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2.bin" ContentType="application/vnd.openxmlformats-officedocument.oleObject"/>
  <Override PartName="/xl/comments1.xml" ContentType="application/vnd.openxmlformats-officedocument.spreadsheetml.comments+xml"/>
  <Override PartName="/xl/drawings/drawing6.xml" ContentType="application/vnd.openxmlformats-officedocument.drawing+xml"/>
  <Override PartName="/xl/embeddings/oleObject3.bin" ContentType="application/vnd.openxmlformats-officedocument.oleObject"/>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24226"/>
  <mc:AlternateContent xmlns:mc="http://schemas.openxmlformats.org/markup-compatibility/2006">
    <mc:Choice Requires="x15">
      <x15ac:absPath xmlns:x15ac="http://schemas.microsoft.com/office/spreadsheetml/2010/11/ac" url="C:\Sandra\DN Engenharia\DAN ENGENHARIA\Aracruz 2022\QUADRA_CMEB HONÓRIO NUNES DE JESUS\REVISÃO\"/>
    </mc:Choice>
  </mc:AlternateContent>
  <bookViews>
    <workbookView xWindow="0" yWindow="0" windowWidth="20400" windowHeight="7155" tabRatio="904" firstSheet="1" activeTab="1"/>
  </bookViews>
  <sheets>
    <sheet name="RESUMO (Comparativo)" sheetId="48" state="hidden" r:id="rId1"/>
    <sheet name="GLOBAL" sheetId="11" r:id="rId2"/>
    <sheet name="CURVA ABC-VALOR TOTAL" sheetId="41" state="hidden" r:id="rId3"/>
    <sheet name="CURVA ABC-VALOR UNIT" sheetId="42" state="hidden" r:id="rId4"/>
    <sheet name="ADM-COMP" sheetId="20" state="hidden" r:id="rId5"/>
    <sheet name="IMPL-COMP" sheetId="45" state="hidden" r:id="rId6"/>
    <sheet name="Plan1" sheetId="44" state="hidden" r:id="rId7"/>
    <sheet name="SPDA-COMP" sheetId="23" state="hidden" r:id="rId8"/>
  </sheets>
  <externalReferences>
    <externalReference r:id="rId9"/>
    <externalReference r:id="rId10"/>
    <externalReference r:id="rId11"/>
    <externalReference r:id="rId12"/>
    <externalReference r:id="rId13"/>
  </externalReferences>
  <definedNames>
    <definedName name="\s" localSheetId="4">#REF!</definedName>
    <definedName name="\s" localSheetId="2">#REF!</definedName>
    <definedName name="\s" localSheetId="3">#REF!</definedName>
    <definedName name="\s" localSheetId="5">#REF!</definedName>
    <definedName name="\s" localSheetId="0">#REF!</definedName>
    <definedName name="\s" localSheetId="7">#REF!</definedName>
    <definedName name="\s">#REF!</definedName>
    <definedName name="\t" localSheetId="4">#REF!</definedName>
    <definedName name="\t" localSheetId="2">#REF!</definedName>
    <definedName name="\t" localSheetId="3">#REF!</definedName>
    <definedName name="\t" localSheetId="5">#REF!</definedName>
    <definedName name="\t" localSheetId="0">#REF!</definedName>
    <definedName name="\t" localSheetId="7">#REF!</definedName>
    <definedName name="\t">#REF!</definedName>
    <definedName name="__6Excel_BuiltIn_Print_Area_3_1_1_1_1_1" localSheetId="4">#REF!</definedName>
    <definedName name="__6Excel_BuiltIn_Print_Area_3_1_1_1_1_1" localSheetId="2">#REF!</definedName>
    <definedName name="__6Excel_BuiltIn_Print_Area_3_1_1_1_1_1" localSheetId="3">#REF!</definedName>
    <definedName name="__6Excel_BuiltIn_Print_Area_3_1_1_1_1_1" localSheetId="5">#REF!</definedName>
    <definedName name="__6Excel_BuiltIn_Print_Area_3_1_1_1_1_1" localSheetId="0">#REF!</definedName>
    <definedName name="__6Excel_BuiltIn_Print_Area_3_1_1_1_1_1" localSheetId="7">#REF!</definedName>
    <definedName name="__6Excel_BuiltIn_Print_Area_3_1_1_1_1_1">#REF!</definedName>
    <definedName name="_10Excel_BuiltIn_Print_Area_5_1" localSheetId="4">#REF!</definedName>
    <definedName name="_10Excel_BuiltIn_Print_Area_5_1" localSheetId="2">#REF!</definedName>
    <definedName name="_10Excel_BuiltIn_Print_Area_5_1" localSheetId="3">#REF!</definedName>
    <definedName name="_10Excel_BuiltIn_Print_Area_5_1" localSheetId="5">#REF!</definedName>
    <definedName name="_10Excel_BuiltIn_Print_Area_5_1" localSheetId="0">#REF!</definedName>
    <definedName name="_10Excel_BuiltIn_Print_Area_5_1" localSheetId="7">#REF!</definedName>
    <definedName name="_10Excel_BuiltIn_Print_Area_5_1">#REF!</definedName>
    <definedName name="_10Excel_BuiltIn_Print_Area_7_1" localSheetId="4">#REF!</definedName>
    <definedName name="_10Excel_BuiltIn_Print_Area_7_1" localSheetId="2">#REF!</definedName>
    <definedName name="_10Excel_BuiltIn_Print_Area_7_1" localSheetId="3">#REF!</definedName>
    <definedName name="_10Excel_BuiltIn_Print_Area_7_1" localSheetId="5">#REF!</definedName>
    <definedName name="_10Excel_BuiltIn_Print_Area_7_1" localSheetId="0">#REF!</definedName>
    <definedName name="_10Excel_BuiltIn_Print_Area_7_1" localSheetId="7">#REF!</definedName>
    <definedName name="_10Excel_BuiltIn_Print_Area_7_1">#REF!</definedName>
    <definedName name="_11Excel_BuiltIn_Print_Area_8_1">([1]EMERGÊNCIA!$A$1:$N$213,[1]EMERGÊNCIA!$A$214:$N$290)</definedName>
    <definedName name="_12Excel_BuiltIn_Print_Area_6_1" localSheetId="4">#REF!</definedName>
    <definedName name="_12Excel_BuiltIn_Print_Area_6_1" localSheetId="2">#REF!</definedName>
    <definedName name="_12Excel_BuiltIn_Print_Area_6_1" localSheetId="3">#REF!</definedName>
    <definedName name="_12Excel_BuiltIn_Print_Area_6_1" localSheetId="5">#REF!</definedName>
    <definedName name="_12Excel_BuiltIn_Print_Area_6_1" localSheetId="0">#REF!</definedName>
    <definedName name="_12Excel_BuiltIn_Print_Area_6_1" localSheetId="7">#REF!</definedName>
    <definedName name="_12Excel_BuiltIn_Print_Area_6_1">#REF!</definedName>
    <definedName name="_12Excel_BuiltIn_Print_Area_9_1" localSheetId="4">#REF!</definedName>
    <definedName name="_12Excel_BuiltIn_Print_Area_9_1" localSheetId="2">#REF!</definedName>
    <definedName name="_12Excel_BuiltIn_Print_Area_9_1" localSheetId="3">#REF!</definedName>
    <definedName name="_12Excel_BuiltIn_Print_Area_9_1" localSheetId="5">#REF!</definedName>
    <definedName name="_12Excel_BuiltIn_Print_Area_9_1" localSheetId="0">#REF!</definedName>
    <definedName name="_12Excel_BuiltIn_Print_Area_9_1" localSheetId="7">#REF!</definedName>
    <definedName name="_12Excel_BuiltIn_Print_Area_9_1">#REF!</definedName>
    <definedName name="_13Excel_BuiltIn_Print_Titles_3_1" localSheetId="4">#REF!</definedName>
    <definedName name="_13Excel_BuiltIn_Print_Titles_3_1" localSheetId="2">#REF!</definedName>
    <definedName name="_13Excel_BuiltIn_Print_Titles_3_1" localSheetId="3">#REF!</definedName>
    <definedName name="_13Excel_BuiltIn_Print_Titles_3_1" localSheetId="5">#REF!</definedName>
    <definedName name="_13Excel_BuiltIn_Print_Titles_3_1" localSheetId="0">#REF!</definedName>
    <definedName name="_13Excel_BuiltIn_Print_Titles_3_1" localSheetId="7">#REF!</definedName>
    <definedName name="_13Excel_BuiltIn_Print_Titles_3_1">#REF!</definedName>
    <definedName name="_14Excel_BuiltIn_Print_Area_7_1" localSheetId="4">#REF!</definedName>
    <definedName name="_14Excel_BuiltIn_Print_Area_7_1" localSheetId="2">#REF!</definedName>
    <definedName name="_14Excel_BuiltIn_Print_Area_7_1" localSheetId="3">#REF!</definedName>
    <definedName name="_14Excel_BuiltIn_Print_Area_7_1" localSheetId="5">#REF!</definedName>
    <definedName name="_14Excel_BuiltIn_Print_Area_7_1" localSheetId="0">#REF!</definedName>
    <definedName name="_14Excel_BuiltIn_Print_Area_7_1" localSheetId="7">#REF!</definedName>
    <definedName name="_14Excel_BuiltIn_Print_Area_7_1">#REF!</definedName>
    <definedName name="_14Excel_BuiltIn_Print_Titles_4_1" localSheetId="4">#REF!</definedName>
    <definedName name="_14Excel_BuiltIn_Print_Titles_4_1" localSheetId="2">#REF!</definedName>
    <definedName name="_14Excel_BuiltIn_Print_Titles_4_1" localSheetId="3">#REF!</definedName>
    <definedName name="_14Excel_BuiltIn_Print_Titles_4_1" localSheetId="5">#REF!</definedName>
    <definedName name="_14Excel_BuiltIn_Print_Titles_4_1" localSheetId="0">#REF!</definedName>
    <definedName name="_14Excel_BuiltIn_Print_Titles_4_1" localSheetId="7">#REF!</definedName>
    <definedName name="_14Excel_BuiltIn_Print_Titles_4_1">#REF!</definedName>
    <definedName name="_15Excel_BuiltIn_Print_Area_8_1">([1]EMERGÊNCIA!$A$1:$N$213,[1]EMERGÊNCIA!$A$214:$N$290)</definedName>
    <definedName name="_15Excel_BuiltIn_Print_Titles_5_1" localSheetId="4">#REF!</definedName>
    <definedName name="_15Excel_BuiltIn_Print_Titles_5_1" localSheetId="2">#REF!</definedName>
    <definedName name="_15Excel_BuiltIn_Print_Titles_5_1" localSheetId="3">#REF!</definedName>
    <definedName name="_15Excel_BuiltIn_Print_Titles_5_1" localSheetId="5">#REF!</definedName>
    <definedName name="_15Excel_BuiltIn_Print_Titles_5_1" localSheetId="0">#REF!</definedName>
    <definedName name="_15Excel_BuiltIn_Print_Titles_5_1" localSheetId="7">#REF!</definedName>
    <definedName name="_15Excel_BuiltIn_Print_Titles_5_1">#REF!</definedName>
    <definedName name="_16Excel_BuiltIn_Print_Titles_6_1" localSheetId="4">#REF!</definedName>
    <definedName name="_16Excel_BuiltIn_Print_Titles_6_1" localSheetId="2">#REF!</definedName>
    <definedName name="_16Excel_BuiltIn_Print_Titles_6_1" localSheetId="3">#REF!</definedName>
    <definedName name="_16Excel_BuiltIn_Print_Titles_6_1" localSheetId="5">#REF!</definedName>
    <definedName name="_16Excel_BuiltIn_Print_Titles_6_1" localSheetId="0">#REF!</definedName>
    <definedName name="_16Excel_BuiltIn_Print_Titles_6_1" localSheetId="7">#REF!</definedName>
    <definedName name="_16Excel_BuiltIn_Print_Titles_6_1">#REF!</definedName>
    <definedName name="_17Excel_BuiltIn_Print_Area_9_1" localSheetId="4">#REF!</definedName>
    <definedName name="_17Excel_BuiltIn_Print_Area_9_1" localSheetId="2">#REF!</definedName>
    <definedName name="_17Excel_BuiltIn_Print_Area_9_1" localSheetId="3">#REF!</definedName>
    <definedName name="_17Excel_BuiltIn_Print_Area_9_1" localSheetId="5">#REF!</definedName>
    <definedName name="_17Excel_BuiltIn_Print_Area_9_1" localSheetId="0">#REF!</definedName>
    <definedName name="_17Excel_BuiltIn_Print_Area_9_1" localSheetId="7">#REF!</definedName>
    <definedName name="_17Excel_BuiltIn_Print_Area_9_1">#REF!</definedName>
    <definedName name="_17Excel_BuiltIn_Print_Titles_7_1" localSheetId="4">#REF!</definedName>
    <definedName name="_17Excel_BuiltIn_Print_Titles_7_1" localSheetId="2">#REF!</definedName>
    <definedName name="_17Excel_BuiltIn_Print_Titles_7_1" localSheetId="3">#REF!</definedName>
    <definedName name="_17Excel_BuiltIn_Print_Titles_7_1" localSheetId="5">#REF!</definedName>
    <definedName name="_17Excel_BuiltIn_Print_Titles_7_1" localSheetId="0">#REF!</definedName>
    <definedName name="_17Excel_BuiltIn_Print_Titles_7_1" localSheetId="7">#REF!</definedName>
    <definedName name="_17Excel_BuiltIn_Print_Titles_7_1">#REF!</definedName>
    <definedName name="_18Excel_BuiltIn_Print_Titles_9_1" localSheetId="4">#REF!</definedName>
    <definedName name="_18Excel_BuiltIn_Print_Titles_9_1" localSheetId="2">#REF!</definedName>
    <definedName name="_18Excel_BuiltIn_Print_Titles_9_1" localSheetId="3">#REF!</definedName>
    <definedName name="_18Excel_BuiltIn_Print_Titles_9_1" localSheetId="5">#REF!</definedName>
    <definedName name="_18Excel_BuiltIn_Print_Titles_9_1" localSheetId="0">#REF!</definedName>
    <definedName name="_18Excel_BuiltIn_Print_Titles_9_1" localSheetId="7">#REF!</definedName>
    <definedName name="_18Excel_BuiltIn_Print_Titles_9_1">#REF!</definedName>
    <definedName name="_1Excel_BuiltIn__FilterDatabase_12_1" localSheetId="4">#REF!</definedName>
    <definedName name="_1Excel_BuiltIn__FilterDatabase_12_1" localSheetId="2">#REF!</definedName>
    <definedName name="_1Excel_BuiltIn__FilterDatabase_12_1" localSheetId="3">#REF!</definedName>
    <definedName name="_1Excel_BuiltIn__FilterDatabase_12_1" localSheetId="5">#REF!</definedName>
    <definedName name="_1Excel_BuiltIn__FilterDatabase_12_1" localSheetId="0">#REF!</definedName>
    <definedName name="_1Excel_BuiltIn__FilterDatabase_12_1" localSheetId="7">#REF!</definedName>
    <definedName name="_1Excel_BuiltIn__FilterDatabase_12_1">#REF!</definedName>
    <definedName name="_1Excel_BuiltIn_Print_Area_2_1" localSheetId="4">#REF!</definedName>
    <definedName name="_1Excel_BuiltIn_Print_Area_2_1" localSheetId="2">#REF!</definedName>
    <definedName name="_1Excel_BuiltIn_Print_Area_2_1" localSheetId="3">#REF!</definedName>
    <definedName name="_1Excel_BuiltIn_Print_Area_2_1" localSheetId="5">#REF!</definedName>
    <definedName name="_1Excel_BuiltIn_Print_Area_2_1" localSheetId="0">#REF!</definedName>
    <definedName name="_1Excel_BuiltIn_Print_Area_2_1" localSheetId="7">#REF!</definedName>
    <definedName name="_1Excel_BuiltIn_Print_Area_2_1">#REF!</definedName>
    <definedName name="_28Excel_BuiltIn_Print_Titles_3_1" localSheetId="4">#REF!</definedName>
    <definedName name="_28Excel_BuiltIn_Print_Titles_3_1" localSheetId="2">#REF!</definedName>
    <definedName name="_28Excel_BuiltIn_Print_Titles_3_1" localSheetId="3">#REF!</definedName>
    <definedName name="_28Excel_BuiltIn_Print_Titles_3_1" localSheetId="5">#REF!</definedName>
    <definedName name="_28Excel_BuiltIn_Print_Titles_3_1" localSheetId="0">#REF!</definedName>
    <definedName name="_28Excel_BuiltIn_Print_Titles_3_1" localSheetId="7">#REF!</definedName>
    <definedName name="_28Excel_BuiltIn_Print_Titles_3_1">#REF!</definedName>
    <definedName name="_2Excel_BuiltIn__FilterDatabase_12_1" localSheetId="4">#REF!</definedName>
    <definedName name="_2Excel_BuiltIn__FilterDatabase_12_1" localSheetId="2">#REF!</definedName>
    <definedName name="_2Excel_BuiltIn__FilterDatabase_12_1" localSheetId="3">#REF!</definedName>
    <definedName name="_2Excel_BuiltIn__FilterDatabase_12_1" localSheetId="5">#REF!</definedName>
    <definedName name="_2Excel_BuiltIn__FilterDatabase_12_1" localSheetId="0">#REF!</definedName>
    <definedName name="_2Excel_BuiltIn__FilterDatabase_12_1" localSheetId="7">#REF!</definedName>
    <definedName name="_2Excel_BuiltIn__FilterDatabase_12_1">#REF!</definedName>
    <definedName name="_2Excel_BuiltIn_Print_Area_1_1_1_1_1_1_1" localSheetId="4">#REF!</definedName>
    <definedName name="_2Excel_BuiltIn_Print_Area_1_1_1_1_1_1_1" localSheetId="2">#REF!</definedName>
    <definedName name="_2Excel_BuiltIn_Print_Area_1_1_1_1_1_1_1" localSheetId="3">#REF!</definedName>
    <definedName name="_2Excel_BuiltIn_Print_Area_1_1_1_1_1_1_1" localSheetId="5">#REF!</definedName>
    <definedName name="_2Excel_BuiltIn_Print_Area_1_1_1_1_1_1_1" localSheetId="0">#REF!</definedName>
    <definedName name="_2Excel_BuiltIn_Print_Area_1_1_1_1_1_1_1" localSheetId="7">#REF!</definedName>
    <definedName name="_2Excel_BuiltIn_Print_Area_1_1_1_1_1_1_1">#REF!</definedName>
    <definedName name="_2Excel_BuiltIn_Print_Area_3_1_1" localSheetId="4">#REF!</definedName>
    <definedName name="_2Excel_BuiltIn_Print_Area_3_1_1" localSheetId="2">#REF!</definedName>
    <definedName name="_2Excel_BuiltIn_Print_Area_3_1_1" localSheetId="3">#REF!</definedName>
    <definedName name="_2Excel_BuiltIn_Print_Area_3_1_1" localSheetId="5">#REF!</definedName>
    <definedName name="_2Excel_BuiltIn_Print_Area_3_1_1" localSheetId="0">#REF!</definedName>
    <definedName name="_2Excel_BuiltIn_Print_Area_3_1_1" localSheetId="7">#REF!</definedName>
    <definedName name="_2Excel_BuiltIn_Print_Area_3_1_1">#REF!</definedName>
    <definedName name="_39Excel_BuiltIn_Print_Titles_4_1" localSheetId="4">#REF!</definedName>
    <definedName name="_39Excel_BuiltIn_Print_Titles_4_1" localSheetId="2">#REF!</definedName>
    <definedName name="_39Excel_BuiltIn_Print_Titles_4_1" localSheetId="3">#REF!</definedName>
    <definedName name="_39Excel_BuiltIn_Print_Titles_4_1" localSheetId="5">#REF!</definedName>
    <definedName name="_39Excel_BuiltIn_Print_Titles_4_1" localSheetId="0">#REF!</definedName>
    <definedName name="_39Excel_BuiltIn_Print_Titles_4_1" localSheetId="7">#REF!</definedName>
    <definedName name="_39Excel_BuiltIn_Print_Titles_4_1">#REF!</definedName>
    <definedName name="_3Excel_BuiltIn_Print_Area_2_1" localSheetId="4">#REF!</definedName>
    <definedName name="_3Excel_BuiltIn_Print_Area_2_1" localSheetId="2">#REF!</definedName>
    <definedName name="_3Excel_BuiltIn_Print_Area_2_1" localSheetId="3">#REF!</definedName>
    <definedName name="_3Excel_BuiltIn_Print_Area_2_1" localSheetId="5">#REF!</definedName>
    <definedName name="_3Excel_BuiltIn_Print_Area_2_1" localSheetId="0">#REF!</definedName>
    <definedName name="_3Excel_BuiltIn_Print_Area_2_1" localSheetId="7">#REF!</definedName>
    <definedName name="_3Excel_BuiltIn_Print_Area_2_1">#REF!</definedName>
    <definedName name="_3Excel_BuiltIn_Print_Area_3_1_1_1_1_1" localSheetId="4">#REF!</definedName>
    <definedName name="_3Excel_BuiltIn_Print_Area_3_1_1_1_1_1" localSheetId="2">#REF!</definedName>
    <definedName name="_3Excel_BuiltIn_Print_Area_3_1_1_1_1_1" localSheetId="3">#REF!</definedName>
    <definedName name="_3Excel_BuiltIn_Print_Area_3_1_1_1_1_1" localSheetId="5">#REF!</definedName>
    <definedName name="_3Excel_BuiltIn_Print_Area_3_1_1_1_1_1" localSheetId="0">#REF!</definedName>
    <definedName name="_3Excel_BuiltIn_Print_Area_3_1_1_1_1_1" localSheetId="7">#REF!</definedName>
    <definedName name="_3Excel_BuiltIn_Print_Area_3_1_1_1_1_1">#REF!</definedName>
    <definedName name="_4Excel_BuiltIn_Print_Area_3_1" localSheetId="4">#REF!</definedName>
    <definedName name="_4Excel_BuiltIn_Print_Area_3_1" localSheetId="2">#REF!</definedName>
    <definedName name="_4Excel_BuiltIn_Print_Area_3_1" localSheetId="3">#REF!</definedName>
    <definedName name="_4Excel_BuiltIn_Print_Area_3_1" localSheetId="5">#REF!</definedName>
    <definedName name="_4Excel_BuiltIn_Print_Area_3_1" localSheetId="0">#REF!</definedName>
    <definedName name="_4Excel_BuiltIn_Print_Area_3_1" localSheetId="7">#REF!</definedName>
    <definedName name="_4Excel_BuiltIn_Print_Area_3_1">#REF!</definedName>
    <definedName name="_4Excel_BuiltIn_Print_Area_3_1_1_1_1_1" localSheetId="4">#REF!</definedName>
    <definedName name="_4Excel_BuiltIn_Print_Area_3_1_1_1_1_1" localSheetId="2">#REF!</definedName>
    <definedName name="_4Excel_BuiltIn_Print_Area_3_1_1_1_1_1" localSheetId="3">#REF!</definedName>
    <definedName name="_4Excel_BuiltIn_Print_Area_3_1_1_1_1_1" localSheetId="5">#REF!</definedName>
    <definedName name="_4Excel_BuiltIn_Print_Area_3_1_1_1_1_1" localSheetId="0">#REF!</definedName>
    <definedName name="_4Excel_BuiltIn_Print_Area_3_1_1_1_1_1" localSheetId="7">#REF!</definedName>
    <definedName name="_4Excel_BuiltIn_Print_Area_3_1_1_1_1_1">#REF!</definedName>
    <definedName name="_50Excel_BuiltIn_Print_Titles_5_1" localSheetId="4">#REF!</definedName>
    <definedName name="_50Excel_BuiltIn_Print_Titles_5_1" localSheetId="2">#REF!</definedName>
    <definedName name="_50Excel_BuiltIn_Print_Titles_5_1" localSheetId="3">#REF!</definedName>
    <definedName name="_50Excel_BuiltIn_Print_Titles_5_1" localSheetId="5">#REF!</definedName>
    <definedName name="_50Excel_BuiltIn_Print_Titles_5_1" localSheetId="0">#REF!</definedName>
    <definedName name="_50Excel_BuiltIn_Print_Titles_5_1" localSheetId="7">#REF!</definedName>
    <definedName name="_50Excel_BuiltIn_Print_Titles_5_1">#REF!</definedName>
    <definedName name="_5Excel_BuiltIn_Print_Area_3_1" localSheetId="4">#REF!</definedName>
    <definedName name="_5Excel_BuiltIn_Print_Area_3_1" localSheetId="2">#REF!</definedName>
    <definedName name="_5Excel_BuiltIn_Print_Area_3_1" localSheetId="3">#REF!</definedName>
    <definedName name="_5Excel_BuiltIn_Print_Area_3_1" localSheetId="5">#REF!</definedName>
    <definedName name="_5Excel_BuiltIn_Print_Area_3_1" localSheetId="0">#REF!</definedName>
    <definedName name="_5Excel_BuiltIn_Print_Area_3_1" localSheetId="7">#REF!</definedName>
    <definedName name="_5Excel_BuiltIn_Print_Area_3_1">#REF!</definedName>
    <definedName name="_61Excel_BuiltIn_Print_Titles_6_1" localSheetId="4">#REF!</definedName>
    <definedName name="_61Excel_BuiltIn_Print_Titles_6_1" localSheetId="2">#REF!</definedName>
    <definedName name="_61Excel_BuiltIn_Print_Titles_6_1" localSheetId="3">#REF!</definedName>
    <definedName name="_61Excel_BuiltIn_Print_Titles_6_1" localSheetId="5">#REF!</definedName>
    <definedName name="_61Excel_BuiltIn_Print_Titles_6_1" localSheetId="0">#REF!</definedName>
    <definedName name="_61Excel_BuiltIn_Print_Titles_6_1" localSheetId="7">#REF!</definedName>
    <definedName name="_61Excel_BuiltIn_Print_Titles_6_1">#REF!</definedName>
    <definedName name="_6Excel_BuiltIn_Print_Area_3_1_1_1_1_1" localSheetId="4">#REF!</definedName>
    <definedName name="_6Excel_BuiltIn_Print_Area_3_1_1_1_1_1" localSheetId="2">#REF!</definedName>
    <definedName name="_6Excel_BuiltIn_Print_Area_3_1_1_1_1_1" localSheetId="3">#REF!</definedName>
    <definedName name="_6Excel_BuiltIn_Print_Area_3_1_1_1_1_1" localSheetId="5">#REF!</definedName>
    <definedName name="_6Excel_BuiltIn_Print_Area_3_1_1_1_1_1" localSheetId="0">#REF!</definedName>
    <definedName name="_6Excel_BuiltIn_Print_Area_3_1_1_1_1_1" localSheetId="7">#REF!</definedName>
    <definedName name="_6Excel_BuiltIn_Print_Area_3_1_1_1_1_1">#REF!</definedName>
    <definedName name="_72Excel_BuiltIn_Print_Titles_7_1" localSheetId="4">#REF!</definedName>
    <definedName name="_72Excel_BuiltIn_Print_Titles_7_1" localSheetId="2">#REF!</definedName>
    <definedName name="_72Excel_BuiltIn_Print_Titles_7_1" localSheetId="3">#REF!</definedName>
    <definedName name="_72Excel_BuiltIn_Print_Titles_7_1" localSheetId="5">#REF!</definedName>
    <definedName name="_72Excel_BuiltIn_Print_Titles_7_1" localSheetId="0">#REF!</definedName>
    <definedName name="_72Excel_BuiltIn_Print_Titles_7_1" localSheetId="7">#REF!</definedName>
    <definedName name="_72Excel_BuiltIn_Print_Titles_7_1">#REF!</definedName>
    <definedName name="_7Excel_BuiltIn_Print_Area_4_1" localSheetId="4">#REF!</definedName>
    <definedName name="_7Excel_BuiltIn_Print_Area_4_1" localSheetId="2">#REF!</definedName>
    <definedName name="_7Excel_BuiltIn_Print_Area_4_1" localSheetId="3">#REF!</definedName>
    <definedName name="_7Excel_BuiltIn_Print_Area_4_1" localSheetId="5">#REF!</definedName>
    <definedName name="_7Excel_BuiltIn_Print_Area_4_1" localSheetId="0">#REF!</definedName>
    <definedName name="_7Excel_BuiltIn_Print_Area_4_1" localSheetId="7">#REF!</definedName>
    <definedName name="_7Excel_BuiltIn_Print_Area_4_1">#REF!</definedName>
    <definedName name="_83Excel_BuiltIn_Print_Titles_9_1" localSheetId="4">#REF!</definedName>
    <definedName name="_83Excel_BuiltIn_Print_Titles_9_1" localSheetId="2">#REF!</definedName>
    <definedName name="_83Excel_BuiltIn_Print_Titles_9_1" localSheetId="3">#REF!</definedName>
    <definedName name="_83Excel_BuiltIn_Print_Titles_9_1" localSheetId="5">#REF!</definedName>
    <definedName name="_83Excel_BuiltIn_Print_Titles_9_1" localSheetId="0">#REF!</definedName>
    <definedName name="_83Excel_BuiltIn_Print_Titles_9_1" localSheetId="7">#REF!</definedName>
    <definedName name="_83Excel_BuiltIn_Print_Titles_9_1">#REF!</definedName>
    <definedName name="_8Excel_BuiltIn_Print_Area_4_1" localSheetId="4">#REF!</definedName>
    <definedName name="_8Excel_BuiltIn_Print_Area_4_1" localSheetId="2">#REF!</definedName>
    <definedName name="_8Excel_BuiltIn_Print_Area_4_1" localSheetId="3">#REF!</definedName>
    <definedName name="_8Excel_BuiltIn_Print_Area_4_1" localSheetId="5">#REF!</definedName>
    <definedName name="_8Excel_BuiltIn_Print_Area_4_1" localSheetId="0">#REF!</definedName>
    <definedName name="_8Excel_BuiltIn_Print_Area_4_1" localSheetId="7">#REF!</definedName>
    <definedName name="_8Excel_BuiltIn_Print_Area_4_1">#REF!</definedName>
    <definedName name="_8Excel_BuiltIn_Print_Area_5_1" localSheetId="4">#REF!</definedName>
    <definedName name="_8Excel_BuiltIn_Print_Area_5_1" localSheetId="2">#REF!</definedName>
    <definedName name="_8Excel_BuiltIn_Print_Area_5_1" localSheetId="3">#REF!</definedName>
    <definedName name="_8Excel_BuiltIn_Print_Area_5_1" localSheetId="5">#REF!</definedName>
    <definedName name="_8Excel_BuiltIn_Print_Area_5_1" localSheetId="0">#REF!</definedName>
    <definedName name="_8Excel_BuiltIn_Print_Area_5_1" localSheetId="7">#REF!</definedName>
    <definedName name="_8Excel_BuiltIn_Print_Area_5_1">#REF!</definedName>
    <definedName name="_9Excel_BuiltIn_Print_Area_6_1" localSheetId="4">#REF!</definedName>
    <definedName name="_9Excel_BuiltIn_Print_Area_6_1" localSheetId="2">#REF!</definedName>
    <definedName name="_9Excel_BuiltIn_Print_Area_6_1" localSheetId="3">#REF!</definedName>
    <definedName name="_9Excel_BuiltIn_Print_Area_6_1" localSheetId="5">#REF!</definedName>
    <definedName name="_9Excel_BuiltIn_Print_Area_6_1" localSheetId="0">#REF!</definedName>
    <definedName name="_9Excel_BuiltIn_Print_Area_6_1" localSheetId="7">#REF!</definedName>
    <definedName name="_9Excel_BuiltIn_Print_Area_6_1">#REF!</definedName>
    <definedName name="_aaa1" localSheetId="4">#REF!</definedName>
    <definedName name="_aaa1" localSheetId="2">#REF!</definedName>
    <definedName name="_aaa1" localSheetId="3">#REF!</definedName>
    <definedName name="_aaa1" localSheetId="5">#REF!</definedName>
    <definedName name="_aaa1" localSheetId="0">#REF!</definedName>
    <definedName name="_aaa1" localSheetId="7">#REF!</definedName>
    <definedName name="_aaa1">#REF!</definedName>
    <definedName name="_aaa2" localSheetId="4">#REF!</definedName>
    <definedName name="_aaa2" localSheetId="2">#REF!</definedName>
    <definedName name="_aaa2" localSheetId="3">#REF!</definedName>
    <definedName name="_aaa2" localSheetId="5">#REF!</definedName>
    <definedName name="_aaa2" localSheetId="0">#REF!</definedName>
    <definedName name="_aaa2" localSheetId="7">#REF!</definedName>
    <definedName name="_aaa2">#REF!</definedName>
    <definedName name="_For01" localSheetId="4">#REF!</definedName>
    <definedName name="_For01" localSheetId="2">#REF!</definedName>
    <definedName name="_For01" localSheetId="3">#REF!</definedName>
    <definedName name="_For01" localSheetId="5">#REF!</definedName>
    <definedName name="_For01" localSheetId="0">#REF!</definedName>
    <definedName name="_For01" localSheetId="7">#REF!</definedName>
    <definedName name="_For01">#REF!</definedName>
    <definedName name="_int01" localSheetId="4">#REF!</definedName>
    <definedName name="_int01" localSheetId="2">#REF!</definedName>
    <definedName name="_int01" localSheetId="3">#REF!</definedName>
    <definedName name="_int01" localSheetId="5">#REF!</definedName>
    <definedName name="_int01" localSheetId="0">#REF!</definedName>
    <definedName name="_int01" localSheetId="7">#REF!</definedName>
    <definedName name="_int01">#REF!</definedName>
    <definedName name="_int02" localSheetId="4">#REF!</definedName>
    <definedName name="_int02" localSheetId="2">#REF!</definedName>
    <definedName name="_int02" localSheetId="3">#REF!</definedName>
    <definedName name="_int02" localSheetId="5">#REF!</definedName>
    <definedName name="_int02" localSheetId="0">#REF!</definedName>
    <definedName name="_int02" localSheetId="7">#REF!</definedName>
    <definedName name="_int02">#REF!</definedName>
    <definedName name="_int03" localSheetId="4">#REF!</definedName>
    <definedName name="_int03" localSheetId="2">#REF!</definedName>
    <definedName name="_int03" localSheetId="3">#REF!</definedName>
    <definedName name="_int03" localSheetId="5">#REF!</definedName>
    <definedName name="_int03" localSheetId="0">#REF!</definedName>
    <definedName name="_int03" localSheetId="7">#REF!</definedName>
    <definedName name="_int03">#REF!</definedName>
    <definedName name="_int04" localSheetId="4">#REF!</definedName>
    <definedName name="_int04" localSheetId="2">#REF!</definedName>
    <definedName name="_int04" localSheetId="3">#REF!</definedName>
    <definedName name="_int04" localSheetId="5">#REF!</definedName>
    <definedName name="_int04" localSheetId="0">#REF!</definedName>
    <definedName name="_int04" localSheetId="7">#REF!</definedName>
    <definedName name="_int04">#REF!</definedName>
    <definedName name="_int05" localSheetId="4">#REF!</definedName>
    <definedName name="_int05" localSheetId="2">#REF!</definedName>
    <definedName name="_int05" localSheetId="3">#REF!</definedName>
    <definedName name="_int05" localSheetId="5">#REF!</definedName>
    <definedName name="_int05" localSheetId="0">#REF!</definedName>
    <definedName name="_int05" localSheetId="7">#REF!</definedName>
    <definedName name="_int05">#REF!</definedName>
    <definedName name="_lim01" localSheetId="4">#REF!</definedName>
    <definedName name="_lim01" localSheetId="2">#REF!</definedName>
    <definedName name="_lim01" localSheetId="3">#REF!</definedName>
    <definedName name="_lim01" localSheetId="5">#REF!</definedName>
    <definedName name="_lim01" localSheetId="0">#REF!</definedName>
    <definedName name="_lim01" localSheetId="7">#REF!</definedName>
    <definedName name="_lim01">#REF!</definedName>
    <definedName name="_POS21" localSheetId="4">#REF!</definedName>
    <definedName name="_POS21" localSheetId="2">#REF!</definedName>
    <definedName name="_POS21" localSheetId="3">#REF!</definedName>
    <definedName name="_POS21" localSheetId="5">#REF!</definedName>
    <definedName name="_POS21" localSheetId="0">#REF!</definedName>
    <definedName name="_POS21" localSheetId="7">#REF!</definedName>
    <definedName name="_POS21">#REF!</definedName>
    <definedName name="_s" localSheetId="4">#REF!</definedName>
    <definedName name="_s" localSheetId="2">#REF!</definedName>
    <definedName name="_s" localSheetId="3">#REF!</definedName>
    <definedName name="_s" localSheetId="5">#REF!</definedName>
    <definedName name="_s" localSheetId="0">#REF!</definedName>
    <definedName name="_s" localSheetId="7">#REF!</definedName>
    <definedName name="_s">#REF!</definedName>
    <definedName name="_z" localSheetId="4">#REF!</definedName>
    <definedName name="_z" localSheetId="2">#REF!</definedName>
    <definedName name="_z" localSheetId="3">#REF!</definedName>
    <definedName name="_z" localSheetId="5">#REF!</definedName>
    <definedName name="_z" localSheetId="0">#REF!</definedName>
    <definedName name="_z" localSheetId="7">#REF!</definedName>
    <definedName name="_z">#REF!</definedName>
    <definedName name="AA" localSheetId="4">#REF!</definedName>
    <definedName name="AA" localSheetId="2">#REF!</definedName>
    <definedName name="AA" localSheetId="3">#REF!</definedName>
    <definedName name="AA" localSheetId="5">#REF!</definedName>
    <definedName name="AA" localSheetId="0">#REF!</definedName>
    <definedName name="AA" localSheetId="7">#REF!</definedName>
    <definedName name="AA">#REF!</definedName>
    <definedName name="AAA" localSheetId="4">#REF!</definedName>
    <definedName name="AAA" localSheetId="2">#REF!</definedName>
    <definedName name="AAA" localSheetId="3">#REF!</definedName>
    <definedName name="AAA" localSheetId="5">#REF!</definedName>
    <definedName name="AAA" localSheetId="0">#REF!</definedName>
    <definedName name="AAA" localSheetId="7">#REF!</definedName>
    <definedName name="AAA">#REF!</definedName>
    <definedName name="aaaa" localSheetId="4">#REF!</definedName>
    <definedName name="aaaa" localSheetId="2">#REF!</definedName>
    <definedName name="aaaa" localSheetId="3">#REF!</definedName>
    <definedName name="aaaa" localSheetId="5">#REF!</definedName>
    <definedName name="aaaa" localSheetId="0">#REF!</definedName>
    <definedName name="aaaa" localSheetId="7">#REF!</definedName>
    <definedName name="aaaa">#REF!</definedName>
    <definedName name="ancora2" localSheetId="4">#REF!</definedName>
    <definedName name="ancora2" localSheetId="2">#REF!</definedName>
    <definedName name="ancora2" localSheetId="3">#REF!</definedName>
    <definedName name="ancora2" localSheetId="5">#REF!</definedName>
    <definedName name="ancora2" localSheetId="0">#REF!</definedName>
    <definedName name="ancora2" localSheetId="7">#REF!</definedName>
    <definedName name="ancora2">#REF!</definedName>
    <definedName name="_xlnm.Extract" localSheetId="4">[2]Anexos!#REF!</definedName>
    <definedName name="_xlnm.Extract" localSheetId="2">[2]Anexos!#REF!</definedName>
    <definedName name="_xlnm.Extract" localSheetId="3">[2]Anexos!#REF!</definedName>
    <definedName name="_xlnm.Extract" localSheetId="5">[2]Anexos!#REF!</definedName>
    <definedName name="_xlnm.Extract" localSheetId="0">[2]Anexos!#REF!</definedName>
    <definedName name="_xlnm.Extract" localSheetId="7">[2]Anexos!#REF!</definedName>
    <definedName name="_xlnm.Extract">[2]Anexos!#REF!</definedName>
    <definedName name="_xlnm.Print_Area" localSheetId="4">'ADM-COMP'!$A:$J</definedName>
    <definedName name="_xlnm.Print_Area" localSheetId="2">'CURVA ABC-VALOR TOTAL'!$A$1:$G$581</definedName>
    <definedName name="_xlnm.Print_Area" localSheetId="3">'CURVA ABC-VALOR UNIT'!$A$1:$G$581</definedName>
    <definedName name="_xlnm.Print_Area" localSheetId="1">GLOBAL!$A$1:$H$375</definedName>
    <definedName name="_xlnm.Print_Area" localSheetId="5">'IMPL-COMP'!$A$1:$J$518</definedName>
    <definedName name="_xlnm.Print_Area" localSheetId="0">'RESUMO (Comparativo)'!$A$1:$H$33</definedName>
    <definedName name="_xlnm.Print_Area" localSheetId="7">'SPDA-COMP'!$A$1:$J$57</definedName>
    <definedName name="Área_de_impressão1" localSheetId="4">#REF!</definedName>
    <definedName name="Área_de_impressão1" localSheetId="2">#REF!</definedName>
    <definedName name="Área_de_impressão1" localSheetId="3">#REF!</definedName>
    <definedName name="Área_de_impressão1" localSheetId="5">#REF!</definedName>
    <definedName name="Área_de_impressão1" localSheetId="0">#REF!</definedName>
    <definedName name="Área_de_impressão1" localSheetId="7">#REF!</definedName>
    <definedName name="Área_de_impressão1">#REF!</definedName>
    <definedName name="Área_de_impressão2" localSheetId="4">#REF!</definedName>
    <definedName name="Área_de_impressão2" localSheetId="2">#REF!</definedName>
    <definedName name="Área_de_impressão2" localSheetId="3">#REF!</definedName>
    <definedName name="Área_de_impressão2" localSheetId="5">#REF!</definedName>
    <definedName name="Área_de_impressão2" localSheetId="0">#REF!</definedName>
    <definedName name="Área_de_impressão2" localSheetId="7">#REF!</definedName>
    <definedName name="Área_de_impressão2">#REF!</definedName>
    <definedName name="ASD" localSheetId="2">#REF!</definedName>
    <definedName name="ASD" localSheetId="3">#REF!</definedName>
    <definedName name="ASD" localSheetId="5">#REF!</definedName>
    <definedName name="ASD" localSheetId="0">#REF!</definedName>
    <definedName name="ASD" localSheetId="7">#REF!</definedName>
    <definedName name="ASD">#REF!</definedName>
    <definedName name="asSDas" localSheetId="4">#REF!</definedName>
    <definedName name="asSDas" localSheetId="2">#REF!</definedName>
    <definedName name="asSDas" localSheetId="3">#REF!</definedName>
    <definedName name="asSDas" localSheetId="5">#REF!</definedName>
    <definedName name="asSDas" localSheetId="0">#REF!</definedName>
    <definedName name="asSDas" localSheetId="7">#REF!</definedName>
    <definedName name="asSDas">#REF!</definedName>
    <definedName name="ATUAL" localSheetId="4">#REF!</definedName>
    <definedName name="ATUAL" localSheetId="2">#REF!</definedName>
    <definedName name="ATUAL" localSheetId="3">#REF!</definedName>
    <definedName name="ATUAL" localSheetId="5">#REF!</definedName>
    <definedName name="ATUAL" localSheetId="0">#REF!</definedName>
    <definedName name="ATUAL" localSheetId="7">#REF!</definedName>
    <definedName name="ATUAL">#REF!</definedName>
    <definedName name="_xlnm.Database" localSheetId="4">#REF!</definedName>
    <definedName name="_xlnm.Database" localSheetId="2">#REF!</definedName>
    <definedName name="_xlnm.Database" localSheetId="3">#REF!</definedName>
    <definedName name="_xlnm.Database" localSheetId="5">#REF!</definedName>
    <definedName name="_xlnm.Database" localSheetId="0">#REF!</definedName>
    <definedName name="_xlnm.Database" localSheetId="7">#REF!</definedName>
    <definedName name="_xlnm.Database">#REF!</definedName>
    <definedName name="BDI" localSheetId="4">#REF!</definedName>
    <definedName name="BDI" localSheetId="2">#REF!</definedName>
    <definedName name="BDI" localSheetId="3">#REF!</definedName>
    <definedName name="BDI" localSheetId="5">#REF!</definedName>
    <definedName name="BDI" localSheetId="0">#REF!</definedName>
    <definedName name="BDI" localSheetId="7">#REF!</definedName>
    <definedName name="BDI">#REF!</definedName>
    <definedName name="bitmin" localSheetId="4">#REF!</definedName>
    <definedName name="bitmin" localSheetId="2">#REF!</definedName>
    <definedName name="bitmin" localSheetId="3">#REF!</definedName>
    <definedName name="bitmin" localSheetId="5">#REF!</definedName>
    <definedName name="bitmin" localSheetId="0">#REF!</definedName>
    <definedName name="bitmin" localSheetId="7">#REF!</definedName>
    <definedName name="bitmin">#REF!</definedName>
    <definedName name="BLO" localSheetId="4">#REF!</definedName>
    <definedName name="BLO" localSheetId="2">#REF!</definedName>
    <definedName name="BLO" localSheetId="3">#REF!</definedName>
    <definedName name="BLO" localSheetId="5">#REF!</definedName>
    <definedName name="BLO" localSheetId="0">#REF!</definedName>
    <definedName name="BLO" localSheetId="7">#REF!</definedName>
    <definedName name="BLO">#REF!</definedName>
    <definedName name="BLOCO_B" localSheetId="4">'[3]CAPA -1'!#REF!</definedName>
    <definedName name="BLOCO_B" localSheetId="2">'[3]CAPA -1'!#REF!</definedName>
    <definedName name="BLOCO_B" localSheetId="3">'[3]CAPA -1'!#REF!</definedName>
    <definedName name="BLOCO_B" localSheetId="5">'[3]CAPA -1'!#REF!</definedName>
    <definedName name="BLOCO_B" localSheetId="0">'[3]CAPA -1'!#REF!</definedName>
    <definedName name="BLOCO_B" localSheetId="7">'[3]CAPA -1'!#REF!</definedName>
    <definedName name="BLOCO_B">'[3]CAPA -1'!#REF!</definedName>
    <definedName name="BLOCO_BB" localSheetId="4">#REF!</definedName>
    <definedName name="BLOCO_BB" localSheetId="2">#REF!</definedName>
    <definedName name="BLOCO_BB" localSheetId="3">#REF!</definedName>
    <definedName name="BLOCO_BB" localSheetId="5">#REF!</definedName>
    <definedName name="BLOCO_BB" localSheetId="0">#REF!</definedName>
    <definedName name="BLOCO_BB" localSheetId="7">#REF!</definedName>
    <definedName name="BLOCO_BB">#REF!</definedName>
    <definedName name="BLOCO_BBB" localSheetId="4">#REF!</definedName>
    <definedName name="BLOCO_BBB" localSheetId="2">#REF!</definedName>
    <definedName name="BLOCO_BBB" localSheetId="3">#REF!</definedName>
    <definedName name="BLOCO_BBB" localSheetId="5">#REF!</definedName>
    <definedName name="BLOCO_BBB" localSheetId="0">#REF!</definedName>
    <definedName name="BLOCO_BBB" localSheetId="7">#REF!</definedName>
    <definedName name="BLOCO_BBB">#REF!</definedName>
    <definedName name="BLOCO_C" localSheetId="4">#REF!</definedName>
    <definedName name="BLOCO_C" localSheetId="2">#REF!</definedName>
    <definedName name="BLOCO_C" localSheetId="3">#REF!</definedName>
    <definedName name="BLOCO_C" localSheetId="5">#REF!</definedName>
    <definedName name="BLOCO_C" localSheetId="0">#REF!</definedName>
    <definedName name="BLOCO_C" localSheetId="7">#REF!</definedName>
    <definedName name="BLOCO_C">#REF!</definedName>
    <definedName name="BLOCO_CC" localSheetId="4">#REF!</definedName>
    <definedName name="BLOCO_CC" localSheetId="2">#REF!</definedName>
    <definedName name="BLOCO_CC" localSheetId="3">#REF!</definedName>
    <definedName name="BLOCO_CC" localSheetId="5">#REF!</definedName>
    <definedName name="BLOCO_CC" localSheetId="0">#REF!</definedName>
    <definedName name="BLOCO_CC" localSheetId="7">#REF!</definedName>
    <definedName name="BLOCO_CC">#REF!</definedName>
    <definedName name="BLOCO_CCC" localSheetId="4">#REF!</definedName>
    <definedName name="BLOCO_CCC" localSheetId="2">#REF!</definedName>
    <definedName name="BLOCO_CCC" localSheetId="3">#REF!</definedName>
    <definedName name="BLOCO_CCC" localSheetId="5">#REF!</definedName>
    <definedName name="BLOCO_CCC" localSheetId="0">#REF!</definedName>
    <definedName name="BLOCO_CCC" localSheetId="7">#REF!</definedName>
    <definedName name="BLOCO_CCC">#REF!</definedName>
    <definedName name="BLOCO_CCCC" localSheetId="4">#REF!</definedName>
    <definedName name="BLOCO_CCCC" localSheetId="2">#REF!</definedName>
    <definedName name="BLOCO_CCCC" localSheetId="3">#REF!</definedName>
    <definedName name="BLOCO_CCCC" localSheetId="5">#REF!</definedName>
    <definedName name="BLOCO_CCCC" localSheetId="0">#REF!</definedName>
    <definedName name="BLOCO_CCCC" localSheetId="7">#REF!</definedName>
    <definedName name="BLOCO_CCCC">#REF!</definedName>
    <definedName name="BuiltIn_AutoFilter___7" localSheetId="4">#REF!</definedName>
    <definedName name="BuiltIn_AutoFilter___7" localSheetId="2">#REF!</definedName>
    <definedName name="BuiltIn_AutoFilter___7" localSheetId="3">#REF!</definedName>
    <definedName name="BuiltIn_AutoFilter___7" localSheetId="5">#REF!</definedName>
    <definedName name="BuiltIn_AutoFilter___7" localSheetId="0">#REF!</definedName>
    <definedName name="BuiltIn_AutoFilter___7" localSheetId="7">#REF!</definedName>
    <definedName name="BuiltIn_AutoFilter___7">#REF!</definedName>
    <definedName name="BuiltIn_AutoFilter___7_1" localSheetId="4">#REF!</definedName>
    <definedName name="BuiltIn_AutoFilter___7_1" localSheetId="2">#REF!</definedName>
    <definedName name="BuiltIn_AutoFilter___7_1" localSheetId="3">#REF!</definedName>
    <definedName name="BuiltIn_AutoFilter___7_1" localSheetId="5">#REF!</definedName>
    <definedName name="BuiltIn_AutoFilter___7_1" localSheetId="0">#REF!</definedName>
    <definedName name="BuiltIn_AutoFilter___7_1" localSheetId="7">#REF!</definedName>
    <definedName name="BuiltIn_AutoFilter___7_1">#REF!</definedName>
    <definedName name="BuiltIn_AutoFilter___7_10" localSheetId="4">#REF!</definedName>
    <definedName name="BuiltIn_AutoFilter___7_10" localSheetId="2">#REF!</definedName>
    <definedName name="BuiltIn_AutoFilter___7_10" localSheetId="3">#REF!</definedName>
    <definedName name="BuiltIn_AutoFilter___7_10" localSheetId="5">#REF!</definedName>
    <definedName name="BuiltIn_AutoFilter___7_10" localSheetId="0">#REF!</definedName>
    <definedName name="BuiltIn_AutoFilter___7_10" localSheetId="7">#REF!</definedName>
    <definedName name="BuiltIn_AutoFilter___7_10">#REF!</definedName>
    <definedName name="BuiltIn_AutoFilter___7_11" localSheetId="4">#REF!</definedName>
    <definedName name="BuiltIn_AutoFilter___7_11" localSheetId="2">#REF!</definedName>
    <definedName name="BuiltIn_AutoFilter___7_11" localSheetId="3">#REF!</definedName>
    <definedName name="BuiltIn_AutoFilter___7_11" localSheetId="5">#REF!</definedName>
    <definedName name="BuiltIn_AutoFilter___7_11" localSheetId="0">#REF!</definedName>
    <definedName name="BuiltIn_AutoFilter___7_11" localSheetId="7">#REF!</definedName>
    <definedName name="BuiltIn_AutoFilter___7_11">#REF!</definedName>
    <definedName name="BuiltIn_AutoFilter___7_12" localSheetId="4">#REF!</definedName>
    <definedName name="BuiltIn_AutoFilter___7_12" localSheetId="2">#REF!</definedName>
    <definedName name="BuiltIn_AutoFilter___7_12" localSheetId="3">#REF!</definedName>
    <definedName name="BuiltIn_AutoFilter___7_12" localSheetId="5">#REF!</definedName>
    <definedName name="BuiltIn_AutoFilter___7_12" localSheetId="0">#REF!</definedName>
    <definedName name="BuiltIn_AutoFilter___7_12" localSheetId="7">#REF!</definedName>
    <definedName name="BuiltIn_AutoFilter___7_12">#REF!</definedName>
    <definedName name="BuiltIn_AutoFilter___7_2" localSheetId="4">#REF!</definedName>
    <definedName name="BuiltIn_AutoFilter___7_2" localSheetId="2">#REF!</definedName>
    <definedName name="BuiltIn_AutoFilter___7_2" localSheetId="3">#REF!</definedName>
    <definedName name="BuiltIn_AutoFilter___7_2" localSheetId="5">#REF!</definedName>
    <definedName name="BuiltIn_AutoFilter___7_2" localSheetId="0">#REF!</definedName>
    <definedName name="BuiltIn_AutoFilter___7_2" localSheetId="7">#REF!</definedName>
    <definedName name="BuiltIn_AutoFilter___7_2">#REF!</definedName>
    <definedName name="BuiltIn_AutoFilter___7_3" localSheetId="4">#REF!</definedName>
    <definedName name="BuiltIn_AutoFilter___7_3" localSheetId="2">#REF!</definedName>
    <definedName name="BuiltIn_AutoFilter___7_3" localSheetId="3">#REF!</definedName>
    <definedName name="BuiltIn_AutoFilter___7_3" localSheetId="5">#REF!</definedName>
    <definedName name="BuiltIn_AutoFilter___7_3" localSheetId="0">#REF!</definedName>
    <definedName name="BuiltIn_AutoFilter___7_3" localSheetId="7">#REF!</definedName>
    <definedName name="BuiltIn_AutoFilter___7_3">#REF!</definedName>
    <definedName name="BuiltIn_AutoFilter___7_4" localSheetId="4">#REF!</definedName>
    <definedName name="BuiltIn_AutoFilter___7_4" localSheetId="2">#REF!</definedName>
    <definedName name="BuiltIn_AutoFilter___7_4" localSheetId="3">#REF!</definedName>
    <definedName name="BuiltIn_AutoFilter___7_4" localSheetId="5">#REF!</definedName>
    <definedName name="BuiltIn_AutoFilter___7_4" localSheetId="0">#REF!</definedName>
    <definedName name="BuiltIn_AutoFilter___7_4" localSheetId="7">#REF!</definedName>
    <definedName name="BuiltIn_AutoFilter___7_4">#REF!</definedName>
    <definedName name="BuiltIn_AutoFilter___7_5" localSheetId="4">#REF!</definedName>
    <definedName name="BuiltIn_AutoFilter___7_5" localSheetId="2">#REF!</definedName>
    <definedName name="BuiltIn_AutoFilter___7_5" localSheetId="3">#REF!</definedName>
    <definedName name="BuiltIn_AutoFilter___7_5" localSheetId="5">#REF!</definedName>
    <definedName name="BuiltIn_AutoFilter___7_5" localSheetId="0">#REF!</definedName>
    <definedName name="BuiltIn_AutoFilter___7_5" localSheetId="7">#REF!</definedName>
    <definedName name="BuiltIn_AutoFilter___7_5">#REF!</definedName>
    <definedName name="BuiltIn_AutoFilter___7_6" localSheetId="4">#REF!</definedName>
    <definedName name="BuiltIn_AutoFilter___7_6" localSheetId="2">#REF!</definedName>
    <definedName name="BuiltIn_AutoFilter___7_6" localSheetId="3">#REF!</definedName>
    <definedName name="BuiltIn_AutoFilter___7_6" localSheetId="5">#REF!</definedName>
    <definedName name="BuiltIn_AutoFilter___7_6" localSheetId="0">#REF!</definedName>
    <definedName name="BuiltIn_AutoFilter___7_6" localSheetId="7">#REF!</definedName>
    <definedName name="BuiltIn_AutoFilter___7_6">#REF!</definedName>
    <definedName name="BuiltIn_AutoFilter___7_7" localSheetId="4">#REF!</definedName>
    <definedName name="BuiltIn_AutoFilter___7_7" localSheetId="2">#REF!</definedName>
    <definedName name="BuiltIn_AutoFilter___7_7" localSheetId="3">#REF!</definedName>
    <definedName name="BuiltIn_AutoFilter___7_7" localSheetId="5">#REF!</definedName>
    <definedName name="BuiltIn_AutoFilter___7_7" localSheetId="0">#REF!</definedName>
    <definedName name="BuiltIn_AutoFilter___7_7" localSheetId="7">#REF!</definedName>
    <definedName name="BuiltIn_AutoFilter___7_7">#REF!</definedName>
    <definedName name="BuiltIn_AutoFilter___7_8" localSheetId="4">#REF!</definedName>
    <definedName name="BuiltIn_AutoFilter___7_8" localSheetId="2">#REF!</definedName>
    <definedName name="BuiltIn_AutoFilter___7_8" localSheetId="3">#REF!</definedName>
    <definedName name="BuiltIn_AutoFilter___7_8" localSheetId="5">#REF!</definedName>
    <definedName name="BuiltIn_AutoFilter___7_8" localSheetId="0">#REF!</definedName>
    <definedName name="BuiltIn_AutoFilter___7_8" localSheetId="7">#REF!</definedName>
    <definedName name="BuiltIn_AutoFilter___7_8">#REF!</definedName>
    <definedName name="BuiltIn_AutoFilter___7_9" localSheetId="4">#REF!</definedName>
    <definedName name="BuiltIn_AutoFilter___7_9" localSheetId="2">#REF!</definedName>
    <definedName name="BuiltIn_AutoFilter___7_9" localSheetId="3">#REF!</definedName>
    <definedName name="BuiltIn_AutoFilter___7_9" localSheetId="5">#REF!</definedName>
    <definedName name="BuiltIn_AutoFilter___7_9" localSheetId="0">#REF!</definedName>
    <definedName name="BuiltIn_AutoFilter___7_9" localSheetId="7">#REF!</definedName>
    <definedName name="BuiltIn_AutoFilter___7_9">#REF!</definedName>
    <definedName name="BuiltIn_AutoFilter___8" localSheetId="4">#REF!</definedName>
    <definedName name="BuiltIn_AutoFilter___8" localSheetId="2">#REF!</definedName>
    <definedName name="BuiltIn_AutoFilter___8" localSheetId="3">#REF!</definedName>
    <definedName name="BuiltIn_AutoFilter___8" localSheetId="5">#REF!</definedName>
    <definedName name="BuiltIn_AutoFilter___8" localSheetId="0">#REF!</definedName>
    <definedName name="BuiltIn_AutoFilter___8" localSheetId="7">#REF!</definedName>
    <definedName name="BuiltIn_AutoFilter___8">#REF!</definedName>
    <definedName name="BuiltIn_AutoFilter___8_1" localSheetId="4">#REF!</definedName>
    <definedName name="BuiltIn_AutoFilter___8_1" localSheetId="2">#REF!</definedName>
    <definedName name="BuiltIn_AutoFilter___8_1" localSheetId="3">#REF!</definedName>
    <definedName name="BuiltIn_AutoFilter___8_1" localSheetId="5">#REF!</definedName>
    <definedName name="BuiltIn_AutoFilter___8_1" localSheetId="0">#REF!</definedName>
    <definedName name="BuiltIn_AutoFilter___8_1" localSheetId="7">#REF!</definedName>
    <definedName name="BuiltIn_AutoFilter___8_1">#REF!</definedName>
    <definedName name="BuiltIn_AutoFilter___8_10" localSheetId="4">#REF!</definedName>
    <definedName name="BuiltIn_AutoFilter___8_10" localSheetId="2">#REF!</definedName>
    <definedName name="BuiltIn_AutoFilter___8_10" localSheetId="3">#REF!</definedName>
    <definedName name="BuiltIn_AutoFilter___8_10" localSheetId="5">#REF!</definedName>
    <definedName name="BuiltIn_AutoFilter___8_10" localSheetId="0">#REF!</definedName>
    <definedName name="BuiltIn_AutoFilter___8_10" localSheetId="7">#REF!</definedName>
    <definedName name="BuiltIn_AutoFilter___8_10">#REF!</definedName>
    <definedName name="BuiltIn_AutoFilter___8_11" localSheetId="4">#REF!</definedName>
    <definedName name="BuiltIn_AutoFilter___8_11" localSheetId="2">#REF!</definedName>
    <definedName name="BuiltIn_AutoFilter___8_11" localSheetId="3">#REF!</definedName>
    <definedName name="BuiltIn_AutoFilter___8_11" localSheetId="5">#REF!</definedName>
    <definedName name="BuiltIn_AutoFilter___8_11" localSheetId="0">#REF!</definedName>
    <definedName name="BuiltIn_AutoFilter___8_11" localSheetId="7">#REF!</definedName>
    <definedName name="BuiltIn_AutoFilter___8_11">#REF!</definedName>
    <definedName name="BuiltIn_AutoFilter___8_12" localSheetId="4">#REF!</definedName>
    <definedName name="BuiltIn_AutoFilter___8_12" localSheetId="2">#REF!</definedName>
    <definedName name="BuiltIn_AutoFilter___8_12" localSheetId="3">#REF!</definedName>
    <definedName name="BuiltIn_AutoFilter___8_12" localSheetId="5">#REF!</definedName>
    <definedName name="BuiltIn_AutoFilter___8_12" localSheetId="0">#REF!</definedName>
    <definedName name="BuiltIn_AutoFilter___8_12" localSheetId="7">#REF!</definedName>
    <definedName name="BuiltIn_AutoFilter___8_12">#REF!</definedName>
    <definedName name="BuiltIn_AutoFilter___8_13" localSheetId="4">#REF!</definedName>
    <definedName name="BuiltIn_AutoFilter___8_13" localSheetId="2">#REF!</definedName>
    <definedName name="BuiltIn_AutoFilter___8_13" localSheetId="3">#REF!</definedName>
    <definedName name="BuiltIn_AutoFilter___8_13" localSheetId="5">#REF!</definedName>
    <definedName name="BuiltIn_AutoFilter___8_13" localSheetId="0">#REF!</definedName>
    <definedName name="BuiltIn_AutoFilter___8_13" localSheetId="7">#REF!</definedName>
    <definedName name="BuiltIn_AutoFilter___8_13">#REF!</definedName>
    <definedName name="BuiltIn_AutoFilter___8_14" localSheetId="4">#REF!</definedName>
    <definedName name="BuiltIn_AutoFilter___8_14" localSheetId="2">#REF!</definedName>
    <definedName name="BuiltIn_AutoFilter___8_14" localSheetId="3">#REF!</definedName>
    <definedName name="BuiltIn_AutoFilter___8_14" localSheetId="5">#REF!</definedName>
    <definedName name="BuiltIn_AutoFilter___8_14" localSheetId="0">#REF!</definedName>
    <definedName name="BuiltIn_AutoFilter___8_14" localSheetId="7">#REF!</definedName>
    <definedName name="BuiltIn_AutoFilter___8_14">#REF!</definedName>
    <definedName name="BuiltIn_AutoFilter___8_15" localSheetId="4">#REF!</definedName>
    <definedName name="BuiltIn_AutoFilter___8_15" localSheetId="2">#REF!</definedName>
    <definedName name="BuiltIn_AutoFilter___8_15" localSheetId="3">#REF!</definedName>
    <definedName name="BuiltIn_AutoFilter___8_15" localSheetId="5">#REF!</definedName>
    <definedName name="BuiltIn_AutoFilter___8_15" localSheetId="0">#REF!</definedName>
    <definedName name="BuiltIn_AutoFilter___8_15" localSheetId="7">#REF!</definedName>
    <definedName name="BuiltIn_AutoFilter___8_15">#REF!</definedName>
    <definedName name="BuiltIn_AutoFilter___8_16" localSheetId="4">#REF!</definedName>
    <definedName name="BuiltIn_AutoFilter___8_16" localSheetId="2">#REF!</definedName>
    <definedName name="BuiltIn_AutoFilter___8_16" localSheetId="3">#REF!</definedName>
    <definedName name="BuiltIn_AutoFilter___8_16" localSheetId="5">#REF!</definedName>
    <definedName name="BuiltIn_AutoFilter___8_16" localSheetId="0">#REF!</definedName>
    <definedName name="BuiltIn_AutoFilter___8_16" localSheetId="7">#REF!</definedName>
    <definedName name="BuiltIn_AutoFilter___8_16">#REF!</definedName>
    <definedName name="BuiltIn_AutoFilter___8_17" localSheetId="4">#REF!</definedName>
    <definedName name="BuiltIn_AutoFilter___8_17" localSheetId="2">#REF!</definedName>
    <definedName name="BuiltIn_AutoFilter___8_17" localSheetId="3">#REF!</definedName>
    <definedName name="BuiltIn_AutoFilter___8_17" localSheetId="5">#REF!</definedName>
    <definedName name="BuiltIn_AutoFilter___8_17" localSheetId="0">#REF!</definedName>
    <definedName name="BuiltIn_AutoFilter___8_17" localSheetId="7">#REF!</definedName>
    <definedName name="BuiltIn_AutoFilter___8_17">#REF!</definedName>
    <definedName name="BuiltIn_AutoFilter___8_18" localSheetId="4">#REF!</definedName>
    <definedName name="BuiltIn_AutoFilter___8_18" localSheetId="2">#REF!</definedName>
    <definedName name="BuiltIn_AutoFilter___8_18" localSheetId="3">#REF!</definedName>
    <definedName name="BuiltIn_AutoFilter___8_18" localSheetId="5">#REF!</definedName>
    <definedName name="BuiltIn_AutoFilter___8_18" localSheetId="0">#REF!</definedName>
    <definedName name="BuiltIn_AutoFilter___8_18" localSheetId="7">#REF!</definedName>
    <definedName name="BuiltIn_AutoFilter___8_18">#REF!</definedName>
    <definedName name="BuiltIn_AutoFilter___8_19" localSheetId="4">#REF!</definedName>
    <definedName name="BuiltIn_AutoFilter___8_19" localSheetId="2">#REF!</definedName>
    <definedName name="BuiltIn_AutoFilter___8_19" localSheetId="3">#REF!</definedName>
    <definedName name="BuiltIn_AutoFilter___8_19" localSheetId="5">#REF!</definedName>
    <definedName name="BuiltIn_AutoFilter___8_19" localSheetId="0">#REF!</definedName>
    <definedName name="BuiltIn_AutoFilter___8_19" localSheetId="7">#REF!</definedName>
    <definedName name="BuiltIn_AutoFilter___8_19">#REF!</definedName>
    <definedName name="BuiltIn_AutoFilter___8_2" localSheetId="4">#REF!</definedName>
    <definedName name="BuiltIn_AutoFilter___8_2" localSheetId="2">#REF!</definedName>
    <definedName name="BuiltIn_AutoFilter___8_2" localSheetId="3">#REF!</definedName>
    <definedName name="BuiltIn_AutoFilter___8_2" localSheetId="5">#REF!</definedName>
    <definedName name="BuiltIn_AutoFilter___8_2" localSheetId="0">#REF!</definedName>
    <definedName name="BuiltIn_AutoFilter___8_2" localSheetId="7">#REF!</definedName>
    <definedName name="BuiltIn_AutoFilter___8_2">#REF!</definedName>
    <definedName name="BuiltIn_AutoFilter___8_20" localSheetId="4">#REF!</definedName>
    <definedName name="BuiltIn_AutoFilter___8_20" localSheetId="2">#REF!</definedName>
    <definedName name="BuiltIn_AutoFilter___8_20" localSheetId="3">#REF!</definedName>
    <definedName name="BuiltIn_AutoFilter___8_20" localSheetId="5">#REF!</definedName>
    <definedName name="BuiltIn_AutoFilter___8_20" localSheetId="0">#REF!</definedName>
    <definedName name="BuiltIn_AutoFilter___8_20" localSheetId="7">#REF!</definedName>
    <definedName name="BuiltIn_AutoFilter___8_20">#REF!</definedName>
    <definedName name="BuiltIn_AutoFilter___8_21" localSheetId="4">#REF!</definedName>
    <definedName name="BuiltIn_AutoFilter___8_21" localSheetId="2">#REF!</definedName>
    <definedName name="BuiltIn_AutoFilter___8_21" localSheetId="3">#REF!</definedName>
    <definedName name="BuiltIn_AutoFilter___8_21" localSheetId="5">#REF!</definedName>
    <definedName name="BuiltIn_AutoFilter___8_21" localSheetId="0">#REF!</definedName>
    <definedName name="BuiltIn_AutoFilter___8_21" localSheetId="7">#REF!</definedName>
    <definedName name="BuiltIn_AutoFilter___8_21">#REF!</definedName>
    <definedName name="BuiltIn_AutoFilter___8_22" localSheetId="4">#REF!</definedName>
    <definedName name="BuiltIn_AutoFilter___8_22" localSheetId="2">#REF!</definedName>
    <definedName name="BuiltIn_AutoFilter___8_22" localSheetId="3">#REF!</definedName>
    <definedName name="BuiltIn_AutoFilter___8_22" localSheetId="5">#REF!</definedName>
    <definedName name="BuiltIn_AutoFilter___8_22" localSheetId="0">#REF!</definedName>
    <definedName name="BuiltIn_AutoFilter___8_22" localSheetId="7">#REF!</definedName>
    <definedName name="BuiltIn_AutoFilter___8_22">#REF!</definedName>
    <definedName name="BuiltIn_AutoFilter___8_23" localSheetId="4">#REF!</definedName>
    <definedName name="BuiltIn_AutoFilter___8_23" localSheetId="2">#REF!</definedName>
    <definedName name="BuiltIn_AutoFilter___8_23" localSheetId="3">#REF!</definedName>
    <definedName name="BuiltIn_AutoFilter___8_23" localSheetId="5">#REF!</definedName>
    <definedName name="BuiltIn_AutoFilter___8_23" localSheetId="0">#REF!</definedName>
    <definedName name="BuiltIn_AutoFilter___8_23" localSheetId="7">#REF!</definedName>
    <definedName name="BuiltIn_AutoFilter___8_23">#REF!</definedName>
    <definedName name="BuiltIn_AutoFilter___8_24" localSheetId="4">#REF!</definedName>
    <definedName name="BuiltIn_AutoFilter___8_24" localSheetId="2">#REF!</definedName>
    <definedName name="BuiltIn_AutoFilter___8_24" localSheetId="3">#REF!</definedName>
    <definedName name="BuiltIn_AutoFilter___8_24" localSheetId="5">#REF!</definedName>
    <definedName name="BuiltIn_AutoFilter___8_24" localSheetId="0">#REF!</definedName>
    <definedName name="BuiltIn_AutoFilter___8_24" localSheetId="7">#REF!</definedName>
    <definedName name="BuiltIn_AutoFilter___8_24">#REF!</definedName>
    <definedName name="BuiltIn_AutoFilter___8_25" localSheetId="4">#REF!</definedName>
    <definedName name="BuiltIn_AutoFilter___8_25" localSheetId="2">#REF!</definedName>
    <definedName name="BuiltIn_AutoFilter___8_25" localSheetId="3">#REF!</definedName>
    <definedName name="BuiltIn_AutoFilter___8_25" localSheetId="5">#REF!</definedName>
    <definedName name="BuiltIn_AutoFilter___8_25" localSheetId="0">#REF!</definedName>
    <definedName name="BuiltIn_AutoFilter___8_25" localSheetId="7">#REF!</definedName>
    <definedName name="BuiltIn_AutoFilter___8_25">#REF!</definedName>
    <definedName name="BuiltIn_AutoFilter___8_26" localSheetId="4">#REF!</definedName>
    <definedName name="BuiltIn_AutoFilter___8_26" localSheetId="2">#REF!</definedName>
    <definedName name="BuiltIn_AutoFilter___8_26" localSheetId="3">#REF!</definedName>
    <definedName name="BuiltIn_AutoFilter___8_26" localSheetId="5">#REF!</definedName>
    <definedName name="BuiltIn_AutoFilter___8_26" localSheetId="0">#REF!</definedName>
    <definedName name="BuiltIn_AutoFilter___8_26" localSheetId="7">#REF!</definedName>
    <definedName name="BuiltIn_AutoFilter___8_26">#REF!</definedName>
    <definedName name="BuiltIn_AutoFilter___8_27" localSheetId="4">#REF!</definedName>
    <definedName name="BuiltIn_AutoFilter___8_27" localSheetId="2">#REF!</definedName>
    <definedName name="BuiltIn_AutoFilter___8_27" localSheetId="3">#REF!</definedName>
    <definedName name="BuiltIn_AutoFilter___8_27" localSheetId="5">#REF!</definedName>
    <definedName name="BuiltIn_AutoFilter___8_27" localSheetId="0">#REF!</definedName>
    <definedName name="BuiltIn_AutoFilter___8_27" localSheetId="7">#REF!</definedName>
    <definedName name="BuiltIn_AutoFilter___8_27">#REF!</definedName>
    <definedName name="BuiltIn_AutoFilter___8_28" localSheetId="4">#REF!</definedName>
    <definedName name="BuiltIn_AutoFilter___8_28" localSheetId="2">#REF!</definedName>
    <definedName name="BuiltIn_AutoFilter___8_28" localSheetId="3">#REF!</definedName>
    <definedName name="BuiltIn_AutoFilter___8_28" localSheetId="5">#REF!</definedName>
    <definedName name="BuiltIn_AutoFilter___8_28" localSheetId="0">#REF!</definedName>
    <definedName name="BuiltIn_AutoFilter___8_28" localSheetId="7">#REF!</definedName>
    <definedName name="BuiltIn_AutoFilter___8_28">#REF!</definedName>
    <definedName name="BuiltIn_AutoFilter___8_29" localSheetId="4">#REF!</definedName>
    <definedName name="BuiltIn_AutoFilter___8_29" localSheetId="2">#REF!</definedName>
    <definedName name="BuiltIn_AutoFilter___8_29" localSheetId="3">#REF!</definedName>
    <definedName name="BuiltIn_AutoFilter___8_29" localSheetId="5">#REF!</definedName>
    <definedName name="BuiltIn_AutoFilter___8_29" localSheetId="0">#REF!</definedName>
    <definedName name="BuiltIn_AutoFilter___8_29" localSheetId="7">#REF!</definedName>
    <definedName name="BuiltIn_AutoFilter___8_29">#REF!</definedName>
    <definedName name="BuiltIn_AutoFilter___8_3" localSheetId="4">#REF!</definedName>
    <definedName name="BuiltIn_AutoFilter___8_3" localSheetId="2">#REF!</definedName>
    <definedName name="BuiltIn_AutoFilter___8_3" localSheetId="3">#REF!</definedName>
    <definedName name="BuiltIn_AutoFilter___8_3" localSheetId="5">#REF!</definedName>
    <definedName name="BuiltIn_AutoFilter___8_3" localSheetId="0">#REF!</definedName>
    <definedName name="BuiltIn_AutoFilter___8_3" localSheetId="7">#REF!</definedName>
    <definedName name="BuiltIn_AutoFilter___8_3">#REF!</definedName>
    <definedName name="BuiltIn_AutoFilter___8_30" localSheetId="4">#REF!</definedName>
    <definedName name="BuiltIn_AutoFilter___8_30" localSheetId="2">#REF!</definedName>
    <definedName name="BuiltIn_AutoFilter___8_30" localSheetId="3">#REF!</definedName>
    <definedName name="BuiltIn_AutoFilter___8_30" localSheetId="5">#REF!</definedName>
    <definedName name="BuiltIn_AutoFilter___8_30" localSheetId="0">#REF!</definedName>
    <definedName name="BuiltIn_AutoFilter___8_30" localSheetId="7">#REF!</definedName>
    <definedName name="BuiltIn_AutoFilter___8_30">#REF!</definedName>
    <definedName name="BuiltIn_AutoFilter___8_31" localSheetId="4">#REF!</definedName>
    <definedName name="BuiltIn_AutoFilter___8_31" localSheetId="2">#REF!</definedName>
    <definedName name="BuiltIn_AutoFilter___8_31" localSheetId="3">#REF!</definedName>
    <definedName name="BuiltIn_AutoFilter___8_31" localSheetId="5">#REF!</definedName>
    <definedName name="BuiltIn_AutoFilter___8_31" localSheetId="0">#REF!</definedName>
    <definedName name="BuiltIn_AutoFilter___8_31" localSheetId="7">#REF!</definedName>
    <definedName name="BuiltIn_AutoFilter___8_31">#REF!</definedName>
    <definedName name="BuiltIn_AutoFilter___8_32" localSheetId="4">#REF!</definedName>
    <definedName name="BuiltIn_AutoFilter___8_32" localSheetId="2">#REF!</definedName>
    <definedName name="BuiltIn_AutoFilter___8_32" localSheetId="3">#REF!</definedName>
    <definedName name="BuiltIn_AutoFilter___8_32" localSheetId="5">#REF!</definedName>
    <definedName name="BuiltIn_AutoFilter___8_32" localSheetId="0">#REF!</definedName>
    <definedName name="BuiltIn_AutoFilter___8_32" localSheetId="7">#REF!</definedName>
    <definedName name="BuiltIn_AutoFilter___8_32">#REF!</definedName>
    <definedName name="BuiltIn_AutoFilter___8_4" localSheetId="4">#REF!</definedName>
    <definedName name="BuiltIn_AutoFilter___8_4" localSheetId="2">#REF!</definedName>
    <definedName name="BuiltIn_AutoFilter___8_4" localSheetId="3">#REF!</definedName>
    <definedName name="BuiltIn_AutoFilter___8_4" localSheetId="5">#REF!</definedName>
    <definedName name="BuiltIn_AutoFilter___8_4" localSheetId="0">#REF!</definedName>
    <definedName name="BuiltIn_AutoFilter___8_4" localSheetId="7">#REF!</definedName>
    <definedName name="BuiltIn_AutoFilter___8_4">#REF!</definedName>
    <definedName name="BuiltIn_AutoFilter___8_5" localSheetId="4">#REF!</definedName>
    <definedName name="BuiltIn_AutoFilter___8_5" localSheetId="2">#REF!</definedName>
    <definedName name="BuiltIn_AutoFilter___8_5" localSheetId="3">#REF!</definedName>
    <definedName name="BuiltIn_AutoFilter___8_5" localSheetId="5">#REF!</definedName>
    <definedName name="BuiltIn_AutoFilter___8_5" localSheetId="0">#REF!</definedName>
    <definedName name="BuiltIn_AutoFilter___8_5" localSheetId="7">#REF!</definedName>
    <definedName name="BuiltIn_AutoFilter___8_5">#REF!</definedName>
    <definedName name="BuiltIn_AutoFilter___8_6" localSheetId="4">#REF!</definedName>
    <definedName name="BuiltIn_AutoFilter___8_6" localSheetId="2">#REF!</definedName>
    <definedName name="BuiltIn_AutoFilter___8_6" localSheetId="3">#REF!</definedName>
    <definedName name="BuiltIn_AutoFilter___8_6" localSheetId="5">#REF!</definedName>
    <definedName name="BuiltIn_AutoFilter___8_6" localSheetId="0">#REF!</definedName>
    <definedName name="BuiltIn_AutoFilter___8_6" localSheetId="7">#REF!</definedName>
    <definedName name="BuiltIn_AutoFilter___8_6">#REF!</definedName>
    <definedName name="BuiltIn_AutoFilter___8_7" localSheetId="4">#REF!</definedName>
    <definedName name="BuiltIn_AutoFilter___8_7" localSheetId="2">#REF!</definedName>
    <definedName name="BuiltIn_AutoFilter___8_7" localSheetId="3">#REF!</definedName>
    <definedName name="BuiltIn_AutoFilter___8_7" localSheetId="5">#REF!</definedName>
    <definedName name="BuiltIn_AutoFilter___8_7" localSheetId="0">#REF!</definedName>
    <definedName name="BuiltIn_AutoFilter___8_7" localSheetId="7">#REF!</definedName>
    <definedName name="BuiltIn_AutoFilter___8_7">#REF!</definedName>
    <definedName name="BuiltIn_AutoFilter___8_8" localSheetId="4">#REF!</definedName>
    <definedName name="BuiltIn_AutoFilter___8_8" localSheetId="2">#REF!</definedName>
    <definedName name="BuiltIn_AutoFilter___8_8" localSheetId="3">#REF!</definedName>
    <definedName name="BuiltIn_AutoFilter___8_8" localSheetId="5">#REF!</definedName>
    <definedName name="BuiltIn_AutoFilter___8_8" localSheetId="0">#REF!</definedName>
    <definedName name="BuiltIn_AutoFilter___8_8" localSheetId="7">#REF!</definedName>
    <definedName name="BuiltIn_AutoFilter___8_8">#REF!</definedName>
    <definedName name="BuiltIn_AutoFilter___8_9" localSheetId="4">#REF!</definedName>
    <definedName name="BuiltIn_AutoFilter___8_9" localSheetId="2">#REF!</definedName>
    <definedName name="BuiltIn_AutoFilter___8_9" localSheetId="3">#REF!</definedName>
    <definedName name="BuiltIn_AutoFilter___8_9" localSheetId="5">#REF!</definedName>
    <definedName name="BuiltIn_AutoFilter___8_9" localSheetId="0">#REF!</definedName>
    <definedName name="BuiltIn_AutoFilter___8_9" localSheetId="7">#REF!</definedName>
    <definedName name="BuiltIn_AutoFilter___8_9">#REF!</definedName>
    <definedName name="BuiltIn_Print_Area" localSheetId="4">#REF!</definedName>
    <definedName name="BuiltIn_Print_Area" localSheetId="2">#REF!</definedName>
    <definedName name="BuiltIn_Print_Area" localSheetId="3">#REF!</definedName>
    <definedName name="BuiltIn_Print_Area" localSheetId="5">#REF!</definedName>
    <definedName name="BuiltIn_Print_Area" localSheetId="0">#REF!</definedName>
    <definedName name="BuiltIn_Print_Area" localSheetId="7">#REF!</definedName>
    <definedName name="BuiltIn_Print_Area">#REF!</definedName>
    <definedName name="BuiltIn_Print_Area___0" localSheetId="4">#REF!</definedName>
    <definedName name="BuiltIn_Print_Area___0" localSheetId="2">#REF!</definedName>
    <definedName name="BuiltIn_Print_Area___0" localSheetId="3">#REF!</definedName>
    <definedName name="BuiltIn_Print_Area___0" localSheetId="5">#REF!</definedName>
    <definedName name="BuiltIn_Print_Area___0" localSheetId="0">#REF!</definedName>
    <definedName name="BuiltIn_Print_Area___0" localSheetId="7">#REF!</definedName>
    <definedName name="BuiltIn_Print_Area___0">#REF!</definedName>
    <definedName name="BuiltIn_Print_Area___0___0" localSheetId="4">#REF!</definedName>
    <definedName name="BuiltIn_Print_Area___0___0" localSheetId="2">#REF!</definedName>
    <definedName name="BuiltIn_Print_Area___0___0" localSheetId="3">#REF!</definedName>
    <definedName name="BuiltIn_Print_Area___0___0" localSheetId="5">#REF!</definedName>
    <definedName name="BuiltIn_Print_Area___0___0" localSheetId="0">#REF!</definedName>
    <definedName name="BuiltIn_Print_Area___0___0" localSheetId="7">#REF!</definedName>
    <definedName name="BuiltIn_Print_Area___0___0">#REF!</definedName>
    <definedName name="BuiltIn_Print_Area___0___0___0" localSheetId="4">#REF!</definedName>
    <definedName name="BuiltIn_Print_Area___0___0___0" localSheetId="2">#REF!</definedName>
    <definedName name="BuiltIn_Print_Area___0___0___0" localSheetId="3">#REF!</definedName>
    <definedName name="BuiltIn_Print_Area___0___0___0" localSheetId="5">#REF!</definedName>
    <definedName name="BuiltIn_Print_Area___0___0___0" localSheetId="0">#REF!</definedName>
    <definedName name="BuiltIn_Print_Area___0___0___0" localSheetId="7">#REF!</definedName>
    <definedName name="BuiltIn_Print_Area___0___0___0">#REF!</definedName>
    <definedName name="BuiltIn_Print_Area___0___0___0___0" localSheetId="4">#REF!</definedName>
    <definedName name="BuiltIn_Print_Area___0___0___0___0" localSheetId="2">#REF!</definedName>
    <definedName name="BuiltIn_Print_Area___0___0___0___0" localSheetId="3">#REF!</definedName>
    <definedName name="BuiltIn_Print_Area___0___0___0___0" localSheetId="5">#REF!</definedName>
    <definedName name="BuiltIn_Print_Area___0___0___0___0" localSheetId="0">#REF!</definedName>
    <definedName name="BuiltIn_Print_Area___0___0___0___0" localSheetId="7">#REF!</definedName>
    <definedName name="BuiltIn_Print_Area___0___0___0___0">#REF!</definedName>
    <definedName name="BuiltIn_Print_Area___0___0___0___0___0" localSheetId="4">#REF!</definedName>
    <definedName name="BuiltIn_Print_Area___0___0___0___0___0" localSheetId="2">#REF!</definedName>
    <definedName name="BuiltIn_Print_Area___0___0___0___0___0" localSheetId="3">#REF!</definedName>
    <definedName name="BuiltIn_Print_Area___0___0___0___0___0" localSheetId="5">#REF!</definedName>
    <definedName name="BuiltIn_Print_Area___0___0___0___0___0" localSheetId="0">#REF!</definedName>
    <definedName name="BuiltIn_Print_Area___0___0___0___0___0" localSheetId="7">#REF!</definedName>
    <definedName name="BuiltIn_Print_Area___0___0___0___0___0">#REF!</definedName>
    <definedName name="BuiltIn_Print_Area___0___0___0___0___0___0" localSheetId="4">#REF!</definedName>
    <definedName name="BuiltIn_Print_Area___0___0___0___0___0___0" localSheetId="2">#REF!</definedName>
    <definedName name="BuiltIn_Print_Area___0___0___0___0___0___0" localSheetId="3">#REF!</definedName>
    <definedName name="BuiltIn_Print_Area___0___0___0___0___0___0" localSheetId="5">#REF!</definedName>
    <definedName name="BuiltIn_Print_Area___0___0___0___0___0___0" localSheetId="0">#REF!</definedName>
    <definedName name="BuiltIn_Print_Area___0___0___0___0___0___0" localSheetId="7">#REF!</definedName>
    <definedName name="BuiltIn_Print_Area___0___0___0___0___0___0">#REF!</definedName>
    <definedName name="BuiltIn_Print_Area___0___0___0___0___0___0___0" localSheetId="4">#REF!</definedName>
    <definedName name="BuiltIn_Print_Area___0___0___0___0___0___0___0" localSheetId="2">#REF!</definedName>
    <definedName name="BuiltIn_Print_Area___0___0___0___0___0___0___0" localSheetId="3">#REF!</definedName>
    <definedName name="BuiltIn_Print_Area___0___0___0___0___0___0___0" localSheetId="5">#REF!</definedName>
    <definedName name="BuiltIn_Print_Area___0___0___0___0___0___0___0" localSheetId="0">#REF!</definedName>
    <definedName name="BuiltIn_Print_Area___0___0___0___0___0___0___0" localSheetId="7">#REF!</definedName>
    <definedName name="BuiltIn_Print_Area___0___0___0___0___0___0___0">#REF!</definedName>
    <definedName name="BuiltIn_Print_Area___0___0___0___0___0___0___0___0___0" localSheetId="4">#REF!</definedName>
    <definedName name="BuiltIn_Print_Area___0___0___0___0___0___0___0___0___0" localSheetId="2">#REF!</definedName>
    <definedName name="BuiltIn_Print_Area___0___0___0___0___0___0___0___0___0" localSheetId="3">#REF!</definedName>
    <definedName name="BuiltIn_Print_Area___0___0___0___0___0___0___0___0___0" localSheetId="5">#REF!</definedName>
    <definedName name="BuiltIn_Print_Area___0___0___0___0___0___0___0___0___0" localSheetId="0">#REF!</definedName>
    <definedName name="BuiltIn_Print_Area___0___0___0___0___0___0___0___0___0" localSheetId="7">#REF!</definedName>
    <definedName name="BuiltIn_Print_Area___0___0___0___0___0___0___0___0___0">#REF!</definedName>
    <definedName name="BuiltIn_Print_Area___0___0___10" localSheetId="4">#REF!</definedName>
    <definedName name="BuiltIn_Print_Area___0___0___10" localSheetId="2">#REF!</definedName>
    <definedName name="BuiltIn_Print_Area___0___0___10" localSheetId="3">#REF!</definedName>
    <definedName name="BuiltIn_Print_Area___0___0___10" localSheetId="5">#REF!</definedName>
    <definedName name="BuiltIn_Print_Area___0___0___10" localSheetId="0">#REF!</definedName>
    <definedName name="BuiltIn_Print_Area___0___0___10" localSheetId="7">#REF!</definedName>
    <definedName name="BuiltIn_Print_Area___0___0___10">#REF!</definedName>
    <definedName name="BuiltIn_Print_Area___0___1" localSheetId="4">#REF!</definedName>
    <definedName name="BuiltIn_Print_Area___0___1" localSheetId="2">#REF!</definedName>
    <definedName name="BuiltIn_Print_Area___0___1" localSheetId="3">#REF!</definedName>
    <definedName name="BuiltIn_Print_Area___0___1" localSheetId="5">#REF!</definedName>
    <definedName name="BuiltIn_Print_Area___0___1" localSheetId="0">#REF!</definedName>
    <definedName name="BuiltIn_Print_Area___0___1" localSheetId="7">#REF!</definedName>
    <definedName name="BuiltIn_Print_Area___0___1">#REF!</definedName>
    <definedName name="BuiltIn_Print_Area___0___1___0" localSheetId="4">#REF!</definedName>
    <definedName name="BuiltIn_Print_Area___0___1___0" localSheetId="2">#REF!</definedName>
    <definedName name="BuiltIn_Print_Area___0___1___0" localSheetId="3">#REF!</definedName>
    <definedName name="BuiltIn_Print_Area___0___1___0" localSheetId="5">#REF!</definedName>
    <definedName name="BuiltIn_Print_Area___0___1___0" localSheetId="0">#REF!</definedName>
    <definedName name="BuiltIn_Print_Area___0___1___0" localSheetId="7">#REF!</definedName>
    <definedName name="BuiltIn_Print_Area___0___1___0">#REF!</definedName>
    <definedName name="BuiltIn_Print_Area___0___1___0___0" localSheetId="4">#REF!</definedName>
    <definedName name="BuiltIn_Print_Area___0___1___0___0" localSheetId="2">#REF!</definedName>
    <definedName name="BuiltIn_Print_Area___0___1___0___0" localSheetId="3">#REF!</definedName>
    <definedName name="BuiltIn_Print_Area___0___1___0___0" localSheetId="5">#REF!</definedName>
    <definedName name="BuiltIn_Print_Area___0___1___0___0" localSheetId="0">#REF!</definedName>
    <definedName name="BuiltIn_Print_Area___0___1___0___0" localSheetId="7">#REF!</definedName>
    <definedName name="BuiltIn_Print_Area___0___1___0___0">#REF!</definedName>
    <definedName name="BuiltIn_Print_Area___0___1___0___0___0" localSheetId="4">#REF!</definedName>
    <definedName name="BuiltIn_Print_Area___0___1___0___0___0" localSheetId="2">#REF!</definedName>
    <definedName name="BuiltIn_Print_Area___0___1___0___0___0" localSheetId="3">#REF!</definedName>
    <definedName name="BuiltIn_Print_Area___0___1___0___0___0" localSheetId="5">#REF!</definedName>
    <definedName name="BuiltIn_Print_Area___0___1___0___0___0" localSheetId="0">#REF!</definedName>
    <definedName name="BuiltIn_Print_Area___0___1___0___0___0" localSheetId="7">#REF!</definedName>
    <definedName name="BuiltIn_Print_Area___0___1___0___0___0">#REF!</definedName>
    <definedName name="BuiltIn_Print_Area___0___1___0___0___0___0" localSheetId="4">#REF!</definedName>
    <definedName name="BuiltIn_Print_Area___0___1___0___0___0___0" localSheetId="2">#REF!</definedName>
    <definedName name="BuiltIn_Print_Area___0___1___0___0___0___0" localSheetId="3">#REF!</definedName>
    <definedName name="BuiltIn_Print_Area___0___1___0___0___0___0" localSheetId="5">#REF!</definedName>
    <definedName name="BuiltIn_Print_Area___0___1___0___0___0___0" localSheetId="0">#REF!</definedName>
    <definedName name="BuiltIn_Print_Area___0___1___0___0___0___0" localSheetId="7">#REF!</definedName>
    <definedName name="BuiltIn_Print_Area___0___1___0___0___0___0">#REF!</definedName>
    <definedName name="BuiltIn_Print_Area___0___1___0___0___0___0___0" localSheetId="4">#REF!</definedName>
    <definedName name="BuiltIn_Print_Area___0___1___0___0___0___0___0" localSheetId="2">#REF!</definedName>
    <definedName name="BuiltIn_Print_Area___0___1___0___0___0___0___0" localSheetId="3">#REF!</definedName>
    <definedName name="BuiltIn_Print_Area___0___1___0___0___0___0___0" localSheetId="5">#REF!</definedName>
    <definedName name="BuiltIn_Print_Area___0___1___0___0___0___0___0" localSheetId="0">#REF!</definedName>
    <definedName name="BuiltIn_Print_Area___0___1___0___0___0___0___0" localSheetId="7">#REF!</definedName>
    <definedName name="BuiltIn_Print_Area___0___1___0___0___0___0___0">#REF!</definedName>
    <definedName name="BuiltIn_Print_Area___0___1___0___0___0___0___0___0" localSheetId="4">#REF!</definedName>
    <definedName name="BuiltIn_Print_Area___0___1___0___0___0___0___0___0" localSheetId="2">#REF!</definedName>
    <definedName name="BuiltIn_Print_Area___0___1___0___0___0___0___0___0" localSheetId="3">#REF!</definedName>
    <definedName name="BuiltIn_Print_Area___0___1___0___0___0___0___0___0" localSheetId="5">#REF!</definedName>
    <definedName name="BuiltIn_Print_Area___0___1___0___0___0___0___0___0" localSheetId="0">#REF!</definedName>
    <definedName name="BuiltIn_Print_Area___0___1___0___0___0___0___0___0" localSheetId="7">#REF!</definedName>
    <definedName name="BuiltIn_Print_Area___0___1___0___0___0___0___0___0">#REF!</definedName>
    <definedName name="BuiltIn_Print_Area___0___1___0___0___0___0___0___0___0" localSheetId="4">#REF!</definedName>
    <definedName name="BuiltIn_Print_Area___0___1___0___0___0___0___0___0___0" localSheetId="2">#REF!</definedName>
    <definedName name="BuiltIn_Print_Area___0___1___0___0___0___0___0___0___0" localSheetId="3">#REF!</definedName>
    <definedName name="BuiltIn_Print_Area___0___1___0___0___0___0___0___0___0" localSheetId="5">#REF!</definedName>
    <definedName name="BuiltIn_Print_Area___0___1___0___0___0___0___0___0___0" localSheetId="0">#REF!</definedName>
    <definedName name="BuiltIn_Print_Area___0___1___0___0___0___0___0___0___0" localSheetId="7">#REF!</definedName>
    <definedName name="BuiltIn_Print_Area___0___1___0___0___0___0___0___0___0">#REF!</definedName>
    <definedName name="BuiltIn_Print_Area___0___1___0___0___0___0___0___0___0___0" localSheetId="4">#REF!</definedName>
    <definedName name="BuiltIn_Print_Area___0___1___0___0___0___0___0___0___0___0" localSheetId="2">#REF!</definedName>
    <definedName name="BuiltIn_Print_Area___0___1___0___0___0___0___0___0___0___0" localSheetId="3">#REF!</definedName>
    <definedName name="BuiltIn_Print_Area___0___1___0___0___0___0___0___0___0___0" localSheetId="5">#REF!</definedName>
    <definedName name="BuiltIn_Print_Area___0___1___0___0___0___0___0___0___0___0" localSheetId="0">#REF!</definedName>
    <definedName name="BuiltIn_Print_Area___0___1___0___0___0___0___0___0___0___0" localSheetId="7">#REF!</definedName>
    <definedName name="BuiltIn_Print_Area___0___1___0___0___0___0___0___0___0___0">#REF!</definedName>
    <definedName name="BuiltIn_Print_Area___0___1___0___0___0___0___0___0___0___0_1" localSheetId="4">#REF!</definedName>
    <definedName name="BuiltIn_Print_Area___0___1___0___0___0___0___0___0___0___0_1" localSheetId="2">#REF!</definedName>
    <definedName name="BuiltIn_Print_Area___0___1___0___0___0___0___0___0___0___0_1" localSheetId="3">#REF!</definedName>
    <definedName name="BuiltIn_Print_Area___0___1___0___0___0___0___0___0___0___0_1" localSheetId="5">#REF!</definedName>
    <definedName name="BuiltIn_Print_Area___0___1___0___0___0___0___0___0___0___0_1" localSheetId="0">#REF!</definedName>
    <definedName name="BuiltIn_Print_Area___0___1___0___0___0___0___0___0___0___0_1" localSheetId="7">#REF!</definedName>
    <definedName name="BuiltIn_Print_Area___0___1___0___0___0___0___0___0___0___0_1">#REF!</definedName>
    <definedName name="BuiltIn_Print_Area___0___1___0___0___0___0___0___0___0___0_1_1" localSheetId="4">#REF!</definedName>
    <definedName name="BuiltIn_Print_Area___0___1___0___0___0___0___0___0___0___0_1_1" localSheetId="2">#REF!</definedName>
    <definedName name="BuiltIn_Print_Area___0___1___0___0___0___0___0___0___0___0_1_1" localSheetId="3">#REF!</definedName>
    <definedName name="BuiltIn_Print_Area___0___1___0___0___0___0___0___0___0___0_1_1" localSheetId="5">#REF!</definedName>
    <definedName name="BuiltIn_Print_Area___0___1___0___0___0___0___0___0___0___0_1_1" localSheetId="0">#REF!</definedName>
    <definedName name="BuiltIn_Print_Area___0___1___0___0___0___0___0___0___0___0_1_1" localSheetId="7">#REF!</definedName>
    <definedName name="BuiltIn_Print_Area___0___1___0___0___0___0___0___0___0___0_1_1">#REF!</definedName>
    <definedName name="BuiltIn_Print_Area___0___1___0___0___0___0___0___0___0_1" localSheetId="4">#REF!</definedName>
    <definedName name="BuiltIn_Print_Area___0___1___0___0___0___0___0___0___0_1" localSheetId="2">#REF!</definedName>
    <definedName name="BuiltIn_Print_Area___0___1___0___0___0___0___0___0___0_1" localSheetId="3">#REF!</definedName>
    <definedName name="BuiltIn_Print_Area___0___1___0___0___0___0___0___0___0_1" localSheetId="5">#REF!</definedName>
    <definedName name="BuiltIn_Print_Area___0___1___0___0___0___0___0___0___0_1" localSheetId="0">#REF!</definedName>
    <definedName name="BuiltIn_Print_Area___0___1___0___0___0___0___0___0___0_1" localSheetId="7">#REF!</definedName>
    <definedName name="BuiltIn_Print_Area___0___1___0___0___0___0___0___0___0_1">#REF!</definedName>
    <definedName name="BuiltIn_Print_Area___0___1___0___0___0___0___0___0___0_1_1" localSheetId="4">#REF!</definedName>
    <definedName name="BuiltIn_Print_Area___0___1___0___0___0___0___0___0___0_1_1" localSheetId="2">#REF!</definedName>
    <definedName name="BuiltIn_Print_Area___0___1___0___0___0___0___0___0___0_1_1" localSheetId="3">#REF!</definedName>
    <definedName name="BuiltIn_Print_Area___0___1___0___0___0___0___0___0___0_1_1" localSheetId="5">#REF!</definedName>
    <definedName name="BuiltIn_Print_Area___0___1___0___0___0___0___0___0___0_1_1" localSheetId="0">#REF!</definedName>
    <definedName name="BuiltIn_Print_Area___0___1___0___0___0___0___0___0___0_1_1" localSheetId="7">#REF!</definedName>
    <definedName name="BuiltIn_Print_Area___0___1___0___0___0___0___0___0___0_1_1">#REF!</definedName>
    <definedName name="BuiltIn_Print_Area___0___1___0___0___0___0___0___0_1" localSheetId="4">#REF!</definedName>
    <definedName name="BuiltIn_Print_Area___0___1___0___0___0___0___0___0_1" localSheetId="2">#REF!</definedName>
    <definedName name="BuiltIn_Print_Area___0___1___0___0___0___0___0___0_1" localSheetId="3">#REF!</definedName>
    <definedName name="BuiltIn_Print_Area___0___1___0___0___0___0___0___0_1" localSheetId="5">#REF!</definedName>
    <definedName name="BuiltIn_Print_Area___0___1___0___0___0___0___0___0_1" localSheetId="0">#REF!</definedName>
    <definedName name="BuiltIn_Print_Area___0___1___0___0___0___0___0___0_1" localSheetId="7">#REF!</definedName>
    <definedName name="BuiltIn_Print_Area___0___1___0___0___0___0___0___0_1">#REF!</definedName>
    <definedName name="BuiltIn_Print_Area___0___1___0___0___0___0___0___0_1_1" localSheetId="4">#REF!</definedName>
    <definedName name="BuiltIn_Print_Area___0___1___0___0___0___0___0___0_1_1" localSheetId="2">#REF!</definedName>
    <definedName name="BuiltIn_Print_Area___0___1___0___0___0___0___0___0_1_1" localSheetId="3">#REF!</definedName>
    <definedName name="BuiltIn_Print_Area___0___1___0___0___0___0___0___0_1_1" localSheetId="5">#REF!</definedName>
    <definedName name="BuiltIn_Print_Area___0___1___0___0___0___0___0___0_1_1" localSheetId="0">#REF!</definedName>
    <definedName name="BuiltIn_Print_Area___0___1___0___0___0___0___0___0_1_1" localSheetId="7">#REF!</definedName>
    <definedName name="BuiltIn_Print_Area___0___1___0___0___0___0___0___0_1_1">#REF!</definedName>
    <definedName name="BuiltIn_Print_Area___0___1___0___0___0___0___0_1" localSheetId="4">#REF!</definedName>
    <definedName name="BuiltIn_Print_Area___0___1___0___0___0___0___0_1" localSheetId="2">#REF!</definedName>
    <definedName name="BuiltIn_Print_Area___0___1___0___0___0___0___0_1" localSheetId="3">#REF!</definedName>
    <definedName name="BuiltIn_Print_Area___0___1___0___0___0___0___0_1" localSheetId="5">#REF!</definedName>
    <definedName name="BuiltIn_Print_Area___0___1___0___0___0___0___0_1" localSheetId="0">#REF!</definedName>
    <definedName name="BuiltIn_Print_Area___0___1___0___0___0___0___0_1" localSheetId="7">#REF!</definedName>
    <definedName name="BuiltIn_Print_Area___0___1___0___0___0___0___0_1">#REF!</definedName>
    <definedName name="BuiltIn_Print_Area___0___1___0___0___0___0___0_1_1" localSheetId="4">#REF!</definedName>
    <definedName name="BuiltIn_Print_Area___0___1___0___0___0___0___0_1_1" localSheetId="2">#REF!</definedName>
    <definedName name="BuiltIn_Print_Area___0___1___0___0___0___0___0_1_1" localSheetId="3">#REF!</definedName>
    <definedName name="BuiltIn_Print_Area___0___1___0___0___0___0___0_1_1" localSheetId="5">#REF!</definedName>
    <definedName name="BuiltIn_Print_Area___0___1___0___0___0___0___0_1_1" localSheetId="0">#REF!</definedName>
    <definedName name="BuiltIn_Print_Area___0___1___0___0___0___0___0_1_1" localSheetId="7">#REF!</definedName>
    <definedName name="BuiltIn_Print_Area___0___1___0___0___0___0___0_1_1">#REF!</definedName>
    <definedName name="BuiltIn_Print_Area___0___1___0___0___0___0_1" localSheetId="4">#REF!</definedName>
    <definedName name="BuiltIn_Print_Area___0___1___0___0___0___0_1" localSheetId="2">#REF!</definedName>
    <definedName name="BuiltIn_Print_Area___0___1___0___0___0___0_1" localSheetId="3">#REF!</definedName>
    <definedName name="BuiltIn_Print_Area___0___1___0___0___0___0_1" localSheetId="5">#REF!</definedName>
    <definedName name="BuiltIn_Print_Area___0___1___0___0___0___0_1" localSheetId="0">#REF!</definedName>
    <definedName name="BuiltIn_Print_Area___0___1___0___0___0___0_1" localSheetId="7">#REF!</definedName>
    <definedName name="BuiltIn_Print_Area___0___1___0___0___0___0_1">#REF!</definedName>
    <definedName name="BuiltIn_Print_Area___0___1___0___0___0___0_1_1" localSheetId="4">#REF!</definedName>
    <definedName name="BuiltIn_Print_Area___0___1___0___0___0___0_1_1" localSheetId="2">#REF!</definedName>
    <definedName name="BuiltIn_Print_Area___0___1___0___0___0___0_1_1" localSheetId="3">#REF!</definedName>
    <definedName name="BuiltIn_Print_Area___0___1___0___0___0___0_1_1" localSheetId="5">#REF!</definedName>
    <definedName name="BuiltIn_Print_Area___0___1___0___0___0___0_1_1" localSheetId="0">#REF!</definedName>
    <definedName name="BuiltIn_Print_Area___0___1___0___0___0___0_1_1" localSheetId="7">#REF!</definedName>
    <definedName name="BuiltIn_Print_Area___0___1___0___0___0___0_1_1">#REF!</definedName>
    <definedName name="BuiltIn_Print_Area___0___1___0___0___0_1" localSheetId="4">#REF!</definedName>
    <definedName name="BuiltIn_Print_Area___0___1___0___0___0_1" localSheetId="2">#REF!</definedName>
    <definedName name="BuiltIn_Print_Area___0___1___0___0___0_1" localSheetId="3">#REF!</definedName>
    <definedName name="BuiltIn_Print_Area___0___1___0___0___0_1" localSheetId="5">#REF!</definedName>
    <definedName name="BuiltIn_Print_Area___0___1___0___0___0_1" localSheetId="0">#REF!</definedName>
    <definedName name="BuiltIn_Print_Area___0___1___0___0___0_1" localSheetId="7">#REF!</definedName>
    <definedName name="BuiltIn_Print_Area___0___1___0___0___0_1">#REF!</definedName>
    <definedName name="BuiltIn_Print_Area___0___1___0___0___0_1_1" localSheetId="4">#REF!</definedName>
    <definedName name="BuiltIn_Print_Area___0___1___0___0___0_1_1" localSheetId="2">#REF!</definedName>
    <definedName name="BuiltIn_Print_Area___0___1___0___0___0_1_1" localSheetId="3">#REF!</definedName>
    <definedName name="BuiltIn_Print_Area___0___1___0___0___0_1_1" localSheetId="5">#REF!</definedName>
    <definedName name="BuiltIn_Print_Area___0___1___0___0___0_1_1" localSheetId="0">#REF!</definedName>
    <definedName name="BuiltIn_Print_Area___0___1___0___0___0_1_1" localSheetId="7">#REF!</definedName>
    <definedName name="BuiltIn_Print_Area___0___1___0___0___0_1_1">#REF!</definedName>
    <definedName name="BuiltIn_Print_Area___0___1___0___0_1" localSheetId="4">#REF!</definedName>
    <definedName name="BuiltIn_Print_Area___0___1___0___0_1" localSheetId="2">#REF!</definedName>
    <definedName name="BuiltIn_Print_Area___0___1___0___0_1" localSheetId="3">#REF!</definedName>
    <definedName name="BuiltIn_Print_Area___0___1___0___0_1" localSheetId="5">#REF!</definedName>
    <definedName name="BuiltIn_Print_Area___0___1___0___0_1" localSheetId="0">#REF!</definedName>
    <definedName name="BuiltIn_Print_Area___0___1___0___0_1" localSheetId="7">#REF!</definedName>
    <definedName name="BuiltIn_Print_Area___0___1___0___0_1">#REF!</definedName>
    <definedName name="BuiltIn_Print_Area___0___1___0___0_1_1" localSheetId="4">#REF!</definedName>
    <definedName name="BuiltIn_Print_Area___0___1___0___0_1_1" localSheetId="2">#REF!</definedName>
    <definedName name="BuiltIn_Print_Area___0___1___0___0_1_1" localSheetId="3">#REF!</definedName>
    <definedName name="BuiltIn_Print_Area___0___1___0___0_1_1" localSheetId="5">#REF!</definedName>
    <definedName name="BuiltIn_Print_Area___0___1___0___0_1_1" localSheetId="0">#REF!</definedName>
    <definedName name="BuiltIn_Print_Area___0___1___0___0_1_1" localSheetId="7">#REF!</definedName>
    <definedName name="BuiltIn_Print_Area___0___1___0___0_1_1">#REF!</definedName>
    <definedName name="BuiltIn_Print_Area___0___1___0_1" localSheetId="4">#REF!</definedName>
    <definedName name="BuiltIn_Print_Area___0___1___0_1" localSheetId="2">#REF!</definedName>
    <definedName name="BuiltIn_Print_Area___0___1___0_1" localSheetId="3">#REF!</definedName>
    <definedName name="BuiltIn_Print_Area___0___1___0_1" localSheetId="5">#REF!</definedName>
    <definedName name="BuiltIn_Print_Area___0___1___0_1" localSheetId="0">#REF!</definedName>
    <definedName name="BuiltIn_Print_Area___0___1___0_1" localSheetId="7">#REF!</definedName>
    <definedName name="BuiltIn_Print_Area___0___1___0_1">#REF!</definedName>
    <definedName name="BuiltIn_Print_Area___0___1___0_1_1" localSheetId="4">#REF!</definedName>
    <definedName name="BuiltIn_Print_Area___0___1___0_1_1" localSheetId="2">#REF!</definedName>
    <definedName name="BuiltIn_Print_Area___0___1___0_1_1" localSheetId="3">#REF!</definedName>
    <definedName name="BuiltIn_Print_Area___0___1___0_1_1" localSheetId="5">#REF!</definedName>
    <definedName name="BuiltIn_Print_Area___0___1___0_1_1" localSheetId="0">#REF!</definedName>
    <definedName name="BuiltIn_Print_Area___0___1___0_1_1" localSheetId="7">#REF!</definedName>
    <definedName name="BuiltIn_Print_Area___0___1___0_1_1">#REF!</definedName>
    <definedName name="BuiltIn_Print_Area___0___1_1" localSheetId="4">#REF!</definedName>
    <definedName name="BuiltIn_Print_Area___0___1_1" localSheetId="2">#REF!</definedName>
    <definedName name="BuiltIn_Print_Area___0___1_1" localSheetId="3">#REF!</definedName>
    <definedName name="BuiltIn_Print_Area___0___1_1" localSheetId="5">#REF!</definedName>
    <definedName name="BuiltIn_Print_Area___0___1_1" localSheetId="0">#REF!</definedName>
    <definedName name="BuiltIn_Print_Area___0___1_1" localSheetId="7">#REF!</definedName>
    <definedName name="BuiltIn_Print_Area___0___1_1">#REF!</definedName>
    <definedName name="BuiltIn_Print_Area___0___1_1_1" localSheetId="4">#REF!</definedName>
    <definedName name="BuiltIn_Print_Area___0___1_1_1" localSheetId="2">#REF!</definedName>
    <definedName name="BuiltIn_Print_Area___0___1_1_1" localSheetId="3">#REF!</definedName>
    <definedName name="BuiltIn_Print_Area___0___1_1_1" localSheetId="5">#REF!</definedName>
    <definedName name="BuiltIn_Print_Area___0___1_1_1" localSheetId="0">#REF!</definedName>
    <definedName name="BuiltIn_Print_Area___0___1_1_1" localSheetId="7">#REF!</definedName>
    <definedName name="BuiltIn_Print_Area___0___1_1_1">#REF!</definedName>
    <definedName name="BuiltIn_Print_Area___0___16" localSheetId="4">#REF!</definedName>
    <definedName name="BuiltIn_Print_Area___0___16" localSheetId="2">#REF!</definedName>
    <definedName name="BuiltIn_Print_Area___0___16" localSheetId="3">#REF!</definedName>
    <definedName name="BuiltIn_Print_Area___0___16" localSheetId="5">#REF!</definedName>
    <definedName name="BuiltIn_Print_Area___0___16" localSheetId="0">#REF!</definedName>
    <definedName name="BuiltIn_Print_Area___0___16" localSheetId="7">#REF!</definedName>
    <definedName name="BuiltIn_Print_Area___0___16">#REF!</definedName>
    <definedName name="BuiltIn_Print_Area___0___16___0" localSheetId="4">#REF!</definedName>
    <definedName name="BuiltIn_Print_Area___0___16___0" localSheetId="2">#REF!</definedName>
    <definedName name="BuiltIn_Print_Area___0___16___0" localSheetId="3">#REF!</definedName>
    <definedName name="BuiltIn_Print_Area___0___16___0" localSheetId="5">#REF!</definedName>
    <definedName name="BuiltIn_Print_Area___0___16___0" localSheetId="0">#REF!</definedName>
    <definedName name="BuiltIn_Print_Area___0___16___0" localSheetId="7">#REF!</definedName>
    <definedName name="BuiltIn_Print_Area___0___16___0">#REF!</definedName>
    <definedName name="BuiltIn_Print_Area___0___16___0___0" localSheetId="4">#REF!</definedName>
    <definedName name="BuiltIn_Print_Area___0___16___0___0" localSheetId="2">#REF!</definedName>
    <definedName name="BuiltIn_Print_Area___0___16___0___0" localSheetId="3">#REF!</definedName>
    <definedName name="BuiltIn_Print_Area___0___16___0___0" localSheetId="5">#REF!</definedName>
    <definedName name="BuiltIn_Print_Area___0___16___0___0" localSheetId="0">#REF!</definedName>
    <definedName name="BuiltIn_Print_Area___0___16___0___0" localSheetId="7">#REF!</definedName>
    <definedName name="BuiltIn_Print_Area___0___16___0___0">#REF!</definedName>
    <definedName name="BuiltIn_Print_Area___0___16___0___0___0" localSheetId="4">#REF!</definedName>
    <definedName name="BuiltIn_Print_Area___0___16___0___0___0" localSheetId="2">#REF!</definedName>
    <definedName name="BuiltIn_Print_Area___0___16___0___0___0" localSheetId="3">#REF!</definedName>
    <definedName name="BuiltIn_Print_Area___0___16___0___0___0" localSheetId="5">#REF!</definedName>
    <definedName name="BuiltIn_Print_Area___0___16___0___0___0" localSheetId="0">#REF!</definedName>
    <definedName name="BuiltIn_Print_Area___0___16___0___0___0" localSheetId="7">#REF!</definedName>
    <definedName name="BuiltIn_Print_Area___0___16___0___0___0">#REF!</definedName>
    <definedName name="BuiltIn_Print_Area___0___16___0___0___0___0" localSheetId="4">#REF!</definedName>
    <definedName name="BuiltIn_Print_Area___0___16___0___0___0___0" localSheetId="2">#REF!</definedName>
    <definedName name="BuiltIn_Print_Area___0___16___0___0___0___0" localSheetId="3">#REF!</definedName>
    <definedName name="BuiltIn_Print_Area___0___16___0___0___0___0" localSheetId="5">#REF!</definedName>
    <definedName name="BuiltIn_Print_Area___0___16___0___0___0___0" localSheetId="0">#REF!</definedName>
    <definedName name="BuiltIn_Print_Area___0___16___0___0___0___0" localSheetId="7">#REF!</definedName>
    <definedName name="BuiltIn_Print_Area___0___16___0___0___0___0">#REF!</definedName>
    <definedName name="BuiltIn_Print_Area___0___16___0___0___0___0___0" localSheetId="4">#REF!</definedName>
    <definedName name="BuiltIn_Print_Area___0___16___0___0___0___0___0" localSheetId="2">#REF!</definedName>
    <definedName name="BuiltIn_Print_Area___0___16___0___0___0___0___0" localSheetId="3">#REF!</definedName>
    <definedName name="BuiltIn_Print_Area___0___16___0___0___0___0___0" localSheetId="5">#REF!</definedName>
    <definedName name="BuiltIn_Print_Area___0___16___0___0___0___0___0" localSheetId="0">#REF!</definedName>
    <definedName name="BuiltIn_Print_Area___0___16___0___0___0___0___0" localSheetId="7">#REF!</definedName>
    <definedName name="BuiltIn_Print_Area___0___16___0___0___0___0___0">#REF!</definedName>
    <definedName name="BuiltIn_Print_Area___0___16___0___0___0___0___0___0" localSheetId="4">#REF!</definedName>
    <definedName name="BuiltIn_Print_Area___0___16___0___0___0___0___0___0" localSheetId="2">#REF!</definedName>
    <definedName name="BuiltIn_Print_Area___0___16___0___0___0___0___0___0" localSheetId="3">#REF!</definedName>
    <definedName name="BuiltIn_Print_Area___0___16___0___0___0___0___0___0" localSheetId="5">#REF!</definedName>
    <definedName name="BuiltIn_Print_Area___0___16___0___0___0___0___0___0" localSheetId="0">#REF!</definedName>
    <definedName name="BuiltIn_Print_Area___0___16___0___0___0___0___0___0" localSheetId="7">#REF!</definedName>
    <definedName name="BuiltIn_Print_Area___0___16___0___0___0___0___0___0">#REF!</definedName>
    <definedName name="BuiltIn_Print_Area___0___16___0___0___0___0___0___0___0" localSheetId="4">#REF!</definedName>
    <definedName name="BuiltIn_Print_Area___0___16___0___0___0___0___0___0___0" localSheetId="2">#REF!</definedName>
    <definedName name="BuiltIn_Print_Area___0___16___0___0___0___0___0___0___0" localSheetId="3">#REF!</definedName>
    <definedName name="BuiltIn_Print_Area___0___16___0___0___0___0___0___0___0" localSheetId="5">#REF!</definedName>
    <definedName name="BuiltIn_Print_Area___0___16___0___0___0___0___0___0___0" localSheetId="0">#REF!</definedName>
    <definedName name="BuiltIn_Print_Area___0___16___0___0___0___0___0___0___0" localSheetId="7">#REF!</definedName>
    <definedName name="BuiltIn_Print_Area___0___16___0___0___0___0___0___0___0">#REF!</definedName>
    <definedName name="BuiltIn_Print_Area___0___4" localSheetId="4">#REF!</definedName>
    <definedName name="BuiltIn_Print_Area___0___4" localSheetId="2">#REF!</definedName>
    <definedName name="BuiltIn_Print_Area___0___4" localSheetId="3">#REF!</definedName>
    <definedName name="BuiltIn_Print_Area___0___4" localSheetId="5">#REF!</definedName>
    <definedName name="BuiltIn_Print_Area___0___4" localSheetId="0">#REF!</definedName>
    <definedName name="BuiltIn_Print_Area___0___4" localSheetId="7">#REF!</definedName>
    <definedName name="BuiltIn_Print_Area___0___4">#REF!</definedName>
    <definedName name="BuiltIn_Print_Area___0___5" localSheetId="4">#REF!</definedName>
    <definedName name="BuiltIn_Print_Area___0___5" localSheetId="2">#REF!</definedName>
    <definedName name="BuiltIn_Print_Area___0___5" localSheetId="3">#REF!</definedName>
    <definedName name="BuiltIn_Print_Area___0___5" localSheetId="5">#REF!</definedName>
    <definedName name="BuiltIn_Print_Area___0___5" localSheetId="0">#REF!</definedName>
    <definedName name="BuiltIn_Print_Area___0___5" localSheetId="7">#REF!</definedName>
    <definedName name="BuiltIn_Print_Area___0___5">#REF!</definedName>
    <definedName name="BuiltIn_Print_Area___0___5___0" localSheetId="4">#REF!</definedName>
    <definedName name="BuiltIn_Print_Area___0___5___0" localSheetId="2">#REF!</definedName>
    <definedName name="BuiltIn_Print_Area___0___5___0" localSheetId="3">#REF!</definedName>
    <definedName name="BuiltIn_Print_Area___0___5___0" localSheetId="5">#REF!</definedName>
    <definedName name="BuiltIn_Print_Area___0___5___0" localSheetId="0">#REF!</definedName>
    <definedName name="BuiltIn_Print_Area___0___5___0" localSheetId="7">#REF!</definedName>
    <definedName name="BuiltIn_Print_Area___0___5___0">#REF!</definedName>
    <definedName name="BuiltIn_Print_Area___0___6" localSheetId="4">#REF!</definedName>
    <definedName name="BuiltIn_Print_Area___0___6" localSheetId="2">#REF!</definedName>
    <definedName name="BuiltIn_Print_Area___0___6" localSheetId="3">#REF!</definedName>
    <definedName name="BuiltIn_Print_Area___0___6" localSheetId="5">#REF!</definedName>
    <definedName name="BuiltIn_Print_Area___0___6" localSheetId="0">#REF!</definedName>
    <definedName name="BuiltIn_Print_Area___0___6" localSheetId="7">#REF!</definedName>
    <definedName name="BuiltIn_Print_Area___0___6">#REF!</definedName>
    <definedName name="BuiltIn_Print_Area___0___6___0" localSheetId="4">#REF!</definedName>
    <definedName name="BuiltIn_Print_Area___0___6___0" localSheetId="2">#REF!</definedName>
    <definedName name="BuiltIn_Print_Area___0___6___0" localSheetId="3">#REF!</definedName>
    <definedName name="BuiltIn_Print_Area___0___6___0" localSheetId="5">#REF!</definedName>
    <definedName name="BuiltIn_Print_Area___0___6___0" localSheetId="0">#REF!</definedName>
    <definedName name="BuiltIn_Print_Area___0___6___0" localSheetId="7">#REF!</definedName>
    <definedName name="BuiltIn_Print_Area___0___6___0">#REF!</definedName>
    <definedName name="BuiltIn_Print_Area___0___7" localSheetId="4">#REF!</definedName>
    <definedName name="BuiltIn_Print_Area___0___7" localSheetId="2">#REF!</definedName>
    <definedName name="BuiltIn_Print_Area___0___7" localSheetId="3">#REF!</definedName>
    <definedName name="BuiltIn_Print_Area___0___7" localSheetId="5">#REF!</definedName>
    <definedName name="BuiltIn_Print_Area___0___7" localSheetId="0">#REF!</definedName>
    <definedName name="BuiltIn_Print_Area___0___7" localSheetId="7">#REF!</definedName>
    <definedName name="BuiltIn_Print_Area___0___7">#REF!</definedName>
    <definedName name="BuiltIn_Print_Area___0___7___0" localSheetId="4">#REF!</definedName>
    <definedName name="BuiltIn_Print_Area___0___7___0" localSheetId="2">#REF!</definedName>
    <definedName name="BuiltIn_Print_Area___0___7___0" localSheetId="3">#REF!</definedName>
    <definedName name="BuiltIn_Print_Area___0___7___0" localSheetId="5">#REF!</definedName>
    <definedName name="BuiltIn_Print_Area___0___7___0" localSheetId="0">#REF!</definedName>
    <definedName name="BuiltIn_Print_Area___0___7___0" localSheetId="7">#REF!</definedName>
    <definedName name="BuiltIn_Print_Area___0___7___0">#REF!</definedName>
    <definedName name="BuiltIn_Print_Area___0___8" localSheetId="4">#REF!</definedName>
    <definedName name="BuiltIn_Print_Area___0___8" localSheetId="2">#REF!</definedName>
    <definedName name="BuiltIn_Print_Area___0___8" localSheetId="3">#REF!</definedName>
    <definedName name="BuiltIn_Print_Area___0___8" localSheetId="5">#REF!</definedName>
    <definedName name="BuiltIn_Print_Area___0___8" localSheetId="0">#REF!</definedName>
    <definedName name="BuiltIn_Print_Area___0___8" localSheetId="7">#REF!</definedName>
    <definedName name="BuiltIn_Print_Area___0___8">#REF!</definedName>
    <definedName name="BuiltIn_Print_Area___0_1" localSheetId="4">#REF!</definedName>
    <definedName name="BuiltIn_Print_Area___0_1" localSheetId="2">#REF!</definedName>
    <definedName name="BuiltIn_Print_Area___0_1" localSheetId="3">#REF!</definedName>
    <definedName name="BuiltIn_Print_Area___0_1" localSheetId="5">#REF!</definedName>
    <definedName name="BuiltIn_Print_Area___0_1" localSheetId="0">#REF!</definedName>
    <definedName name="BuiltIn_Print_Area___0_1" localSheetId="7">#REF!</definedName>
    <definedName name="BuiltIn_Print_Area___0_1">#REF!</definedName>
    <definedName name="BuiltIn_Print_Area___0_1_1" localSheetId="4">#REF!</definedName>
    <definedName name="BuiltIn_Print_Area___0_1_1" localSheetId="2">#REF!</definedName>
    <definedName name="BuiltIn_Print_Area___0_1_1" localSheetId="3">#REF!</definedName>
    <definedName name="BuiltIn_Print_Area___0_1_1" localSheetId="5">#REF!</definedName>
    <definedName name="BuiltIn_Print_Area___0_1_1" localSheetId="0">#REF!</definedName>
    <definedName name="BuiltIn_Print_Area___0_1_1" localSheetId="7">#REF!</definedName>
    <definedName name="BuiltIn_Print_Area___0_1_1">#REF!</definedName>
    <definedName name="BuiltIn_Print_Area_1" localSheetId="4">#REF!</definedName>
    <definedName name="BuiltIn_Print_Area_1" localSheetId="2">#REF!</definedName>
    <definedName name="BuiltIn_Print_Area_1" localSheetId="3">#REF!</definedName>
    <definedName name="BuiltIn_Print_Area_1" localSheetId="5">#REF!</definedName>
    <definedName name="BuiltIn_Print_Area_1" localSheetId="0">#REF!</definedName>
    <definedName name="BuiltIn_Print_Area_1" localSheetId="7">#REF!</definedName>
    <definedName name="BuiltIn_Print_Area_1">#REF!</definedName>
    <definedName name="BuiltIn_Print_Area_1_1" localSheetId="4">#REF!</definedName>
    <definedName name="BuiltIn_Print_Area_1_1" localSheetId="2">#REF!</definedName>
    <definedName name="BuiltIn_Print_Area_1_1" localSheetId="3">#REF!</definedName>
    <definedName name="BuiltIn_Print_Area_1_1" localSheetId="5">#REF!</definedName>
    <definedName name="BuiltIn_Print_Area_1_1" localSheetId="0">#REF!</definedName>
    <definedName name="BuiltIn_Print_Area_1_1" localSheetId="7">#REF!</definedName>
    <definedName name="BuiltIn_Print_Area_1_1">#REF!</definedName>
    <definedName name="BuiltIn_Print_Titles" localSheetId="4">#REF!</definedName>
    <definedName name="BuiltIn_Print_Titles" localSheetId="2">#REF!</definedName>
    <definedName name="BuiltIn_Print_Titles" localSheetId="3">#REF!</definedName>
    <definedName name="BuiltIn_Print_Titles" localSheetId="5">#REF!</definedName>
    <definedName name="BuiltIn_Print_Titles" localSheetId="0">#REF!</definedName>
    <definedName name="BuiltIn_Print_Titles" localSheetId="7">#REF!</definedName>
    <definedName name="BuiltIn_Print_Titles">#REF!</definedName>
    <definedName name="BuiltIn_Print_Titles___0" localSheetId="4">#REF!</definedName>
    <definedName name="BuiltIn_Print_Titles___0" localSheetId="2">#REF!</definedName>
    <definedName name="BuiltIn_Print_Titles___0" localSheetId="3">#REF!</definedName>
    <definedName name="BuiltIn_Print_Titles___0" localSheetId="5">#REF!</definedName>
    <definedName name="BuiltIn_Print_Titles___0" localSheetId="0">#REF!</definedName>
    <definedName name="BuiltIn_Print_Titles___0" localSheetId="7">#REF!</definedName>
    <definedName name="BuiltIn_Print_Titles___0">#REF!</definedName>
    <definedName name="BuiltIn_Print_Titles___0___0" localSheetId="4">#REF!</definedName>
    <definedName name="BuiltIn_Print_Titles___0___0" localSheetId="2">#REF!</definedName>
    <definedName name="BuiltIn_Print_Titles___0___0" localSheetId="3">#REF!</definedName>
    <definedName name="BuiltIn_Print_Titles___0___0" localSheetId="5">#REF!</definedName>
    <definedName name="BuiltIn_Print_Titles___0___0" localSheetId="0">#REF!</definedName>
    <definedName name="BuiltIn_Print_Titles___0___0" localSheetId="7">#REF!</definedName>
    <definedName name="BuiltIn_Print_Titles___0___0">#REF!</definedName>
    <definedName name="BuiltIn_Print_Titles___0___0___0" localSheetId="4">#REF!</definedName>
    <definedName name="BuiltIn_Print_Titles___0___0___0" localSheetId="2">#REF!</definedName>
    <definedName name="BuiltIn_Print_Titles___0___0___0" localSheetId="3">#REF!</definedName>
    <definedName name="BuiltIn_Print_Titles___0___0___0" localSheetId="5">#REF!</definedName>
    <definedName name="BuiltIn_Print_Titles___0___0___0" localSheetId="0">#REF!</definedName>
    <definedName name="BuiltIn_Print_Titles___0___0___0" localSheetId="7">#REF!</definedName>
    <definedName name="BuiltIn_Print_Titles___0___0___0">#REF!</definedName>
    <definedName name="BuiltIn_Print_Titles___0___0___0___0" localSheetId="4">#REF!</definedName>
    <definedName name="BuiltIn_Print_Titles___0___0___0___0" localSheetId="2">#REF!</definedName>
    <definedName name="BuiltIn_Print_Titles___0___0___0___0" localSheetId="3">#REF!</definedName>
    <definedName name="BuiltIn_Print_Titles___0___0___0___0" localSheetId="5">#REF!</definedName>
    <definedName name="BuiltIn_Print_Titles___0___0___0___0" localSheetId="0">#REF!</definedName>
    <definedName name="BuiltIn_Print_Titles___0___0___0___0" localSheetId="7">#REF!</definedName>
    <definedName name="BuiltIn_Print_Titles___0___0___0___0">#REF!</definedName>
    <definedName name="BuiltIn_Print_Titles___0___0___0___0___0" localSheetId="4">#REF!</definedName>
    <definedName name="BuiltIn_Print_Titles___0___0___0___0___0" localSheetId="2">#REF!</definedName>
    <definedName name="BuiltIn_Print_Titles___0___0___0___0___0" localSheetId="3">#REF!</definedName>
    <definedName name="BuiltIn_Print_Titles___0___0___0___0___0" localSheetId="5">#REF!</definedName>
    <definedName name="BuiltIn_Print_Titles___0___0___0___0___0" localSheetId="0">#REF!</definedName>
    <definedName name="BuiltIn_Print_Titles___0___0___0___0___0" localSheetId="7">#REF!</definedName>
    <definedName name="BuiltIn_Print_Titles___0___0___0___0___0">#REF!</definedName>
    <definedName name="BuiltIn_Print_Titles___0___0___0___0___0___0" localSheetId="4">#REF!</definedName>
    <definedName name="BuiltIn_Print_Titles___0___0___0___0___0___0" localSheetId="2">#REF!</definedName>
    <definedName name="BuiltIn_Print_Titles___0___0___0___0___0___0" localSheetId="3">#REF!</definedName>
    <definedName name="BuiltIn_Print_Titles___0___0___0___0___0___0" localSheetId="5">#REF!</definedName>
    <definedName name="BuiltIn_Print_Titles___0___0___0___0___0___0" localSheetId="0">#REF!</definedName>
    <definedName name="BuiltIn_Print_Titles___0___0___0___0___0___0" localSheetId="7">#REF!</definedName>
    <definedName name="BuiltIn_Print_Titles___0___0___0___0___0___0">#REF!</definedName>
    <definedName name="BuiltIn_Print_Titles___0___0___0___0___0___0___0" localSheetId="4">#REF!</definedName>
    <definedName name="BuiltIn_Print_Titles___0___0___0___0___0___0___0" localSheetId="2">#REF!</definedName>
    <definedName name="BuiltIn_Print_Titles___0___0___0___0___0___0___0" localSheetId="3">#REF!</definedName>
    <definedName name="BuiltIn_Print_Titles___0___0___0___0___0___0___0" localSheetId="5">#REF!</definedName>
    <definedName name="BuiltIn_Print_Titles___0___0___0___0___0___0___0" localSheetId="0">#REF!</definedName>
    <definedName name="BuiltIn_Print_Titles___0___0___0___0___0___0___0" localSheetId="7">#REF!</definedName>
    <definedName name="BuiltIn_Print_Titles___0___0___0___0___0___0___0">#REF!</definedName>
    <definedName name="BuiltIn_Print_Titles___0___0___0___0___0___0___0___0___0" localSheetId="4">#REF!</definedName>
    <definedName name="BuiltIn_Print_Titles___0___0___0___0___0___0___0___0___0" localSheetId="2">#REF!</definedName>
    <definedName name="BuiltIn_Print_Titles___0___0___0___0___0___0___0___0___0" localSheetId="3">#REF!</definedName>
    <definedName name="BuiltIn_Print_Titles___0___0___0___0___0___0___0___0___0" localSheetId="5">#REF!</definedName>
    <definedName name="BuiltIn_Print_Titles___0___0___0___0___0___0___0___0___0" localSheetId="0">#REF!</definedName>
    <definedName name="BuiltIn_Print_Titles___0___0___0___0___0___0___0___0___0" localSheetId="7">#REF!</definedName>
    <definedName name="BuiltIn_Print_Titles___0___0___0___0___0___0___0___0___0">#REF!</definedName>
    <definedName name="BuiltIn_Print_Titles___0___0___10" localSheetId="4">#REF!</definedName>
    <definedName name="BuiltIn_Print_Titles___0___0___10" localSheetId="2">#REF!</definedName>
    <definedName name="BuiltIn_Print_Titles___0___0___10" localSheetId="3">#REF!</definedName>
    <definedName name="BuiltIn_Print_Titles___0___0___10" localSheetId="5">#REF!</definedName>
    <definedName name="BuiltIn_Print_Titles___0___0___10" localSheetId="0">#REF!</definedName>
    <definedName name="BuiltIn_Print_Titles___0___0___10" localSheetId="7">#REF!</definedName>
    <definedName name="BuiltIn_Print_Titles___0___0___10">#REF!</definedName>
    <definedName name="BuiltIn_Print_Titles___0___1" localSheetId="4">#REF!</definedName>
    <definedName name="BuiltIn_Print_Titles___0___1" localSheetId="2">#REF!</definedName>
    <definedName name="BuiltIn_Print_Titles___0___1" localSheetId="3">#REF!</definedName>
    <definedName name="BuiltIn_Print_Titles___0___1" localSheetId="5">#REF!</definedName>
    <definedName name="BuiltIn_Print_Titles___0___1" localSheetId="0">#REF!</definedName>
    <definedName name="BuiltIn_Print_Titles___0___1" localSheetId="7">#REF!</definedName>
    <definedName name="BuiltIn_Print_Titles___0___1">#REF!</definedName>
    <definedName name="BuiltIn_Print_Titles___0___16" localSheetId="4">#REF!</definedName>
    <definedName name="BuiltIn_Print_Titles___0___16" localSheetId="2">#REF!</definedName>
    <definedName name="BuiltIn_Print_Titles___0___16" localSheetId="3">#REF!</definedName>
    <definedName name="BuiltIn_Print_Titles___0___16" localSheetId="5">#REF!</definedName>
    <definedName name="BuiltIn_Print_Titles___0___16" localSheetId="0">#REF!</definedName>
    <definedName name="BuiltIn_Print_Titles___0___16" localSheetId="7">#REF!</definedName>
    <definedName name="BuiltIn_Print_Titles___0___16">#REF!</definedName>
    <definedName name="BuiltIn_Print_Titles___0___16___0" localSheetId="4">#REF!</definedName>
    <definedName name="BuiltIn_Print_Titles___0___16___0" localSheetId="2">#REF!</definedName>
    <definedName name="BuiltIn_Print_Titles___0___16___0" localSheetId="3">#REF!</definedName>
    <definedName name="BuiltIn_Print_Titles___0___16___0" localSheetId="5">#REF!</definedName>
    <definedName name="BuiltIn_Print_Titles___0___16___0" localSheetId="0">#REF!</definedName>
    <definedName name="BuiltIn_Print_Titles___0___16___0" localSheetId="7">#REF!</definedName>
    <definedName name="BuiltIn_Print_Titles___0___16___0">#REF!</definedName>
    <definedName name="BuiltIn_Print_Titles___0___16___0___0" localSheetId="4">#REF!</definedName>
    <definedName name="BuiltIn_Print_Titles___0___16___0___0" localSheetId="2">#REF!</definedName>
    <definedName name="BuiltIn_Print_Titles___0___16___0___0" localSheetId="3">#REF!</definedName>
    <definedName name="BuiltIn_Print_Titles___0___16___0___0" localSheetId="5">#REF!</definedName>
    <definedName name="BuiltIn_Print_Titles___0___16___0___0" localSheetId="0">#REF!</definedName>
    <definedName name="BuiltIn_Print_Titles___0___16___0___0" localSheetId="7">#REF!</definedName>
    <definedName name="BuiltIn_Print_Titles___0___16___0___0">#REF!</definedName>
    <definedName name="BuiltIn_Print_Titles___0___16___0___0___0" localSheetId="4">#REF!</definedName>
    <definedName name="BuiltIn_Print_Titles___0___16___0___0___0" localSheetId="2">#REF!</definedName>
    <definedName name="BuiltIn_Print_Titles___0___16___0___0___0" localSheetId="3">#REF!</definedName>
    <definedName name="BuiltIn_Print_Titles___0___16___0___0___0" localSheetId="5">#REF!</definedName>
    <definedName name="BuiltIn_Print_Titles___0___16___0___0___0" localSheetId="0">#REF!</definedName>
    <definedName name="BuiltIn_Print_Titles___0___16___0___0___0" localSheetId="7">#REF!</definedName>
    <definedName name="BuiltIn_Print_Titles___0___16___0___0___0">#REF!</definedName>
    <definedName name="BuiltIn_Print_Titles___0___16___0___0___0___0" localSheetId="4">#REF!</definedName>
    <definedName name="BuiltIn_Print_Titles___0___16___0___0___0___0" localSheetId="2">#REF!</definedName>
    <definedName name="BuiltIn_Print_Titles___0___16___0___0___0___0" localSheetId="3">#REF!</definedName>
    <definedName name="BuiltIn_Print_Titles___0___16___0___0___0___0" localSheetId="5">#REF!</definedName>
    <definedName name="BuiltIn_Print_Titles___0___16___0___0___0___0" localSheetId="0">#REF!</definedName>
    <definedName name="BuiltIn_Print_Titles___0___16___0___0___0___0" localSheetId="7">#REF!</definedName>
    <definedName name="BuiltIn_Print_Titles___0___16___0___0___0___0">#REF!</definedName>
    <definedName name="BuiltIn_Print_Titles___0___16___0___0___0___0___0" localSheetId="4">#REF!</definedName>
    <definedName name="BuiltIn_Print_Titles___0___16___0___0___0___0___0" localSheetId="2">#REF!</definedName>
    <definedName name="BuiltIn_Print_Titles___0___16___0___0___0___0___0" localSheetId="3">#REF!</definedName>
    <definedName name="BuiltIn_Print_Titles___0___16___0___0___0___0___0" localSheetId="5">#REF!</definedName>
    <definedName name="BuiltIn_Print_Titles___0___16___0___0___0___0___0" localSheetId="0">#REF!</definedName>
    <definedName name="BuiltIn_Print_Titles___0___16___0___0___0___0___0" localSheetId="7">#REF!</definedName>
    <definedName name="BuiltIn_Print_Titles___0___16___0___0___0___0___0">#REF!</definedName>
    <definedName name="BuiltIn_Print_Titles___0___5" localSheetId="4">#REF!</definedName>
    <definedName name="BuiltIn_Print_Titles___0___5" localSheetId="2">#REF!</definedName>
    <definedName name="BuiltIn_Print_Titles___0___5" localSheetId="3">#REF!</definedName>
    <definedName name="BuiltIn_Print_Titles___0___5" localSheetId="5">#REF!</definedName>
    <definedName name="BuiltIn_Print_Titles___0___5" localSheetId="0">#REF!</definedName>
    <definedName name="BuiltIn_Print_Titles___0___5" localSheetId="7">#REF!</definedName>
    <definedName name="BuiltIn_Print_Titles___0___5">#REF!</definedName>
    <definedName name="BuiltIn_Print_Titles___0___6" localSheetId="4">#REF!</definedName>
    <definedName name="BuiltIn_Print_Titles___0___6" localSheetId="2">#REF!</definedName>
    <definedName name="BuiltIn_Print_Titles___0___6" localSheetId="3">#REF!</definedName>
    <definedName name="BuiltIn_Print_Titles___0___6" localSheetId="5">#REF!</definedName>
    <definedName name="BuiltIn_Print_Titles___0___6" localSheetId="0">#REF!</definedName>
    <definedName name="BuiltIn_Print_Titles___0___6" localSheetId="7">#REF!</definedName>
    <definedName name="BuiltIn_Print_Titles___0___6">#REF!</definedName>
    <definedName name="BuiltIn_Print_Titles___0___7" localSheetId="4">#REF!</definedName>
    <definedName name="BuiltIn_Print_Titles___0___7" localSheetId="2">#REF!</definedName>
    <definedName name="BuiltIn_Print_Titles___0___7" localSheetId="3">#REF!</definedName>
    <definedName name="BuiltIn_Print_Titles___0___7" localSheetId="5">#REF!</definedName>
    <definedName name="BuiltIn_Print_Titles___0___7" localSheetId="0">#REF!</definedName>
    <definedName name="BuiltIn_Print_Titles___0___7" localSheetId="7">#REF!</definedName>
    <definedName name="BuiltIn_Print_Titles___0___7">#REF!</definedName>
    <definedName name="BuiltIn_Print_Titles___0___8" localSheetId="4">#REF!</definedName>
    <definedName name="BuiltIn_Print_Titles___0___8" localSheetId="2">#REF!</definedName>
    <definedName name="BuiltIn_Print_Titles___0___8" localSheetId="3">#REF!</definedName>
    <definedName name="BuiltIn_Print_Titles___0___8" localSheetId="5">#REF!</definedName>
    <definedName name="BuiltIn_Print_Titles___0___8" localSheetId="0">#REF!</definedName>
    <definedName name="BuiltIn_Print_Titles___0___8" localSheetId="7">#REF!</definedName>
    <definedName name="BuiltIn_Print_Titles___0___8">#REF!</definedName>
    <definedName name="BuiltIn_Print_Titles___0_1" localSheetId="4">#REF!</definedName>
    <definedName name="BuiltIn_Print_Titles___0_1" localSheetId="2">#REF!</definedName>
    <definedName name="BuiltIn_Print_Titles___0_1" localSheetId="3">#REF!</definedName>
    <definedName name="BuiltIn_Print_Titles___0_1" localSheetId="5">#REF!</definedName>
    <definedName name="BuiltIn_Print_Titles___0_1" localSheetId="0">#REF!</definedName>
    <definedName name="BuiltIn_Print_Titles___0_1" localSheetId="7">#REF!</definedName>
    <definedName name="BuiltIn_Print_Titles___0_1">#REF!</definedName>
    <definedName name="BuiltIn_Print_Titles___0_1_1" localSheetId="4">#REF!</definedName>
    <definedName name="BuiltIn_Print_Titles___0_1_1" localSheetId="2">#REF!</definedName>
    <definedName name="BuiltIn_Print_Titles___0_1_1" localSheetId="3">#REF!</definedName>
    <definedName name="BuiltIn_Print_Titles___0_1_1" localSheetId="5">#REF!</definedName>
    <definedName name="BuiltIn_Print_Titles___0_1_1" localSheetId="0">#REF!</definedName>
    <definedName name="BuiltIn_Print_Titles___0_1_1" localSheetId="7">#REF!</definedName>
    <definedName name="BuiltIn_Print_Titles___0_1_1">#REF!</definedName>
    <definedName name="BuiltIn_Print_Titles___4___4" localSheetId="4">#REF!</definedName>
    <definedName name="BuiltIn_Print_Titles___4___4" localSheetId="2">#REF!</definedName>
    <definedName name="BuiltIn_Print_Titles___4___4" localSheetId="3">#REF!</definedName>
    <definedName name="BuiltIn_Print_Titles___4___4" localSheetId="5">#REF!</definedName>
    <definedName name="BuiltIn_Print_Titles___4___4" localSheetId="0">#REF!</definedName>
    <definedName name="BuiltIn_Print_Titles___4___4" localSheetId="7">#REF!</definedName>
    <definedName name="BuiltIn_Print_Titles___4___4">#REF!</definedName>
    <definedName name="BuiltIn_Print_Titles___5___5" localSheetId="4">#REF!</definedName>
    <definedName name="BuiltIn_Print_Titles___5___5" localSheetId="2">#REF!</definedName>
    <definedName name="BuiltIn_Print_Titles___5___5" localSheetId="3">#REF!</definedName>
    <definedName name="BuiltIn_Print_Titles___5___5" localSheetId="5">#REF!</definedName>
    <definedName name="BuiltIn_Print_Titles___5___5" localSheetId="0">#REF!</definedName>
    <definedName name="BuiltIn_Print_Titles___5___5" localSheetId="7">#REF!</definedName>
    <definedName name="BuiltIn_Print_Titles___5___5">#REF!</definedName>
    <definedName name="BuiltIn_Print_Titles___5___5___0" localSheetId="4">#REF!</definedName>
    <definedName name="BuiltIn_Print_Titles___5___5___0" localSheetId="2">#REF!</definedName>
    <definedName name="BuiltIn_Print_Titles___5___5___0" localSheetId="3">#REF!</definedName>
    <definedName name="BuiltIn_Print_Titles___5___5___0" localSheetId="5">#REF!</definedName>
    <definedName name="BuiltIn_Print_Titles___5___5___0" localSheetId="0">#REF!</definedName>
    <definedName name="BuiltIn_Print_Titles___5___5___0" localSheetId="7">#REF!</definedName>
    <definedName name="BuiltIn_Print_Titles___5___5___0">#REF!</definedName>
    <definedName name="BuiltIn_Print_Titles___6___6" localSheetId="4">#REF!</definedName>
    <definedName name="BuiltIn_Print_Titles___6___6" localSheetId="2">#REF!</definedName>
    <definedName name="BuiltIn_Print_Titles___6___6" localSheetId="3">#REF!</definedName>
    <definedName name="BuiltIn_Print_Titles___6___6" localSheetId="5">#REF!</definedName>
    <definedName name="BuiltIn_Print_Titles___6___6" localSheetId="0">#REF!</definedName>
    <definedName name="BuiltIn_Print_Titles___6___6" localSheetId="7">#REF!</definedName>
    <definedName name="BuiltIn_Print_Titles___6___6">#REF!</definedName>
    <definedName name="BuiltIn_Print_Titles___6___6___0" localSheetId="4">#REF!</definedName>
    <definedName name="BuiltIn_Print_Titles___6___6___0" localSheetId="2">#REF!</definedName>
    <definedName name="BuiltIn_Print_Titles___6___6___0" localSheetId="3">#REF!</definedName>
    <definedName name="BuiltIn_Print_Titles___6___6___0" localSheetId="5">#REF!</definedName>
    <definedName name="BuiltIn_Print_Titles___6___6___0" localSheetId="0">#REF!</definedName>
    <definedName name="BuiltIn_Print_Titles___6___6___0" localSheetId="7">#REF!</definedName>
    <definedName name="BuiltIn_Print_Titles___6___6___0">#REF!</definedName>
    <definedName name="BuiltIn_Print_Titles___7___7" localSheetId="4">#REF!</definedName>
    <definedName name="BuiltIn_Print_Titles___7___7" localSheetId="2">#REF!</definedName>
    <definedName name="BuiltIn_Print_Titles___7___7" localSheetId="3">#REF!</definedName>
    <definedName name="BuiltIn_Print_Titles___7___7" localSheetId="5">#REF!</definedName>
    <definedName name="BuiltIn_Print_Titles___7___7" localSheetId="0">#REF!</definedName>
    <definedName name="BuiltIn_Print_Titles___7___7" localSheetId="7">#REF!</definedName>
    <definedName name="BuiltIn_Print_Titles___7___7">#REF!</definedName>
    <definedName name="BuiltIn_Print_Titles_1" localSheetId="4">#REF!</definedName>
    <definedName name="BuiltIn_Print_Titles_1" localSheetId="2">#REF!</definedName>
    <definedName name="BuiltIn_Print_Titles_1" localSheetId="3">#REF!</definedName>
    <definedName name="BuiltIn_Print_Titles_1" localSheetId="5">#REF!</definedName>
    <definedName name="BuiltIn_Print_Titles_1" localSheetId="0">#REF!</definedName>
    <definedName name="BuiltIn_Print_Titles_1" localSheetId="7">#REF!</definedName>
    <definedName name="BuiltIn_Print_Titles_1">#REF!</definedName>
    <definedName name="BuiltIn_Print_Titles_1_1" localSheetId="4">#REF!</definedName>
    <definedName name="BuiltIn_Print_Titles_1_1" localSheetId="2">#REF!</definedName>
    <definedName name="BuiltIn_Print_Titles_1_1" localSheetId="3">#REF!</definedName>
    <definedName name="BuiltIn_Print_Titles_1_1" localSheetId="5">#REF!</definedName>
    <definedName name="BuiltIn_Print_Titles_1_1" localSheetId="0">#REF!</definedName>
    <definedName name="BuiltIn_Print_Titles_1_1" localSheetId="7">#REF!</definedName>
    <definedName name="BuiltIn_Print_Titles_1_1">#REF!</definedName>
    <definedName name="Capa" localSheetId="2" hidden="1">{#N/A,#N/A,FALSE,"ET-CAPA";#N/A,#N/A,FALSE,"ET-PAG1";#N/A,#N/A,FALSE,"ET-PAG2";#N/A,#N/A,FALSE,"ET-PAG3";#N/A,#N/A,FALSE,"ET-PAG4";#N/A,#N/A,FALSE,"ET-PAG5"}</definedName>
    <definedName name="Capa" localSheetId="3" hidden="1">{#N/A,#N/A,FALSE,"ET-CAPA";#N/A,#N/A,FALSE,"ET-PAG1";#N/A,#N/A,FALSE,"ET-PAG2";#N/A,#N/A,FALSE,"ET-PAG3";#N/A,#N/A,FALSE,"ET-PAG4";#N/A,#N/A,FALSE,"ET-PAG5"}</definedName>
    <definedName name="Capa" localSheetId="1" hidden="1">{#N/A,#N/A,FALSE,"ET-CAPA";#N/A,#N/A,FALSE,"ET-PAG1";#N/A,#N/A,FALSE,"ET-PAG2";#N/A,#N/A,FALSE,"ET-PAG3";#N/A,#N/A,FALSE,"ET-PAG4";#N/A,#N/A,FALSE,"ET-PAG5"}</definedName>
    <definedName name="Capa" localSheetId="0" hidden="1">{#N/A,#N/A,FALSE,"ET-CAPA";#N/A,#N/A,FALSE,"ET-PAG1";#N/A,#N/A,FALSE,"ET-PAG2";#N/A,#N/A,FALSE,"ET-PAG3";#N/A,#N/A,FALSE,"ET-PAG4";#N/A,#N/A,FALSE,"ET-PAG5"}</definedName>
    <definedName name="Capa" hidden="1">{#N/A,#N/A,FALSE,"ET-CAPA";#N/A,#N/A,FALSE,"ET-PAG1";#N/A,#N/A,FALSE,"ET-PAG2";#N/A,#N/A,FALSE,"ET-PAG3";#N/A,#N/A,FALSE,"ET-PAG4";#N/A,#N/A,FALSE,"ET-PAG5"}</definedName>
    <definedName name="Capa_1" hidden="1">{#N/A,#N/A,FALSE,"ET-CAPA";#N/A,#N/A,FALSE,"ET-PAG1";#N/A,#N/A,FALSE,"ET-PAG2";#N/A,#N/A,FALSE,"ET-PAG3";#N/A,#N/A,FALSE,"ET-PAG4";#N/A,#N/A,FALSE,"ET-PAG5"}</definedName>
    <definedName name="Capa_1_1" hidden="1">{#N/A,#N/A,FALSE,"ET-CAPA";#N/A,#N/A,FALSE,"ET-PAG1";#N/A,#N/A,FALSE,"ET-PAG2";#N/A,#N/A,FALSE,"ET-PAG3";#N/A,#N/A,FALSE,"ET-PAG4";#N/A,#N/A,FALSE,"ET-PAG5"}</definedName>
    <definedName name="Capa_1_2" hidden="1">{#N/A,#N/A,FALSE,"ET-CAPA";#N/A,#N/A,FALSE,"ET-PAG1";#N/A,#N/A,FALSE,"ET-PAG2";#N/A,#N/A,FALSE,"ET-PAG3";#N/A,#N/A,FALSE,"ET-PAG4";#N/A,#N/A,FALSE,"ET-PAG5"}</definedName>
    <definedName name="Capa_2" hidden="1">{#N/A,#N/A,FALSE,"ET-CAPA";#N/A,#N/A,FALSE,"ET-PAG1";#N/A,#N/A,FALSE,"ET-PAG2";#N/A,#N/A,FALSE,"ET-PAG3";#N/A,#N/A,FALSE,"ET-PAG4";#N/A,#N/A,FALSE,"ET-PAG5"}</definedName>
    <definedName name="Capa_3" hidden="1">{#N/A,#N/A,FALSE,"ET-CAPA";#N/A,#N/A,FALSE,"ET-PAG1";#N/A,#N/A,FALSE,"ET-PAG2";#N/A,#N/A,FALSE,"ET-PAG3";#N/A,#N/A,FALSE,"ET-PAG4";#N/A,#N/A,FALSE,"ET-PAG5"}</definedName>
    <definedName name="capa1" localSheetId="4">#REF!</definedName>
    <definedName name="capa1" localSheetId="2">#REF!</definedName>
    <definedName name="capa1" localSheetId="3">#REF!</definedName>
    <definedName name="capa1" localSheetId="5">#REF!</definedName>
    <definedName name="capa1" localSheetId="0">#REF!</definedName>
    <definedName name="capa1" localSheetId="7">#REF!</definedName>
    <definedName name="capa1">#REF!</definedName>
    <definedName name="Carimbo" localSheetId="4">#REF!</definedName>
    <definedName name="Carimbo" localSheetId="2">#REF!</definedName>
    <definedName name="Carimbo" localSheetId="3">#REF!</definedName>
    <definedName name="Carimbo" localSheetId="5">#REF!</definedName>
    <definedName name="Carimbo" localSheetId="0">#REF!</definedName>
    <definedName name="Carimbo" localSheetId="7">#REF!</definedName>
    <definedName name="Carimbo">#REF!</definedName>
    <definedName name="CODIGO" localSheetId="4">#REF!</definedName>
    <definedName name="CODIGO" localSheetId="2">#REF!</definedName>
    <definedName name="CODIGO" localSheetId="3">#REF!</definedName>
    <definedName name="CODIGO" localSheetId="5">#REF!</definedName>
    <definedName name="CODIGO" localSheetId="0">#REF!</definedName>
    <definedName name="CODIGO" localSheetId="7">#REF!</definedName>
    <definedName name="CODIGO">#REF!</definedName>
    <definedName name="COMEÇO" localSheetId="4">'[3]CAPA -1'!#REF!</definedName>
    <definedName name="COMEÇO" localSheetId="2">'[3]CAPA -1'!#REF!</definedName>
    <definedName name="COMEÇO" localSheetId="3">'[3]CAPA -1'!#REF!</definedName>
    <definedName name="COMEÇO" localSheetId="5">'[3]CAPA -1'!#REF!</definedName>
    <definedName name="COMEÇO" localSheetId="0">'[3]CAPA -1'!#REF!</definedName>
    <definedName name="COMEÇO" localSheetId="7">'[3]CAPA -1'!#REF!</definedName>
    <definedName name="COMEÇO">'[3]CAPA -1'!#REF!</definedName>
    <definedName name="DAF" localSheetId="4">#REF!</definedName>
    <definedName name="DAF" localSheetId="2">#REF!</definedName>
    <definedName name="DAF" localSheetId="3">#REF!</definedName>
    <definedName name="DAF" localSheetId="5">#REF!</definedName>
    <definedName name="DAF" localSheetId="0">#REF!</definedName>
    <definedName name="DAF" localSheetId="7">#REF!</definedName>
    <definedName name="DAF">#REF!</definedName>
    <definedName name="daniel" localSheetId="4">#REF!</definedName>
    <definedName name="daniel" localSheetId="2">#REF!</definedName>
    <definedName name="daniel" localSheetId="3">#REF!</definedName>
    <definedName name="daniel" localSheetId="5">#REF!</definedName>
    <definedName name="daniel" localSheetId="0">#REF!</definedName>
    <definedName name="daniel" localSheetId="7">#REF!</definedName>
    <definedName name="daniel">#REF!</definedName>
    <definedName name="DD" localSheetId="4">#REF!</definedName>
    <definedName name="DD" localSheetId="2">#REF!</definedName>
    <definedName name="DD" localSheetId="3">#REF!</definedName>
    <definedName name="DD" localSheetId="5">#REF!</definedName>
    <definedName name="DD" localSheetId="0">#REF!</definedName>
    <definedName name="DD" localSheetId="7">#REF!</definedName>
    <definedName name="DD">#REF!</definedName>
    <definedName name="DDD" localSheetId="4">#REF!</definedName>
    <definedName name="DDD" localSheetId="2">#REF!</definedName>
    <definedName name="DDD" localSheetId="3">#REF!</definedName>
    <definedName name="DDD" localSheetId="5">#REF!</definedName>
    <definedName name="DDD" localSheetId="0">#REF!</definedName>
    <definedName name="DDD" localSheetId="7">#REF!</definedName>
    <definedName name="DDD">#REF!</definedName>
    <definedName name="DF" localSheetId="4">#REF!</definedName>
    <definedName name="DF" localSheetId="2">#REF!</definedName>
    <definedName name="DF" localSheetId="3">#REF!</definedName>
    <definedName name="DF" localSheetId="5">#REF!</definedName>
    <definedName name="DF" localSheetId="0">#REF!</definedName>
    <definedName name="DF" localSheetId="7">#REF!</definedName>
    <definedName name="DF">#REF!</definedName>
    <definedName name="DFADFA" localSheetId="4">#REF!</definedName>
    <definedName name="DFADFA" localSheetId="2">#REF!</definedName>
    <definedName name="DFADFA" localSheetId="3">#REF!</definedName>
    <definedName name="DFADFA" localSheetId="5">#REF!</definedName>
    <definedName name="DFADFA" localSheetId="0">#REF!</definedName>
    <definedName name="DFADFA" localSheetId="7">#REF!</definedName>
    <definedName name="DFADFA">#REF!</definedName>
    <definedName name="DFAFAF" localSheetId="4">#REF!</definedName>
    <definedName name="DFAFAF" localSheetId="2">#REF!</definedName>
    <definedName name="DFAFAF" localSheetId="3">#REF!</definedName>
    <definedName name="DFAFAF" localSheetId="5">#REF!</definedName>
    <definedName name="DFAFAF" localSheetId="0">#REF!</definedName>
    <definedName name="DFAFAF" localSheetId="7">#REF!</definedName>
    <definedName name="DFAFAF">#REF!</definedName>
    <definedName name="Excel_BuiltIn__FilterDatabase_1" localSheetId="4">#REF!</definedName>
    <definedName name="Excel_BuiltIn__FilterDatabase_1" localSheetId="2">#REF!</definedName>
    <definedName name="Excel_BuiltIn__FilterDatabase_1" localSheetId="3">#REF!</definedName>
    <definedName name="Excel_BuiltIn__FilterDatabase_1" localSheetId="5">#REF!</definedName>
    <definedName name="Excel_BuiltIn__FilterDatabase_1" localSheetId="0">#REF!</definedName>
    <definedName name="Excel_BuiltIn__FilterDatabase_1" localSheetId="7">#REF!</definedName>
    <definedName name="Excel_BuiltIn__FilterDatabase_1">#REF!</definedName>
    <definedName name="Excel_BuiltIn__FilterDatabase_10" localSheetId="4">#REF!</definedName>
    <definedName name="Excel_BuiltIn__FilterDatabase_10" localSheetId="2">#REF!</definedName>
    <definedName name="Excel_BuiltIn__FilterDatabase_10" localSheetId="3">#REF!</definedName>
    <definedName name="Excel_BuiltIn__FilterDatabase_10" localSheetId="5">#REF!</definedName>
    <definedName name="Excel_BuiltIn__FilterDatabase_10" localSheetId="0">#REF!</definedName>
    <definedName name="Excel_BuiltIn__FilterDatabase_10" localSheetId="7">#REF!</definedName>
    <definedName name="Excel_BuiltIn__FilterDatabase_10">#REF!</definedName>
    <definedName name="Excel_BuiltIn__FilterDatabase_10_1" localSheetId="4">#REF!</definedName>
    <definedName name="Excel_BuiltIn__FilterDatabase_10_1" localSheetId="2">#REF!</definedName>
    <definedName name="Excel_BuiltIn__FilterDatabase_10_1" localSheetId="3">#REF!</definedName>
    <definedName name="Excel_BuiltIn__FilterDatabase_10_1" localSheetId="5">#REF!</definedName>
    <definedName name="Excel_BuiltIn__FilterDatabase_10_1" localSheetId="0">#REF!</definedName>
    <definedName name="Excel_BuiltIn__FilterDatabase_10_1" localSheetId="7">#REF!</definedName>
    <definedName name="Excel_BuiltIn__FilterDatabase_10_1">#REF!</definedName>
    <definedName name="Excel_BuiltIn__FilterDatabase_11" localSheetId="4">#REF!</definedName>
    <definedName name="Excel_BuiltIn__FilterDatabase_11" localSheetId="2">#REF!</definedName>
    <definedName name="Excel_BuiltIn__FilterDatabase_11" localSheetId="3">#REF!</definedName>
    <definedName name="Excel_BuiltIn__FilterDatabase_11" localSheetId="5">#REF!</definedName>
    <definedName name="Excel_BuiltIn__FilterDatabase_11" localSheetId="0">#REF!</definedName>
    <definedName name="Excel_BuiltIn__FilterDatabase_11" localSheetId="7">#REF!</definedName>
    <definedName name="Excel_BuiltIn__FilterDatabase_11">#REF!</definedName>
    <definedName name="Excel_BuiltIn__FilterDatabase_12" localSheetId="4">#REF!</definedName>
    <definedName name="Excel_BuiltIn__FilterDatabase_12" localSheetId="2">#REF!</definedName>
    <definedName name="Excel_BuiltIn__FilterDatabase_12" localSheetId="3">#REF!</definedName>
    <definedName name="Excel_BuiltIn__FilterDatabase_12" localSheetId="5">#REF!</definedName>
    <definedName name="Excel_BuiltIn__FilterDatabase_12" localSheetId="0">#REF!</definedName>
    <definedName name="Excel_BuiltIn__FilterDatabase_12" localSheetId="7">#REF!</definedName>
    <definedName name="Excel_BuiltIn__FilterDatabase_12">#REF!</definedName>
    <definedName name="Excel_BuiltIn__FilterDatabase_13" localSheetId="4">#REF!</definedName>
    <definedName name="Excel_BuiltIn__FilterDatabase_13" localSheetId="2">#REF!</definedName>
    <definedName name="Excel_BuiltIn__FilterDatabase_13" localSheetId="3">#REF!</definedName>
    <definedName name="Excel_BuiltIn__FilterDatabase_13" localSheetId="5">#REF!</definedName>
    <definedName name="Excel_BuiltIn__FilterDatabase_13" localSheetId="0">#REF!</definedName>
    <definedName name="Excel_BuiltIn__FilterDatabase_13" localSheetId="7">#REF!</definedName>
    <definedName name="Excel_BuiltIn__FilterDatabase_13">#REF!</definedName>
    <definedName name="Excel_BuiltIn__FilterDatabase_14" localSheetId="4">#REF!</definedName>
    <definedName name="Excel_BuiltIn__FilterDatabase_14" localSheetId="2">#REF!</definedName>
    <definedName name="Excel_BuiltIn__FilterDatabase_14" localSheetId="3">#REF!</definedName>
    <definedName name="Excel_BuiltIn__FilterDatabase_14" localSheetId="5">#REF!</definedName>
    <definedName name="Excel_BuiltIn__FilterDatabase_14" localSheetId="0">#REF!</definedName>
    <definedName name="Excel_BuiltIn__FilterDatabase_14" localSheetId="7">#REF!</definedName>
    <definedName name="Excel_BuiltIn__FilterDatabase_14">#REF!</definedName>
    <definedName name="Excel_BuiltIn__FilterDatabase_15" localSheetId="4">#REF!</definedName>
    <definedName name="Excel_BuiltIn__FilterDatabase_15" localSheetId="2">#REF!</definedName>
    <definedName name="Excel_BuiltIn__FilterDatabase_15" localSheetId="3">#REF!</definedName>
    <definedName name="Excel_BuiltIn__FilterDatabase_15" localSheetId="5">#REF!</definedName>
    <definedName name="Excel_BuiltIn__FilterDatabase_15" localSheetId="0">#REF!</definedName>
    <definedName name="Excel_BuiltIn__FilterDatabase_15" localSheetId="7">#REF!</definedName>
    <definedName name="Excel_BuiltIn__FilterDatabase_15">#REF!</definedName>
    <definedName name="Excel_BuiltIn__FilterDatabase_16" localSheetId="4">#REF!</definedName>
    <definedName name="Excel_BuiltIn__FilterDatabase_16" localSheetId="2">#REF!</definedName>
    <definedName name="Excel_BuiltIn__FilterDatabase_16" localSheetId="3">#REF!</definedName>
    <definedName name="Excel_BuiltIn__FilterDatabase_16" localSheetId="5">#REF!</definedName>
    <definedName name="Excel_BuiltIn__FilterDatabase_16" localSheetId="0">#REF!</definedName>
    <definedName name="Excel_BuiltIn__FilterDatabase_16" localSheetId="7">#REF!</definedName>
    <definedName name="Excel_BuiltIn__FilterDatabase_16">#REF!</definedName>
    <definedName name="Excel_BuiltIn__FilterDatabase_17" localSheetId="4">#REF!</definedName>
    <definedName name="Excel_BuiltIn__FilterDatabase_17" localSheetId="2">#REF!</definedName>
    <definedName name="Excel_BuiltIn__FilterDatabase_17" localSheetId="3">#REF!</definedName>
    <definedName name="Excel_BuiltIn__FilterDatabase_17" localSheetId="5">#REF!</definedName>
    <definedName name="Excel_BuiltIn__FilterDatabase_17" localSheetId="0">#REF!</definedName>
    <definedName name="Excel_BuiltIn__FilterDatabase_17" localSheetId="7">#REF!</definedName>
    <definedName name="Excel_BuiltIn__FilterDatabase_17">#REF!</definedName>
    <definedName name="Excel_BuiltIn__FilterDatabase_18" localSheetId="4">#REF!</definedName>
    <definedName name="Excel_BuiltIn__FilterDatabase_18" localSheetId="2">#REF!</definedName>
    <definedName name="Excel_BuiltIn__FilterDatabase_18" localSheetId="3">#REF!</definedName>
    <definedName name="Excel_BuiltIn__FilterDatabase_18" localSheetId="5">#REF!</definedName>
    <definedName name="Excel_BuiltIn__FilterDatabase_18" localSheetId="0">#REF!</definedName>
    <definedName name="Excel_BuiltIn__FilterDatabase_18" localSheetId="7">#REF!</definedName>
    <definedName name="Excel_BuiltIn__FilterDatabase_18">#REF!</definedName>
    <definedName name="Excel_BuiltIn__FilterDatabase_2" localSheetId="4">#REF!</definedName>
    <definedName name="Excel_BuiltIn__FilterDatabase_2" localSheetId="2">#REF!</definedName>
    <definedName name="Excel_BuiltIn__FilterDatabase_2" localSheetId="3">#REF!</definedName>
    <definedName name="Excel_BuiltIn__FilterDatabase_2" localSheetId="5">#REF!</definedName>
    <definedName name="Excel_BuiltIn__FilterDatabase_2" localSheetId="0">#REF!</definedName>
    <definedName name="Excel_BuiltIn__FilterDatabase_2" localSheetId="7">#REF!</definedName>
    <definedName name="Excel_BuiltIn__FilterDatabase_2">#REF!</definedName>
    <definedName name="Excel_BuiltIn__FilterDatabase_3" localSheetId="4">#REF!</definedName>
    <definedName name="Excel_BuiltIn__FilterDatabase_3" localSheetId="2">#REF!</definedName>
    <definedName name="Excel_BuiltIn__FilterDatabase_3" localSheetId="3">#REF!</definedName>
    <definedName name="Excel_BuiltIn__FilterDatabase_3" localSheetId="5">#REF!</definedName>
    <definedName name="Excel_BuiltIn__FilterDatabase_3" localSheetId="0">#REF!</definedName>
    <definedName name="Excel_BuiltIn__FilterDatabase_3" localSheetId="7">#REF!</definedName>
    <definedName name="Excel_BuiltIn__FilterDatabase_3">#REF!</definedName>
    <definedName name="Excel_BuiltIn__FilterDatabase_3_1" localSheetId="4">#REF!</definedName>
    <definedName name="Excel_BuiltIn__FilterDatabase_3_1" localSheetId="2">#REF!</definedName>
    <definedName name="Excel_BuiltIn__FilterDatabase_3_1" localSheetId="3">#REF!</definedName>
    <definedName name="Excel_BuiltIn__FilterDatabase_3_1" localSheetId="5">#REF!</definedName>
    <definedName name="Excel_BuiltIn__FilterDatabase_3_1" localSheetId="0">#REF!</definedName>
    <definedName name="Excel_BuiltIn__FilterDatabase_3_1" localSheetId="7">#REF!</definedName>
    <definedName name="Excel_BuiltIn__FilterDatabase_3_1">#REF!</definedName>
    <definedName name="Excel_BuiltIn__FilterDatabase_3_1_1" localSheetId="4">#REF!</definedName>
    <definedName name="Excel_BuiltIn__FilterDatabase_3_1_1" localSheetId="2">#REF!</definedName>
    <definedName name="Excel_BuiltIn__FilterDatabase_3_1_1" localSheetId="3">#REF!</definedName>
    <definedName name="Excel_BuiltIn__FilterDatabase_3_1_1" localSheetId="5">#REF!</definedName>
    <definedName name="Excel_BuiltIn__FilterDatabase_3_1_1" localSheetId="0">#REF!</definedName>
    <definedName name="Excel_BuiltIn__FilterDatabase_3_1_1" localSheetId="7">#REF!</definedName>
    <definedName name="Excel_BuiltIn__FilterDatabase_3_1_1">#REF!</definedName>
    <definedName name="Excel_BuiltIn__FilterDatabase_3_4" localSheetId="4">#REF!</definedName>
    <definedName name="Excel_BuiltIn__FilterDatabase_3_4" localSheetId="2">#REF!</definedName>
    <definedName name="Excel_BuiltIn__FilterDatabase_3_4" localSheetId="3">#REF!</definedName>
    <definedName name="Excel_BuiltIn__FilterDatabase_3_4" localSheetId="5">#REF!</definedName>
    <definedName name="Excel_BuiltIn__FilterDatabase_3_4" localSheetId="0">#REF!</definedName>
    <definedName name="Excel_BuiltIn__FilterDatabase_3_4" localSheetId="7">#REF!</definedName>
    <definedName name="Excel_BuiltIn__FilterDatabase_3_4">#REF!</definedName>
    <definedName name="Excel_BuiltIn__FilterDatabase_3_5" localSheetId="4">#REF!</definedName>
    <definedName name="Excel_BuiltIn__FilterDatabase_3_5" localSheetId="2">#REF!</definedName>
    <definedName name="Excel_BuiltIn__FilterDatabase_3_5" localSheetId="3">#REF!</definedName>
    <definedName name="Excel_BuiltIn__FilterDatabase_3_5" localSheetId="5">#REF!</definedName>
    <definedName name="Excel_BuiltIn__FilterDatabase_3_5" localSheetId="0">#REF!</definedName>
    <definedName name="Excel_BuiltIn__FilterDatabase_3_5" localSheetId="7">#REF!</definedName>
    <definedName name="Excel_BuiltIn__FilterDatabase_3_5">#REF!</definedName>
    <definedName name="Excel_BuiltIn__FilterDatabase_3_6" localSheetId="4">#REF!</definedName>
    <definedName name="Excel_BuiltIn__FilterDatabase_3_6" localSheetId="2">#REF!</definedName>
    <definedName name="Excel_BuiltIn__FilterDatabase_3_6" localSheetId="3">#REF!</definedName>
    <definedName name="Excel_BuiltIn__FilterDatabase_3_6" localSheetId="5">#REF!</definedName>
    <definedName name="Excel_BuiltIn__FilterDatabase_3_6" localSheetId="0">#REF!</definedName>
    <definedName name="Excel_BuiltIn__FilterDatabase_3_6" localSheetId="7">#REF!</definedName>
    <definedName name="Excel_BuiltIn__FilterDatabase_3_6">#REF!</definedName>
    <definedName name="Excel_BuiltIn__FilterDatabase_3_7" localSheetId="4">#REF!</definedName>
    <definedName name="Excel_BuiltIn__FilterDatabase_3_7" localSheetId="2">#REF!</definedName>
    <definedName name="Excel_BuiltIn__FilterDatabase_3_7" localSheetId="3">#REF!</definedName>
    <definedName name="Excel_BuiltIn__FilterDatabase_3_7" localSheetId="5">#REF!</definedName>
    <definedName name="Excel_BuiltIn__FilterDatabase_3_7" localSheetId="0">#REF!</definedName>
    <definedName name="Excel_BuiltIn__FilterDatabase_3_7" localSheetId="7">#REF!</definedName>
    <definedName name="Excel_BuiltIn__FilterDatabase_3_7">#REF!</definedName>
    <definedName name="Excel_BuiltIn__FilterDatabase_3_8" localSheetId="4">#REF!</definedName>
    <definedName name="Excel_BuiltIn__FilterDatabase_3_8" localSheetId="2">#REF!</definedName>
    <definedName name="Excel_BuiltIn__FilterDatabase_3_8" localSheetId="3">#REF!</definedName>
    <definedName name="Excel_BuiltIn__FilterDatabase_3_8" localSheetId="5">#REF!</definedName>
    <definedName name="Excel_BuiltIn__FilterDatabase_3_8" localSheetId="0">#REF!</definedName>
    <definedName name="Excel_BuiltIn__FilterDatabase_3_8" localSheetId="7">#REF!</definedName>
    <definedName name="Excel_BuiltIn__FilterDatabase_3_8">#REF!</definedName>
    <definedName name="Excel_BuiltIn__FilterDatabase_3_9" localSheetId="4">#REF!</definedName>
    <definedName name="Excel_BuiltIn__FilterDatabase_3_9" localSheetId="2">#REF!</definedName>
    <definedName name="Excel_BuiltIn__FilterDatabase_3_9" localSheetId="3">#REF!</definedName>
    <definedName name="Excel_BuiltIn__FilterDatabase_3_9" localSheetId="5">#REF!</definedName>
    <definedName name="Excel_BuiltIn__FilterDatabase_3_9" localSheetId="0">#REF!</definedName>
    <definedName name="Excel_BuiltIn__FilterDatabase_3_9" localSheetId="7">#REF!</definedName>
    <definedName name="Excel_BuiltIn__FilterDatabase_3_9">#REF!</definedName>
    <definedName name="Excel_BuiltIn__FilterDatabase_4" localSheetId="4">#REF!</definedName>
    <definedName name="Excel_BuiltIn__FilterDatabase_4" localSheetId="2">#REF!</definedName>
    <definedName name="Excel_BuiltIn__FilterDatabase_4" localSheetId="3">#REF!</definedName>
    <definedName name="Excel_BuiltIn__FilterDatabase_4" localSheetId="5">#REF!</definedName>
    <definedName name="Excel_BuiltIn__FilterDatabase_4" localSheetId="0">#REF!</definedName>
    <definedName name="Excel_BuiltIn__FilterDatabase_4" localSheetId="7">#REF!</definedName>
    <definedName name="Excel_BuiltIn__FilterDatabase_4">#REF!</definedName>
    <definedName name="Excel_BuiltIn__FilterDatabase_4_1" localSheetId="4">#REF!</definedName>
    <definedName name="Excel_BuiltIn__FilterDatabase_4_1" localSheetId="2">#REF!</definedName>
    <definedName name="Excel_BuiltIn__FilterDatabase_4_1" localSheetId="3">#REF!</definedName>
    <definedName name="Excel_BuiltIn__FilterDatabase_4_1" localSheetId="5">#REF!</definedName>
    <definedName name="Excel_BuiltIn__FilterDatabase_4_1" localSheetId="0">#REF!</definedName>
    <definedName name="Excel_BuiltIn__FilterDatabase_4_1" localSheetId="7">#REF!</definedName>
    <definedName name="Excel_BuiltIn__FilterDatabase_4_1">#REF!</definedName>
    <definedName name="Excel_BuiltIn__FilterDatabase_5" localSheetId="4">#REF!</definedName>
    <definedName name="Excel_BuiltIn__FilterDatabase_5" localSheetId="2">#REF!</definedName>
    <definedName name="Excel_BuiltIn__FilterDatabase_5" localSheetId="3">#REF!</definedName>
    <definedName name="Excel_BuiltIn__FilterDatabase_5" localSheetId="5">#REF!</definedName>
    <definedName name="Excel_BuiltIn__FilterDatabase_5" localSheetId="0">#REF!</definedName>
    <definedName name="Excel_BuiltIn__FilterDatabase_5" localSheetId="7">#REF!</definedName>
    <definedName name="Excel_BuiltIn__FilterDatabase_5">#REF!</definedName>
    <definedName name="Excel_BuiltIn__FilterDatabase_5_1" localSheetId="4">#REF!</definedName>
    <definedName name="Excel_BuiltIn__FilterDatabase_5_1" localSheetId="2">#REF!</definedName>
    <definedName name="Excel_BuiltIn__FilterDatabase_5_1" localSheetId="3">#REF!</definedName>
    <definedName name="Excel_BuiltIn__FilterDatabase_5_1" localSheetId="5">#REF!</definedName>
    <definedName name="Excel_BuiltIn__FilterDatabase_5_1" localSheetId="0">#REF!</definedName>
    <definedName name="Excel_BuiltIn__FilterDatabase_5_1" localSheetId="7">#REF!</definedName>
    <definedName name="Excel_BuiltIn__FilterDatabase_5_1">#REF!</definedName>
    <definedName name="Excel_BuiltIn__FilterDatabase_5_1_1" localSheetId="4">#REF!</definedName>
    <definedName name="Excel_BuiltIn__FilterDatabase_5_1_1" localSheetId="2">#REF!</definedName>
    <definedName name="Excel_BuiltIn__FilterDatabase_5_1_1" localSheetId="3">#REF!</definedName>
    <definedName name="Excel_BuiltIn__FilterDatabase_5_1_1" localSheetId="5">#REF!</definedName>
    <definedName name="Excel_BuiltIn__FilterDatabase_5_1_1" localSheetId="0">#REF!</definedName>
    <definedName name="Excel_BuiltIn__FilterDatabase_5_1_1" localSheetId="7">#REF!</definedName>
    <definedName name="Excel_BuiltIn__FilterDatabase_5_1_1">#REF!</definedName>
    <definedName name="Excel_BuiltIn__FilterDatabase_6" localSheetId="4">#REF!</definedName>
    <definedName name="Excel_BuiltIn__FilterDatabase_6" localSheetId="2">#REF!</definedName>
    <definedName name="Excel_BuiltIn__FilterDatabase_6" localSheetId="3">#REF!</definedName>
    <definedName name="Excel_BuiltIn__FilterDatabase_6" localSheetId="5">#REF!</definedName>
    <definedName name="Excel_BuiltIn__FilterDatabase_6" localSheetId="0">#REF!</definedName>
    <definedName name="Excel_BuiltIn__FilterDatabase_6" localSheetId="7">#REF!</definedName>
    <definedName name="Excel_BuiltIn__FilterDatabase_6">#REF!</definedName>
    <definedName name="Excel_BuiltIn__FilterDatabase_6_1" localSheetId="4">#REF!</definedName>
    <definedName name="Excel_BuiltIn__FilterDatabase_6_1" localSheetId="2">#REF!</definedName>
    <definedName name="Excel_BuiltIn__FilterDatabase_6_1" localSheetId="3">#REF!</definedName>
    <definedName name="Excel_BuiltIn__FilterDatabase_6_1" localSheetId="5">#REF!</definedName>
    <definedName name="Excel_BuiltIn__FilterDatabase_6_1" localSheetId="0">#REF!</definedName>
    <definedName name="Excel_BuiltIn__FilterDatabase_6_1" localSheetId="7">#REF!</definedName>
    <definedName name="Excel_BuiltIn__FilterDatabase_6_1">#REF!</definedName>
    <definedName name="Excel_BuiltIn__FilterDatabase_7" localSheetId="4">#REF!</definedName>
    <definedName name="Excel_BuiltIn__FilterDatabase_7" localSheetId="2">#REF!</definedName>
    <definedName name="Excel_BuiltIn__FilterDatabase_7" localSheetId="3">#REF!</definedName>
    <definedName name="Excel_BuiltIn__FilterDatabase_7" localSheetId="5">#REF!</definedName>
    <definedName name="Excel_BuiltIn__FilterDatabase_7" localSheetId="0">#REF!</definedName>
    <definedName name="Excel_BuiltIn__FilterDatabase_7" localSheetId="7">#REF!</definedName>
    <definedName name="Excel_BuiltIn__FilterDatabase_7">#REF!</definedName>
    <definedName name="Excel_BuiltIn__FilterDatabase_7_1" localSheetId="4">#REF!</definedName>
    <definedName name="Excel_BuiltIn__FilterDatabase_7_1" localSheetId="2">#REF!</definedName>
    <definedName name="Excel_BuiltIn__FilterDatabase_7_1" localSheetId="3">#REF!</definedName>
    <definedName name="Excel_BuiltIn__FilterDatabase_7_1" localSheetId="5">#REF!</definedName>
    <definedName name="Excel_BuiltIn__FilterDatabase_7_1" localSheetId="0">#REF!</definedName>
    <definedName name="Excel_BuiltIn__FilterDatabase_7_1" localSheetId="7">#REF!</definedName>
    <definedName name="Excel_BuiltIn__FilterDatabase_7_1">#REF!</definedName>
    <definedName name="Excel_BuiltIn__FilterDatabase_8" localSheetId="4">#REF!</definedName>
    <definedName name="Excel_BuiltIn__FilterDatabase_8" localSheetId="2">#REF!</definedName>
    <definedName name="Excel_BuiltIn__FilterDatabase_8" localSheetId="3">#REF!</definedName>
    <definedName name="Excel_BuiltIn__FilterDatabase_8" localSheetId="5">#REF!</definedName>
    <definedName name="Excel_BuiltIn__FilterDatabase_8" localSheetId="0">#REF!</definedName>
    <definedName name="Excel_BuiltIn__FilterDatabase_8" localSheetId="7">#REF!</definedName>
    <definedName name="Excel_BuiltIn__FilterDatabase_8">#REF!</definedName>
    <definedName name="Excel_BuiltIn__FilterDatabase_8_1" localSheetId="4">#REF!</definedName>
    <definedName name="Excel_BuiltIn__FilterDatabase_8_1" localSheetId="2">#REF!</definedName>
    <definedName name="Excel_BuiltIn__FilterDatabase_8_1" localSheetId="3">#REF!</definedName>
    <definedName name="Excel_BuiltIn__FilterDatabase_8_1" localSheetId="5">#REF!</definedName>
    <definedName name="Excel_BuiltIn__FilterDatabase_8_1" localSheetId="0">#REF!</definedName>
    <definedName name="Excel_BuiltIn__FilterDatabase_8_1" localSheetId="7">#REF!</definedName>
    <definedName name="Excel_BuiltIn__FilterDatabase_8_1">#REF!</definedName>
    <definedName name="Excel_BuiltIn__FilterDatabase_9" localSheetId="4">#REF!</definedName>
    <definedName name="Excel_BuiltIn__FilterDatabase_9" localSheetId="2">#REF!</definedName>
    <definedName name="Excel_BuiltIn__FilterDatabase_9" localSheetId="3">#REF!</definedName>
    <definedName name="Excel_BuiltIn__FilterDatabase_9" localSheetId="5">#REF!</definedName>
    <definedName name="Excel_BuiltIn__FilterDatabase_9" localSheetId="0">#REF!</definedName>
    <definedName name="Excel_BuiltIn__FilterDatabase_9" localSheetId="7">#REF!</definedName>
    <definedName name="Excel_BuiltIn__FilterDatabase_9">#REF!</definedName>
    <definedName name="Excel_BuiltIn__FilterDatabase_9_1" localSheetId="4">#REF!</definedName>
    <definedName name="Excel_BuiltIn__FilterDatabase_9_1" localSheetId="2">#REF!</definedName>
    <definedName name="Excel_BuiltIn__FilterDatabase_9_1" localSheetId="3">#REF!</definedName>
    <definedName name="Excel_BuiltIn__FilterDatabase_9_1" localSheetId="5">#REF!</definedName>
    <definedName name="Excel_BuiltIn__FilterDatabase_9_1" localSheetId="0">#REF!</definedName>
    <definedName name="Excel_BuiltIn__FilterDatabase_9_1" localSheetId="7">#REF!</definedName>
    <definedName name="Excel_BuiltIn__FilterDatabase_9_1">#REF!</definedName>
    <definedName name="Excel_BuiltIn_Print_Area_1" localSheetId="4">#REF!</definedName>
    <definedName name="Excel_BuiltIn_Print_Area_1" localSheetId="2">#REF!</definedName>
    <definedName name="Excel_BuiltIn_Print_Area_1" localSheetId="3">#REF!</definedName>
    <definedName name="Excel_BuiltIn_Print_Area_1" localSheetId="5">#REF!</definedName>
    <definedName name="Excel_BuiltIn_Print_Area_1" localSheetId="0">#REF!</definedName>
    <definedName name="Excel_BuiltIn_Print_Area_1" localSheetId="7">#REF!</definedName>
    <definedName name="Excel_BuiltIn_Print_Area_1">#REF!</definedName>
    <definedName name="Excel_BuiltIn_Print_Area_1_1" localSheetId="4">#REF!</definedName>
    <definedName name="Excel_BuiltIn_Print_Area_1_1" localSheetId="2">#REF!</definedName>
    <definedName name="Excel_BuiltIn_Print_Area_1_1" localSheetId="3">#REF!</definedName>
    <definedName name="Excel_BuiltIn_Print_Area_1_1" localSheetId="5">#REF!</definedName>
    <definedName name="Excel_BuiltIn_Print_Area_1_1" localSheetId="0">#REF!</definedName>
    <definedName name="Excel_BuiltIn_Print_Area_1_1" localSheetId="7">#REF!</definedName>
    <definedName name="Excel_BuiltIn_Print_Area_1_1">#REF!</definedName>
    <definedName name="Excel_BuiltIn_Print_Area_1_1_1" localSheetId="4">#REF!</definedName>
    <definedName name="Excel_BuiltIn_Print_Area_1_1_1" localSheetId="2">#REF!</definedName>
    <definedName name="Excel_BuiltIn_Print_Area_1_1_1" localSheetId="3">#REF!</definedName>
    <definedName name="Excel_BuiltIn_Print_Area_1_1_1" localSheetId="5">#REF!</definedName>
    <definedName name="Excel_BuiltIn_Print_Area_1_1_1" localSheetId="0">#REF!</definedName>
    <definedName name="Excel_BuiltIn_Print_Area_1_1_1" localSheetId="7">#REF!</definedName>
    <definedName name="Excel_BuiltIn_Print_Area_1_1_1">#REF!</definedName>
    <definedName name="Excel_BuiltIn_Print_Area_1_1_1_1" localSheetId="4">#REF!</definedName>
    <definedName name="Excel_BuiltIn_Print_Area_1_1_1_1" localSheetId="2">#REF!</definedName>
    <definedName name="Excel_BuiltIn_Print_Area_1_1_1_1" localSheetId="3">#REF!</definedName>
    <definedName name="Excel_BuiltIn_Print_Area_1_1_1_1" localSheetId="5">#REF!</definedName>
    <definedName name="Excel_BuiltIn_Print_Area_1_1_1_1" localSheetId="0">#REF!</definedName>
    <definedName name="Excel_BuiltIn_Print_Area_1_1_1_1" localSheetId="7">#REF!</definedName>
    <definedName name="Excel_BuiltIn_Print_Area_1_1_1_1">#REF!</definedName>
    <definedName name="Excel_BuiltIn_Print_Area_1_1_1_1_1" localSheetId="4">#REF!</definedName>
    <definedName name="Excel_BuiltIn_Print_Area_1_1_1_1_1" localSheetId="2">#REF!</definedName>
    <definedName name="Excel_BuiltIn_Print_Area_1_1_1_1_1" localSheetId="3">#REF!</definedName>
    <definedName name="Excel_BuiltIn_Print_Area_1_1_1_1_1" localSheetId="5">#REF!</definedName>
    <definedName name="Excel_BuiltIn_Print_Area_1_1_1_1_1" localSheetId="0">#REF!</definedName>
    <definedName name="Excel_BuiltIn_Print_Area_1_1_1_1_1" localSheetId="7">#REF!</definedName>
    <definedName name="Excel_BuiltIn_Print_Area_1_1_1_1_1">#REF!</definedName>
    <definedName name="Excel_BuiltIn_Print_Area_1_1_1_1_1_1" localSheetId="4">#REF!</definedName>
    <definedName name="Excel_BuiltIn_Print_Area_1_1_1_1_1_1" localSheetId="2">#REF!</definedName>
    <definedName name="Excel_BuiltIn_Print_Area_1_1_1_1_1_1" localSheetId="3">#REF!</definedName>
    <definedName name="Excel_BuiltIn_Print_Area_1_1_1_1_1_1" localSheetId="5">#REF!</definedName>
    <definedName name="Excel_BuiltIn_Print_Area_1_1_1_1_1_1" localSheetId="0">#REF!</definedName>
    <definedName name="Excel_BuiltIn_Print_Area_1_1_1_1_1_1" localSheetId="7">#REF!</definedName>
    <definedName name="Excel_BuiltIn_Print_Area_1_1_1_1_1_1">#REF!</definedName>
    <definedName name="Excel_BuiltIn_Print_Area_1_1_1_1_1_1_1" localSheetId="4">#REF!</definedName>
    <definedName name="Excel_BuiltIn_Print_Area_1_1_1_1_1_1_1" localSheetId="2">#REF!</definedName>
    <definedName name="Excel_BuiltIn_Print_Area_1_1_1_1_1_1_1" localSheetId="3">#REF!</definedName>
    <definedName name="Excel_BuiltIn_Print_Area_1_1_1_1_1_1_1" localSheetId="5">#REF!</definedName>
    <definedName name="Excel_BuiltIn_Print_Area_1_1_1_1_1_1_1" localSheetId="0">#REF!</definedName>
    <definedName name="Excel_BuiltIn_Print_Area_1_1_1_1_1_1_1" localSheetId="7">#REF!</definedName>
    <definedName name="Excel_BuiltIn_Print_Area_1_1_1_1_1_1_1">#REF!</definedName>
    <definedName name="Excel_BuiltIn_Print_Area_1_1_1_1_1_1_1_1" localSheetId="4">#REF!</definedName>
    <definedName name="Excel_BuiltIn_Print_Area_1_1_1_1_1_1_1_1" localSheetId="2">#REF!</definedName>
    <definedName name="Excel_BuiltIn_Print_Area_1_1_1_1_1_1_1_1" localSheetId="3">#REF!</definedName>
    <definedName name="Excel_BuiltIn_Print_Area_1_1_1_1_1_1_1_1" localSheetId="5">#REF!</definedName>
    <definedName name="Excel_BuiltIn_Print_Area_1_1_1_1_1_1_1_1" localSheetId="0">#REF!</definedName>
    <definedName name="Excel_BuiltIn_Print_Area_1_1_1_1_1_1_1_1" localSheetId="7">#REF!</definedName>
    <definedName name="Excel_BuiltIn_Print_Area_1_1_1_1_1_1_1_1">#REF!</definedName>
    <definedName name="Excel_BuiltIn_Print_Area_1_1_1_1_1_1_1_1_1" localSheetId="4">#REF!</definedName>
    <definedName name="Excel_BuiltIn_Print_Area_1_1_1_1_1_1_1_1_1" localSheetId="2">#REF!</definedName>
    <definedName name="Excel_BuiltIn_Print_Area_1_1_1_1_1_1_1_1_1" localSheetId="3">#REF!</definedName>
    <definedName name="Excel_BuiltIn_Print_Area_1_1_1_1_1_1_1_1_1" localSheetId="5">#REF!</definedName>
    <definedName name="Excel_BuiltIn_Print_Area_1_1_1_1_1_1_1_1_1" localSheetId="0">#REF!</definedName>
    <definedName name="Excel_BuiltIn_Print_Area_1_1_1_1_1_1_1_1_1" localSheetId="7">#REF!</definedName>
    <definedName name="Excel_BuiltIn_Print_Area_1_1_1_1_1_1_1_1_1">#REF!</definedName>
    <definedName name="Excel_BuiltIn_Print_Area_10" localSheetId="4">#REF!</definedName>
    <definedName name="Excel_BuiltIn_Print_Area_10" localSheetId="2">#REF!</definedName>
    <definedName name="Excel_BuiltIn_Print_Area_10" localSheetId="3">#REF!</definedName>
    <definedName name="Excel_BuiltIn_Print_Area_10" localSheetId="5">#REF!</definedName>
    <definedName name="Excel_BuiltIn_Print_Area_10" localSheetId="0">#REF!</definedName>
    <definedName name="Excel_BuiltIn_Print_Area_10" localSheetId="7">#REF!</definedName>
    <definedName name="Excel_BuiltIn_Print_Area_10">#REF!</definedName>
    <definedName name="Excel_BuiltIn_Print_Area_10_1" localSheetId="4">#REF!</definedName>
    <definedName name="Excel_BuiltIn_Print_Area_10_1" localSheetId="2">#REF!</definedName>
    <definedName name="Excel_BuiltIn_Print_Area_10_1" localSheetId="3">#REF!</definedName>
    <definedName name="Excel_BuiltIn_Print_Area_10_1" localSheetId="5">#REF!</definedName>
    <definedName name="Excel_BuiltIn_Print_Area_10_1" localSheetId="0">#REF!</definedName>
    <definedName name="Excel_BuiltIn_Print_Area_10_1" localSheetId="7">#REF!</definedName>
    <definedName name="Excel_BuiltIn_Print_Area_10_1">#REF!</definedName>
    <definedName name="Excel_BuiltIn_Print_Area_11" localSheetId="4">#REF!</definedName>
    <definedName name="Excel_BuiltIn_Print_Area_11" localSheetId="2">#REF!</definedName>
    <definedName name="Excel_BuiltIn_Print_Area_11" localSheetId="3">#REF!</definedName>
    <definedName name="Excel_BuiltIn_Print_Area_11" localSheetId="5">#REF!</definedName>
    <definedName name="Excel_BuiltIn_Print_Area_11" localSheetId="0">#REF!</definedName>
    <definedName name="Excel_BuiltIn_Print_Area_11" localSheetId="7">#REF!</definedName>
    <definedName name="Excel_BuiltIn_Print_Area_11">#REF!</definedName>
    <definedName name="Excel_BuiltIn_Print_Area_11_1" localSheetId="4">#REF!</definedName>
    <definedName name="Excel_BuiltIn_Print_Area_11_1" localSheetId="2">#REF!</definedName>
    <definedName name="Excel_BuiltIn_Print_Area_11_1" localSheetId="3">#REF!</definedName>
    <definedName name="Excel_BuiltIn_Print_Area_11_1" localSheetId="5">#REF!</definedName>
    <definedName name="Excel_BuiltIn_Print_Area_11_1" localSheetId="0">#REF!</definedName>
    <definedName name="Excel_BuiltIn_Print_Area_11_1" localSheetId="7">#REF!</definedName>
    <definedName name="Excel_BuiltIn_Print_Area_11_1">#REF!</definedName>
    <definedName name="Excel_BuiltIn_Print_Area_13" localSheetId="4">#REF!</definedName>
    <definedName name="Excel_BuiltIn_Print_Area_13" localSheetId="2">#REF!</definedName>
    <definedName name="Excel_BuiltIn_Print_Area_13" localSheetId="3">#REF!</definedName>
    <definedName name="Excel_BuiltIn_Print_Area_13" localSheetId="5">#REF!</definedName>
    <definedName name="Excel_BuiltIn_Print_Area_13" localSheetId="0">#REF!</definedName>
    <definedName name="Excel_BuiltIn_Print_Area_13" localSheetId="7">#REF!</definedName>
    <definedName name="Excel_BuiltIn_Print_Area_13">#REF!</definedName>
    <definedName name="Excel_BuiltIn_Print_Area_14" localSheetId="4">#REF!</definedName>
    <definedName name="Excel_BuiltIn_Print_Area_14" localSheetId="2">#REF!</definedName>
    <definedName name="Excel_BuiltIn_Print_Area_14" localSheetId="3">#REF!</definedName>
    <definedName name="Excel_BuiltIn_Print_Area_14" localSheetId="5">#REF!</definedName>
    <definedName name="Excel_BuiltIn_Print_Area_14" localSheetId="0">#REF!</definedName>
    <definedName name="Excel_BuiltIn_Print_Area_14" localSheetId="7">#REF!</definedName>
    <definedName name="Excel_BuiltIn_Print_Area_14">#REF!</definedName>
    <definedName name="Excel_BuiltIn_Print_Area_15" localSheetId="4">#REF!</definedName>
    <definedName name="Excel_BuiltIn_Print_Area_15" localSheetId="2">#REF!</definedName>
    <definedName name="Excel_BuiltIn_Print_Area_15" localSheetId="3">#REF!</definedName>
    <definedName name="Excel_BuiltIn_Print_Area_15" localSheetId="5">#REF!</definedName>
    <definedName name="Excel_BuiltIn_Print_Area_15" localSheetId="0">#REF!</definedName>
    <definedName name="Excel_BuiltIn_Print_Area_15" localSheetId="7">#REF!</definedName>
    <definedName name="Excel_BuiltIn_Print_Area_15">#REF!</definedName>
    <definedName name="Excel_BuiltIn_Print_Area_16" localSheetId="4">#REF!</definedName>
    <definedName name="Excel_BuiltIn_Print_Area_16" localSheetId="2">#REF!</definedName>
    <definedName name="Excel_BuiltIn_Print_Area_16" localSheetId="3">#REF!</definedName>
    <definedName name="Excel_BuiltIn_Print_Area_16" localSheetId="5">#REF!</definedName>
    <definedName name="Excel_BuiltIn_Print_Area_16" localSheetId="0">#REF!</definedName>
    <definedName name="Excel_BuiltIn_Print_Area_16" localSheetId="7">#REF!</definedName>
    <definedName name="Excel_BuiltIn_Print_Area_16">#REF!</definedName>
    <definedName name="Excel_BuiltIn_Print_Area_17" localSheetId="4">#REF!</definedName>
    <definedName name="Excel_BuiltIn_Print_Area_17" localSheetId="2">#REF!</definedName>
    <definedName name="Excel_BuiltIn_Print_Area_17" localSheetId="3">#REF!</definedName>
    <definedName name="Excel_BuiltIn_Print_Area_17" localSheetId="5">#REF!</definedName>
    <definedName name="Excel_BuiltIn_Print_Area_17" localSheetId="0">#REF!</definedName>
    <definedName name="Excel_BuiltIn_Print_Area_17" localSheetId="7">#REF!</definedName>
    <definedName name="Excel_BuiltIn_Print_Area_17">#REF!</definedName>
    <definedName name="Excel_BuiltIn_Print_Area_18" localSheetId="4">#REF!</definedName>
    <definedName name="Excel_BuiltIn_Print_Area_18" localSheetId="2">#REF!</definedName>
    <definedName name="Excel_BuiltIn_Print_Area_18" localSheetId="3">#REF!</definedName>
    <definedName name="Excel_BuiltIn_Print_Area_18" localSheetId="5">#REF!</definedName>
    <definedName name="Excel_BuiltIn_Print_Area_18" localSheetId="0">#REF!</definedName>
    <definedName name="Excel_BuiltIn_Print_Area_18" localSheetId="7">#REF!</definedName>
    <definedName name="Excel_BuiltIn_Print_Area_18">#REF!</definedName>
    <definedName name="Excel_BuiltIn_Print_Area_2" localSheetId="4">#REF!</definedName>
    <definedName name="Excel_BuiltIn_Print_Area_2" localSheetId="2">#REF!</definedName>
    <definedName name="Excel_BuiltIn_Print_Area_2" localSheetId="3">#REF!</definedName>
    <definedName name="Excel_BuiltIn_Print_Area_2" localSheetId="5">#REF!</definedName>
    <definedName name="Excel_BuiltIn_Print_Area_2" localSheetId="0">#REF!</definedName>
    <definedName name="Excel_BuiltIn_Print_Area_2" localSheetId="7">#REF!</definedName>
    <definedName name="Excel_BuiltIn_Print_Area_2">#REF!</definedName>
    <definedName name="Excel_BuiltIn_Print_Area_2_1" localSheetId="4">#REF!</definedName>
    <definedName name="Excel_BuiltIn_Print_Area_2_1" localSheetId="2">#REF!</definedName>
    <definedName name="Excel_BuiltIn_Print_Area_2_1" localSheetId="3">#REF!</definedName>
    <definedName name="Excel_BuiltIn_Print_Area_2_1" localSheetId="5">#REF!</definedName>
    <definedName name="Excel_BuiltIn_Print_Area_2_1" localSheetId="0">#REF!</definedName>
    <definedName name="Excel_BuiltIn_Print_Area_2_1" localSheetId="7">#REF!</definedName>
    <definedName name="Excel_BuiltIn_Print_Area_2_1">#REF!</definedName>
    <definedName name="Excel_BuiltIn_Print_Area_3" localSheetId="4">#REF!</definedName>
    <definedName name="Excel_BuiltIn_Print_Area_3" localSheetId="2">#REF!</definedName>
    <definedName name="Excel_BuiltIn_Print_Area_3" localSheetId="3">#REF!</definedName>
    <definedName name="Excel_BuiltIn_Print_Area_3" localSheetId="5">#REF!</definedName>
    <definedName name="Excel_BuiltIn_Print_Area_3" localSheetId="0">#REF!</definedName>
    <definedName name="Excel_BuiltIn_Print_Area_3" localSheetId="7">#REF!</definedName>
    <definedName name="Excel_BuiltIn_Print_Area_3">#REF!</definedName>
    <definedName name="Excel_BuiltIn_Print_Area_3_1" localSheetId="4">#REF!</definedName>
    <definedName name="Excel_BuiltIn_Print_Area_3_1" localSheetId="2">#REF!</definedName>
    <definedName name="Excel_BuiltIn_Print_Area_3_1" localSheetId="3">#REF!</definedName>
    <definedName name="Excel_BuiltIn_Print_Area_3_1" localSheetId="5">#REF!</definedName>
    <definedName name="Excel_BuiltIn_Print_Area_3_1" localSheetId="0">#REF!</definedName>
    <definedName name="Excel_BuiltIn_Print_Area_3_1" localSheetId="7">#REF!</definedName>
    <definedName name="Excel_BuiltIn_Print_Area_3_1">#REF!</definedName>
    <definedName name="Excel_BuiltIn_Print_Area_3_1_1" localSheetId="4">#REF!</definedName>
    <definedName name="Excel_BuiltIn_Print_Area_3_1_1" localSheetId="2">#REF!</definedName>
    <definedName name="Excel_BuiltIn_Print_Area_3_1_1" localSheetId="3">#REF!</definedName>
    <definedName name="Excel_BuiltIn_Print_Area_3_1_1" localSheetId="5">#REF!</definedName>
    <definedName name="Excel_BuiltIn_Print_Area_3_1_1" localSheetId="0">#REF!</definedName>
    <definedName name="Excel_BuiltIn_Print_Area_3_1_1" localSheetId="7">#REF!</definedName>
    <definedName name="Excel_BuiltIn_Print_Area_3_1_1">#REF!</definedName>
    <definedName name="Excel_BuiltIn_Print_Area_3_1_1_1" localSheetId="4">#REF!</definedName>
    <definedName name="Excel_BuiltIn_Print_Area_3_1_1_1" localSheetId="2">#REF!</definedName>
    <definedName name="Excel_BuiltIn_Print_Area_3_1_1_1" localSheetId="3">#REF!</definedName>
    <definedName name="Excel_BuiltIn_Print_Area_3_1_1_1" localSheetId="5">#REF!</definedName>
    <definedName name="Excel_BuiltIn_Print_Area_3_1_1_1" localSheetId="0">#REF!</definedName>
    <definedName name="Excel_BuiltIn_Print_Area_3_1_1_1" localSheetId="7">#REF!</definedName>
    <definedName name="Excel_BuiltIn_Print_Area_3_1_1_1">#REF!</definedName>
    <definedName name="Excel_BuiltIn_Print_Area_3_1_1_1_1" localSheetId="4">#REF!</definedName>
    <definedName name="Excel_BuiltIn_Print_Area_3_1_1_1_1" localSheetId="2">#REF!</definedName>
    <definedName name="Excel_BuiltIn_Print_Area_3_1_1_1_1" localSheetId="3">#REF!</definedName>
    <definedName name="Excel_BuiltIn_Print_Area_3_1_1_1_1" localSheetId="5">#REF!</definedName>
    <definedName name="Excel_BuiltIn_Print_Area_3_1_1_1_1" localSheetId="0">#REF!</definedName>
    <definedName name="Excel_BuiltIn_Print_Area_3_1_1_1_1" localSheetId="7">#REF!</definedName>
    <definedName name="Excel_BuiltIn_Print_Area_3_1_1_1_1">#REF!</definedName>
    <definedName name="Excel_BuiltIn_Print_Area_4" localSheetId="4">#REF!</definedName>
    <definedName name="Excel_BuiltIn_Print_Area_4" localSheetId="2">#REF!</definedName>
    <definedName name="Excel_BuiltIn_Print_Area_4" localSheetId="3">#REF!</definedName>
    <definedName name="Excel_BuiltIn_Print_Area_4" localSheetId="5">#REF!</definedName>
    <definedName name="Excel_BuiltIn_Print_Area_4" localSheetId="0">#REF!</definedName>
    <definedName name="Excel_BuiltIn_Print_Area_4" localSheetId="7">#REF!</definedName>
    <definedName name="Excel_BuiltIn_Print_Area_4">#REF!</definedName>
    <definedName name="Excel_BuiltIn_Print_Area_4_1" localSheetId="4">#REF!</definedName>
    <definedName name="Excel_BuiltIn_Print_Area_4_1" localSheetId="2">#REF!</definedName>
    <definedName name="Excel_BuiltIn_Print_Area_4_1" localSheetId="3">#REF!</definedName>
    <definedName name="Excel_BuiltIn_Print_Area_4_1" localSheetId="5">#REF!</definedName>
    <definedName name="Excel_BuiltIn_Print_Area_4_1" localSheetId="0">#REF!</definedName>
    <definedName name="Excel_BuiltIn_Print_Area_4_1" localSheetId="7">#REF!</definedName>
    <definedName name="Excel_BuiltIn_Print_Area_4_1">#REF!</definedName>
    <definedName name="Excel_BuiltIn_Print_Area_4_1_1" localSheetId="4">#REF!</definedName>
    <definedName name="Excel_BuiltIn_Print_Area_4_1_1" localSheetId="2">#REF!</definedName>
    <definedName name="Excel_BuiltIn_Print_Area_4_1_1" localSheetId="3">#REF!</definedName>
    <definedName name="Excel_BuiltIn_Print_Area_4_1_1" localSheetId="5">#REF!</definedName>
    <definedName name="Excel_BuiltIn_Print_Area_4_1_1" localSheetId="0">#REF!</definedName>
    <definedName name="Excel_BuiltIn_Print_Area_4_1_1" localSheetId="7">#REF!</definedName>
    <definedName name="Excel_BuiltIn_Print_Area_4_1_1">#REF!</definedName>
    <definedName name="Excel_BuiltIn_Print_Area_5" localSheetId="4">#REF!</definedName>
    <definedName name="Excel_BuiltIn_Print_Area_5" localSheetId="2">#REF!</definedName>
    <definedName name="Excel_BuiltIn_Print_Area_5" localSheetId="3">#REF!</definedName>
    <definedName name="Excel_BuiltIn_Print_Area_5" localSheetId="5">#REF!</definedName>
    <definedName name="Excel_BuiltIn_Print_Area_5" localSheetId="0">#REF!</definedName>
    <definedName name="Excel_BuiltIn_Print_Area_5" localSheetId="7">#REF!</definedName>
    <definedName name="Excel_BuiltIn_Print_Area_5">#REF!</definedName>
    <definedName name="Excel_BuiltIn_Print_Area_5_1" localSheetId="4">#REF!</definedName>
    <definedName name="Excel_BuiltIn_Print_Area_5_1" localSheetId="2">#REF!</definedName>
    <definedName name="Excel_BuiltIn_Print_Area_5_1" localSheetId="3">#REF!</definedName>
    <definedName name="Excel_BuiltIn_Print_Area_5_1" localSheetId="5">#REF!</definedName>
    <definedName name="Excel_BuiltIn_Print_Area_5_1" localSheetId="0">#REF!</definedName>
    <definedName name="Excel_BuiltIn_Print_Area_5_1" localSheetId="7">#REF!</definedName>
    <definedName name="Excel_BuiltIn_Print_Area_5_1">#REF!</definedName>
    <definedName name="Excel_BuiltIn_Print_Area_5_1_1" localSheetId="4">#REF!</definedName>
    <definedName name="Excel_BuiltIn_Print_Area_5_1_1" localSheetId="2">#REF!</definedName>
    <definedName name="Excel_BuiltIn_Print_Area_5_1_1" localSheetId="3">#REF!</definedName>
    <definedName name="Excel_BuiltIn_Print_Area_5_1_1" localSheetId="5">#REF!</definedName>
    <definedName name="Excel_BuiltIn_Print_Area_5_1_1" localSheetId="0">#REF!</definedName>
    <definedName name="Excel_BuiltIn_Print_Area_5_1_1" localSheetId="7">#REF!</definedName>
    <definedName name="Excel_BuiltIn_Print_Area_5_1_1">#REF!</definedName>
    <definedName name="Excel_BuiltIn_Print_Area_5_1_1_1" localSheetId="4">#REF!</definedName>
    <definedName name="Excel_BuiltIn_Print_Area_5_1_1_1" localSheetId="2">#REF!</definedName>
    <definedName name="Excel_BuiltIn_Print_Area_5_1_1_1" localSheetId="3">#REF!</definedName>
    <definedName name="Excel_BuiltIn_Print_Area_5_1_1_1" localSheetId="5">#REF!</definedName>
    <definedName name="Excel_BuiltIn_Print_Area_5_1_1_1" localSheetId="0">#REF!</definedName>
    <definedName name="Excel_BuiltIn_Print_Area_5_1_1_1" localSheetId="7">#REF!</definedName>
    <definedName name="Excel_BuiltIn_Print_Area_5_1_1_1">#REF!</definedName>
    <definedName name="Excel_BuiltIn_Print_Area_5_6" localSheetId="4">#REF!</definedName>
    <definedName name="Excel_BuiltIn_Print_Area_5_6" localSheetId="2">#REF!</definedName>
    <definedName name="Excel_BuiltIn_Print_Area_5_6" localSheetId="3">#REF!</definedName>
    <definedName name="Excel_BuiltIn_Print_Area_5_6" localSheetId="5">#REF!</definedName>
    <definedName name="Excel_BuiltIn_Print_Area_5_6" localSheetId="0">#REF!</definedName>
    <definedName name="Excel_BuiltIn_Print_Area_5_6" localSheetId="7">#REF!</definedName>
    <definedName name="Excel_BuiltIn_Print_Area_5_6">#REF!</definedName>
    <definedName name="Excel_BuiltIn_Print_Area_5_7" localSheetId="4">#REF!</definedName>
    <definedName name="Excel_BuiltIn_Print_Area_5_7" localSheetId="2">#REF!</definedName>
    <definedName name="Excel_BuiltIn_Print_Area_5_7" localSheetId="3">#REF!</definedName>
    <definedName name="Excel_BuiltIn_Print_Area_5_7" localSheetId="5">#REF!</definedName>
    <definedName name="Excel_BuiltIn_Print_Area_5_7" localSheetId="0">#REF!</definedName>
    <definedName name="Excel_BuiltIn_Print_Area_5_7" localSheetId="7">#REF!</definedName>
    <definedName name="Excel_BuiltIn_Print_Area_5_7">#REF!</definedName>
    <definedName name="Excel_BuiltIn_Print_Area_6" localSheetId="4">#REF!</definedName>
    <definedName name="Excel_BuiltIn_Print_Area_6" localSheetId="2">#REF!</definedName>
    <definedName name="Excel_BuiltIn_Print_Area_6" localSheetId="3">#REF!</definedName>
    <definedName name="Excel_BuiltIn_Print_Area_6" localSheetId="5">#REF!</definedName>
    <definedName name="Excel_BuiltIn_Print_Area_6" localSheetId="0">#REF!</definedName>
    <definedName name="Excel_BuiltIn_Print_Area_6" localSheetId="7">#REF!</definedName>
    <definedName name="Excel_BuiltIn_Print_Area_6">#REF!</definedName>
    <definedName name="Excel_BuiltIn_Print_Area_6_1" localSheetId="4">#REF!</definedName>
    <definedName name="Excel_BuiltIn_Print_Area_6_1" localSheetId="2">#REF!</definedName>
    <definedName name="Excel_BuiltIn_Print_Area_6_1" localSheetId="3">#REF!</definedName>
    <definedName name="Excel_BuiltIn_Print_Area_6_1" localSheetId="5">#REF!</definedName>
    <definedName name="Excel_BuiltIn_Print_Area_6_1" localSheetId="0">#REF!</definedName>
    <definedName name="Excel_BuiltIn_Print_Area_6_1" localSheetId="7">#REF!</definedName>
    <definedName name="Excel_BuiltIn_Print_Area_6_1">#REF!</definedName>
    <definedName name="Excel_BuiltIn_Print_Area_6_1_1" localSheetId="4">#REF!</definedName>
    <definedName name="Excel_BuiltIn_Print_Area_6_1_1" localSheetId="2">#REF!</definedName>
    <definedName name="Excel_BuiltIn_Print_Area_6_1_1" localSheetId="3">#REF!</definedName>
    <definedName name="Excel_BuiltIn_Print_Area_6_1_1" localSheetId="5">#REF!</definedName>
    <definedName name="Excel_BuiltIn_Print_Area_6_1_1" localSheetId="0">#REF!</definedName>
    <definedName name="Excel_BuiltIn_Print_Area_6_1_1" localSheetId="7">#REF!</definedName>
    <definedName name="Excel_BuiltIn_Print_Area_6_1_1">#REF!</definedName>
    <definedName name="Excel_BuiltIn_Print_Area_6_1_1_1" localSheetId="4">#REF!</definedName>
    <definedName name="Excel_BuiltIn_Print_Area_6_1_1_1" localSheetId="2">#REF!</definedName>
    <definedName name="Excel_BuiltIn_Print_Area_6_1_1_1" localSheetId="3">#REF!</definedName>
    <definedName name="Excel_BuiltIn_Print_Area_6_1_1_1" localSheetId="5">#REF!</definedName>
    <definedName name="Excel_BuiltIn_Print_Area_6_1_1_1" localSheetId="0">#REF!</definedName>
    <definedName name="Excel_BuiltIn_Print_Area_6_1_1_1" localSheetId="7">#REF!</definedName>
    <definedName name="Excel_BuiltIn_Print_Area_6_1_1_1">#REF!</definedName>
    <definedName name="Excel_BuiltIn_Print_Area_7" localSheetId="4">#REF!</definedName>
    <definedName name="Excel_BuiltIn_Print_Area_7" localSheetId="2">#REF!</definedName>
    <definedName name="Excel_BuiltIn_Print_Area_7" localSheetId="3">#REF!</definedName>
    <definedName name="Excel_BuiltIn_Print_Area_7" localSheetId="5">#REF!</definedName>
    <definedName name="Excel_BuiltIn_Print_Area_7" localSheetId="0">#REF!</definedName>
    <definedName name="Excel_BuiltIn_Print_Area_7" localSheetId="7">#REF!</definedName>
    <definedName name="Excel_BuiltIn_Print_Area_7">#REF!</definedName>
    <definedName name="Excel_BuiltIn_Print_Area_7_1" localSheetId="4">#REF!</definedName>
    <definedName name="Excel_BuiltIn_Print_Area_7_1" localSheetId="2">#REF!</definedName>
    <definedName name="Excel_BuiltIn_Print_Area_7_1" localSheetId="3">#REF!</definedName>
    <definedName name="Excel_BuiltIn_Print_Area_7_1" localSheetId="5">#REF!</definedName>
    <definedName name="Excel_BuiltIn_Print_Area_7_1" localSheetId="0">#REF!</definedName>
    <definedName name="Excel_BuiltIn_Print_Area_7_1" localSheetId="7">#REF!</definedName>
    <definedName name="Excel_BuiltIn_Print_Area_7_1">#REF!</definedName>
    <definedName name="Excel_BuiltIn_Print_Area_7_1_1" localSheetId="4">#REF!</definedName>
    <definedName name="Excel_BuiltIn_Print_Area_7_1_1" localSheetId="2">#REF!</definedName>
    <definedName name="Excel_BuiltIn_Print_Area_7_1_1" localSheetId="3">#REF!</definedName>
    <definedName name="Excel_BuiltIn_Print_Area_7_1_1" localSheetId="5">#REF!</definedName>
    <definedName name="Excel_BuiltIn_Print_Area_7_1_1" localSheetId="0">#REF!</definedName>
    <definedName name="Excel_BuiltIn_Print_Area_7_1_1" localSheetId="7">#REF!</definedName>
    <definedName name="Excel_BuiltIn_Print_Area_7_1_1">#REF!</definedName>
    <definedName name="Excel_BuiltIn_Print_Area_8" localSheetId="4">#REF!</definedName>
    <definedName name="Excel_BuiltIn_Print_Area_8" localSheetId="2">#REF!</definedName>
    <definedName name="Excel_BuiltIn_Print_Area_8" localSheetId="3">#REF!</definedName>
    <definedName name="Excel_BuiltIn_Print_Area_8" localSheetId="5">#REF!</definedName>
    <definedName name="Excel_BuiltIn_Print_Area_8" localSheetId="0">#REF!</definedName>
    <definedName name="Excel_BuiltIn_Print_Area_8" localSheetId="7">#REF!</definedName>
    <definedName name="Excel_BuiltIn_Print_Area_8">#REF!</definedName>
    <definedName name="Excel_BuiltIn_Print_Area_8_1" localSheetId="4">#REF!</definedName>
    <definedName name="Excel_BuiltIn_Print_Area_8_1" localSheetId="2">#REF!</definedName>
    <definedName name="Excel_BuiltIn_Print_Area_8_1" localSheetId="3">#REF!</definedName>
    <definedName name="Excel_BuiltIn_Print_Area_8_1" localSheetId="5">#REF!</definedName>
    <definedName name="Excel_BuiltIn_Print_Area_8_1" localSheetId="0">#REF!</definedName>
    <definedName name="Excel_BuiltIn_Print_Area_8_1" localSheetId="7">#REF!</definedName>
    <definedName name="Excel_BuiltIn_Print_Area_8_1">#REF!</definedName>
    <definedName name="Excel_BuiltIn_Print_Area_8_1_1">([1]EMERGÊNCIA!$A$1:$N$213,[1]EMERGÊNCIA!$A$214:$N$290)</definedName>
    <definedName name="Excel_BuiltIn_Print_Area_8_1_1_1">([1]EMERGÊNCIA!$A$1:$N$213,[1]EMERGÊNCIA!$A$214:$N$290)</definedName>
    <definedName name="Excel_BuiltIn_Print_Area_9" localSheetId="4">#REF!</definedName>
    <definedName name="Excel_BuiltIn_Print_Area_9" localSheetId="2">#REF!</definedName>
    <definedName name="Excel_BuiltIn_Print_Area_9" localSheetId="3">#REF!</definedName>
    <definedName name="Excel_BuiltIn_Print_Area_9" localSheetId="5">#REF!</definedName>
    <definedName name="Excel_BuiltIn_Print_Area_9" localSheetId="0">#REF!</definedName>
    <definedName name="Excel_BuiltIn_Print_Area_9" localSheetId="7">#REF!</definedName>
    <definedName name="Excel_BuiltIn_Print_Area_9">#REF!</definedName>
    <definedName name="Excel_BuiltIn_Print_Area_9_1" localSheetId="4">#REF!</definedName>
    <definedName name="Excel_BuiltIn_Print_Area_9_1" localSheetId="2">#REF!</definedName>
    <definedName name="Excel_BuiltIn_Print_Area_9_1" localSheetId="3">#REF!</definedName>
    <definedName name="Excel_BuiltIn_Print_Area_9_1" localSheetId="5">#REF!</definedName>
    <definedName name="Excel_BuiltIn_Print_Area_9_1" localSheetId="0">#REF!</definedName>
    <definedName name="Excel_BuiltIn_Print_Area_9_1" localSheetId="7">#REF!</definedName>
    <definedName name="Excel_BuiltIn_Print_Area_9_1">#REF!</definedName>
    <definedName name="Excel_BuiltIn_Print_Area_9_1_1" localSheetId="4">#REF!</definedName>
    <definedName name="Excel_BuiltIn_Print_Area_9_1_1" localSheetId="2">#REF!</definedName>
    <definedName name="Excel_BuiltIn_Print_Area_9_1_1" localSheetId="3">#REF!</definedName>
    <definedName name="Excel_BuiltIn_Print_Area_9_1_1" localSheetId="5">#REF!</definedName>
    <definedName name="Excel_BuiltIn_Print_Area_9_1_1" localSheetId="0">#REF!</definedName>
    <definedName name="Excel_BuiltIn_Print_Area_9_1_1" localSheetId="7">#REF!</definedName>
    <definedName name="Excel_BuiltIn_Print_Area_9_1_1">#REF!</definedName>
    <definedName name="Excel_BuiltIn_Print_Area_9_1_1_1" localSheetId="4">#REF!</definedName>
    <definedName name="Excel_BuiltIn_Print_Area_9_1_1_1" localSheetId="2">#REF!</definedName>
    <definedName name="Excel_BuiltIn_Print_Area_9_1_1_1" localSheetId="3">#REF!</definedName>
    <definedName name="Excel_BuiltIn_Print_Area_9_1_1_1" localSheetId="5">#REF!</definedName>
    <definedName name="Excel_BuiltIn_Print_Area_9_1_1_1" localSheetId="0">#REF!</definedName>
    <definedName name="Excel_BuiltIn_Print_Area_9_1_1_1" localSheetId="7">#REF!</definedName>
    <definedName name="Excel_BuiltIn_Print_Area_9_1_1_1">#REF!</definedName>
    <definedName name="Excel_BuiltIn_Print_Titles_1_1" localSheetId="4">#REF!</definedName>
    <definedName name="Excel_BuiltIn_Print_Titles_1_1" localSheetId="2">#REF!</definedName>
    <definedName name="Excel_BuiltIn_Print_Titles_1_1" localSheetId="3">#REF!</definedName>
    <definedName name="Excel_BuiltIn_Print_Titles_1_1" localSheetId="5">#REF!</definedName>
    <definedName name="Excel_BuiltIn_Print_Titles_1_1" localSheetId="0">#REF!</definedName>
    <definedName name="Excel_BuiltIn_Print_Titles_1_1" localSheetId="7">#REF!</definedName>
    <definedName name="Excel_BuiltIn_Print_Titles_1_1">#REF!</definedName>
    <definedName name="Excel_BuiltIn_Print_Titles_1_1_1" localSheetId="4">#REF!</definedName>
    <definedName name="Excel_BuiltIn_Print_Titles_1_1_1" localSheetId="2">#REF!</definedName>
    <definedName name="Excel_BuiltIn_Print_Titles_1_1_1" localSheetId="3">#REF!</definedName>
    <definedName name="Excel_BuiltIn_Print_Titles_1_1_1" localSheetId="5">#REF!</definedName>
    <definedName name="Excel_BuiltIn_Print_Titles_1_1_1" localSheetId="0">#REF!</definedName>
    <definedName name="Excel_BuiltIn_Print_Titles_1_1_1" localSheetId="7">#REF!</definedName>
    <definedName name="Excel_BuiltIn_Print_Titles_1_1_1">#REF!</definedName>
    <definedName name="Excel_BuiltIn_Print_Titles_11" localSheetId="4">#REF!</definedName>
    <definedName name="Excel_BuiltIn_Print_Titles_11" localSheetId="2">#REF!</definedName>
    <definedName name="Excel_BuiltIn_Print_Titles_11" localSheetId="3">#REF!</definedName>
    <definedName name="Excel_BuiltIn_Print_Titles_11" localSheetId="5">#REF!</definedName>
    <definedName name="Excel_BuiltIn_Print_Titles_11" localSheetId="0">#REF!</definedName>
    <definedName name="Excel_BuiltIn_Print_Titles_11" localSheetId="7">#REF!</definedName>
    <definedName name="Excel_BuiltIn_Print_Titles_11">#REF!</definedName>
    <definedName name="Excel_BuiltIn_Print_Titles_13" localSheetId="4">#REF!</definedName>
    <definedName name="Excel_BuiltIn_Print_Titles_13" localSheetId="2">#REF!</definedName>
    <definedName name="Excel_BuiltIn_Print_Titles_13" localSheetId="3">#REF!</definedName>
    <definedName name="Excel_BuiltIn_Print_Titles_13" localSheetId="5">#REF!</definedName>
    <definedName name="Excel_BuiltIn_Print_Titles_13" localSheetId="0">#REF!</definedName>
    <definedName name="Excel_BuiltIn_Print_Titles_13" localSheetId="7">#REF!</definedName>
    <definedName name="Excel_BuiltIn_Print_Titles_13">#REF!</definedName>
    <definedName name="Excel_BuiltIn_Print_Titles_14" localSheetId="4">#REF!</definedName>
    <definedName name="Excel_BuiltIn_Print_Titles_14" localSheetId="2">#REF!</definedName>
    <definedName name="Excel_BuiltIn_Print_Titles_14" localSheetId="3">#REF!</definedName>
    <definedName name="Excel_BuiltIn_Print_Titles_14" localSheetId="5">#REF!</definedName>
    <definedName name="Excel_BuiltIn_Print_Titles_14" localSheetId="0">#REF!</definedName>
    <definedName name="Excel_BuiltIn_Print_Titles_14" localSheetId="7">#REF!</definedName>
    <definedName name="Excel_BuiltIn_Print_Titles_14">#REF!</definedName>
    <definedName name="Excel_BuiltIn_Print_Titles_15" localSheetId="4">#REF!</definedName>
    <definedName name="Excel_BuiltIn_Print_Titles_15" localSheetId="2">#REF!</definedName>
    <definedName name="Excel_BuiltIn_Print_Titles_15" localSheetId="3">#REF!</definedName>
    <definedName name="Excel_BuiltIn_Print_Titles_15" localSheetId="5">#REF!</definedName>
    <definedName name="Excel_BuiltIn_Print_Titles_15" localSheetId="0">#REF!</definedName>
    <definedName name="Excel_BuiltIn_Print_Titles_15" localSheetId="7">#REF!</definedName>
    <definedName name="Excel_BuiltIn_Print_Titles_15">#REF!</definedName>
    <definedName name="Excel_BuiltIn_Print_Titles_16" localSheetId="4">#REF!</definedName>
    <definedName name="Excel_BuiltIn_Print_Titles_16" localSheetId="2">#REF!</definedName>
    <definedName name="Excel_BuiltIn_Print_Titles_16" localSheetId="3">#REF!</definedName>
    <definedName name="Excel_BuiltIn_Print_Titles_16" localSheetId="5">#REF!</definedName>
    <definedName name="Excel_BuiltIn_Print_Titles_16" localSheetId="0">#REF!</definedName>
    <definedName name="Excel_BuiltIn_Print_Titles_16" localSheetId="7">#REF!</definedName>
    <definedName name="Excel_BuiltIn_Print_Titles_16">#REF!</definedName>
    <definedName name="Excel_BuiltIn_Print_Titles_17" localSheetId="4">#REF!</definedName>
    <definedName name="Excel_BuiltIn_Print_Titles_17" localSheetId="2">#REF!</definedName>
    <definedName name="Excel_BuiltIn_Print_Titles_17" localSheetId="3">#REF!</definedName>
    <definedName name="Excel_BuiltIn_Print_Titles_17" localSheetId="5">#REF!</definedName>
    <definedName name="Excel_BuiltIn_Print_Titles_17" localSheetId="0">#REF!</definedName>
    <definedName name="Excel_BuiltIn_Print_Titles_17" localSheetId="7">#REF!</definedName>
    <definedName name="Excel_BuiltIn_Print_Titles_17">#REF!</definedName>
    <definedName name="Excel_BuiltIn_Print_Titles_18" localSheetId="4">#REF!</definedName>
    <definedName name="Excel_BuiltIn_Print_Titles_18" localSheetId="2">#REF!</definedName>
    <definedName name="Excel_BuiltIn_Print_Titles_18" localSheetId="3">#REF!</definedName>
    <definedName name="Excel_BuiltIn_Print_Titles_18" localSheetId="5">#REF!</definedName>
    <definedName name="Excel_BuiltIn_Print_Titles_18" localSheetId="0">#REF!</definedName>
    <definedName name="Excel_BuiltIn_Print_Titles_18" localSheetId="7">#REF!</definedName>
    <definedName name="Excel_BuiltIn_Print_Titles_18">#REF!</definedName>
    <definedName name="Excel_BuiltIn_Print_Titles_2" localSheetId="4">#REF!</definedName>
    <definedName name="Excel_BuiltIn_Print_Titles_2" localSheetId="2">#REF!</definedName>
    <definedName name="Excel_BuiltIn_Print_Titles_2" localSheetId="3">#REF!</definedName>
    <definedName name="Excel_BuiltIn_Print_Titles_2" localSheetId="5">#REF!</definedName>
    <definedName name="Excel_BuiltIn_Print_Titles_2" localSheetId="0">#REF!</definedName>
    <definedName name="Excel_BuiltIn_Print_Titles_2" localSheetId="7">#REF!</definedName>
    <definedName name="Excel_BuiltIn_Print_Titles_2">#REF!</definedName>
    <definedName name="Excel_BuiltIn_Print_Titles_3" localSheetId="4">#REF!</definedName>
    <definedName name="Excel_BuiltIn_Print_Titles_3" localSheetId="2">#REF!</definedName>
    <definedName name="Excel_BuiltIn_Print_Titles_3" localSheetId="3">#REF!</definedName>
    <definedName name="Excel_BuiltIn_Print_Titles_3" localSheetId="5">#REF!</definedName>
    <definedName name="Excel_BuiltIn_Print_Titles_3" localSheetId="0">#REF!</definedName>
    <definedName name="Excel_BuiltIn_Print_Titles_3" localSheetId="7">#REF!</definedName>
    <definedName name="Excel_BuiltIn_Print_Titles_3">#REF!</definedName>
    <definedName name="Excel_BuiltIn_Print_Titles_3_1" localSheetId="4">#REF!</definedName>
    <definedName name="Excel_BuiltIn_Print_Titles_3_1" localSheetId="2">#REF!</definedName>
    <definedName name="Excel_BuiltIn_Print_Titles_3_1" localSheetId="3">#REF!</definedName>
    <definedName name="Excel_BuiltIn_Print_Titles_3_1" localSheetId="5">#REF!</definedName>
    <definedName name="Excel_BuiltIn_Print_Titles_3_1" localSheetId="0">#REF!</definedName>
    <definedName name="Excel_BuiltIn_Print_Titles_3_1" localSheetId="7">#REF!</definedName>
    <definedName name="Excel_BuiltIn_Print_Titles_3_1">#REF!</definedName>
    <definedName name="Excel_BuiltIn_Print_Titles_3_1_1" localSheetId="4">#REF!</definedName>
    <definedName name="Excel_BuiltIn_Print_Titles_3_1_1" localSheetId="2">#REF!</definedName>
    <definedName name="Excel_BuiltIn_Print_Titles_3_1_1" localSheetId="3">#REF!</definedName>
    <definedName name="Excel_BuiltIn_Print_Titles_3_1_1" localSheetId="5">#REF!</definedName>
    <definedName name="Excel_BuiltIn_Print_Titles_3_1_1" localSheetId="0">#REF!</definedName>
    <definedName name="Excel_BuiltIn_Print_Titles_3_1_1" localSheetId="7">#REF!</definedName>
    <definedName name="Excel_BuiltIn_Print_Titles_3_1_1">#REF!</definedName>
    <definedName name="Excel_BuiltIn_Print_Titles_3_1_1_1" localSheetId="4">#REF!</definedName>
    <definedName name="Excel_BuiltIn_Print_Titles_3_1_1_1" localSheetId="2">#REF!</definedName>
    <definedName name="Excel_BuiltIn_Print_Titles_3_1_1_1" localSheetId="3">#REF!</definedName>
    <definedName name="Excel_BuiltIn_Print_Titles_3_1_1_1" localSheetId="5">#REF!</definedName>
    <definedName name="Excel_BuiltIn_Print_Titles_3_1_1_1" localSheetId="0">#REF!</definedName>
    <definedName name="Excel_BuiltIn_Print_Titles_3_1_1_1" localSheetId="7">#REF!</definedName>
    <definedName name="Excel_BuiltIn_Print_Titles_3_1_1_1">#REF!</definedName>
    <definedName name="Excel_BuiltIn_Print_Titles_3_4" localSheetId="4">#REF!</definedName>
    <definedName name="Excel_BuiltIn_Print_Titles_3_4" localSheetId="2">#REF!</definedName>
    <definedName name="Excel_BuiltIn_Print_Titles_3_4" localSheetId="3">#REF!</definedName>
    <definedName name="Excel_BuiltIn_Print_Titles_3_4" localSheetId="5">#REF!</definedName>
    <definedName name="Excel_BuiltIn_Print_Titles_3_4" localSheetId="0">#REF!</definedName>
    <definedName name="Excel_BuiltIn_Print_Titles_3_4" localSheetId="7">#REF!</definedName>
    <definedName name="Excel_BuiltIn_Print_Titles_3_4">#REF!</definedName>
    <definedName name="Excel_BuiltIn_Print_Titles_3_5" localSheetId="4">#REF!</definedName>
    <definedName name="Excel_BuiltIn_Print_Titles_3_5" localSheetId="2">#REF!</definedName>
    <definedName name="Excel_BuiltIn_Print_Titles_3_5" localSheetId="3">#REF!</definedName>
    <definedName name="Excel_BuiltIn_Print_Titles_3_5" localSheetId="5">#REF!</definedName>
    <definedName name="Excel_BuiltIn_Print_Titles_3_5" localSheetId="0">#REF!</definedName>
    <definedName name="Excel_BuiltIn_Print_Titles_3_5" localSheetId="7">#REF!</definedName>
    <definedName name="Excel_BuiltIn_Print_Titles_3_5">#REF!</definedName>
    <definedName name="Excel_BuiltIn_Print_Titles_3_6" localSheetId="4">#REF!</definedName>
    <definedName name="Excel_BuiltIn_Print_Titles_3_6" localSheetId="2">#REF!</definedName>
    <definedName name="Excel_BuiltIn_Print_Titles_3_6" localSheetId="3">#REF!</definedName>
    <definedName name="Excel_BuiltIn_Print_Titles_3_6" localSheetId="5">#REF!</definedName>
    <definedName name="Excel_BuiltIn_Print_Titles_3_6" localSheetId="0">#REF!</definedName>
    <definedName name="Excel_BuiltIn_Print_Titles_3_6" localSheetId="7">#REF!</definedName>
    <definedName name="Excel_BuiltIn_Print_Titles_3_6">#REF!</definedName>
    <definedName name="Excel_BuiltIn_Print_Titles_3_7" localSheetId="4">#REF!</definedName>
    <definedName name="Excel_BuiltIn_Print_Titles_3_7" localSheetId="2">#REF!</definedName>
    <definedName name="Excel_BuiltIn_Print_Titles_3_7" localSheetId="3">#REF!</definedName>
    <definedName name="Excel_BuiltIn_Print_Titles_3_7" localSheetId="5">#REF!</definedName>
    <definedName name="Excel_BuiltIn_Print_Titles_3_7" localSheetId="0">#REF!</definedName>
    <definedName name="Excel_BuiltIn_Print_Titles_3_7" localSheetId="7">#REF!</definedName>
    <definedName name="Excel_BuiltIn_Print_Titles_3_7">#REF!</definedName>
    <definedName name="Excel_BuiltIn_Print_Titles_3_8" localSheetId="4">#REF!</definedName>
    <definedName name="Excel_BuiltIn_Print_Titles_3_8" localSheetId="2">#REF!</definedName>
    <definedName name="Excel_BuiltIn_Print_Titles_3_8" localSheetId="3">#REF!</definedName>
    <definedName name="Excel_BuiltIn_Print_Titles_3_8" localSheetId="5">#REF!</definedName>
    <definedName name="Excel_BuiltIn_Print_Titles_3_8" localSheetId="0">#REF!</definedName>
    <definedName name="Excel_BuiltIn_Print_Titles_3_8" localSheetId="7">#REF!</definedName>
    <definedName name="Excel_BuiltIn_Print_Titles_3_8">#REF!</definedName>
    <definedName name="Excel_BuiltIn_Print_Titles_3_9" localSheetId="4">#REF!</definedName>
    <definedName name="Excel_BuiltIn_Print_Titles_3_9" localSheetId="2">#REF!</definedName>
    <definedName name="Excel_BuiltIn_Print_Titles_3_9" localSheetId="3">#REF!</definedName>
    <definedName name="Excel_BuiltIn_Print_Titles_3_9" localSheetId="5">#REF!</definedName>
    <definedName name="Excel_BuiltIn_Print_Titles_3_9" localSheetId="0">#REF!</definedName>
    <definedName name="Excel_BuiltIn_Print_Titles_3_9" localSheetId="7">#REF!</definedName>
    <definedName name="Excel_BuiltIn_Print_Titles_3_9">#REF!</definedName>
    <definedName name="Excel_BuiltIn_Print_Titles_4" localSheetId="4">#REF!</definedName>
    <definedName name="Excel_BuiltIn_Print_Titles_4" localSheetId="2">#REF!</definedName>
    <definedName name="Excel_BuiltIn_Print_Titles_4" localSheetId="3">#REF!</definedName>
    <definedName name="Excel_BuiltIn_Print_Titles_4" localSheetId="5">#REF!</definedName>
    <definedName name="Excel_BuiltIn_Print_Titles_4" localSheetId="0">#REF!</definedName>
    <definedName name="Excel_BuiltIn_Print_Titles_4" localSheetId="7">#REF!</definedName>
    <definedName name="Excel_BuiltIn_Print_Titles_4">#REF!</definedName>
    <definedName name="Excel_BuiltIn_Print_Titles_4_1" localSheetId="4">#REF!</definedName>
    <definedName name="Excel_BuiltIn_Print_Titles_4_1" localSheetId="2">#REF!</definedName>
    <definedName name="Excel_BuiltIn_Print_Titles_4_1" localSheetId="3">#REF!</definedName>
    <definedName name="Excel_BuiltIn_Print_Titles_4_1" localSheetId="5">#REF!</definedName>
    <definedName name="Excel_BuiltIn_Print_Titles_4_1" localSheetId="0">#REF!</definedName>
    <definedName name="Excel_BuiltIn_Print_Titles_4_1" localSheetId="7">#REF!</definedName>
    <definedName name="Excel_BuiltIn_Print_Titles_4_1">#REF!</definedName>
    <definedName name="Excel_BuiltIn_Print_Titles_4_1_1" localSheetId="4">#REF!</definedName>
    <definedName name="Excel_BuiltIn_Print_Titles_4_1_1" localSheetId="2">#REF!</definedName>
    <definedName name="Excel_BuiltIn_Print_Titles_4_1_1" localSheetId="3">#REF!</definedName>
    <definedName name="Excel_BuiltIn_Print_Titles_4_1_1" localSheetId="5">#REF!</definedName>
    <definedName name="Excel_BuiltIn_Print_Titles_4_1_1" localSheetId="0">#REF!</definedName>
    <definedName name="Excel_BuiltIn_Print_Titles_4_1_1" localSheetId="7">#REF!</definedName>
    <definedName name="Excel_BuiltIn_Print_Titles_4_1_1">#REF!</definedName>
    <definedName name="Excel_BuiltIn_Print_Titles_5" localSheetId="4">#REF!</definedName>
    <definedName name="Excel_BuiltIn_Print_Titles_5" localSheetId="2">#REF!</definedName>
    <definedName name="Excel_BuiltIn_Print_Titles_5" localSheetId="3">#REF!</definedName>
    <definedName name="Excel_BuiltIn_Print_Titles_5" localSheetId="5">#REF!</definedName>
    <definedName name="Excel_BuiltIn_Print_Titles_5" localSheetId="0">#REF!</definedName>
    <definedName name="Excel_BuiltIn_Print_Titles_5" localSheetId="7">#REF!</definedName>
    <definedName name="Excel_BuiltIn_Print_Titles_5">#REF!</definedName>
    <definedName name="Excel_BuiltIn_Print_Titles_5_1" localSheetId="4">#REF!</definedName>
    <definedName name="Excel_BuiltIn_Print_Titles_5_1" localSheetId="2">#REF!</definedName>
    <definedName name="Excel_BuiltIn_Print_Titles_5_1" localSheetId="3">#REF!</definedName>
    <definedName name="Excel_BuiltIn_Print_Titles_5_1" localSheetId="5">#REF!</definedName>
    <definedName name="Excel_BuiltIn_Print_Titles_5_1" localSheetId="0">#REF!</definedName>
    <definedName name="Excel_BuiltIn_Print_Titles_5_1" localSheetId="7">#REF!</definedName>
    <definedName name="Excel_BuiltIn_Print_Titles_5_1">#REF!</definedName>
    <definedName name="Excel_BuiltIn_Print_Titles_5_1_1" localSheetId="4">#REF!</definedName>
    <definedName name="Excel_BuiltIn_Print_Titles_5_1_1" localSheetId="2">#REF!</definedName>
    <definedName name="Excel_BuiltIn_Print_Titles_5_1_1" localSheetId="3">#REF!</definedName>
    <definedName name="Excel_BuiltIn_Print_Titles_5_1_1" localSheetId="5">#REF!</definedName>
    <definedName name="Excel_BuiltIn_Print_Titles_5_1_1" localSheetId="0">#REF!</definedName>
    <definedName name="Excel_BuiltIn_Print_Titles_5_1_1" localSheetId="7">#REF!</definedName>
    <definedName name="Excel_BuiltIn_Print_Titles_5_1_1">#REF!</definedName>
    <definedName name="Excel_BuiltIn_Print_Titles_5_1_1_1" localSheetId="4">#REF!</definedName>
    <definedName name="Excel_BuiltIn_Print_Titles_5_1_1_1" localSheetId="2">#REF!</definedName>
    <definedName name="Excel_BuiltIn_Print_Titles_5_1_1_1" localSheetId="3">#REF!</definedName>
    <definedName name="Excel_BuiltIn_Print_Titles_5_1_1_1" localSheetId="5">#REF!</definedName>
    <definedName name="Excel_BuiltIn_Print_Titles_5_1_1_1" localSheetId="0">#REF!</definedName>
    <definedName name="Excel_BuiltIn_Print_Titles_5_1_1_1" localSheetId="7">#REF!</definedName>
    <definedName name="Excel_BuiltIn_Print_Titles_5_1_1_1">#REF!</definedName>
    <definedName name="Excel_BuiltIn_Print_Titles_6" localSheetId="4">#REF!</definedName>
    <definedName name="Excel_BuiltIn_Print_Titles_6" localSheetId="2">#REF!</definedName>
    <definedName name="Excel_BuiltIn_Print_Titles_6" localSheetId="3">#REF!</definedName>
    <definedName name="Excel_BuiltIn_Print_Titles_6" localSheetId="5">#REF!</definedName>
    <definedName name="Excel_BuiltIn_Print_Titles_6" localSheetId="0">#REF!</definedName>
    <definedName name="Excel_BuiltIn_Print_Titles_6" localSheetId="7">#REF!</definedName>
    <definedName name="Excel_BuiltIn_Print_Titles_6">#REF!</definedName>
    <definedName name="Excel_BuiltIn_Print_Titles_6_1" localSheetId="4">#REF!</definedName>
    <definedName name="Excel_BuiltIn_Print_Titles_6_1" localSheetId="2">#REF!</definedName>
    <definedName name="Excel_BuiltIn_Print_Titles_6_1" localSheetId="3">#REF!</definedName>
    <definedName name="Excel_BuiltIn_Print_Titles_6_1" localSheetId="5">#REF!</definedName>
    <definedName name="Excel_BuiltIn_Print_Titles_6_1" localSheetId="0">#REF!</definedName>
    <definedName name="Excel_BuiltIn_Print_Titles_6_1" localSheetId="7">#REF!</definedName>
    <definedName name="Excel_BuiltIn_Print_Titles_6_1">#REF!</definedName>
    <definedName name="Excel_BuiltIn_Print_Titles_6_1_1" localSheetId="4">#REF!</definedName>
    <definedName name="Excel_BuiltIn_Print_Titles_6_1_1" localSheetId="2">#REF!</definedName>
    <definedName name="Excel_BuiltIn_Print_Titles_6_1_1" localSheetId="3">#REF!</definedName>
    <definedName name="Excel_BuiltIn_Print_Titles_6_1_1" localSheetId="5">#REF!</definedName>
    <definedName name="Excel_BuiltIn_Print_Titles_6_1_1" localSheetId="0">#REF!</definedName>
    <definedName name="Excel_BuiltIn_Print_Titles_6_1_1" localSheetId="7">#REF!</definedName>
    <definedName name="Excel_BuiltIn_Print_Titles_6_1_1">#REF!</definedName>
    <definedName name="Excel_BuiltIn_Print_Titles_7" localSheetId="4">#REF!</definedName>
    <definedName name="Excel_BuiltIn_Print_Titles_7" localSheetId="2">#REF!</definedName>
    <definedName name="Excel_BuiltIn_Print_Titles_7" localSheetId="3">#REF!</definedName>
    <definedName name="Excel_BuiltIn_Print_Titles_7" localSheetId="5">#REF!</definedName>
    <definedName name="Excel_BuiltIn_Print_Titles_7" localSheetId="0">#REF!</definedName>
    <definedName name="Excel_BuiltIn_Print_Titles_7" localSheetId="7">#REF!</definedName>
    <definedName name="Excel_BuiltIn_Print_Titles_7">#REF!</definedName>
    <definedName name="Excel_BuiltIn_Print_Titles_7_1" localSheetId="4">#REF!</definedName>
    <definedName name="Excel_BuiltIn_Print_Titles_7_1" localSheetId="2">#REF!</definedName>
    <definedName name="Excel_BuiltIn_Print_Titles_7_1" localSheetId="3">#REF!</definedName>
    <definedName name="Excel_BuiltIn_Print_Titles_7_1" localSheetId="5">#REF!</definedName>
    <definedName name="Excel_BuiltIn_Print_Titles_7_1" localSheetId="0">#REF!</definedName>
    <definedName name="Excel_BuiltIn_Print_Titles_7_1" localSheetId="7">#REF!</definedName>
    <definedName name="Excel_BuiltIn_Print_Titles_7_1">#REF!</definedName>
    <definedName name="Excel_BuiltIn_Print_Titles_8" localSheetId="4">#REF!</definedName>
    <definedName name="Excel_BuiltIn_Print_Titles_8" localSheetId="2">#REF!</definedName>
    <definedName name="Excel_BuiltIn_Print_Titles_8" localSheetId="3">#REF!</definedName>
    <definedName name="Excel_BuiltIn_Print_Titles_8" localSheetId="5">#REF!</definedName>
    <definedName name="Excel_BuiltIn_Print_Titles_8" localSheetId="0">#REF!</definedName>
    <definedName name="Excel_BuiltIn_Print_Titles_8" localSheetId="7">#REF!</definedName>
    <definedName name="Excel_BuiltIn_Print_Titles_8">#REF!</definedName>
    <definedName name="Excel_BuiltIn_Print_Titles_9" localSheetId="4">#REF!</definedName>
    <definedName name="Excel_BuiltIn_Print_Titles_9" localSheetId="2">#REF!</definedName>
    <definedName name="Excel_BuiltIn_Print_Titles_9" localSheetId="3">#REF!</definedName>
    <definedName name="Excel_BuiltIn_Print_Titles_9" localSheetId="5">#REF!</definedName>
    <definedName name="Excel_BuiltIn_Print_Titles_9" localSheetId="0">#REF!</definedName>
    <definedName name="Excel_BuiltIn_Print_Titles_9" localSheetId="7">#REF!</definedName>
    <definedName name="Excel_BuiltIn_Print_Titles_9">#REF!</definedName>
    <definedName name="Excel_BuiltIn_Print_Titles_9_1" localSheetId="4">#REF!</definedName>
    <definedName name="Excel_BuiltIn_Print_Titles_9_1" localSheetId="2">#REF!</definedName>
    <definedName name="Excel_BuiltIn_Print_Titles_9_1" localSheetId="3">#REF!</definedName>
    <definedName name="Excel_BuiltIn_Print_Titles_9_1" localSheetId="5">#REF!</definedName>
    <definedName name="Excel_BuiltIn_Print_Titles_9_1" localSheetId="0">#REF!</definedName>
    <definedName name="Excel_BuiltIn_Print_Titles_9_1" localSheetId="7">#REF!</definedName>
    <definedName name="Excel_BuiltIn_Print_Titles_9_1">#REF!</definedName>
    <definedName name="FAF" localSheetId="2">#REF!</definedName>
    <definedName name="FAF" localSheetId="3">#REF!</definedName>
    <definedName name="FAF" localSheetId="5">#REF!</definedName>
    <definedName name="FAF" localSheetId="0">#REF!</definedName>
    <definedName name="FAF" localSheetId="7">#REF!</definedName>
    <definedName name="FAF">#REF!</definedName>
    <definedName name="FAMILIAS" localSheetId="4">#REF!</definedName>
    <definedName name="FAMILIAS" localSheetId="2">#REF!</definedName>
    <definedName name="FAMILIAS" localSheetId="3">#REF!</definedName>
    <definedName name="FAMILIAS" localSheetId="5">#REF!</definedName>
    <definedName name="FAMILIAS" localSheetId="0">#REF!</definedName>
    <definedName name="FAMILIAS" localSheetId="7">#REF!</definedName>
    <definedName name="FAMILIAS">#REF!</definedName>
    <definedName name="FDDFASD" localSheetId="4">#REF!</definedName>
    <definedName name="FDDFASD" localSheetId="2">#REF!</definedName>
    <definedName name="FDDFASD" localSheetId="3">#REF!</definedName>
    <definedName name="FDDFASD" localSheetId="5">#REF!</definedName>
    <definedName name="FDDFASD" localSheetId="0">#REF!</definedName>
    <definedName name="FDDFASD" localSheetId="7">#REF!</definedName>
    <definedName name="FDDFASD">#REF!</definedName>
    <definedName name="folha" localSheetId="4">#REF!</definedName>
    <definedName name="folha" localSheetId="2">#REF!</definedName>
    <definedName name="folha" localSheetId="3">#REF!</definedName>
    <definedName name="folha" localSheetId="5">#REF!</definedName>
    <definedName name="folha" localSheetId="0">#REF!</definedName>
    <definedName name="folha" localSheetId="7">#REF!</definedName>
    <definedName name="folha">#REF!</definedName>
    <definedName name="folhas" localSheetId="4">#REF!</definedName>
    <definedName name="folhas" localSheetId="2">#REF!</definedName>
    <definedName name="folhas" localSheetId="3">#REF!</definedName>
    <definedName name="folhas" localSheetId="5">#REF!</definedName>
    <definedName name="folhas" localSheetId="0">#REF!</definedName>
    <definedName name="folhas" localSheetId="7">#REF!</definedName>
    <definedName name="folhas">#REF!</definedName>
    <definedName name="form01a" localSheetId="4">#REF!</definedName>
    <definedName name="form01a" localSheetId="2">#REF!</definedName>
    <definedName name="form01a" localSheetId="3">#REF!</definedName>
    <definedName name="form01a" localSheetId="5">#REF!</definedName>
    <definedName name="form01a" localSheetId="0">#REF!</definedName>
    <definedName name="form01a" localSheetId="7">#REF!</definedName>
    <definedName name="form01a">#REF!</definedName>
    <definedName name="form01b" localSheetId="4">#REF!</definedName>
    <definedName name="form01b" localSheetId="2">#REF!</definedName>
    <definedName name="form01b" localSheetId="3">#REF!</definedName>
    <definedName name="form01b" localSheetId="5">#REF!</definedName>
    <definedName name="form01b" localSheetId="0">#REF!</definedName>
    <definedName name="form01b" localSheetId="7">#REF!</definedName>
    <definedName name="form01b">#REF!</definedName>
    <definedName name="gasdfsdfase" localSheetId="4">#REF!</definedName>
    <definedName name="gasdfsdfase" localSheetId="2">#REF!</definedName>
    <definedName name="gasdfsdfase" localSheetId="3">#REF!</definedName>
    <definedName name="gasdfsdfase" localSheetId="5">#REF!</definedName>
    <definedName name="gasdfsdfase" localSheetId="0">#REF!</definedName>
    <definedName name="gasdfsdfase" localSheetId="7">#REF!</definedName>
    <definedName name="gasdfsdfase">#REF!</definedName>
    <definedName name="gfhfgh" localSheetId="4">#REF!</definedName>
    <definedName name="gfhfgh" localSheetId="2">#REF!</definedName>
    <definedName name="gfhfgh" localSheetId="3">#REF!</definedName>
    <definedName name="gfhfgh" localSheetId="5">#REF!</definedName>
    <definedName name="gfhfgh" localSheetId="0">#REF!</definedName>
    <definedName name="gfhfgh" localSheetId="7">#REF!</definedName>
    <definedName name="gfhfgh">#REF!</definedName>
    <definedName name="gfhfgh___6" localSheetId="4">#REF!</definedName>
    <definedName name="gfhfgh___6" localSheetId="2">#REF!</definedName>
    <definedName name="gfhfgh___6" localSheetId="3">#REF!</definedName>
    <definedName name="gfhfgh___6" localSheetId="5">#REF!</definedName>
    <definedName name="gfhfgh___6" localSheetId="0">#REF!</definedName>
    <definedName name="gfhfgh___6" localSheetId="7">#REF!</definedName>
    <definedName name="gfhfgh___6">#REF!</definedName>
    <definedName name="gfhfgh___6_1" localSheetId="4">#REF!</definedName>
    <definedName name="gfhfgh___6_1" localSheetId="2">#REF!</definedName>
    <definedName name="gfhfgh___6_1" localSheetId="3">#REF!</definedName>
    <definedName name="gfhfgh___6_1" localSheetId="5">#REF!</definedName>
    <definedName name="gfhfgh___6_1" localSheetId="0">#REF!</definedName>
    <definedName name="gfhfgh___6_1" localSheetId="7">#REF!</definedName>
    <definedName name="gfhfgh___6_1">#REF!</definedName>
    <definedName name="gfhfgh___6_1_1" localSheetId="4">#REF!</definedName>
    <definedName name="gfhfgh___6_1_1" localSheetId="2">#REF!</definedName>
    <definedName name="gfhfgh___6_1_1" localSheetId="3">#REF!</definedName>
    <definedName name="gfhfgh___6_1_1" localSheetId="5">#REF!</definedName>
    <definedName name="gfhfgh___6_1_1" localSheetId="0">#REF!</definedName>
    <definedName name="gfhfgh___6_1_1" localSheetId="7">#REF!</definedName>
    <definedName name="gfhfgh___6_1_1">#REF!</definedName>
    <definedName name="gfhfgh_1" localSheetId="4">#REF!</definedName>
    <definedName name="gfhfgh_1" localSheetId="2">#REF!</definedName>
    <definedName name="gfhfgh_1" localSheetId="3">#REF!</definedName>
    <definedName name="gfhfgh_1" localSheetId="5">#REF!</definedName>
    <definedName name="gfhfgh_1" localSheetId="0">#REF!</definedName>
    <definedName name="gfhfgh_1" localSheetId="7">#REF!</definedName>
    <definedName name="gfhfgh_1">#REF!</definedName>
    <definedName name="gfhfgh_1_1" localSheetId="4">#REF!</definedName>
    <definedName name="gfhfgh_1_1" localSheetId="2">#REF!</definedName>
    <definedName name="gfhfgh_1_1" localSheetId="3">#REF!</definedName>
    <definedName name="gfhfgh_1_1" localSheetId="5">#REF!</definedName>
    <definedName name="gfhfgh_1_1" localSheetId="0">#REF!</definedName>
    <definedName name="gfhfgh_1_1" localSheetId="7">#REF!</definedName>
    <definedName name="gfhfgh_1_1">#REF!</definedName>
    <definedName name="GGGG" localSheetId="4">#REF!</definedName>
    <definedName name="GGGG" localSheetId="2">#REF!</definedName>
    <definedName name="GGGG" localSheetId="3">#REF!</definedName>
    <definedName name="GGGG" localSheetId="5">#REF!</definedName>
    <definedName name="GGGG" localSheetId="0">#REF!</definedName>
    <definedName name="GGGG" localSheetId="7">#REF!</definedName>
    <definedName name="GGGG">#REF!</definedName>
    <definedName name="hjjhj" localSheetId="4">#REF!</definedName>
    <definedName name="hjjhj" localSheetId="2">#REF!</definedName>
    <definedName name="hjjhj" localSheetId="3">#REF!</definedName>
    <definedName name="hjjhj" localSheetId="5">#REF!</definedName>
    <definedName name="hjjhj" localSheetId="0">#REF!</definedName>
    <definedName name="hjjhj" localSheetId="7">#REF!</definedName>
    <definedName name="hjjhj">#REF!</definedName>
    <definedName name="hjjhj_1" localSheetId="4">#REF!</definedName>
    <definedName name="hjjhj_1" localSheetId="2">#REF!</definedName>
    <definedName name="hjjhj_1" localSheetId="3">#REF!</definedName>
    <definedName name="hjjhj_1" localSheetId="5">#REF!</definedName>
    <definedName name="hjjhj_1" localSheetId="0">#REF!</definedName>
    <definedName name="hjjhj_1" localSheetId="7">#REF!</definedName>
    <definedName name="hjjhj_1">#REF!</definedName>
    <definedName name="hjjhj_1_1" localSheetId="4">#REF!</definedName>
    <definedName name="hjjhj_1_1" localSheetId="2">#REF!</definedName>
    <definedName name="hjjhj_1_1" localSheetId="3">#REF!</definedName>
    <definedName name="hjjhj_1_1" localSheetId="5">#REF!</definedName>
    <definedName name="hjjhj_1_1" localSheetId="0">#REF!</definedName>
    <definedName name="hjjhj_1_1" localSheetId="7">#REF!</definedName>
    <definedName name="hjjhj_1_1">#REF!</definedName>
    <definedName name="ITEM">[4]Plan1!$E$3:$E$5</definedName>
    <definedName name="JOBINFO" localSheetId="4">#REF!</definedName>
    <definedName name="JOBINFO" localSheetId="2">#REF!</definedName>
    <definedName name="JOBINFO" localSheetId="3">#REF!</definedName>
    <definedName name="JOBINFO" localSheetId="5">#REF!</definedName>
    <definedName name="JOBINFO" localSheetId="0">#REF!</definedName>
    <definedName name="JOBINFO" localSheetId="7">#REF!</definedName>
    <definedName name="JOBINFO">#REF!</definedName>
    <definedName name="JUR" localSheetId="4">#REF!</definedName>
    <definedName name="JUR" localSheetId="2">#REF!</definedName>
    <definedName name="JUR" localSheetId="3">#REF!</definedName>
    <definedName name="JUR" localSheetId="5">#REF!</definedName>
    <definedName name="JUR" localSheetId="0">#REF!</definedName>
    <definedName name="JUR" localSheetId="7">#REF!</definedName>
    <definedName name="JUR">#REF!</definedName>
    <definedName name="LL" localSheetId="4">#REF!</definedName>
    <definedName name="LL" localSheetId="2">#REF!</definedName>
    <definedName name="LL" localSheetId="3">#REF!</definedName>
    <definedName name="LL" localSheetId="5">#REF!</definedName>
    <definedName name="LL" localSheetId="0">#REF!</definedName>
    <definedName name="LL" localSheetId="7">#REF!</definedName>
    <definedName name="LL">#REF!</definedName>
    <definedName name="LL_1" localSheetId="4">#REF!</definedName>
    <definedName name="LL_1" localSheetId="2">#REF!</definedName>
    <definedName name="LL_1" localSheetId="3">#REF!</definedName>
    <definedName name="LL_1" localSheetId="5">#REF!</definedName>
    <definedName name="LL_1" localSheetId="0">#REF!</definedName>
    <definedName name="LL_1" localSheetId="7">#REF!</definedName>
    <definedName name="LL_1">#REF!</definedName>
    <definedName name="LL_1_1" localSheetId="4">#REF!</definedName>
    <definedName name="LL_1_1" localSheetId="2">#REF!</definedName>
    <definedName name="LL_1_1" localSheetId="3">#REF!</definedName>
    <definedName name="LL_1_1" localSheetId="5">#REF!</definedName>
    <definedName name="LL_1_1" localSheetId="0">#REF!</definedName>
    <definedName name="LL_1_1" localSheetId="7">#REF!</definedName>
    <definedName name="LL_1_1">#REF!</definedName>
    <definedName name="MALUCO" localSheetId="2">#REF!</definedName>
    <definedName name="MALUCO" localSheetId="3">#REF!</definedName>
    <definedName name="MALUCO" localSheetId="5">#REF!</definedName>
    <definedName name="MALUCO" localSheetId="0">#REF!</definedName>
    <definedName name="MALUCO">#REF!</definedName>
    <definedName name="MmExcelLinker_CBF3F7D5_5F0E_4EA5_B59F_34028F0F12D2">[5]ADMI_25.01!$G$48:$G$48</definedName>
    <definedName name="mmmmmm" localSheetId="4">#REF!</definedName>
    <definedName name="mmmmmm" localSheetId="2">#REF!</definedName>
    <definedName name="mmmmmm" localSheetId="3">#REF!</definedName>
    <definedName name="mmmmmm" localSheetId="5">#REF!</definedName>
    <definedName name="mmmmmm" localSheetId="0">#REF!</definedName>
    <definedName name="mmmmmm" localSheetId="7">#REF!</definedName>
    <definedName name="mmmmmm">#REF!</definedName>
    <definedName name="numcond1" localSheetId="4">#REF!</definedName>
    <definedName name="numcond1" localSheetId="2">#REF!</definedName>
    <definedName name="numcond1" localSheetId="3">#REF!</definedName>
    <definedName name="numcond1" localSheetId="5">#REF!</definedName>
    <definedName name="numcond1" localSheetId="0">#REF!</definedName>
    <definedName name="numcond1" localSheetId="7">#REF!</definedName>
    <definedName name="numcond1">#REF!</definedName>
    <definedName name="numcond3" localSheetId="4">#REF!</definedName>
    <definedName name="numcond3" localSheetId="2">#REF!</definedName>
    <definedName name="numcond3" localSheetId="3">#REF!</definedName>
    <definedName name="numcond3" localSheetId="5">#REF!</definedName>
    <definedName name="numcond3" localSheetId="0">#REF!</definedName>
    <definedName name="numcond3" localSheetId="7">#REF!</definedName>
    <definedName name="numcond3">#REF!</definedName>
    <definedName name="Pfim0" localSheetId="4">#REF!</definedName>
    <definedName name="Pfim0" localSheetId="2">#REF!</definedName>
    <definedName name="Pfim0" localSheetId="3">#REF!</definedName>
    <definedName name="Pfim0" localSheetId="5">#REF!</definedName>
    <definedName name="Pfim0" localSheetId="0">#REF!</definedName>
    <definedName name="Pfim0" localSheetId="7">#REF!</definedName>
    <definedName name="Pfim0">#REF!</definedName>
    <definedName name="Pfim0a" localSheetId="4">#REF!</definedName>
    <definedName name="Pfim0a" localSheetId="2">#REF!</definedName>
    <definedName name="Pfim0a" localSheetId="3">#REF!</definedName>
    <definedName name="Pfim0a" localSheetId="5">#REF!</definedName>
    <definedName name="Pfim0a" localSheetId="0">#REF!</definedName>
    <definedName name="Pfim0a" localSheetId="7">#REF!</definedName>
    <definedName name="Pfim0a">#REF!</definedName>
    <definedName name="Pfim1" localSheetId="4">#REF!</definedName>
    <definedName name="Pfim1" localSheetId="2">#REF!</definedName>
    <definedName name="Pfim1" localSheetId="3">#REF!</definedName>
    <definedName name="Pfim1" localSheetId="5">#REF!</definedName>
    <definedName name="Pfim1" localSheetId="0">#REF!</definedName>
    <definedName name="Pfim1" localSheetId="7">#REF!</definedName>
    <definedName name="Pfim1">#REF!</definedName>
    <definedName name="Print_Area_MI" localSheetId="4">#REF!</definedName>
    <definedName name="Print_Area_MI" localSheetId="2">#REF!</definedName>
    <definedName name="Print_Area_MI" localSheetId="3">#REF!</definedName>
    <definedName name="Print_Area_MI" localSheetId="5">#REF!</definedName>
    <definedName name="Print_Area_MI" localSheetId="0">#REF!</definedName>
    <definedName name="Print_Area_MI" localSheetId="7">#REF!</definedName>
    <definedName name="Print_Area_MI">#REF!</definedName>
    <definedName name="Print_Titles_MI" localSheetId="4">#REF!</definedName>
    <definedName name="Print_Titles_MI" localSheetId="2">#REF!</definedName>
    <definedName name="Print_Titles_MI" localSheetId="3">#REF!</definedName>
    <definedName name="Print_Titles_MI" localSheetId="5">#REF!</definedName>
    <definedName name="Print_Titles_MI" localSheetId="0">#REF!</definedName>
    <definedName name="Print_Titles_MI" localSheetId="7">#REF!</definedName>
    <definedName name="Print_Titles_MI">#REF!</definedName>
    <definedName name="Rev" localSheetId="4">#REF!</definedName>
    <definedName name="Rev" localSheetId="2">#REF!</definedName>
    <definedName name="Rev" localSheetId="3">#REF!</definedName>
    <definedName name="Rev" localSheetId="5">#REF!</definedName>
    <definedName name="Rev" localSheetId="0">#REF!</definedName>
    <definedName name="Rev" localSheetId="7">#REF!</definedName>
    <definedName name="Rev">#REF!</definedName>
    <definedName name="RRRR" localSheetId="4">#REF!</definedName>
    <definedName name="RRRR" localSheetId="2">#REF!</definedName>
    <definedName name="RRRR" localSheetId="3">#REF!</definedName>
    <definedName name="RRRR" localSheetId="5">#REF!</definedName>
    <definedName name="RRRR" localSheetId="0">#REF!</definedName>
    <definedName name="RRRR" localSheetId="7">#REF!</definedName>
    <definedName name="RRRR">#REF!</definedName>
    <definedName name="S" localSheetId="4">#REF!</definedName>
    <definedName name="S" localSheetId="2">#REF!</definedName>
    <definedName name="S" localSheetId="3">#REF!</definedName>
    <definedName name="S" localSheetId="5">#REF!</definedName>
    <definedName name="S" localSheetId="0">#REF!</definedName>
    <definedName name="S" localSheetId="7">#REF!</definedName>
    <definedName name="S">#REF!</definedName>
    <definedName name="sd" localSheetId="4">#REF!</definedName>
    <definedName name="sd" localSheetId="2">#REF!</definedName>
    <definedName name="sd" localSheetId="3">#REF!</definedName>
    <definedName name="sd" localSheetId="5">#REF!</definedName>
    <definedName name="sd" localSheetId="0">#REF!</definedName>
    <definedName name="sd" localSheetId="7">#REF!</definedName>
    <definedName name="sd">#REF!</definedName>
    <definedName name="SDF" localSheetId="4">#REF!</definedName>
    <definedName name="SDF" localSheetId="2">#REF!</definedName>
    <definedName name="SDF" localSheetId="3">#REF!</definedName>
    <definedName name="SDF" localSheetId="5">#REF!</definedName>
    <definedName name="SDF" localSheetId="0">#REF!</definedName>
    <definedName name="SDF" localSheetId="7">#REF!</definedName>
    <definedName name="SDF">#REF!</definedName>
    <definedName name="SDFDSF" localSheetId="4">#REF!</definedName>
    <definedName name="SDFDSF" localSheetId="2">#REF!</definedName>
    <definedName name="SDFDSF" localSheetId="3">#REF!</definedName>
    <definedName name="SDFDSF" localSheetId="5">#REF!</definedName>
    <definedName name="SDFDSF" localSheetId="0">#REF!</definedName>
    <definedName name="SDFDSF" localSheetId="7">#REF!</definedName>
    <definedName name="SDFDSF">#REF!</definedName>
    <definedName name="Semnome" localSheetId="4">#REF!</definedName>
    <definedName name="Semnome" localSheetId="2">#REF!</definedName>
    <definedName name="Semnome" localSheetId="3">#REF!</definedName>
    <definedName name="Semnome" localSheetId="5">#REF!</definedName>
    <definedName name="Semnome" localSheetId="0">#REF!</definedName>
    <definedName name="Semnome" localSheetId="7">#REF!</definedName>
    <definedName name="Semnome">#REF!</definedName>
    <definedName name="Semnome___0" localSheetId="4">#REF!</definedName>
    <definedName name="Semnome___0" localSheetId="2">#REF!</definedName>
    <definedName name="Semnome___0" localSheetId="3">#REF!</definedName>
    <definedName name="Semnome___0" localSheetId="5">#REF!</definedName>
    <definedName name="Semnome___0" localSheetId="0">#REF!</definedName>
    <definedName name="Semnome___0" localSheetId="7">#REF!</definedName>
    <definedName name="Semnome___0">#REF!</definedName>
    <definedName name="Semnome___0___0" localSheetId="4">#REF!</definedName>
    <definedName name="Semnome___0___0" localSheetId="2">#REF!</definedName>
    <definedName name="Semnome___0___0" localSheetId="3">#REF!</definedName>
    <definedName name="Semnome___0___0" localSheetId="5">#REF!</definedName>
    <definedName name="Semnome___0___0" localSheetId="0">#REF!</definedName>
    <definedName name="Semnome___0___0" localSheetId="7">#REF!</definedName>
    <definedName name="Semnome___0___0">#REF!</definedName>
    <definedName name="Semnome___0___0___0" localSheetId="4">#REF!</definedName>
    <definedName name="Semnome___0___0___0" localSheetId="2">#REF!</definedName>
    <definedName name="Semnome___0___0___0" localSheetId="3">#REF!</definedName>
    <definedName name="Semnome___0___0___0" localSheetId="5">#REF!</definedName>
    <definedName name="Semnome___0___0___0" localSheetId="0">#REF!</definedName>
    <definedName name="Semnome___0___0___0" localSheetId="7">#REF!</definedName>
    <definedName name="Semnome___0___0___0">#REF!</definedName>
    <definedName name="Semnome___0___0___0___0" localSheetId="4">#REF!</definedName>
    <definedName name="Semnome___0___0___0___0" localSheetId="2">#REF!</definedName>
    <definedName name="Semnome___0___0___0___0" localSheetId="3">#REF!</definedName>
    <definedName name="Semnome___0___0___0___0" localSheetId="5">#REF!</definedName>
    <definedName name="Semnome___0___0___0___0" localSheetId="0">#REF!</definedName>
    <definedName name="Semnome___0___0___0___0" localSheetId="7">#REF!</definedName>
    <definedName name="Semnome___0___0___0___0">#REF!</definedName>
    <definedName name="Semnome___0___0___0___0___0" localSheetId="4">#REF!</definedName>
    <definedName name="Semnome___0___0___0___0___0" localSheetId="2">#REF!</definedName>
    <definedName name="Semnome___0___0___0___0___0" localSheetId="3">#REF!</definedName>
    <definedName name="Semnome___0___0___0___0___0" localSheetId="5">#REF!</definedName>
    <definedName name="Semnome___0___0___0___0___0" localSheetId="0">#REF!</definedName>
    <definedName name="Semnome___0___0___0___0___0" localSheetId="7">#REF!</definedName>
    <definedName name="Semnome___0___0___0___0___0">#REF!</definedName>
    <definedName name="Semnome___0___0___0___0___0___0" localSheetId="4">#REF!</definedName>
    <definedName name="Semnome___0___0___0___0___0___0" localSheetId="2">#REF!</definedName>
    <definedName name="Semnome___0___0___0___0___0___0" localSheetId="3">#REF!</definedName>
    <definedName name="Semnome___0___0___0___0___0___0" localSheetId="5">#REF!</definedName>
    <definedName name="Semnome___0___0___0___0___0___0" localSheetId="0">#REF!</definedName>
    <definedName name="Semnome___0___0___0___0___0___0" localSheetId="7">#REF!</definedName>
    <definedName name="Semnome___0___0___0___0___0___0">#REF!</definedName>
    <definedName name="Semnome___0___0___0___0___0___0___0" localSheetId="4">#REF!</definedName>
    <definedName name="Semnome___0___0___0___0___0___0___0" localSheetId="2">#REF!</definedName>
    <definedName name="Semnome___0___0___0___0___0___0___0" localSheetId="3">#REF!</definedName>
    <definedName name="Semnome___0___0___0___0___0___0___0" localSheetId="5">#REF!</definedName>
    <definedName name="Semnome___0___0___0___0___0___0___0" localSheetId="0">#REF!</definedName>
    <definedName name="Semnome___0___0___0___0___0___0___0" localSheetId="7">#REF!</definedName>
    <definedName name="Semnome___0___0___0___0___0___0___0">#REF!</definedName>
    <definedName name="Semnome_1" localSheetId="4">#REF!</definedName>
    <definedName name="Semnome_1" localSheetId="2">#REF!</definedName>
    <definedName name="Semnome_1" localSheetId="3">#REF!</definedName>
    <definedName name="Semnome_1" localSheetId="5">#REF!</definedName>
    <definedName name="Semnome_1" localSheetId="0">#REF!</definedName>
    <definedName name="Semnome_1" localSheetId="7">#REF!</definedName>
    <definedName name="Semnome_1">#REF!</definedName>
    <definedName name="Semnome_1_1" localSheetId="4">#REF!</definedName>
    <definedName name="Semnome_1_1" localSheetId="2">#REF!</definedName>
    <definedName name="Semnome_1_1" localSheetId="3">#REF!</definedName>
    <definedName name="Semnome_1_1" localSheetId="5">#REF!</definedName>
    <definedName name="Semnome_1_1" localSheetId="0">#REF!</definedName>
    <definedName name="Semnome_1_1" localSheetId="7">#REF!</definedName>
    <definedName name="Semnome_1_1">#REF!</definedName>
    <definedName name="SHARED_FORMULA_0">#N/A</definedName>
    <definedName name="SHARED_FORMULA_1">#N/A</definedName>
    <definedName name="SHARED_FORMULA_10">#N/A</definedName>
    <definedName name="SHARED_FORMULA_100">#N/A</definedName>
    <definedName name="SHARED_FORMULA_101">#N/A</definedName>
    <definedName name="SHARED_FORMULA_102">#N/A</definedName>
    <definedName name="SHARED_FORMULA_103">#N/A</definedName>
    <definedName name="SHARED_FORMULA_104">#N/A</definedName>
    <definedName name="SHARED_FORMULA_105">#N/A</definedName>
    <definedName name="SHARED_FORMULA_106">#N/A</definedName>
    <definedName name="SHARED_FORMULA_107">#N/A</definedName>
    <definedName name="SHARED_FORMULA_108">#N/A</definedName>
    <definedName name="SHARED_FORMULA_109">#N/A</definedName>
    <definedName name="SHARED_FORMULA_11">#N/A</definedName>
    <definedName name="SHARED_FORMULA_110">#N/A</definedName>
    <definedName name="SHARED_FORMULA_111">#N/A</definedName>
    <definedName name="SHARED_FORMULA_112">#N/A</definedName>
    <definedName name="SHARED_FORMULA_113">#N/A</definedName>
    <definedName name="SHARED_FORMULA_114">#N/A</definedName>
    <definedName name="SHARED_FORMULA_115">#N/A</definedName>
    <definedName name="SHARED_FORMULA_116">#N/A</definedName>
    <definedName name="SHARED_FORMULA_117">#N/A</definedName>
    <definedName name="SHARED_FORMULA_118">#N/A</definedName>
    <definedName name="SHARED_FORMULA_119">#N/A</definedName>
    <definedName name="SHARED_FORMULA_12">#N/A</definedName>
    <definedName name="SHARED_FORMULA_120">#N/A</definedName>
    <definedName name="SHARED_FORMULA_121">#N/A</definedName>
    <definedName name="SHARED_FORMULA_122">#N/A</definedName>
    <definedName name="SHARED_FORMULA_123">#N/A</definedName>
    <definedName name="SHARED_FORMULA_124">#N/A</definedName>
    <definedName name="SHARED_FORMULA_125">#N/A</definedName>
    <definedName name="SHARED_FORMULA_126">#N/A</definedName>
    <definedName name="SHARED_FORMULA_127">#N/A</definedName>
    <definedName name="SHARED_FORMULA_128">#N/A</definedName>
    <definedName name="SHARED_FORMULA_129">#N/A</definedName>
    <definedName name="SHARED_FORMULA_13">#N/A</definedName>
    <definedName name="SHARED_FORMULA_130">#N/A</definedName>
    <definedName name="SHARED_FORMULA_131">#N/A</definedName>
    <definedName name="SHARED_FORMULA_132">#N/A</definedName>
    <definedName name="SHARED_FORMULA_133">#N/A</definedName>
    <definedName name="SHARED_FORMULA_134">#N/A</definedName>
    <definedName name="SHARED_FORMULA_135">#N/A</definedName>
    <definedName name="SHARED_FORMULA_136">#N/A</definedName>
    <definedName name="SHARED_FORMULA_137">#N/A</definedName>
    <definedName name="SHARED_FORMULA_138">#N/A</definedName>
    <definedName name="SHARED_FORMULA_139">#N/A</definedName>
    <definedName name="SHARED_FORMULA_14">#N/A</definedName>
    <definedName name="SHARED_FORMULA_140">#N/A</definedName>
    <definedName name="SHARED_FORMULA_141">#N/A</definedName>
    <definedName name="SHARED_FORMULA_142">#N/A</definedName>
    <definedName name="SHARED_FORMULA_143">#N/A</definedName>
    <definedName name="SHARED_FORMULA_144">#N/A</definedName>
    <definedName name="SHARED_FORMULA_145">#N/A</definedName>
    <definedName name="SHARED_FORMULA_146">#N/A</definedName>
    <definedName name="SHARED_FORMULA_147">#N/A</definedName>
    <definedName name="SHARED_FORMULA_148">#N/A</definedName>
    <definedName name="SHARED_FORMULA_149">#N/A</definedName>
    <definedName name="SHARED_FORMULA_15">#N/A</definedName>
    <definedName name="SHARED_FORMULA_150">#N/A</definedName>
    <definedName name="SHARED_FORMULA_151">#N/A</definedName>
    <definedName name="SHARED_FORMULA_152">#N/A</definedName>
    <definedName name="SHARED_FORMULA_153">#N/A</definedName>
    <definedName name="SHARED_FORMULA_154">#N/A</definedName>
    <definedName name="SHARED_FORMULA_155">#N/A</definedName>
    <definedName name="SHARED_FORMULA_156">#N/A</definedName>
    <definedName name="SHARED_FORMULA_157">#N/A</definedName>
    <definedName name="SHARED_FORMULA_158">#N/A</definedName>
    <definedName name="SHARED_FORMULA_159">#N/A</definedName>
    <definedName name="SHARED_FORMULA_16">#N/A</definedName>
    <definedName name="SHARED_FORMULA_160">#N/A</definedName>
    <definedName name="SHARED_FORMULA_161">#N/A</definedName>
    <definedName name="SHARED_FORMULA_162">#N/A</definedName>
    <definedName name="SHARED_FORMULA_163">#N/A</definedName>
    <definedName name="SHARED_FORMULA_164">#N/A</definedName>
    <definedName name="SHARED_FORMULA_165">#N/A</definedName>
    <definedName name="SHARED_FORMULA_166">#N/A</definedName>
    <definedName name="SHARED_FORMULA_167">#N/A</definedName>
    <definedName name="SHARED_FORMULA_168">#N/A</definedName>
    <definedName name="SHARED_FORMULA_169">#N/A</definedName>
    <definedName name="SHARED_FORMULA_17">#N/A</definedName>
    <definedName name="SHARED_FORMULA_170">#N/A</definedName>
    <definedName name="SHARED_FORMULA_171">#N/A</definedName>
    <definedName name="SHARED_FORMULA_172">#N/A</definedName>
    <definedName name="SHARED_FORMULA_173">#N/A</definedName>
    <definedName name="SHARED_FORMULA_174">#N/A</definedName>
    <definedName name="SHARED_FORMULA_175">#N/A</definedName>
    <definedName name="SHARED_FORMULA_176">#N/A</definedName>
    <definedName name="SHARED_FORMULA_177">#N/A</definedName>
    <definedName name="SHARED_FORMULA_178">#N/A</definedName>
    <definedName name="SHARED_FORMULA_179">#N/A</definedName>
    <definedName name="SHARED_FORMULA_18">#N/A</definedName>
    <definedName name="SHARED_FORMULA_180">#N/A</definedName>
    <definedName name="SHARED_FORMULA_181">#N/A</definedName>
    <definedName name="SHARED_FORMULA_182">#N/A</definedName>
    <definedName name="SHARED_FORMULA_183">#N/A</definedName>
    <definedName name="SHARED_FORMULA_184">#N/A</definedName>
    <definedName name="SHARED_FORMULA_185">#N/A</definedName>
    <definedName name="SHARED_FORMULA_186">#N/A</definedName>
    <definedName name="SHARED_FORMULA_187">#N/A</definedName>
    <definedName name="SHARED_FORMULA_188">#N/A</definedName>
    <definedName name="SHARED_FORMULA_189">#N/A</definedName>
    <definedName name="SHARED_FORMULA_19">#N/A</definedName>
    <definedName name="SHARED_FORMULA_190">#N/A</definedName>
    <definedName name="SHARED_FORMULA_191">#N/A</definedName>
    <definedName name="SHARED_FORMULA_192">#N/A</definedName>
    <definedName name="SHARED_FORMULA_193">#N/A</definedName>
    <definedName name="SHARED_FORMULA_194">#N/A</definedName>
    <definedName name="SHARED_FORMULA_195">#N/A</definedName>
    <definedName name="SHARED_FORMULA_196">#N/A</definedName>
    <definedName name="SHARED_FORMULA_197">#N/A</definedName>
    <definedName name="SHARED_FORMULA_198">#N/A</definedName>
    <definedName name="SHARED_FORMULA_199">#N/A</definedName>
    <definedName name="SHARED_FORMULA_2">#N/A</definedName>
    <definedName name="SHARED_FORMULA_20">#N/A</definedName>
    <definedName name="SHARED_FORMULA_200">#N/A</definedName>
    <definedName name="SHARED_FORMULA_201">#N/A</definedName>
    <definedName name="SHARED_FORMULA_202">#N/A</definedName>
    <definedName name="SHARED_FORMULA_203">#N/A</definedName>
    <definedName name="SHARED_FORMULA_204">#N/A</definedName>
    <definedName name="SHARED_FORMULA_205">#N/A</definedName>
    <definedName name="SHARED_FORMULA_206">#N/A</definedName>
    <definedName name="SHARED_FORMULA_207">#N/A</definedName>
    <definedName name="SHARED_FORMULA_208">#N/A</definedName>
    <definedName name="SHARED_FORMULA_209">#N/A</definedName>
    <definedName name="SHARED_FORMULA_21">#N/A</definedName>
    <definedName name="SHARED_FORMULA_210">#N/A</definedName>
    <definedName name="SHARED_FORMULA_211">#N/A</definedName>
    <definedName name="SHARED_FORMULA_212">#N/A</definedName>
    <definedName name="SHARED_FORMULA_213">#N/A</definedName>
    <definedName name="SHARED_FORMULA_214">#N/A</definedName>
    <definedName name="SHARED_FORMULA_215">#N/A</definedName>
    <definedName name="SHARED_FORMULA_216">#N/A</definedName>
    <definedName name="SHARED_FORMULA_217">#N/A</definedName>
    <definedName name="SHARED_FORMULA_218">#N/A</definedName>
    <definedName name="SHARED_FORMULA_219">#N/A</definedName>
    <definedName name="SHARED_FORMULA_22">#N/A</definedName>
    <definedName name="SHARED_FORMULA_220">#N/A</definedName>
    <definedName name="SHARED_FORMULA_221">#N/A</definedName>
    <definedName name="SHARED_FORMULA_222">#N/A</definedName>
    <definedName name="SHARED_FORMULA_223">#N/A</definedName>
    <definedName name="SHARED_FORMULA_224">#N/A</definedName>
    <definedName name="SHARED_FORMULA_225">#N/A</definedName>
    <definedName name="SHARED_FORMULA_226">#N/A</definedName>
    <definedName name="SHARED_FORMULA_227">#N/A</definedName>
    <definedName name="SHARED_FORMULA_228">#N/A</definedName>
    <definedName name="SHARED_FORMULA_229">#N/A</definedName>
    <definedName name="SHARED_FORMULA_23">#N/A</definedName>
    <definedName name="SHARED_FORMULA_230">#N/A</definedName>
    <definedName name="SHARED_FORMULA_231">#N/A</definedName>
    <definedName name="SHARED_FORMULA_232">#N/A</definedName>
    <definedName name="SHARED_FORMULA_233">#N/A</definedName>
    <definedName name="SHARED_FORMULA_234">#N/A</definedName>
    <definedName name="SHARED_FORMULA_235">#N/A</definedName>
    <definedName name="SHARED_FORMULA_236">#N/A</definedName>
    <definedName name="SHARED_FORMULA_237">#N/A</definedName>
    <definedName name="SHARED_FORMULA_238">#N/A</definedName>
    <definedName name="SHARED_FORMULA_239">#N/A</definedName>
    <definedName name="SHARED_FORMULA_24">#N/A</definedName>
    <definedName name="SHARED_FORMULA_240">#N/A</definedName>
    <definedName name="SHARED_FORMULA_241">#N/A</definedName>
    <definedName name="SHARED_FORMULA_242">#N/A</definedName>
    <definedName name="SHARED_FORMULA_243">#N/A</definedName>
    <definedName name="SHARED_FORMULA_244">#N/A</definedName>
    <definedName name="SHARED_FORMULA_245">#N/A</definedName>
    <definedName name="SHARED_FORMULA_246">#N/A</definedName>
    <definedName name="SHARED_FORMULA_247">#N/A</definedName>
    <definedName name="SHARED_FORMULA_248">#N/A</definedName>
    <definedName name="SHARED_FORMULA_249">#N/A</definedName>
    <definedName name="SHARED_FORMULA_25">#N/A</definedName>
    <definedName name="SHARED_FORMULA_250">#N/A</definedName>
    <definedName name="SHARED_FORMULA_251">#N/A</definedName>
    <definedName name="SHARED_FORMULA_252">#N/A</definedName>
    <definedName name="SHARED_FORMULA_253">#N/A</definedName>
    <definedName name="SHARED_FORMULA_254">#N/A</definedName>
    <definedName name="SHARED_FORMULA_255">#N/A</definedName>
    <definedName name="SHARED_FORMULA_256">#N/A</definedName>
    <definedName name="SHARED_FORMULA_257">#N/A</definedName>
    <definedName name="SHARED_FORMULA_258">#N/A</definedName>
    <definedName name="SHARED_FORMULA_259">#N/A</definedName>
    <definedName name="SHARED_FORMULA_26">#N/A</definedName>
    <definedName name="SHARED_FORMULA_260">#N/A</definedName>
    <definedName name="SHARED_FORMULA_261">#N/A</definedName>
    <definedName name="SHARED_FORMULA_262">#N/A</definedName>
    <definedName name="SHARED_FORMULA_263">#N/A</definedName>
    <definedName name="SHARED_FORMULA_264">#N/A</definedName>
    <definedName name="SHARED_FORMULA_265">#N/A</definedName>
    <definedName name="SHARED_FORMULA_266">#N/A</definedName>
    <definedName name="SHARED_FORMULA_267">#N/A</definedName>
    <definedName name="SHARED_FORMULA_268">#N/A</definedName>
    <definedName name="SHARED_FORMULA_269">#N/A</definedName>
    <definedName name="SHARED_FORMULA_27">#N/A</definedName>
    <definedName name="SHARED_FORMULA_270">#N/A</definedName>
    <definedName name="SHARED_FORMULA_271">#N/A</definedName>
    <definedName name="SHARED_FORMULA_272">#N/A</definedName>
    <definedName name="SHARED_FORMULA_273">#N/A</definedName>
    <definedName name="SHARED_FORMULA_274">#N/A</definedName>
    <definedName name="SHARED_FORMULA_275">#N/A</definedName>
    <definedName name="SHARED_FORMULA_276">#N/A</definedName>
    <definedName name="SHARED_FORMULA_277">#N/A</definedName>
    <definedName name="SHARED_FORMULA_278">#N/A</definedName>
    <definedName name="SHARED_FORMULA_279">#N/A</definedName>
    <definedName name="SHARED_FORMULA_28">#N/A</definedName>
    <definedName name="SHARED_FORMULA_280">#N/A</definedName>
    <definedName name="SHARED_FORMULA_281">#N/A</definedName>
    <definedName name="SHARED_FORMULA_282">#N/A</definedName>
    <definedName name="SHARED_FORMULA_283">#N/A</definedName>
    <definedName name="SHARED_FORMULA_284">#N/A</definedName>
    <definedName name="SHARED_FORMULA_285">#N/A</definedName>
    <definedName name="SHARED_FORMULA_286">#N/A</definedName>
    <definedName name="SHARED_FORMULA_287">#N/A</definedName>
    <definedName name="SHARED_FORMULA_288">#N/A</definedName>
    <definedName name="SHARED_FORMULA_289">#N/A</definedName>
    <definedName name="SHARED_FORMULA_29">#N/A</definedName>
    <definedName name="SHARED_FORMULA_290">#N/A</definedName>
    <definedName name="SHARED_FORMULA_291">#N/A</definedName>
    <definedName name="SHARED_FORMULA_292">#N/A</definedName>
    <definedName name="SHARED_FORMULA_293">#N/A</definedName>
    <definedName name="SHARED_FORMULA_294">#N/A</definedName>
    <definedName name="SHARED_FORMULA_295">#N/A</definedName>
    <definedName name="SHARED_FORMULA_296">#N/A</definedName>
    <definedName name="SHARED_FORMULA_297">#N/A</definedName>
    <definedName name="SHARED_FORMULA_298">#N/A</definedName>
    <definedName name="SHARED_FORMULA_299">#N/A</definedName>
    <definedName name="SHARED_FORMULA_3">#N/A</definedName>
    <definedName name="SHARED_FORMULA_30">#N/A</definedName>
    <definedName name="SHARED_FORMULA_300">#N/A</definedName>
    <definedName name="SHARED_FORMULA_301">#N/A</definedName>
    <definedName name="SHARED_FORMULA_302">#N/A</definedName>
    <definedName name="SHARED_FORMULA_303">#N/A</definedName>
    <definedName name="SHARED_FORMULA_304">#N/A</definedName>
    <definedName name="SHARED_FORMULA_305">#N/A</definedName>
    <definedName name="SHARED_FORMULA_306">#N/A</definedName>
    <definedName name="SHARED_FORMULA_307">#N/A</definedName>
    <definedName name="SHARED_FORMULA_308">#N/A</definedName>
    <definedName name="SHARED_FORMULA_309">#N/A</definedName>
    <definedName name="SHARED_FORMULA_31">#N/A</definedName>
    <definedName name="SHARED_FORMULA_310">#N/A</definedName>
    <definedName name="SHARED_FORMULA_311">#N/A</definedName>
    <definedName name="SHARED_FORMULA_312">#N/A</definedName>
    <definedName name="SHARED_FORMULA_313">#N/A</definedName>
    <definedName name="SHARED_FORMULA_314">#N/A</definedName>
    <definedName name="SHARED_FORMULA_315">#N/A</definedName>
    <definedName name="SHARED_FORMULA_316">#N/A</definedName>
    <definedName name="SHARED_FORMULA_317">#N/A</definedName>
    <definedName name="SHARED_FORMULA_318">#N/A</definedName>
    <definedName name="SHARED_FORMULA_319">#N/A</definedName>
    <definedName name="SHARED_FORMULA_32">#N/A</definedName>
    <definedName name="SHARED_FORMULA_320">#N/A</definedName>
    <definedName name="SHARED_FORMULA_321">#N/A</definedName>
    <definedName name="SHARED_FORMULA_322">#N/A</definedName>
    <definedName name="SHARED_FORMULA_323">#N/A</definedName>
    <definedName name="SHARED_FORMULA_324">#N/A</definedName>
    <definedName name="SHARED_FORMULA_325">#N/A</definedName>
    <definedName name="SHARED_FORMULA_326">#N/A</definedName>
    <definedName name="SHARED_FORMULA_327">#N/A</definedName>
    <definedName name="SHARED_FORMULA_328">#N/A</definedName>
    <definedName name="SHARED_FORMULA_329">#N/A</definedName>
    <definedName name="SHARED_FORMULA_33">#N/A</definedName>
    <definedName name="SHARED_FORMULA_330">#N/A</definedName>
    <definedName name="SHARED_FORMULA_331">#N/A</definedName>
    <definedName name="SHARED_FORMULA_332">#N/A</definedName>
    <definedName name="SHARED_FORMULA_333">#N/A</definedName>
    <definedName name="SHARED_FORMULA_334">#N/A</definedName>
    <definedName name="SHARED_FORMULA_335">#N/A</definedName>
    <definedName name="SHARED_FORMULA_336">#N/A</definedName>
    <definedName name="SHARED_FORMULA_337">#N/A</definedName>
    <definedName name="SHARED_FORMULA_338">#N/A</definedName>
    <definedName name="SHARED_FORMULA_339">#N/A</definedName>
    <definedName name="SHARED_FORMULA_34">#N/A</definedName>
    <definedName name="SHARED_FORMULA_340">#N/A</definedName>
    <definedName name="SHARED_FORMULA_341">#N/A</definedName>
    <definedName name="SHARED_FORMULA_342">#N/A</definedName>
    <definedName name="SHARED_FORMULA_343">#N/A</definedName>
    <definedName name="SHARED_FORMULA_344">#N/A</definedName>
    <definedName name="SHARED_FORMULA_345">#N/A</definedName>
    <definedName name="SHARED_FORMULA_346">#N/A</definedName>
    <definedName name="SHARED_FORMULA_347">#N/A</definedName>
    <definedName name="SHARED_FORMULA_348">#N/A</definedName>
    <definedName name="SHARED_FORMULA_349">#N/A</definedName>
    <definedName name="SHARED_FORMULA_35">#N/A</definedName>
    <definedName name="SHARED_FORMULA_350">#N/A</definedName>
    <definedName name="SHARED_FORMULA_351">#N/A</definedName>
    <definedName name="SHARED_FORMULA_352">#N/A</definedName>
    <definedName name="SHARED_FORMULA_353">#N/A</definedName>
    <definedName name="SHARED_FORMULA_354">#N/A</definedName>
    <definedName name="SHARED_FORMULA_355">#N/A</definedName>
    <definedName name="SHARED_FORMULA_356">#N/A</definedName>
    <definedName name="SHARED_FORMULA_357">#N/A</definedName>
    <definedName name="SHARED_FORMULA_358">#N/A</definedName>
    <definedName name="SHARED_FORMULA_359">#N/A</definedName>
    <definedName name="SHARED_FORMULA_36">#N/A</definedName>
    <definedName name="SHARED_FORMULA_360">#N/A</definedName>
    <definedName name="SHARED_FORMULA_361">#N/A</definedName>
    <definedName name="SHARED_FORMULA_362">#N/A</definedName>
    <definedName name="SHARED_FORMULA_363">#N/A</definedName>
    <definedName name="SHARED_FORMULA_364">#N/A</definedName>
    <definedName name="SHARED_FORMULA_365">#N/A</definedName>
    <definedName name="SHARED_FORMULA_366">#N/A</definedName>
    <definedName name="SHARED_FORMULA_367">#N/A</definedName>
    <definedName name="SHARED_FORMULA_368">#N/A</definedName>
    <definedName name="SHARED_FORMULA_369">#N/A</definedName>
    <definedName name="SHARED_FORMULA_37">#N/A</definedName>
    <definedName name="SHARED_FORMULA_370">#N/A</definedName>
    <definedName name="SHARED_FORMULA_371">#N/A</definedName>
    <definedName name="SHARED_FORMULA_372">#N/A</definedName>
    <definedName name="SHARED_FORMULA_373">#N/A</definedName>
    <definedName name="SHARED_FORMULA_374">#N/A</definedName>
    <definedName name="SHARED_FORMULA_375">#N/A</definedName>
    <definedName name="SHARED_FORMULA_376">#N/A</definedName>
    <definedName name="SHARED_FORMULA_377">#N/A</definedName>
    <definedName name="SHARED_FORMULA_378">#N/A</definedName>
    <definedName name="SHARED_FORMULA_379">#N/A</definedName>
    <definedName name="SHARED_FORMULA_38">#N/A</definedName>
    <definedName name="SHARED_FORMULA_380">#N/A</definedName>
    <definedName name="SHARED_FORMULA_381">#N/A</definedName>
    <definedName name="SHARED_FORMULA_382">#N/A</definedName>
    <definedName name="SHARED_FORMULA_383">#N/A</definedName>
    <definedName name="SHARED_FORMULA_384">#N/A</definedName>
    <definedName name="SHARED_FORMULA_385">#N/A</definedName>
    <definedName name="SHARED_FORMULA_386">#N/A</definedName>
    <definedName name="SHARED_FORMULA_387">#N/A</definedName>
    <definedName name="SHARED_FORMULA_388">#N/A</definedName>
    <definedName name="SHARED_FORMULA_389">#N/A</definedName>
    <definedName name="SHARED_FORMULA_39">#N/A</definedName>
    <definedName name="SHARED_FORMULA_390">#N/A</definedName>
    <definedName name="SHARED_FORMULA_391">#N/A</definedName>
    <definedName name="SHARED_FORMULA_392">#N/A</definedName>
    <definedName name="SHARED_FORMULA_393">#N/A</definedName>
    <definedName name="SHARED_FORMULA_394">#N/A</definedName>
    <definedName name="SHARED_FORMULA_395">#N/A</definedName>
    <definedName name="SHARED_FORMULA_396">#N/A</definedName>
    <definedName name="SHARED_FORMULA_397">#N/A</definedName>
    <definedName name="SHARED_FORMULA_398">#N/A</definedName>
    <definedName name="SHARED_FORMULA_399">#N/A</definedName>
    <definedName name="SHARED_FORMULA_4">#N/A</definedName>
    <definedName name="SHARED_FORMULA_40">#N/A</definedName>
    <definedName name="SHARED_FORMULA_400">#N/A</definedName>
    <definedName name="SHARED_FORMULA_401">#N/A</definedName>
    <definedName name="SHARED_FORMULA_402">#N/A</definedName>
    <definedName name="SHARED_FORMULA_403">#N/A</definedName>
    <definedName name="SHARED_FORMULA_404">#N/A</definedName>
    <definedName name="SHARED_FORMULA_405">#N/A</definedName>
    <definedName name="SHARED_FORMULA_406">#N/A</definedName>
    <definedName name="SHARED_FORMULA_407">#N/A</definedName>
    <definedName name="SHARED_FORMULA_408">#N/A</definedName>
    <definedName name="SHARED_FORMULA_409">#N/A</definedName>
    <definedName name="SHARED_FORMULA_41">#N/A</definedName>
    <definedName name="SHARED_FORMULA_410">#N/A</definedName>
    <definedName name="SHARED_FORMULA_411">#N/A</definedName>
    <definedName name="SHARED_FORMULA_412">#N/A</definedName>
    <definedName name="SHARED_FORMULA_413">#N/A</definedName>
    <definedName name="SHARED_FORMULA_414">#N/A</definedName>
    <definedName name="SHARED_FORMULA_415">#N/A</definedName>
    <definedName name="SHARED_FORMULA_416">#N/A</definedName>
    <definedName name="SHARED_FORMULA_417">#N/A</definedName>
    <definedName name="SHARED_FORMULA_418">#N/A</definedName>
    <definedName name="SHARED_FORMULA_419">#N/A</definedName>
    <definedName name="SHARED_FORMULA_42">#N/A</definedName>
    <definedName name="SHARED_FORMULA_420">#N/A</definedName>
    <definedName name="SHARED_FORMULA_421">#N/A</definedName>
    <definedName name="SHARED_FORMULA_422">#N/A</definedName>
    <definedName name="SHARED_FORMULA_423">#N/A</definedName>
    <definedName name="SHARED_FORMULA_424">#N/A</definedName>
    <definedName name="SHARED_FORMULA_425">#N/A</definedName>
    <definedName name="SHARED_FORMULA_426">#N/A</definedName>
    <definedName name="SHARED_FORMULA_427">#N/A</definedName>
    <definedName name="SHARED_FORMULA_428">#N/A</definedName>
    <definedName name="SHARED_FORMULA_429">#N/A</definedName>
    <definedName name="SHARED_FORMULA_43">#N/A</definedName>
    <definedName name="SHARED_FORMULA_430">#N/A</definedName>
    <definedName name="SHARED_FORMULA_431">#N/A</definedName>
    <definedName name="SHARED_FORMULA_432">#N/A</definedName>
    <definedName name="SHARED_FORMULA_433">#N/A</definedName>
    <definedName name="SHARED_FORMULA_434">#N/A</definedName>
    <definedName name="SHARED_FORMULA_435">#N/A</definedName>
    <definedName name="SHARED_FORMULA_436">#N/A</definedName>
    <definedName name="SHARED_FORMULA_437">#N/A</definedName>
    <definedName name="SHARED_FORMULA_438">#N/A</definedName>
    <definedName name="SHARED_FORMULA_439">#N/A</definedName>
    <definedName name="SHARED_FORMULA_44">#N/A</definedName>
    <definedName name="SHARED_FORMULA_440">#N/A</definedName>
    <definedName name="SHARED_FORMULA_441">#N/A</definedName>
    <definedName name="SHARED_FORMULA_442">#N/A</definedName>
    <definedName name="SHARED_FORMULA_443">#N/A</definedName>
    <definedName name="SHARED_FORMULA_444">#N/A</definedName>
    <definedName name="SHARED_FORMULA_445">#N/A</definedName>
    <definedName name="SHARED_FORMULA_446">#N/A</definedName>
    <definedName name="SHARED_FORMULA_447">#N/A</definedName>
    <definedName name="SHARED_FORMULA_448">#N/A</definedName>
    <definedName name="SHARED_FORMULA_449">#N/A</definedName>
    <definedName name="SHARED_FORMULA_45">#N/A</definedName>
    <definedName name="SHARED_FORMULA_450">#N/A</definedName>
    <definedName name="SHARED_FORMULA_451">#N/A</definedName>
    <definedName name="SHARED_FORMULA_452">#N/A</definedName>
    <definedName name="SHARED_FORMULA_453">#N/A</definedName>
    <definedName name="SHARED_FORMULA_454">#N/A</definedName>
    <definedName name="SHARED_FORMULA_455">#N/A</definedName>
    <definedName name="SHARED_FORMULA_456">#N/A</definedName>
    <definedName name="SHARED_FORMULA_457">#N/A</definedName>
    <definedName name="SHARED_FORMULA_458">#N/A</definedName>
    <definedName name="SHARED_FORMULA_459">#N/A</definedName>
    <definedName name="SHARED_FORMULA_46">#N/A</definedName>
    <definedName name="SHARED_FORMULA_460">#N/A</definedName>
    <definedName name="SHARED_FORMULA_461">#N/A</definedName>
    <definedName name="SHARED_FORMULA_462">#N/A</definedName>
    <definedName name="SHARED_FORMULA_463">#N/A</definedName>
    <definedName name="SHARED_FORMULA_464">#N/A</definedName>
    <definedName name="SHARED_FORMULA_465">#N/A</definedName>
    <definedName name="SHARED_FORMULA_466">#N/A</definedName>
    <definedName name="SHARED_FORMULA_467">#N/A</definedName>
    <definedName name="SHARED_FORMULA_468">#N/A</definedName>
    <definedName name="SHARED_FORMULA_469">#N/A</definedName>
    <definedName name="SHARED_FORMULA_47">#N/A</definedName>
    <definedName name="SHARED_FORMULA_470">#N/A</definedName>
    <definedName name="SHARED_FORMULA_471">#N/A</definedName>
    <definedName name="SHARED_FORMULA_472">#N/A</definedName>
    <definedName name="SHARED_FORMULA_473">#N/A</definedName>
    <definedName name="SHARED_FORMULA_474">#N/A</definedName>
    <definedName name="SHARED_FORMULA_475">#N/A</definedName>
    <definedName name="SHARED_FORMULA_476">#N/A</definedName>
    <definedName name="SHARED_FORMULA_477">#N/A</definedName>
    <definedName name="SHARED_FORMULA_478">#N/A</definedName>
    <definedName name="SHARED_FORMULA_479">#N/A</definedName>
    <definedName name="SHARED_FORMULA_48">#N/A</definedName>
    <definedName name="SHARED_FORMULA_480">#N/A</definedName>
    <definedName name="SHARED_FORMULA_481">#N/A</definedName>
    <definedName name="SHARED_FORMULA_482">#N/A</definedName>
    <definedName name="SHARED_FORMULA_483">#N/A</definedName>
    <definedName name="SHARED_FORMULA_484">#N/A</definedName>
    <definedName name="SHARED_FORMULA_485">#N/A</definedName>
    <definedName name="SHARED_FORMULA_486">#N/A</definedName>
    <definedName name="SHARED_FORMULA_487">#N/A</definedName>
    <definedName name="SHARED_FORMULA_488">#N/A</definedName>
    <definedName name="SHARED_FORMULA_489">#N/A</definedName>
    <definedName name="SHARED_FORMULA_49">#N/A</definedName>
    <definedName name="SHARED_FORMULA_490">#N/A</definedName>
    <definedName name="SHARED_FORMULA_491">#N/A</definedName>
    <definedName name="SHARED_FORMULA_492">#N/A</definedName>
    <definedName name="SHARED_FORMULA_493">#N/A</definedName>
    <definedName name="SHARED_FORMULA_494">#N/A</definedName>
    <definedName name="SHARED_FORMULA_495">#N/A</definedName>
    <definedName name="SHARED_FORMULA_496">#N/A</definedName>
    <definedName name="SHARED_FORMULA_497">#N/A</definedName>
    <definedName name="SHARED_FORMULA_498">#N/A</definedName>
    <definedName name="SHARED_FORMULA_499">#N/A</definedName>
    <definedName name="SHARED_FORMULA_5">#N/A</definedName>
    <definedName name="SHARED_FORMULA_50">#N/A</definedName>
    <definedName name="SHARED_FORMULA_500">#N/A</definedName>
    <definedName name="SHARED_FORMULA_501">#N/A</definedName>
    <definedName name="SHARED_FORMULA_502">#N/A</definedName>
    <definedName name="SHARED_FORMULA_503">#N/A</definedName>
    <definedName name="SHARED_FORMULA_504">#N/A</definedName>
    <definedName name="SHARED_FORMULA_505">#N/A</definedName>
    <definedName name="SHARED_FORMULA_506">#N/A</definedName>
    <definedName name="SHARED_FORMULA_507">#N/A</definedName>
    <definedName name="SHARED_FORMULA_508">#N/A</definedName>
    <definedName name="SHARED_FORMULA_509">#N/A</definedName>
    <definedName name="SHARED_FORMULA_51">#N/A</definedName>
    <definedName name="SHARED_FORMULA_510">#N/A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59">#N/A</definedName>
    <definedName name="SHARED_FORMULA_6">#N/A</definedName>
    <definedName name="SHARED_FORMULA_60">#N/A</definedName>
    <definedName name="SHARED_FORMULA_61">#N/A</definedName>
    <definedName name="SHARED_FORMULA_62">#N/A</definedName>
    <definedName name="SHARED_FORMULA_63">#N/A</definedName>
    <definedName name="SHARED_FORMULA_64">#N/A</definedName>
    <definedName name="SHARED_FORMULA_65">#N/A</definedName>
    <definedName name="SHARED_FORMULA_66">#N/A</definedName>
    <definedName name="SHARED_FORMULA_67">#N/A</definedName>
    <definedName name="SHARED_FORMULA_68">#N/A</definedName>
    <definedName name="SHARED_FORMULA_69">#N/A</definedName>
    <definedName name="SHARED_FORMULA_7">#N/A</definedName>
    <definedName name="SHARED_FORMULA_70">#N/A</definedName>
    <definedName name="SHARED_FORMULA_71">#N/A</definedName>
    <definedName name="SHARED_FORMULA_72">#N/A</definedName>
    <definedName name="SHARED_FORMULA_73">#N/A</definedName>
    <definedName name="SHARED_FORMULA_74">#N/A</definedName>
    <definedName name="SHARED_FORMULA_75">#N/A</definedName>
    <definedName name="SHARED_FORMULA_76">#N/A</definedName>
    <definedName name="SHARED_FORMULA_77">#N/A</definedName>
    <definedName name="SHARED_FORMULA_78">#N/A</definedName>
    <definedName name="SHARED_FORMULA_79">#N/A</definedName>
    <definedName name="SHARED_FORMULA_8">#N/A</definedName>
    <definedName name="SHARED_FORMULA_80">#N/A</definedName>
    <definedName name="SHARED_FORMULA_81">#N/A</definedName>
    <definedName name="SHARED_FORMULA_82">#N/A</definedName>
    <definedName name="SHARED_FORMULA_83">#N/A</definedName>
    <definedName name="SHARED_FORMULA_84">#N/A</definedName>
    <definedName name="SHARED_FORMULA_85">#N/A</definedName>
    <definedName name="SHARED_FORMULA_86">#N/A</definedName>
    <definedName name="SHARED_FORMULA_87">#N/A</definedName>
    <definedName name="SHARED_FORMULA_88">#N/A</definedName>
    <definedName name="SHARED_FORMULA_89">#N/A</definedName>
    <definedName name="SHARED_FORMULA_9">#N/A</definedName>
    <definedName name="SHARED_FORMULA_90">#N/A</definedName>
    <definedName name="SHARED_FORMULA_91">#N/A</definedName>
    <definedName name="SHARED_FORMULA_92">#N/A</definedName>
    <definedName name="SHARED_FORMULA_93">#N/A</definedName>
    <definedName name="SHARED_FORMULA_94">#N/A</definedName>
    <definedName name="SHARED_FORMULA_95">#N/A</definedName>
    <definedName name="SHARED_FORMULA_96">#N/A</definedName>
    <definedName name="SHARED_FORMULA_97">#N/A</definedName>
    <definedName name="SHARED_FORMULA_98">#N/A</definedName>
    <definedName name="SHARED_FORMULA_99">#N/A</definedName>
    <definedName name="spda_COMP" localSheetId="2">#REF!</definedName>
    <definedName name="spda_COMP" localSheetId="3">#REF!</definedName>
    <definedName name="spda_COMP" localSheetId="5">#REF!</definedName>
    <definedName name="spda_COMP" localSheetId="0">#REF!</definedName>
    <definedName name="spda_COMP">#REF!</definedName>
    <definedName name="SS" localSheetId="4">#REF!</definedName>
    <definedName name="SS" localSheetId="2">#REF!</definedName>
    <definedName name="SS" localSheetId="3">#REF!</definedName>
    <definedName name="SS" localSheetId="5">#REF!</definedName>
    <definedName name="SS" localSheetId="0">#REF!</definedName>
    <definedName name="SS" localSheetId="7">#REF!</definedName>
    <definedName name="SS">#REF!</definedName>
    <definedName name="SSS" localSheetId="4">#REF!</definedName>
    <definedName name="SSS" localSheetId="2">#REF!</definedName>
    <definedName name="SSS" localSheetId="3">#REF!</definedName>
    <definedName name="SSS" localSheetId="5">#REF!</definedName>
    <definedName name="SSS" localSheetId="0">#REF!</definedName>
    <definedName name="SSS" localSheetId="7">#REF!</definedName>
    <definedName name="SSS">#REF!</definedName>
    <definedName name="SSSSS" localSheetId="4">#REF!</definedName>
    <definedName name="SSSSS" localSheetId="2">#REF!</definedName>
    <definedName name="SSSSS" localSheetId="3">#REF!</definedName>
    <definedName name="SSSSS" localSheetId="5">#REF!</definedName>
    <definedName name="SSSSS" localSheetId="0">#REF!</definedName>
    <definedName name="SSSSS" localSheetId="7">#REF!</definedName>
    <definedName name="SSSSS">#REF!</definedName>
    <definedName name="SSSSSSS" localSheetId="4">#REF!</definedName>
    <definedName name="SSSSSSS" localSheetId="2">#REF!</definedName>
    <definedName name="SSSSSSS" localSheetId="3">#REF!</definedName>
    <definedName name="SSSSSSS" localSheetId="5">#REF!</definedName>
    <definedName name="SSSSSSS" localSheetId="0">#REF!</definedName>
    <definedName name="SSSSSSS" localSheetId="7">#REF!</definedName>
    <definedName name="SSSSSSS">#REF!</definedName>
    <definedName name="START" localSheetId="4">#REF!</definedName>
    <definedName name="START" localSheetId="2">#REF!</definedName>
    <definedName name="START" localSheetId="3">#REF!</definedName>
    <definedName name="START" localSheetId="5">#REF!</definedName>
    <definedName name="START" localSheetId="0">#REF!</definedName>
    <definedName name="START" localSheetId="7">#REF!</definedName>
    <definedName name="START">#REF!</definedName>
    <definedName name="STATUS" localSheetId="4">#REF!</definedName>
    <definedName name="STATUS" localSheetId="2">#REF!</definedName>
    <definedName name="STATUS" localSheetId="3">#REF!</definedName>
    <definedName name="STATUS" localSheetId="5">#REF!</definedName>
    <definedName name="STATUS" localSheetId="0">#REF!</definedName>
    <definedName name="STATUS" localSheetId="7">#REF!</definedName>
    <definedName name="STATUS">#REF!</definedName>
    <definedName name="TECH" localSheetId="4">#REF!</definedName>
    <definedName name="TECH" localSheetId="2">#REF!</definedName>
    <definedName name="TECH" localSheetId="3">#REF!</definedName>
    <definedName name="TECH" localSheetId="5">#REF!</definedName>
    <definedName name="TECH" localSheetId="0">#REF!</definedName>
    <definedName name="TECH" localSheetId="7">#REF!</definedName>
    <definedName name="TECH">#REF!</definedName>
    <definedName name="teste" localSheetId="4">#REF!</definedName>
    <definedName name="teste" localSheetId="2">#REF!</definedName>
    <definedName name="teste" localSheetId="3">#REF!</definedName>
    <definedName name="teste" localSheetId="5">#REF!</definedName>
    <definedName name="teste" localSheetId="0">#REF!</definedName>
    <definedName name="teste" localSheetId="7">#REF!</definedName>
    <definedName name="teste">#REF!</definedName>
    <definedName name="teste1" localSheetId="4">#REF!</definedName>
    <definedName name="teste1" localSheetId="2">#REF!</definedName>
    <definedName name="teste1" localSheetId="3">#REF!</definedName>
    <definedName name="teste1" localSheetId="5">#REF!</definedName>
    <definedName name="teste1" localSheetId="0">#REF!</definedName>
    <definedName name="teste1" localSheetId="7">#REF!</definedName>
    <definedName name="teste1">#REF!</definedName>
    <definedName name="teste2" localSheetId="4">'[3]CAPA -1'!#REF!</definedName>
    <definedName name="teste2" localSheetId="2">'[3]CAPA -1'!#REF!</definedName>
    <definedName name="teste2" localSheetId="3">'[3]CAPA -1'!#REF!</definedName>
    <definedName name="teste2" localSheetId="5">'[3]CAPA -1'!#REF!</definedName>
    <definedName name="teste2" localSheetId="0">'[3]CAPA -1'!#REF!</definedName>
    <definedName name="teste2" localSheetId="7">'[3]CAPA -1'!#REF!</definedName>
    <definedName name="teste2">'[3]CAPA -1'!#REF!</definedName>
    <definedName name="teste3" localSheetId="4">#REF!</definedName>
    <definedName name="teste3" localSheetId="2">#REF!</definedName>
    <definedName name="teste3" localSheetId="3">#REF!</definedName>
    <definedName name="teste3" localSheetId="5">#REF!</definedName>
    <definedName name="teste3" localSheetId="0">#REF!</definedName>
    <definedName name="teste3" localSheetId="7">#REF!</definedName>
    <definedName name="teste3">#REF!</definedName>
    <definedName name="TESTE4" localSheetId="4">#REF!</definedName>
    <definedName name="TESTE4" localSheetId="2">#REF!</definedName>
    <definedName name="TESTE4" localSheetId="3">#REF!</definedName>
    <definedName name="TESTE4" localSheetId="5">#REF!</definedName>
    <definedName name="TESTE4" localSheetId="0">#REF!</definedName>
    <definedName name="TESTE4" localSheetId="7">#REF!</definedName>
    <definedName name="TESTE4">#REF!</definedName>
    <definedName name="TESTE5" localSheetId="4">#REF!</definedName>
    <definedName name="TESTE5" localSheetId="2">#REF!</definedName>
    <definedName name="TESTE5" localSheetId="3">#REF!</definedName>
    <definedName name="TESTE5" localSheetId="5">#REF!</definedName>
    <definedName name="TESTE5" localSheetId="0">#REF!</definedName>
    <definedName name="TESTE5" localSheetId="7">#REF!</definedName>
    <definedName name="TESTE5">#REF!</definedName>
    <definedName name="_xlnm.Print_Titles" localSheetId="4">'ADM-COMP'!$1:$4</definedName>
    <definedName name="_xlnm.Print_Titles" localSheetId="2">'CURVA ABC-VALOR TOTAL'!$1:$5</definedName>
    <definedName name="_xlnm.Print_Titles" localSheetId="3">'CURVA ABC-VALOR UNIT'!$1:$5</definedName>
    <definedName name="_xlnm.Print_Titles" localSheetId="1">GLOBAL!$1:$5</definedName>
    <definedName name="_xlnm.Print_Titles" localSheetId="5">'IMPL-COMP'!$1:$4</definedName>
    <definedName name="_xlnm.Print_Titles" localSheetId="0">'RESUMO (Comparativo)'!$1:$8</definedName>
    <definedName name="_xlnm.Print_Titles" localSheetId="7">'SPDA-COMP'!$1:$4</definedName>
    <definedName name="wrn.GERAL." localSheetId="2" hidden="1">{#N/A,#N/A,FALSE,"ET-CAPA";#N/A,#N/A,FALSE,"ET-PAG1";#N/A,#N/A,FALSE,"ET-PAG2";#N/A,#N/A,FALSE,"ET-PAG3";#N/A,#N/A,FALSE,"ET-PAG4";#N/A,#N/A,FALSE,"ET-PAG5"}</definedName>
    <definedName name="wrn.GERAL." localSheetId="3" hidden="1">{#N/A,#N/A,FALSE,"ET-CAPA";#N/A,#N/A,FALSE,"ET-PAG1";#N/A,#N/A,FALSE,"ET-PAG2";#N/A,#N/A,FALSE,"ET-PAG3";#N/A,#N/A,FALSE,"ET-PAG4";#N/A,#N/A,FALSE,"ET-PAG5"}</definedName>
    <definedName name="wrn.GERAL." localSheetId="1" hidden="1">{#N/A,#N/A,FALSE,"ET-CAPA";#N/A,#N/A,FALSE,"ET-PAG1";#N/A,#N/A,FALSE,"ET-PAG2";#N/A,#N/A,FALSE,"ET-PAG3";#N/A,#N/A,FALSE,"ET-PAG4";#N/A,#N/A,FALSE,"ET-PAG5"}</definedName>
    <definedName name="wrn.GERAL." localSheetId="0" hidden="1">{#N/A,#N/A,FALSE,"ET-CAPA";#N/A,#N/A,FALSE,"ET-PAG1";#N/A,#N/A,FALSE,"ET-PAG2";#N/A,#N/A,FALSE,"ET-PAG3";#N/A,#N/A,FALSE,"ET-PAG4";#N/A,#N/A,FALSE,"ET-PAG5"}</definedName>
    <definedName name="wrn.GERAL." hidden="1">{#N/A,#N/A,FALSE,"ET-CAPA";#N/A,#N/A,FALSE,"ET-PAG1";#N/A,#N/A,FALSE,"ET-PAG2";#N/A,#N/A,FALSE,"ET-PAG3";#N/A,#N/A,FALSE,"ET-PAG4";#N/A,#N/A,FALSE,"ET-PAG5"}</definedName>
    <definedName name="wrn.GERAL._1" hidden="1">{#N/A,#N/A,FALSE,"ET-CAPA";#N/A,#N/A,FALSE,"ET-PAG1";#N/A,#N/A,FALSE,"ET-PAG2";#N/A,#N/A,FALSE,"ET-PAG3";#N/A,#N/A,FALSE,"ET-PAG4";#N/A,#N/A,FALSE,"ET-PAG5"}</definedName>
    <definedName name="wrn.GERAL._1_1" hidden="1">{#N/A,#N/A,FALSE,"ET-CAPA";#N/A,#N/A,FALSE,"ET-PAG1";#N/A,#N/A,FALSE,"ET-PAG2";#N/A,#N/A,FALSE,"ET-PAG3";#N/A,#N/A,FALSE,"ET-PAG4";#N/A,#N/A,FALSE,"ET-PAG5"}</definedName>
    <definedName name="wrn.GERAL._1_2" hidden="1">{#N/A,#N/A,FALSE,"ET-CAPA";#N/A,#N/A,FALSE,"ET-PAG1";#N/A,#N/A,FALSE,"ET-PAG2";#N/A,#N/A,FALSE,"ET-PAG3";#N/A,#N/A,FALSE,"ET-PAG4";#N/A,#N/A,FALSE,"ET-PAG5"}</definedName>
    <definedName name="wrn.GERAL._2" hidden="1">{#N/A,#N/A,FALSE,"ET-CAPA";#N/A,#N/A,FALSE,"ET-PAG1";#N/A,#N/A,FALSE,"ET-PAG2";#N/A,#N/A,FALSE,"ET-PAG3";#N/A,#N/A,FALSE,"ET-PAG4";#N/A,#N/A,FALSE,"ET-PAG5"}</definedName>
    <definedName name="wrn.GERAL._3" hidden="1">{#N/A,#N/A,FALSE,"ET-CAPA";#N/A,#N/A,FALSE,"ET-PAG1";#N/A,#N/A,FALSE,"ET-PAG2";#N/A,#N/A,FALSE,"ET-PAG3";#N/A,#N/A,FALSE,"ET-PAG4";#N/A,#N/A,FALSE,"ET-PAG5"}</definedName>
    <definedName name="wrn.GERAL2" localSheetId="2" hidden="1">{#N/A,#N/A,FALSE,"ET-CAPA";#N/A,#N/A,FALSE,"ET-PAG1";#N/A,#N/A,FALSE,"ET-PAG2";#N/A,#N/A,FALSE,"ET-PAG3";#N/A,#N/A,FALSE,"ET-PAG4";#N/A,#N/A,FALSE,"ET-PAG5"}</definedName>
    <definedName name="wrn.GERAL2" localSheetId="3" hidden="1">{#N/A,#N/A,FALSE,"ET-CAPA";#N/A,#N/A,FALSE,"ET-PAG1";#N/A,#N/A,FALSE,"ET-PAG2";#N/A,#N/A,FALSE,"ET-PAG3";#N/A,#N/A,FALSE,"ET-PAG4";#N/A,#N/A,FALSE,"ET-PAG5"}</definedName>
    <definedName name="wrn.GERAL2" localSheetId="1" hidden="1">{#N/A,#N/A,FALSE,"ET-CAPA";#N/A,#N/A,FALSE,"ET-PAG1";#N/A,#N/A,FALSE,"ET-PAG2";#N/A,#N/A,FALSE,"ET-PAG3";#N/A,#N/A,FALSE,"ET-PAG4";#N/A,#N/A,FALSE,"ET-PAG5"}</definedName>
    <definedName name="wrn.GERAL2" localSheetId="0" hidden="1">{#N/A,#N/A,FALSE,"ET-CAPA";#N/A,#N/A,FALSE,"ET-PAG1";#N/A,#N/A,FALSE,"ET-PAG2";#N/A,#N/A,FALSE,"ET-PAG3";#N/A,#N/A,FALSE,"ET-PAG4";#N/A,#N/A,FALSE,"ET-PAG5"}</definedName>
    <definedName name="wrn.GERAL2" hidden="1">{#N/A,#N/A,FALSE,"ET-CAPA";#N/A,#N/A,FALSE,"ET-PAG1";#N/A,#N/A,FALSE,"ET-PAG2";#N/A,#N/A,FALSE,"ET-PAG3";#N/A,#N/A,FALSE,"ET-PAG4";#N/A,#N/A,FALSE,"ET-PAG5"}</definedName>
    <definedName name="wrn.GERAL2_1" hidden="1">{#N/A,#N/A,FALSE,"ET-CAPA";#N/A,#N/A,FALSE,"ET-PAG1";#N/A,#N/A,FALSE,"ET-PAG2";#N/A,#N/A,FALSE,"ET-PAG3";#N/A,#N/A,FALSE,"ET-PAG4";#N/A,#N/A,FALSE,"ET-PAG5"}</definedName>
    <definedName name="wrn.GERAL2_1_1" hidden="1">{#N/A,#N/A,FALSE,"ET-CAPA";#N/A,#N/A,FALSE,"ET-PAG1";#N/A,#N/A,FALSE,"ET-PAG2";#N/A,#N/A,FALSE,"ET-PAG3";#N/A,#N/A,FALSE,"ET-PAG4";#N/A,#N/A,FALSE,"ET-PAG5"}</definedName>
    <definedName name="wrn.GERAL2_1_2" hidden="1">{#N/A,#N/A,FALSE,"ET-CAPA";#N/A,#N/A,FALSE,"ET-PAG1";#N/A,#N/A,FALSE,"ET-PAG2";#N/A,#N/A,FALSE,"ET-PAG3";#N/A,#N/A,FALSE,"ET-PAG4";#N/A,#N/A,FALSE,"ET-PAG5"}</definedName>
    <definedName name="wrn.GERAL2_2" hidden="1">{#N/A,#N/A,FALSE,"ET-CAPA";#N/A,#N/A,FALSE,"ET-PAG1";#N/A,#N/A,FALSE,"ET-PAG2";#N/A,#N/A,FALSE,"ET-PAG3";#N/A,#N/A,FALSE,"ET-PAG4";#N/A,#N/A,FALSE,"ET-PAG5"}</definedName>
    <definedName name="wrn.GERAL2_3" hidden="1">{#N/A,#N/A,FALSE,"ET-CAPA";#N/A,#N/A,FALSE,"ET-PAG1";#N/A,#N/A,FALSE,"ET-PAG2";#N/A,#N/A,FALSE,"ET-PAG3";#N/A,#N/A,FALSE,"ET-PAG4";#N/A,#N/A,FALSE,"ET-PAG5"}</definedName>
    <definedName name="X" localSheetId="4">#REF!</definedName>
    <definedName name="X" localSheetId="2">#REF!</definedName>
    <definedName name="X" localSheetId="3">#REF!</definedName>
    <definedName name="X" localSheetId="5">#REF!</definedName>
    <definedName name="X" localSheetId="0">#REF!</definedName>
    <definedName name="X" localSheetId="7">#REF!</definedName>
    <definedName name="X">#REF!</definedName>
  </definedNames>
  <calcPr calcId="152511"/>
</workbook>
</file>

<file path=xl/calcChain.xml><?xml version="1.0" encoding="utf-8"?>
<calcChain xmlns="http://schemas.openxmlformats.org/spreadsheetml/2006/main">
  <c r="I9" i="20" l="1"/>
  <c r="I8" i="20"/>
  <c r="L5" i="48" l="1"/>
  <c r="G35" i="48" l="1"/>
  <c r="E33" i="48"/>
  <c r="F11" i="48" s="1"/>
  <c r="F26" i="48" l="1"/>
  <c r="F22" i="48"/>
  <c r="F18" i="48"/>
  <c r="F30" i="48"/>
  <c r="F14" i="48"/>
  <c r="F29" i="48"/>
  <c r="F25" i="48"/>
  <c r="F21" i="48"/>
  <c r="F17" i="48"/>
  <c r="F13" i="48"/>
  <c r="F10" i="48"/>
  <c r="F28" i="48"/>
  <c r="F24" i="48"/>
  <c r="F20" i="48"/>
  <c r="F16" i="48"/>
  <c r="F12" i="48"/>
  <c r="F31" i="48"/>
  <c r="F27" i="48"/>
  <c r="F23" i="48"/>
  <c r="F19" i="48"/>
  <c r="F15" i="48"/>
  <c r="F33" i="48" l="1"/>
  <c r="V36" i="48"/>
  <c r="A1" i="45" l="1"/>
  <c r="F18" i="20" l="1"/>
  <c r="H23" i="20"/>
  <c r="H9" i="20" s="1"/>
  <c r="H22" i="20"/>
  <c r="H8" i="20" s="1"/>
  <c r="F13" i="20"/>
  <c r="J23" i="44" l="1"/>
  <c r="G23" i="44"/>
  <c r="L23" i="44" s="1"/>
  <c r="M23" i="44" s="1"/>
  <c r="F516" i="45" l="1"/>
  <c r="F511" i="45"/>
  <c r="I507" i="45"/>
  <c r="J507" i="45" s="1"/>
  <c r="G507" i="45"/>
  <c r="E507" i="45"/>
  <c r="I506" i="45"/>
  <c r="J506" i="45" s="1"/>
  <c r="G506" i="45"/>
  <c r="E506" i="45"/>
  <c r="I505" i="45"/>
  <c r="J505" i="45" s="1"/>
  <c r="G505" i="45"/>
  <c r="E505" i="45"/>
  <c r="I504" i="45"/>
  <c r="J504" i="45" s="1"/>
  <c r="G504" i="45"/>
  <c r="E504" i="45"/>
  <c r="I503" i="45"/>
  <c r="J503" i="45" s="1"/>
  <c r="G503" i="45"/>
  <c r="E503" i="45"/>
  <c r="I502" i="45"/>
  <c r="J502" i="45" s="1"/>
  <c r="G502" i="45"/>
  <c r="E502" i="45"/>
  <c r="A500" i="45"/>
  <c r="H510" i="45" l="1"/>
  <c r="H511" i="45" s="1"/>
  <c r="H512" i="45" s="1"/>
  <c r="H514" i="45"/>
  <c r="I514" i="45" s="1"/>
  <c r="I512" i="45" l="1"/>
  <c r="J512" i="45" s="1"/>
  <c r="H515" i="45"/>
  <c r="J514" i="45"/>
  <c r="J517" i="45" l="1"/>
  <c r="J500" i="45" s="1"/>
  <c r="E469" i="45" l="1"/>
  <c r="E468" i="45"/>
  <c r="F452" i="45"/>
  <c r="F447" i="45"/>
  <c r="I443" i="45"/>
  <c r="G443" i="45"/>
  <c r="E443" i="45"/>
  <c r="I442" i="45"/>
  <c r="G442" i="45"/>
  <c r="E442" i="45"/>
  <c r="I441" i="45"/>
  <c r="G441" i="45"/>
  <c r="E441" i="45"/>
  <c r="I440" i="45"/>
  <c r="G440" i="45"/>
  <c r="E440" i="45"/>
  <c r="I439" i="45"/>
  <c r="G439" i="45"/>
  <c r="E439" i="45"/>
  <c r="I438" i="45"/>
  <c r="G438" i="45"/>
  <c r="E438" i="45"/>
  <c r="I437" i="45"/>
  <c r="G437" i="45"/>
  <c r="E437" i="45"/>
  <c r="I436" i="45"/>
  <c r="G436" i="45"/>
  <c r="E436" i="45"/>
  <c r="I435" i="45"/>
  <c r="G435" i="45"/>
  <c r="E435" i="45"/>
  <c r="I434" i="45"/>
  <c r="G434" i="45"/>
  <c r="E434" i="45"/>
  <c r="I433" i="45"/>
  <c r="G433" i="45"/>
  <c r="E433" i="45"/>
  <c r="I432" i="45"/>
  <c r="G432" i="45"/>
  <c r="E432" i="45"/>
  <c r="I431" i="45"/>
  <c r="G431" i="45"/>
  <c r="E431" i="45"/>
  <c r="I430" i="45"/>
  <c r="G430" i="45"/>
  <c r="E430" i="45"/>
  <c r="I429" i="45"/>
  <c r="G429" i="45"/>
  <c r="E429" i="45"/>
  <c r="I428" i="45"/>
  <c r="G428" i="45"/>
  <c r="E428" i="45"/>
  <c r="I427" i="45"/>
  <c r="G427" i="45"/>
  <c r="E427" i="45"/>
  <c r="I426" i="45"/>
  <c r="G426" i="45"/>
  <c r="E426" i="45"/>
  <c r="I425" i="45"/>
  <c r="G425" i="45"/>
  <c r="E425" i="45"/>
  <c r="I424" i="45"/>
  <c r="G424" i="45"/>
  <c r="E424" i="45"/>
  <c r="I423" i="45"/>
  <c r="G423" i="45"/>
  <c r="E423" i="45"/>
  <c r="I422" i="45"/>
  <c r="G422" i="45"/>
  <c r="E422" i="45"/>
  <c r="I421" i="45"/>
  <c r="G421" i="45"/>
  <c r="E421" i="45"/>
  <c r="I420" i="45"/>
  <c r="G420" i="45"/>
  <c r="E420" i="45"/>
  <c r="I419" i="45"/>
  <c r="G419" i="45"/>
  <c r="E419" i="45"/>
  <c r="I418" i="45"/>
  <c r="G418" i="45"/>
  <c r="E418" i="45"/>
  <c r="I417" i="45"/>
  <c r="G417" i="45"/>
  <c r="E417" i="45"/>
  <c r="I416" i="45"/>
  <c r="G416" i="45"/>
  <c r="E416" i="45"/>
  <c r="I415" i="45"/>
  <c r="G415" i="45"/>
  <c r="E415" i="45"/>
  <c r="A413" i="45"/>
  <c r="F496" i="45"/>
  <c r="F491" i="45"/>
  <c r="I487" i="45"/>
  <c r="G487" i="45"/>
  <c r="E487" i="45"/>
  <c r="I486" i="45"/>
  <c r="G486" i="45"/>
  <c r="E486" i="45"/>
  <c r="I485" i="45"/>
  <c r="G485" i="45"/>
  <c r="E485" i="45"/>
  <c r="I484" i="45"/>
  <c r="G484" i="45"/>
  <c r="E484" i="45"/>
  <c r="I483" i="45"/>
  <c r="G483" i="45"/>
  <c r="E483" i="45"/>
  <c r="I482" i="45"/>
  <c r="G482" i="45"/>
  <c r="E482" i="45"/>
  <c r="I481" i="45"/>
  <c r="G481" i="45"/>
  <c r="E481" i="45"/>
  <c r="I480" i="45"/>
  <c r="G480" i="45"/>
  <c r="E480" i="45"/>
  <c r="I479" i="45"/>
  <c r="G479" i="45"/>
  <c r="E479" i="45"/>
  <c r="I478" i="45"/>
  <c r="G478" i="45"/>
  <c r="E478" i="45"/>
  <c r="I477" i="45"/>
  <c r="G477" i="45"/>
  <c r="E477" i="45"/>
  <c r="I476" i="45"/>
  <c r="G476" i="45"/>
  <c r="E476" i="45"/>
  <c r="I475" i="45"/>
  <c r="G475" i="45"/>
  <c r="E475" i="45"/>
  <c r="I474" i="45"/>
  <c r="G474" i="45"/>
  <c r="E474" i="45"/>
  <c r="I473" i="45"/>
  <c r="G473" i="45"/>
  <c r="E473" i="45"/>
  <c r="I472" i="45"/>
  <c r="G472" i="45"/>
  <c r="E472" i="45"/>
  <c r="I471" i="45"/>
  <c r="G471" i="45"/>
  <c r="E471" i="45"/>
  <c r="I470" i="45"/>
  <c r="G470" i="45"/>
  <c r="E470" i="45"/>
  <c r="I469" i="45"/>
  <c r="G469" i="45"/>
  <c r="I468" i="45"/>
  <c r="G468" i="45"/>
  <c r="I467" i="45"/>
  <c r="G467" i="45"/>
  <c r="E467" i="45"/>
  <c r="I466" i="45"/>
  <c r="G466" i="45"/>
  <c r="E466" i="45"/>
  <c r="I465" i="45"/>
  <c r="G465" i="45"/>
  <c r="E465" i="45"/>
  <c r="I464" i="45"/>
  <c r="G464" i="45"/>
  <c r="E464" i="45"/>
  <c r="I463" i="45"/>
  <c r="G463" i="45"/>
  <c r="E463" i="45"/>
  <c r="I462" i="45"/>
  <c r="G462" i="45"/>
  <c r="E462" i="45"/>
  <c r="I461" i="45"/>
  <c r="G461" i="45"/>
  <c r="E461" i="45"/>
  <c r="I460" i="45"/>
  <c r="G460" i="45"/>
  <c r="E460" i="45"/>
  <c r="I459" i="45"/>
  <c r="G459" i="45"/>
  <c r="E459" i="45"/>
  <c r="I458" i="45"/>
  <c r="G458" i="45"/>
  <c r="E458" i="45"/>
  <c r="A456" i="45"/>
  <c r="F409" i="45"/>
  <c r="F404" i="45"/>
  <c r="I400" i="45"/>
  <c r="G400" i="45"/>
  <c r="E400" i="45"/>
  <c r="I399" i="45"/>
  <c r="G399" i="45"/>
  <c r="E399" i="45"/>
  <c r="I398" i="45"/>
  <c r="G398" i="45"/>
  <c r="E398" i="45"/>
  <c r="I397" i="45"/>
  <c r="G397" i="45"/>
  <c r="E397" i="45"/>
  <c r="I396" i="45"/>
  <c r="G396" i="45"/>
  <c r="E396" i="45"/>
  <c r="I395" i="45"/>
  <c r="G395" i="45"/>
  <c r="E395" i="45"/>
  <c r="I394" i="45"/>
  <c r="G394" i="45"/>
  <c r="E394" i="45"/>
  <c r="I393" i="45"/>
  <c r="G393" i="45"/>
  <c r="E393" i="45"/>
  <c r="I392" i="45"/>
  <c r="G392" i="45"/>
  <c r="E392" i="45"/>
  <c r="I391" i="45"/>
  <c r="G391" i="45"/>
  <c r="E391" i="45"/>
  <c r="I390" i="45"/>
  <c r="G390" i="45"/>
  <c r="E390" i="45"/>
  <c r="I389" i="45"/>
  <c r="G389" i="45"/>
  <c r="E389" i="45"/>
  <c r="I388" i="45"/>
  <c r="G388" i="45"/>
  <c r="E388" i="45"/>
  <c r="I387" i="45"/>
  <c r="G387" i="45"/>
  <c r="E387" i="45"/>
  <c r="I386" i="45"/>
  <c r="G386" i="45"/>
  <c r="E386" i="45"/>
  <c r="I385" i="45"/>
  <c r="G385" i="45"/>
  <c r="E385" i="45"/>
  <c r="I384" i="45"/>
  <c r="G384" i="45"/>
  <c r="E384" i="45"/>
  <c r="I383" i="45"/>
  <c r="G383" i="45"/>
  <c r="E383" i="45"/>
  <c r="A381" i="45"/>
  <c r="F377" i="45"/>
  <c r="F372" i="45"/>
  <c r="I368" i="45"/>
  <c r="J368" i="45" s="1"/>
  <c r="G368" i="45"/>
  <c r="E368" i="45"/>
  <c r="I367" i="45"/>
  <c r="J367" i="45" s="1"/>
  <c r="G367" i="45"/>
  <c r="E367" i="45"/>
  <c r="I366" i="45"/>
  <c r="J366" i="45" s="1"/>
  <c r="G366" i="45"/>
  <c r="E366" i="45"/>
  <c r="I365" i="45"/>
  <c r="J365" i="45" s="1"/>
  <c r="G365" i="45"/>
  <c r="E365" i="45"/>
  <c r="I364" i="45"/>
  <c r="J364" i="45" s="1"/>
  <c r="G364" i="45"/>
  <c r="E364" i="45"/>
  <c r="I363" i="45"/>
  <c r="J363" i="45" s="1"/>
  <c r="G363" i="45"/>
  <c r="E363" i="45"/>
  <c r="A361" i="45"/>
  <c r="F357" i="45"/>
  <c r="F352" i="45"/>
  <c r="I348" i="45"/>
  <c r="J348" i="45" s="1"/>
  <c r="G348" i="45"/>
  <c r="E348" i="45"/>
  <c r="I347" i="45"/>
  <c r="G347" i="45"/>
  <c r="E347" i="45"/>
  <c r="I346" i="45"/>
  <c r="G346" i="45"/>
  <c r="E346" i="45"/>
  <c r="I345" i="45"/>
  <c r="J345" i="45" s="1"/>
  <c r="G345" i="45"/>
  <c r="E345" i="45"/>
  <c r="I344" i="45"/>
  <c r="J344" i="45" s="1"/>
  <c r="G344" i="45"/>
  <c r="E344" i="45"/>
  <c r="I343" i="45"/>
  <c r="J343" i="45" s="1"/>
  <c r="G343" i="45"/>
  <c r="E343" i="45"/>
  <c r="I342" i="45"/>
  <c r="J342" i="45" s="1"/>
  <c r="G342" i="45"/>
  <c r="E342" i="45"/>
  <c r="I341" i="45"/>
  <c r="G341" i="45"/>
  <c r="E341" i="45"/>
  <c r="I340" i="45"/>
  <c r="J340" i="45" s="1"/>
  <c r="G340" i="45"/>
  <c r="E340" i="45"/>
  <c r="I339" i="45"/>
  <c r="G339" i="45"/>
  <c r="E339" i="45"/>
  <c r="I338" i="45"/>
  <c r="G338" i="45"/>
  <c r="E338" i="45"/>
  <c r="I337" i="45"/>
  <c r="J337" i="45" s="1"/>
  <c r="G337" i="45"/>
  <c r="E337" i="45"/>
  <c r="I336" i="45"/>
  <c r="J336" i="45" s="1"/>
  <c r="G336" i="45"/>
  <c r="E336" i="45"/>
  <c r="I335" i="45"/>
  <c r="J335" i="45" s="1"/>
  <c r="G335" i="45"/>
  <c r="E335" i="45"/>
  <c r="I334" i="45"/>
  <c r="J334" i="45" s="1"/>
  <c r="G334" i="45"/>
  <c r="E334" i="45"/>
  <c r="I333" i="45"/>
  <c r="G333" i="45"/>
  <c r="E333" i="45"/>
  <c r="I332" i="45"/>
  <c r="J332" i="45" s="1"/>
  <c r="G332" i="45"/>
  <c r="E332" i="45"/>
  <c r="I331" i="45"/>
  <c r="G331" i="45"/>
  <c r="E331" i="45"/>
  <c r="I330" i="45"/>
  <c r="G330" i="45"/>
  <c r="E330" i="45"/>
  <c r="I329" i="45"/>
  <c r="J329" i="45" s="1"/>
  <c r="G329" i="45"/>
  <c r="E329" i="45"/>
  <c r="I328" i="45"/>
  <c r="J328" i="45" s="1"/>
  <c r="G328" i="45"/>
  <c r="E328" i="45"/>
  <c r="I327" i="45"/>
  <c r="J327" i="45" s="1"/>
  <c r="G327" i="45"/>
  <c r="E327" i="45"/>
  <c r="A325" i="45"/>
  <c r="H312" i="45"/>
  <c r="H311" i="45"/>
  <c r="H310" i="45"/>
  <c r="H309" i="45"/>
  <c r="H308" i="45"/>
  <c r="H307" i="45"/>
  <c r="H306" i="45"/>
  <c r="H305" i="45"/>
  <c r="H304" i="45"/>
  <c r="H303" i="45"/>
  <c r="H302" i="45"/>
  <c r="H301" i="45"/>
  <c r="H300" i="45"/>
  <c r="H299" i="45"/>
  <c r="H298" i="45"/>
  <c r="H297" i="45"/>
  <c r="H296" i="45"/>
  <c r="H295" i="45"/>
  <c r="H294" i="45"/>
  <c r="H293" i="45"/>
  <c r="H292" i="45"/>
  <c r="H291" i="45"/>
  <c r="H290" i="45"/>
  <c r="H289" i="45"/>
  <c r="H288" i="45"/>
  <c r="H287" i="45"/>
  <c r="H286" i="45"/>
  <c r="H285" i="45"/>
  <c r="H284" i="45"/>
  <c r="H283" i="45"/>
  <c r="H282" i="45"/>
  <c r="H281" i="45"/>
  <c r="H280" i="45"/>
  <c r="H279" i="45"/>
  <c r="H278" i="45"/>
  <c r="H277" i="45"/>
  <c r="H276" i="45"/>
  <c r="H275" i="45"/>
  <c r="H274" i="45"/>
  <c r="H273" i="45"/>
  <c r="H272" i="45"/>
  <c r="H271" i="45"/>
  <c r="H270" i="45"/>
  <c r="H269" i="45"/>
  <c r="H268" i="45"/>
  <c r="H267" i="45"/>
  <c r="H266" i="45"/>
  <c r="H265" i="45"/>
  <c r="H264" i="45"/>
  <c r="H263" i="45"/>
  <c r="H262" i="45"/>
  <c r="H261" i="45"/>
  <c r="H260" i="45"/>
  <c r="H259" i="45"/>
  <c r="H258" i="45"/>
  <c r="H257" i="45"/>
  <c r="H256" i="45"/>
  <c r="H255" i="45"/>
  <c r="H254" i="45"/>
  <c r="H253" i="45"/>
  <c r="H252" i="45"/>
  <c r="H251" i="45"/>
  <c r="H250" i="45"/>
  <c r="H249" i="45"/>
  <c r="H248" i="45"/>
  <c r="H247" i="45"/>
  <c r="H246" i="45"/>
  <c r="H245" i="45"/>
  <c r="H244" i="45"/>
  <c r="H243" i="45"/>
  <c r="H242" i="45"/>
  <c r="H241" i="45"/>
  <c r="H240" i="45"/>
  <c r="H239" i="45"/>
  <c r="H238" i="45"/>
  <c r="H237" i="45"/>
  <c r="H236" i="45"/>
  <c r="H235" i="45"/>
  <c r="H234" i="45"/>
  <c r="H233" i="45"/>
  <c r="H232" i="45"/>
  <c r="H231" i="45"/>
  <c r="H230" i="45"/>
  <c r="H229" i="45"/>
  <c r="H228" i="45"/>
  <c r="I303" i="45"/>
  <c r="J303" i="45" s="1"/>
  <c r="G303" i="45"/>
  <c r="E303" i="45"/>
  <c r="I302" i="45"/>
  <c r="G302" i="45"/>
  <c r="E302" i="45"/>
  <c r="I301" i="45"/>
  <c r="J301" i="45" s="1"/>
  <c r="G301" i="45"/>
  <c r="E301" i="45"/>
  <c r="I300" i="45"/>
  <c r="G300" i="45"/>
  <c r="E300" i="45"/>
  <c r="I299" i="45"/>
  <c r="J299" i="45" s="1"/>
  <c r="G299" i="45"/>
  <c r="E299" i="45"/>
  <c r="I298" i="45"/>
  <c r="G298" i="45"/>
  <c r="E298" i="45"/>
  <c r="I297" i="45"/>
  <c r="G297" i="45"/>
  <c r="E297" i="45"/>
  <c r="F321" i="45"/>
  <c r="F316" i="45"/>
  <c r="I312" i="45"/>
  <c r="J312" i="45" s="1"/>
  <c r="G312" i="45"/>
  <c r="E312" i="45"/>
  <c r="I311" i="45"/>
  <c r="G311" i="45"/>
  <c r="E311" i="45"/>
  <c r="I310" i="45"/>
  <c r="J310" i="45" s="1"/>
  <c r="G310" i="45"/>
  <c r="E310" i="45"/>
  <c r="I309" i="45"/>
  <c r="G309" i="45"/>
  <c r="E309" i="45"/>
  <c r="I308" i="45"/>
  <c r="J308" i="45" s="1"/>
  <c r="G308" i="45"/>
  <c r="E308" i="45"/>
  <c r="I307" i="45"/>
  <c r="G307" i="45"/>
  <c r="E307" i="45"/>
  <c r="I306" i="45"/>
  <c r="J306" i="45" s="1"/>
  <c r="G306" i="45"/>
  <c r="E306" i="45"/>
  <c r="I305" i="45"/>
  <c r="G305" i="45"/>
  <c r="E305" i="45"/>
  <c r="I304" i="45"/>
  <c r="J304" i="45" s="1"/>
  <c r="G304" i="45"/>
  <c r="E304" i="45"/>
  <c r="I296" i="45"/>
  <c r="G296" i="45"/>
  <c r="E296" i="45"/>
  <c r="I295" i="45"/>
  <c r="G295" i="45"/>
  <c r="E295" i="45"/>
  <c r="I294" i="45"/>
  <c r="G294" i="45"/>
  <c r="E294" i="45"/>
  <c r="I293" i="45"/>
  <c r="G293" i="45"/>
  <c r="E293" i="45"/>
  <c r="I292" i="45"/>
  <c r="G292" i="45"/>
  <c r="E292" i="45"/>
  <c r="I291" i="45"/>
  <c r="G291" i="45"/>
  <c r="E291" i="45"/>
  <c r="I290" i="45"/>
  <c r="G290" i="45"/>
  <c r="E290" i="45"/>
  <c r="I289" i="45"/>
  <c r="G289" i="45"/>
  <c r="E289" i="45"/>
  <c r="I288" i="45"/>
  <c r="G288" i="45"/>
  <c r="E288" i="45"/>
  <c r="I287" i="45"/>
  <c r="G287" i="45"/>
  <c r="E287" i="45"/>
  <c r="I286" i="45"/>
  <c r="G286" i="45"/>
  <c r="E286" i="45"/>
  <c r="I285" i="45"/>
  <c r="G285" i="45"/>
  <c r="E285" i="45"/>
  <c r="I284" i="45"/>
  <c r="G284" i="45"/>
  <c r="E284" i="45"/>
  <c r="I283" i="45"/>
  <c r="G283" i="45"/>
  <c r="E283" i="45"/>
  <c r="I282" i="45"/>
  <c r="G282" i="45"/>
  <c r="E282" i="45"/>
  <c r="I281" i="45"/>
  <c r="G281" i="45"/>
  <c r="E281" i="45"/>
  <c r="I280" i="45"/>
  <c r="G280" i="45"/>
  <c r="E280" i="45"/>
  <c r="I279" i="45"/>
  <c r="G279" i="45"/>
  <c r="E279" i="45"/>
  <c r="I278" i="45"/>
  <c r="G278" i="45"/>
  <c r="E278" i="45"/>
  <c r="I277" i="45"/>
  <c r="G277" i="45"/>
  <c r="E277" i="45"/>
  <c r="I276" i="45"/>
  <c r="G276" i="45"/>
  <c r="E276" i="45"/>
  <c r="I275" i="45"/>
  <c r="G275" i="45"/>
  <c r="E275" i="45"/>
  <c r="I274" i="45"/>
  <c r="G274" i="45"/>
  <c r="E274" i="45"/>
  <c r="I273" i="45"/>
  <c r="G273" i="45"/>
  <c r="E273" i="45"/>
  <c r="I272" i="45"/>
  <c r="G272" i="45"/>
  <c r="E272" i="45"/>
  <c r="I271" i="45"/>
  <c r="G271" i="45"/>
  <c r="E271" i="45"/>
  <c r="I270" i="45"/>
  <c r="G270" i="45"/>
  <c r="E270" i="45"/>
  <c r="I269" i="45"/>
  <c r="G269" i="45"/>
  <c r="E269" i="45"/>
  <c r="I268" i="45"/>
  <c r="G268" i="45"/>
  <c r="E268" i="45"/>
  <c r="I267" i="45"/>
  <c r="G267" i="45"/>
  <c r="E267" i="45"/>
  <c r="I266" i="45"/>
  <c r="G266" i="45"/>
  <c r="E266" i="45"/>
  <c r="I265" i="45"/>
  <c r="G265" i="45"/>
  <c r="E265" i="45"/>
  <c r="I264" i="45"/>
  <c r="G264" i="45"/>
  <c r="E264" i="45"/>
  <c r="I263" i="45"/>
  <c r="G263" i="45"/>
  <c r="E263" i="45"/>
  <c r="I262" i="45"/>
  <c r="G262" i="45"/>
  <c r="E262" i="45"/>
  <c r="I261" i="45"/>
  <c r="G261" i="45"/>
  <c r="E261" i="45"/>
  <c r="I260" i="45"/>
  <c r="G260" i="45"/>
  <c r="E260" i="45"/>
  <c r="I259" i="45"/>
  <c r="G259" i="45"/>
  <c r="E259" i="45"/>
  <c r="I258" i="45"/>
  <c r="G258" i="45"/>
  <c r="E258" i="45"/>
  <c r="I257" i="45"/>
  <c r="G257" i="45"/>
  <c r="E257" i="45"/>
  <c r="I256" i="45"/>
  <c r="G256" i="45"/>
  <c r="E256" i="45"/>
  <c r="I255" i="45"/>
  <c r="G255" i="45"/>
  <c r="E255" i="45"/>
  <c r="I254" i="45"/>
  <c r="G254" i="45"/>
  <c r="E254" i="45"/>
  <c r="I253" i="45"/>
  <c r="G253" i="45"/>
  <c r="E253" i="45"/>
  <c r="I252" i="45"/>
  <c r="G252" i="45"/>
  <c r="E252" i="45"/>
  <c r="I251" i="45"/>
  <c r="G251" i="45"/>
  <c r="E251" i="45"/>
  <c r="I250" i="45"/>
  <c r="G250" i="45"/>
  <c r="E250" i="45"/>
  <c r="I249" i="45"/>
  <c r="G249" i="45"/>
  <c r="E249" i="45"/>
  <c r="I248" i="45"/>
  <c r="G248" i="45"/>
  <c r="E248" i="45"/>
  <c r="I247" i="45"/>
  <c r="G247" i="45"/>
  <c r="E247" i="45"/>
  <c r="I246" i="45"/>
  <c r="G246" i="45"/>
  <c r="E246" i="45"/>
  <c r="I245" i="45"/>
  <c r="G245" i="45"/>
  <c r="E245" i="45"/>
  <c r="I244" i="45"/>
  <c r="G244" i="45"/>
  <c r="E244" i="45"/>
  <c r="I243" i="45"/>
  <c r="G243" i="45"/>
  <c r="E243" i="45"/>
  <c r="I242" i="45"/>
  <c r="G242" i="45"/>
  <c r="E242" i="45"/>
  <c r="I241" i="45"/>
  <c r="G241" i="45"/>
  <c r="E241" i="45"/>
  <c r="I240" i="45"/>
  <c r="G240" i="45"/>
  <c r="E240" i="45"/>
  <c r="I239" i="45"/>
  <c r="G239" i="45"/>
  <c r="E239" i="45"/>
  <c r="I238" i="45"/>
  <c r="G238" i="45"/>
  <c r="E238" i="45"/>
  <c r="I237" i="45"/>
  <c r="G237" i="45"/>
  <c r="E237" i="45"/>
  <c r="I236" i="45"/>
  <c r="G236" i="45"/>
  <c r="E236" i="45"/>
  <c r="I235" i="45"/>
  <c r="G235" i="45"/>
  <c r="E235" i="45"/>
  <c r="I234" i="45"/>
  <c r="G234" i="45"/>
  <c r="E234" i="45"/>
  <c r="I233" i="45"/>
  <c r="G233" i="45"/>
  <c r="E233" i="45"/>
  <c r="I232" i="45"/>
  <c r="G232" i="45"/>
  <c r="E232" i="45"/>
  <c r="I231" i="45"/>
  <c r="G231" i="45"/>
  <c r="E231" i="45"/>
  <c r="I230" i="45"/>
  <c r="G230" i="45"/>
  <c r="E230" i="45"/>
  <c r="I229" i="45"/>
  <c r="G229" i="45"/>
  <c r="E229" i="45"/>
  <c r="I228" i="45"/>
  <c r="G228" i="45"/>
  <c r="E228" i="45"/>
  <c r="A226" i="45"/>
  <c r="F222" i="45"/>
  <c r="F217" i="45"/>
  <c r="I213" i="45"/>
  <c r="J213" i="45" s="1"/>
  <c r="G213" i="45"/>
  <c r="E213" i="45"/>
  <c r="I212" i="45"/>
  <c r="J212" i="45" s="1"/>
  <c r="G212" i="45"/>
  <c r="E212" i="45"/>
  <c r="I211" i="45"/>
  <c r="J211" i="45" s="1"/>
  <c r="G211" i="45"/>
  <c r="E211" i="45"/>
  <c r="I210" i="45"/>
  <c r="J210" i="45" s="1"/>
  <c r="G210" i="45"/>
  <c r="E210" i="45"/>
  <c r="I209" i="45"/>
  <c r="J209" i="45" s="1"/>
  <c r="G209" i="45"/>
  <c r="E209" i="45"/>
  <c r="I208" i="45"/>
  <c r="J208" i="45" s="1"/>
  <c r="G208" i="45"/>
  <c r="E208" i="45"/>
  <c r="I207" i="45"/>
  <c r="J207" i="45" s="1"/>
  <c r="G207" i="45"/>
  <c r="E207" i="45"/>
  <c r="I206" i="45"/>
  <c r="J206" i="45" s="1"/>
  <c r="G206" i="45"/>
  <c r="E206" i="45"/>
  <c r="I205" i="45"/>
  <c r="J205" i="45" s="1"/>
  <c r="G205" i="45"/>
  <c r="E205" i="45"/>
  <c r="I204" i="45"/>
  <c r="J204" i="45" s="1"/>
  <c r="G204" i="45"/>
  <c r="E204" i="45"/>
  <c r="I203" i="45"/>
  <c r="J203" i="45" s="1"/>
  <c r="G203" i="45"/>
  <c r="E203" i="45"/>
  <c r="I202" i="45"/>
  <c r="J202" i="45" s="1"/>
  <c r="G202" i="45"/>
  <c r="E202" i="45"/>
  <c r="I201" i="45"/>
  <c r="J201" i="45" s="1"/>
  <c r="G201" i="45"/>
  <c r="E201" i="45"/>
  <c r="I200" i="45"/>
  <c r="J200" i="45" s="1"/>
  <c r="G200" i="45"/>
  <c r="E200" i="45"/>
  <c r="I199" i="45"/>
  <c r="J199" i="45" s="1"/>
  <c r="G199" i="45"/>
  <c r="E199" i="45"/>
  <c r="I198" i="45"/>
  <c r="J198" i="45" s="1"/>
  <c r="G198" i="45"/>
  <c r="E198" i="45"/>
  <c r="I197" i="45"/>
  <c r="J197" i="45" s="1"/>
  <c r="G197" i="45"/>
  <c r="E197" i="45"/>
  <c r="I196" i="45"/>
  <c r="J196" i="45" s="1"/>
  <c r="G196" i="45"/>
  <c r="E196" i="45"/>
  <c r="I195" i="45"/>
  <c r="J195" i="45" s="1"/>
  <c r="G195" i="45"/>
  <c r="E195" i="45"/>
  <c r="I194" i="45"/>
  <c r="J194" i="45" s="1"/>
  <c r="G194" i="45"/>
  <c r="E194" i="45"/>
  <c r="I193" i="45"/>
  <c r="J193" i="45" s="1"/>
  <c r="G193" i="45"/>
  <c r="E193" i="45"/>
  <c r="I192" i="45"/>
  <c r="J192" i="45" s="1"/>
  <c r="G192" i="45"/>
  <c r="E192" i="45"/>
  <c r="I191" i="45"/>
  <c r="J191" i="45" s="1"/>
  <c r="G191" i="45"/>
  <c r="E191" i="45"/>
  <c r="I190" i="45"/>
  <c r="J190" i="45" s="1"/>
  <c r="G190" i="45"/>
  <c r="E190" i="45"/>
  <c r="I189" i="45"/>
  <c r="J189" i="45" s="1"/>
  <c r="G189" i="45"/>
  <c r="E189" i="45"/>
  <c r="I188" i="45"/>
  <c r="J188" i="45" s="1"/>
  <c r="G188" i="45"/>
  <c r="E188" i="45"/>
  <c r="I187" i="45"/>
  <c r="J187" i="45" s="1"/>
  <c r="G187" i="45"/>
  <c r="E187" i="45"/>
  <c r="I186" i="45"/>
  <c r="J186" i="45" s="1"/>
  <c r="G186" i="45"/>
  <c r="E186" i="45"/>
  <c r="I185" i="45"/>
  <c r="J185" i="45" s="1"/>
  <c r="G185" i="45"/>
  <c r="E185" i="45"/>
  <c r="I184" i="45"/>
  <c r="J184" i="45" s="1"/>
  <c r="G184" i="45"/>
  <c r="E184" i="45"/>
  <c r="I183" i="45"/>
  <c r="J183" i="45" s="1"/>
  <c r="G183" i="45"/>
  <c r="E183" i="45"/>
  <c r="I182" i="45"/>
  <c r="J182" i="45" s="1"/>
  <c r="G182" i="45"/>
  <c r="E182" i="45"/>
  <c r="I181" i="45"/>
  <c r="J181" i="45" s="1"/>
  <c r="G181" i="45"/>
  <c r="E181" i="45"/>
  <c r="I180" i="45"/>
  <c r="J180" i="45" s="1"/>
  <c r="G180" i="45"/>
  <c r="E180" i="45"/>
  <c r="I179" i="45"/>
  <c r="J179" i="45" s="1"/>
  <c r="G179" i="45"/>
  <c r="E179" i="45"/>
  <c r="I178" i="45"/>
  <c r="J178" i="45" s="1"/>
  <c r="G178" i="45"/>
  <c r="E178" i="45"/>
  <c r="I177" i="45"/>
  <c r="J177" i="45" s="1"/>
  <c r="G177" i="45"/>
  <c r="E177" i="45"/>
  <c r="I176" i="45"/>
  <c r="J176" i="45" s="1"/>
  <c r="G176" i="45"/>
  <c r="E176" i="45"/>
  <c r="I175" i="45"/>
  <c r="J175" i="45" s="1"/>
  <c r="G175" i="45"/>
  <c r="E175" i="45"/>
  <c r="I174" i="45"/>
  <c r="J174" i="45" s="1"/>
  <c r="G174" i="45"/>
  <c r="E174" i="45"/>
  <c r="I173" i="45"/>
  <c r="J173" i="45" s="1"/>
  <c r="G173" i="45"/>
  <c r="E173" i="45"/>
  <c r="I172" i="45"/>
  <c r="J172" i="45" s="1"/>
  <c r="G172" i="45"/>
  <c r="E172" i="45"/>
  <c r="I171" i="45"/>
  <c r="J171" i="45" s="1"/>
  <c r="G171" i="45"/>
  <c r="E171" i="45"/>
  <c r="I170" i="45"/>
  <c r="J170" i="45" s="1"/>
  <c r="G170" i="45"/>
  <c r="E170" i="45"/>
  <c r="I169" i="45"/>
  <c r="J169" i="45" s="1"/>
  <c r="G169" i="45"/>
  <c r="E169" i="45"/>
  <c r="I168" i="45"/>
  <c r="J168" i="45" s="1"/>
  <c r="G168" i="45"/>
  <c r="E168" i="45"/>
  <c r="I167" i="45"/>
  <c r="J167" i="45" s="1"/>
  <c r="G167" i="45"/>
  <c r="E167" i="45"/>
  <c r="I166" i="45"/>
  <c r="J166" i="45" s="1"/>
  <c r="G166" i="45"/>
  <c r="E166" i="45"/>
  <c r="I165" i="45"/>
  <c r="J165" i="45" s="1"/>
  <c r="G165" i="45"/>
  <c r="E165" i="45"/>
  <c r="I164" i="45"/>
  <c r="J164" i="45" s="1"/>
  <c r="G164" i="45"/>
  <c r="E164" i="45"/>
  <c r="I163" i="45"/>
  <c r="J163" i="45" s="1"/>
  <c r="G163" i="45"/>
  <c r="E163" i="45"/>
  <c r="I162" i="45"/>
  <c r="J162" i="45" s="1"/>
  <c r="G162" i="45"/>
  <c r="E162" i="45"/>
  <c r="I161" i="45"/>
  <c r="J161" i="45" s="1"/>
  <c r="G161" i="45"/>
  <c r="E161" i="45"/>
  <c r="I160" i="45"/>
  <c r="J160" i="45" s="1"/>
  <c r="G160" i="45"/>
  <c r="E160" i="45"/>
  <c r="I159" i="45"/>
  <c r="J159" i="45" s="1"/>
  <c r="G159" i="45"/>
  <c r="E159" i="45"/>
  <c r="I158" i="45"/>
  <c r="J158" i="45" s="1"/>
  <c r="G158" i="45"/>
  <c r="E158" i="45"/>
  <c r="I157" i="45"/>
  <c r="J157" i="45" s="1"/>
  <c r="G157" i="45"/>
  <c r="E157" i="45"/>
  <c r="I156" i="45"/>
  <c r="J156" i="45" s="1"/>
  <c r="G156" i="45"/>
  <c r="E156" i="45"/>
  <c r="I155" i="45"/>
  <c r="J155" i="45" s="1"/>
  <c r="G155" i="45"/>
  <c r="E155" i="45"/>
  <c r="I154" i="45"/>
  <c r="J154" i="45" s="1"/>
  <c r="G154" i="45"/>
  <c r="E154" i="45"/>
  <c r="I153" i="45"/>
  <c r="J153" i="45" s="1"/>
  <c r="G153" i="45"/>
  <c r="E153" i="45"/>
  <c r="I152" i="45"/>
  <c r="J152" i="45" s="1"/>
  <c r="G152" i="45"/>
  <c r="E152" i="45"/>
  <c r="I151" i="45"/>
  <c r="J151" i="45" s="1"/>
  <c r="G151" i="45"/>
  <c r="E151" i="45"/>
  <c r="I150" i="45"/>
  <c r="J150" i="45" s="1"/>
  <c r="G150" i="45"/>
  <c r="E150" i="45"/>
  <c r="I149" i="45"/>
  <c r="J149" i="45" s="1"/>
  <c r="G149" i="45"/>
  <c r="E149" i="45"/>
  <c r="I148" i="45"/>
  <c r="J148" i="45" s="1"/>
  <c r="G148" i="45"/>
  <c r="E148" i="45"/>
  <c r="A146" i="45"/>
  <c r="F142" i="45"/>
  <c r="F137" i="45"/>
  <c r="I133" i="45"/>
  <c r="J133" i="45" s="1"/>
  <c r="G133" i="45"/>
  <c r="E133" i="45"/>
  <c r="I132" i="45"/>
  <c r="J132" i="45" s="1"/>
  <c r="G132" i="45"/>
  <c r="E132" i="45"/>
  <c r="I131" i="45"/>
  <c r="J131" i="45" s="1"/>
  <c r="G131" i="45"/>
  <c r="E131" i="45"/>
  <c r="I130" i="45"/>
  <c r="J130" i="45" s="1"/>
  <c r="G130" i="45"/>
  <c r="E130" i="45"/>
  <c r="I129" i="45"/>
  <c r="J129" i="45" s="1"/>
  <c r="G129" i="45"/>
  <c r="E129" i="45"/>
  <c r="I128" i="45"/>
  <c r="J128" i="45" s="1"/>
  <c r="G128" i="45"/>
  <c r="E128" i="45"/>
  <c r="I127" i="45"/>
  <c r="J127" i="45" s="1"/>
  <c r="G127" i="45"/>
  <c r="E127" i="45"/>
  <c r="I126" i="45"/>
  <c r="J126" i="45" s="1"/>
  <c r="G126" i="45"/>
  <c r="E126" i="45"/>
  <c r="I125" i="45"/>
  <c r="J125" i="45" s="1"/>
  <c r="G125" i="45"/>
  <c r="E125" i="45"/>
  <c r="I124" i="45"/>
  <c r="J124" i="45" s="1"/>
  <c r="G124" i="45"/>
  <c r="E124" i="45"/>
  <c r="I123" i="45"/>
  <c r="J123" i="45" s="1"/>
  <c r="G123" i="45"/>
  <c r="E123" i="45"/>
  <c r="I122" i="45"/>
  <c r="J122" i="45" s="1"/>
  <c r="G122" i="45"/>
  <c r="E122" i="45"/>
  <c r="I121" i="45"/>
  <c r="J121" i="45" s="1"/>
  <c r="G121" i="45"/>
  <c r="E121" i="45"/>
  <c r="I120" i="45"/>
  <c r="J120" i="45" s="1"/>
  <c r="G120" i="45"/>
  <c r="E120" i="45"/>
  <c r="I119" i="45"/>
  <c r="J119" i="45" s="1"/>
  <c r="G119" i="45"/>
  <c r="E119" i="45"/>
  <c r="I118" i="45"/>
  <c r="J118" i="45" s="1"/>
  <c r="G118" i="45"/>
  <c r="E118" i="45"/>
  <c r="I117" i="45"/>
  <c r="J117" i="45" s="1"/>
  <c r="G117" i="45"/>
  <c r="E117" i="45"/>
  <c r="I116" i="45"/>
  <c r="J116" i="45" s="1"/>
  <c r="G116" i="45"/>
  <c r="E116" i="45"/>
  <c r="I115" i="45"/>
  <c r="J115" i="45" s="1"/>
  <c r="G115" i="45"/>
  <c r="E115" i="45"/>
  <c r="I114" i="45"/>
  <c r="J114" i="45" s="1"/>
  <c r="G114" i="45"/>
  <c r="E114" i="45"/>
  <c r="I113" i="45"/>
  <c r="J113" i="45" s="1"/>
  <c r="G113" i="45"/>
  <c r="E113" i="45"/>
  <c r="I112" i="45"/>
  <c r="J112" i="45" s="1"/>
  <c r="G112" i="45"/>
  <c r="E112" i="45"/>
  <c r="I111" i="45"/>
  <c r="J111" i="45" s="1"/>
  <c r="G111" i="45"/>
  <c r="E111" i="45"/>
  <c r="I110" i="45"/>
  <c r="J110" i="45" s="1"/>
  <c r="G110" i="45"/>
  <c r="E110" i="45"/>
  <c r="I109" i="45"/>
  <c r="J109" i="45" s="1"/>
  <c r="G109" i="45"/>
  <c r="E109" i="45"/>
  <c r="I108" i="45"/>
  <c r="J108" i="45" s="1"/>
  <c r="G108" i="45"/>
  <c r="E108" i="45"/>
  <c r="I107" i="45"/>
  <c r="J107" i="45" s="1"/>
  <c r="G107" i="45"/>
  <c r="E107" i="45"/>
  <c r="I106" i="45"/>
  <c r="J106" i="45" s="1"/>
  <c r="G106" i="45"/>
  <c r="E106" i="45"/>
  <c r="I105" i="45"/>
  <c r="J105" i="45" s="1"/>
  <c r="G105" i="45"/>
  <c r="E105" i="45"/>
  <c r="I104" i="45"/>
  <c r="J104" i="45" s="1"/>
  <c r="G104" i="45"/>
  <c r="E104" i="45"/>
  <c r="I103" i="45"/>
  <c r="J103" i="45" s="1"/>
  <c r="G103" i="45"/>
  <c r="E103" i="45"/>
  <c r="I102" i="45"/>
  <c r="J102" i="45" s="1"/>
  <c r="G102" i="45"/>
  <c r="E102" i="45"/>
  <c r="I101" i="45"/>
  <c r="J101" i="45" s="1"/>
  <c r="G101" i="45"/>
  <c r="E101" i="45"/>
  <c r="I100" i="45"/>
  <c r="J100" i="45" s="1"/>
  <c r="G100" i="45"/>
  <c r="E100" i="45"/>
  <c r="A98" i="45"/>
  <c r="J297" i="45" l="1"/>
  <c r="J417" i="45"/>
  <c r="J418" i="45"/>
  <c r="J419" i="45"/>
  <c r="J431" i="45"/>
  <c r="J481" i="45"/>
  <c r="J482" i="45"/>
  <c r="J485" i="45"/>
  <c r="J486" i="45"/>
  <c r="J461" i="45"/>
  <c r="J467" i="45"/>
  <c r="J468" i="45"/>
  <c r="J470" i="45"/>
  <c r="J475" i="45"/>
  <c r="J476" i="45"/>
  <c r="J478" i="45"/>
  <c r="J436" i="45"/>
  <c r="J437" i="45"/>
  <c r="J439" i="45"/>
  <c r="J440" i="45"/>
  <c r="J441" i="45"/>
  <c r="J443" i="45"/>
  <c r="J420" i="45"/>
  <c r="J421" i="45"/>
  <c r="J423" i="45"/>
  <c r="J424" i="45"/>
  <c r="J425" i="45"/>
  <c r="J427" i="45"/>
  <c r="J428" i="45"/>
  <c r="J429" i="45"/>
  <c r="J434" i="45"/>
  <c r="J435" i="45"/>
  <c r="J415" i="45"/>
  <c r="J416" i="45"/>
  <c r="J459" i="45"/>
  <c r="J460" i="45"/>
  <c r="J422" i="45"/>
  <c r="J465" i="45"/>
  <c r="J466" i="45"/>
  <c r="J469" i="45"/>
  <c r="J426" i="45"/>
  <c r="J442" i="45"/>
  <c r="J462" i="45"/>
  <c r="J438" i="45"/>
  <c r="J473" i="45"/>
  <c r="J474" i="45"/>
  <c r="J477" i="45"/>
  <c r="J483" i="45"/>
  <c r="J484" i="45"/>
  <c r="J430" i="45"/>
  <c r="J432" i="45"/>
  <c r="J433" i="45"/>
  <c r="J463" i="45"/>
  <c r="J464" i="45"/>
  <c r="J479" i="45"/>
  <c r="J480" i="45"/>
  <c r="J458" i="45"/>
  <c r="J471" i="45"/>
  <c r="J472" i="45"/>
  <c r="J487" i="45"/>
  <c r="J394" i="45"/>
  <c r="J395" i="45"/>
  <c r="J398" i="45"/>
  <c r="J399" i="45"/>
  <c r="J400" i="45"/>
  <c r="J383" i="45"/>
  <c r="J384" i="45"/>
  <c r="J385" i="45"/>
  <c r="J388" i="45"/>
  <c r="J389" i="45"/>
  <c r="J392" i="45"/>
  <c r="J393" i="45"/>
  <c r="J396" i="45"/>
  <c r="J397" i="45"/>
  <c r="J386" i="45"/>
  <c r="J387" i="45"/>
  <c r="J390" i="45"/>
  <c r="J391" i="45"/>
  <c r="H375" i="45"/>
  <c r="I375" i="45" s="1"/>
  <c r="J375" i="45" s="1"/>
  <c r="J230" i="45"/>
  <c r="J234" i="45"/>
  <c r="J238" i="45"/>
  <c r="J242" i="45"/>
  <c r="J246" i="45"/>
  <c r="J250" i="45"/>
  <c r="J254" i="45"/>
  <c r="J258" i="45"/>
  <c r="J262" i="45"/>
  <c r="J266" i="45"/>
  <c r="J274" i="45"/>
  <c r="J278" i="45"/>
  <c r="J282" i="45"/>
  <c r="J290" i="45"/>
  <c r="J294" i="45"/>
  <c r="J298" i="45"/>
  <c r="J302" i="45"/>
  <c r="J228" i="45"/>
  <c r="J232" i="45"/>
  <c r="J236" i="45"/>
  <c r="J244" i="45"/>
  <c r="J248" i="45"/>
  <c r="J252" i="45"/>
  <c r="J260" i="45"/>
  <c r="J264" i="45"/>
  <c r="J268" i="45"/>
  <c r="J272" i="45"/>
  <c r="J276" i="45"/>
  <c r="J280" i="45"/>
  <c r="J284" i="45"/>
  <c r="J288" i="45"/>
  <c r="J292" i="45"/>
  <c r="H371" i="45"/>
  <c r="H372" i="45" s="1"/>
  <c r="H373" i="45" s="1"/>
  <c r="J229" i="45"/>
  <c r="J233" i="45"/>
  <c r="J237" i="45"/>
  <c r="J241" i="45"/>
  <c r="J245" i="45"/>
  <c r="J249" i="45"/>
  <c r="J253" i="45"/>
  <c r="J257" i="45"/>
  <c r="J261" i="45"/>
  <c r="J265" i="45"/>
  <c r="J269" i="45"/>
  <c r="J273" i="45"/>
  <c r="J277" i="45"/>
  <c r="J281" i="45"/>
  <c r="J285" i="45"/>
  <c r="J289" i="45"/>
  <c r="J293" i="45"/>
  <c r="J307" i="45"/>
  <c r="J311" i="45"/>
  <c r="J231" i="45"/>
  <c r="J235" i="45"/>
  <c r="J239" i="45"/>
  <c r="J243" i="45"/>
  <c r="J247" i="45"/>
  <c r="J251" i="45"/>
  <c r="J255" i="45"/>
  <c r="J259" i="45"/>
  <c r="J263" i="45"/>
  <c r="J267" i="45"/>
  <c r="J271" i="45"/>
  <c r="J275" i="45"/>
  <c r="J279" i="45"/>
  <c r="J283" i="45"/>
  <c r="J287" i="45"/>
  <c r="J291" i="45"/>
  <c r="J295" i="45"/>
  <c r="J300" i="45"/>
  <c r="J330" i="45"/>
  <c r="H351" i="45" s="1"/>
  <c r="J331" i="45"/>
  <c r="J341" i="45"/>
  <c r="J346" i="45"/>
  <c r="J347" i="45"/>
  <c r="J333" i="45"/>
  <c r="J338" i="45"/>
  <c r="J339" i="45"/>
  <c r="J309" i="45"/>
  <c r="J305" i="45"/>
  <c r="J296" i="45"/>
  <c r="J286" i="45"/>
  <c r="J270" i="45"/>
  <c r="J256" i="45"/>
  <c r="J240" i="45"/>
  <c r="H216" i="45"/>
  <c r="H217" i="45" s="1"/>
  <c r="H218" i="45" s="1"/>
  <c r="H220" i="45"/>
  <c r="I220" i="45" s="1"/>
  <c r="J220" i="45" s="1"/>
  <c r="H140" i="45"/>
  <c r="I140" i="45" s="1"/>
  <c r="J140" i="45" s="1"/>
  <c r="H136" i="45"/>
  <c r="H137" i="45" s="1"/>
  <c r="H138" i="45" s="1"/>
  <c r="H446" i="45" l="1"/>
  <c r="H447" i="45" s="1"/>
  <c r="H448" i="45" s="1"/>
  <c r="H450" i="45"/>
  <c r="I450" i="45" s="1"/>
  <c r="H494" i="45"/>
  <c r="H490" i="45"/>
  <c r="H491" i="45" s="1"/>
  <c r="H492" i="45" s="1"/>
  <c r="I492" i="45" s="1"/>
  <c r="J492" i="45" s="1"/>
  <c r="H407" i="45"/>
  <c r="I407" i="45" s="1"/>
  <c r="J407" i="45" s="1"/>
  <c r="H403" i="45"/>
  <c r="H404" i="45" s="1"/>
  <c r="H405" i="45" s="1"/>
  <c r="I373" i="45"/>
  <c r="J373" i="45" s="1"/>
  <c r="J378" i="45" s="1"/>
  <c r="J361" i="45" s="1"/>
  <c r="H376" i="45"/>
  <c r="H315" i="45"/>
  <c r="H316" i="45" s="1"/>
  <c r="H317" i="45" s="1"/>
  <c r="I317" i="45" s="1"/>
  <c r="J317" i="45" s="1"/>
  <c r="H355" i="45"/>
  <c r="I355" i="45" s="1"/>
  <c r="J355" i="45" s="1"/>
  <c r="H352" i="45"/>
  <c r="H353" i="45" s="1"/>
  <c r="H319" i="45"/>
  <c r="I319" i="45" s="1"/>
  <c r="H221" i="45"/>
  <c r="I218" i="45"/>
  <c r="J218" i="45" s="1"/>
  <c r="J223" i="45" s="1"/>
  <c r="J146" i="45" s="1"/>
  <c r="I138" i="45"/>
  <c r="J138" i="45" s="1"/>
  <c r="J143" i="45" s="1"/>
  <c r="J98" i="45" s="1"/>
  <c r="H141" i="45"/>
  <c r="H495" i="45" l="1"/>
  <c r="J450" i="45"/>
  <c r="I494" i="45"/>
  <c r="J494" i="45" s="1"/>
  <c r="J497" i="45" s="1"/>
  <c r="J456" i="45" s="1"/>
  <c r="I448" i="45"/>
  <c r="J448" i="45" s="1"/>
  <c r="H451" i="45"/>
  <c r="I405" i="45"/>
  <c r="J405" i="45" s="1"/>
  <c r="J410" i="45" s="1"/>
  <c r="J381" i="45" s="1"/>
  <c r="H408" i="45"/>
  <c r="I353" i="45"/>
  <c r="J353" i="45" s="1"/>
  <c r="J358" i="45" s="1"/>
  <c r="J325" i="45" s="1"/>
  <c r="H356" i="45"/>
  <c r="H320" i="45"/>
  <c r="J319" i="45"/>
  <c r="J322" i="45" s="1"/>
  <c r="J226" i="45" s="1"/>
  <c r="J453" i="45" l="1"/>
  <c r="J413" i="45" s="1"/>
  <c r="I17" i="45" l="1"/>
  <c r="J17" i="45" s="1"/>
  <c r="G17" i="45"/>
  <c r="E17" i="45"/>
  <c r="I16" i="45"/>
  <c r="J16" i="45" s="1"/>
  <c r="G16" i="45"/>
  <c r="E16" i="45"/>
  <c r="I15" i="45"/>
  <c r="J15" i="45" s="1"/>
  <c r="G15" i="45"/>
  <c r="E15" i="45"/>
  <c r="I14" i="45"/>
  <c r="J14" i="45" s="1"/>
  <c r="G14" i="45"/>
  <c r="E14" i="45"/>
  <c r="I13" i="45"/>
  <c r="J13" i="45" s="1"/>
  <c r="G13" i="45"/>
  <c r="E13" i="45"/>
  <c r="I12" i="45"/>
  <c r="J12" i="45" s="1"/>
  <c r="G12" i="45"/>
  <c r="E12" i="45"/>
  <c r="I11" i="45"/>
  <c r="J11" i="45" s="1"/>
  <c r="G11" i="45"/>
  <c r="E11" i="45"/>
  <c r="I10" i="45"/>
  <c r="J10" i="45" s="1"/>
  <c r="G10" i="45"/>
  <c r="E10" i="45"/>
  <c r="I25" i="45"/>
  <c r="J25" i="45" s="1"/>
  <c r="G25" i="45"/>
  <c r="E25" i="45"/>
  <c r="I24" i="45"/>
  <c r="J24" i="45" s="1"/>
  <c r="G24" i="45"/>
  <c r="E24" i="45"/>
  <c r="I23" i="45"/>
  <c r="J23" i="45" s="1"/>
  <c r="G23" i="45"/>
  <c r="E23" i="45"/>
  <c r="I22" i="45"/>
  <c r="J22" i="45" s="1"/>
  <c r="G22" i="45"/>
  <c r="E22" i="45"/>
  <c r="I21" i="45"/>
  <c r="J21" i="45" s="1"/>
  <c r="G21" i="45"/>
  <c r="E21" i="45"/>
  <c r="I20" i="45"/>
  <c r="J20" i="45" s="1"/>
  <c r="G20" i="45"/>
  <c r="E20" i="45"/>
  <c r="I19" i="45"/>
  <c r="J19" i="45" s="1"/>
  <c r="G19" i="45"/>
  <c r="E19" i="45"/>
  <c r="I18" i="45"/>
  <c r="J18" i="45" s="1"/>
  <c r="G18" i="45"/>
  <c r="E18" i="45"/>
  <c r="I33" i="45"/>
  <c r="J33" i="45" s="1"/>
  <c r="G33" i="45"/>
  <c r="E33" i="45"/>
  <c r="I32" i="45"/>
  <c r="J32" i="45" s="1"/>
  <c r="G32" i="45"/>
  <c r="E32" i="45"/>
  <c r="I31" i="45"/>
  <c r="J31" i="45" s="1"/>
  <c r="G31" i="45"/>
  <c r="E31" i="45"/>
  <c r="I30" i="45"/>
  <c r="J30" i="45" s="1"/>
  <c r="G30" i="45"/>
  <c r="E30" i="45"/>
  <c r="I29" i="45"/>
  <c r="J29" i="45" s="1"/>
  <c r="G29" i="45"/>
  <c r="E29" i="45"/>
  <c r="I28" i="45"/>
  <c r="J28" i="45" s="1"/>
  <c r="G28" i="45"/>
  <c r="E28" i="45"/>
  <c r="I27" i="45"/>
  <c r="J27" i="45" s="1"/>
  <c r="G27" i="45"/>
  <c r="E27" i="45"/>
  <c r="I26" i="45"/>
  <c r="J26" i="45" s="1"/>
  <c r="G26" i="45"/>
  <c r="E26" i="45"/>
  <c r="I41" i="45"/>
  <c r="J41" i="45" s="1"/>
  <c r="G41" i="45"/>
  <c r="E41" i="45"/>
  <c r="I40" i="45"/>
  <c r="J40" i="45" s="1"/>
  <c r="G40" i="45"/>
  <c r="E40" i="45"/>
  <c r="I39" i="45"/>
  <c r="J39" i="45" s="1"/>
  <c r="G39" i="45"/>
  <c r="E39" i="45"/>
  <c r="I38" i="45"/>
  <c r="J38" i="45" s="1"/>
  <c r="G38" i="45"/>
  <c r="E38" i="45"/>
  <c r="I37" i="45"/>
  <c r="J37" i="45" s="1"/>
  <c r="G37" i="45"/>
  <c r="E37" i="45"/>
  <c r="I36" i="45"/>
  <c r="J36" i="45" s="1"/>
  <c r="G36" i="45"/>
  <c r="E36" i="45"/>
  <c r="I35" i="45"/>
  <c r="J35" i="45" s="1"/>
  <c r="G35" i="45"/>
  <c r="E35" i="45"/>
  <c r="I34" i="45"/>
  <c r="J34" i="45" s="1"/>
  <c r="G34" i="45"/>
  <c r="E34" i="45"/>
  <c r="I49" i="45"/>
  <c r="J49" i="45" s="1"/>
  <c r="G49" i="45"/>
  <c r="E49" i="45"/>
  <c r="I48" i="45"/>
  <c r="J48" i="45" s="1"/>
  <c r="G48" i="45"/>
  <c r="E48" i="45"/>
  <c r="I47" i="45"/>
  <c r="J47" i="45" s="1"/>
  <c r="G47" i="45"/>
  <c r="E47" i="45"/>
  <c r="I46" i="45"/>
  <c r="J46" i="45" s="1"/>
  <c r="G46" i="45"/>
  <c r="E46" i="45"/>
  <c r="I45" i="45"/>
  <c r="J45" i="45" s="1"/>
  <c r="G45" i="45"/>
  <c r="E45" i="45"/>
  <c r="I44" i="45"/>
  <c r="J44" i="45" s="1"/>
  <c r="G44" i="45"/>
  <c r="E44" i="45"/>
  <c r="I43" i="45"/>
  <c r="J43" i="45" s="1"/>
  <c r="G43" i="45"/>
  <c r="E43" i="45"/>
  <c r="I42" i="45"/>
  <c r="J42" i="45" s="1"/>
  <c r="G42" i="45"/>
  <c r="E42" i="45"/>
  <c r="I57" i="45"/>
  <c r="J57" i="45" s="1"/>
  <c r="G57" i="45"/>
  <c r="E57" i="45"/>
  <c r="I56" i="45"/>
  <c r="J56" i="45" s="1"/>
  <c r="G56" i="45"/>
  <c r="E56" i="45"/>
  <c r="I55" i="45"/>
  <c r="J55" i="45" s="1"/>
  <c r="G55" i="45"/>
  <c r="E55" i="45"/>
  <c r="I54" i="45"/>
  <c r="J54" i="45" s="1"/>
  <c r="G54" i="45"/>
  <c r="E54" i="45"/>
  <c r="I53" i="45"/>
  <c r="J53" i="45" s="1"/>
  <c r="G53" i="45"/>
  <c r="E53" i="45"/>
  <c r="I52" i="45"/>
  <c r="J52" i="45" s="1"/>
  <c r="G52" i="45"/>
  <c r="E52" i="45"/>
  <c r="I51" i="45"/>
  <c r="J51" i="45" s="1"/>
  <c r="G51" i="45"/>
  <c r="E51" i="45"/>
  <c r="I50" i="45"/>
  <c r="J50" i="45" s="1"/>
  <c r="G50" i="45"/>
  <c r="E50" i="45"/>
  <c r="I65" i="45"/>
  <c r="J65" i="45" s="1"/>
  <c r="G65" i="45"/>
  <c r="E65" i="45"/>
  <c r="I64" i="45"/>
  <c r="J64" i="45" s="1"/>
  <c r="G64" i="45"/>
  <c r="E64" i="45"/>
  <c r="I63" i="45"/>
  <c r="J63" i="45" s="1"/>
  <c r="G63" i="45"/>
  <c r="E63" i="45"/>
  <c r="I62" i="45"/>
  <c r="J62" i="45" s="1"/>
  <c r="G62" i="45"/>
  <c r="E62" i="45"/>
  <c r="I61" i="45"/>
  <c r="J61" i="45" s="1"/>
  <c r="G61" i="45"/>
  <c r="E61" i="45"/>
  <c r="I60" i="45"/>
  <c r="J60" i="45" s="1"/>
  <c r="G60" i="45"/>
  <c r="E60" i="45"/>
  <c r="I59" i="45"/>
  <c r="J59" i="45" s="1"/>
  <c r="G59" i="45"/>
  <c r="E59" i="45"/>
  <c r="I58" i="45"/>
  <c r="J58" i="45" s="1"/>
  <c r="G58" i="45"/>
  <c r="E58" i="45"/>
  <c r="I73" i="45"/>
  <c r="J73" i="45" s="1"/>
  <c r="G73" i="45"/>
  <c r="E73" i="45"/>
  <c r="I72" i="45"/>
  <c r="J72" i="45" s="1"/>
  <c r="G72" i="45"/>
  <c r="E72" i="45"/>
  <c r="I71" i="45"/>
  <c r="J71" i="45" s="1"/>
  <c r="G71" i="45"/>
  <c r="E71" i="45"/>
  <c r="I70" i="45"/>
  <c r="J70" i="45" s="1"/>
  <c r="G70" i="45"/>
  <c r="E70" i="45"/>
  <c r="I69" i="45"/>
  <c r="J69" i="45" s="1"/>
  <c r="G69" i="45"/>
  <c r="E69" i="45"/>
  <c r="I68" i="45"/>
  <c r="J68" i="45" s="1"/>
  <c r="G68" i="45"/>
  <c r="E68" i="45"/>
  <c r="I67" i="45"/>
  <c r="J67" i="45" s="1"/>
  <c r="G67" i="45"/>
  <c r="E67" i="45"/>
  <c r="I66" i="45"/>
  <c r="J66" i="45" s="1"/>
  <c r="G66" i="45"/>
  <c r="E66" i="45"/>
  <c r="I81" i="45"/>
  <c r="J81" i="45" s="1"/>
  <c r="G81" i="45"/>
  <c r="E81" i="45"/>
  <c r="I80" i="45"/>
  <c r="J80" i="45" s="1"/>
  <c r="G80" i="45"/>
  <c r="E80" i="45"/>
  <c r="I79" i="45"/>
  <c r="J79" i="45" s="1"/>
  <c r="G79" i="45"/>
  <c r="E79" i="45"/>
  <c r="I78" i="45"/>
  <c r="J78" i="45" s="1"/>
  <c r="G78" i="45"/>
  <c r="E78" i="45"/>
  <c r="I77" i="45"/>
  <c r="J77" i="45" s="1"/>
  <c r="G77" i="45"/>
  <c r="E77" i="45"/>
  <c r="I76" i="45"/>
  <c r="J76" i="45" s="1"/>
  <c r="G76" i="45"/>
  <c r="E76" i="45"/>
  <c r="I75" i="45"/>
  <c r="J75" i="45" s="1"/>
  <c r="G75" i="45"/>
  <c r="E75" i="45"/>
  <c r="I74" i="45"/>
  <c r="J74" i="45" s="1"/>
  <c r="G74" i="45"/>
  <c r="E74" i="45"/>
  <c r="I85" i="45"/>
  <c r="J85" i="45" s="1"/>
  <c r="G85" i="45"/>
  <c r="E85" i="45"/>
  <c r="I84" i="45"/>
  <c r="J84" i="45" s="1"/>
  <c r="G84" i="45"/>
  <c r="E84" i="45"/>
  <c r="I83" i="45"/>
  <c r="J83" i="45" s="1"/>
  <c r="G83" i="45"/>
  <c r="E83" i="45"/>
  <c r="I82" i="45"/>
  <c r="J82" i="45" s="1"/>
  <c r="G82" i="45"/>
  <c r="E82" i="45"/>
  <c r="I9" i="45"/>
  <c r="J9" i="45" s="1"/>
  <c r="G9" i="45"/>
  <c r="E9" i="45"/>
  <c r="I8" i="45"/>
  <c r="J8" i="45" s="1"/>
  <c r="G8" i="45"/>
  <c r="E8" i="45"/>
  <c r="H92" i="45" l="1"/>
  <c r="F94" i="45" l="1"/>
  <c r="F89" i="45"/>
  <c r="H88" i="45"/>
  <c r="B6" i="45"/>
  <c r="A6" i="45"/>
  <c r="B98" i="45" l="1"/>
  <c r="B146" i="45" s="1"/>
  <c r="I92" i="45"/>
  <c r="J92" i="45" s="1"/>
  <c r="B226" i="45" l="1"/>
  <c r="B325" i="45" l="1"/>
  <c r="B361" i="45" l="1"/>
  <c r="B381" i="45" l="1"/>
  <c r="B413" i="45" l="1"/>
  <c r="B456" i="45" l="1"/>
  <c r="B500" i="45" l="1"/>
  <c r="F55" i="23" l="1"/>
  <c r="F50" i="23"/>
  <c r="M48" i="23"/>
  <c r="I44" i="23"/>
  <c r="J44" i="23" s="1"/>
  <c r="G44" i="23"/>
  <c r="E44" i="23"/>
  <c r="I43" i="23"/>
  <c r="J43" i="23" s="1"/>
  <c r="G43" i="23"/>
  <c r="E43" i="23"/>
  <c r="A41" i="23"/>
  <c r="F37" i="23"/>
  <c r="F32" i="23"/>
  <c r="I28" i="23"/>
  <c r="J28" i="23" s="1"/>
  <c r="G28" i="23"/>
  <c r="E28" i="23"/>
  <c r="I27" i="23"/>
  <c r="J27" i="23" s="1"/>
  <c r="G27" i="23"/>
  <c r="E27" i="23"/>
  <c r="I26" i="23"/>
  <c r="J26" i="23" s="1"/>
  <c r="G26" i="23"/>
  <c r="E26" i="23"/>
  <c r="I25" i="23"/>
  <c r="J25" i="23" s="1"/>
  <c r="H31" i="23" s="1"/>
  <c r="H32" i="23" s="1"/>
  <c r="G25" i="23"/>
  <c r="E25" i="23"/>
  <c r="A23" i="23"/>
  <c r="F19" i="23"/>
  <c r="F14" i="23"/>
  <c r="I10" i="23"/>
  <c r="J10" i="23" s="1"/>
  <c r="H17" i="23" s="1"/>
  <c r="G10" i="23"/>
  <c r="E10" i="23"/>
  <c r="I9" i="23"/>
  <c r="J9" i="23" s="1"/>
  <c r="G9" i="23"/>
  <c r="E9" i="23"/>
  <c r="I8" i="23"/>
  <c r="J8" i="23" s="1"/>
  <c r="G8" i="23"/>
  <c r="E8" i="23"/>
  <c r="B6" i="23"/>
  <c r="A6" i="23"/>
  <c r="A1" i="23"/>
  <c r="J9" i="20"/>
  <c r="G9" i="20"/>
  <c r="E9" i="20"/>
  <c r="J8" i="20"/>
  <c r="G8" i="20"/>
  <c r="E8" i="20"/>
  <c r="B6" i="20"/>
  <c r="B562" i="42" s="1"/>
  <c r="A6" i="20"/>
  <c r="A1" i="20"/>
  <c r="E580" i="42"/>
  <c r="B578" i="42"/>
  <c r="E576" i="42"/>
  <c r="E575" i="42"/>
  <c r="C575" i="42"/>
  <c r="E572" i="42"/>
  <c r="E570" i="42"/>
  <c r="E569" i="42"/>
  <c r="E568" i="42"/>
  <c r="E567" i="42"/>
  <c r="E565" i="42"/>
  <c r="E564" i="42"/>
  <c r="E563" i="42"/>
  <c r="E561" i="42"/>
  <c r="C561" i="42"/>
  <c r="B561" i="42"/>
  <c r="E560" i="42"/>
  <c r="E559" i="42"/>
  <c r="E558" i="42"/>
  <c r="E557" i="42"/>
  <c r="E556" i="42"/>
  <c r="E555" i="42"/>
  <c r="E554" i="42"/>
  <c r="E553" i="42"/>
  <c r="E552" i="42"/>
  <c r="E551" i="42"/>
  <c r="E550" i="42"/>
  <c r="E549" i="42"/>
  <c r="E548" i="42"/>
  <c r="E547" i="42"/>
  <c r="E546" i="42"/>
  <c r="C546" i="42"/>
  <c r="B546" i="42"/>
  <c r="E545" i="42"/>
  <c r="E544" i="42"/>
  <c r="E543" i="42"/>
  <c r="B542" i="42"/>
  <c r="E541" i="42"/>
  <c r="E540" i="42"/>
  <c r="E539" i="42"/>
  <c r="E538" i="42"/>
  <c r="C538" i="42"/>
  <c r="B538" i="42"/>
  <c r="E537" i="42"/>
  <c r="E536" i="42"/>
  <c r="E535" i="42"/>
  <c r="E534" i="42"/>
  <c r="E533" i="42"/>
  <c r="E532" i="42"/>
  <c r="C532" i="42"/>
  <c r="B532" i="42"/>
  <c r="E531" i="42"/>
  <c r="C531" i="42"/>
  <c r="B531" i="42"/>
  <c r="E528" i="42"/>
  <c r="E527" i="42"/>
  <c r="E525" i="42"/>
  <c r="E524" i="42"/>
  <c r="E523" i="42"/>
  <c r="E522" i="42"/>
  <c r="E521" i="42"/>
  <c r="E520" i="42"/>
  <c r="E519" i="42"/>
  <c r="E518" i="42"/>
  <c r="E517" i="42"/>
  <c r="C517" i="42"/>
  <c r="B517" i="42"/>
  <c r="E516" i="42"/>
  <c r="E514" i="42"/>
  <c r="C514" i="42"/>
  <c r="B514" i="42"/>
  <c r="E513" i="42"/>
  <c r="C513" i="42"/>
  <c r="B513" i="42"/>
  <c r="E512" i="42"/>
  <c r="E511" i="42"/>
  <c r="E510" i="42"/>
  <c r="E509" i="42"/>
  <c r="E508" i="42"/>
  <c r="E507" i="42"/>
  <c r="C507" i="42"/>
  <c r="B507" i="42"/>
  <c r="E506" i="42"/>
  <c r="C506" i="42"/>
  <c r="B506" i="42"/>
  <c r="E504" i="42"/>
  <c r="E503" i="42"/>
  <c r="E502" i="42"/>
  <c r="E501" i="42"/>
  <c r="E500" i="42"/>
  <c r="E499" i="42"/>
  <c r="E498" i="42"/>
  <c r="E495" i="42"/>
  <c r="E494" i="42"/>
  <c r="E493" i="42"/>
  <c r="E492" i="42"/>
  <c r="E491" i="42"/>
  <c r="E490" i="42"/>
  <c r="E489" i="42"/>
  <c r="E488" i="42"/>
  <c r="E486" i="42"/>
  <c r="E485" i="42"/>
  <c r="E484" i="42"/>
  <c r="E483" i="42"/>
  <c r="E479" i="42"/>
  <c r="E477" i="42"/>
  <c r="E476" i="42"/>
  <c r="E475" i="42"/>
  <c r="E474" i="42"/>
  <c r="E473" i="42"/>
  <c r="E472" i="42"/>
  <c r="E471" i="42"/>
  <c r="C471" i="42"/>
  <c r="B471" i="42"/>
  <c r="E469" i="42"/>
  <c r="E468" i="42"/>
  <c r="B467" i="42"/>
  <c r="E466" i="42"/>
  <c r="E465" i="42"/>
  <c r="E463" i="42"/>
  <c r="E462" i="42"/>
  <c r="E461" i="42"/>
  <c r="E460" i="42"/>
  <c r="E459" i="42"/>
  <c r="E457" i="42"/>
  <c r="C456" i="42"/>
  <c r="B456" i="42"/>
  <c r="E453" i="42"/>
  <c r="C453" i="42"/>
  <c r="B453" i="42"/>
  <c r="E451" i="42"/>
  <c r="C451" i="42"/>
  <c r="B451" i="42"/>
  <c r="E449" i="42"/>
  <c r="C449" i="42"/>
  <c r="B449" i="42"/>
  <c r="E448" i="42"/>
  <c r="E447" i="42"/>
  <c r="E446" i="42"/>
  <c r="C446" i="42"/>
  <c r="B446" i="42"/>
  <c r="E444" i="42"/>
  <c r="E443" i="42"/>
  <c r="E442" i="42"/>
  <c r="E441" i="42"/>
  <c r="E439" i="42"/>
  <c r="E437" i="42"/>
  <c r="E434" i="42"/>
  <c r="C434" i="42"/>
  <c r="B434" i="42"/>
  <c r="E433" i="42"/>
  <c r="E432" i="42"/>
  <c r="E431" i="42"/>
  <c r="E428" i="42"/>
  <c r="E426" i="42"/>
  <c r="E423" i="42"/>
  <c r="E422" i="42"/>
  <c r="E421" i="42"/>
  <c r="E420" i="42"/>
  <c r="E419" i="42"/>
  <c r="E417" i="42"/>
  <c r="E416" i="42"/>
  <c r="E415" i="42"/>
  <c r="E414" i="42"/>
  <c r="E413" i="42"/>
  <c r="E412" i="42"/>
  <c r="E411" i="42"/>
  <c r="E408" i="42"/>
  <c r="E407" i="42"/>
  <c r="E406" i="42"/>
  <c r="E405" i="42"/>
  <c r="E404" i="42"/>
  <c r="E403" i="42"/>
  <c r="E402" i="42"/>
  <c r="E401" i="42"/>
  <c r="E400" i="42"/>
  <c r="E399" i="42"/>
  <c r="C399" i="42"/>
  <c r="E397" i="42"/>
  <c r="E396" i="42"/>
  <c r="E395" i="42"/>
  <c r="E394" i="42"/>
  <c r="E393" i="42"/>
  <c r="E391" i="42"/>
  <c r="E390" i="42"/>
  <c r="C390" i="42"/>
  <c r="B390" i="42"/>
  <c r="E389" i="42"/>
  <c r="E388" i="42"/>
  <c r="E387" i="42"/>
  <c r="E385" i="42"/>
  <c r="E384" i="42"/>
  <c r="E383" i="42"/>
  <c r="E382" i="42"/>
  <c r="E381" i="42"/>
  <c r="E380" i="42"/>
  <c r="C378" i="42"/>
  <c r="B378" i="42"/>
  <c r="E375" i="42"/>
  <c r="C375" i="42"/>
  <c r="B375" i="42"/>
  <c r="E374" i="42"/>
  <c r="C374" i="42"/>
  <c r="B374" i="42"/>
  <c r="E373" i="42"/>
  <c r="E372" i="42"/>
  <c r="E368" i="42"/>
  <c r="E367" i="42"/>
  <c r="E366" i="42"/>
  <c r="E362" i="42"/>
  <c r="E360" i="42"/>
  <c r="E359" i="42"/>
  <c r="E358" i="42"/>
  <c r="E355" i="42"/>
  <c r="E354" i="42"/>
  <c r="E353" i="42"/>
  <c r="E352" i="42"/>
  <c r="E351" i="42"/>
  <c r="E350" i="42"/>
  <c r="E349" i="42"/>
  <c r="E348" i="42"/>
  <c r="E347" i="42"/>
  <c r="E346" i="42"/>
  <c r="E344" i="42"/>
  <c r="C344" i="42"/>
  <c r="B344" i="42"/>
  <c r="E343" i="42"/>
  <c r="E342" i="42"/>
  <c r="E341" i="42"/>
  <c r="C341" i="42"/>
  <c r="B341" i="42"/>
  <c r="E339" i="42"/>
  <c r="E338" i="42"/>
  <c r="E337" i="42"/>
  <c r="E334" i="42"/>
  <c r="E332" i="42"/>
  <c r="C332" i="42"/>
  <c r="B332" i="42"/>
  <c r="E331" i="42"/>
  <c r="C331" i="42"/>
  <c r="B331" i="42"/>
  <c r="E330" i="42"/>
  <c r="E329" i="42"/>
  <c r="C329" i="42"/>
  <c r="B329" i="42"/>
  <c r="E328" i="42"/>
  <c r="C328" i="42"/>
  <c r="B328" i="42"/>
  <c r="E327" i="42"/>
  <c r="C327" i="42"/>
  <c r="B327" i="42"/>
  <c r="E326" i="42"/>
  <c r="C326" i="42"/>
  <c r="B326" i="42"/>
  <c r="E325" i="42"/>
  <c r="C325" i="42"/>
  <c r="B325" i="42"/>
  <c r="E324" i="42"/>
  <c r="E322" i="42"/>
  <c r="C322" i="42"/>
  <c r="E321" i="42"/>
  <c r="C321" i="42"/>
  <c r="B321" i="42"/>
  <c r="E320" i="42"/>
  <c r="C320" i="42"/>
  <c r="B320" i="42"/>
  <c r="E319" i="42"/>
  <c r="C319" i="42"/>
  <c r="B319" i="42"/>
  <c r="E318" i="42"/>
  <c r="C318" i="42"/>
  <c r="B318" i="42"/>
  <c r="E317" i="42"/>
  <c r="C317" i="42"/>
  <c r="B317" i="42"/>
  <c r="E316" i="42"/>
  <c r="C316" i="42"/>
  <c r="B316" i="42"/>
  <c r="E315" i="42"/>
  <c r="C315" i="42"/>
  <c r="B315" i="42"/>
  <c r="E314" i="42"/>
  <c r="C314" i="42"/>
  <c r="B314" i="42"/>
  <c r="E313" i="42"/>
  <c r="E312" i="42"/>
  <c r="E311" i="42"/>
  <c r="E310" i="42"/>
  <c r="E309" i="42"/>
  <c r="E308" i="42"/>
  <c r="E307" i="42"/>
  <c r="E306" i="42"/>
  <c r="E304" i="42"/>
  <c r="C304" i="42"/>
  <c r="B304" i="42"/>
  <c r="E303" i="42"/>
  <c r="C303" i="42"/>
  <c r="E301" i="42"/>
  <c r="C301" i="42"/>
  <c r="B301" i="42"/>
  <c r="E300" i="42"/>
  <c r="E297" i="42"/>
  <c r="E295" i="42"/>
  <c r="E290" i="42"/>
  <c r="E289" i="42"/>
  <c r="E288" i="42"/>
  <c r="E287" i="42"/>
  <c r="E284" i="42"/>
  <c r="E281" i="42"/>
  <c r="E279" i="42"/>
  <c r="C279" i="42"/>
  <c r="B279" i="42"/>
  <c r="E278" i="42"/>
  <c r="C278" i="42"/>
  <c r="E277" i="42"/>
  <c r="E276" i="42"/>
  <c r="C276" i="42"/>
  <c r="B276" i="42"/>
  <c r="E275" i="42"/>
  <c r="E274" i="42"/>
  <c r="E272" i="42"/>
  <c r="C272" i="42"/>
  <c r="E268" i="42"/>
  <c r="E266" i="42"/>
  <c r="E262" i="42"/>
  <c r="E261" i="42"/>
  <c r="E260" i="42"/>
  <c r="E259" i="42"/>
  <c r="C259" i="42"/>
  <c r="B259" i="42"/>
  <c r="E258" i="42"/>
  <c r="C258" i="42"/>
  <c r="B258" i="42"/>
  <c r="E257" i="42"/>
  <c r="C257" i="42"/>
  <c r="B257" i="42"/>
  <c r="E256" i="42"/>
  <c r="C256" i="42"/>
  <c r="E255" i="42"/>
  <c r="C255" i="42"/>
  <c r="E254" i="42"/>
  <c r="C254" i="42"/>
  <c r="E253" i="42"/>
  <c r="E252" i="42"/>
  <c r="E251" i="42"/>
  <c r="C251" i="42"/>
  <c r="B251" i="42"/>
  <c r="E246" i="42"/>
  <c r="C246" i="42"/>
  <c r="E245" i="42"/>
  <c r="C245" i="42"/>
  <c r="B245" i="42"/>
  <c r="E244" i="42"/>
  <c r="E241" i="42"/>
  <c r="C241" i="42"/>
  <c r="E240" i="42"/>
  <c r="C240" i="42"/>
  <c r="E239" i="42"/>
  <c r="C239" i="42"/>
  <c r="B239" i="42"/>
  <c r="E236" i="42"/>
  <c r="E235" i="42"/>
  <c r="E234" i="42"/>
  <c r="E233" i="42"/>
  <c r="C233" i="42"/>
  <c r="B233" i="42"/>
  <c r="E231" i="42"/>
  <c r="C231" i="42"/>
  <c r="B231" i="42"/>
  <c r="E228" i="42"/>
  <c r="E227" i="42"/>
  <c r="E224" i="42"/>
  <c r="E222" i="42"/>
  <c r="E221" i="42"/>
  <c r="C221" i="42"/>
  <c r="E218" i="42"/>
  <c r="E214" i="42"/>
  <c r="E213" i="42"/>
  <c r="C213" i="42"/>
  <c r="B213" i="42"/>
  <c r="E210" i="42"/>
  <c r="C210" i="42"/>
  <c r="B210" i="42"/>
  <c r="E209" i="42"/>
  <c r="E203" i="42"/>
  <c r="E199" i="42"/>
  <c r="C199" i="42"/>
  <c r="B199" i="42"/>
  <c r="E198" i="42"/>
  <c r="E197" i="42"/>
  <c r="E196" i="42"/>
  <c r="E195" i="42"/>
  <c r="E193" i="42"/>
  <c r="E192" i="42"/>
  <c r="E191" i="42"/>
  <c r="E190" i="42"/>
  <c r="C190" i="42"/>
  <c r="B190" i="42"/>
  <c r="E189" i="42"/>
  <c r="E187" i="42"/>
  <c r="C187" i="42"/>
  <c r="B187" i="42"/>
  <c r="E184" i="42"/>
  <c r="E181" i="42"/>
  <c r="C181" i="42"/>
  <c r="E177" i="42"/>
  <c r="E176" i="42"/>
  <c r="E174" i="42"/>
  <c r="E173" i="42"/>
  <c r="C173" i="42"/>
  <c r="B173" i="42"/>
  <c r="E172" i="42"/>
  <c r="E171" i="42"/>
  <c r="C171" i="42"/>
  <c r="E169" i="42"/>
  <c r="E168" i="42"/>
  <c r="E167" i="42"/>
  <c r="E165" i="42"/>
  <c r="E164" i="42"/>
  <c r="E163" i="42"/>
  <c r="E160" i="42"/>
  <c r="E157" i="42"/>
  <c r="E155" i="42"/>
  <c r="E154" i="42"/>
  <c r="E150" i="42"/>
  <c r="E149" i="42"/>
  <c r="E148" i="42"/>
  <c r="E146" i="42"/>
  <c r="E143" i="42"/>
  <c r="C143" i="42"/>
  <c r="E142" i="42"/>
  <c r="E140" i="42"/>
  <c r="C140" i="42"/>
  <c r="B140" i="42"/>
  <c r="E138" i="42"/>
  <c r="E136" i="42"/>
  <c r="C136" i="42"/>
  <c r="B136" i="42"/>
  <c r="E135" i="42"/>
  <c r="C135" i="42"/>
  <c r="B135" i="42"/>
  <c r="E134" i="42"/>
  <c r="E133" i="42"/>
  <c r="E131" i="42"/>
  <c r="E130" i="42"/>
  <c r="E129" i="42"/>
  <c r="E128" i="42"/>
  <c r="E126" i="42"/>
  <c r="E121" i="42"/>
  <c r="E114" i="42"/>
  <c r="E111" i="42"/>
  <c r="C111" i="42"/>
  <c r="B111" i="42"/>
  <c r="E110" i="42"/>
  <c r="C110" i="42"/>
  <c r="E109" i="42"/>
  <c r="C109" i="42"/>
  <c r="E108" i="42"/>
  <c r="E106" i="42"/>
  <c r="C106" i="42"/>
  <c r="E105" i="42"/>
  <c r="C105" i="42"/>
  <c r="E104" i="42"/>
  <c r="C104" i="42"/>
  <c r="E101" i="42"/>
  <c r="C101" i="42"/>
  <c r="E100" i="42"/>
  <c r="C100" i="42"/>
  <c r="E99" i="42"/>
  <c r="C99" i="42"/>
  <c r="E98" i="42"/>
  <c r="E97" i="42"/>
  <c r="E96" i="42"/>
  <c r="C96" i="42"/>
  <c r="E94" i="42"/>
  <c r="C94" i="42"/>
  <c r="B94" i="42"/>
  <c r="E93" i="42"/>
  <c r="E92" i="42"/>
  <c r="E91" i="42"/>
  <c r="C91" i="42"/>
  <c r="B91" i="42"/>
  <c r="E82" i="42"/>
  <c r="C82" i="42"/>
  <c r="E80" i="42"/>
  <c r="C80" i="42"/>
  <c r="B80" i="42"/>
  <c r="E73" i="42"/>
  <c r="C73" i="42"/>
  <c r="B73" i="42"/>
  <c r="E70" i="42"/>
  <c r="C70" i="42"/>
  <c r="B70" i="42"/>
  <c r="E69" i="42"/>
  <c r="C69" i="42"/>
  <c r="B69" i="42"/>
  <c r="E68" i="42"/>
  <c r="C68" i="42"/>
  <c r="B68" i="42"/>
  <c r="E63" i="42"/>
  <c r="C63" i="42"/>
  <c r="B63" i="42"/>
  <c r="E60" i="42"/>
  <c r="C60" i="42"/>
  <c r="B60" i="42"/>
  <c r="E56" i="42"/>
  <c r="E54" i="42"/>
  <c r="E47" i="42"/>
  <c r="C47" i="42"/>
  <c r="B47" i="42"/>
  <c r="E43" i="42"/>
  <c r="C43" i="42"/>
  <c r="B43" i="42"/>
  <c r="E42" i="42"/>
  <c r="C42" i="42"/>
  <c r="B42" i="42"/>
  <c r="E39" i="42"/>
  <c r="C39" i="42"/>
  <c r="B39" i="42"/>
  <c r="E35" i="42"/>
  <c r="C35" i="42"/>
  <c r="B35" i="42"/>
  <c r="E29" i="42"/>
  <c r="C29" i="42"/>
  <c r="B29" i="42"/>
  <c r="E27" i="42"/>
  <c r="C27" i="42"/>
  <c r="E25" i="42"/>
  <c r="C25" i="42"/>
  <c r="B25" i="42"/>
  <c r="E24" i="42"/>
  <c r="C24" i="42"/>
  <c r="B24" i="42"/>
  <c r="E23" i="42"/>
  <c r="C23" i="42"/>
  <c r="B23" i="42"/>
  <c r="E22" i="42"/>
  <c r="C22" i="42"/>
  <c r="B22" i="42"/>
  <c r="E20" i="42"/>
  <c r="C20" i="42"/>
  <c r="E18" i="42"/>
  <c r="C18" i="42"/>
  <c r="B18" i="42"/>
  <c r="E16" i="42"/>
  <c r="C16" i="42"/>
  <c r="B16" i="42"/>
  <c r="E13" i="42"/>
  <c r="C13" i="42"/>
  <c r="B13" i="42"/>
  <c r="E12" i="42"/>
  <c r="E9" i="42"/>
  <c r="E8" i="42"/>
  <c r="C8" i="42"/>
  <c r="B8" i="42"/>
  <c r="E7" i="42"/>
  <c r="C7" i="42"/>
  <c r="B7" i="42"/>
  <c r="A3" i="42"/>
  <c r="A2" i="42"/>
  <c r="E580" i="41"/>
  <c r="E578" i="41"/>
  <c r="C578" i="41"/>
  <c r="B578" i="41"/>
  <c r="E577" i="41"/>
  <c r="E573" i="41"/>
  <c r="E572" i="41"/>
  <c r="C572" i="41"/>
  <c r="B572" i="41"/>
  <c r="E571" i="41"/>
  <c r="E570" i="41"/>
  <c r="C570" i="41"/>
  <c r="B570" i="41"/>
  <c r="E569" i="41"/>
  <c r="E568" i="41"/>
  <c r="E567" i="41"/>
  <c r="E566" i="41"/>
  <c r="E565" i="41"/>
  <c r="E564" i="41"/>
  <c r="E561" i="41"/>
  <c r="C561" i="41"/>
  <c r="B561" i="41"/>
  <c r="E560" i="41"/>
  <c r="E559" i="41"/>
  <c r="E558" i="41"/>
  <c r="C558" i="41"/>
  <c r="B558" i="41"/>
  <c r="E557" i="41"/>
  <c r="C557" i="41"/>
  <c r="B557" i="41"/>
  <c r="E556" i="41"/>
  <c r="E554" i="41"/>
  <c r="E553" i="41"/>
  <c r="E552" i="41"/>
  <c r="E551" i="41"/>
  <c r="E550" i="41"/>
  <c r="E548" i="41"/>
  <c r="E547" i="41"/>
  <c r="C547" i="41"/>
  <c r="B547" i="41"/>
  <c r="E546" i="41"/>
  <c r="C546" i="41"/>
  <c r="E545" i="41"/>
  <c r="C545" i="41"/>
  <c r="E544" i="41"/>
  <c r="C544" i="41"/>
  <c r="E543" i="41"/>
  <c r="C543" i="41"/>
  <c r="B543" i="41"/>
  <c r="E542" i="41"/>
  <c r="E541" i="41"/>
  <c r="E540" i="41"/>
  <c r="C540" i="41"/>
  <c r="B540" i="41"/>
  <c r="E539" i="41"/>
  <c r="C539" i="41"/>
  <c r="B539" i="41"/>
  <c r="E538" i="41"/>
  <c r="E537" i="41"/>
  <c r="E535" i="41"/>
  <c r="E534" i="41"/>
  <c r="E533" i="41"/>
  <c r="E532" i="41"/>
  <c r="E531" i="41"/>
  <c r="E530" i="41"/>
  <c r="E528" i="41"/>
  <c r="C528" i="41"/>
  <c r="B528" i="41"/>
  <c r="E527" i="41"/>
  <c r="C527" i="41"/>
  <c r="B527" i="41"/>
  <c r="E526" i="41"/>
  <c r="E525" i="41"/>
  <c r="E524" i="41"/>
  <c r="C524" i="41"/>
  <c r="B524" i="41"/>
  <c r="E523" i="41"/>
  <c r="E522" i="41"/>
  <c r="E521" i="41"/>
  <c r="E520" i="41"/>
  <c r="E519" i="41"/>
  <c r="C519" i="41"/>
  <c r="B519" i="41"/>
  <c r="E518" i="41"/>
  <c r="C518" i="41"/>
  <c r="B518" i="41"/>
  <c r="E517" i="41"/>
  <c r="E516" i="41"/>
  <c r="E515" i="41"/>
  <c r="E514" i="41"/>
  <c r="E513" i="41"/>
  <c r="C513" i="41"/>
  <c r="B513" i="41"/>
  <c r="E512" i="41"/>
  <c r="E511" i="41"/>
  <c r="C511" i="41"/>
  <c r="E509" i="41"/>
  <c r="E508" i="41"/>
  <c r="C508" i="41"/>
  <c r="B508" i="41"/>
  <c r="E506" i="41"/>
  <c r="E505" i="41"/>
  <c r="C503" i="41"/>
  <c r="B503" i="41"/>
  <c r="E502" i="41"/>
  <c r="E501" i="41"/>
  <c r="C501" i="41"/>
  <c r="B501" i="41"/>
  <c r="E500" i="41"/>
  <c r="C500" i="41"/>
  <c r="B500" i="41"/>
  <c r="E499" i="41"/>
  <c r="C499" i="41"/>
  <c r="B499" i="41"/>
  <c r="E498" i="41"/>
  <c r="E497" i="41"/>
  <c r="C497" i="41"/>
  <c r="B497" i="41"/>
  <c r="E496" i="41"/>
  <c r="E495" i="41"/>
  <c r="E494" i="41"/>
  <c r="E493" i="41"/>
  <c r="E489" i="41"/>
  <c r="E488" i="41"/>
  <c r="E487" i="41"/>
  <c r="E486" i="41"/>
  <c r="C486" i="41"/>
  <c r="E485" i="41"/>
  <c r="E484" i="41"/>
  <c r="C484" i="41"/>
  <c r="B484" i="41"/>
  <c r="E483" i="41"/>
  <c r="E482" i="41"/>
  <c r="C482" i="41"/>
  <c r="B482" i="41"/>
  <c r="E481" i="41"/>
  <c r="C481" i="41"/>
  <c r="B481" i="41"/>
  <c r="E480" i="41"/>
  <c r="C480" i="41"/>
  <c r="B480" i="41"/>
  <c r="E479" i="41"/>
  <c r="E478" i="41"/>
  <c r="C477" i="41"/>
  <c r="E475" i="41"/>
  <c r="C475" i="41"/>
  <c r="B475" i="41"/>
  <c r="E474" i="41"/>
  <c r="C474" i="41"/>
  <c r="B474" i="41"/>
  <c r="E473" i="41"/>
  <c r="E472" i="41"/>
  <c r="E471" i="41"/>
  <c r="E470" i="41"/>
  <c r="E469" i="41"/>
  <c r="E467" i="41"/>
  <c r="E465" i="41"/>
  <c r="C465" i="41"/>
  <c r="E464" i="41"/>
  <c r="C464" i="41"/>
  <c r="B464" i="41"/>
  <c r="E455" i="41"/>
  <c r="E454" i="41"/>
  <c r="C454" i="41"/>
  <c r="B454" i="41"/>
  <c r="E453" i="41"/>
  <c r="C452" i="41"/>
  <c r="E451" i="41"/>
  <c r="E449" i="41"/>
  <c r="E446" i="41"/>
  <c r="E445" i="41"/>
  <c r="E442" i="41"/>
  <c r="E441" i="41"/>
  <c r="E440" i="41"/>
  <c r="E439" i="41"/>
  <c r="E437" i="41"/>
  <c r="E436" i="41"/>
  <c r="E434" i="41"/>
  <c r="C434" i="41"/>
  <c r="E433" i="41"/>
  <c r="C433" i="41"/>
  <c r="E432" i="41"/>
  <c r="E431" i="41"/>
  <c r="E430" i="41"/>
  <c r="C430" i="41"/>
  <c r="B430" i="41"/>
  <c r="E429" i="41"/>
  <c r="C429" i="41"/>
  <c r="E428" i="41"/>
  <c r="C428" i="41"/>
  <c r="E427" i="41"/>
  <c r="C427" i="41"/>
  <c r="E426" i="41"/>
  <c r="E420" i="41"/>
  <c r="C420" i="41"/>
  <c r="E419" i="41"/>
  <c r="C419" i="41"/>
  <c r="E418" i="41"/>
  <c r="E416" i="41"/>
  <c r="C416" i="41"/>
  <c r="B416" i="41"/>
  <c r="E415" i="41"/>
  <c r="C415" i="41"/>
  <c r="B415" i="41"/>
  <c r="E414" i="41"/>
  <c r="E413" i="41"/>
  <c r="E412" i="41"/>
  <c r="E411" i="41"/>
  <c r="E409" i="41"/>
  <c r="E408" i="41"/>
  <c r="C408" i="41"/>
  <c r="B408" i="41"/>
  <c r="E406" i="41"/>
  <c r="E404" i="41"/>
  <c r="E402" i="41"/>
  <c r="E400" i="41"/>
  <c r="E399" i="41"/>
  <c r="C399" i="41"/>
  <c r="B399" i="41"/>
  <c r="E398" i="41"/>
  <c r="E397" i="41"/>
  <c r="E395" i="41"/>
  <c r="E393" i="41"/>
  <c r="E392" i="41"/>
  <c r="E391" i="41"/>
  <c r="C391" i="41"/>
  <c r="B391" i="41"/>
  <c r="E390" i="41"/>
  <c r="E388" i="41"/>
  <c r="E387" i="41"/>
  <c r="E380" i="41"/>
  <c r="C380" i="41"/>
  <c r="B380" i="41"/>
  <c r="E376" i="41"/>
  <c r="E375" i="41"/>
  <c r="E373" i="41"/>
  <c r="E372" i="41"/>
  <c r="C372" i="41"/>
  <c r="B372" i="41"/>
  <c r="E367" i="41"/>
  <c r="C366" i="41"/>
  <c r="B366" i="41"/>
  <c r="E364" i="41"/>
  <c r="E363" i="41"/>
  <c r="E362" i="41"/>
  <c r="C362" i="41"/>
  <c r="B362" i="41"/>
  <c r="E360" i="41"/>
  <c r="E358" i="41"/>
  <c r="E357" i="41"/>
  <c r="E356" i="41"/>
  <c r="E353" i="41"/>
  <c r="E352" i="41"/>
  <c r="E351" i="41"/>
  <c r="E349" i="41"/>
  <c r="E348" i="41"/>
  <c r="E343" i="41"/>
  <c r="C343" i="41"/>
  <c r="B343" i="41"/>
  <c r="E341" i="41"/>
  <c r="E340" i="41"/>
  <c r="E338" i="41"/>
  <c r="C338" i="41"/>
  <c r="B338" i="41"/>
  <c r="E337" i="41"/>
  <c r="C337" i="41"/>
  <c r="B337" i="41"/>
  <c r="E335" i="41"/>
  <c r="E332" i="41"/>
  <c r="C332" i="41"/>
  <c r="B332" i="41"/>
  <c r="E331" i="41"/>
  <c r="E330" i="41"/>
  <c r="E327" i="41"/>
  <c r="E326" i="41"/>
  <c r="E322" i="41"/>
  <c r="E321" i="41"/>
  <c r="E320" i="41"/>
  <c r="E319" i="41"/>
  <c r="E316" i="41"/>
  <c r="E314" i="41"/>
  <c r="C314" i="41"/>
  <c r="B314" i="41"/>
  <c r="E313" i="41"/>
  <c r="C313" i="41"/>
  <c r="B313" i="41"/>
  <c r="E312" i="41"/>
  <c r="C312" i="41"/>
  <c r="B312" i="41"/>
  <c r="E310" i="41"/>
  <c r="E308" i="41"/>
  <c r="E306" i="41"/>
  <c r="E305" i="41"/>
  <c r="E304" i="41"/>
  <c r="E303" i="41"/>
  <c r="E302" i="41"/>
  <c r="E301" i="41"/>
  <c r="E300" i="41"/>
  <c r="E299" i="41"/>
  <c r="E296" i="41"/>
  <c r="E295" i="41"/>
  <c r="E291" i="41"/>
  <c r="E288" i="41"/>
  <c r="E286" i="41"/>
  <c r="C286" i="41"/>
  <c r="E284" i="41"/>
  <c r="E283" i="41"/>
  <c r="E281" i="41"/>
  <c r="E279" i="41"/>
  <c r="C279" i="41"/>
  <c r="B279" i="41"/>
  <c r="E278" i="41"/>
  <c r="E275" i="41"/>
  <c r="E273" i="41"/>
  <c r="C273" i="41"/>
  <c r="B273" i="41"/>
  <c r="E272" i="41"/>
  <c r="C272" i="41"/>
  <c r="B272" i="41"/>
  <c r="E271" i="41"/>
  <c r="E267" i="41"/>
  <c r="E266" i="41"/>
  <c r="E263" i="41"/>
  <c r="C263" i="41"/>
  <c r="B263" i="41"/>
  <c r="E261" i="41"/>
  <c r="C261" i="41"/>
  <c r="B261" i="41"/>
  <c r="E260" i="41"/>
  <c r="C260" i="41"/>
  <c r="B260" i="41"/>
  <c r="E258" i="41"/>
  <c r="E256" i="41"/>
  <c r="E255" i="41"/>
  <c r="C255" i="41"/>
  <c r="E253" i="41"/>
  <c r="C253" i="41"/>
  <c r="E250" i="41"/>
  <c r="E249" i="41"/>
  <c r="E248" i="41"/>
  <c r="C248" i="41"/>
  <c r="B248" i="41"/>
  <c r="E246" i="41"/>
  <c r="C246" i="41"/>
  <c r="E244" i="41"/>
  <c r="C244" i="41"/>
  <c r="E240" i="41"/>
  <c r="E239" i="41"/>
  <c r="E238" i="41"/>
  <c r="C238" i="41"/>
  <c r="B238" i="41"/>
  <c r="E237" i="41"/>
  <c r="E234" i="41"/>
  <c r="E233" i="41"/>
  <c r="E228" i="41"/>
  <c r="E227" i="41"/>
  <c r="E224" i="41"/>
  <c r="E222" i="41"/>
  <c r="E221" i="41"/>
  <c r="E220" i="41"/>
  <c r="E218" i="41"/>
  <c r="C218" i="41"/>
  <c r="E215" i="41"/>
  <c r="E214" i="41"/>
  <c r="E212" i="41"/>
  <c r="E208" i="41"/>
  <c r="E207" i="41"/>
  <c r="E204" i="41"/>
  <c r="C204" i="41"/>
  <c r="B204" i="41"/>
  <c r="E203" i="41"/>
  <c r="E202" i="41"/>
  <c r="C202" i="41"/>
  <c r="B202" i="41"/>
  <c r="E196" i="41"/>
  <c r="E195" i="41"/>
  <c r="C195" i="41"/>
  <c r="E194" i="41"/>
  <c r="E192" i="41"/>
  <c r="C192" i="41"/>
  <c r="B192" i="41"/>
  <c r="E189" i="41"/>
  <c r="E188" i="41"/>
  <c r="C188" i="41"/>
  <c r="B188" i="41"/>
  <c r="E187" i="41"/>
  <c r="C187" i="41"/>
  <c r="B187" i="41"/>
  <c r="E186" i="41"/>
  <c r="E182" i="41"/>
  <c r="C182" i="41"/>
  <c r="B182" i="41"/>
  <c r="E180" i="41"/>
  <c r="E179" i="41"/>
  <c r="C179" i="41"/>
  <c r="B179" i="41"/>
  <c r="E178" i="41"/>
  <c r="E177" i="41"/>
  <c r="E176" i="41"/>
  <c r="E175" i="41"/>
  <c r="E172" i="41"/>
  <c r="E171" i="41"/>
  <c r="C171" i="41"/>
  <c r="E169" i="41"/>
  <c r="E168" i="41"/>
  <c r="C168" i="41"/>
  <c r="B168" i="41"/>
  <c r="E167" i="41"/>
  <c r="E166" i="41"/>
  <c r="C166" i="41"/>
  <c r="B166" i="41"/>
  <c r="E163" i="41"/>
  <c r="E162" i="41"/>
  <c r="C162" i="41"/>
  <c r="E161" i="41"/>
  <c r="E158" i="41"/>
  <c r="C158" i="41"/>
  <c r="B158" i="41"/>
  <c r="E157" i="41"/>
  <c r="E154" i="41"/>
  <c r="E152" i="41"/>
  <c r="E151" i="41"/>
  <c r="E150" i="41"/>
  <c r="C150" i="41"/>
  <c r="E149" i="41"/>
  <c r="E148" i="41"/>
  <c r="C148" i="41"/>
  <c r="B148" i="41"/>
  <c r="E147" i="41"/>
  <c r="E145" i="41"/>
  <c r="E143" i="41"/>
  <c r="C143" i="41"/>
  <c r="E142" i="41"/>
  <c r="E141" i="41"/>
  <c r="E140" i="41"/>
  <c r="E138" i="41"/>
  <c r="C138" i="41"/>
  <c r="B138" i="41"/>
  <c r="E136" i="41"/>
  <c r="C136" i="41"/>
  <c r="B136" i="41"/>
  <c r="E134" i="41"/>
  <c r="C134" i="41"/>
  <c r="E132" i="41"/>
  <c r="E131" i="41"/>
  <c r="E129" i="41"/>
  <c r="E127" i="41"/>
  <c r="E126" i="41"/>
  <c r="E123" i="41"/>
  <c r="E121" i="41"/>
  <c r="E119" i="41"/>
  <c r="E118" i="41"/>
  <c r="C118" i="41"/>
  <c r="B118" i="41"/>
  <c r="E117" i="41"/>
  <c r="E113" i="41"/>
  <c r="E110" i="41"/>
  <c r="E109" i="41"/>
  <c r="E106" i="41"/>
  <c r="E105" i="41"/>
  <c r="E103" i="41"/>
  <c r="E102" i="41"/>
  <c r="E99" i="41"/>
  <c r="E98" i="41"/>
  <c r="C98" i="41"/>
  <c r="E97" i="41"/>
  <c r="E94" i="41"/>
  <c r="C94" i="41"/>
  <c r="B94" i="41"/>
  <c r="E92" i="41"/>
  <c r="E90" i="41"/>
  <c r="E89" i="41"/>
  <c r="C89" i="41"/>
  <c r="B89" i="41"/>
  <c r="E88" i="41"/>
  <c r="C88" i="41"/>
  <c r="B88" i="41"/>
  <c r="E87" i="41"/>
  <c r="E86" i="41"/>
  <c r="E85" i="41"/>
  <c r="E84" i="41"/>
  <c r="C84" i="41"/>
  <c r="B84" i="41"/>
  <c r="C83" i="41"/>
  <c r="B83" i="41"/>
  <c r="E82" i="41"/>
  <c r="E81" i="41"/>
  <c r="C81" i="41"/>
  <c r="E79" i="41"/>
  <c r="C79" i="41"/>
  <c r="B79" i="41"/>
  <c r="E78" i="41"/>
  <c r="C77" i="41"/>
  <c r="B77" i="41"/>
  <c r="E76" i="41"/>
  <c r="C76" i="41"/>
  <c r="B76" i="41"/>
  <c r="E74" i="41"/>
  <c r="C74" i="41"/>
  <c r="B74" i="41"/>
  <c r="E73" i="41"/>
  <c r="E72" i="41"/>
  <c r="C72" i="41"/>
  <c r="B72" i="41"/>
  <c r="E70" i="41"/>
  <c r="C70" i="41"/>
  <c r="B70" i="41"/>
  <c r="C66" i="41"/>
  <c r="B66" i="41"/>
  <c r="E65" i="41"/>
  <c r="C65" i="41"/>
  <c r="B65" i="41"/>
  <c r="E62" i="41"/>
  <c r="C62" i="41"/>
  <c r="B62" i="41"/>
  <c r="E60" i="41"/>
  <c r="E59" i="41"/>
  <c r="E55" i="41"/>
  <c r="E54" i="41"/>
  <c r="E53" i="41"/>
  <c r="E52" i="41"/>
  <c r="E50" i="41"/>
  <c r="E49" i="41"/>
  <c r="E48" i="41"/>
  <c r="E47" i="41"/>
  <c r="E46" i="41"/>
  <c r="E45" i="41"/>
  <c r="E44" i="41"/>
  <c r="I44" i="41" s="1"/>
  <c r="E43" i="41"/>
  <c r="C43" i="41"/>
  <c r="B43" i="41"/>
  <c r="E42" i="41"/>
  <c r="E41" i="41"/>
  <c r="E40" i="41"/>
  <c r="E39" i="41"/>
  <c r="E38" i="41"/>
  <c r="E36" i="41"/>
  <c r="E35" i="41"/>
  <c r="C35" i="41"/>
  <c r="B35" i="41"/>
  <c r="E34" i="41"/>
  <c r="C34" i="41"/>
  <c r="E33" i="41"/>
  <c r="E29" i="41"/>
  <c r="C29" i="41"/>
  <c r="B29" i="41"/>
  <c r="E28" i="41"/>
  <c r="E27" i="41"/>
  <c r="E25" i="41"/>
  <c r="E23" i="41"/>
  <c r="E22" i="41"/>
  <c r="C22" i="41"/>
  <c r="B22" i="41"/>
  <c r="E21" i="41"/>
  <c r="E17" i="41"/>
  <c r="E14" i="41"/>
  <c r="E12" i="41"/>
  <c r="E11" i="41"/>
  <c r="E10" i="41"/>
  <c r="E9" i="41"/>
  <c r="E8" i="41"/>
  <c r="E7" i="41"/>
  <c r="E6" i="41"/>
  <c r="A3" i="41"/>
  <c r="A2" i="41"/>
  <c r="C197" i="42"/>
  <c r="B244" i="42"/>
  <c r="B28" i="41"/>
  <c r="B87" i="41"/>
  <c r="B356" i="41"/>
  <c r="B47" i="41"/>
  <c r="B165" i="42"/>
  <c r="B446" i="41"/>
  <c r="B302" i="41"/>
  <c r="B538" i="41"/>
  <c r="B526" i="41"/>
  <c r="B177" i="41"/>
  <c r="B228" i="41"/>
  <c r="B289" i="42"/>
  <c r="B9" i="41"/>
  <c r="B367" i="42"/>
  <c r="B123" i="41"/>
  <c r="B169" i="42"/>
  <c r="B375" i="41"/>
  <c r="C48" i="41"/>
  <c r="B537" i="42"/>
  <c r="B540" i="42"/>
  <c r="B191" i="42"/>
  <c r="C533" i="42"/>
  <c r="B533" i="42"/>
  <c r="C483" i="41"/>
  <c r="B189" i="42" l="1"/>
  <c r="B39" i="41"/>
  <c r="B38" i="41"/>
  <c r="B544" i="42"/>
  <c r="B277" i="42"/>
  <c r="B52" i="41"/>
  <c r="B346" i="42"/>
  <c r="B330" i="41"/>
  <c r="B249" i="41"/>
  <c r="B207" i="41"/>
  <c r="B73" i="41"/>
  <c r="B161" i="41"/>
  <c r="B92" i="41"/>
  <c r="B215" i="41"/>
  <c r="B299" i="41"/>
  <c r="B525" i="42"/>
  <c r="B149" i="42"/>
  <c r="B155" i="42"/>
  <c r="B367" i="41"/>
  <c r="B548" i="42"/>
  <c r="C191" i="42"/>
  <c r="B33" i="41"/>
  <c r="B335" i="41"/>
  <c r="B31" i="48"/>
  <c r="B27" i="48"/>
  <c r="B23" i="48"/>
  <c r="B19" i="48"/>
  <c r="B15" i="48"/>
  <c r="B11" i="48"/>
  <c r="B20" i="48"/>
  <c r="B30" i="48"/>
  <c r="B26" i="48"/>
  <c r="B22" i="48"/>
  <c r="B18" i="48"/>
  <c r="B14" i="48"/>
  <c r="B10" i="48"/>
  <c r="B24" i="48"/>
  <c r="B12" i="48"/>
  <c r="B29" i="48"/>
  <c r="B25" i="48"/>
  <c r="B21" i="48"/>
  <c r="B17" i="48"/>
  <c r="B13" i="48"/>
  <c r="B28" i="48"/>
  <c r="B16" i="48"/>
  <c r="B306" i="42"/>
  <c r="B157" i="42"/>
  <c r="B266" i="42"/>
  <c r="B119" i="41"/>
  <c r="B407" i="42"/>
  <c r="B128" i="42"/>
  <c r="B426" i="42"/>
  <c r="B152" i="41"/>
  <c r="B385" i="42"/>
  <c r="B108" i="42"/>
  <c r="B552" i="41"/>
  <c r="B536" i="42"/>
  <c r="B423" i="42"/>
  <c r="B500" i="42"/>
  <c r="B288" i="42"/>
  <c r="B114" i="42"/>
  <c r="B220" i="41"/>
  <c r="B437" i="42"/>
  <c r="B355" i="42"/>
  <c r="B338" i="42"/>
  <c r="B268" i="42"/>
  <c r="B572" i="42"/>
  <c r="B524" i="42"/>
  <c r="B568" i="42"/>
  <c r="B519" i="42"/>
  <c r="B465" i="42"/>
  <c r="B387" i="42"/>
  <c r="B163" i="42"/>
  <c r="B214" i="42"/>
  <c r="B160" i="42"/>
  <c r="B297" i="42"/>
  <c r="B523" i="41"/>
  <c r="B142" i="42"/>
  <c r="B196" i="42"/>
  <c r="B448" i="42"/>
  <c r="B521" i="42"/>
  <c r="B504" i="42"/>
  <c r="B460" i="42"/>
  <c r="B343" i="42"/>
  <c r="B580" i="42"/>
  <c r="B8" i="41"/>
  <c r="C189" i="42"/>
  <c r="C299" i="41"/>
  <c r="C278" i="41"/>
  <c r="C349" i="42"/>
  <c r="C375" i="41"/>
  <c r="C548" i="42"/>
  <c r="C168" i="42"/>
  <c r="C388" i="42"/>
  <c r="C54" i="42"/>
  <c r="C102" i="41"/>
  <c r="C367" i="42"/>
  <c r="C351" i="42"/>
  <c r="C277" i="42"/>
  <c r="C289" i="42"/>
  <c r="C295" i="42"/>
  <c r="C372" i="42"/>
  <c r="C520" i="42"/>
  <c r="C495" i="42"/>
  <c r="C493" i="42"/>
  <c r="C360" i="42"/>
  <c r="C383" i="42"/>
  <c r="C105" i="41"/>
  <c r="C494" i="42"/>
  <c r="C433" i="42"/>
  <c r="C368" i="42"/>
  <c r="C281" i="42"/>
  <c r="C303" i="41"/>
  <c r="C309" i="42"/>
  <c r="C525" i="41"/>
  <c r="C97" i="41"/>
  <c r="C142" i="41"/>
  <c r="C509" i="42"/>
  <c r="C165" i="42"/>
  <c r="C261" i="42"/>
  <c r="C567" i="42"/>
  <c r="C539" i="42"/>
  <c r="C560" i="42"/>
  <c r="C534" i="42"/>
  <c r="C498" i="42"/>
  <c r="C358" i="42"/>
  <c r="C234" i="42"/>
  <c r="C9" i="42"/>
  <c r="C193" i="42"/>
  <c r="C490" i="42"/>
  <c r="C227" i="42"/>
  <c r="C129" i="42"/>
  <c r="C334" i="42"/>
  <c r="C350" i="42"/>
  <c r="C469" i="41"/>
  <c r="C422" i="42"/>
  <c r="C362" i="42"/>
  <c r="C56" i="42"/>
  <c r="C478" i="41"/>
  <c r="C479" i="42"/>
  <c r="C472" i="42"/>
  <c r="C408" i="42"/>
  <c r="C352" i="42"/>
  <c r="C508" i="42"/>
  <c r="C541" i="42"/>
  <c r="C252" i="42"/>
  <c r="C244" i="42"/>
  <c r="H16" i="20"/>
  <c r="H12" i="20"/>
  <c r="H13" i="20" s="1"/>
  <c r="H14" i="20" s="1"/>
  <c r="I14" i="20" s="1"/>
  <c r="J14" i="20" s="1"/>
  <c r="B452" i="41"/>
  <c r="B477" i="41"/>
  <c r="B576" i="41"/>
  <c r="C542" i="42"/>
  <c r="C467" i="42"/>
  <c r="C75" i="42"/>
  <c r="B150" i="42"/>
  <c r="B164" i="42"/>
  <c r="B109" i="41"/>
  <c r="B180" i="41"/>
  <c r="C176" i="42"/>
  <c r="C150" i="42"/>
  <c r="C239" i="41"/>
  <c r="C364" i="41"/>
  <c r="C164" i="42"/>
  <c r="C557" i="42"/>
  <c r="C389" i="42"/>
  <c r="C306" i="42"/>
  <c r="C157" i="42"/>
  <c r="C324" i="42"/>
  <c r="C119" i="41"/>
  <c r="C518" i="42"/>
  <c r="C405" i="42"/>
  <c r="C384" i="42"/>
  <c r="C407" i="42"/>
  <c r="C426" i="42"/>
  <c r="C385" i="42"/>
  <c r="C236" i="42"/>
  <c r="C532" i="41"/>
  <c r="C423" i="42"/>
  <c r="C500" i="42"/>
  <c r="C288" i="42"/>
  <c r="C114" i="42"/>
  <c r="C483" i="42"/>
  <c r="C359" i="42"/>
  <c r="C543" i="42"/>
  <c r="C437" i="42"/>
  <c r="C307" i="42"/>
  <c r="C510" i="42"/>
  <c r="C512" i="42"/>
  <c r="C485" i="41"/>
  <c r="C473" i="41"/>
  <c r="C564" i="41"/>
  <c r="C268" i="42"/>
  <c r="C572" i="42"/>
  <c r="C559" i="42"/>
  <c r="C524" i="42"/>
  <c r="C568" i="42"/>
  <c r="C547" i="42"/>
  <c r="C519" i="42"/>
  <c r="C465" i="42"/>
  <c r="C428" i="42"/>
  <c r="C387" i="42"/>
  <c r="C414" i="41"/>
  <c r="C228" i="42"/>
  <c r="C134" i="42"/>
  <c r="C563" i="42"/>
  <c r="C203" i="42"/>
  <c r="C121" i="42"/>
  <c r="C349" i="41"/>
  <c r="C195" i="42"/>
  <c r="C262" i="42"/>
  <c r="C142" i="42"/>
  <c r="C196" i="42"/>
  <c r="C448" i="42"/>
  <c r="C442" i="42"/>
  <c r="C521" i="42"/>
  <c r="C504" i="42"/>
  <c r="C12" i="41"/>
  <c r="C580" i="42"/>
  <c r="B235" i="42"/>
  <c r="B391" i="42"/>
  <c r="B372" i="42"/>
  <c r="B360" i="42"/>
  <c r="B417" i="42"/>
  <c r="B383" i="42"/>
  <c r="B337" i="42"/>
  <c r="B130" i="42"/>
  <c r="B471" i="41"/>
  <c r="B433" i="42"/>
  <c r="B397" i="42"/>
  <c r="B92" i="42"/>
  <c r="B523" i="42"/>
  <c r="B305" i="41"/>
  <c r="B431" i="42"/>
  <c r="B556" i="42"/>
  <c r="B142" i="41"/>
  <c r="B353" i="42"/>
  <c r="B253" i="42"/>
  <c r="B388" i="41"/>
  <c r="B567" i="42"/>
  <c r="B539" i="42"/>
  <c r="B503" i="42"/>
  <c r="B358" i="42"/>
  <c r="B234" i="42"/>
  <c r="B501" i="42"/>
  <c r="B133" i="42"/>
  <c r="B444" i="42"/>
  <c r="B347" i="42"/>
  <c r="B154" i="42"/>
  <c r="B93" i="42"/>
  <c r="B167" i="42"/>
  <c r="B184" i="42"/>
  <c r="B334" i="42"/>
  <c r="B498" i="41"/>
  <c r="B362" i="42"/>
  <c r="B222" i="42"/>
  <c r="B56" i="42"/>
  <c r="B218" i="42"/>
  <c r="B475" i="42"/>
  <c r="B472" i="42"/>
  <c r="B404" i="42"/>
  <c r="B352" i="42"/>
  <c r="B508" i="42"/>
  <c r="B541" i="42"/>
  <c r="B431" i="41"/>
  <c r="C578" i="42"/>
  <c r="A3" i="45"/>
  <c r="A2" i="45"/>
  <c r="C189" i="41"/>
  <c r="C511" i="42"/>
  <c r="C214" i="41"/>
  <c r="B12" i="41"/>
  <c r="B42" i="41"/>
  <c r="B59" i="41"/>
  <c r="C92" i="41"/>
  <c r="B126" i="41"/>
  <c r="B283" i="41"/>
  <c r="B295" i="41"/>
  <c r="C300" i="41"/>
  <c r="C310" i="41"/>
  <c r="B352" i="41"/>
  <c r="C27" i="41"/>
  <c r="C178" i="41"/>
  <c r="C42" i="41"/>
  <c r="C50" i="41"/>
  <c r="C220" i="41"/>
  <c r="C258" i="41"/>
  <c r="C275" i="41"/>
  <c r="C288" i="41"/>
  <c r="C320" i="41"/>
  <c r="C400" i="41"/>
  <c r="C343" i="42"/>
  <c r="C237" i="41"/>
  <c r="B27" i="41"/>
  <c r="C28" i="41"/>
  <c r="C73" i="41"/>
  <c r="B157" i="41"/>
  <c r="C304" i="41"/>
  <c r="C348" i="41"/>
  <c r="C358" i="41"/>
  <c r="B535" i="42"/>
  <c r="C169" i="42"/>
  <c r="B172" i="42"/>
  <c r="B287" i="42"/>
  <c r="B389" i="42"/>
  <c r="C412" i="42"/>
  <c r="C537" i="42"/>
  <c r="C145" i="41"/>
  <c r="C367" i="41"/>
  <c r="C545" i="42"/>
  <c r="C146" i="42"/>
  <c r="C17" i="41"/>
  <c r="C235" i="42"/>
  <c r="C10" i="41"/>
  <c r="C391" i="42"/>
  <c r="C373" i="41"/>
  <c r="C337" i="42"/>
  <c r="C141" i="41"/>
  <c r="C397" i="42"/>
  <c r="C526" i="41"/>
  <c r="C491" i="42"/>
  <c r="C567" i="41"/>
  <c r="C489" i="42"/>
  <c r="C520" i="41"/>
  <c r="C403" i="42"/>
  <c r="C509" i="41"/>
  <c r="C354" i="42"/>
  <c r="C565" i="41"/>
  <c r="C353" i="42"/>
  <c r="C534" i="41"/>
  <c r="C253" i="42"/>
  <c r="C446" i="41"/>
  <c r="C502" i="41"/>
  <c r="C177" i="42"/>
  <c r="C404" i="41"/>
  <c r="C174" i="42"/>
  <c r="C154" i="42"/>
  <c r="C256" i="41"/>
  <c r="C93" i="42"/>
  <c r="C176" i="41"/>
  <c r="C167" i="42"/>
  <c r="C212" i="41"/>
  <c r="C184" i="42"/>
  <c r="C203" i="41"/>
  <c r="C260" i="42"/>
  <c r="C498" i="41"/>
  <c r="C514" i="41"/>
  <c r="C192" i="42"/>
  <c r="C222" i="42"/>
  <c r="C224" i="41"/>
  <c r="C85" i="41"/>
  <c r="C167" i="41"/>
  <c r="B421" i="42"/>
  <c r="B483" i="41"/>
  <c r="B492" i="42"/>
  <c r="B48" i="41"/>
  <c r="B466" i="42"/>
  <c r="B495" i="41"/>
  <c r="B549" i="42"/>
  <c r="B550" i="42"/>
  <c r="B239" i="41"/>
  <c r="B364" i="41"/>
  <c r="B557" i="42"/>
  <c r="B23" i="41"/>
  <c r="B300" i="42"/>
  <c r="B467" i="41"/>
  <c r="B339" i="42"/>
  <c r="B442" i="41"/>
  <c r="B324" i="42"/>
  <c r="B310" i="41"/>
  <c r="B518" i="42"/>
  <c r="B222" i="41"/>
  <c r="B459" i="42"/>
  <c r="B405" i="42"/>
  <c r="B384" i="42"/>
  <c r="B351" i="41"/>
  <c r="B419" i="42"/>
  <c r="B436" i="41"/>
  <c r="B198" i="42"/>
  <c r="B517" i="41"/>
  <c r="B290" i="42"/>
  <c r="B449" i="41"/>
  <c r="B463" i="42"/>
  <c r="B496" i="41"/>
  <c r="B313" i="42"/>
  <c r="B451" i="41"/>
  <c r="B516" i="42"/>
  <c r="B573" i="41"/>
  <c r="B236" i="42"/>
  <c r="B470" i="41"/>
  <c r="B284" i="42"/>
  <c r="B551" i="41"/>
  <c r="B528" i="42"/>
  <c r="B512" i="41"/>
  <c r="B527" i="42"/>
  <c r="B381" i="42"/>
  <c r="B382" i="42"/>
  <c r="B571" i="41"/>
  <c r="B532" i="41"/>
  <c r="B380" i="42"/>
  <c r="B533" i="41"/>
  <c r="B274" i="42"/>
  <c r="B275" i="42"/>
  <c r="B487" i="41"/>
  <c r="B416" i="42"/>
  <c r="B412" i="41"/>
  <c r="B484" i="42"/>
  <c r="B483" i="42"/>
  <c r="B486" i="42"/>
  <c r="B485" i="42"/>
  <c r="B426" i="41"/>
  <c r="B271" i="41"/>
  <c r="B233" i="41"/>
  <c r="B543" i="42"/>
  <c r="B400" i="41"/>
  <c r="B499" i="42"/>
  <c r="B537" i="41"/>
  <c r="B307" i="42"/>
  <c r="B316" i="41"/>
  <c r="B521" i="41"/>
  <c r="B510" i="42"/>
  <c r="B512" i="42"/>
  <c r="B569" i="41"/>
  <c r="B453" i="41"/>
  <c r="B402" i="42"/>
  <c r="B224" i="42"/>
  <c r="B473" i="41"/>
  <c r="B401" i="42"/>
  <c r="B440" i="41"/>
  <c r="B511" i="42"/>
  <c r="B564" i="41"/>
  <c r="B559" i="42"/>
  <c r="B194" i="41"/>
  <c r="B547" i="42"/>
  <c r="B163" i="41"/>
  <c r="B428" i="42"/>
  <c r="B127" i="41"/>
  <c r="B98" i="42"/>
  <c r="B414" i="41"/>
  <c r="B462" i="42"/>
  <c r="B445" i="41"/>
  <c r="B406" i="42"/>
  <c r="B437" i="41"/>
  <c r="B228" i="42"/>
  <c r="B439" i="41"/>
  <c r="B134" i="42"/>
  <c r="B331" i="41"/>
  <c r="B476" i="42"/>
  <c r="B477" i="42"/>
  <c r="B531" i="41"/>
  <c r="B564" i="42"/>
  <c r="B565" i="42"/>
  <c r="B563" i="42"/>
  <c r="B203" i="42"/>
  <c r="B300" i="41"/>
  <c r="B121" i="42"/>
  <c r="B341" i="41"/>
  <c r="B373" i="42"/>
  <c r="B568" i="41"/>
  <c r="B195" i="42"/>
  <c r="B358" i="41"/>
  <c r="B262" i="42"/>
  <c r="B348" i="41"/>
  <c r="B535" i="41"/>
  <c r="B442" i="42"/>
  <c r="B443" i="42"/>
  <c r="B516" i="41"/>
  <c r="B502" i="42"/>
  <c r="B44" i="41"/>
  <c r="B97" i="42"/>
  <c r="B413" i="41"/>
  <c r="B197" i="42"/>
  <c r="B322" i="41"/>
  <c r="B7" i="41"/>
  <c r="C8" i="41"/>
  <c r="B10" i="41"/>
  <c r="C14" i="41"/>
  <c r="B21" i="41"/>
  <c r="B25" i="41"/>
  <c r="C39" i="41"/>
  <c r="B41" i="41"/>
  <c r="C44" i="41"/>
  <c r="B46" i="41"/>
  <c r="C47" i="41"/>
  <c r="B49" i="41"/>
  <c r="C53" i="41"/>
  <c r="B55" i="41"/>
  <c r="C59" i="41"/>
  <c r="C82" i="41"/>
  <c r="C87" i="41"/>
  <c r="B90" i="41"/>
  <c r="C103" i="41"/>
  <c r="B106" i="41"/>
  <c r="C109" i="41"/>
  <c r="B113" i="41"/>
  <c r="C126" i="41"/>
  <c r="B129" i="41"/>
  <c r="C140" i="41"/>
  <c r="B149" i="41"/>
  <c r="C151" i="41"/>
  <c r="B154" i="41"/>
  <c r="C157" i="41"/>
  <c r="C169" i="41"/>
  <c r="B172" i="41"/>
  <c r="C177" i="41"/>
  <c r="C194" i="41"/>
  <c r="B196" i="41"/>
  <c r="C207" i="41"/>
  <c r="B212" i="41"/>
  <c r="C222" i="41"/>
  <c r="B227" i="41"/>
  <c r="C228" i="41"/>
  <c r="B234" i="41"/>
  <c r="C249" i="41"/>
  <c r="B256" i="41"/>
  <c r="C271" i="41"/>
  <c r="B275" i="41"/>
  <c r="B281" i="41"/>
  <c r="C283" i="41"/>
  <c r="C302" i="41"/>
  <c r="B308" i="41"/>
  <c r="B319" i="41"/>
  <c r="C322" i="41"/>
  <c r="B327" i="41"/>
  <c r="C330" i="41"/>
  <c r="C335" i="41"/>
  <c r="B340" i="41"/>
  <c r="B393" i="41"/>
  <c r="C397" i="41"/>
  <c r="B406" i="41"/>
  <c r="B472" i="41"/>
  <c r="B485" i="41"/>
  <c r="C535" i="41"/>
  <c r="C550" i="41"/>
  <c r="B12" i="42"/>
  <c r="C98" i="42"/>
  <c r="C224" i="42"/>
  <c r="B312" i="42"/>
  <c r="C338" i="42"/>
  <c r="B457" i="42"/>
  <c r="C461" i="42"/>
  <c r="B558" i="42"/>
  <c r="C576" i="42"/>
  <c r="C493" i="41"/>
  <c r="C441" i="42"/>
  <c r="C441" i="41"/>
  <c r="C148" i="42"/>
  <c r="C149" i="42"/>
  <c r="C121" i="41"/>
  <c r="C570" i="42"/>
  <c r="C569" i="42"/>
  <c r="C54" i="41"/>
  <c r="C488" i="42"/>
  <c r="C542" i="41"/>
  <c r="C503" i="42"/>
  <c r="C360" i="41"/>
  <c r="C479" i="41"/>
  <c r="C133" i="42"/>
  <c r="C447" i="42"/>
  <c r="C554" i="41"/>
  <c r="C147" i="41"/>
  <c r="C175" i="41"/>
  <c r="C266" i="41"/>
  <c r="C388" i="41"/>
  <c r="C12" i="42"/>
  <c r="C45" i="41"/>
  <c r="C540" i="42"/>
  <c r="C86" i="41"/>
  <c r="C172" i="42"/>
  <c r="C180" i="41"/>
  <c r="C466" i="42"/>
  <c r="C495" i="41"/>
  <c r="C549" i="42"/>
  <c r="C550" i="42"/>
  <c r="C558" i="42"/>
  <c r="C287" i="42"/>
  <c r="C6" i="41"/>
  <c r="C300" i="42"/>
  <c r="C467" i="41"/>
  <c r="C339" i="42"/>
  <c r="C442" i="41"/>
  <c r="C266" i="42"/>
  <c r="C418" i="41"/>
  <c r="C535" i="42"/>
  <c r="C459" i="42"/>
  <c r="C419" i="42"/>
  <c r="C436" i="41"/>
  <c r="C198" i="42"/>
  <c r="C517" i="41"/>
  <c r="C290" i="42"/>
  <c r="C449" i="41"/>
  <c r="C128" i="42"/>
  <c r="C90" i="41"/>
  <c r="C463" i="42"/>
  <c r="C496" i="41"/>
  <c r="C451" i="41"/>
  <c r="C313" i="42"/>
  <c r="C457" i="42"/>
  <c r="C152" i="41"/>
  <c r="C516" i="42"/>
  <c r="C573" i="41"/>
  <c r="C108" i="42"/>
  <c r="C352" i="41"/>
  <c r="C284" i="42"/>
  <c r="C551" i="41"/>
  <c r="C527" i="42"/>
  <c r="C528" i="42"/>
  <c r="C552" i="41"/>
  <c r="C382" i="42"/>
  <c r="C381" i="42"/>
  <c r="C380" i="42"/>
  <c r="C533" i="41"/>
  <c r="C571" i="41"/>
  <c r="C274" i="42"/>
  <c r="C275" i="42"/>
  <c r="C487" i="41"/>
  <c r="C548" i="41"/>
  <c r="C536" i="42"/>
  <c r="C340" i="41"/>
  <c r="C416" i="42"/>
  <c r="C412" i="41"/>
  <c r="C485" i="42"/>
  <c r="C486" i="42"/>
  <c r="C484" i="42"/>
  <c r="C426" i="41"/>
  <c r="C499" i="42"/>
  <c r="C537" i="41"/>
  <c r="C402" i="42"/>
  <c r="C453" i="41"/>
  <c r="C355" i="42"/>
  <c r="C566" i="41"/>
  <c r="C401" i="42"/>
  <c r="C440" i="41"/>
  <c r="C163" i="42"/>
  <c r="C295" i="41"/>
  <c r="C462" i="42"/>
  <c r="C445" i="41"/>
  <c r="C406" i="42"/>
  <c r="C437" i="41"/>
  <c r="C214" i="42"/>
  <c r="C161" i="41"/>
  <c r="C477" i="42"/>
  <c r="C476" i="42"/>
  <c r="C531" i="41"/>
  <c r="C488" i="41"/>
  <c r="C565" i="42"/>
  <c r="C564" i="42"/>
  <c r="C234" i="41"/>
  <c r="C160" i="42"/>
  <c r="C432" i="41"/>
  <c r="C373" i="42"/>
  <c r="C568" i="41"/>
  <c r="C312" i="42"/>
  <c r="C523" i="41"/>
  <c r="C443" i="42"/>
  <c r="C516" i="41"/>
  <c r="C460" i="42"/>
  <c r="C149" i="41"/>
  <c r="C97" i="42"/>
  <c r="C413" i="41"/>
  <c r="C7" i="41"/>
  <c r="C21" i="41"/>
  <c r="C38" i="41"/>
  <c r="C46" i="41"/>
  <c r="C55" i="41"/>
  <c r="C78" i="41"/>
  <c r="B86" i="41"/>
  <c r="B102" i="41"/>
  <c r="C106" i="41"/>
  <c r="C123" i="41"/>
  <c r="B132" i="41"/>
  <c r="B145" i="41"/>
  <c r="C154" i="41"/>
  <c r="C163" i="41"/>
  <c r="C172" i="41"/>
  <c r="B176" i="41"/>
  <c r="B186" i="41"/>
  <c r="C196" i="41"/>
  <c r="B221" i="41"/>
  <c r="C227" i="41"/>
  <c r="B267" i="41"/>
  <c r="C281" i="41"/>
  <c r="C291" i="41"/>
  <c r="B296" i="41"/>
  <c r="B301" i="41"/>
  <c r="B306" i="41"/>
  <c r="C308" i="41"/>
  <c r="B321" i="41"/>
  <c r="C327" i="41"/>
  <c r="B349" i="41"/>
  <c r="C351" i="41"/>
  <c r="C353" i="41"/>
  <c r="C357" i="41"/>
  <c r="B360" i="41"/>
  <c r="B373" i="41"/>
  <c r="C376" i="41"/>
  <c r="B390" i="41"/>
  <c r="C402" i="41"/>
  <c r="B432" i="41"/>
  <c r="C439" i="41"/>
  <c r="C470" i="41"/>
  <c r="B479" i="41"/>
  <c r="B488" i="41"/>
  <c r="C494" i="41"/>
  <c r="C512" i="41"/>
  <c r="C580" i="41"/>
  <c r="B126" i="42"/>
  <c r="C130" i="42"/>
  <c r="C155" i="42"/>
  <c r="C297" i="42"/>
  <c r="B359" i="42"/>
  <c r="C366" i="42"/>
  <c r="C421" i="42"/>
  <c r="C492" i="42"/>
  <c r="C413" i="42"/>
  <c r="C411" i="42"/>
  <c r="C414" i="42"/>
  <c r="C455" i="41"/>
  <c r="C415" i="42"/>
  <c r="C36" i="41"/>
  <c r="C525" i="42"/>
  <c r="C390" i="41"/>
  <c r="C396" i="42"/>
  <c r="C395" i="42"/>
  <c r="C393" i="42"/>
  <c r="C240" i="41"/>
  <c r="C342" i="42"/>
  <c r="C33" i="41"/>
  <c r="C544" i="42"/>
  <c r="C25" i="41"/>
  <c r="C417" i="42"/>
  <c r="C41" i="41"/>
  <c r="C126" i="42"/>
  <c r="C471" i="41"/>
  <c r="C346" i="42"/>
  <c r="C406" i="41"/>
  <c r="C553" i="41"/>
  <c r="C439" i="42"/>
  <c r="C92" i="42"/>
  <c r="C319" i="41"/>
  <c r="C552" i="42"/>
  <c r="C554" i="42"/>
  <c r="C551" i="42"/>
  <c r="C555" i="42"/>
  <c r="C538" i="41"/>
  <c r="C505" i="41"/>
  <c r="C577" i="41"/>
  <c r="C553" i="42"/>
  <c r="C560" i="41"/>
  <c r="C310" i="42"/>
  <c r="C311" i="42"/>
  <c r="C308" i="42"/>
  <c r="C522" i="41"/>
  <c r="C556" i="41"/>
  <c r="C506" i="41"/>
  <c r="C409" i="41"/>
  <c r="C138" i="42"/>
  <c r="C522" i="42"/>
  <c r="C523" i="42"/>
  <c r="C392" i="41"/>
  <c r="C468" i="42"/>
  <c r="C469" i="42"/>
  <c r="C411" i="41"/>
  <c r="C305" i="41"/>
  <c r="C431" i="42"/>
  <c r="C432" i="42"/>
  <c r="C530" i="41"/>
  <c r="C556" i="42"/>
  <c r="C301" i="41"/>
  <c r="C473" i="42"/>
  <c r="C474" i="42"/>
  <c r="C326" i="41"/>
  <c r="C400" i="42"/>
  <c r="C387" i="41"/>
  <c r="C501" i="42"/>
  <c r="C393" i="41"/>
  <c r="C444" i="42"/>
  <c r="C356" i="41"/>
  <c r="C347" i="42"/>
  <c r="C472" i="41"/>
  <c r="C330" i="42"/>
  <c r="C489" i="41"/>
  <c r="C218" i="42"/>
  <c r="C129" i="41"/>
  <c r="C475" i="42"/>
  <c r="C398" i="41"/>
  <c r="C420" i="42"/>
  <c r="C559" i="41"/>
  <c r="C404" i="42"/>
  <c r="C49" i="41"/>
  <c r="C11" i="41"/>
  <c r="C117" i="41"/>
  <c r="C131" i="41"/>
  <c r="C515" i="41"/>
  <c r="C541" i="41"/>
  <c r="B576" i="42"/>
  <c r="B493" i="41"/>
  <c r="B441" i="42"/>
  <c r="B441" i="41"/>
  <c r="B412" i="42"/>
  <c r="B415" i="42"/>
  <c r="B413" i="42"/>
  <c r="B411" i="42"/>
  <c r="B414" i="42"/>
  <c r="B455" i="41"/>
  <c r="B250" i="41"/>
  <c r="B395" i="42"/>
  <c r="B394" i="42"/>
  <c r="B396" i="42"/>
  <c r="B393" i="42"/>
  <c r="B284" i="41"/>
  <c r="B278" i="41"/>
  <c r="B342" i="42"/>
  <c r="B402" i="41"/>
  <c r="B148" i="42"/>
  <c r="B348" i="42"/>
  <c r="B349" i="42"/>
  <c r="B140" i="41"/>
  <c r="B545" i="42"/>
  <c r="B146" i="42"/>
  <c r="B397" i="41"/>
  <c r="B168" i="42"/>
  <c r="B388" i="42"/>
  <c r="B291" i="41"/>
  <c r="B54" i="42"/>
  <c r="B357" i="41"/>
  <c r="B295" i="42"/>
  <c r="B14" i="41"/>
  <c r="B569" i="42"/>
  <c r="B570" i="42"/>
  <c r="B353" i="41"/>
  <c r="B520" i="42"/>
  <c r="B169" i="41"/>
  <c r="B495" i="42"/>
  <c r="B208" i="41"/>
  <c r="B493" i="42"/>
  <c r="B82" i="41"/>
  <c r="B494" i="42"/>
  <c r="B175" i="41"/>
  <c r="B439" i="42"/>
  <c r="B553" i="41"/>
  <c r="B368" i="42"/>
  <c r="B110" i="41"/>
  <c r="B567" i="41"/>
  <c r="B491" i="42"/>
  <c r="B281" i="42"/>
  <c r="B550" i="41"/>
  <c r="B555" i="42"/>
  <c r="B551" i="42"/>
  <c r="B553" i="42"/>
  <c r="B554" i="42"/>
  <c r="B552" i="42"/>
  <c r="B505" i="41"/>
  <c r="B577" i="41"/>
  <c r="B560" i="41"/>
  <c r="B309" i="42"/>
  <c r="B310" i="42"/>
  <c r="B311" i="42"/>
  <c r="B308" i="42"/>
  <c r="B522" i="41"/>
  <c r="B556" i="41"/>
  <c r="B506" i="41"/>
  <c r="B488" i="42"/>
  <c r="B542" i="41"/>
  <c r="B489" i="42"/>
  <c r="B520" i="41"/>
  <c r="B209" i="42"/>
  <c r="B525" i="41"/>
  <c r="B138" i="42"/>
  <c r="B409" i="41"/>
  <c r="B522" i="42"/>
  <c r="B97" i="41"/>
  <c r="B468" i="42"/>
  <c r="B469" i="42"/>
  <c r="B432" i="42"/>
  <c r="B530" i="41"/>
  <c r="B474" i="42"/>
  <c r="B473" i="42"/>
  <c r="B509" i="42"/>
  <c r="B363" i="41"/>
  <c r="B400" i="42"/>
  <c r="B387" i="41"/>
  <c r="B403" i="42"/>
  <c r="B509" i="41"/>
  <c r="B354" i="42"/>
  <c r="B565" i="41"/>
  <c r="B502" i="41"/>
  <c r="B177" i="42"/>
  <c r="B261" i="42"/>
  <c r="B376" i="41"/>
  <c r="B560" i="42"/>
  <c r="B85" i="41"/>
  <c r="B534" i="42"/>
  <c r="B78" i="41"/>
  <c r="B498" i="42"/>
  <c r="B53" i="41"/>
  <c r="B9" i="42"/>
  <c r="B40" i="41"/>
  <c r="B404" i="41"/>
  <c r="B174" i="42"/>
  <c r="B193" i="42"/>
  <c r="B515" i="41"/>
  <c r="B490" i="42"/>
  <c r="B580" i="41"/>
  <c r="B227" i="42"/>
  <c r="B395" i="41"/>
  <c r="B129" i="42"/>
  <c r="B151" i="41"/>
  <c r="B350" i="42"/>
  <c r="B494" i="41"/>
  <c r="B330" i="42"/>
  <c r="B489" i="41"/>
  <c r="B366" i="42"/>
  <c r="B469" i="41"/>
  <c r="B422" i="42"/>
  <c r="B541" i="41"/>
  <c r="B192" i="42"/>
  <c r="B514" i="41"/>
  <c r="B461" i="42"/>
  <c r="B478" i="41"/>
  <c r="B420" i="42"/>
  <c r="B559" i="41"/>
  <c r="B479" i="42"/>
  <c r="B60" i="41"/>
  <c r="B447" i="42"/>
  <c r="B554" i="41"/>
  <c r="B252" i="42"/>
  <c r="B304" i="41"/>
  <c r="B6" i="41"/>
  <c r="C9" i="41"/>
  <c r="B11" i="41"/>
  <c r="B17" i="41"/>
  <c r="C23" i="41"/>
  <c r="B36" i="41"/>
  <c r="C40" i="41"/>
  <c r="B45" i="41"/>
  <c r="B50" i="41"/>
  <c r="C52" i="41"/>
  <c r="B54" i="41"/>
  <c r="C60" i="41"/>
  <c r="B105" i="41"/>
  <c r="C110" i="41"/>
  <c r="B117" i="41"/>
  <c r="B121" i="41"/>
  <c r="C127" i="41"/>
  <c r="B131" i="41"/>
  <c r="C132" i="41"/>
  <c r="B141" i="41"/>
  <c r="B167" i="41"/>
  <c r="B178" i="41"/>
  <c r="C186" i="41"/>
  <c r="B189" i="41"/>
  <c r="B203" i="41"/>
  <c r="C208" i="41"/>
  <c r="B214" i="41"/>
  <c r="C215" i="41"/>
  <c r="C221" i="41"/>
  <c r="B224" i="41"/>
  <c r="C233" i="41"/>
  <c r="B237" i="41"/>
  <c r="B240" i="41"/>
  <c r="C250" i="41"/>
  <c r="B258" i="41"/>
  <c r="B266" i="41"/>
  <c r="C267" i="41"/>
  <c r="C284" i="41"/>
  <c r="B288" i="41"/>
  <c r="C296" i="41"/>
  <c r="B303" i="41"/>
  <c r="C306" i="41"/>
  <c r="C316" i="41"/>
  <c r="B320" i="41"/>
  <c r="C321" i="41"/>
  <c r="B326" i="41"/>
  <c r="C331" i="41"/>
  <c r="C341" i="41"/>
  <c r="C363" i="41"/>
  <c r="B392" i="41"/>
  <c r="C395" i="41"/>
  <c r="B398" i="41"/>
  <c r="B411" i="41"/>
  <c r="B418" i="41"/>
  <c r="C521" i="41"/>
  <c r="B534" i="41"/>
  <c r="B548" i="41"/>
  <c r="B566" i="41"/>
  <c r="C569" i="41"/>
  <c r="C209" i="42"/>
  <c r="B260" i="42"/>
  <c r="C348" i="42"/>
  <c r="B351" i="42"/>
  <c r="C394" i="42"/>
  <c r="C502" i="42"/>
  <c r="C113" i="41"/>
  <c r="C431" i="41"/>
  <c r="C10" i="42"/>
  <c r="B10" i="42"/>
  <c r="B23" i="23"/>
  <c r="B458" i="42"/>
  <c r="C458" i="42"/>
  <c r="C220" i="42"/>
  <c r="B51" i="41"/>
  <c r="B220" i="42"/>
  <c r="C51" i="41"/>
  <c r="C577" i="42"/>
  <c r="B573" i="42"/>
  <c r="E454" i="42"/>
  <c r="C377" i="42"/>
  <c r="B302" i="42"/>
  <c r="C291" i="42"/>
  <c r="C448" i="41"/>
  <c r="E371" i="41"/>
  <c r="C370" i="41"/>
  <c r="C170" i="41"/>
  <c r="C124" i="41"/>
  <c r="E120" i="41"/>
  <c r="C75" i="41"/>
  <c r="C71" i="41"/>
  <c r="E57" i="41"/>
  <c r="B577" i="42"/>
  <c r="E478" i="42"/>
  <c r="E429" i="42"/>
  <c r="B398" i="42"/>
  <c r="E392" i="42"/>
  <c r="B291" i="42"/>
  <c r="E230" i="42"/>
  <c r="E144" i="42"/>
  <c r="B448" i="41"/>
  <c r="C371" i="41"/>
  <c r="B370" i="41"/>
  <c r="B124" i="41"/>
  <c r="C120" i="41"/>
  <c r="C96" i="41"/>
  <c r="B71" i="41"/>
  <c r="C67" i="41"/>
  <c r="C57" i="41"/>
  <c r="C478" i="42"/>
  <c r="B454" i="42"/>
  <c r="C392" i="42"/>
  <c r="E302" i="42"/>
  <c r="C230" i="42"/>
  <c r="C144" i="42"/>
  <c r="C115" i="42"/>
  <c r="B371" i="41"/>
  <c r="B120" i="41"/>
  <c r="B96" i="41"/>
  <c r="B67" i="41"/>
  <c r="B37" i="41"/>
  <c r="C15" i="41"/>
  <c r="E577" i="42"/>
  <c r="B478" i="42"/>
  <c r="B429" i="42"/>
  <c r="E398" i="42"/>
  <c r="E377" i="42"/>
  <c r="C302" i="42"/>
  <c r="E291" i="42"/>
  <c r="C188" i="42"/>
  <c r="B144" i="42"/>
  <c r="B115" i="42"/>
  <c r="E370" i="41"/>
  <c r="C242" i="41"/>
  <c r="E170" i="41"/>
  <c r="E75" i="41"/>
  <c r="E71" i="41"/>
  <c r="B15" i="41"/>
  <c r="H13" i="23"/>
  <c r="H14" i="23" s="1"/>
  <c r="H15" i="23" s="1"/>
  <c r="A2" i="23"/>
  <c r="A2" i="20"/>
  <c r="A3" i="20"/>
  <c r="A3" i="23"/>
  <c r="H35" i="23"/>
  <c r="I35" i="23" s="1"/>
  <c r="J35" i="23" s="1"/>
  <c r="H49" i="23"/>
  <c r="H50" i="23" s="1"/>
  <c r="H51" i="23" s="1"/>
  <c r="I17" i="23"/>
  <c r="J17" i="23" s="1"/>
  <c r="H33" i="23"/>
  <c r="E15" i="41" l="1"/>
  <c r="E124" i="41"/>
  <c r="E448" i="41"/>
  <c r="B230" i="42"/>
  <c r="B392" i="42"/>
  <c r="C573" i="42"/>
  <c r="B57" i="41"/>
  <c r="E242" i="41"/>
  <c r="E188" i="42"/>
  <c r="C429" i="42"/>
  <c r="C37" i="41"/>
  <c r="B75" i="41"/>
  <c r="B170" i="41"/>
  <c r="E115" i="42"/>
  <c r="B377" i="42"/>
  <c r="C454" i="42"/>
  <c r="E37" i="41"/>
  <c r="I37" i="41" s="1"/>
  <c r="E96" i="41"/>
  <c r="B242" i="41"/>
  <c r="B188" i="42"/>
  <c r="C398" i="42"/>
  <c r="B232" i="42"/>
  <c r="B445" i="42"/>
  <c r="C232" i="42"/>
  <c r="B422" i="41"/>
  <c r="B350" i="41"/>
  <c r="C529" i="41"/>
  <c r="C350" i="41"/>
  <c r="C422" i="41"/>
  <c r="B75" i="42"/>
  <c r="B529" i="41"/>
  <c r="C445" i="42"/>
  <c r="C247" i="41"/>
  <c r="B36" i="42"/>
  <c r="C482" i="42"/>
  <c r="B482" i="42"/>
  <c r="C396" i="41"/>
  <c r="B396" i="41"/>
  <c r="B247" i="41"/>
  <c r="C36" i="42"/>
  <c r="C562" i="42"/>
  <c r="E45" i="23"/>
  <c r="E46" i="23"/>
  <c r="C305" i="42"/>
  <c r="G45" i="23"/>
  <c r="I45" i="23"/>
  <c r="J45" i="23" s="1"/>
  <c r="I46" i="23"/>
  <c r="J46" i="23" s="1"/>
  <c r="G46" i="23"/>
  <c r="F41" i="23" s="1"/>
  <c r="D573" i="42"/>
  <c r="D572" i="42"/>
  <c r="F572" i="42" s="1"/>
  <c r="D542" i="42"/>
  <c r="D541" i="42"/>
  <c r="F541" i="42" s="1"/>
  <c r="D540" i="42"/>
  <c r="F540" i="42" s="1"/>
  <c r="D539" i="42"/>
  <c r="F539" i="42" s="1"/>
  <c r="D538" i="42"/>
  <c r="F538" i="42" s="1"/>
  <c r="D537" i="42"/>
  <c r="F537" i="42" s="1"/>
  <c r="D536" i="42"/>
  <c r="F536" i="42" s="1"/>
  <c r="D535" i="42"/>
  <c r="F535" i="42" s="1"/>
  <c r="D534" i="42"/>
  <c r="F534" i="42" s="1"/>
  <c r="D533" i="42"/>
  <c r="F533" i="42" s="1"/>
  <c r="D532" i="42"/>
  <c r="F532" i="42" s="1"/>
  <c r="D531" i="42"/>
  <c r="F531" i="42" s="1"/>
  <c r="D505" i="42"/>
  <c r="D495" i="42"/>
  <c r="F495" i="42" s="1"/>
  <c r="D494" i="42"/>
  <c r="F494" i="42" s="1"/>
  <c r="D493" i="42"/>
  <c r="F493" i="42" s="1"/>
  <c r="D492" i="42"/>
  <c r="F492" i="42" s="1"/>
  <c r="D491" i="42"/>
  <c r="F491" i="42" s="1"/>
  <c r="D490" i="42"/>
  <c r="F490" i="42" s="1"/>
  <c r="D489" i="42"/>
  <c r="F489" i="42" s="1"/>
  <c r="D488" i="42"/>
  <c r="F488" i="42" s="1"/>
  <c r="D482" i="42"/>
  <c r="D480" i="42"/>
  <c r="D467" i="42"/>
  <c r="D466" i="42"/>
  <c r="F466" i="42" s="1"/>
  <c r="D566" i="42"/>
  <c r="D565" i="42"/>
  <c r="F565" i="42" s="1"/>
  <c r="D564" i="42"/>
  <c r="F564" i="42" s="1"/>
  <c r="D563" i="42"/>
  <c r="F563" i="42" s="1"/>
  <c r="D529" i="42"/>
  <c r="D528" i="42"/>
  <c r="F528" i="42" s="1"/>
  <c r="D527" i="42"/>
  <c r="F527" i="42" s="1"/>
  <c r="D479" i="42"/>
  <c r="F479" i="42" s="1"/>
  <c r="D478" i="42"/>
  <c r="F478" i="42" s="1"/>
  <c r="D477" i="42"/>
  <c r="F477" i="42" s="1"/>
  <c r="D476" i="42"/>
  <c r="F476" i="42" s="1"/>
  <c r="D475" i="42"/>
  <c r="F475" i="42" s="1"/>
  <c r="D474" i="42"/>
  <c r="F474" i="42" s="1"/>
  <c r="D473" i="42"/>
  <c r="F473" i="42" s="1"/>
  <c r="D472" i="42"/>
  <c r="F472" i="42" s="1"/>
  <c r="D471" i="42"/>
  <c r="F471" i="42" s="1"/>
  <c r="D465" i="42"/>
  <c r="F465" i="42" s="1"/>
  <c r="D455" i="42"/>
  <c r="D449" i="42"/>
  <c r="F449" i="42" s="1"/>
  <c r="D448" i="42"/>
  <c r="F448" i="42" s="1"/>
  <c r="D447" i="42"/>
  <c r="F447" i="42" s="1"/>
  <c r="D446" i="42"/>
  <c r="F446" i="42" s="1"/>
  <c r="D429" i="42"/>
  <c r="F429" i="42" s="1"/>
  <c r="D428" i="42"/>
  <c r="F428" i="42" s="1"/>
  <c r="D424" i="42"/>
  <c r="D386" i="42"/>
  <c r="D365" i="42"/>
  <c r="D355" i="42"/>
  <c r="F355" i="42" s="1"/>
  <c r="D354" i="42"/>
  <c r="F354" i="42" s="1"/>
  <c r="D353" i="42"/>
  <c r="F353" i="42" s="1"/>
  <c r="D352" i="42"/>
  <c r="F352" i="42" s="1"/>
  <c r="D351" i="42"/>
  <c r="F351" i="42" s="1"/>
  <c r="D350" i="42"/>
  <c r="F350" i="42" s="1"/>
  <c r="D349" i="42"/>
  <c r="F349" i="42" s="1"/>
  <c r="D348" i="42"/>
  <c r="F348" i="42" s="1"/>
  <c r="D347" i="42"/>
  <c r="F347" i="42" s="1"/>
  <c r="D346" i="42"/>
  <c r="F346" i="42" s="1"/>
  <c r="D340" i="42"/>
  <c r="D322" i="42"/>
  <c r="F322" i="42" s="1"/>
  <c r="D579" i="42"/>
  <c r="D578" i="42"/>
  <c r="D577" i="42"/>
  <c r="F577" i="42" s="1"/>
  <c r="D576" i="42"/>
  <c r="F576" i="42" s="1"/>
  <c r="D575" i="42"/>
  <c r="F575" i="42" s="1"/>
  <c r="D571" i="42"/>
  <c r="D570" i="42"/>
  <c r="F570" i="42" s="1"/>
  <c r="D569" i="42"/>
  <c r="F569" i="42" s="1"/>
  <c r="D568" i="42"/>
  <c r="F568" i="42" s="1"/>
  <c r="D567" i="42"/>
  <c r="F567" i="42" s="1"/>
  <c r="D530" i="42"/>
  <c r="D497" i="42"/>
  <c r="D486" i="42"/>
  <c r="F486" i="42" s="1"/>
  <c r="D485" i="42"/>
  <c r="F485" i="42" s="1"/>
  <c r="D484" i="42"/>
  <c r="F484" i="42" s="1"/>
  <c r="D483" i="42"/>
  <c r="F483" i="42" s="1"/>
  <c r="D456" i="42"/>
  <c r="D452" i="42"/>
  <c r="D438" i="42"/>
  <c r="D426" i="42"/>
  <c r="F426" i="42" s="1"/>
  <c r="D425" i="42"/>
  <c r="D418" i="42"/>
  <c r="D398" i="42"/>
  <c r="F398" i="42" s="1"/>
  <c r="D397" i="42"/>
  <c r="F397" i="42" s="1"/>
  <c r="D396" i="42"/>
  <c r="F396" i="42" s="1"/>
  <c r="D395" i="42"/>
  <c r="F395" i="42" s="1"/>
  <c r="D393" i="42"/>
  <c r="F393" i="42" s="1"/>
  <c r="D392" i="42"/>
  <c r="F392" i="42" s="1"/>
  <c r="D391" i="42"/>
  <c r="F391" i="42" s="1"/>
  <c r="D390" i="42"/>
  <c r="F390" i="42" s="1"/>
  <c r="D389" i="42"/>
  <c r="F389" i="42" s="1"/>
  <c r="D388" i="42"/>
  <c r="F388" i="42" s="1"/>
  <c r="D387" i="42"/>
  <c r="F387" i="42" s="1"/>
  <c r="D379" i="42"/>
  <c r="D371" i="42"/>
  <c r="D368" i="42"/>
  <c r="F368" i="42" s="1"/>
  <c r="D367" i="42"/>
  <c r="F367" i="42" s="1"/>
  <c r="D366" i="42"/>
  <c r="F366" i="42" s="1"/>
  <c r="D364" i="42"/>
  <c r="D361" i="42"/>
  <c r="D344" i="42"/>
  <c r="F344" i="42" s="1"/>
  <c r="D343" i="42"/>
  <c r="F343" i="42" s="1"/>
  <c r="D342" i="42"/>
  <c r="F342" i="42" s="1"/>
  <c r="D341" i="42"/>
  <c r="F341" i="42" s="1"/>
  <c r="D336" i="42"/>
  <c r="D333" i="42"/>
  <c r="D302" i="42"/>
  <c r="F302" i="42" s="1"/>
  <c r="D580" i="42"/>
  <c r="F580" i="42" s="1"/>
  <c r="D515" i="42"/>
  <c r="D514" i="42"/>
  <c r="F514" i="42" s="1"/>
  <c r="D513" i="42"/>
  <c r="F513" i="42" s="1"/>
  <c r="D512" i="42"/>
  <c r="F512" i="42" s="1"/>
  <c r="D511" i="42"/>
  <c r="F511" i="42" s="1"/>
  <c r="D510" i="42"/>
  <c r="F510" i="42" s="1"/>
  <c r="D509" i="42"/>
  <c r="F509" i="42" s="1"/>
  <c r="D508" i="42"/>
  <c r="F508" i="42" s="1"/>
  <c r="D507" i="42"/>
  <c r="F507" i="42" s="1"/>
  <c r="D506" i="42"/>
  <c r="F506" i="42" s="1"/>
  <c r="D504" i="42"/>
  <c r="F504" i="42" s="1"/>
  <c r="D503" i="42"/>
  <c r="F503" i="42" s="1"/>
  <c r="D502" i="42"/>
  <c r="F502" i="42" s="1"/>
  <c r="D501" i="42"/>
  <c r="F501" i="42" s="1"/>
  <c r="D500" i="42"/>
  <c r="F500" i="42" s="1"/>
  <c r="D499" i="42"/>
  <c r="F499" i="42" s="1"/>
  <c r="D498" i="42"/>
  <c r="F498" i="42" s="1"/>
  <c r="D496" i="42"/>
  <c r="D481" i="42"/>
  <c r="D458" i="42"/>
  <c r="D457" i="42"/>
  <c r="F457" i="42" s="1"/>
  <c r="D454" i="42"/>
  <c r="F454" i="42" s="1"/>
  <c r="D453" i="42"/>
  <c r="F453" i="42" s="1"/>
  <c r="D450" i="42"/>
  <c r="D440" i="42"/>
  <c r="D439" i="42"/>
  <c r="F439" i="42" s="1"/>
  <c r="D436" i="42"/>
  <c r="D430" i="42"/>
  <c r="D423" i="42"/>
  <c r="F423" i="42" s="1"/>
  <c r="D422" i="42"/>
  <c r="F422" i="42" s="1"/>
  <c r="D421" i="42"/>
  <c r="F421" i="42" s="1"/>
  <c r="D420" i="42"/>
  <c r="F420" i="42" s="1"/>
  <c r="D419" i="42"/>
  <c r="F419" i="42" s="1"/>
  <c r="D410" i="42"/>
  <c r="D407" i="42"/>
  <c r="F407" i="42" s="1"/>
  <c r="D406" i="42"/>
  <c r="F406" i="42" s="1"/>
  <c r="D405" i="42"/>
  <c r="F405" i="42" s="1"/>
  <c r="D404" i="42"/>
  <c r="F404" i="42" s="1"/>
  <c r="D403" i="42"/>
  <c r="F403" i="42" s="1"/>
  <c r="D402" i="42"/>
  <c r="F402" i="42" s="1"/>
  <c r="D401" i="42"/>
  <c r="F401" i="42" s="1"/>
  <c r="D400" i="42"/>
  <c r="F400" i="42" s="1"/>
  <c r="D399" i="42"/>
  <c r="F399" i="42" s="1"/>
  <c r="D574" i="42"/>
  <c r="D562" i="42"/>
  <c r="D561" i="42"/>
  <c r="F561" i="42" s="1"/>
  <c r="D560" i="42"/>
  <c r="F560" i="42" s="1"/>
  <c r="D559" i="42"/>
  <c r="F559" i="42" s="1"/>
  <c r="D558" i="42"/>
  <c r="F558" i="42" s="1"/>
  <c r="D557" i="42"/>
  <c r="F557" i="42" s="1"/>
  <c r="D556" i="42"/>
  <c r="F556" i="42" s="1"/>
  <c r="D555" i="42"/>
  <c r="F555" i="42" s="1"/>
  <c r="D554" i="42"/>
  <c r="F554" i="42" s="1"/>
  <c r="D553" i="42"/>
  <c r="F553" i="42" s="1"/>
  <c r="D552" i="42"/>
  <c r="F552" i="42" s="1"/>
  <c r="D551" i="42"/>
  <c r="F551" i="42" s="1"/>
  <c r="D550" i="42"/>
  <c r="F550" i="42" s="1"/>
  <c r="D549" i="42"/>
  <c r="F549" i="42" s="1"/>
  <c r="D548" i="42"/>
  <c r="F548" i="42" s="1"/>
  <c r="D547" i="42"/>
  <c r="F547" i="42" s="1"/>
  <c r="D546" i="42"/>
  <c r="F546" i="42" s="1"/>
  <c r="D545" i="42"/>
  <c r="F545" i="42" s="1"/>
  <c r="D544" i="42"/>
  <c r="F544" i="42" s="1"/>
  <c r="D543" i="42"/>
  <c r="F543" i="42" s="1"/>
  <c r="D526" i="42"/>
  <c r="D525" i="42"/>
  <c r="F525" i="42" s="1"/>
  <c r="D524" i="42"/>
  <c r="F524" i="42" s="1"/>
  <c r="D523" i="42"/>
  <c r="F523" i="42" s="1"/>
  <c r="D522" i="42"/>
  <c r="F522" i="42" s="1"/>
  <c r="D521" i="42"/>
  <c r="F521" i="42" s="1"/>
  <c r="D520" i="42"/>
  <c r="F520" i="42" s="1"/>
  <c r="D519" i="42"/>
  <c r="F519" i="42" s="1"/>
  <c r="D518" i="42"/>
  <c r="F518" i="42" s="1"/>
  <c r="D517" i="42"/>
  <c r="F517" i="42" s="1"/>
  <c r="D516" i="42"/>
  <c r="F516" i="42" s="1"/>
  <c r="D487" i="42"/>
  <c r="D470" i="42"/>
  <c r="D469" i="42"/>
  <c r="F469" i="42" s="1"/>
  <c r="D468" i="42"/>
  <c r="F468" i="42" s="1"/>
  <c r="D464" i="42"/>
  <c r="D463" i="42"/>
  <c r="F463" i="42" s="1"/>
  <c r="D462" i="42"/>
  <c r="F462" i="42" s="1"/>
  <c r="D461" i="42"/>
  <c r="F461" i="42" s="1"/>
  <c r="D460" i="42"/>
  <c r="F460" i="42" s="1"/>
  <c r="D459" i="42"/>
  <c r="F459" i="42" s="1"/>
  <c r="D451" i="42"/>
  <c r="F451" i="42" s="1"/>
  <c r="D445" i="42"/>
  <c r="D444" i="42"/>
  <c r="F444" i="42" s="1"/>
  <c r="D443" i="42"/>
  <c r="F443" i="42" s="1"/>
  <c r="D442" i="42"/>
  <c r="F442" i="42" s="1"/>
  <c r="D441" i="42"/>
  <c r="F441" i="42" s="1"/>
  <c r="D437" i="42"/>
  <c r="F437" i="42" s="1"/>
  <c r="D435" i="42"/>
  <c r="D434" i="42"/>
  <c r="F434" i="42" s="1"/>
  <c r="D433" i="42"/>
  <c r="F433" i="42" s="1"/>
  <c r="D432" i="42"/>
  <c r="F432" i="42" s="1"/>
  <c r="D431" i="42"/>
  <c r="F431" i="42" s="1"/>
  <c r="D427" i="42"/>
  <c r="D417" i="42"/>
  <c r="F417" i="42" s="1"/>
  <c r="D416" i="42"/>
  <c r="F416" i="42" s="1"/>
  <c r="D415" i="42"/>
  <c r="F415" i="42" s="1"/>
  <c r="D414" i="42"/>
  <c r="F414" i="42" s="1"/>
  <c r="D413" i="42"/>
  <c r="F413" i="42" s="1"/>
  <c r="D412" i="42"/>
  <c r="F412" i="42" s="1"/>
  <c r="D411" i="42"/>
  <c r="F411" i="42" s="1"/>
  <c r="D409" i="42"/>
  <c r="D408" i="42"/>
  <c r="F408" i="42" s="1"/>
  <c r="D369" i="42"/>
  <c r="D360" i="42"/>
  <c r="F360" i="42" s="1"/>
  <c r="D359" i="42"/>
  <c r="F359" i="42" s="1"/>
  <c r="D385" i="42"/>
  <c r="F385" i="42" s="1"/>
  <c r="D384" i="42"/>
  <c r="F384" i="42" s="1"/>
  <c r="D383" i="42"/>
  <c r="F383" i="42" s="1"/>
  <c r="D382" i="42"/>
  <c r="F382" i="42" s="1"/>
  <c r="D381" i="42"/>
  <c r="F381" i="42" s="1"/>
  <c r="D380" i="42"/>
  <c r="F380" i="42" s="1"/>
  <c r="D363" i="42"/>
  <c r="D362" i="42"/>
  <c r="F362" i="42" s="1"/>
  <c r="D345" i="42"/>
  <c r="D323" i="42"/>
  <c r="D321" i="42"/>
  <c r="F321" i="42" s="1"/>
  <c r="D320" i="42"/>
  <c r="F320" i="42" s="1"/>
  <c r="D319" i="42"/>
  <c r="F319" i="42" s="1"/>
  <c r="D318" i="42"/>
  <c r="F318" i="42" s="1"/>
  <c r="D317" i="42"/>
  <c r="F317" i="42" s="1"/>
  <c r="D316" i="42"/>
  <c r="F316" i="42" s="1"/>
  <c r="D315" i="42"/>
  <c r="F315" i="42" s="1"/>
  <c r="D314" i="42"/>
  <c r="F314" i="42" s="1"/>
  <c r="D313" i="42"/>
  <c r="F313" i="42" s="1"/>
  <c r="D312" i="42"/>
  <c r="F312" i="42" s="1"/>
  <c r="D311" i="42"/>
  <c r="F311" i="42" s="1"/>
  <c r="D310" i="42"/>
  <c r="F310" i="42" s="1"/>
  <c r="D309" i="42"/>
  <c r="F309" i="42" s="1"/>
  <c r="D308" i="42"/>
  <c r="F308" i="42" s="1"/>
  <c r="D307" i="42"/>
  <c r="F307" i="42" s="1"/>
  <c r="D306" i="42"/>
  <c r="F306" i="42" s="1"/>
  <c r="D299" i="42"/>
  <c r="D286" i="42"/>
  <c r="D283" i="42"/>
  <c r="D271" i="42"/>
  <c r="D269" i="42"/>
  <c r="D263" i="42"/>
  <c r="D262" i="42"/>
  <c r="F262" i="42" s="1"/>
  <c r="D261" i="42"/>
  <c r="F261" i="42" s="1"/>
  <c r="D260" i="42"/>
  <c r="F260" i="42" s="1"/>
  <c r="D259" i="42"/>
  <c r="F259" i="42" s="1"/>
  <c r="D258" i="42"/>
  <c r="F258" i="42" s="1"/>
  <c r="D257" i="42"/>
  <c r="F257" i="42" s="1"/>
  <c r="D256" i="42"/>
  <c r="F256" i="42" s="1"/>
  <c r="D250" i="42"/>
  <c r="D232" i="42"/>
  <c r="D231" i="42"/>
  <c r="F231" i="42" s="1"/>
  <c r="D230" i="42"/>
  <c r="F230" i="42" s="1"/>
  <c r="D226" i="42"/>
  <c r="D222" i="42"/>
  <c r="F222" i="42" s="1"/>
  <c r="D221" i="42"/>
  <c r="F221" i="42" s="1"/>
  <c r="D215" i="42"/>
  <c r="D210" i="42"/>
  <c r="F210" i="42" s="1"/>
  <c r="D209" i="42"/>
  <c r="F209" i="42" s="1"/>
  <c r="D207" i="42"/>
  <c r="D200" i="42"/>
  <c r="D183" i="42"/>
  <c r="D180" i="42"/>
  <c r="D177" i="42"/>
  <c r="F177" i="42" s="1"/>
  <c r="D176" i="42"/>
  <c r="F176" i="42" s="1"/>
  <c r="D156" i="42"/>
  <c r="D147" i="42"/>
  <c r="D139" i="42"/>
  <c r="D138" i="42"/>
  <c r="F138" i="42" s="1"/>
  <c r="D132" i="42"/>
  <c r="D130" i="42"/>
  <c r="F130" i="42" s="1"/>
  <c r="D129" i="42"/>
  <c r="F129" i="42" s="1"/>
  <c r="D128" i="42"/>
  <c r="F128" i="42" s="1"/>
  <c r="D127" i="42"/>
  <c r="D126" i="42"/>
  <c r="F126" i="42" s="1"/>
  <c r="D124" i="42"/>
  <c r="D121" i="42"/>
  <c r="F121" i="42" s="1"/>
  <c r="D117" i="42"/>
  <c r="D107" i="42"/>
  <c r="D106" i="42"/>
  <c r="F106" i="42" s="1"/>
  <c r="D103" i="42"/>
  <c r="D98" i="42"/>
  <c r="F98" i="42" s="1"/>
  <c r="D97" i="42"/>
  <c r="F97" i="42" s="1"/>
  <c r="D96" i="42"/>
  <c r="F96" i="42" s="1"/>
  <c r="D94" i="42"/>
  <c r="F94" i="42" s="1"/>
  <c r="D93" i="42"/>
  <c r="F93" i="42" s="1"/>
  <c r="D92" i="42"/>
  <c r="F92" i="42" s="1"/>
  <c r="D91" i="42"/>
  <c r="F91" i="42" s="1"/>
  <c r="D89" i="42"/>
  <c r="D87" i="42"/>
  <c r="D84" i="42"/>
  <c r="D83" i="42"/>
  <c r="D82" i="42"/>
  <c r="F82" i="42" s="1"/>
  <c r="D77" i="42"/>
  <c r="D70" i="42"/>
  <c r="F70" i="42" s="1"/>
  <c r="D69" i="42"/>
  <c r="F69" i="42" s="1"/>
  <c r="D68" i="42"/>
  <c r="F68" i="42" s="1"/>
  <c r="D66" i="42"/>
  <c r="D57" i="42"/>
  <c r="D51" i="42"/>
  <c r="D50" i="42"/>
  <c r="D49" i="42"/>
  <c r="D48" i="42"/>
  <c r="D47" i="42"/>
  <c r="F47" i="42" s="1"/>
  <c r="D45" i="42"/>
  <c r="D41" i="42"/>
  <c r="D13" i="42"/>
  <c r="F13" i="42" s="1"/>
  <c r="D12" i="42"/>
  <c r="F12" i="42" s="1"/>
  <c r="D11" i="42"/>
  <c r="D579" i="41"/>
  <c r="D578" i="41"/>
  <c r="F578" i="41" s="1"/>
  <c r="D577" i="41"/>
  <c r="F577" i="41" s="1"/>
  <c r="D555" i="41"/>
  <c r="D554" i="41"/>
  <c r="F554" i="41" s="1"/>
  <c r="D553" i="41"/>
  <c r="F553" i="41" s="1"/>
  <c r="D552" i="41"/>
  <c r="F552" i="41" s="1"/>
  <c r="D551" i="41"/>
  <c r="F551" i="41" s="1"/>
  <c r="D550" i="41"/>
  <c r="F550" i="41" s="1"/>
  <c r="D549" i="41"/>
  <c r="D548" i="41"/>
  <c r="F548" i="41" s="1"/>
  <c r="D547" i="41"/>
  <c r="F547" i="41" s="1"/>
  <c r="D546" i="41"/>
  <c r="F546" i="41" s="1"/>
  <c r="D529" i="41"/>
  <c r="D528" i="41"/>
  <c r="F528" i="41" s="1"/>
  <c r="D527" i="41"/>
  <c r="F527" i="41" s="1"/>
  <c r="D526" i="41"/>
  <c r="F526" i="41" s="1"/>
  <c r="D525" i="41"/>
  <c r="F525" i="41" s="1"/>
  <c r="D524" i="41"/>
  <c r="F524" i="41" s="1"/>
  <c r="D523" i="41"/>
  <c r="F523" i="41" s="1"/>
  <c r="D522" i="41"/>
  <c r="F522" i="41" s="1"/>
  <c r="D521" i="41"/>
  <c r="F521" i="41" s="1"/>
  <c r="D520" i="41"/>
  <c r="F520" i="41" s="1"/>
  <c r="D519" i="41"/>
  <c r="F519" i="41" s="1"/>
  <c r="D518" i="41"/>
  <c r="F518" i="41" s="1"/>
  <c r="D517" i="41"/>
  <c r="F517" i="41" s="1"/>
  <c r="D516" i="41"/>
  <c r="F516" i="41" s="1"/>
  <c r="D515" i="41"/>
  <c r="F515" i="41" s="1"/>
  <c r="D514" i="41"/>
  <c r="F514" i="41" s="1"/>
  <c r="D513" i="41"/>
  <c r="F513" i="41" s="1"/>
  <c r="D512" i="41"/>
  <c r="F512" i="41" s="1"/>
  <c r="D511" i="41"/>
  <c r="F511" i="41" s="1"/>
  <c r="D509" i="41"/>
  <c r="F509" i="41" s="1"/>
  <c r="D508" i="41"/>
  <c r="F508" i="41" s="1"/>
  <c r="D492" i="41"/>
  <c r="D489" i="41"/>
  <c r="F489" i="41" s="1"/>
  <c r="D488" i="41"/>
  <c r="F488" i="41" s="1"/>
  <c r="D487" i="41"/>
  <c r="F487" i="41" s="1"/>
  <c r="D486" i="41"/>
  <c r="F486" i="41" s="1"/>
  <c r="D467" i="41"/>
  <c r="F467" i="41" s="1"/>
  <c r="D464" i="41"/>
  <c r="F464" i="41" s="1"/>
  <c r="D462" i="41"/>
  <c r="D458" i="41"/>
  <c r="D456" i="41"/>
  <c r="D455" i="41"/>
  <c r="F455" i="41" s="1"/>
  <c r="D454" i="41"/>
  <c r="F454" i="41" s="1"/>
  <c r="D453" i="41"/>
  <c r="F453" i="41" s="1"/>
  <c r="D449" i="41"/>
  <c r="F449" i="41" s="1"/>
  <c r="D448" i="41"/>
  <c r="D447" i="41"/>
  <c r="D446" i="41"/>
  <c r="F446" i="41" s="1"/>
  <c r="D445" i="41"/>
  <c r="F445" i="41" s="1"/>
  <c r="D444" i="41"/>
  <c r="D438" i="41"/>
  <c r="D428" i="41"/>
  <c r="F428" i="41" s="1"/>
  <c r="D420" i="41"/>
  <c r="F420" i="41" s="1"/>
  <c r="D409" i="41"/>
  <c r="F409" i="41" s="1"/>
  <c r="D408" i="41"/>
  <c r="F408" i="41" s="1"/>
  <c r="D403" i="41"/>
  <c r="D380" i="41"/>
  <c r="F380" i="41" s="1"/>
  <c r="D374" i="41"/>
  <c r="D360" i="41"/>
  <c r="F360" i="41" s="1"/>
  <c r="D350" i="41"/>
  <c r="D349" i="41"/>
  <c r="F349" i="41" s="1"/>
  <c r="D348" i="41"/>
  <c r="F348" i="41" s="1"/>
  <c r="D346" i="41"/>
  <c r="D327" i="41"/>
  <c r="F327" i="41" s="1"/>
  <c r="D326" i="41"/>
  <c r="F326" i="41" s="1"/>
  <c r="D324" i="41"/>
  <c r="D356" i="42"/>
  <c r="D335" i="42"/>
  <c r="D334" i="42"/>
  <c r="F334" i="42" s="1"/>
  <c r="D332" i="42"/>
  <c r="F332" i="42" s="1"/>
  <c r="D331" i="42"/>
  <c r="F331" i="42" s="1"/>
  <c r="D330" i="42"/>
  <c r="F330" i="42" s="1"/>
  <c r="D329" i="42"/>
  <c r="F329" i="42" s="1"/>
  <c r="D328" i="42"/>
  <c r="F328" i="42" s="1"/>
  <c r="D327" i="42"/>
  <c r="F327" i="42" s="1"/>
  <c r="D326" i="42"/>
  <c r="F326" i="42" s="1"/>
  <c r="D325" i="42"/>
  <c r="F325" i="42" s="1"/>
  <c r="D324" i="42"/>
  <c r="F324" i="42" s="1"/>
  <c r="D301" i="42"/>
  <c r="F301" i="42" s="1"/>
  <c r="D300" i="42"/>
  <c r="F300" i="42" s="1"/>
  <c r="D298" i="42"/>
  <c r="D294" i="42"/>
  <c r="D291" i="42"/>
  <c r="F291" i="42" s="1"/>
  <c r="D290" i="42"/>
  <c r="F290" i="42" s="1"/>
  <c r="D289" i="42"/>
  <c r="F289" i="42" s="1"/>
  <c r="D288" i="42"/>
  <c r="F288" i="42" s="1"/>
  <c r="D287" i="42"/>
  <c r="F287" i="42" s="1"/>
  <c r="D285" i="42"/>
  <c r="D284" i="42"/>
  <c r="F284" i="42" s="1"/>
  <c r="D282" i="42"/>
  <c r="D270" i="42"/>
  <c r="D267" i="42"/>
  <c r="D264" i="42"/>
  <c r="D253" i="42"/>
  <c r="F253" i="42" s="1"/>
  <c r="D252" i="42"/>
  <c r="F252" i="42" s="1"/>
  <c r="D251" i="42"/>
  <c r="F251" i="42" s="1"/>
  <c r="D249" i="42"/>
  <c r="D242" i="42"/>
  <c r="D239" i="42"/>
  <c r="F239" i="42" s="1"/>
  <c r="D238" i="42"/>
  <c r="D237" i="42"/>
  <c r="D236" i="42"/>
  <c r="F236" i="42" s="1"/>
  <c r="D235" i="42"/>
  <c r="F235" i="42" s="1"/>
  <c r="D234" i="42"/>
  <c r="F234" i="42" s="1"/>
  <c r="D233" i="42"/>
  <c r="F233" i="42" s="1"/>
  <c r="D228" i="42"/>
  <c r="F228" i="42" s="1"/>
  <c r="D227" i="42"/>
  <c r="F227" i="42" s="1"/>
  <c r="D225" i="42"/>
  <c r="D219" i="42"/>
  <c r="D212" i="42"/>
  <c r="D206" i="42"/>
  <c r="D204" i="42"/>
  <c r="D194" i="42"/>
  <c r="D184" i="42"/>
  <c r="F184" i="42" s="1"/>
  <c r="D179" i="42"/>
  <c r="D166" i="42"/>
  <c r="D157" i="42"/>
  <c r="F157" i="42" s="1"/>
  <c r="D153" i="42"/>
  <c r="D150" i="42"/>
  <c r="F150" i="42" s="1"/>
  <c r="D149" i="42"/>
  <c r="F149" i="42" s="1"/>
  <c r="D148" i="42"/>
  <c r="F148" i="42" s="1"/>
  <c r="D142" i="42"/>
  <c r="F142" i="42" s="1"/>
  <c r="D141" i="42"/>
  <c r="D140" i="42"/>
  <c r="F140" i="42" s="1"/>
  <c r="D136" i="42"/>
  <c r="F136" i="42" s="1"/>
  <c r="D135" i="42"/>
  <c r="F135" i="42" s="1"/>
  <c r="D134" i="42"/>
  <c r="F134" i="42" s="1"/>
  <c r="D133" i="42"/>
  <c r="F133" i="42" s="1"/>
  <c r="D123" i="42"/>
  <c r="D108" i="42"/>
  <c r="F108" i="42" s="1"/>
  <c r="D102" i="42"/>
  <c r="D99" i="42"/>
  <c r="F99" i="42" s="1"/>
  <c r="D88" i="42"/>
  <c r="D86" i="42"/>
  <c r="D76" i="42"/>
  <c r="D74" i="42"/>
  <c r="D65" i="42"/>
  <c r="D61" i="42"/>
  <c r="D55" i="42"/>
  <c r="D44" i="42"/>
  <c r="D43" i="42"/>
  <c r="F43" i="42" s="1"/>
  <c r="D42" i="42"/>
  <c r="F42" i="42" s="1"/>
  <c r="D40" i="42"/>
  <c r="D30" i="42"/>
  <c r="D26" i="42"/>
  <c r="D15" i="42"/>
  <c r="D580" i="41"/>
  <c r="F580" i="41" s="1"/>
  <c r="D562" i="41"/>
  <c r="D561" i="41"/>
  <c r="F561" i="41" s="1"/>
  <c r="D560" i="41"/>
  <c r="F560" i="41" s="1"/>
  <c r="D559" i="41"/>
  <c r="F559" i="41" s="1"/>
  <c r="D558" i="41"/>
  <c r="F558" i="41" s="1"/>
  <c r="D557" i="41"/>
  <c r="F557" i="41" s="1"/>
  <c r="D556" i="41"/>
  <c r="F556" i="41" s="1"/>
  <c r="D543" i="41"/>
  <c r="F543" i="41" s="1"/>
  <c r="D542" i="41"/>
  <c r="F542" i="41" s="1"/>
  <c r="D541" i="41"/>
  <c r="F541" i="41" s="1"/>
  <c r="D540" i="41"/>
  <c r="F540" i="41" s="1"/>
  <c r="D539" i="41"/>
  <c r="F539" i="41" s="1"/>
  <c r="D538" i="41"/>
  <c r="F538" i="41" s="1"/>
  <c r="D537" i="41"/>
  <c r="F537" i="41" s="1"/>
  <c r="D536" i="41"/>
  <c r="D535" i="41"/>
  <c r="F535" i="41" s="1"/>
  <c r="D534" i="41"/>
  <c r="F534" i="41" s="1"/>
  <c r="D533" i="41"/>
  <c r="F533" i="41" s="1"/>
  <c r="D532" i="41"/>
  <c r="F532" i="41" s="1"/>
  <c r="D531" i="41"/>
  <c r="F531" i="41" s="1"/>
  <c r="D530" i="41"/>
  <c r="F530" i="41" s="1"/>
  <c r="D506" i="41"/>
  <c r="F506" i="41" s="1"/>
  <c r="D505" i="41"/>
  <c r="F505" i="41" s="1"/>
  <c r="D504" i="41"/>
  <c r="D503" i="41"/>
  <c r="D502" i="41"/>
  <c r="F502" i="41" s="1"/>
  <c r="D501" i="41"/>
  <c r="F501" i="41" s="1"/>
  <c r="D500" i="41"/>
  <c r="F500" i="41" s="1"/>
  <c r="D499" i="41"/>
  <c r="F499" i="41" s="1"/>
  <c r="D498" i="41"/>
  <c r="F498" i="41" s="1"/>
  <c r="D497" i="41"/>
  <c r="F497" i="41" s="1"/>
  <c r="D496" i="41"/>
  <c r="F496" i="41" s="1"/>
  <c r="D495" i="41"/>
  <c r="F495" i="41" s="1"/>
  <c r="D494" i="41"/>
  <c r="F494" i="41" s="1"/>
  <c r="D493" i="41"/>
  <c r="F493" i="41" s="1"/>
  <c r="D491" i="41"/>
  <c r="D476" i="41"/>
  <c r="D465" i="41"/>
  <c r="F465" i="41" s="1"/>
  <c r="D461" i="41"/>
  <c r="D442" i="41"/>
  <c r="F442" i="41" s="1"/>
  <c r="D441" i="41"/>
  <c r="F441" i="41" s="1"/>
  <c r="D440" i="41"/>
  <c r="F440" i="41" s="1"/>
  <c r="D439" i="41"/>
  <c r="F439" i="41" s="1"/>
  <c r="D435" i="41"/>
  <c r="D432" i="41"/>
  <c r="F432" i="41" s="1"/>
  <c r="D431" i="41"/>
  <c r="F431" i="41" s="1"/>
  <c r="D430" i="41"/>
  <c r="F430" i="41" s="1"/>
  <c r="D429" i="41"/>
  <c r="F429" i="41" s="1"/>
  <c r="D424" i="41"/>
  <c r="D417" i="41"/>
  <c r="D406" i="41"/>
  <c r="F406" i="41" s="1"/>
  <c r="D405" i="41"/>
  <c r="D404" i="41"/>
  <c r="F404" i="41" s="1"/>
  <c r="D401" i="41"/>
  <c r="D389" i="41"/>
  <c r="D382" i="41"/>
  <c r="D378" i="41"/>
  <c r="D377" i="41"/>
  <c r="D376" i="41"/>
  <c r="F376" i="41" s="1"/>
  <c r="D375" i="41"/>
  <c r="F375" i="41" s="1"/>
  <c r="D368" i="41"/>
  <c r="D365" i="41"/>
  <c r="D353" i="41"/>
  <c r="F353" i="41" s="1"/>
  <c r="D352" i="41"/>
  <c r="F352" i="41" s="1"/>
  <c r="D351" i="41"/>
  <c r="F351" i="41" s="1"/>
  <c r="D345" i="41"/>
  <c r="D339" i="41"/>
  <c r="D334" i="41"/>
  <c r="D370" i="42"/>
  <c r="D358" i="42"/>
  <c r="F358" i="42" s="1"/>
  <c r="D357" i="42"/>
  <c r="D339" i="42"/>
  <c r="F339" i="42" s="1"/>
  <c r="D338" i="42"/>
  <c r="F338" i="42" s="1"/>
  <c r="D337" i="42"/>
  <c r="F337" i="42" s="1"/>
  <c r="D296" i="42"/>
  <c r="D295" i="42"/>
  <c r="F295" i="42" s="1"/>
  <c r="D293" i="42"/>
  <c r="D277" i="42"/>
  <c r="F277" i="42" s="1"/>
  <c r="D276" i="42"/>
  <c r="F276" i="42" s="1"/>
  <c r="D275" i="42"/>
  <c r="F275" i="42" s="1"/>
  <c r="D274" i="42"/>
  <c r="F274" i="42" s="1"/>
  <c r="D273" i="42"/>
  <c r="D272" i="42"/>
  <c r="F272" i="42" s="1"/>
  <c r="D268" i="42"/>
  <c r="F268" i="42" s="1"/>
  <c r="D265" i="42"/>
  <c r="D254" i="42"/>
  <c r="F254" i="42" s="1"/>
  <c r="D248" i="42"/>
  <c r="D245" i="42"/>
  <c r="F245" i="42" s="1"/>
  <c r="D244" i="42"/>
  <c r="F244" i="42" s="1"/>
  <c r="D243" i="42"/>
  <c r="D240" i="42"/>
  <c r="F240" i="42" s="1"/>
  <c r="D223" i="42"/>
  <c r="D220" i="42"/>
  <c r="D217" i="42"/>
  <c r="D214" i="42"/>
  <c r="F214" i="42" s="1"/>
  <c r="D213" i="42"/>
  <c r="F213" i="42" s="1"/>
  <c r="D211" i="42"/>
  <c r="D205" i="42"/>
  <c r="D202" i="42"/>
  <c r="D199" i="42"/>
  <c r="F199" i="42" s="1"/>
  <c r="D198" i="42"/>
  <c r="F198" i="42" s="1"/>
  <c r="D197" i="42"/>
  <c r="F197" i="42" s="1"/>
  <c r="D196" i="42"/>
  <c r="F196" i="42" s="1"/>
  <c r="D195" i="42"/>
  <c r="F195" i="42" s="1"/>
  <c r="D186" i="42"/>
  <c r="D182" i="42"/>
  <c r="D181" i="42"/>
  <c r="F181" i="42" s="1"/>
  <c r="D178" i="42"/>
  <c r="D170" i="42"/>
  <c r="D169" i="42"/>
  <c r="F169" i="42" s="1"/>
  <c r="D168" i="42"/>
  <c r="F168" i="42" s="1"/>
  <c r="D167" i="42"/>
  <c r="F167" i="42" s="1"/>
  <c r="D162" i="42"/>
  <c r="D159" i="42"/>
  <c r="D155" i="42"/>
  <c r="F155" i="42" s="1"/>
  <c r="D154" i="42"/>
  <c r="F154" i="42" s="1"/>
  <c r="D152" i="42"/>
  <c r="D146" i="42"/>
  <c r="F146" i="42" s="1"/>
  <c r="D145" i="42"/>
  <c r="D144" i="42"/>
  <c r="F144" i="42" s="1"/>
  <c r="D143" i="42"/>
  <c r="F143" i="42" s="1"/>
  <c r="D131" i="42"/>
  <c r="F131" i="42" s="1"/>
  <c r="D122" i="42"/>
  <c r="D119" i="42"/>
  <c r="D113" i="42"/>
  <c r="D109" i="42"/>
  <c r="F109" i="42" s="1"/>
  <c r="D104" i="42"/>
  <c r="F104" i="42" s="1"/>
  <c r="D100" i="42"/>
  <c r="F100" i="42" s="1"/>
  <c r="D95" i="42"/>
  <c r="D85" i="42"/>
  <c r="D79" i="42"/>
  <c r="D75" i="42"/>
  <c r="D71" i="42"/>
  <c r="D64" i="42"/>
  <c r="D63" i="42"/>
  <c r="F63" i="42" s="1"/>
  <c r="D62" i="42"/>
  <c r="D59" i="42"/>
  <c r="D56" i="42"/>
  <c r="F56" i="42" s="1"/>
  <c r="D53" i="42"/>
  <c r="D36" i="42"/>
  <c r="D35" i="42"/>
  <c r="F35" i="42" s="1"/>
  <c r="D34" i="42"/>
  <c r="D33" i="42"/>
  <c r="D32" i="42"/>
  <c r="D31" i="42"/>
  <c r="D19" i="42"/>
  <c r="D18" i="42"/>
  <c r="F18" i="42" s="1"/>
  <c r="D17" i="42"/>
  <c r="D16" i="42"/>
  <c r="F16" i="42" s="1"/>
  <c r="D14" i="42"/>
  <c r="D575" i="41"/>
  <c r="D563" i="41"/>
  <c r="D544" i="41"/>
  <c r="F544" i="41" s="1"/>
  <c r="D510" i="41"/>
  <c r="D490" i="41"/>
  <c r="D477" i="41"/>
  <c r="D468" i="41"/>
  <c r="D460" i="41"/>
  <c r="D450" i="41"/>
  <c r="D437" i="41"/>
  <c r="F437" i="41" s="1"/>
  <c r="D436" i="41"/>
  <c r="F436" i="41" s="1"/>
  <c r="D433" i="41"/>
  <c r="F433" i="41" s="1"/>
  <c r="D426" i="41"/>
  <c r="F426" i="41" s="1"/>
  <c r="D425" i="41"/>
  <c r="D423" i="41"/>
  <c r="D421" i="41"/>
  <c r="D418" i="41"/>
  <c r="F418" i="41" s="1"/>
  <c r="D410" i="41"/>
  <c r="D402" i="41"/>
  <c r="F402" i="41" s="1"/>
  <c r="D396" i="41"/>
  <c r="D395" i="41"/>
  <c r="F395" i="41" s="1"/>
  <c r="D394" i="41"/>
  <c r="D393" i="41"/>
  <c r="F393" i="41" s="1"/>
  <c r="D392" i="41"/>
  <c r="F392" i="41" s="1"/>
  <c r="D391" i="41"/>
  <c r="F391" i="41" s="1"/>
  <c r="D390" i="41"/>
  <c r="F390" i="41" s="1"/>
  <c r="D378" i="42"/>
  <c r="D377" i="42"/>
  <c r="F377" i="42" s="1"/>
  <c r="D376" i="42"/>
  <c r="D375" i="42"/>
  <c r="F375" i="42" s="1"/>
  <c r="D374" i="42"/>
  <c r="F374" i="42" s="1"/>
  <c r="D373" i="42"/>
  <c r="F373" i="42" s="1"/>
  <c r="D372" i="42"/>
  <c r="F372" i="42" s="1"/>
  <c r="D305" i="42"/>
  <c r="D304" i="42"/>
  <c r="F304" i="42" s="1"/>
  <c r="D303" i="42"/>
  <c r="F303" i="42" s="1"/>
  <c r="D297" i="42"/>
  <c r="F297" i="42" s="1"/>
  <c r="D292" i="42"/>
  <c r="D281" i="42"/>
  <c r="F281" i="42" s="1"/>
  <c r="D280" i="42"/>
  <c r="D279" i="42"/>
  <c r="F279" i="42" s="1"/>
  <c r="D278" i="42"/>
  <c r="F278" i="42" s="1"/>
  <c r="D266" i="42"/>
  <c r="F266" i="42" s="1"/>
  <c r="D255" i="42"/>
  <c r="F255" i="42" s="1"/>
  <c r="D247" i="42"/>
  <c r="D246" i="42"/>
  <c r="F246" i="42" s="1"/>
  <c r="D241" i="42"/>
  <c r="F241" i="42" s="1"/>
  <c r="D229" i="42"/>
  <c r="D224" i="42"/>
  <c r="F224" i="42" s="1"/>
  <c r="D218" i="42"/>
  <c r="F218" i="42" s="1"/>
  <c r="D216" i="42"/>
  <c r="D208" i="42"/>
  <c r="D203" i="42"/>
  <c r="F203" i="42" s="1"/>
  <c r="D201" i="42"/>
  <c r="D193" i="42"/>
  <c r="F193" i="42" s="1"/>
  <c r="D192" i="42"/>
  <c r="F192" i="42" s="1"/>
  <c r="D191" i="42"/>
  <c r="F191" i="42" s="1"/>
  <c r="D190" i="42"/>
  <c r="F190" i="42" s="1"/>
  <c r="D189" i="42"/>
  <c r="F189" i="42" s="1"/>
  <c r="D188" i="42"/>
  <c r="D187" i="42"/>
  <c r="F187" i="42" s="1"/>
  <c r="D185" i="42"/>
  <c r="D175" i="42"/>
  <c r="D174" i="42"/>
  <c r="F174" i="42" s="1"/>
  <c r="D173" i="42"/>
  <c r="F173" i="42" s="1"/>
  <c r="D172" i="42"/>
  <c r="F172" i="42" s="1"/>
  <c r="D171" i="42"/>
  <c r="F171" i="42" s="1"/>
  <c r="D165" i="42"/>
  <c r="F165" i="42" s="1"/>
  <c r="D164" i="42"/>
  <c r="F164" i="42" s="1"/>
  <c r="D163" i="42"/>
  <c r="F163" i="42" s="1"/>
  <c r="D161" i="42"/>
  <c r="D160" i="42"/>
  <c r="F160" i="42" s="1"/>
  <c r="D158" i="42"/>
  <c r="D151" i="42"/>
  <c r="D137" i="42"/>
  <c r="D125" i="42"/>
  <c r="D120" i="42"/>
  <c r="D118" i="42"/>
  <c r="D116" i="42"/>
  <c r="D115" i="42"/>
  <c r="D114" i="42"/>
  <c r="F114" i="42" s="1"/>
  <c r="D112" i="42"/>
  <c r="D111" i="42"/>
  <c r="F111" i="42" s="1"/>
  <c r="D110" i="42"/>
  <c r="F110" i="42" s="1"/>
  <c r="D105" i="42"/>
  <c r="F105" i="42" s="1"/>
  <c r="D101" i="42"/>
  <c r="F101" i="42" s="1"/>
  <c r="D90" i="42"/>
  <c r="D81" i="42"/>
  <c r="D80" i="42"/>
  <c r="F80" i="42" s="1"/>
  <c r="D78" i="42"/>
  <c r="D73" i="42"/>
  <c r="F73" i="42" s="1"/>
  <c r="D72" i="42"/>
  <c r="D67" i="42"/>
  <c r="D60" i="42"/>
  <c r="F60" i="42" s="1"/>
  <c r="D58" i="42"/>
  <c r="D54" i="42"/>
  <c r="F54" i="42" s="1"/>
  <c r="D52" i="42"/>
  <c r="D46" i="42"/>
  <c r="D39" i="42"/>
  <c r="F39" i="42" s="1"/>
  <c r="D38" i="42"/>
  <c r="D37" i="42"/>
  <c r="D29" i="42"/>
  <c r="F29" i="42" s="1"/>
  <c r="D28" i="42"/>
  <c r="D27" i="42"/>
  <c r="F27" i="42" s="1"/>
  <c r="D25" i="42"/>
  <c r="F25" i="42" s="1"/>
  <c r="D24" i="42"/>
  <c r="F24" i="42" s="1"/>
  <c r="D23" i="42"/>
  <c r="F23" i="42" s="1"/>
  <c r="D22" i="42"/>
  <c r="F22" i="42" s="1"/>
  <c r="D21" i="42"/>
  <c r="D20" i="42"/>
  <c r="F20" i="42" s="1"/>
  <c r="D10" i="42"/>
  <c r="D9" i="42"/>
  <c r="F9" i="42" s="1"/>
  <c r="D8" i="42"/>
  <c r="F8" i="42" s="1"/>
  <c r="D7" i="42"/>
  <c r="F7" i="42" s="1"/>
  <c r="D6" i="42"/>
  <c r="D576" i="41"/>
  <c r="D574" i="41"/>
  <c r="D573" i="41"/>
  <c r="F573" i="41" s="1"/>
  <c r="D572" i="41"/>
  <c r="F572" i="41" s="1"/>
  <c r="D571" i="41"/>
  <c r="F571" i="41" s="1"/>
  <c r="D570" i="41"/>
  <c r="F570" i="41" s="1"/>
  <c r="D569" i="41"/>
  <c r="F569" i="41" s="1"/>
  <c r="D568" i="41"/>
  <c r="F568" i="41" s="1"/>
  <c r="D567" i="41"/>
  <c r="F567" i="41" s="1"/>
  <c r="D566" i="41"/>
  <c r="F566" i="41" s="1"/>
  <c r="D565" i="41"/>
  <c r="F565" i="41" s="1"/>
  <c r="D564" i="41"/>
  <c r="F564" i="41" s="1"/>
  <c r="D545" i="41"/>
  <c r="F545" i="41" s="1"/>
  <c r="D507" i="41"/>
  <c r="D485" i="41"/>
  <c r="F485" i="41" s="1"/>
  <c r="D484" i="41"/>
  <c r="F484" i="41" s="1"/>
  <c r="D483" i="41"/>
  <c r="F483" i="41" s="1"/>
  <c r="D482" i="41"/>
  <c r="F482" i="41" s="1"/>
  <c r="D481" i="41"/>
  <c r="F481" i="41" s="1"/>
  <c r="D480" i="41"/>
  <c r="F480" i="41" s="1"/>
  <c r="D479" i="41"/>
  <c r="F479" i="41" s="1"/>
  <c r="D478" i="41"/>
  <c r="F478" i="41" s="1"/>
  <c r="D475" i="41"/>
  <c r="F475" i="41" s="1"/>
  <c r="D474" i="41"/>
  <c r="F474" i="41" s="1"/>
  <c r="D473" i="41"/>
  <c r="F473" i="41" s="1"/>
  <c r="D472" i="41"/>
  <c r="F472" i="41" s="1"/>
  <c r="D471" i="41"/>
  <c r="F471" i="41" s="1"/>
  <c r="D470" i="41"/>
  <c r="F470" i="41" s="1"/>
  <c r="D469" i="41"/>
  <c r="F469" i="41" s="1"/>
  <c r="D466" i="41"/>
  <c r="D463" i="41"/>
  <c r="D459" i="41"/>
  <c r="D457" i="41"/>
  <c r="D452" i="41"/>
  <c r="D451" i="41"/>
  <c r="F451" i="41" s="1"/>
  <c r="D443" i="41"/>
  <c r="D434" i="41"/>
  <c r="F434" i="41" s="1"/>
  <c r="D427" i="41"/>
  <c r="F427" i="41" s="1"/>
  <c r="D422" i="41"/>
  <c r="D419" i="41"/>
  <c r="F419" i="41" s="1"/>
  <c r="D416" i="41"/>
  <c r="F416" i="41" s="1"/>
  <c r="D415" i="41"/>
  <c r="F415" i="41" s="1"/>
  <c r="D414" i="41"/>
  <c r="F414" i="41" s="1"/>
  <c r="D413" i="41"/>
  <c r="F413" i="41" s="1"/>
  <c r="D412" i="41"/>
  <c r="F412" i="41" s="1"/>
  <c r="D411" i="41"/>
  <c r="F411" i="41" s="1"/>
  <c r="D407" i="41"/>
  <c r="D400" i="41"/>
  <c r="F400" i="41" s="1"/>
  <c r="D399" i="41"/>
  <c r="F399" i="41" s="1"/>
  <c r="D398" i="41"/>
  <c r="F398" i="41" s="1"/>
  <c r="D397" i="41"/>
  <c r="F397" i="41" s="1"/>
  <c r="D388" i="41"/>
  <c r="F388" i="41" s="1"/>
  <c r="D387" i="41"/>
  <c r="F387" i="41" s="1"/>
  <c r="D385" i="41"/>
  <c r="D379" i="41"/>
  <c r="D367" i="41"/>
  <c r="F367" i="41" s="1"/>
  <c r="D364" i="41"/>
  <c r="F364" i="41" s="1"/>
  <c r="D363" i="41"/>
  <c r="F363" i="41" s="1"/>
  <c r="D362" i="41"/>
  <c r="F362" i="41" s="1"/>
  <c r="D359" i="41"/>
  <c r="D358" i="41"/>
  <c r="F358" i="41" s="1"/>
  <c r="D357" i="41"/>
  <c r="F357" i="41" s="1"/>
  <c r="D356" i="41"/>
  <c r="F356" i="41" s="1"/>
  <c r="D354" i="41"/>
  <c r="D347" i="41"/>
  <c r="D386" i="41"/>
  <c r="D355" i="41"/>
  <c r="D333" i="41"/>
  <c r="D332" i="41"/>
  <c r="F332" i="41" s="1"/>
  <c r="D331" i="41"/>
  <c r="F331" i="41" s="1"/>
  <c r="D330" i="41"/>
  <c r="F330" i="41" s="1"/>
  <c r="D328" i="41"/>
  <c r="D323" i="41"/>
  <c r="D317" i="41"/>
  <c r="D306" i="41"/>
  <c r="F306" i="41" s="1"/>
  <c r="D305" i="41"/>
  <c r="F305" i="41" s="1"/>
  <c r="D304" i="41"/>
  <c r="F304" i="41" s="1"/>
  <c r="D303" i="41"/>
  <c r="F303" i="41" s="1"/>
  <c r="D302" i="41"/>
  <c r="F302" i="41" s="1"/>
  <c r="D301" i="41"/>
  <c r="F301" i="41" s="1"/>
  <c r="D300" i="41"/>
  <c r="F300" i="41" s="1"/>
  <c r="D299" i="41"/>
  <c r="F299" i="41" s="1"/>
  <c r="D297" i="41"/>
  <c r="D290" i="41"/>
  <c r="D268" i="41"/>
  <c r="D267" i="41"/>
  <c r="F267" i="41" s="1"/>
  <c r="D266" i="41"/>
  <c r="F266" i="41" s="1"/>
  <c r="D263" i="41"/>
  <c r="F263" i="41" s="1"/>
  <c r="D257" i="41"/>
  <c r="D254" i="41"/>
  <c r="D253" i="41"/>
  <c r="F253" i="41" s="1"/>
  <c r="D245" i="41"/>
  <c r="D244" i="41"/>
  <c r="F244" i="41" s="1"/>
  <c r="D242" i="41"/>
  <c r="D235" i="41"/>
  <c r="D216" i="41"/>
  <c r="D209" i="41"/>
  <c r="D208" i="41"/>
  <c r="F208" i="41" s="1"/>
  <c r="D207" i="41"/>
  <c r="F207" i="41" s="1"/>
  <c r="D204" i="41"/>
  <c r="F204" i="41" s="1"/>
  <c r="D203" i="41"/>
  <c r="F203" i="41" s="1"/>
  <c r="D202" i="41"/>
  <c r="F202" i="41" s="1"/>
  <c r="D194" i="41"/>
  <c r="F194" i="41" s="1"/>
  <c r="D191" i="41"/>
  <c r="D181" i="41"/>
  <c r="D163" i="41"/>
  <c r="F163" i="41" s="1"/>
  <c r="D162" i="41"/>
  <c r="F162" i="41" s="1"/>
  <c r="D158" i="41"/>
  <c r="F158" i="41" s="1"/>
  <c r="D157" i="41"/>
  <c r="F157" i="41" s="1"/>
  <c r="D144" i="41"/>
  <c r="D139" i="41"/>
  <c r="D130" i="41"/>
  <c r="D129" i="41"/>
  <c r="F129" i="41" s="1"/>
  <c r="D124" i="41"/>
  <c r="D123" i="41"/>
  <c r="F123" i="41" s="1"/>
  <c r="D115" i="41"/>
  <c r="D111" i="41"/>
  <c r="D110" i="41"/>
  <c r="F110" i="41" s="1"/>
  <c r="D109" i="41"/>
  <c r="F109" i="41" s="1"/>
  <c r="D107" i="41"/>
  <c r="D99" i="41"/>
  <c r="F99" i="41" s="1"/>
  <c r="D95" i="41"/>
  <c r="D80" i="41"/>
  <c r="D69" i="41"/>
  <c r="D64" i="41"/>
  <c r="D57" i="41"/>
  <c r="F57" i="41" s="1"/>
  <c r="D51" i="41"/>
  <c r="D50" i="41"/>
  <c r="F50" i="41" s="1"/>
  <c r="D49" i="41"/>
  <c r="F49" i="41" s="1"/>
  <c r="D48" i="41"/>
  <c r="F48" i="41" s="1"/>
  <c r="D47" i="41"/>
  <c r="F47" i="41" s="1"/>
  <c r="D46" i="41"/>
  <c r="F46" i="41" s="1"/>
  <c r="D45" i="41"/>
  <c r="F45" i="41" s="1"/>
  <c r="D44" i="41"/>
  <c r="F44" i="41" s="1"/>
  <c r="D43" i="41"/>
  <c r="F43" i="41" s="1"/>
  <c r="D42" i="41"/>
  <c r="F42" i="41" s="1"/>
  <c r="D41" i="41"/>
  <c r="F41" i="41" s="1"/>
  <c r="D40" i="41"/>
  <c r="F40" i="41" s="1"/>
  <c r="D39" i="41"/>
  <c r="F39" i="41" s="1"/>
  <c r="D38" i="41"/>
  <c r="F38" i="41" s="1"/>
  <c r="D37" i="41"/>
  <c r="D36" i="41"/>
  <c r="F36" i="41" s="1"/>
  <c r="D35" i="41"/>
  <c r="F35" i="41" s="1"/>
  <c r="D34" i="41"/>
  <c r="F34" i="41" s="1"/>
  <c r="D30" i="41"/>
  <c r="D23" i="41"/>
  <c r="F23" i="41" s="1"/>
  <c r="D22" i="41"/>
  <c r="F22" i="41" s="1"/>
  <c r="D21" i="41"/>
  <c r="F21" i="41" s="1"/>
  <c r="D19" i="41"/>
  <c r="D366" i="41"/>
  <c r="D361" i="41"/>
  <c r="D336" i="41"/>
  <c r="D335" i="41"/>
  <c r="F335" i="41" s="1"/>
  <c r="D318" i="41"/>
  <c r="D315" i="41"/>
  <c r="D309" i="41"/>
  <c r="D294" i="41"/>
  <c r="D291" i="41"/>
  <c r="F291" i="41" s="1"/>
  <c r="D289" i="41"/>
  <c r="D280" i="41"/>
  <c r="D270" i="41"/>
  <c r="D261" i="41"/>
  <c r="F261" i="41" s="1"/>
  <c r="D260" i="41"/>
  <c r="F260" i="41" s="1"/>
  <c r="D259" i="41"/>
  <c r="D258" i="41"/>
  <c r="F258" i="41" s="1"/>
  <c r="D247" i="41"/>
  <c r="D246" i="41"/>
  <c r="F246" i="41" s="1"/>
  <c r="D239" i="41"/>
  <c r="F239" i="41" s="1"/>
  <c r="D238" i="41"/>
  <c r="F238" i="41" s="1"/>
  <c r="D237" i="41"/>
  <c r="F237" i="41" s="1"/>
  <c r="D236" i="41"/>
  <c r="D232" i="41"/>
  <c r="D229" i="41"/>
  <c r="D219" i="41"/>
  <c r="D217" i="41"/>
  <c r="D213" i="41"/>
  <c r="D199" i="41"/>
  <c r="D196" i="41"/>
  <c r="F196" i="41" s="1"/>
  <c r="D195" i="41"/>
  <c r="F195" i="41" s="1"/>
  <c r="D192" i="41"/>
  <c r="F192" i="41" s="1"/>
  <c r="D190" i="41"/>
  <c r="D182" i="41"/>
  <c r="F182" i="41" s="1"/>
  <c r="D173" i="41"/>
  <c r="D165" i="41"/>
  <c r="D146" i="41"/>
  <c r="D145" i="41"/>
  <c r="F145" i="41" s="1"/>
  <c r="D142" i="41"/>
  <c r="F142" i="41" s="1"/>
  <c r="D141" i="41"/>
  <c r="F141" i="41" s="1"/>
  <c r="D140" i="41"/>
  <c r="F140" i="41" s="1"/>
  <c r="D137" i="41"/>
  <c r="D133" i="41"/>
  <c r="D132" i="41"/>
  <c r="F132" i="41" s="1"/>
  <c r="D131" i="41"/>
  <c r="F131" i="41" s="1"/>
  <c r="D121" i="41"/>
  <c r="F121" i="41" s="1"/>
  <c r="D120" i="41"/>
  <c r="F120" i="41" s="1"/>
  <c r="D119" i="41"/>
  <c r="F119" i="41" s="1"/>
  <c r="D118" i="41"/>
  <c r="F118" i="41" s="1"/>
  <c r="D117" i="41"/>
  <c r="F117" i="41" s="1"/>
  <c r="D116" i="41"/>
  <c r="D114" i="41"/>
  <c r="D104" i="41"/>
  <c r="D101" i="41"/>
  <c r="D97" i="41"/>
  <c r="F97" i="41" s="1"/>
  <c r="D96" i="41"/>
  <c r="D91" i="41"/>
  <c r="D77" i="41"/>
  <c r="D76" i="41"/>
  <c r="F76" i="41" s="1"/>
  <c r="D75" i="41"/>
  <c r="F75" i="41" s="1"/>
  <c r="D74" i="41"/>
  <c r="F74" i="41" s="1"/>
  <c r="D73" i="41"/>
  <c r="F73" i="41" s="1"/>
  <c r="D72" i="41"/>
  <c r="F72" i="41" s="1"/>
  <c r="D71" i="41"/>
  <c r="F71" i="41" s="1"/>
  <c r="D70" i="41"/>
  <c r="F70" i="41" s="1"/>
  <c r="D68" i="41"/>
  <c r="D66" i="41"/>
  <c r="D65" i="41"/>
  <c r="F65" i="41" s="1"/>
  <c r="D61" i="41"/>
  <c r="D55" i="41"/>
  <c r="F55" i="41" s="1"/>
  <c r="D54" i="41"/>
  <c r="F54" i="41" s="1"/>
  <c r="D53" i="41"/>
  <c r="F53" i="41" s="1"/>
  <c r="D52" i="41"/>
  <c r="F52" i="41" s="1"/>
  <c r="D26" i="41"/>
  <c r="D18" i="41"/>
  <c r="D17" i="41"/>
  <c r="F17" i="41" s="1"/>
  <c r="D16" i="41"/>
  <c r="D15" i="41"/>
  <c r="D14" i="41"/>
  <c r="F14" i="41" s="1"/>
  <c r="D13" i="41"/>
  <c r="D12" i="41"/>
  <c r="F12" i="41" s="1"/>
  <c r="D11" i="41"/>
  <c r="F11" i="41" s="1"/>
  <c r="D10" i="41"/>
  <c r="F10" i="41" s="1"/>
  <c r="D9" i="41"/>
  <c r="F9" i="41" s="1"/>
  <c r="D8" i="41"/>
  <c r="F8" i="41" s="1"/>
  <c r="D7" i="41"/>
  <c r="F7" i="41" s="1"/>
  <c r="D6" i="41"/>
  <c r="F6" i="41" s="1"/>
  <c r="D381" i="41"/>
  <c r="D344" i="41"/>
  <c r="D343" i="41"/>
  <c r="F343" i="41" s="1"/>
  <c r="D342" i="41"/>
  <c r="D341" i="41"/>
  <c r="F341" i="41" s="1"/>
  <c r="D340" i="41"/>
  <c r="F340" i="41" s="1"/>
  <c r="D338" i="41"/>
  <c r="F338" i="41" s="1"/>
  <c r="D337" i="41"/>
  <c r="F337" i="41" s="1"/>
  <c r="D322" i="41"/>
  <c r="F322" i="41" s="1"/>
  <c r="D321" i="41"/>
  <c r="F321" i="41" s="1"/>
  <c r="D320" i="41"/>
  <c r="F320" i="41" s="1"/>
  <c r="D319" i="41"/>
  <c r="F319" i="41" s="1"/>
  <c r="D316" i="41"/>
  <c r="F316" i="41" s="1"/>
  <c r="D311" i="41"/>
  <c r="D310" i="41"/>
  <c r="F310" i="41" s="1"/>
  <c r="D307" i="41"/>
  <c r="D296" i="41"/>
  <c r="F296" i="41" s="1"/>
  <c r="D295" i="41"/>
  <c r="F295" i="41" s="1"/>
  <c r="D293" i="41"/>
  <c r="D285" i="41"/>
  <c r="D284" i="41"/>
  <c r="F284" i="41" s="1"/>
  <c r="D283" i="41"/>
  <c r="F283" i="41" s="1"/>
  <c r="D282" i="41"/>
  <c r="D281" i="41"/>
  <c r="F281" i="41" s="1"/>
  <c r="D277" i="41"/>
  <c r="D274" i="41"/>
  <c r="D273" i="41"/>
  <c r="F273" i="41" s="1"/>
  <c r="D272" i="41"/>
  <c r="F272" i="41" s="1"/>
  <c r="D271" i="41"/>
  <c r="F271" i="41" s="1"/>
  <c r="D269" i="41"/>
  <c r="D264" i="41"/>
  <c r="D256" i="41"/>
  <c r="F256" i="41" s="1"/>
  <c r="D255" i="41"/>
  <c r="F255" i="41" s="1"/>
  <c r="D251" i="41"/>
  <c r="D250" i="41"/>
  <c r="F250" i="41" s="1"/>
  <c r="D249" i="41"/>
  <c r="F249" i="41" s="1"/>
  <c r="D248" i="41"/>
  <c r="F248" i="41" s="1"/>
  <c r="D243" i="41"/>
  <c r="D234" i="41"/>
  <c r="F234" i="41" s="1"/>
  <c r="D233" i="41"/>
  <c r="F233" i="41" s="1"/>
  <c r="D230" i="41"/>
  <c r="D226" i="41"/>
  <c r="D223" i="41"/>
  <c r="D222" i="41"/>
  <c r="F222" i="41" s="1"/>
  <c r="D221" i="41"/>
  <c r="F221" i="41" s="1"/>
  <c r="D220" i="41"/>
  <c r="F220" i="41" s="1"/>
  <c r="D215" i="41"/>
  <c r="F215" i="41" s="1"/>
  <c r="D214" i="41"/>
  <c r="F214" i="41" s="1"/>
  <c r="D211" i="41"/>
  <c r="D205" i="41"/>
  <c r="D200" i="41"/>
  <c r="D198" i="41"/>
  <c r="D184" i="41"/>
  <c r="D180" i="41"/>
  <c r="F180" i="41" s="1"/>
  <c r="D179" i="41"/>
  <c r="F179" i="41" s="1"/>
  <c r="D178" i="41"/>
  <c r="F178" i="41" s="1"/>
  <c r="D177" i="41"/>
  <c r="F177" i="41" s="1"/>
  <c r="D176" i="41"/>
  <c r="F176" i="41" s="1"/>
  <c r="D175" i="41"/>
  <c r="F175" i="41" s="1"/>
  <c r="D174" i="41"/>
  <c r="D170" i="41"/>
  <c r="F170" i="41" s="1"/>
  <c r="D169" i="41"/>
  <c r="F169" i="41" s="1"/>
  <c r="D168" i="41"/>
  <c r="F168" i="41" s="1"/>
  <c r="D167" i="41"/>
  <c r="F167" i="41" s="1"/>
  <c r="D166" i="41"/>
  <c r="F166" i="41" s="1"/>
  <c r="D164" i="41"/>
  <c r="D159" i="41"/>
  <c r="D149" i="41"/>
  <c r="F149" i="41" s="1"/>
  <c r="D148" i="41"/>
  <c r="F148" i="41" s="1"/>
  <c r="D147" i="41"/>
  <c r="F147" i="41" s="1"/>
  <c r="D143" i="41"/>
  <c r="F143" i="41" s="1"/>
  <c r="D138" i="41"/>
  <c r="F138" i="41" s="1"/>
  <c r="D125" i="41"/>
  <c r="D112" i="41"/>
  <c r="D106" i="41"/>
  <c r="F106" i="41" s="1"/>
  <c r="D105" i="41"/>
  <c r="F105" i="41" s="1"/>
  <c r="D102" i="41"/>
  <c r="F102" i="41" s="1"/>
  <c r="D100" i="41"/>
  <c r="D98" i="41"/>
  <c r="F98" i="41" s="1"/>
  <c r="D94" i="41"/>
  <c r="F94" i="41" s="1"/>
  <c r="D93" i="41"/>
  <c r="D92" i="41"/>
  <c r="F92" i="41" s="1"/>
  <c r="D83" i="41"/>
  <c r="D82" i="41"/>
  <c r="F82" i="41" s="1"/>
  <c r="D81" i="41"/>
  <c r="F81" i="41" s="1"/>
  <c r="D79" i="41"/>
  <c r="F79" i="41" s="1"/>
  <c r="D78" i="41"/>
  <c r="F78" i="41" s="1"/>
  <c r="D67" i="41"/>
  <c r="D63" i="41"/>
  <c r="D62" i="41"/>
  <c r="F62" i="41" s="1"/>
  <c r="D58" i="41"/>
  <c r="D32" i="41"/>
  <c r="D29" i="41"/>
  <c r="F29" i="41" s="1"/>
  <c r="D28" i="41"/>
  <c r="F28" i="41" s="1"/>
  <c r="D27" i="41"/>
  <c r="F27" i="41" s="1"/>
  <c r="D24" i="41"/>
  <c r="D384" i="41"/>
  <c r="D383" i="41"/>
  <c r="D373" i="41"/>
  <c r="F373" i="41" s="1"/>
  <c r="D372" i="41"/>
  <c r="F372" i="41" s="1"/>
  <c r="D371" i="41"/>
  <c r="F371" i="41" s="1"/>
  <c r="D370" i="41"/>
  <c r="F370" i="41" s="1"/>
  <c r="D369" i="41"/>
  <c r="D329" i="41"/>
  <c r="D325" i="41"/>
  <c r="D314" i="41"/>
  <c r="F314" i="41" s="1"/>
  <c r="D313" i="41"/>
  <c r="F313" i="41" s="1"/>
  <c r="D312" i="41"/>
  <c r="F312" i="41" s="1"/>
  <c r="D308" i="41"/>
  <c r="F308" i="41" s="1"/>
  <c r="D298" i="41"/>
  <c r="D292" i="41"/>
  <c r="D288" i="41"/>
  <c r="F288" i="41" s="1"/>
  <c r="D287" i="41"/>
  <c r="D286" i="41"/>
  <c r="F286" i="41" s="1"/>
  <c r="D279" i="41"/>
  <c r="F279" i="41" s="1"/>
  <c r="D278" i="41"/>
  <c r="F278" i="41" s="1"/>
  <c r="D276" i="41"/>
  <c r="D275" i="41"/>
  <c r="F275" i="41" s="1"/>
  <c r="D265" i="41"/>
  <c r="D262" i="41"/>
  <c r="D252" i="41"/>
  <c r="D241" i="41"/>
  <c r="D231" i="41"/>
  <c r="D228" i="41"/>
  <c r="F228" i="41" s="1"/>
  <c r="D227" i="41"/>
  <c r="F227" i="41" s="1"/>
  <c r="D225" i="41"/>
  <c r="D224" i="41"/>
  <c r="F224" i="41" s="1"/>
  <c r="D218" i="41"/>
  <c r="F218" i="41" s="1"/>
  <c r="D212" i="41"/>
  <c r="F212" i="41" s="1"/>
  <c r="D210" i="41"/>
  <c r="D206" i="41"/>
  <c r="D201" i="41"/>
  <c r="D197" i="41"/>
  <c r="D193" i="41"/>
  <c r="D189" i="41"/>
  <c r="F189" i="41" s="1"/>
  <c r="D188" i="41"/>
  <c r="F188" i="41" s="1"/>
  <c r="D187" i="41"/>
  <c r="F187" i="41" s="1"/>
  <c r="D186" i="41"/>
  <c r="F186" i="41" s="1"/>
  <c r="D185" i="41"/>
  <c r="D183" i="41"/>
  <c r="D172" i="41"/>
  <c r="F172" i="41" s="1"/>
  <c r="D171" i="41"/>
  <c r="F171" i="41" s="1"/>
  <c r="D161" i="41"/>
  <c r="F161" i="41" s="1"/>
  <c r="D160" i="41"/>
  <c r="D156" i="41"/>
  <c r="D155" i="41"/>
  <c r="D154" i="41"/>
  <c r="F154" i="41" s="1"/>
  <c r="D153" i="41"/>
  <c r="D152" i="41"/>
  <c r="F152" i="41" s="1"/>
  <c r="D151" i="41"/>
  <c r="F151" i="41" s="1"/>
  <c r="D150" i="41"/>
  <c r="F150" i="41" s="1"/>
  <c r="D136" i="41"/>
  <c r="F136" i="41" s="1"/>
  <c r="D135" i="41"/>
  <c r="D134" i="41"/>
  <c r="F134" i="41" s="1"/>
  <c r="D128" i="41"/>
  <c r="D127" i="41"/>
  <c r="F127" i="41" s="1"/>
  <c r="D126" i="41"/>
  <c r="F126" i="41" s="1"/>
  <c r="D122" i="41"/>
  <c r="D113" i="41"/>
  <c r="F113" i="41" s="1"/>
  <c r="D108" i="41"/>
  <c r="D103" i="41"/>
  <c r="F103" i="41" s="1"/>
  <c r="D90" i="41"/>
  <c r="F90" i="41" s="1"/>
  <c r="D89" i="41"/>
  <c r="F89" i="41" s="1"/>
  <c r="D88" i="41"/>
  <c r="F88" i="41" s="1"/>
  <c r="D87" i="41"/>
  <c r="F87" i="41" s="1"/>
  <c r="D86" i="41"/>
  <c r="F86" i="41" s="1"/>
  <c r="D85" i="41"/>
  <c r="F85" i="41" s="1"/>
  <c r="D84" i="41"/>
  <c r="F84" i="41" s="1"/>
  <c r="D60" i="41"/>
  <c r="F60" i="41" s="1"/>
  <c r="D59" i="41"/>
  <c r="F59" i="41" s="1"/>
  <c r="D56" i="41"/>
  <c r="D33" i="41"/>
  <c r="F33" i="41" s="1"/>
  <c r="D31" i="41"/>
  <c r="D25" i="41"/>
  <c r="F25" i="41" s="1"/>
  <c r="D20" i="41"/>
  <c r="I51" i="23"/>
  <c r="J51" i="23" s="1"/>
  <c r="I15" i="23"/>
  <c r="J15" i="23" s="1"/>
  <c r="J20" i="23" s="1"/>
  <c r="J6" i="23" s="1"/>
  <c r="H18" i="23"/>
  <c r="I33" i="23"/>
  <c r="J33" i="23" s="1"/>
  <c r="J38" i="23" s="1"/>
  <c r="J23" i="23" s="1"/>
  <c r="H36" i="23"/>
  <c r="B292" i="42"/>
  <c r="C229" i="41"/>
  <c r="B229" i="41"/>
  <c r="C292" i="42"/>
  <c r="B18" i="41" l="1"/>
  <c r="F96" i="41"/>
  <c r="F37" i="41"/>
  <c r="F188" i="42"/>
  <c r="F124" i="41"/>
  <c r="F115" i="42"/>
  <c r="F15" i="41"/>
  <c r="F242" i="41"/>
  <c r="F448" i="41"/>
  <c r="B579" i="42"/>
  <c r="C579" i="42"/>
  <c r="C18" i="41"/>
  <c r="H17" i="20"/>
  <c r="I16" i="20"/>
  <c r="J16" i="20" s="1"/>
  <c r="J19" i="20" s="1"/>
  <c r="J6" i="20" s="1"/>
  <c r="B555" i="41"/>
  <c r="B305" i="42"/>
  <c r="C456" i="41"/>
  <c r="C274" i="41"/>
  <c r="C44" i="42"/>
  <c r="B44" i="42"/>
  <c r="B274" i="41"/>
  <c r="D394" i="42"/>
  <c r="F394" i="42" s="1"/>
  <c r="D240" i="41"/>
  <c r="F240" i="41" s="1"/>
  <c r="C530" i="42"/>
  <c r="E232" i="42"/>
  <c r="F232" i="42" s="1"/>
  <c r="E562" i="41"/>
  <c r="F562" i="41" s="1"/>
  <c r="E530" i="42"/>
  <c r="F530" i="42" s="1"/>
  <c r="B456" i="41"/>
  <c r="C576" i="41"/>
  <c r="E274" i="41"/>
  <c r="F274" i="41" s="1"/>
  <c r="C555" i="41"/>
  <c r="E378" i="42"/>
  <c r="F378" i="42" s="1"/>
  <c r="H53" i="23"/>
  <c r="E66" i="41"/>
  <c r="F66" i="41" s="1"/>
  <c r="F583" i="41"/>
  <c r="F586" i="41" s="1"/>
  <c r="E75" i="42"/>
  <c r="F75" i="42" s="1"/>
  <c r="E350" i="41"/>
  <c r="F350" i="41" s="1"/>
  <c r="E482" i="42"/>
  <c r="F482" i="42" s="1"/>
  <c r="E396" i="41"/>
  <c r="F396" i="41" s="1"/>
  <c r="E542" i="42"/>
  <c r="F542" i="42" s="1"/>
  <c r="E452" i="41"/>
  <c r="F452" i="41" s="1"/>
  <c r="E467" i="42"/>
  <c r="F467" i="42" s="1"/>
  <c r="E477" i="41"/>
  <c r="F477" i="41" s="1"/>
  <c r="B574" i="42"/>
  <c r="C108" i="41"/>
  <c r="C487" i="42"/>
  <c r="C574" i="42"/>
  <c r="B108" i="41"/>
  <c r="E220" i="42"/>
  <c r="F220" i="42" s="1"/>
  <c r="E51" i="41"/>
  <c r="F51" i="41" s="1"/>
  <c r="E562" i="42" l="1"/>
  <c r="F562" i="42" s="1"/>
  <c r="C563" i="41"/>
  <c r="C435" i="42"/>
  <c r="B335" i="42"/>
  <c r="B435" i="42"/>
  <c r="B562" i="41"/>
  <c r="B563" i="41"/>
  <c r="C562" i="41"/>
  <c r="C335" i="42"/>
  <c r="B530" i="42"/>
  <c r="C318" i="41"/>
  <c r="B318" i="41"/>
  <c r="B571" i="42"/>
  <c r="C470" i="42"/>
  <c r="B41" i="23"/>
  <c r="E247" i="41"/>
  <c r="F247" i="41" s="1"/>
  <c r="E305" i="42"/>
  <c r="F305" i="42" s="1"/>
  <c r="E122" i="41"/>
  <c r="F122" i="41" s="1"/>
  <c r="C122" i="41"/>
  <c r="B487" i="42"/>
  <c r="E487" i="42"/>
  <c r="F487" i="42" s="1"/>
  <c r="B122" i="41"/>
  <c r="E422" i="41"/>
  <c r="F422" i="41" s="1"/>
  <c r="E335" i="42"/>
  <c r="F335" i="42" s="1"/>
  <c r="E456" i="41"/>
  <c r="F456" i="41" s="1"/>
  <c r="E36" i="42"/>
  <c r="F36" i="42" s="1"/>
  <c r="E435" i="42"/>
  <c r="F435" i="42" s="1"/>
  <c r="E576" i="41"/>
  <c r="F576" i="41" s="1"/>
  <c r="E366" i="41"/>
  <c r="F366" i="41" s="1"/>
  <c r="E18" i="41"/>
  <c r="F18" i="41" s="1"/>
  <c r="E563" i="41"/>
  <c r="F563" i="41" s="1"/>
  <c r="E555" i="41"/>
  <c r="F555" i="41" s="1"/>
  <c r="E44" i="42"/>
  <c r="F44" i="42" s="1"/>
  <c r="E456" i="42"/>
  <c r="F456" i="42" s="1"/>
  <c r="E529" i="41"/>
  <c r="F529" i="41" s="1"/>
  <c r="E579" i="42"/>
  <c r="F579" i="42" s="1"/>
  <c r="E77" i="41"/>
  <c r="F77" i="41" s="1"/>
  <c r="E10" i="42"/>
  <c r="F10" i="42" s="1"/>
  <c r="E571" i="42"/>
  <c r="F571" i="42" s="1"/>
  <c r="E209" i="41"/>
  <c r="F209" i="41" s="1"/>
  <c r="I53" i="23"/>
  <c r="J53" i="23" s="1"/>
  <c r="J56" i="23" s="1"/>
  <c r="J41" i="23" s="1"/>
  <c r="H54" i="23"/>
  <c r="E515" i="42"/>
  <c r="F515" i="42" s="1"/>
  <c r="E292" i="42"/>
  <c r="F292" i="42" s="1"/>
  <c r="E229" i="41"/>
  <c r="F229" i="41" s="1"/>
  <c r="E67" i="41" l="1"/>
  <c r="F67" i="41" s="1"/>
  <c r="E573" i="42"/>
  <c r="F573" i="42" s="1"/>
  <c r="E574" i="42"/>
  <c r="F574" i="42" s="1"/>
  <c r="E578" i="42"/>
  <c r="F578" i="42" s="1"/>
  <c r="E503" i="41"/>
  <c r="F503" i="41" s="1"/>
  <c r="E108" i="41"/>
  <c r="F108" i="41" s="1"/>
  <c r="C205" i="42"/>
  <c r="B470" i="42"/>
  <c r="B526" i="42"/>
  <c r="C526" i="42"/>
  <c r="B206" i="41"/>
  <c r="C206" i="41"/>
  <c r="B209" i="41"/>
  <c r="C515" i="42"/>
  <c r="C209" i="41"/>
  <c r="B409" i="42"/>
  <c r="B515" i="42"/>
  <c r="C566" i="42"/>
  <c r="E574" i="41"/>
  <c r="F574" i="41" s="1"/>
  <c r="B223" i="41"/>
  <c r="C223" i="41"/>
  <c r="C574" i="41"/>
  <c r="B574" i="41"/>
  <c r="C579" i="41"/>
  <c r="C409" i="42"/>
  <c r="E409" i="42"/>
  <c r="F409" i="42" s="1"/>
  <c r="B566" i="42"/>
  <c r="B579" i="41"/>
  <c r="E223" i="41"/>
  <c r="F223" i="41" s="1"/>
  <c r="E566" i="42"/>
  <c r="F566" i="42" s="1"/>
  <c r="E579" i="41"/>
  <c r="F579" i="41" s="1"/>
  <c r="E206" i="41"/>
  <c r="F206" i="41" s="1"/>
  <c r="E526" i="42"/>
  <c r="F526" i="42" s="1"/>
  <c r="E205" i="42"/>
  <c r="F205" i="42" s="1"/>
  <c r="E458" i="41"/>
  <c r="F458" i="41" s="1"/>
  <c r="E470" i="42"/>
  <c r="F470" i="42" s="1"/>
  <c r="E445" i="42"/>
  <c r="F445" i="42" s="1"/>
  <c r="I44" i="42"/>
  <c r="E318" i="41"/>
  <c r="F318" i="41" s="1"/>
  <c r="E83" i="41"/>
  <c r="F83" i="41" s="1"/>
  <c r="E458" i="42"/>
  <c r="F458" i="42" s="1"/>
  <c r="E280" i="42" l="1"/>
  <c r="F280" i="42" s="1"/>
  <c r="C549" i="41"/>
  <c r="E549" i="41"/>
  <c r="F549" i="41" s="1"/>
  <c r="C464" i="42"/>
  <c r="B458" i="41"/>
  <c r="B205" i="42"/>
  <c r="E265" i="41" l="1"/>
  <c r="F265" i="41" s="1"/>
  <c r="E464" i="42"/>
  <c r="F464" i="42" s="1"/>
  <c r="C265" i="41"/>
  <c r="B549" i="41"/>
  <c r="B280" i="42"/>
  <c r="C440" i="42" l="1"/>
  <c r="E201" i="41"/>
  <c r="F201" i="41" s="1"/>
  <c r="C201" i="41"/>
  <c r="B440" i="42"/>
  <c r="B464" i="42"/>
  <c r="B265" i="41"/>
  <c r="E440" i="42"/>
  <c r="F440" i="42" s="1"/>
  <c r="C247" i="42" l="1"/>
  <c r="E254" i="41"/>
  <c r="F254" i="41" s="1"/>
  <c r="B254" i="41"/>
  <c r="E247" i="42"/>
  <c r="F247" i="42" s="1"/>
  <c r="B247" i="42"/>
  <c r="C458" i="41"/>
  <c r="C265" i="42" l="1"/>
  <c r="B265" i="42"/>
  <c r="B359" i="41"/>
  <c r="E359" i="41"/>
  <c r="F359" i="41" s="1"/>
  <c r="C359" i="41"/>
  <c r="E265" i="42"/>
  <c r="F265" i="42" s="1"/>
  <c r="B146" i="41" l="1"/>
  <c r="C48" i="42"/>
  <c r="B48" i="42"/>
  <c r="C146" i="41"/>
  <c r="E48" i="42"/>
  <c r="F48" i="42" s="1"/>
  <c r="C571" i="42"/>
  <c r="E146" i="41"/>
  <c r="F146" i="41" s="1"/>
  <c r="B16" i="41"/>
  <c r="B201" i="41"/>
  <c r="C31" i="42" l="1"/>
  <c r="E31" i="42"/>
  <c r="F31" i="42" s="1"/>
  <c r="C16" i="41"/>
  <c r="B141" i="42"/>
  <c r="B31" i="42"/>
  <c r="E16" i="41"/>
  <c r="F16" i="41" s="1"/>
  <c r="B268" i="41" l="1"/>
  <c r="E141" i="42"/>
  <c r="F141" i="42" s="1"/>
  <c r="C268" i="41"/>
  <c r="C141" i="42"/>
  <c r="C280" i="42"/>
  <c r="C13" i="41"/>
  <c r="E268" i="41"/>
  <c r="F268" i="41" s="1"/>
  <c r="B13" i="41" l="1"/>
  <c r="B6" i="42"/>
  <c r="C6" i="42"/>
  <c r="E13" i="41"/>
  <c r="F13" i="41" s="1"/>
  <c r="E6" i="42"/>
  <c r="F6" i="42" s="1"/>
  <c r="F583" i="42" s="1"/>
  <c r="F586" i="42" s="1"/>
  <c r="C254" i="41" l="1"/>
  <c r="C333" i="41" l="1"/>
  <c r="B117" i="42" l="1"/>
  <c r="B333" i="41"/>
  <c r="E333" i="41"/>
  <c r="F333" i="41" s="1"/>
  <c r="E117" i="42"/>
  <c r="F117" i="42" s="1"/>
  <c r="C117" i="42"/>
  <c r="E133" i="41" l="1"/>
  <c r="F133" i="41" s="1"/>
  <c r="C139" i="42"/>
  <c r="E139" i="42"/>
  <c r="F139" i="42" s="1"/>
  <c r="C133" i="41"/>
  <c r="B139" i="42"/>
  <c r="B133" i="41" l="1"/>
  <c r="C276" i="41" l="1"/>
  <c r="E107" i="42"/>
  <c r="F107" i="42" s="1"/>
  <c r="B276" i="41"/>
  <c r="C107" i="42"/>
  <c r="E276" i="41"/>
  <c r="F276" i="41" s="1"/>
  <c r="B107" i="42"/>
  <c r="E311" i="41" l="1"/>
  <c r="F311" i="41" s="1"/>
  <c r="E264" i="42"/>
  <c r="F264" i="42" s="1"/>
  <c r="C264" i="42"/>
  <c r="B264" i="42"/>
  <c r="B311" i="41"/>
  <c r="C311" i="41"/>
  <c r="C270" i="42" l="1"/>
  <c r="C384" i="41"/>
  <c r="B384" i="41"/>
  <c r="E384" i="41"/>
  <c r="F384" i="41" s="1"/>
  <c r="E270" i="42"/>
  <c r="F270" i="42" s="1"/>
  <c r="B270" i="42"/>
  <c r="C112" i="42" l="1"/>
  <c r="C385" i="41"/>
  <c r="E363" i="42"/>
  <c r="F363" i="42" s="1"/>
  <c r="B363" i="42"/>
  <c r="B251" i="41"/>
  <c r="C363" i="42"/>
  <c r="C161" i="42"/>
  <c r="E385" i="41"/>
  <c r="F385" i="41" s="1"/>
  <c r="B161" i="42"/>
  <c r="C251" i="41"/>
  <c r="B385" i="41"/>
  <c r="E251" i="41"/>
  <c r="F251" i="41" s="1"/>
  <c r="E161" i="42"/>
  <c r="F161" i="42" s="1"/>
  <c r="E112" i="42"/>
  <c r="F112" i="42" s="1"/>
  <c r="E230" i="41" l="1"/>
  <c r="F230" i="41" s="1"/>
  <c r="C230" i="41"/>
  <c r="B230" i="41"/>
  <c r="B112" i="42"/>
  <c r="C51" i="42" l="1"/>
  <c r="C200" i="41"/>
  <c r="C336" i="41"/>
  <c r="B336" i="41"/>
  <c r="B51" i="42"/>
  <c r="E200" i="41"/>
  <c r="F200" i="41" s="1"/>
  <c r="C120" i="42"/>
  <c r="B120" i="42"/>
  <c r="E51" i="42"/>
  <c r="F51" i="42" s="1"/>
  <c r="B200" i="41"/>
  <c r="E120" i="42"/>
  <c r="F120" i="42" s="1"/>
  <c r="E336" i="41"/>
  <c r="F336" i="41" s="1"/>
  <c r="B116" i="42" l="1"/>
  <c r="B130" i="41"/>
  <c r="C116" i="42"/>
  <c r="E116" i="42"/>
  <c r="F116" i="42" s="1"/>
  <c r="C130" i="41"/>
  <c r="E130" i="41"/>
  <c r="F130" i="41" s="1"/>
  <c r="B225" i="41" l="1"/>
  <c r="E88" i="42"/>
  <c r="F88" i="42" s="1"/>
  <c r="C225" i="41"/>
  <c r="B88" i="42"/>
  <c r="E225" i="41"/>
  <c r="F225" i="41" s="1"/>
  <c r="C88" i="42"/>
  <c r="C355" i="41" l="1"/>
  <c r="E410" i="42"/>
  <c r="F410" i="42" s="1"/>
  <c r="C410" i="42"/>
  <c r="B410" i="42"/>
  <c r="E355" i="41"/>
  <c r="F355" i="41" s="1"/>
  <c r="B355" i="41"/>
  <c r="E64" i="42"/>
  <c r="F64" i="42" s="1"/>
  <c r="E156" i="41"/>
  <c r="F156" i="41" s="1"/>
  <c r="C64" i="42"/>
  <c r="C156" i="41"/>
  <c r="B64" i="42"/>
  <c r="B156" i="41"/>
  <c r="C166" i="42" l="1"/>
  <c r="E298" i="41"/>
  <c r="F298" i="41" s="1"/>
  <c r="B298" i="41"/>
  <c r="E166" i="42"/>
  <c r="F166" i="42" s="1"/>
  <c r="B166" i="42"/>
  <c r="C298" i="41"/>
  <c r="C296" i="42"/>
  <c r="B285" i="42"/>
  <c r="C344" i="41"/>
  <c r="C128" i="41"/>
  <c r="B344" i="41"/>
  <c r="B128" i="41"/>
  <c r="E263" i="42"/>
  <c r="F263" i="42" s="1"/>
  <c r="C285" i="42"/>
  <c r="B296" i="42"/>
  <c r="E217" i="41"/>
  <c r="F217" i="41" s="1"/>
  <c r="C217" i="41"/>
  <c r="B263" i="42"/>
  <c r="C263" i="42"/>
  <c r="B217" i="41"/>
  <c r="E296" i="42"/>
  <c r="F296" i="42" s="1"/>
  <c r="E285" i="42" l="1"/>
  <c r="F285" i="42" s="1"/>
  <c r="E128" i="41"/>
  <c r="F128" i="41" s="1"/>
  <c r="E113" i="42" l="1"/>
  <c r="F113" i="42" s="1"/>
  <c r="E216" i="41"/>
  <c r="F216" i="41" s="1"/>
  <c r="B216" i="41"/>
  <c r="C113" i="42"/>
  <c r="C216" i="41"/>
  <c r="B113" i="42"/>
  <c r="E344" i="41"/>
  <c r="F344" i="41" s="1"/>
  <c r="B229" i="42" l="1"/>
  <c r="B95" i="41"/>
  <c r="C95" i="41"/>
  <c r="E95" i="41"/>
  <c r="F95" i="41" s="1"/>
  <c r="E229" i="42"/>
  <c r="F229" i="42" s="1"/>
  <c r="C229" i="42"/>
  <c r="C286" i="42" l="1"/>
  <c r="E80" i="41"/>
  <c r="F80" i="41" s="1"/>
  <c r="E286" i="42"/>
  <c r="F286" i="42" s="1"/>
  <c r="B80" i="41"/>
  <c r="C80" i="41"/>
  <c r="B286" i="42"/>
  <c r="B267" i="42"/>
  <c r="C243" i="42"/>
  <c r="C273" i="42"/>
  <c r="B273" i="42"/>
  <c r="E273" i="42"/>
  <c r="F273" i="42" s="1"/>
  <c r="E63" i="41"/>
  <c r="F63" i="41" s="1"/>
  <c r="C63" i="41"/>
  <c r="B63" i="41"/>
  <c r="C245" i="41" l="1"/>
  <c r="E243" i="42"/>
  <c r="F243" i="42" s="1"/>
  <c r="C31" i="41"/>
  <c r="B31" i="41"/>
  <c r="C267" i="42"/>
  <c r="E31" i="41"/>
  <c r="F31" i="41" s="1"/>
  <c r="B243" i="42"/>
  <c r="B245" i="41"/>
  <c r="E245" i="41"/>
  <c r="F245" i="41" s="1"/>
  <c r="C197" i="41" l="1"/>
  <c r="E197" i="41"/>
  <c r="F197" i="41" s="1"/>
  <c r="E365" i="42"/>
  <c r="F365" i="42" s="1"/>
  <c r="B197" i="41"/>
  <c r="B365" i="42"/>
  <c r="C365" i="42"/>
  <c r="E267" i="42"/>
  <c r="F267" i="42" s="1"/>
  <c r="C324" i="41"/>
  <c r="E324" i="41" l="1"/>
  <c r="F324" i="41" s="1"/>
  <c r="B324" i="41"/>
  <c r="E175" i="42"/>
  <c r="F175" i="42" s="1"/>
  <c r="C405" i="41"/>
  <c r="E405" i="41"/>
  <c r="F405" i="41" s="1"/>
  <c r="B405" i="41"/>
  <c r="B175" i="42"/>
  <c r="C175" i="42"/>
  <c r="B93" i="41"/>
  <c r="C211" i="41" l="1"/>
  <c r="B28" i="42"/>
  <c r="E93" i="41"/>
  <c r="F93" i="41" s="1"/>
  <c r="B11" i="42"/>
  <c r="C28" i="42"/>
  <c r="C93" i="41"/>
  <c r="E28" i="42"/>
  <c r="F28" i="42" s="1"/>
  <c r="C111" i="41" l="1"/>
  <c r="C11" i="42"/>
  <c r="E111" i="41"/>
  <c r="F111" i="41" s="1"/>
  <c r="E11" i="42"/>
  <c r="F11" i="42" s="1"/>
  <c r="B447" i="41"/>
  <c r="B111" i="41"/>
  <c r="E447" i="41" l="1"/>
  <c r="F447" i="41" s="1"/>
  <c r="B425" i="42"/>
  <c r="C425" i="42"/>
  <c r="E425" i="42"/>
  <c r="F425" i="42" s="1"/>
  <c r="C447" i="41"/>
  <c r="E282" i="42" l="1"/>
  <c r="F282" i="42" s="1"/>
  <c r="B170" i="42"/>
  <c r="B504" i="41"/>
  <c r="E170" i="42"/>
  <c r="F170" i="42" s="1"/>
  <c r="C444" i="41"/>
  <c r="C182" i="42"/>
  <c r="E444" i="41"/>
  <c r="F444" i="41" s="1"/>
  <c r="B444" i="41"/>
  <c r="C504" i="41"/>
  <c r="C170" i="42"/>
  <c r="B182" i="42"/>
  <c r="C116" i="41" l="1"/>
  <c r="E116" i="41"/>
  <c r="F116" i="41" s="1"/>
  <c r="E81" i="42"/>
  <c r="F81" i="42" s="1"/>
  <c r="C81" i="42"/>
  <c r="B116" i="41"/>
  <c r="B81" i="42"/>
  <c r="C145" i="42" l="1"/>
  <c r="B536" i="41"/>
  <c r="E357" i="42"/>
  <c r="F357" i="42" s="1"/>
  <c r="E145" i="42"/>
  <c r="F145" i="42" s="1"/>
  <c r="E231" i="41"/>
  <c r="F231" i="41" s="1"/>
  <c r="C357" i="42"/>
  <c r="C83" i="42"/>
  <c r="E383" i="41"/>
  <c r="F383" i="41" s="1"/>
  <c r="B145" i="42"/>
  <c r="B231" i="41"/>
  <c r="C376" i="42"/>
  <c r="C231" i="41"/>
  <c r="C536" i="41"/>
  <c r="E536" i="41"/>
  <c r="F536" i="41" s="1"/>
  <c r="B357" i="42"/>
  <c r="C377" i="41"/>
  <c r="C21" i="42" l="1"/>
  <c r="B185" i="41"/>
  <c r="E135" i="41"/>
  <c r="F135" i="41" s="1"/>
  <c r="B32" i="42"/>
  <c r="E285" i="41"/>
  <c r="F285" i="41" s="1"/>
  <c r="B153" i="41"/>
  <c r="E377" i="41"/>
  <c r="F377" i="41" s="1"/>
  <c r="B21" i="42"/>
  <c r="C285" i="41"/>
  <c r="B285" i="41"/>
  <c r="B377" i="41"/>
  <c r="B282" i="41"/>
  <c r="E83" i="42"/>
  <c r="F83" i="42" s="1"/>
  <c r="B342" i="41"/>
  <c r="E342" i="41"/>
  <c r="F342" i="41" s="1"/>
  <c r="B62" i="42"/>
  <c r="E153" i="41"/>
  <c r="F153" i="41" s="1"/>
  <c r="B135" i="41"/>
  <c r="B50" i="42"/>
  <c r="C185" i="41"/>
  <c r="B72" i="42"/>
  <c r="E174" i="41"/>
  <c r="F174" i="41" s="1"/>
  <c r="C62" i="42"/>
  <c r="C135" i="41"/>
  <c r="C383" i="41"/>
  <c r="E185" i="41"/>
  <c r="F185" i="41" s="1"/>
  <c r="C342" i="41"/>
  <c r="B83" i="42"/>
  <c r="E62" i="42"/>
  <c r="F62" i="42" s="1"/>
  <c r="C49" i="42"/>
  <c r="E17" i="42"/>
  <c r="F17" i="42" s="1"/>
  <c r="E21" i="42"/>
  <c r="F21" i="42" s="1"/>
  <c r="B174" i="41"/>
  <c r="B383" i="41"/>
  <c r="B376" i="42"/>
  <c r="C72" i="42"/>
  <c r="C17" i="42"/>
  <c r="E376" i="42"/>
  <c r="F376" i="42" s="1"/>
  <c r="E49" i="42"/>
  <c r="F49" i="42" s="1"/>
  <c r="C50" i="42"/>
  <c r="C32" i="42"/>
  <c r="E32" i="42"/>
  <c r="F32" i="42" s="1"/>
  <c r="C153" i="41"/>
  <c r="E282" i="41"/>
  <c r="F282" i="41" s="1"/>
  <c r="B17" i="42"/>
  <c r="C282" i="41"/>
  <c r="C174" i="41"/>
  <c r="B49" i="42"/>
  <c r="E72" i="42"/>
  <c r="F72" i="42" s="1"/>
  <c r="E50" i="42"/>
  <c r="F50" i="42" s="1"/>
  <c r="E34" i="42"/>
  <c r="F34" i="42" s="1"/>
  <c r="C34" i="42" l="1"/>
  <c r="C160" i="41"/>
  <c r="B34" i="42"/>
  <c r="E160" i="41"/>
  <c r="F160" i="41" s="1"/>
  <c r="B160" i="41"/>
  <c r="C236" i="41"/>
  <c r="E33" i="42" l="1"/>
  <c r="F33" i="42" s="1"/>
  <c r="B33" i="42"/>
  <c r="C33" i="42"/>
  <c r="E236" i="41"/>
  <c r="F236" i="41" s="1"/>
  <c r="B236" i="41"/>
  <c r="E155" i="41"/>
  <c r="F155" i="41" s="1"/>
  <c r="E369" i="41"/>
  <c r="F369" i="41" s="1"/>
  <c r="E237" i="42"/>
  <c r="F237" i="42" s="1"/>
  <c r="C425" i="41"/>
  <c r="B155" i="41"/>
  <c r="C238" i="42"/>
  <c r="E19" i="42"/>
  <c r="F19" i="42" s="1"/>
  <c r="B252" i="41"/>
  <c r="E84" i="42"/>
  <c r="F84" i="42" s="1"/>
  <c r="C394" i="41"/>
  <c r="B287" i="41"/>
  <c r="C155" i="41"/>
  <c r="E287" i="41"/>
  <c r="F287" i="41" s="1"/>
  <c r="E529" i="42"/>
  <c r="F529" i="42" s="1"/>
  <c r="E394" i="41"/>
  <c r="F394" i="41" s="1"/>
  <c r="B127" i="42"/>
  <c r="C529" i="42"/>
  <c r="C38" i="42"/>
  <c r="C259" i="41"/>
  <c r="C252" i="41"/>
  <c r="B259" i="41"/>
  <c r="E37" i="42"/>
  <c r="F37" i="42" s="1"/>
  <c r="C37" i="42"/>
  <c r="E38" i="42"/>
  <c r="F38" i="42" s="1"/>
  <c r="B378" i="41"/>
  <c r="C84" i="42"/>
  <c r="B84" i="42"/>
  <c r="B37" i="42"/>
  <c r="B425" i="41"/>
  <c r="E259" i="41"/>
  <c r="F259" i="41" s="1"/>
  <c r="B529" i="42"/>
  <c r="B238" i="42"/>
  <c r="C19" i="42"/>
  <c r="C237" i="42"/>
  <c r="C127" i="42"/>
  <c r="B237" i="42"/>
  <c r="C287" i="41"/>
  <c r="C369" i="41"/>
  <c r="B369" i="41"/>
  <c r="B38" i="42"/>
  <c r="E378" i="41"/>
  <c r="F378" i="41" s="1"/>
  <c r="E238" i="42"/>
  <c r="F238" i="42" s="1"/>
  <c r="E425" i="41"/>
  <c r="F425" i="41" s="1"/>
  <c r="E127" i="42"/>
  <c r="F127" i="42" s="1"/>
  <c r="B19" i="42"/>
  <c r="C378" i="41"/>
  <c r="B394" i="41"/>
  <c r="E252" i="41" l="1"/>
  <c r="F252" i="41" s="1"/>
  <c r="I37" i="42"/>
  <c r="H89" i="45"/>
  <c r="H90" i="45" s="1"/>
  <c r="H93" i="45" l="1"/>
  <c r="I90" i="45"/>
  <c r="J90" i="45" s="1"/>
  <c r="J95" i="45" s="1"/>
  <c r="J6" i="45" s="1"/>
  <c r="B46" i="42" l="1"/>
  <c r="C58" i="42"/>
  <c r="E53" i="42"/>
  <c r="F53" i="42" s="1"/>
  <c r="C282" i="42"/>
  <c r="B386" i="41"/>
  <c r="E58" i="42"/>
  <c r="F58" i="42" s="1"/>
  <c r="E125" i="41"/>
  <c r="F125" i="41" s="1"/>
  <c r="B181" i="41"/>
  <c r="B61" i="42"/>
  <c r="B211" i="41"/>
  <c r="B225" i="42"/>
  <c r="C55" i="42"/>
  <c r="B89" i="42"/>
  <c r="E211" i="41"/>
  <c r="F211" i="41" s="1"/>
  <c r="B58" i="41"/>
  <c r="E55" i="42"/>
  <c r="F55" i="42" s="1"/>
  <c r="C292" i="41"/>
  <c r="E41" i="42"/>
  <c r="F41" i="42" s="1"/>
  <c r="E71" i="42"/>
  <c r="F71" i="42" s="1"/>
  <c r="B293" i="41"/>
  <c r="C386" i="41"/>
  <c r="E225" i="42"/>
  <c r="F225" i="42" s="1"/>
  <c r="B66" i="42"/>
  <c r="C86" i="42"/>
  <c r="E315" i="41"/>
  <c r="F315" i="41" s="1"/>
  <c r="C181" i="41"/>
  <c r="B191" i="41"/>
  <c r="E262" i="41"/>
  <c r="F262" i="41" s="1"/>
  <c r="C225" i="42"/>
  <c r="E66" i="42"/>
  <c r="F66" i="42" s="1"/>
  <c r="C71" i="42"/>
  <c r="B418" i="42"/>
  <c r="B76" i="42"/>
  <c r="B219" i="41"/>
  <c r="E181" i="41"/>
  <c r="F181" i="41" s="1"/>
  <c r="B53" i="42"/>
  <c r="B183" i="41"/>
  <c r="B41" i="42"/>
  <c r="E191" i="41"/>
  <c r="F191" i="41" s="1"/>
  <c r="E76" i="42"/>
  <c r="F76" i="42" s="1"/>
  <c r="C41" i="42"/>
  <c r="C52" i="42"/>
  <c r="C61" i="42"/>
  <c r="E30" i="41"/>
  <c r="F30" i="41" s="1"/>
  <c r="E293" i="41"/>
  <c r="F293" i="41" s="1"/>
  <c r="B315" i="41"/>
  <c r="C58" i="41"/>
  <c r="B280" i="41"/>
  <c r="C418" i="42"/>
  <c r="B71" i="42"/>
  <c r="E219" i="41"/>
  <c r="F219" i="41" s="1"/>
  <c r="C183" i="41"/>
  <c r="C125" i="41"/>
  <c r="B125" i="41"/>
  <c r="E67" i="42"/>
  <c r="F67" i="42" s="1"/>
  <c r="C280" i="41"/>
  <c r="C219" i="41"/>
  <c r="B30" i="41"/>
  <c r="C191" i="41"/>
  <c r="C315" i="41"/>
  <c r="E292" i="41"/>
  <c r="F292" i="41" s="1"/>
  <c r="C66" i="42"/>
  <c r="E86" i="42"/>
  <c r="F86" i="42" s="1"/>
  <c r="C262" i="41"/>
  <c r="E58" i="41"/>
  <c r="F58" i="41" s="1"/>
  <c r="E52" i="42"/>
  <c r="F52" i="42" s="1"/>
  <c r="C53" i="42"/>
  <c r="E418" i="42"/>
  <c r="F418" i="42" s="1"/>
  <c r="C76" i="42"/>
  <c r="B55" i="42"/>
  <c r="E183" i="41"/>
  <c r="F183" i="41" s="1"/>
  <c r="B282" i="42"/>
  <c r="B67" i="42"/>
  <c r="C30" i="41"/>
  <c r="E280" i="41"/>
  <c r="F280" i="41" s="1"/>
  <c r="B52" i="42"/>
  <c r="E61" i="42"/>
  <c r="F61" i="42" s="1"/>
  <c r="C89" i="42"/>
  <c r="B58" i="42"/>
  <c r="B86" i="42"/>
  <c r="E89" i="42"/>
  <c r="F89" i="42" s="1"/>
  <c r="E386" i="41"/>
  <c r="F386" i="41" s="1"/>
  <c r="B292" i="41"/>
  <c r="C67" i="42"/>
  <c r="C293" i="41"/>
  <c r="B262" i="41"/>
  <c r="E46" i="42" l="1"/>
  <c r="F46" i="42" s="1"/>
  <c r="E277" i="41"/>
  <c r="F277" i="41" s="1"/>
  <c r="C46" i="42"/>
  <c r="B277" i="41"/>
  <c r="C277" i="41"/>
  <c r="C40" i="42" l="1"/>
  <c r="C26" i="42"/>
  <c r="C271" i="42"/>
  <c r="E270" i="41"/>
  <c r="F270" i="41" s="1"/>
  <c r="E242" i="42"/>
  <c r="F242" i="42" s="1"/>
  <c r="C242" i="42"/>
  <c r="E365" i="41"/>
  <c r="F365" i="41" s="1"/>
  <c r="C270" i="41"/>
  <c r="B40" i="42"/>
  <c r="E271" i="42"/>
  <c r="F271" i="42" s="1"/>
  <c r="B381" i="41"/>
  <c r="B193" i="41"/>
  <c r="B271" i="42"/>
  <c r="B242" i="42"/>
  <c r="C381" i="41"/>
  <c r="C365" i="41"/>
  <c r="B365" i="41"/>
  <c r="B26" i="42"/>
  <c r="B270" i="41"/>
  <c r="C193" i="41"/>
  <c r="E193" i="41"/>
  <c r="F193" i="41" s="1"/>
  <c r="E309" i="41" l="1"/>
  <c r="F309" i="41" s="1"/>
  <c r="B204" i="42"/>
  <c r="E329" i="41"/>
  <c r="F329" i="41" s="1"/>
  <c r="E204" i="42"/>
  <c r="F204" i="42" s="1"/>
  <c r="C309" i="41"/>
  <c r="C204" i="42"/>
  <c r="B309" i="41"/>
  <c r="B354" i="41" l="1"/>
  <c r="B212" i="42"/>
  <c r="C212" i="42"/>
  <c r="B329" i="41"/>
  <c r="E212" i="42"/>
  <c r="F212" i="42" s="1"/>
  <c r="C354" i="41" l="1"/>
  <c r="E354" i="41"/>
  <c r="F354" i="41" s="1"/>
  <c r="C178" i="42"/>
  <c r="B151" i="42"/>
  <c r="B178" i="42"/>
  <c r="E178" i="42"/>
  <c r="F178" i="42" s="1"/>
  <c r="E151" i="42" l="1"/>
  <c r="F151" i="42" s="1"/>
  <c r="E100" i="41"/>
  <c r="F100" i="41" s="1"/>
  <c r="C100" i="41"/>
  <c r="C151" i="42"/>
  <c r="B213" i="41" l="1"/>
  <c r="E213" i="41"/>
  <c r="F213" i="41" s="1"/>
  <c r="E455" i="42"/>
  <c r="F455" i="42" s="1"/>
  <c r="C455" i="42"/>
  <c r="B455" i="42"/>
  <c r="C213" i="41"/>
  <c r="B417" i="41" l="1"/>
  <c r="B186" i="42"/>
  <c r="E186" i="42"/>
  <c r="F186" i="42" s="1"/>
  <c r="C417" i="41"/>
  <c r="E417" i="41"/>
  <c r="F417" i="41" s="1"/>
  <c r="E26" i="41" l="1"/>
  <c r="F26" i="41" s="1"/>
  <c r="C248" i="42" l="1"/>
  <c r="E40" i="42" l="1"/>
  <c r="F40" i="42" s="1"/>
  <c r="E26" i="42"/>
  <c r="F26" i="42" s="1"/>
  <c r="E381" i="41"/>
  <c r="F381" i="41" s="1"/>
  <c r="C329" i="41"/>
  <c r="B100" i="41"/>
  <c r="E206" i="42"/>
  <c r="F206" i="42" s="1"/>
  <c r="C186" i="42"/>
  <c r="B248" i="42"/>
  <c r="B241" i="41"/>
  <c r="C26" i="41"/>
  <c r="B32" i="41"/>
  <c r="E32" i="41"/>
  <c r="F32" i="41" s="1"/>
  <c r="C20" i="41"/>
  <c r="C436" i="42"/>
  <c r="E283" i="42"/>
  <c r="F283" i="42" s="1"/>
  <c r="E107" i="41"/>
  <c r="F107" i="41" s="1"/>
  <c r="E436" i="42"/>
  <c r="F436" i="42" s="1"/>
  <c r="E20" i="41"/>
  <c r="F20" i="41" s="1"/>
  <c r="C386" i="42"/>
  <c r="E424" i="42"/>
  <c r="F424" i="42" s="1"/>
  <c r="B438" i="41"/>
  <c r="B26" i="41"/>
  <c r="B430" i="42"/>
  <c r="E199" i="41"/>
  <c r="F199" i="41" s="1"/>
  <c r="C325" i="41"/>
  <c r="B199" i="41"/>
  <c r="C19" i="41"/>
  <c r="C430" i="42"/>
  <c r="E298" i="42"/>
  <c r="F298" i="42" s="1"/>
  <c r="B424" i="42"/>
  <c r="E64" i="41"/>
  <c r="F64" i="41" s="1"/>
  <c r="C424" i="42"/>
  <c r="C199" i="41"/>
  <c r="C64" i="41"/>
  <c r="E325" i="41"/>
  <c r="F325" i="41" s="1"/>
  <c r="B61" i="41"/>
  <c r="E248" i="42"/>
  <c r="F248" i="42" s="1"/>
  <c r="B19" i="41"/>
  <c r="B114" i="41"/>
  <c r="E19" i="41"/>
  <c r="F19" i="41" s="1"/>
  <c r="C438" i="41"/>
  <c r="E386" i="42"/>
  <c r="F386" i="42" s="1"/>
  <c r="B386" i="42"/>
  <c r="E293" i="42"/>
  <c r="F293" i="42" s="1"/>
  <c r="B299" i="42"/>
  <c r="C293" i="42"/>
  <c r="B325" i="41"/>
  <c r="E114" i="41"/>
  <c r="F114" i="41" s="1"/>
  <c r="C114" i="41"/>
  <c r="C298" i="42"/>
  <c r="B436" i="42"/>
  <c r="C299" i="42"/>
  <c r="C283" i="42"/>
  <c r="E430" i="42"/>
  <c r="F430" i="42" s="1"/>
  <c r="B206" i="42"/>
  <c r="B20" i="41"/>
  <c r="C427" i="42"/>
  <c r="E340" i="42"/>
  <c r="F340" i="42" s="1"/>
  <c r="B340" i="42"/>
  <c r="E61" i="41"/>
  <c r="F61" i="41" s="1"/>
  <c r="B293" i="42"/>
  <c r="C206" i="42"/>
  <c r="E299" i="42"/>
  <c r="F299" i="42" s="1"/>
  <c r="B64" i="41"/>
  <c r="B107" i="41"/>
  <c r="B283" i="42"/>
  <c r="C32" i="41"/>
  <c r="C107" i="41"/>
  <c r="C241" i="41"/>
  <c r="B427" i="42"/>
  <c r="C340" i="42"/>
  <c r="E438" i="41"/>
  <c r="F438" i="41" s="1"/>
  <c r="E427" i="42"/>
  <c r="F427" i="42" s="1"/>
  <c r="C61" i="41"/>
  <c r="B298" i="42"/>
  <c r="E241" i="41"/>
  <c r="F241" i="41" s="1"/>
  <c r="B137" i="41" l="1"/>
  <c r="C137" i="41"/>
  <c r="C452" i="42"/>
  <c r="E369" i="42"/>
  <c r="F369" i="42" s="1"/>
  <c r="B369" i="42"/>
  <c r="C369" i="42"/>
  <c r="B294" i="42"/>
  <c r="E294" i="42"/>
  <c r="F294" i="42" s="1"/>
  <c r="C294" i="42"/>
  <c r="B91" i="41"/>
  <c r="E91" i="41"/>
  <c r="F91" i="41" s="1"/>
  <c r="C91" i="41"/>
  <c r="E137" i="41"/>
  <c r="F137" i="41" s="1"/>
  <c r="C159" i="41" l="1"/>
  <c r="B452" i="42"/>
  <c r="E452" i="42"/>
  <c r="F452" i="42" s="1"/>
  <c r="C407" i="41"/>
  <c r="E159" i="41"/>
  <c r="F159" i="41" s="1"/>
  <c r="B159" i="41"/>
  <c r="E370" i="42" l="1"/>
  <c r="F370" i="42" s="1"/>
  <c r="B101" i="41"/>
  <c r="C370" i="42"/>
  <c r="C101" i="41"/>
  <c r="E101" i="41"/>
  <c r="F101" i="41" s="1"/>
  <c r="B370" i="42"/>
  <c r="B137" i="42"/>
  <c r="E137" i="42"/>
  <c r="F137" i="42" s="1"/>
  <c r="B407" i="41"/>
  <c r="E407" i="41"/>
  <c r="F407" i="41" s="1"/>
  <c r="C137" i="42"/>
  <c r="E507" i="41" l="1"/>
  <c r="F507" i="41" s="1"/>
  <c r="E356" i="42"/>
  <c r="F356" i="42" s="1"/>
  <c r="C356" i="42"/>
  <c r="B507" i="41"/>
  <c r="B356" i="42"/>
  <c r="C507" i="41"/>
  <c r="E575" i="41" l="1"/>
  <c r="F575" i="41" s="1"/>
  <c r="C112" i="41"/>
  <c r="E57" i="42"/>
  <c r="F57" i="42" s="1"/>
  <c r="B575" i="41"/>
  <c r="B112" i="41"/>
  <c r="E438" i="42"/>
  <c r="F438" i="42" s="1"/>
  <c r="E112" i="41"/>
  <c r="F112" i="41" s="1"/>
  <c r="B438" i="42"/>
  <c r="C57" i="42"/>
  <c r="C438" i="42"/>
  <c r="B57" i="42"/>
  <c r="C575" i="41"/>
  <c r="C13" i="48" l="1"/>
  <c r="C12" i="48"/>
  <c r="C10" i="48" l="1"/>
  <c r="I10" i="48" s="1"/>
  <c r="C14" i="48"/>
  <c r="M14" i="48" s="1"/>
  <c r="E463" i="41"/>
  <c r="F463" i="41" s="1"/>
  <c r="E476" i="41"/>
  <c r="F476" i="41" s="1"/>
  <c r="B476" i="41"/>
  <c r="E250" i="42"/>
  <c r="F250" i="42" s="1"/>
  <c r="C476" i="41"/>
  <c r="B463" i="41"/>
  <c r="B250" i="42"/>
  <c r="C250" i="42"/>
  <c r="I12" i="48"/>
  <c r="M12" i="48"/>
  <c r="G12" i="48"/>
  <c r="I13" i="48"/>
  <c r="M13" i="48"/>
  <c r="G13" i="48"/>
  <c r="E182" i="42"/>
  <c r="F182" i="42" s="1"/>
  <c r="E504" i="41"/>
  <c r="F504" i="41" s="1"/>
  <c r="E208" i="42" l="1"/>
  <c r="F208" i="42" s="1"/>
  <c r="B208" i="42"/>
  <c r="C463" i="41"/>
  <c r="G10" i="48"/>
  <c r="C226" i="42"/>
  <c r="M10" i="48"/>
  <c r="G14" i="48"/>
  <c r="I14" i="48"/>
  <c r="C208" i="42"/>
  <c r="B297" i="41" l="1"/>
  <c r="C450" i="41"/>
  <c r="C102" i="42"/>
  <c r="B264" i="41"/>
  <c r="E333" i="42"/>
  <c r="F333" i="42" s="1"/>
  <c r="E123" i="42"/>
  <c r="F123" i="42" s="1"/>
  <c r="B361" i="41"/>
  <c r="C480" i="42"/>
  <c r="C307" i="41"/>
  <c r="E226" i="41"/>
  <c r="F226" i="41" s="1"/>
  <c r="C389" i="41"/>
  <c r="E361" i="41"/>
  <c r="F361" i="41" s="1"/>
  <c r="B492" i="41"/>
  <c r="B123" i="42"/>
  <c r="C132" i="42"/>
  <c r="C183" i="42"/>
  <c r="C202" i="42"/>
  <c r="E159" i="42"/>
  <c r="F159" i="42" s="1"/>
  <c r="B223" i="42"/>
  <c r="E24" i="41"/>
  <c r="F24" i="41" s="1"/>
  <c r="C74" i="42"/>
  <c r="C468" i="41"/>
  <c r="B102" i="42"/>
  <c r="C69" i="41"/>
  <c r="B180" i="42"/>
  <c r="C374" i="41"/>
  <c r="B184" i="41"/>
  <c r="C78" i="42"/>
  <c r="B480" i="42"/>
  <c r="C45" i="42"/>
  <c r="B496" i="42"/>
  <c r="B510" i="41"/>
  <c r="B45" i="42"/>
  <c r="E207" i="42"/>
  <c r="F207" i="42" s="1"/>
  <c r="B202" i="42"/>
  <c r="B59" i="42"/>
  <c r="B164" i="41"/>
  <c r="B468" i="41"/>
  <c r="E468" i="41"/>
  <c r="F468" i="41" s="1"/>
  <c r="E194" i="42"/>
  <c r="F194" i="42" s="1"/>
  <c r="E491" i="41"/>
  <c r="F491" i="41" s="1"/>
  <c r="B153" i="42"/>
  <c r="E490" i="41"/>
  <c r="F490" i="41" s="1"/>
  <c r="B361" i="42"/>
  <c r="C190" i="41"/>
  <c r="B103" i="42"/>
  <c r="B317" i="41"/>
  <c r="B232" i="41"/>
  <c r="B217" i="42"/>
  <c r="B210" i="41"/>
  <c r="B461" i="41"/>
  <c r="B243" i="41"/>
  <c r="B147" i="42"/>
  <c r="B374" i="41"/>
  <c r="E201" i="42"/>
  <c r="F201" i="42" s="1"/>
  <c r="B226" i="41"/>
  <c r="B132" i="42"/>
  <c r="E69" i="41"/>
  <c r="F69" i="41" s="1"/>
  <c r="C497" i="42"/>
  <c r="B490" i="41"/>
  <c r="E78" i="42"/>
  <c r="F78" i="42" s="1"/>
  <c r="E379" i="42"/>
  <c r="F379" i="42" s="1"/>
  <c r="B257" i="41"/>
  <c r="E125" i="42"/>
  <c r="F125" i="42" s="1"/>
  <c r="E410" i="41"/>
  <c r="F410" i="41" s="1"/>
  <c r="C179" i="42"/>
  <c r="B125" i="42"/>
  <c r="B226" i="42"/>
  <c r="C403" i="41"/>
  <c r="C15" i="42"/>
  <c r="B56" i="41"/>
  <c r="B219" i="42"/>
  <c r="E297" i="41"/>
  <c r="F297" i="41" s="1"/>
  <c r="B368" i="41"/>
  <c r="C334" i="41"/>
  <c r="B334" i="41"/>
  <c r="E423" i="41"/>
  <c r="F423" i="41" s="1"/>
  <c r="B79" i="42"/>
  <c r="B462" i="41"/>
  <c r="C68" i="41"/>
  <c r="C346" i="41"/>
  <c r="B211" i="42"/>
  <c r="E216" i="42"/>
  <c r="F216" i="42" s="1"/>
  <c r="E156" i="42"/>
  <c r="F156" i="42" s="1"/>
  <c r="C162" i="42"/>
  <c r="E226" i="42"/>
  <c r="F226" i="42" s="1"/>
  <c r="E30" i="42"/>
  <c r="F30" i="42" s="1"/>
  <c r="C410" i="41"/>
  <c r="C317" i="41"/>
  <c r="C124" i="42"/>
  <c r="E190" i="41"/>
  <c r="F190" i="41" s="1"/>
  <c r="B77" i="42"/>
  <c r="E364" i="42"/>
  <c r="F364" i="42" s="1"/>
  <c r="E152" i="42"/>
  <c r="F152" i="42" s="1"/>
  <c r="C336" i="42"/>
  <c r="C226" i="41"/>
  <c r="E334" i="41"/>
  <c r="F334" i="41" s="1"/>
  <c r="B15" i="42"/>
  <c r="B179" i="42"/>
  <c r="E345" i="42"/>
  <c r="F345" i="42" s="1"/>
  <c r="C235" i="41"/>
  <c r="B87" i="42"/>
  <c r="B457" i="41"/>
  <c r="C361" i="41"/>
  <c r="C443" i="41"/>
  <c r="B289" i="41"/>
  <c r="B207" i="42"/>
  <c r="C153" i="42"/>
  <c r="B435" i="41"/>
  <c r="B159" i="42"/>
  <c r="E462" i="41"/>
  <c r="F462" i="41" s="1"/>
  <c r="E481" i="42"/>
  <c r="F481" i="42" s="1"/>
  <c r="B194" i="42"/>
  <c r="C269" i="42"/>
  <c r="E382" i="41"/>
  <c r="F382" i="41" s="1"/>
  <c r="E450" i="41"/>
  <c r="F450" i="41" s="1"/>
  <c r="E496" i="42"/>
  <c r="F496" i="42" s="1"/>
  <c r="E328" i="41"/>
  <c r="F328" i="41" s="1"/>
  <c r="B118" i="42"/>
  <c r="B347" i="41"/>
  <c r="E345" i="41"/>
  <c r="F345" i="41" s="1"/>
  <c r="B505" i="42"/>
  <c r="B115" i="41"/>
  <c r="C158" i="42"/>
  <c r="B144" i="41"/>
  <c r="E14" i="42"/>
  <c r="F14" i="42" s="1"/>
  <c r="E223" i="42"/>
  <c r="F223" i="42" s="1"/>
  <c r="C421" i="41"/>
  <c r="C371" i="42"/>
  <c r="B124" i="42"/>
  <c r="B95" i="42"/>
  <c r="E307" i="41"/>
  <c r="F307" i="41" s="1"/>
  <c r="C119" i="42"/>
  <c r="E87" i="42"/>
  <c r="F87" i="42" s="1"/>
  <c r="E264" i="41"/>
  <c r="F264" i="41" s="1"/>
  <c r="E79" i="42"/>
  <c r="F79" i="42" s="1"/>
  <c r="E460" i="41"/>
  <c r="F460" i="41" s="1"/>
  <c r="E389" i="41"/>
  <c r="F389" i="41" s="1"/>
  <c r="E232" i="41"/>
  <c r="F232" i="41" s="1"/>
  <c r="B78" i="42"/>
  <c r="E339" i="41"/>
  <c r="F339" i="41" s="1"/>
  <c r="E102" i="42"/>
  <c r="F102" i="42" s="1"/>
  <c r="E492" i="41"/>
  <c r="F492" i="41" s="1"/>
  <c r="B269" i="41"/>
  <c r="C364" i="42"/>
  <c r="C249" i="42"/>
  <c r="B421" i="41"/>
  <c r="C257" i="41"/>
  <c r="E368" i="41"/>
  <c r="F368" i="41" s="1"/>
  <c r="C269" i="41"/>
  <c r="E323" i="41"/>
  <c r="F323" i="41" s="1"/>
  <c r="C30" i="42"/>
  <c r="C125" i="42"/>
  <c r="C184" i="41"/>
  <c r="C481" i="42"/>
  <c r="B481" i="42"/>
  <c r="B269" i="42"/>
  <c r="B364" i="42"/>
  <c r="C496" i="42"/>
  <c r="B119" i="42"/>
  <c r="B382" i="41"/>
  <c r="C460" i="41"/>
  <c r="B450" i="41"/>
  <c r="C323" i="42"/>
  <c r="E139" i="41"/>
  <c r="F139" i="41" s="1"/>
  <c r="C345" i="41"/>
  <c r="B201" i="42"/>
  <c r="E459" i="41"/>
  <c r="F459" i="41" s="1"/>
  <c r="C217" i="42"/>
  <c r="E403" i="41"/>
  <c r="F403" i="41" s="1"/>
  <c r="C264" i="41"/>
  <c r="E374" i="41"/>
  <c r="F374" i="41" s="1"/>
  <c r="B90" i="42"/>
  <c r="C185" i="42"/>
  <c r="E249" i="42"/>
  <c r="F249" i="42" s="1"/>
  <c r="B339" i="41"/>
  <c r="B328" i="41"/>
  <c r="C85" i="42"/>
  <c r="E153" i="42"/>
  <c r="F153" i="42" s="1"/>
  <c r="B249" i="42"/>
  <c r="B200" i="42"/>
  <c r="C492" i="41"/>
  <c r="C65" i="42"/>
  <c r="B24" i="41"/>
  <c r="C243" i="41"/>
  <c r="E68" i="41"/>
  <c r="F68" i="41" s="1"/>
  <c r="B165" i="41"/>
  <c r="E497" i="42"/>
  <c r="F497" i="42" s="1"/>
  <c r="C194" i="42"/>
  <c r="B345" i="41"/>
  <c r="B85" i="42"/>
  <c r="E122" i="42"/>
  <c r="F122" i="42" s="1"/>
  <c r="C77" i="42"/>
  <c r="E15" i="42"/>
  <c r="F15" i="42" s="1"/>
  <c r="E119" i="42"/>
  <c r="F119" i="42" s="1"/>
  <c r="B294" i="41"/>
  <c r="E294" i="41"/>
  <c r="F294" i="41" s="1"/>
  <c r="C423" i="41"/>
  <c r="E205" i="41"/>
  <c r="F205" i="41" s="1"/>
  <c r="B152" i="42"/>
  <c r="C14" i="42"/>
  <c r="B401" i="41"/>
  <c r="E103" i="42"/>
  <c r="F103" i="42" s="1"/>
  <c r="C294" i="41"/>
  <c r="B491" i="41"/>
  <c r="B205" i="41"/>
  <c r="C198" i="41"/>
  <c r="E45" i="42"/>
  <c r="F45" i="42" s="1"/>
  <c r="E347" i="41"/>
  <c r="F347" i="41" s="1"/>
  <c r="C379" i="42"/>
  <c r="C180" i="42"/>
  <c r="E90" i="42"/>
  <c r="F90" i="42" s="1"/>
  <c r="C103" i="42"/>
  <c r="E257" i="41"/>
  <c r="F257" i="41" s="1"/>
  <c r="C173" i="41"/>
  <c r="C118" i="42"/>
  <c r="C361" i="42"/>
  <c r="B323" i="42"/>
  <c r="B185" i="42"/>
  <c r="C211" i="42"/>
  <c r="E461" i="41"/>
  <c r="F461" i="41" s="1"/>
  <c r="B162" i="42"/>
  <c r="E401" i="41"/>
  <c r="F401" i="41" s="1"/>
  <c r="C289" i="41"/>
  <c r="E243" i="41"/>
  <c r="F243" i="41" s="1"/>
  <c r="E289" i="41"/>
  <c r="F289" i="41" s="1"/>
  <c r="B466" i="41"/>
  <c r="E185" i="42"/>
  <c r="F185" i="42" s="1"/>
  <c r="E505" i="42"/>
  <c r="F505" i="42" s="1"/>
  <c r="E173" i="41"/>
  <c r="F173" i="41" s="1"/>
  <c r="E95" i="42"/>
  <c r="F95" i="42" s="1"/>
  <c r="E65" i="42"/>
  <c r="F65" i="42" s="1"/>
  <c r="C59" i="42"/>
  <c r="E158" i="42"/>
  <c r="F158" i="42" s="1"/>
  <c r="E210" i="41"/>
  <c r="F210" i="41" s="1"/>
  <c r="B379" i="42"/>
  <c r="C347" i="41"/>
  <c r="B371" i="42"/>
  <c r="C147" i="42"/>
  <c r="C462" i="41"/>
  <c r="B183" i="42"/>
  <c r="E361" i="42"/>
  <c r="F361" i="42" s="1"/>
  <c r="C152" i="42"/>
  <c r="C201" i="42"/>
  <c r="E323" i="42"/>
  <c r="F323" i="42" s="1"/>
  <c r="C457" i="41"/>
  <c r="B198" i="41"/>
  <c r="C164" i="41"/>
  <c r="B215" i="42"/>
  <c r="C223" i="42"/>
  <c r="C115" i="41"/>
  <c r="C424" i="41"/>
  <c r="E179" i="42"/>
  <c r="F179" i="42" s="1"/>
  <c r="C339" i="41"/>
  <c r="C510" i="41"/>
  <c r="E115" i="41"/>
  <c r="F115" i="41" s="1"/>
  <c r="C328" i="41"/>
  <c r="E424" i="41"/>
  <c r="F424" i="41" s="1"/>
  <c r="E510" i="41"/>
  <c r="F510" i="41" s="1"/>
  <c r="E317" i="41"/>
  <c r="F317" i="41" s="1"/>
  <c r="E346" i="41"/>
  <c r="F346" i="41" s="1"/>
  <c r="B173" i="41"/>
  <c r="E443" i="41"/>
  <c r="F443" i="41" s="1"/>
  <c r="C368" i="41"/>
  <c r="E450" i="42"/>
  <c r="F450" i="42" s="1"/>
  <c r="E217" i="42"/>
  <c r="F217" i="42" s="1"/>
  <c r="C379" i="41"/>
  <c r="C156" i="42"/>
  <c r="C56" i="41"/>
  <c r="E180" i="42"/>
  <c r="F180" i="42" s="1"/>
  <c r="C490" i="41"/>
  <c r="B69" i="41"/>
  <c r="E336" i="42"/>
  <c r="F336" i="42" s="1"/>
  <c r="E200" i="42"/>
  <c r="F200" i="42" s="1"/>
  <c r="C333" i="42"/>
  <c r="E144" i="41"/>
  <c r="F144" i="41" s="1"/>
  <c r="E184" i="41"/>
  <c r="F184" i="41" s="1"/>
  <c r="E132" i="42"/>
  <c r="F132" i="42" s="1"/>
  <c r="C345" i="42"/>
  <c r="C159" i="42"/>
  <c r="B158" i="42"/>
  <c r="B74" i="42"/>
  <c r="B410" i="41"/>
  <c r="B307" i="41"/>
  <c r="C205" i="41"/>
  <c r="C450" i="42"/>
  <c r="B336" i="42"/>
  <c r="C122" i="42"/>
  <c r="C232" i="41"/>
  <c r="C215" i="42"/>
  <c r="E183" i="42"/>
  <c r="F183" i="42" s="1"/>
  <c r="C200" i="42"/>
  <c r="B290" i="41"/>
  <c r="C219" i="42"/>
  <c r="E480" i="42"/>
  <c r="F480" i="42" s="1"/>
  <c r="C139" i="41"/>
  <c r="C216" i="42"/>
  <c r="E77" i="42"/>
  <c r="F77" i="42" s="1"/>
  <c r="E56" i="41"/>
  <c r="F56" i="41" s="1"/>
  <c r="B424" i="41"/>
  <c r="B14" i="42"/>
  <c r="E269" i="41"/>
  <c r="F269" i="41" s="1"/>
  <c r="E59" i="42"/>
  <c r="F59" i="42" s="1"/>
  <c r="E215" i="42"/>
  <c r="F215" i="42" s="1"/>
  <c r="C24" i="41"/>
  <c r="C491" i="41"/>
  <c r="B333" i="42"/>
  <c r="C165" i="41"/>
  <c r="B423" i="41"/>
  <c r="E219" i="42"/>
  <c r="F219" i="42" s="1"/>
  <c r="C79" i="42"/>
  <c r="B345" i="42"/>
  <c r="C297" i="41"/>
  <c r="B323" i="41"/>
  <c r="E379" i="41"/>
  <c r="F379" i="41" s="1"/>
  <c r="E104" i="41"/>
  <c r="F104" i="41" s="1"/>
  <c r="B450" i="42"/>
  <c r="B403" i="41"/>
  <c r="B30" i="42"/>
  <c r="C461" i="41"/>
  <c r="B190" i="41"/>
  <c r="C210" i="41"/>
  <c r="E290" i="41"/>
  <c r="F290" i="41" s="1"/>
  <c r="B379" i="41"/>
  <c r="E162" i="42"/>
  <c r="F162" i="42" s="1"/>
  <c r="B68" i="41"/>
  <c r="E466" i="41"/>
  <c r="F466" i="41" s="1"/>
  <c r="B139" i="41"/>
  <c r="B346" i="41"/>
  <c r="C505" i="42"/>
  <c r="E164" i="41"/>
  <c r="F164" i="41" s="1"/>
  <c r="C435" i="41"/>
  <c r="C466" i="41"/>
  <c r="B389" i="41"/>
  <c r="E421" i="41"/>
  <c r="F421" i="41" s="1"/>
  <c r="E165" i="41"/>
  <c r="F165" i="41" s="1"/>
  <c r="B459" i="41"/>
  <c r="B65" i="42"/>
  <c r="C144" i="41"/>
  <c r="E74" i="42"/>
  <c r="F74" i="42" s="1"/>
  <c r="C401" i="41"/>
  <c r="C95" i="42"/>
  <c r="E118" i="42"/>
  <c r="F118" i="42" s="1"/>
  <c r="C323" i="41"/>
  <c r="C104" i="41"/>
  <c r="E124" i="42"/>
  <c r="F124" i="42" s="1"/>
  <c r="B156" i="42"/>
  <c r="B104" i="41"/>
  <c r="E147" i="42"/>
  <c r="F147" i="42" s="1"/>
  <c r="C382" i="41"/>
  <c r="B497" i="42"/>
  <c r="E435" i="41"/>
  <c r="F435" i="41" s="1"/>
  <c r="C207" i="42"/>
  <c r="E457" i="41"/>
  <c r="F457" i="41" s="1"/>
  <c r="B122" i="42"/>
  <c r="E371" i="42"/>
  <c r="F371" i="42" s="1"/>
  <c r="C459" i="41"/>
  <c r="B443" i="41"/>
  <c r="C123" i="42"/>
  <c r="E235" i="41"/>
  <c r="F235" i="41" s="1"/>
  <c r="E269" i="42"/>
  <c r="F269" i="42" s="1"/>
  <c r="E198" i="41"/>
  <c r="F198" i="41" s="1"/>
  <c r="B460" i="41"/>
  <c r="B216" i="42"/>
  <c r="C290" i="41"/>
  <c r="E211" i="42"/>
  <c r="F211" i="42" s="1"/>
  <c r="B235" i="41"/>
  <c r="E202" i="42"/>
  <c r="F202" i="42" s="1"/>
  <c r="C90" i="42"/>
  <c r="E85" i="42"/>
  <c r="F85" i="42" s="1"/>
  <c r="C87" i="42"/>
  <c r="C17" i="48" l="1"/>
  <c r="I17" i="48" s="1"/>
  <c r="C19" i="48"/>
  <c r="I19" i="48" s="1"/>
  <c r="C16" i="48"/>
  <c r="I16" i="48" s="1"/>
  <c r="C22" i="48"/>
  <c r="I22" i="48" s="1"/>
  <c r="C27" i="48"/>
  <c r="G27" i="48" s="1"/>
  <c r="C23" i="48"/>
  <c r="I23" i="48" s="1"/>
  <c r="C24" i="48"/>
  <c r="G24" i="48" s="1"/>
  <c r="C21" i="48"/>
  <c r="I21" i="48" s="1"/>
  <c r="C20" i="48"/>
  <c r="M20" i="48" s="1"/>
  <c r="C18" i="48"/>
  <c r="G18" i="48" s="1"/>
  <c r="C26" i="48"/>
  <c r="G26" i="48" s="1"/>
  <c r="C25" i="48"/>
  <c r="G25" i="48" s="1"/>
  <c r="C15" i="48"/>
  <c r="M15" i="48" s="1"/>
  <c r="E35" i="48"/>
  <c r="C35" i="48"/>
  <c r="M16" i="48" l="1"/>
  <c r="G16" i="48"/>
  <c r="G17" i="48"/>
  <c r="M17" i="48"/>
  <c r="M19" i="48"/>
  <c r="G19" i="48"/>
  <c r="M22" i="48"/>
  <c r="G22" i="48"/>
  <c r="M21" i="48"/>
  <c r="G21" i="48"/>
  <c r="I20" i="48"/>
  <c r="I24" i="48"/>
  <c r="M24" i="48"/>
  <c r="M27" i="48"/>
  <c r="I27" i="48"/>
  <c r="G23" i="48"/>
  <c r="M23" i="48"/>
  <c r="G20" i="48"/>
  <c r="M26" i="48"/>
  <c r="M18" i="48"/>
  <c r="I18" i="48"/>
  <c r="I26" i="48"/>
  <c r="I25" i="48"/>
  <c r="M25" i="48"/>
  <c r="I15" i="48"/>
  <c r="G15" i="48"/>
  <c r="C28" i="48"/>
  <c r="C29" i="48"/>
  <c r="C30" i="48"/>
  <c r="C11" i="48"/>
  <c r="C31" i="48"/>
  <c r="L6" i="20" l="1"/>
  <c r="L7" i="20" s="1"/>
  <c r="I30" i="48"/>
  <c r="G30" i="48"/>
  <c r="M30" i="48"/>
  <c r="M31" i="48"/>
  <c r="G31" i="48"/>
  <c r="I11" i="48"/>
  <c r="M11" i="48"/>
  <c r="G11" i="48"/>
  <c r="C33" i="48"/>
  <c r="D31" i="48" s="1"/>
  <c r="I29" i="48"/>
  <c r="M29" i="48"/>
  <c r="G29" i="48"/>
  <c r="I28" i="48"/>
  <c r="M28" i="48"/>
  <c r="G28" i="48"/>
  <c r="D28" i="48" l="1"/>
  <c r="D29" i="48"/>
  <c r="D11" i="48"/>
  <c r="D20" i="48"/>
  <c r="D10" i="48"/>
  <c r="D15" i="48"/>
  <c r="D17" i="48"/>
  <c r="D16" i="48"/>
  <c r="D14" i="48"/>
  <c r="D12" i="48"/>
  <c r="D13" i="48"/>
  <c r="D22" i="48"/>
  <c r="D18" i="48"/>
  <c r="D25" i="48"/>
  <c r="D27" i="48"/>
  <c r="D21" i="48"/>
  <c r="D26" i="48"/>
  <c r="D24" i="48"/>
  <c r="D19" i="48"/>
  <c r="D23" i="48"/>
  <c r="D30" i="48"/>
  <c r="G33" i="48"/>
  <c r="D33" i="48" l="1"/>
</calcChain>
</file>

<file path=xl/comments1.xml><?xml version="1.0" encoding="utf-8"?>
<comments xmlns="http://schemas.openxmlformats.org/spreadsheetml/2006/main">
  <authors>
    <author>Vitor Varejão</author>
  </authors>
  <commentList>
    <comment ref="M1" authorId="0" shapeId="0">
      <text>
        <r>
          <rPr>
            <b/>
            <sz val="8"/>
            <color indexed="81"/>
            <rFont val="Tahoma"/>
            <family val="2"/>
          </rPr>
          <t>Vitor Varejão:</t>
        </r>
        <r>
          <rPr>
            <sz val="8"/>
            <color indexed="81"/>
            <rFont val="Tahoma"/>
            <family val="2"/>
          </rPr>
          <t xml:space="preserve">
A célula M1 deverá ser preenchida com o tipo de composição, como:
ELE - Elétrica
ARQ - Arquitetura
SEG - Segurança
...</t>
        </r>
      </text>
    </comment>
  </commentList>
</comments>
</file>

<file path=xl/comments2.xml><?xml version="1.0" encoding="utf-8"?>
<comments xmlns="http://schemas.openxmlformats.org/spreadsheetml/2006/main">
  <authors>
    <author>Vitor Varejão</author>
  </authors>
  <commentList>
    <comment ref="L1" authorId="0" shapeId="0">
      <text>
        <r>
          <rPr>
            <b/>
            <sz val="8"/>
            <color indexed="81"/>
            <rFont val="Tahoma"/>
            <family val="2"/>
          </rPr>
          <t>Vitor Varejão:</t>
        </r>
        <r>
          <rPr>
            <sz val="8"/>
            <color indexed="81"/>
            <rFont val="Tahoma"/>
            <family val="2"/>
          </rPr>
          <t xml:space="preserve">
A célula M1 deverá ser preenchida com o tipo de composição, como:
ELE - Elétrica
ARQ - Arquitetura
SEG - Segurança
...</t>
        </r>
      </text>
    </comment>
  </commentList>
</comments>
</file>

<file path=xl/comments3.xml><?xml version="1.0" encoding="utf-8"?>
<comments xmlns="http://schemas.openxmlformats.org/spreadsheetml/2006/main">
  <authors>
    <author>Vitor Varejão</author>
  </authors>
  <commentList>
    <comment ref="M1" authorId="0" shapeId="0">
      <text>
        <r>
          <rPr>
            <b/>
            <sz val="8"/>
            <color indexed="81"/>
            <rFont val="Tahoma"/>
            <family val="2"/>
          </rPr>
          <t>Vitor Varejão:</t>
        </r>
        <r>
          <rPr>
            <sz val="8"/>
            <color indexed="81"/>
            <rFont val="Tahoma"/>
            <family val="2"/>
          </rPr>
          <t xml:space="preserve">
A célula M1 deverá ser preenchida com o tipo de composição, como:
ELE - Elétrica
ARQ - Arquitetura
SEG - Segurança
...</t>
        </r>
      </text>
    </comment>
  </commentList>
</comments>
</file>

<file path=xl/sharedStrings.xml><?xml version="1.0" encoding="utf-8"?>
<sst xmlns="http://schemas.openxmlformats.org/spreadsheetml/2006/main" count="5131" uniqueCount="1881">
  <si>
    <t>TIPO</t>
  </si>
  <si>
    <t>UNIDADE</t>
  </si>
  <si>
    <t>COEF.</t>
  </si>
  <si>
    <t>V. UNIT.</t>
  </si>
  <si>
    <t>V. TOTAL</t>
  </si>
  <si>
    <t>FONTE</t>
  </si>
  <si>
    <t>REF.</t>
  </si>
  <si>
    <t>CÓDIGO</t>
  </si>
  <si>
    <t>COMPOSIÇÃO DE REFERÊNCIA</t>
  </si>
  <si>
    <t>DESCRIÇÃO SERVIÇO</t>
  </si>
  <si>
    <t>MO</t>
  </si>
  <si>
    <t>M3</t>
  </si>
  <si>
    <t>MA</t>
  </si>
  <si>
    <t>KG</t>
  </si>
  <si>
    <t>CAL HIDRATADO</t>
  </si>
  <si>
    <t>M2</t>
  </si>
  <si>
    <t>M</t>
  </si>
  <si>
    <t>UN</t>
  </si>
  <si>
    <t>TABUA DE MADEIRA DE 2.5 X 30.0 CM (TAIPA DE 1A)</t>
  </si>
  <si>
    <t>ACO CA-50 DE 8.0MM</t>
  </si>
  <si>
    <t>BLOCO DE CONCRETO 9 X 19 X 39CM - VEDACAO</t>
  </si>
  <si>
    <t>PREGO 18X27</t>
  </si>
  <si>
    <t>DIVERSOS</t>
  </si>
  <si>
    <t>DESMOLDANTE PARA FORMAS</t>
  </si>
  <si>
    <t>CJ</t>
  </si>
  <si>
    <t>CURVA 90 DE FERRO GALV. P/ ELETRODUTO DE 1 1/4"</t>
  </si>
  <si>
    <t>ELETRODUTO DE FERRO GALVANIZADO 1 1/4"</t>
  </si>
  <si>
    <t>FIOS E CABOS</t>
  </si>
  <si>
    <t>APARELHOS ELÉTRICOS</t>
  </si>
  <si>
    <t>LAMPADA VAPOR DE MERCURIO 400W/220V PHILIPS/SIM.</t>
  </si>
  <si>
    <t>HASTE TIPO COPPERWELD - 5/8"X2.4M</t>
  </si>
  <si>
    <t>SERVIÇOS PRELIMINARES</t>
  </si>
  <si>
    <t>INSTALAÇÃO DO CANTEIRO DE OBRAS</t>
  </si>
  <si>
    <t>TAPUMES, BARRACÕES E COBERTURAS</t>
  </si>
  <si>
    <t>MOVIMENTO DE TERRA</t>
  </si>
  <si>
    <t>ESCAVAÇÕES</t>
  </si>
  <si>
    <t>REATERRO E COMPACTAÇÃO</t>
  </si>
  <si>
    <t>TRANSPORTES</t>
  </si>
  <si>
    <t>INFRA-ESTRUTURA (FUNDAÇÃO)</t>
  </si>
  <si>
    <t>SUPER-ESTRUTURA</t>
  </si>
  <si>
    <t>LAJES PRÉ-MOLDADAS</t>
  </si>
  <si>
    <t>ALVENARIA DE VEDAÇÃO</t>
  </si>
  <si>
    <t>ALVENARIA DE VEDAÇÃO EMPREGANDO ARGAMASSA DE CIMENTO, CAL E AREIA</t>
  </si>
  <si>
    <t>GRADES E PORTÕES</t>
  </si>
  <si>
    <t>VIDROS PARA ESQUADRIAS</t>
  </si>
  <si>
    <t>ESPELHOS</t>
  </si>
  <si>
    <t>COBERTURA</t>
  </si>
  <si>
    <t>ESTRUTURA PARA TELHADO</t>
  </si>
  <si>
    <t>TELHADO</t>
  </si>
  <si>
    <t>IMPERMEABILIZAÇÃO</t>
  </si>
  <si>
    <t>IMPERMEABILIZAÇÃO CALHAS, LAJES DESCOBERTAS, BALDRAMES, PAREDES E JARDINEIRAS</t>
  </si>
  <si>
    <t>TETOS E FORROS</t>
  </si>
  <si>
    <t>REVESTIMENTO COM ARGAMASSA</t>
  </si>
  <si>
    <t>REVESTIMENTO DE PAREDES</t>
  </si>
  <si>
    <t>ACABAMENTOS</t>
  </si>
  <si>
    <t>PISOS INTERNOS E EXTERNOS</t>
  </si>
  <si>
    <t>LASTRO DE CONTRAPISO</t>
  </si>
  <si>
    <t>TUBULAÇÃO DE LIGAÇÃO DE CAIXAS</t>
  </si>
  <si>
    <t>CAIXAS EMPREGANDO ARGAMASSA DE CIMENTO, CAL E AREIA</t>
  </si>
  <si>
    <t>REDE DE ÁGUA FRIA - TUBOS ROSCÁVEIS DE PVC</t>
  </si>
  <si>
    <t>REDE DE ESGOTO - TUBOS DE PVC</t>
  </si>
  <si>
    <t>CAIXAS DE PVC / EQUIPAMENTOS</t>
  </si>
  <si>
    <t>CAIXAS DE PASSAGEM</t>
  </si>
  <si>
    <t>SERVIÇOS DIVERSOS</t>
  </si>
  <si>
    <t>INSTALAÇÃO DE INCÊNDIO</t>
  </si>
  <si>
    <t>APARELHOS HIDRO-SANITÁRIOS</t>
  </si>
  <si>
    <t>LOUÇAS</t>
  </si>
  <si>
    <t>BANCADAS</t>
  </si>
  <si>
    <t>TORNEIRAS, REGISTROS, VÁLVULAS E METAIS</t>
  </si>
  <si>
    <t>OUTROS APARELHOS</t>
  </si>
  <si>
    <t>PINTURA</t>
  </si>
  <si>
    <t>SOBRE PAREDES E FORROS</t>
  </si>
  <si>
    <t>PAVIMENTAÇÃO</t>
  </si>
  <si>
    <t>TRATAMENTO, CONSERVAÇÃO E LIMPEZA</t>
  </si>
  <si>
    <t>DIVERSOS EXTERNOS</t>
  </si>
  <si>
    <t>SERVIÇOS COMPLEMENTARES INTERNOS</t>
  </si>
  <si>
    <t>DIVERSOS INTERNOS</t>
  </si>
  <si>
    <t>DATA-BASE</t>
  </si>
  <si>
    <t>PAR</t>
  </si>
  <si>
    <t>TXKM</t>
  </si>
  <si>
    <t>LS:</t>
  </si>
  <si>
    <t>BDI:</t>
  </si>
  <si>
    <t>LABOR</t>
  </si>
  <si>
    <t>DESCRIÇÃO DO ITEM</t>
  </si>
  <si>
    <t>OBSERVAÇÕES</t>
  </si>
  <si>
    <t>DESCRIÇÃO DOS SERVIÇOS</t>
  </si>
  <si>
    <t>UND</t>
  </si>
  <si>
    <t>QUANT.</t>
  </si>
  <si>
    <t>R$</t>
  </si>
  <si>
    <t>01</t>
  </si>
  <si>
    <t>01.01</t>
  </si>
  <si>
    <t>02</t>
  </si>
  <si>
    <t>%</t>
  </si>
  <si>
    <t>-</t>
  </si>
  <si>
    <t>ITEM</t>
  </si>
  <si>
    <t>UNID.</t>
  </si>
  <si>
    <t>01.01.01</t>
  </si>
  <si>
    <t>SUBTOTAL 01</t>
  </si>
  <si>
    <t>SERVIÇO</t>
  </si>
  <si>
    <t>VALORES</t>
  </si>
  <si>
    <t>TOTAL MENSAL EM   R$</t>
  </si>
  <si>
    <t>03</t>
  </si>
  <si>
    <t>04</t>
  </si>
  <si>
    <t>05</t>
  </si>
  <si>
    <t>06</t>
  </si>
  <si>
    <t>07</t>
  </si>
  <si>
    <t>08</t>
  </si>
  <si>
    <t>09</t>
  </si>
  <si>
    <t>CUSTO UNIT.  DO SERVIÇO (R$)</t>
  </si>
  <si>
    <t>REFERÊNCIA</t>
  </si>
  <si>
    <t>COTAÇÃO</t>
  </si>
  <si>
    <t>TIPO COMPOSIÇÃO</t>
  </si>
  <si>
    <t>SPDA</t>
  </si>
  <si>
    <t>SINAPI</t>
  </si>
  <si>
    <t>SARRAFO DE MADEIRA 10 X 2.5 CM (TAIPA DE 1A)</t>
  </si>
  <si>
    <t>C</t>
  </si>
  <si>
    <t>I</t>
  </si>
  <si>
    <t>EST-003</t>
  </si>
  <si>
    <t>03.01</t>
  </si>
  <si>
    <t>SUBTOTAL 03</t>
  </si>
  <si>
    <t>04.01</t>
  </si>
  <si>
    <t>SUBTOTAL 04</t>
  </si>
  <si>
    <t>05.01</t>
  </si>
  <si>
    <t>04.01.01</t>
  </si>
  <si>
    <t>04.01.02</t>
  </si>
  <si>
    <t>02.01.01</t>
  </si>
  <si>
    <t>SUBTOTAL 02</t>
  </si>
  <si>
    <t>03.01.01</t>
  </si>
  <si>
    <t>03.02.01</t>
  </si>
  <si>
    <t>05.01.01</t>
  </si>
  <si>
    <t xml:space="preserve">PREFEITURA MUNICIPAL DE ARACRUZ 
SECRETARIA MUNICIPAL DE OBRAS </t>
  </si>
  <si>
    <t xml:space="preserve">TOTAL GERAL COM BDI  </t>
  </si>
  <si>
    <t>LABOR-010501</t>
  </si>
  <si>
    <t>PREÇO 
TOTAL (R$)</t>
  </si>
  <si>
    <t>LABOR-030101</t>
  </si>
  <si>
    <t>LABOR-030201</t>
  </si>
  <si>
    <t>06.01</t>
  </si>
  <si>
    <t>06.02</t>
  </si>
  <si>
    <t>06.01.01</t>
  </si>
  <si>
    <t>06.02.01</t>
  </si>
  <si>
    <t>SUBTOTAL 06</t>
  </si>
  <si>
    <t>07.01</t>
  </si>
  <si>
    <t>07.01.01</t>
  </si>
  <si>
    <t>SUBTOTAL 10</t>
  </si>
  <si>
    <t xml:space="preserve">PREÇO 
UNIT (R$) - 
C/ BDI </t>
  </si>
  <si>
    <t>03.02.02</t>
  </si>
  <si>
    <t>03.02.03</t>
  </si>
  <si>
    <t>03.03.01</t>
  </si>
  <si>
    <t>10</t>
  </si>
  <si>
    <t>10.01.01</t>
  </si>
  <si>
    <t>LABOR-020346</t>
  </si>
  <si>
    <t>07.02</t>
  </si>
  <si>
    <t>07.02.01</t>
  </si>
  <si>
    <r>
      <t xml:space="preserve">LS: </t>
    </r>
    <r>
      <rPr>
        <sz val="10"/>
        <rFont val="Arial"/>
        <family val="2"/>
      </rPr>
      <t>134,87%</t>
    </r>
  </si>
  <si>
    <t>10.01</t>
  </si>
  <si>
    <t>CIMENTO CP III - 40</t>
  </si>
  <si>
    <t>PLANILHA ORÇAMENTÁRIA</t>
  </si>
  <si>
    <t>RESUMO - DISCRIMINAÇÃO</t>
  </si>
  <si>
    <t>TAXA</t>
  </si>
  <si>
    <t xml:space="preserve"> TOTAL S/ BDI </t>
  </si>
  <si>
    <t xml:space="preserve"> BDI </t>
  </si>
  <si>
    <t>TOTAL</t>
  </si>
  <si>
    <t>MÃO DE OBRA -   (TOTAL MO)</t>
  </si>
  <si>
    <t>ENCARGOS SOCIAIS</t>
  </si>
  <si>
    <t>TOTAL MÃO OBRA</t>
  </si>
  <si>
    <t>MATERIAIS E EQUIPAMENTOS -   (TOTAL MA)</t>
  </si>
  <si>
    <t>TOTAL MATERIAIS E EQUIPAMENTOS</t>
  </si>
  <si>
    <t>TOTAL (MÃO DE OBRA + MATERIAIS + EQUIPAMENTOS)</t>
  </si>
  <si>
    <t xml:space="preserve">BDI </t>
  </si>
  <si>
    <t>TOTAL DO SERVIÇO</t>
  </si>
  <si>
    <t>06.01.02</t>
  </si>
  <si>
    <t>SUBTOTAL 05</t>
  </si>
  <si>
    <t>06.02.02</t>
  </si>
  <si>
    <t>06.02.03</t>
  </si>
  <si>
    <t>SUBTOTAL 08</t>
  </si>
  <si>
    <t>LABOR-020305</t>
  </si>
  <si>
    <t>ARQ-001</t>
  </si>
  <si>
    <t>ARQ-002</t>
  </si>
  <si>
    <t>SUBTOTAL 07</t>
  </si>
  <si>
    <t>04.01.03</t>
  </si>
  <si>
    <t>LABOR-040231</t>
  </si>
  <si>
    <t>ARQ-004</t>
  </si>
  <si>
    <t>09.01</t>
  </si>
  <si>
    <t>09.01.01</t>
  </si>
  <si>
    <t>09.02</t>
  </si>
  <si>
    <t>09.02.01</t>
  </si>
  <si>
    <t>09.02.02</t>
  </si>
  <si>
    <t>10.01.02</t>
  </si>
  <si>
    <t>SUBTOTAL 09</t>
  </si>
  <si>
    <t xml:space="preserve">DEMOLIÇÕES E RETIRADAS </t>
  </si>
  <si>
    <t>LABOR-020712</t>
  </si>
  <si>
    <t>LABOR-020714</t>
  </si>
  <si>
    <t>02.01.02</t>
  </si>
  <si>
    <t>02.01.03</t>
  </si>
  <si>
    <t>02.01.04</t>
  </si>
  <si>
    <t>02.02.01</t>
  </si>
  <si>
    <t>02.02.02</t>
  </si>
  <si>
    <t>02.02.03</t>
  </si>
  <si>
    <t>02.02.04</t>
  </si>
  <si>
    <t>02.02.05</t>
  </si>
  <si>
    <t>02.02.06</t>
  </si>
  <si>
    <t>02.02.07</t>
  </si>
  <si>
    <t>02.02.08</t>
  </si>
  <si>
    <t>02.02.09</t>
  </si>
  <si>
    <t>01.01.02</t>
  </si>
  <si>
    <t>LABOR-010402</t>
  </si>
  <si>
    <t>MÃO DE OBRA - (TOTAL MO)</t>
  </si>
  <si>
    <t>02.01.05</t>
  </si>
  <si>
    <t>02.01.06</t>
  </si>
  <si>
    <t>LABOR-010512</t>
  </si>
  <si>
    <t>LABOR-040206</t>
  </si>
  <si>
    <t>LABOR-040253</t>
  </si>
  <si>
    <t>04.01.04</t>
  </si>
  <si>
    <t>LABOR-040245</t>
  </si>
  <si>
    <t>LABOR-040246</t>
  </si>
  <si>
    <t>04.01.05</t>
  </si>
  <si>
    <t>LABOR-040243</t>
  </si>
  <si>
    <t>04.02</t>
  </si>
  <si>
    <t>04.02.01</t>
  </si>
  <si>
    <t>04.02.02</t>
  </si>
  <si>
    <t>04.02.03</t>
  </si>
  <si>
    <t>04.02.04</t>
  </si>
  <si>
    <t>04.01.06</t>
  </si>
  <si>
    <t>LABOR-040331</t>
  </si>
  <si>
    <t>LABOR-040339</t>
  </si>
  <si>
    <t>LABOR-040332</t>
  </si>
  <si>
    <t>LABOR-040333</t>
  </si>
  <si>
    <t>VERGAS E CONTRAVERGAS</t>
  </si>
  <si>
    <t>05.01.02</t>
  </si>
  <si>
    <t xml:space="preserve">INSTALAÇÕES ELÉTRICAS </t>
  </si>
  <si>
    <t>14</t>
  </si>
  <si>
    <t>15</t>
  </si>
  <si>
    <t>17</t>
  </si>
  <si>
    <t>17.01</t>
  </si>
  <si>
    <t>ARQ-003</t>
  </si>
  <si>
    <t>08.01</t>
  </si>
  <si>
    <t>08.01.01</t>
  </si>
  <si>
    <t>08.02.01</t>
  </si>
  <si>
    <t>LABOR-110101</t>
  </si>
  <si>
    <t>LABOR-110105</t>
  </si>
  <si>
    <t>LABOR-190101</t>
  </si>
  <si>
    <t>LABOR-190104</t>
  </si>
  <si>
    <t>11</t>
  </si>
  <si>
    <t>11.01</t>
  </si>
  <si>
    <t>11.01.01</t>
  </si>
  <si>
    <t>LABOR-120101</t>
  </si>
  <si>
    <t>SUBTOTAL 11</t>
  </si>
  <si>
    <t>09.01.02</t>
  </si>
  <si>
    <t>11.02.01</t>
  </si>
  <si>
    <t>LABOR-120208</t>
  </si>
  <si>
    <t>12</t>
  </si>
  <si>
    <t>12.01</t>
  </si>
  <si>
    <t>12.01.01</t>
  </si>
  <si>
    <t>LABOR-130103</t>
  </si>
  <si>
    <t>12.02</t>
  </si>
  <si>
    <t>ACABAMENTO</t>
  </si>
  <si>
    <t>12.02.01</t>
  </si>
  <si>
    <t>12.02.02</t>
  </si>
  <si>
    <t>12.02.03</t>
  </si>
  <si>
    <t>LABOR-130308</t>
  </si>
  <si>
    <t>LABOR-130321</t>
  </si>
  <si>
    <t>13</t>
  </si>
  <si>
    <t>13.01</t>
  </si>
  <si>
    <t>13.01.01</t>
  </si>
  <si>
    <t>16</t>
  </si>
  <si>
    <t>18</t>
  </si>
  <si>
    <t>18.01</t>
  </si>
  <si>
    <t>LABOR-190103</t>
  </si>
  <si>
    <t>ARQ-007</t>
  </si>
  <si>
    <t>ARQ-008</t>
  </si>
  <si>
    <t>ARQ-009</t>
  </si>
  <si>
    <t>19</t>
  </si>
  <si>
    <t>19.01</t>
  </si>
  <si>
    <t>19.01.01</t>
  </si>
  <si>
    <t>19.01.02</t>
  </si>
  <si>
    <t>20</t>
  </si>
  <si>
    <t>20.01</t>
  </si>
  <si>
    <t>20.01.01</t>
  </si>
  <si>
    <t>LABOR-200202</t>
  </si>
  <si>
    <t>LABOR-200326</t>
  </si>
  <si>
    <t>LABOR-200253</t>
  </si>
  <si>
    <t>LABOR-200573</t>
  </si>
  <si>
    <t>LABOR-190604</t>
  </si>
  <si>
    <t>LABOR-200513</t>
  </si>
  <si>
    <t>01.01.03</t>
  </si>
  <si>
    <t>02.02.10</t>
  </si>
  <si>
    <t>LABOR-020713</t>
  </si>
  <si>
    <t>02.02.11</t>
  </si>
  <si>
    <t>03.01.02</t>
  </si>
  <si>
    <t>LABOR-030103</t>
  </si>
  <si>
    <t>ALTERADO QUILIMETRAGEM</t>
  </si>
  <si>
    <t>04.02.05</t>
  </si>
  <si>
    <t>LABOR-040328</t>
  </si>
  <si>
    <t>05.02</t>
  </si>
  <si>
    <t>05.02.01</t>
  </si>
  <si>
    <t>LABOR-050605</t>
  </si>
  <si>
    <t>05.03.01</t>
  </si>
  <si>
    <t>05.01.03</t>
  </si>
  <si>
    <t>05.01.04</t>
  </si>
  <si>
    <t>LABOR-050205</t>
  </si>
  <si>
    <t>06.01.03</t>
  </si>
  <si>
    <t>06.01.04</t>
  </si>
  <si>
    <t xml:space="preserve">ESQUADRIAS METÁLICAS </t>
  </si>
  <si>
    <t>LABOR-090101</t>
  </si>
  <si>
    <t>PARA TELHA METÁLICA</t>
  </si>
  <si>
    <t>LABOR-090212</t>
  </si>
  <si>
    <t>LABOR-090220</t>
  </si>
  <si>
    <t>LABOR-090312</t>
  </si>
  <si>
    <t>09.03.01</t>
  </si>
  <si>
    <t>09.03.02</t>
  </si>
  <si>
    <t>11.01.02</t>
  </si>
  <si>
    <t>12.01.02</t>
  </si>
  <si>
    <t>LABOR-120303</t>
  </si>
  <si>
    <t>12.01.03</t>
  </si>
  <si>
    <t>LABOR-120301</t>
  </si>
  <si>
    <t>A DEFINIR</t>
  </si>
  <si>
    <t>SUBTOTAL 12</t>
  </si>
  <si>
    <t>13.02</t>
  </si>
  <si>
    <t>13.02.01</t>
  </si>
  <si>
    <t>13.02.02</t>
  </si>
  <si>
    <t>13.03</t>
  </si>
  <si>
    <t>13.03.01</t>
  </si>
  <si>
    <t>13.03.02</t>
  </si>
  <si>
    <t>13.03.03</t>
  </si>
  <si>
    <t>SUBTOTAL 13</t>
  </si>
  <si>
    <t>SUBTOTAL 14</t>
  </si>
  <si>
    <t>SUBTOTAL 15</t>
  </si>
  <si>
    <t>SUBTOTAL 16</t>
  </si>
  <si>
    <t>SUBTOTAL 17</t>
  </si>
  <si>
    <t>14.01</t>
  </si>
  <si>
    <t>14.01.01</t>
  </si>
  <si>
    <t>LABOR-140201</t>
  </si>
  <si>
    <t>14.01.02</t>
  </si>
  <si>
    <t>LABOR-140204</t>
  </si>
  <si>
    <t>14.02.01</t>
  </si>
  <si>
    <t>LABOR-140903</t>
  </si>
  <si>
    <t>14.02.02</t>
  </si>
  <si>
    <t>LABOR-140904</t>
  </si>
  <si>
    <t>14.02.03</t>
  </si>
  <si>
    <t>LABOR-140905</t>
  </si>
  <si>
    <t>14.03.01</t>
  </si>
  <si>
    <t>14.04.01</t>
  </si>
  <si>
    <t>LABOR-141410</t>
  </si>
  <si>
    <t>14.04.02</t>
  </si>
  <si>
    <t>LABOR-141411</t>
  </si>
  <si>
    <t>14.04.03</t>
  </si>
  <si>
    <t>14.04.04</t>
  </si>
  <si>
    <t>LABOR-141413</t>
  </si>
  <si>
    <t>14.04.05</t>
  </si>
  <si>
    <t>LABOR-141415</t>
  </si>
  <si>
    <t>14.04.06</t>
  </si>
  <si>
    <t>LABOR-141416</t>
  </si>
  <si>
    <t>14.05.01</t>
  </si>
  <si>
    <t>15.01.01</t>
  </si>
  <si>
    <t>16.03.01</t>
  </si>
  <si>
    <t>17.01.01</t>
  </si>
  <si>
    <t>17.01.02</t>
  </si>
  <si>
    <t>LABOR-170137</t>
  </si>
  <si>
    <t>LABOR-170133</t>
  </si>
  <si>
    <t>17.01.03</t>
  </si>
  <si>
    <t>17.01.04</t>
  </si>
  <si>
    <t>17.01.05</t>
  </si>
  <si>
    <t>LABOR-170128</t>
  </si>
  <si>
    <t>17.01.06</t>
  </si>
  <si>
    <t>LABOR-170130</t>
  </si>
  <si>
    <t>17.01.07</t>
  </si>
  <si>
    <t>17.01.08</t>
  </si>
  <si>
    <t>17.01.09</t>
  </si>
  <si>
    <t>LABOR-170519</t>
  </si>
  <si>
    <t>LABOR-170108</t>
  </si>
  <si>
    <t>17.02</t>
  </si>
  <si>
    <t>17.02.01</t>
  </si>
  <si>
    <t>LABOR-170220</t>
  </si>
  <si>
    <t>17.03</t>
  </si>
  <si>
    <t>17.03.01</t>
  </si>
  <si>
    <t>17.03.02</t>
  </si>
  <si>
    <t>LABOR-170313</t>
  </si>
  <si>
    <t>17.03.03</t>
  </si>
  <si>
    <t>LABOR-170315</t>
  </si>
  <si>
    <t>17.03.04</t>
  </si>
  <si>
    <t>17.04</t>
  </si>
  <si>
    <t>17.04.01</t>
  </si>
  <si>
    <t>LABOR-170504</t>
  </si>
  <si>
    <t>DISPENSER EM PLASTICO ABS BRANCO PARA PAPEL TOALHA</t>
  </si>
  <si>
    <t>17.04.02</t>
  </si>
  <si>
    <t>17.04.03</t>
  </si>
  <si>
    <t>17.04.04</t>
  </si>
  <si>
    <t>LABOR-170357</t>
  </si>
  <si>
    <t>17.04.05</t>
  </si>
  <si>
    <t>RESERVATÓRIOS</t>
  </si>
  <si>
    <t>14.06.01</t>
  </si>
  <si>
    <t>SUBTOTAL 18</t>
  </si>
  <si>
    <t>LABOR-190106</t>
  </si>
  <si>
    <t>19.01.03</t>
  </si>
  <si>
    <t>19.01.04</t>
  </si>
  <si>
    <t>LABOR-190204</t>
  </si>
  <si>
    <t>19.02.01</t>
  </si>
  <si>
    <t>LABOR-190602</t>
  </si>
  <si>
    <t>SUBTOTAL 19</t>
  </si>
  <si>
    <t>SUBTOTAL 20</t>
  </si>
  <si>
    <t>21</t>
  </si>
  <si>
    <t>21.01</t>
  </si>
  <si>
    <t>21.01.01</t>
  </si>
  <si>
    <t>SUBTOTAL 21</t>
  </si>
  <si>
    <t>22.01.01</t>
  </si>
  <si>
    <t>22.02.01</t>
  </si>
  <si>
    <t>23.01.01</t>
  </si>
  <si>
    <t>23.02.01</t>
  </si>
  <si>
    <t>23.02.02</t>
  </si>
  <si>
    <t>LABOR-200206</t>
  </si>
  <si>
    <t>23.02.03</t>
  </si>
  <si>
    <t>23.03.01</t>
  </si>
  <si>
    <t>23.02.04</t>
  </si>
  <si>
    <t>23.02.05</t>
  </si>
  <si>
    <t>23.04.01</t>
  </si>
  <si>
    <t>23.04.02</t>
  </si>
  <si>
    <t>23.04.03</t>
  </si>
  <si>
    <t>23.05.01</t>
  </si>
  <si>
    <t>23.05.02</t>
  </si>
  <si>
    <t>LABOR-200401</t>
  </si>
  <si>
    <t>LABOR-200402</t>
  </si>
  <si>
    <t>ARQ-010</t>
  </si>
  <si>
    <t>ARQ-011</t>
  </si>
  <si>
    <t>ARQ-012</t>
  </si>
  <si>
    <t>13.02.03</t>
  </si>
  <si>
    <t>ARQ-013</t>
  </si>
  <si>
    <t>12.01.04</t>
  </si>
  <si>
    <t>ARQ-015</t>
  </si>
  <si>
    <t>06.01.05</t>
  </si>
  <si>
    <t>ARQ-016</t>
  </si>
  <si>
    <t>ARQ-017</t>
  </si>
  <si>
    <t>ARQ-018</t>
  </si>
  <si>
    <t>ARQ-019</t>
  </si>
  <si>
    <t>ARQ-020</t>
  </si>
  <si>
    <t>ARQ-021</t>
  </si>
  <si>
    <t>ARQ-022</t>
  </si>
  <si>
    <t>ARQ-023</t>
  </si>
  <si>
    <t>ARQ-024</t>
  </si>
  <si>
    <t>ARQ-025</t>
  </si>
  <si>
    <t>ARQ-026</t>
  </si>
  <si>
    <t>ARQ-027</t>
  </si>
  <si>
    <t>ARQ-028</t>
  </si>
  <si>
    <t>ARQ-029</t>
  </si>
  <si>
    <t>14.03.02</t>
  </si>
  <si>
    <t>14.03.03</t>
  </si>
  <si>
    <t>14.03.04</t>
  </si>
  <si>
    <t>14.03.05</t>
  </si>
  <si>
    <t>LABOR-141906</t>
  </si>
  <si>
    <t>LABOR-141907</t>
  </si>
  <si>
    <t>LABOR-141908</t>
  </si>
  <si>
    <t>LABOR-141909</t>
  </si>
  <si>
    <t>14.06.02</t>
  </si>
  <si>
    <t>14.06.03</t>
  </si>
  <si>
    <t>14.06.04</t>
  </si>
  <si>
    <t>LABOR-141609</t>
  </si>
  <si>
    <t>14.07.01</t>
  </si>
  <si>
    <t>HID-003</t>
  </si>
  <si>
    <t>17.03.05</t>
  </si>
  <si>
    <t>17.03.06</t>
  </si>
  <si>
    <t>17.03.07</t>
  </si>
  <si>
    <t>17.03.08</t>
  </si>
  <si>
    <t>17.03.09</t>
  </si>
  <si>
    <t>17.03.10</t>
  </si>
  <si>
    <t>LABOR-170316</t>
  </si>
  <si>
    <t>LABOR-170320</t>
  </si>
  <si>
    <t>LABOR-170323</t>
  </si>
  <si>
    <t>LABOR-170324</t>
  </si>
  <si>
    <t>17.03.11</t>
  </si>
  <si>
    <t>17.03.12</t>
  </si>
  <si>
    <t>17.03.13</t>
  </si>
  <si>
    <t>17.03.14</t>
  </si>
  <si>
    <t>17.03.15</t>
  </si>
  <si>
    <t>HID-005</t>
  </si>
  <si>
    <t>LABOR-170328</t>
  </si>
  <si>
    <t>LABOR-170331</t>
  </si>
  <si>
    <t>HID-004</t>
  </si>
  <si>
    <t>14.08.01</t>
  </si>
  <si>
    <t>LABOR-142124</t>
  </si>
  <si>
    <t>14.07.02</t>
  </si>
  <si>
    <t>14.07.03</t>
  </si>
  <si>
    <t>LABOR-141525</t>
  </si>
  <si>
    <t>CAIXA SIFONADA EM PVC, DIÂM. 150x150x50MM, COM GRELHA E PORTA GRELHA QUADRADOS, EM AÇO INOX</t>
  </si>
  <si>
    <t>CAIXA SIFONADA EM PVC, DIÂM. 150x185x75MM, COM GRELHA E PORTA GRELHA QUADRADOS, EM AÇO INOX</t>
  </si>
  <si>
    <t>HID-006</t>
  </si>
  <si>
    <t>HID-007</t>
  </si>
  <si>
    <t>14.07.04</t>
  </si>
  <si>
    <t>LABOR-142107</t>
  </si>
  <si>
    <t>HID-008</t>
  </si>
  <si>
    <t>17.01.10</t>
  </si>
  <si>
    <t>13.03.04</t>
  </si>
  <si>
    <t>RODABANCADA DE GRANITO CINZA ESP. 2CM, H=7CM, ASSENTADO COM ARGAMASSA DE CIMENTO, CAL HIDRATADA CH1 E AREIA NO TRAÇO 1:0,5:8, INCL. REJUNTAMENTO COM CIMENTO BRANCO</t>
  </si>
  <si>
    <t>13.03.05</t>
  </si>
  <si>
    <t>LABOR-170134</t>
  </si>
  <si>
    <t>23.03.02</t>
  </si>
  <si>
    <t>23.03.03</t>
  </si>
  <si>
    <t>23.03.04</t>
  </si>
  <si>
    <t>17.04.06</t>
  </si>
  <si>
    <t>17.04.07</t>
  </si>
  <si>
    <t>ARQ-039</t>
  </si>
  <si>
    <t>13.02.04</t>
  </si>
  <si>
    <t>13.02.05</t>
  </si>
  <si>
    <t>ARQ-041</t>
  </si>
  <si>
    <t>ARQ-042</t>
  </si>
  <si>
    <t>ARQ-044</t>
  </si>
  <si>
    <t xml:space="preserve">PISOS INTERNOS </t>
  </si>
  <si>
    <t>12.02.04</t>
  </si>
  <si>
    <t>ARQ-045</t>
  </si>
  <si>
    <t>19.01.05</t>
  </si>
  <si>
    <t>ARQ-046</t>
  </si>
  <si>
    <t>12.02.05</t>
  </si>
  <si>
    <t>ARQ-047</t>
  </si>
  <si>
    <t>ARQ-048</t>
  </si>
  <si>
    <t>19.01.06</t>
  </si>
  <si>
    <t>ARQ-049</t>
  </si>
  <si>
    <t>19.01.07</t>
  </si>
  <si>
    <t>19.01.08</t>
  </si>
  <si>
    <t>ARQ-050</t>
  </si>
  <si>
    <t>ARQ-051</t>
  </si>
  <si>
    <t>12.02.06</t>
  </si>
  <si>
    <t>ARQ-052</t>
  </si>
  <si>
    <t>ARQ-053</t>
  </si>
  <si>
    <t>ARQ-054</t>
  </si>
  <si>
    <t>13.03.06</t>
  </si>
  <si>
    <t>13.03.07</t>
  </si>
  <si>
    <t>13.03.08</t>
  </si>
  <si>
    <t>13.03.09</t>
  </si>
  <si>
    <t>13.03.10</t>
  </si>
  <si>
    <t>ARQ-056</t>
  </si>
  <si>
    <t>ARQ-055</t>
  </si>
  <si>
    <t>ARQ-057</t>
  </si>
  <si>
    <t>ARQ-058</t>
  </si>
  <si>
    <t>13.03.11</t>
  </si>
  <si>
    <t>ARQ-059</t>
  </si>
  <si>
    <t>13.03.12</t>
  </si>
  <si>
    <t>ARQ-060</t>
  </si>
  <si>
    <t>ARQ-038</t>
  </si>
  <si>
    <t>ARQ-061</t>
  </si>
  <si>
    <t>ARQ-062</t>
  </si>
  <si>
    <t>ARQ-063</t>
  </si>
  <si>
    <t>ARQ-064</t>
  </si>
  <si>
    <t>ARQ-065</t>
  </si>
  <si>
    <t>ARQ-066</t>
  </si>
  <si>
    <t>ARQ-067</t>
  </si>
  <si>
    <t>16.03.02</t>
  </si>
  <si>
    <t>16.03.03</t>
  </si>
  <si>
    <t>16.03.04</t>
  </si>
  <si>
    <t>16.03.05</t>
  </si>
  <si>
    <t>16.03.06</t>
  </si>
  <si>
    <t>16.03.07</t>
  </si>
  <si>
    <t>16.03.08</t>
  </si>
  <si>
    <t>16.03.09</t>
  </si>
  <si>
    <t>16.03.10</t>
  </si>
  <si>
    <t>16.03.11</t>
  </si>
  <si>
    <t>SPDA-001</t>
  </si>
  <si>
    <t>LABOR-160318</t>
  </si>
  <si>
    <t>LABOR-160333</t>
  </si>
  <si>
    <t>LABOR-160328</t>
  </si>
  <si>
    <t>SPDA-002</t>
  </si>
  <si>
    <t>SPDA-003</t>
  </si>
  <si>
    <t>SPDA-004</t>
  </si>
  <si>
    <t>SPDA-005</t>
  </si>
  <si>
    <t>SPDA-006</t>
  </si>
  <si>
    <t>SPDA-007</t>
  </si>
  <si>
    <t>LABOR-160332</t>
  </si>
  <si>
    <t>16.04.01.01</t>
  </si>
  <si>
    <t>16.04.01.02</t>
  </si>
  <si>
    <t>16.04.01.03</t>
  </si>
  <si>
    <t>16.04.01.04</t>
  </si>
  <si>
    <t>16.04.02.01</t>
  </si>
  <si>
    <t>16.04.03.01</t>
  </si>
  <si>
    <t>16.04.03.02</t>
  </si>
  <si>
    <t>16.04.04.01</t>
  </si>
  <si>
    <t>16.04.04.02</t>
  </si>
  <si>
    <t>16.04.04.03</t>
  </si>
  <si>
    <t>16.04.04.05</t>
  </si>
  <si>
    <t>LABOR-150628</t>
  </si>
  <si>
    <t>LABOR-150632</t>
  </si>
  <si>
    <t>LABOR-150803</t>
  </si>
  <si>
    <t>SDAI-001</t>
  </si>
  <si>
    <t>SDAI-002</t>
  </si>
  <si>
    <t>SDAI-003</t>
  </si>
  <si>
    <t>SDAI-004</t>
  </si>
  <si>
    <t>SDAI-005</t>
  </si>
  <si>
    <t>SDAI-006</t>
  </si>
  <si>
    <t>SDAI-007</t>
  </si>
  <si>
    <t>SDAI-008</t>
  </si>
  <si>
    <t>16.05.01.01</t>
  </si>
  <si>
    <t>16.05.01.02</t>
  </si>
  <si>
    <t>16.05.01.03</t>
  </si>
  <si>
    <t>16.05.01.04</t>
  </si>
  <si>
    <t>16.05.02.01</t>
  </si>
  <si>
    <t>16.05.02.02</t>
  </si>
  <si>
    <t>16.05.03.01</t>
  </si>
  <si>
    <t>16.05.04.01</t>
  </si>
  <si>
    <t>16.05.04.02</t>
  </si>
  <si>
    <t>16.05.04.03</t>
  </si>
  <si>
    <t>16.05.04.04</t>
  </si>
  <si>
    <t>LABOR-150633</t>
  </si>
  <si>
    <t>CHENF-001</t>
  </si>
  <si>
    <t>LABOR-151126</t>
  </si>
  <si>
    <t>LABOR-151127</t>
  </si>
  <si>
    <t>LABOR-160808</t>
  </si>
  <si>
    <t>CHENF-002</t>
  </si>
  <si>
    <t>CHENF-003</t>
  </si>
  <si>
    <t>CHENF-004</t>
  </si>
  <si>
    <t>CHENF-005</t>
  </si>
  <si>
    <t>16.02.01.01</t>
  </si>
  <si>
    <t>16.02.01.02</t>
  </si>
  <si>
    <t>16.02.01.03</t>
  </si>
  <si>
    <t>16.02.02.01</t>
  </si>
  <si>
    <t>16.02.02.02</t>
  </si>
  <si>
    <t>16.02.03.01</t>
  </si>
  <si>
    <t>16.02.04.01</t>
  </si>
  <si>
    <t>16.02.04.02</t>
  </si>
  <si>
    <t>16.02.04.03</t>
  </si>
  <si>
    <t>16.02.04.04</t>
  </si>
  <si>
    <t>LABOR-150805</t>
  </si>
  <si>
    <t>LABOR-151128</t>
  </si>
  <si>
    <t>SEG-001</t>
  </si>
  <si>
    <t>SEG-002</t>
  </si>
  <si>
    <t>SEG-003</t>
  </si>
  <si>
    <t>LABOR-160806</t>
  </si>
  <si>
    <t>16.01.01.01</t>
  </si>
  <si>
    <t>16.01.02.01</t>
  </si>
  <si>
    <t>16.01.02.02</t>
  </si>
  <si>
    <t>16.01.02.03</t>
  </si>
  <si>
    <t>16.01.02.04</t>
  </si>
  <si>
    <t>16.01.02.05</t>
  </si>
  <si>
    <t>16.01.02.06</t>
  </si>
  <si>
    <t>16.01.03.01</t>
  </si>
  <si>
    <t>16.01.03.02</t>
  </si>
  <si>
    <t>16.01.03.03</t>
  </si>
  <si>
    <t>16.01.04.01</t>
  </si>
  <si>
    <t>16.01.04.02</t>
  </si>
  <si>
    <t>16.01.04.03</t>
  </si>
  <si>
    <t>16.01.05.01</t>
  </si>
  <si>
    <t>16.01.05.02</t>
  </si>
  <si>
    <t>16.01.06.01</t>
  </si>
  <si>
    <t>16.01.06.02</t>
  </si>
  <si>
    <t>16.01.06.03</t>
  </si>
  <si>
    <t>16.01.06.04</t>
  </si>
  <si>
    <t>16.01.06.05</t>
  </si>
  <si>
    <t>16.01.06.06</t>
  </si>
  <si>
    <t>16.01.06.07</t>
  </si>
  <si>
    <t>16.01.07.01</t>
  </si>
  <si>
    <t>16.01.07.02</t>
  </si>
  <si>
    <t>LABOR-160111</t>
  </si>
  <si>
    <t>LABOR-150629</t>
  </si>
  <si>
    <t>LABOR-150614</t>
  </si>
  <si>
    <t>LABOR-150634</t>
  </si>
  <si>
    <t>LABOR-160110</t>
  </si>
  <si>
    <t>LABOR-151130</t>
  </si>
  <si>
    <t>LABOR-151139</t>
  </si>
  <si>
    <t>CAB-001</t>
  </si>
  <si>
    <t>CAB-002</t>
  </si>
  <si>
    <t>CAB-003</t>
  </si>
  <si>
    <t>CAB-004</t>
  </si>
  <si>
    <t>CAB-005</t>
  </si>
  <si>
    <t>CAB-006</t>
  </si>
  <si>
    <t>CAB-007</t>
  </si>
  <si>
    <t>CAB-008</t>
  </si>
  <si>
    <t>CAB-009</t>
  </si>
  <si>
    <t>CAB-010</t>
  </si>
  <si>
    <t>LABOR-030210</t>
  </si>
  <si>
    <t>20.01.02</t>
  </si>
  <si>
    <t>20.01.03</t>
  </si>
  <si>
    <t>20.01.04</t>
  </si>
  <si>
    <t>20.01.05</t>
  </si>
  <si>
    <t>20.01.06</t>
  </si>
  <si>
    <t>20.01.07</t>
  </si>
  <si>
    <t>20.01.08</t>
  </si>
  <si>
    <t>20.02.01</t>
  </si>
  <si>
    <t>20.02.02</t>
  </si>
  <si>
    <t>20.02.03</t>
  </si>
  <si>
    <t>20.02.04</t>
  </si>
  <si>
    <t>20.02.05</t>
  </si>
  <si>
    <t>20.02.06</t>
  </si>
  <si>
    <t>20.02.07</t>
  </si>
  <si>
    <t>20.02.08</t>
  </si>
  <si>
    <t>20.03.01</t>
  </si>
  <si>
    <t>20.03.02</t>
  </si>
  <si>
    <t>20.03.03</t>
  </si>
  <si>
    <t>20.03.04</t>
  </si>
  <si>
    <t>20.03.05</t>
  </si>
  <si>
    <t>20.03.06</t>
  </si>
  <si>
    <t>20.03.07</t>
  </si>
  <si>
    <t>20.03.08</t>
  </si>
  <si>
    <t>20.04.01</t>
  </si>
  <si>
    <t>20.04.02</t>
  </si>
  <si>
    <t>20.04.03</t>
  </si>
  <si>
    <t>20.04.04</t>
  </si>
  <si>
    <t>20.05.01</t>
  </si>
  <si>
    <t>20.05.02</t>
  </si>
  <si>
    <t>20.05.03</t>
  </si>
  <si>
    <t>20.05.04</t>
  </si>
  <si>
    <t>20.05.05</t>
  </si>
  <si>
    <t>20.05.06</t>
  </si>
  <si>
    <t>20.05.07</t>
  </si>
  <si>
    <t>20.05.08</t>
  </si>
  <si>
    <t>20.06.01</t>
  </si>
  <si>
    <t>20.06.02</t>
  </si>
  <si>
    <t>20.06.03</t>
  </si>
  <si>
    <t>20.06.04</t>
  </si>
  <si>
    <t>CLI-001</t>
  </si>
  <si>
    <t>CLI-002</t>
  </si>
  <si>
    <t>CLI-003</t>
  </si>
  <si>
    <t>CLI-004</t>
  </si>
  <si>
    <t>CLI-005</t>
  </si>
  <si>
    <t>CLI-006</t>
  </si>
  <si>
    <t>CLI-007</t>
  </si>
  <si>
    <t>CLI-008</t>
  </si>
  <si>
    <t>CLI-009</t>
  </si>
  <si>
    <t>CLI-010</t>
  </si>
  <si>
    <t>CLI-011</t>
  </si>
  <si>
    <t>CLI-012</t>
  </si>
  <si>
    <t>CLI-013</t>
  </si>
  <si>
    <t>CLI-014</t>
  </si>
  <si>
    <t>CLI-015</t>
  </si>
  <si>
    <t>CLI-016</t>
  </si>
  <si>
    <t>CLI-017</t>
  </si>
  <si>
    <t>CLI-018</t>
  </si>
  <si>
    <t>CLI-019</t>
  </si>
  <si>
    <t>CLI-020</t>
  </si>
  <si>
    <t>CLI-021</t>
  </si>
  <si>
    <t>CLI-022</t>
  </si>
  <si>
    <t>CLI-023</t>
  </si>
  <si>
    <t>CLI-024</t>
  </si>
  <si>
    <t>CLI-025</t>
  </si>
  <si>
    <t>CLI-026</t>
  </si>
  <si>
    <t>CLI-027</t>
  </si>
  <si>
    <t>CLI-028</t>
  </si>
  <si>
    <t>EQP-001</t>
  </si>
  <si>
    <t>EQP-002</t>
  </si>
  <si>
    <t>EQP-003</t>
  </si>
  <si>
    <t>EQP-004</t>
  </si>
  <si>
    <t>EQP-005</t>
  </si>
  <si>
    <t>EQP-006</t>
  </si>
  <si>
    <t>EQP-007</t>
  </si>
  <si>
    <t>EQP-008</t>
  </si>
  <si>
    <t>EQP-009</t>
  </si>
  <si>
    <t>EQP-010</t>
  </si>
  <si>
    <t>EQP-011</t>
  </si>
  <si>
    <t>EQP-012</t>
  </si>
  <si>
    <t>16.06.01</t>
  </si>
  <si>
    <t>16.06.02</t>
  </si>
  <si>
    <t>16.06.03</t>
  </si>
  <si>
    <t>16.06.04</t>
  </si>
  <si>
    <t>16.06.05</t>
  </si>
  <si>
    <t>16.06.06</t>
  </si>
  <si>
    <t>16.06.07</t>
  </si>
  <si>
    <t>16.06.08</t>
  </si>
  <si>
    <t>16.06.09</t>
  </si>
  <si>
    <t>16.06.10</t>
  </si>
  <si>
    <t>16.06.11</t>
  </si>
  <si>
    <t>16.06.12</t>
  </si>
  <si>
    <t>16.06.13</t>
  </si>
  <si>
    <t>16.06.14</t>
  </si>
  <si>
    <t>16.06.15</t>
  </si>
  <si>
    <t>16.06.16</t>
  </si>
  <si>
    <t>16.06.17</t>
  </si>
  <si>
    <t>16.06.18</t>
  </si>
  <si>
    <t>INC-001</t>
  </si>
  <si>
    <t>LABOR-170325</t>
  </si>
  <si>
    <t>LABOR-170321</t>
  </si>
  <si>
    <t>LABOR-170338</t>
  </si>
  <si>
    <t>INC-003</t>
  </si>
  <si>
    <t>INC-004</t>
  </si>
  <si>
    <t>INC-005</t>
  </si>
  <si>
    <t>INC-006</t>
  </si>
  <si>
    <t>INC-002</t>
  </si>
  <si>
    <t>LABOR-160603</t>
  </si>
  <si>
    <t>LABOR-160615</t>
  </si>
  <si>
    <t>LABOR-160613</t>
  </si>
  <si>
    <t>LABOR-160612</t>
  </si>
  <si>
    <t>LABOR-160604</t>
  </si>
  <si>
    <t>LABOR-160605</t>
  </si>
  <si>
    <t>LABOR-160606</t>
  </si>
  <si>
    <t>INC-007</t>
  </si>
  <si>
    <t>17.04.08</t>
  </si>
  <si>
    <t>HID-011</t>
  </si>
  <si>
    <t>21.01.02</t>
  </si>
  <si>
    <t>21.01.03</t>
  </si>
  <si>
    <t>21.01.04</t>
  </si>
  <si>
    <t>21.01.05</t>
  </si>
  <si>
    <t>21.01.06</t>
  </si>
  <si>
    <t>21.02</t>
  </si>
  <si>
    <t>21.02.01</t>
  </si>
  <si>
    <t>21.02.02</t>
  </si>
  <si>
    <t>21.02.03</t>
  </si>
  <si>
    <t>21.02.04</t>
  </si>
  <si>
    <t>21.02.05</t>
  </si>
  <si>
    <t>21.02.06</t>
  </si>
  <si>
    <t>21.02.07</t>
  </si>
  <si>
    <t>21.02.08</t>
  </si>
  <si>
    <t>21.02.09</t>
  </si>
  <si>
    <t>21.02.10</t>
  </si>
  <si>
    <t>21.02.11</t>
  </si>
  <si>
    <t>21.02.12</t>
  </si>
  <si>
    <t>21.02.13</t>
  </si>
  <si>
    <t>21.02.14</t>
  </si>
  <si>
    <t>21.02.15</t>
  </si>
  <si>
    <t>21.02.16</t>
  </si>
  <si>
    <t>21.03</t>
  </si>
  <si>
    <t>21.03.01</t>
  </si>
  <si>
    <t>21.03.02</t>
  </si>
  <si>
    <t>21.04</t>
  </si>
  <si>
    <t>21.04.01</t>
  </si>
  <si>
    <t>GAS-001</t>
  </si>
  <si>
    <t>GAS-002</t>
  </si>
  <si>
    <t>GAS-003</t>
  </si>
  <si>
    <t>GAS-004</t>
  </si>
  <si>
    <t>GAS-005</t>
  </si>
  <si>
    <t>GAS-006</t>
  </si>
  <si>
    <t>GAS-007</t>
  </si>
  <si>
    <t>GAS-008</t>
  </si>
  <si>
    <t>GAS-009</t>
  </si>
  <si>
    <t>GAS-010</t>
  </si>
  <si>
    <t>GAS-011</t>
  </si>
  <si>
    <t>GAS-012</t>
  </si>
  <si>
    <t>GAS-013</t>
  </si>
  <si>
    <t>GAS-014</t>
  </si>
  <si>
    <t>GAS-015</t>
  </si>
  <si>
    <t>GAS-016</t>
  </si>
  <si>
    <t>GAS-017</t>
  </si>
  <si>
    <t>GAS-018</t>
  </si>
  <si>
    <t>GAS-019</t>
  </si>
  <si>
    <t>GAS-020</t>
  </si>
  <si>
    <t>GAS-021</t>
  </si>
  <si>
    <t>GAS-022</t>
  </si>
  <si>
    <t>EQP-013</t>
  </si>
  <si>
    <t>EQP-014</t>
  </si>
  <si>
    <t>GAS-023</t>
  </si>
  <si>
    <t>TUBO DE COBRE CLASSE A, DN 15MM (1/2"), INCLUSIVE CONEXÕES</t>
  </si>
  <si>
    <t>TUBO DE COBRE CLASSE A, DN 22MM (3/4"), INCLUSIVE CONEXÕES</t>
  </si>
  <si>
    <t>TUBO DE COBRE CLASSE A, DN 28MM (1"), INCLUSIVE CONEXÕES</t>
  </si>
  <si>
    <t>VÁLVULA DE ESFERA EM LATÃO CROMADO, DN 1", COM CONECTOR</t>
  </si>
  <si>
    <t>VÁLVULA DE ESFERA EM LATÃO CROMADO, DN 3/4", COM CONECTOR</t>
  </si>
  <si>
    <t>VÁLVULA DE ESFERA EM LATÃO CROMADO, DN 1/2", COM CONECTOR</t>
  </si>
  <si>
    <t>TARUGO DE BRONZE EXTERNO PARA PONTO DE CONSUMO</t>
  </si>
  <si>
    <t>POSTO CONSUMO EXTERNO COMPLETO AR COMPRIMIDO</t>
  </si>
  <si>
    <t xml:space="preserve">POSTO CONSUMO EXTERNO COMPLETO VÁCUO </t>
  </si>
  <si>
    <t>POSTO CONSUMO  EXTERNO COMPLETO OXIGÊNIO</t>
  </si>
  <si>
    <t>PAINEL DE ALARME OXIGENIO</t>
  </si>
  <si>
    <t>PAINÉL DE ALARME AR COMPRIMIDO</t>
  </si>
  <si>
    <t>PAINÉL DE ALARME VÁCUO</t>
  </si>
  <si>
    <t>RÉGUA 1 PONTO DE OXIGÊNIO,AR COMPRIMIDO E VÁCUO</t>
  </si>
  <si>
    <t>RÉGUA 1 PONTO DE OXIGÊNIO E AR COMPRIMIDO</t>
  </si>
  <si>
    <t>RÉGUA 1 PONTO DE OXIGÊNIO E VÁCUO</t>
  </si>
  <si>
    <t>RÉGUA 1 PONTO DE AR COMPRIMIDO E VÁCUO</t>
  </si>
  <si>
    <t>RÉGUA 1 PONTO DE VÁCUO E 2 PONTOS DE AR COMPRIMIDO E OXIGENIO</t>
  </si>
  <si>
    <t>RÉGUA 1 PONTO DE OXIGENIO</t>
  </si>
  <si>
    <t>RÉGUA 1 PONTO DE AR COMPRIMIDO</t>
  </si>
  <si>
    <t>CENTRAL DE CILINDRO DE  OXIGÊNIO CAPACIDADE 4+4</t>
  </si>
  <si>
    <t>CENTRAL DE CILINDRO DE  AR COMPRIMIDO CAPAC.2+2</t>
  </si>
  <si>
    <t>PINTURA DE TUBULAÇÃO DE REDE DE GASES MEDICINAIS, ATENDENDO AS CORES DA NORMA AR MEDICINAL, CONFORME MEMORIAL</t>
  </si>
  <si>
    <t>15.01</t>
  </si>
  <si>
    <t>15.02</t>
  </si>
  <si>
    <t>15.02.01</t>
  </si>
  <si>
    <t>15.02.02</t>
  </si>
  <si>
    <t>15.02.03</t>
  </si>
  <si>
    <t>15.02.04</t>
  </si>
  <si>
    <t>15.02.05</t>
  </si>
  <si>
    <t>15.02.06</t>
  </si>
  <si>
    <t>15.02.07</t>
  </si>
  <si>
    <t>15.02.08</t>
  </si>
  <si>
    <t>15.02.09</t>
  </si>
  <si>
    <t>15.03</t>
  </si>
  <si>
    <t>15.03.01</t>
  </si>
  <si>
    <t>15.03.02</t>
  </si>
  <si>
    <t>15.03.03</t>
  </si>
  <si>
    <t>15.03.04</t>
  </si>
  <si>
    <t>15.03.05</t>
  </si>
  <si>
    <t>15.03.06</t>
  </si>
  <si>
    <t>15.03.07</t>
  </si>
  <si>
    <t>15.03.08</t>
  </si>
  <si>
    <t>15.03.09</t>
  </si>
  <si>
    <t>15.03.10</t>
  </si>
  <si>
    <t>15.03.11</t>
  </si>
  <si>
    <t>15.03.12</t>
  </si>
  <si>
    <t>15.03.13</t>
  </si>
  <si>
    <t>15.03.14</t>
  </si>
  <si>
    <t>15.04</t>
  </si>
  <si>
    <t>15.04.01</t>
  </si>
  <si>
    <t>15.04.02</t>
  </si>
  <si>
    <t>15.04.03</t>
  </si>
  <si>
    <t>15.04.04</t>
  </si>
  <si>
    <t>15.04.05</t>
  </si>
  <si>
    <t>15.04.06</t>
  </si>
  <si>
    <t>15.04.07</t>
  </si>
  <si>
    <t>15.04.08</t>
  </si>
  <si>
    <t>15.04.09</t>
  </si>
  <si>
    <t>15.04.10</t>
  </si>
  <si>
    <t>15.04.11</t>
  </si>
  <si>
    <t>15.04.12</t>
  </si>
  <si>
    <t>15.05.01</t>
  </si>
  <si>
    <t>15.05.02</t>
  </si>
  <si>
    <t>15.05.03</t>
  </si>
  <si>
    <t>15.05.04</t>
  </si>
  <si>
    <t>15.05.05</t>
  </si>
  <si>
    <t>15.05.06</t>
  </si>
  <si>
    <t>15.05.07</t>
  </si>
  <si>
    <t>15.05.08</t>
  </si>
  <si>
    <t>15.05.09</t>
  </si>
  <si>
    <t>15.05.10</t>
  </si>
  <si>
    <t>15.05.11</t>
  </si>
  <si>
    <t>15.05.12</t>
  </si>
  <si>
    <t>15.05.13</t>
  </si>
  <si>
    <t>15.05.14</t>
  </si>
  <si>
    <t>15.05.15</t>
  </si>
  <si>
    <t>15.05.16</t>
  </si>
  <si>
    <t>15.05.17</t>
  </si>
  <si>
    <t>15.05.18</t>
  </si>
  <si>
    <t>15.05.19</t>
  </si>
  <si>
    <t>15.05.20</t>
  </si>
  <si>
    <t>15.06.01</t>
  </si>
  <si>
    <t>15.06.02</t>
  </si>
  <si>
    <t>15.06.03</t>
  </si>
  <si>
    <t>15.06.04</t>
  </si>
  <si>
    <t>15.06.05</t>
  </si>
  <si>
    <t>15.06.06</t>
  </si>
  <si>
    <t>15.06.07</t>
  </si>
  <si>
    <t>15.06.08</t>
  </si>
  <si>
    <t>15.06.09</t>
  </si>
  <si>
    <t>15.06.10</t>
  </si>
  <si>
    <t>15.06.11</t>
  </si>
  <si>
    <t>15.06.12</t>
  </si>
  <si>
    <t>15.06.13</t>
  </si>
  <si>
    <t>15.06.14</t>
  </si>
  <si>
    <t>15.06.15</t>
  </si>
  <si>
    <t>15.06.16</t>
  </si>
  <si>
    <t>15.06.17</t>
  </si>
  <si>
    <t>15.06.18</t>
  </si>
  <si>
    <t>15.07.01</t>
  </si>
  <si>
    <t>15.07.02</t>
  </si>
  <si>
    <t>15.07.03</t>
  </si>
  <si>
    <t>15.07.04</t>
  </si>
  <si>
    <t>LABOR-151715</t>
  </si>
  <si>
    <t>LABOR-150312</t>
  </si>
  <si>
    <t>LABOR-150311</t>
  </si>
  <si>
    <t>LABOR-151901</t>
  </si>
  <si>
    <t>LABOR-151902</t>
  </si>
  <si>
    <t>LABOR-150316</t>
  </si>
  <si>
    <t>LABOR-150317</t>
  </si>
  <si>
    <t>ELE-001</t>
  </si>
  <si>
    <t>ELE-002</t>
  </si>
  <si>
    <t>ELE-003</t>
  </si>
  <si>
    <t>LABOR-151131</t>
  </si>
  <si>
    <t>LABOR-151132</t>
  </si>
  <si>
    <t>LABOR-151133</t>
  </si>
  <si>
    <t>LABOR-151138</t>
  </si>
  <si>
    <t>LABOR-151140</t>
  </si>
  <si>
    <t>LABOR-151142</t>
  </si>
  <si>
    <t>LABOR-150835</t>
  </si>
  <si>
    <t>LABOR-150860</t>
  </si>
  <si>
    <t>ELE-004</t>
  </si>
  <si>
    <t>LABOR-150636</t>
  </si>
  <si>
    <t>LABOR-151003</t>
  </si>
  <si>
    <t>LABOR-151004</t>
  </si>
  <si>
    <t>LABOR-151016</t>
  </si>
  <si>
    <t>LABOR-151017</t>
  </si>
  <si>
    <t>ELE-005</t>
  </si>
  <si>
    <t>ELE-006</t>
  </si>
  <si>
    <t>LABOR-151402</t>
  </si>
  <si>
    <t>LABOR-151403</t>
  </si>
  <si>
    <t>LABOR-151404</t>
  </si>
  <si>
    <t>LABOR-151405</t>
  </si>
  <si>
    <t>LABOR-151406</t>
  </si>
  <si>
    <t>LABOR-151407</t>
  </si>
  <si>
    <t>ELE-007</t>
  </si>
  <si>
    <t>ELE-008</t>
  </si>
  <si>
    <t>ELE-009</t>
  </si>
  <si>
    <t>LABOR-151417</t>
  </si>
  <si>
    <t>LABOR-151418</t>
  </si>
  <si>
    <t>LABOR-151419</t>
  </si>
  <si>
    <t>LABOR-151420</t>
  </si>
  <si>
    <t>LABOR-151421</t>
  </si>
  <si>
    <t>LABOR-151422</t>
  </si>
  <si>
    <t>LABOR-151423</t>
  </si>
  <si>
    <t>LABOR-151425</t>
  </si>
  <si>
    <t>LABOR-151429</t>
  </si>
  <si>
    <t>LABOR-151426</t>
  </si>
  <si>
    <t>LABOR-151432</t>
  </si>
  <si>
    <t>LABOR-151338</t>
  </si>
  <si>
    <t>LABOR-151301</t>
  </si>
  <si>
    <t>LABOR-151302</t>
  </si>
  <si>
    <t>LABOR-151303</t>
  </si>
  <si>
    <t>LABOR-151306</t>
  </si>
  <si>
    <t>LABOR-151307</t>
  </si>
  <si>
    <t>LABOR-151321</t>
  </si>
  <si>
    <t>LABOR-151322</t>
  </si>
  <si>
    <t>LABOR-151327</t>
  </si>
  <si>
    <t>LABOR-151329</t>
  </si>
  <si>
    <t>LABOR-151309</t>
  </si>
  <si>
    <t>LABOR-151311</t>
  </si>
  <si>
    <t>LABOR-151331</t>
  </si>
  <si>
    <t>LABOR-151314</t>
  </si>
  <si>
    <t>LABOR-151339</t>
  </si>
  <si>
    <t>LABOR-151333</t>
  </si>
  <si>
    <t>LABOR-151350</t>
  </si>
  <si>
    <t>LABOR-151351</t>
  </si>
  <si>
    <t>ELE-010</t>
  </si>
  <si>
    <t>LABOR-180123</t>
  </si>
  <si>
    <t>LABOR-180124</t>
  </si>
  <si>
    <t>ELE-011</t>
  </si>
  <si>
    <t>ELE-012</t>
  </si>
  <si>
    <t>ELE-013</t>
  </si>
  <si>
    <t>LABOR-180202</t>
  </si>
  <si>
    <t>LABOR-180204</t>
  </si>
  <si>
    <t>LABOR-180205</t>
  </si>
  <si>
    <t>LABOR-180212</t>
  </si>
  <si>
    <t>LABOR-180206</t>
  </si>
  <si>
    <t>LABOR-180207</t>
  </si>
  <si>
    <t>ELE-014</t>
  </si>
  <si>
    <t>QUADROS DE DISTRIBUIÇÃO E COMANDO</t>
  </si>
  <si>
    <t>ELETRODUTOS, ELETROCALHAS E CONEXÕES</t>
  </si>
  <si>
    <t>DISJUNTORES E INTERRUPTORES DIFERENCIAIS RESIDUAIS</t>
  </si>
  <si>
    <t>LUMINÁRIAS, POSTES  E ACESSÓRIOS</t>
  </si>
  <si>
    <t>ESPELHOS COM INTERRUPTORES E TOMADAS</t>
  </si>
  <si>
    <t>LABOR-150701</t>
  </si>
  <si>
    <t>LABOR-130110</t>
  </si>
  <si>
    <t>IMPER-001</t>
  </si>
  <si>
    <t>IMPER-002</t>
  </si>
  <si>
    <t>IMPER-003</t>
  </si>
  <si>
    <t>IMPER-004</t>
  </si>
  <si>
    <t>IMPER-005</t>
  </si>
  <si>
    <t>IMPER-006</t>
  </si>
  <si>
    <t>IMPER-007</t>
  </si>
  <si>
    <t>IMPER-008</t>
  </si>
  <si>
    <t>IMPER-009</t>
  </si>
  <si>
    <t>IMPER-010</t>
  </si>
  <si>
    <t>IMPER-011</t>
  </si>
  <si>
    <t>IMPER-012</t>
  </si>
  <si>
    <t>CONFERIR QUANTITATIVO</t>
  </si>
  <si>
    <t>10.01.03</t>
  </si>
  <si>
    <t>10.01.04</t>
  </si>
  <si>
    <t>10.01.05</t>
  </si>
  <si>
    <t>10.01.06</t>
  </si>
  <si>
    <t>10.01.07</t>
  </si>
  <si>
    <t>10.01.08</t>
  </si>
  <si>
    <t>10.01.09</t>
  </si>
  <si>
    <t>10.01.10</t>
  </si>
  <si>
    <t>10.01.11</t>
  </si>
  <si>
    <t>10.01.12</t>
  </si>
  <si>
    <t>LABOR-010403</t>
  </si>
  <si>
    <t>TRP- 001</t>
  </si>
  <si>
    <t>02.01.07</t>
  </si>
  <si>
    <t>02.01.08</t>
  </si>
  <si>
    <t>LABOR-020339</t>
  </si>
  <si>
    <t>LABOR-020348</t>
  </si>
  <si>
    <t>TRP-002</t>
  </si>
  <si>
    <t>03.02.04</t>
  </si>
  <si>
    <t>TRP- 003</t>
  </si>
  <si>
    <t>TRP- 004</t>
  </si>
  <si>
    <t>TRP- 005</t>
  </si>
  <si>
    <t>23.01.02</t>
  </si>
  <si>
    <t>23.01.03</t>
  </si>
  <si>
    <t>23.01.04</t>
  </si>
  <si>
    <t>23.01.05</t>
  </si>
  <si>
    <t>23.01.06</t>
  </si>
  <si>
    <t>23.01.07</t>
  </si>
  <si>
    <t>23.01.08</t>
  </si>
  <si>
    <t>23.01.09</t>
  </si>
  <si>
    <t>23.01.10</t>
  </si>
  <si>
    <t>23.01.11</t>
  </si>
  <si>
    <t>23.01.12</t>
  </si>
  <si>
    <t>23.01.13</t>
  </si>
  <si>
    <t>23.01.14</t>
  </si>
  <si>
    <t>23.01.15</t>
  </si>
  <si>
    <t>23.02.06</t>
  </si>
  <si>
    <t>23.02.07</t>
  </si>
  <si>
    <t>23.02.08</t>
  </si>
  <si>
    <t>23.02.09</t>
  </si>
  <si>
    <t>23.02.10</t>
  </si>
  <si>
    <t>23.04.04</t>
  </si>
  <si>
    <t>23.04.05</t>
  </si>
  <si>
    <t>23.04.06</t>
  </si>
  <si>
    <t>23.04.07</t>
  </si>
  <si>
    <t>23.04.08</t>
  </si>
  <si>
    <t>23.04.09</t>
  </si>
  <si>
    <t>23.05.03</t>
  </si>
  <si>
    <t>23.06.01</t>
  </si>
  <si>
    <t>23.06.02</t>
  </si>
  <si>
    <t>LABOR- 30101</t>
  </si>
  <si>
    <t>LABOR- 40238</t>
  </si>
  <si>
    <t>LABOR- 40231</t>
  </si>
  <si>
    <t>LABOR- 40243</t>
  </si>
  <si>
    <t>LABOR- 40232</t>
  </si>
  <si>
    <t>LABOR- 30201</t>
  </si>
  <si>
    <t>TRP- 012</t>
  </si>
  <si>
    <t>LABOR- 50501</t>
  </si>
  <si>
    <t>TRP- 013</t>
  </si>
  <si>
    <t>TRP- 014</t>
  </si>
  <si>
    <t>TRP- 015</t>
  </si>
  <si>
    <t>TRP- 016</t>
  </si>
  <si>
    <t>LABOR- 120302</t>
  </si>
  <si>
    <t>LABOR- 190117</t>
  </si>
  <si>
    <t>LABOR-040238</t>
  </si>
  <si>
    <t>LABOR-040202</t>
  </si>
  <si>
    <t>TRP- 007</t>
  </si>
  <si>
    <t>TRP- 008</t>
  </si>
  <si>
    <t>TRP- 009</t>
  </si>
  <si>
    <t>TRP- 010</t>
  </si>
  <si>
    <t>TRP- 011</t>
  </si>
  <si>
    <t>05.01.05</t>
  </si>
  <si>
    <t>05.01.06</t>
  </si>
  <si>
    <t>05.01.07</t>
  </si>
  <si>
    <t>LABOR-050607</t>
  </si>
  <si>
    <t>LABOR-050601</t>
  </si>
  <si>
    <t>ARQ-014</t>
  </si>
  <si>
    <t>11.01.03</t>
  </si>
  <si>
    <t>ARQ-068</t>
  </si>
  <si>
    <t>ARQ-070</t>
  </si>
  <si>
    <t>LABOR-120216</t>
  </si>
  <si>
    <t>ARQ-069</t>
  </si>
  <si>
    <t>18.01.01</t>
  </si>
  <si>
    <t>18.01.02</t>
  </si>
  <si>
    <t>18.01.03</t>
  </si>
  <si>
    <t>18.01.04</t>
  </si>
  <si>
    <t>18.01.05</t>
  </si>
  <si>
    <t>18.01.06</t>
  </si>
  <si>
    <t>18.02</t>
  </si>
  <si>
    <t>18.02.01</t>
  </si>
  <si>
    <t>18.02.02</t>
  </si>
  <si>
    <t>18.02.03</t>
  </si>
  <si>
    <t>18.02.04</t>
  </si>
  <si>
    <t>18.02.05</t>
  </si>
  <si>
    <t>18.02.06</t>
  </si>
  <si>
    <t>18.03.01</t>
  </si>
  <si>
    <t>06.01.06</t>
  </si>
  <si>
    <t>06.01.07</t>
  </si>
  <si>
    <t>06.01.08</t>
  </si>
  <si>
    <t>06.01.09</t>
  </si>
  <si>
    <t>06.01.10</t>
  </si>
  <si>
    <t>06.01.11</t>
  </si>
  <si>
    <t>06.01.12</t>
  </si>
  <si>
    <t>06.03</t>
  </si>
  <si>
    <t>06.03.01</t>
  </si>
  <si>
    <t>ARQ-030</t>
  </si>
  <si>
    <t>ARQ-031</t>
  </si>
  <si>
    <t>ARQ-072</t>
  </si>
  <si>
    <t>07.02.02</t>
  </si>
  <si>
    <t>07.02.03</t>
  </si>
  <si>
    <t>07.02.04</t>
  </si>
  <si>
    <t>07.02.05</t>
  </si>
  <si>
    <t>07.02.06</t>
  </si>
  <si>
    <t>07.02.07</t>
  </si>
  <si>
    <t>07.02.08</t>
  </si>
  <si>
    <t>07.02.09</t>
  </si>
  <si>
    <t>07.02.10</t>
  </si>
  <si>
    <t>07.02.11</t>
  </si>
  <si>
    <t>07.02.12</t>
  </si>
  <si>
    <t>07.02.13</t>
  </si>
  <si>
    <t>07.02.14</t>
  </si>
  <si>
    <t>07.02.15</t>
  </si>
  <si>
    <t>07.02.16</t>
  </si>
  <si>
    <t>07.02.17</t>
  </si>
  <si>
    <t>07.02.18</t>
  </si>
  <si>
    <t>07.02.19</t>
  </si>
  <si>
    <t>07.02.20</t>
  </si>
  <si>
    <t>07.02.21</t>
  </si>
  <si>
    <t>07.02.22</t>
  </si>
  <si>
    <t>07.02.23</t>
  </si>
  <si>
    <t>07.02.24</t>
  </si>
  <si>
    <t>07.02.25</t>
  </si>
  <si>
    <t>07.02.26</t>
  </si>
  <si>
    <t>07.02.27</t>
  </si>
  <si>
    <t>07.02.28</t>
  </si>
  <si>
    <t>ARQ-032</t>
  </si>
  <si>
    <t>ARQ-033</t>
  </si>
  <si>
    <t>ARQ-034</t>
  </si>
  <si>
    <t>ARQ-035</t>
  </si>
  <si>
    <t>ARQ-036</t>
  </si>
  <si>
    <t>ARQ-037</t>
  </si>
  <si>
    <t>ARQ-073</t>
  </si>
  <si>
    <t>ARQ-074</t>
  </si>
  <si>
    <t>ARQ-075</t>
  </si>
  <si>
    <t>ARQ-076</t>
  </si>
  <si>
    <t>ARQ-077</t>
  </si>
  <si>
    <t>ARQ-078</t>
  </si>
  <si>
    <t>ARQ-079</t>
  </si>
  <si>
    <t>ARQ-080</t>
  </si>
  <si>
    <t>ARQ-081</t>
  </si>
  <si>
    <t>ARQ-082</t>
  </si>
  <si>
    <t>ARQ-083</t>
  </si>
  <si>
    <t>ARQ-087</t>
  </si>
  <si>
    <t>ARQ-088</t>
  </si>
  <si>
    <t>ARQ-089</t>
  </si>
  <si>
    <t>ARQ-084</t>
  </si>
  <si>
    <t>ARQ-085</t>
  </si>
  <si>
    <t>ARQ-086</t>
  </si>
  <si>
    <t>ARQ-090</t>
  </si>
  <si>
    <t>ARQ-091</t>
  </si>
  <si>
    <t>ARQ-092</t>
  </si>
  <si>
    <t>ARQ-093</t>
  </si>
  <si>
    <t>ARQ-094</t>
  </si>
  <si>
    <t>ARQ-095</t>
  </si>
  <si>
    <t>12.01.05</t>
  </si>
  <si>
    <t>ARQ-071</t>
  </si>
  <si>
    <t>LABOR-200563</t>
  </si>
  <si>
    <t>23.05.04</t>
  </si>
  <si>
    <t>para visores portas</t>
  </si>
  <si>
    <t>LABOR-090102</t>
  </si>
  <si>
    <t>TELHA FIBROCIMENTO</t>
  </si>
  <si>
    <t>RUFO IGUAL TELHA METÁLICA</t>
  </si>
  <si>
    <t>CONFERIR</t>
  </si>
  <si>
    <t>14.02.04</t>
  </si>
  <si>
    <t>14.02.05</t>
  </si>
  <si>
    <t>14.02.06</t>
  </si>
  <si>
    <t>14.02.07</t>
  </si>
  <si>
    <t>HID-016</t>
  </si>
  <si>
    <t>HID-017</t>
  </si>
  <si>
    <t>HID-018</t>
  </si>
  <si>
    <t>HID-019</t>
  </si>
  <si>
    <t>HID-020</t>
  </si>
  <si>
    <t>14.03.06</t>
  </si>
  <si>
    <t>14.03.07</t>
  </si>
  <si>
    <t>14.03.08</t>
  </si>
  <si>
    <t>LABOR-141110</t>
  </si>
  <si>
    <t>LABOR-141113</t>
  </si>
  <si>
    <t>LABOR-141111</t>
  </si>
  <si>
    <t>HID-012</t>
  </si>
  <si>
    <t>HID-013</t>
  </si>
  <si>
    <t>HID-014</t>
  </si>
  <si>
    <t>HID-015</t>
  </si>
  <si>
    <t>14.04.07</t>
  </si>
  <si>
    <t>14.07.05</t>
  </si>
  <si>
    <t>14.07.06</t>
  </si>
  <si>
    <t>14.07.07</t>
  </si>
  <si>
    <t>14.07.08</t>
  </si>
  <si>
    <t>14.07.09</t>
  </si>
  <si>
    <t>LABOR-142125</t>
  </si>
  <si>
    <t>HID-021</t>
  </si>
  <si>
    <t>HID-024</t>
  </si>
  <si>
    <t>HID-025</t>
  </si>
  <si>
    <t>14.09.01</t>
  </si>
  <si>
    <t>HID-022</t>
  </si>
  <si>
    <t>HID-023</t>
  </si>
  <si>
    <t>23.03.05</t>
  </si>
  <si>
    <t>LABOR-090202</t>
  </si>
  <si>
    <t>23.05.05</t>
  </si>
  <si>
    <t>23.05.06</t>
  </si>
  <si>
    <t>ARQ-098</t>
  </si>
  <si>
    <t>CONCRETO ARMADO FCK=15MPA CONT B PREPARO C/ BETONEIRA - CONSUMO/M3:   FORMA TABUA REG = 6 M2, ACO CA 50 ATE 3/8 = 53,29 KG - CEHAP, PARA VERGA, CONTRAVERGA E ESTRUTURAS DE CONTRAVENTAMENTO</t>
  </si>
  <si>
    <t>08.01.02</t>
  </si>
  <si>
    <t>08.01.03</t>
  </si>
  <si>
    <t>LABOR-080102</t>
  </si>
  <si>
    <t>ARQ-096</t>
  </si>
  <si>
    <t>09.01.03</t>
  </si>
  <si>
    <t>09.02.03</t>
  </si>
  <si>
    <t>ARQ-097</t>
  </si>
  <si>
    <t>22.03.01</t>
  </si>
  <si>
    <t>22.03.02</t>
  </si>
  <si>
    <t>ARQ-099</t>
  </si>
  <si>
    <t>ARQ-100</t>
  </si>
  <si>
    <t>LABOR-130202</t>
  </si>
  <si>
    <t>LABOR-130113</t>
  </si>
  <si>
    <t>23.03.06</t>
  </si>
  <si>
    <t>ARQ-101</t>
  </si>
  <si>
    <t>LABOR-170132</t>
  </si>
  <si>
    <t>HID-026</t>
  </si>
  <si>
    <t>HID-027</t>
  </si>
  <si>
    <t>LABOR-170114</t>
  </si>
  <si>
    <t>LAVATÓRIO INFANTIL</t>
  </si>
  <si>
    <t>BACIA ELEVADA</t>
  </si>
  <si>
    <t>DISPENSER PARA PAPEL HIGIÊNICO EM ABS PARA ROLÃO DE 300M</t>
  </si>
  <si>
    <t>17.02.02</t>
  </si>
  <si>
    <t>17.02.03</t>
  </si>
  <si>
    <t>17.02.04</t>
  </si>
  <si>
    <t>17.02.05</t>
  </si>
  <si>
    <t>17.02.06</t>
  </si>
  <si>
    <t>17.02.07</t>
  </si>
  <si>
    <t>17.02.08</t>
  </si>
  <si>
    <t>17.02.09</t>
  </si>
  <si>
    <t>17.02.10</t>
  </si>
  <si>
    <t>17.02.11</t>
  </si>
  <si>
    <t>17.02.12</t>
  </si>
  <si>
    <t>17.02.13</t>
  </si>
  <si>
    <t>17.02.14</t>
  </si>
  <si>
    <t>HID-032</t>
  </si>
  <si>
    <t>HID-033</t>
  </si>
  <si>
    <t>HID-034</t>
  </si>
  <si>
    <t>HID-035</t>
  </si>
  <si>
    <t>HID-036</t>
  </si>
  <si>
    <t>HID-037</t>
  </si>
  <si>
    <t>HID-038</t>
  </si>
  <si>
    <t>HID-039</t>
  </si>
  <si>
    <t>HID-040</t>
  </si>
  <si>
    <t>HID-041</t>
  </si>
  <si>
    <t>HID-042</t>
  </si>
  <si>
    <t>HID-043</t>
  </si>
  <si>
    <t>HID-044</t>
  </si>
  <si>
    <t>17.03.16</t>
  </si>
  <si>
    <t>LABOR-170309</t>
  </si>
  <si>
    <t>HID-028</t>
  </si>
  <si>
    <t>HID-029</t>
  </si>
  <si>
    <t>HID-009</t>
  </si>
  <si>
    <t>HID-010</t>
  </si>
  <si>
    <t>TORNEIRA COM TEMPORIZADOR</t>
  </si>
  <si>
    <t>CHUVEIRO COMUM</t>
  </si>
  <si>
    <t>17.04.09</t>
  </si>
  <si>
    <t>17.04.10</t>
  </si>
  <si>
    <t>17.04.11</t>
  </si>
  <si>
    <t>17.04.12</t>
  </si>
  <si>
    <t>17.04.13</t>
  </si>
  <si>
    <t>HID-030</t>
  </si>
  <si>
    <t>ARQ-102</t>
  </si>
  <si>
    <t>ARQ-103</t>
  </si>
  <si>
    <t>ARQ-104</t>
  </si>
  <si>
    <t>HID-031</t>
  </si>
  <si>
    <t>LABOR-170562</t>
  </si>
  <si>
    <t>LABOR-210210</t>
  </si>
  <si>
    <t>LABOR-071103</t>
  </si>
  <si>
    <t>07.02.29</t>
  </si>
  <si>
    <t>ARQ-105</t>
  </si>
  <si>
    <t>07.02.30</t>
  </si>
  <si>
    <t>07.02.31</t>
  </si>
  <si>
    <t>07.02.32</t>
  </si>
  <si>
    <t>07.02.33</t>
  </si>
  <si>
    <t>07.02.34</t>
  </si>
  <si>
    <t>07.02.35</t>
  </si>
  <si>
    <t>ARQ-106</t>
  </si>
  <si>
    <t>ARQ-107</t>
  </si>
  <si>
    <t>ARQ-108</t>
  </si>
  <si>
    <t>ARQ-109</t>
  </si>
  <si>
    <t>ARQ-110</t>
  </si>
  <si>
    <t>ARQ-111</t>
  </si>
  <si>
    <t>08.01.04</t>
  </si>
  <si>
    <t>ARQ-112</t>
  </si>
  <si>
    <t>13.03.13</t>
  </si>
  <si>
    <t>ARQ-113</t>
  </si>
  <si>
    <t>23.05.07</t>
  </si>
  <si>
    <t>23.05.08</t>
  </si>
  <si>
    <t>23.05.09</t>
  </si>
  <si>
    <t>23.05.10</t>
  </si>
  <si>
    <t>HID-045</t>
  </si>
  <si>
    <t>04.02.06</t>
  </si>
  <si>
    <t>LABOR-040330</t>
  </si>
  <si>
    <t>LABOR-040817</t>
  </si>
  <si>
    <t>LABOR-040705</t>
  </si>
  <si>
    <t>04.03.01</t>
  </si>
  <si>
    <t>04.03.02</t>
  </si>
  <si>
    <t>05.01.08</t>
  </si>
  <si>
    <t>05.01.09</t>
  </si>
  <si>
    <t>LABOR-050602</t>
  </si>
  <si>
    <t>LABOR-050603</t>
  </si>
  <si>
    <t>Modificar espessura para 2 cm, Largura de 19cm</t>
  </si>
  <si>
    <t>04.01.07</t>
  </si>
  <si>
    <t>LABOR-040240</t>
  </si>
  <si>
    <t>ARQ-114</t>
  </si>
  <si>
    <t>ARQ-115</t>
  </si>
  <si>
    <t>ARQ-116</t>
  </si>
  <si>
    <t>23.05.11</t>
  </si>
  <si>
    <t>ARQ-117</t>
  </si>
  <si>
    <t>ARQ-118</t>
  </si>
  <si>
    <t>BARRACÃO PARA ESCRITÓRIO COM SANITÁRIO, DE CHAPA DE COMPENS. 12MM E PONTALETE 8X8CM, PISO CIMENTADO E COBERTURA DE TELHA DE FIBROC. 6MM, INCL. PONTO DE LUZ E CX. DE INSPEÇÃO, CONF. PROJETO (3 UTILIZAÇÕES)</t>
  </si>
  <si>
    <t>BARRACÃO PARA ALMOXARIFADO, DE CHAPA DE COMPENSADO 12MM E PONTALETES 8X8CM, PISO CIMENTADO E COBERTURA DE TELHAS DE FIBROCIMENTO DE 6MM, INCL. PONTO DE LUZ, CONF. PROJETO (3 UTILIZAÇÕES)</t>
  </si>
  <si>
    <t>BARRACÃO PARA DEPÓSITO DE CIMENTO, DE CHAPA DE COMPENSADO 12MM E PONTALETES 8X8CM, PISO CIMENTADO E COBERTURA DE TELHAS DE FIBROCIMENTO DE 6MM, INCL. PONTO DE LUZ, CONF. PROJETO (3 UTILIZAÇÕES)</t>
  </si>
  <si>
    <t>REFEITÓRIO COM PAREDES DE CHAPA DE COMPENS. 12MM E PONTALETES 8X8CM, PISO CIMENT. E COBERT. DE TELHAS FIBROC. 6MM, INCL. PONTO DE LUZ E CX. DE INSPEÇÃO (CONS. 1.21M2/FUNC./TURNO), CONF. PROJETO (2 UTILIZAÇÃO)</t>
  </si>
  <si>
    <t>SANITÁRIO E VESTIÁRIO DE 20 A 40 FUNC., PAREDES DE CHAPA COMPENS. 12MM E PONTALETES 8X8CM, PISO CIMENTADO, COBERT. TELHA FIBROC. 6MM, INCL. INST. DE LUZ E CX. DE INSPEÇÃO, CONF. PROJETO (3 UTILIZAÇÕES)</t>
  </si>
  <si>
    <t>GALPÃO PARA SERRARIA E CARPINTARIA, DE PEÇAS DE MADEIRA 8X8CM E CONTRAVENTAMENTO DE 5X7CM, COBERTURA DE TELHAS DE FIBROC. DE 6MM, INCLUSIVE PONTO E CABO DE ALIMENTAÇÃO DA MÁQUINA, CONF. PROJETO (3 UTILIZAÇÕES)</t>
  </si>
  <si>
    <t>GALPÃO PARA CORTE E ARMAÇÃO, DE PEÇAS DE MADEIRA 8X8CM E CONTRAVENTAMENTO DE 5X7CM, COBERTURA DE TELHA DE FIBROC. 6MM, INCLUSIVE PONTO E CABO DE ALIMENTAÇÃO DA MÁQUINA, CONF. PROJETO (3 UTILIZAÇÕES)</t>
  </si>
  <si>
    <t>LABOR-020901</t>
  </si>
  <si>
    <t>LABOR-020902</t>
  </si>
  <si>
    <t>LABOR-020903</t>
  </si>
  <si>
    <t>LABOR-020804</t>
  </si>
  <si>
    <t>LABOR-020906</t>
  </si>
  <si>
    <t>LABOR-020908</t>
  </si>
  <si>
    <t>LABOR-020909</t>
  </si>
  <si>
    <t>LABOR-020911</t>
  </si>
  <si>
    <t>LABOR-080201</t>
  </si>
  <si>
    <t>17.03.17</t>
  </si>
  <si>
    <t>17.03.18</t>
  </si>
  <si>
    <t>17.03.19</t>
  </si>
  <si>
    <t>LABOR-170304</t>
  </si>
  <si>
    <t>HID-046</t>
  </si>
  <si>
    <t>HID-047</t>
  </si>
  <si>
    <t>SOMENTE NO PNE</t>
  </si>
  <si>
    <t>LABOR- 120101</t>
  </si>
  <si>
    <t>23.04.10</t>
  </si>
  <si>
    <t>23.04.11</t>
  </si>
  <si>
    <t>23.04.12</t>
  </si>
  <si>
    <t>ARQ-119</t>
  </si>
  <si>
    <t>ARQ-120</t>
  </si>
  <si>
    <t>ARQ-121</t>
  </si>
  <si>
    <t>ARQ-123</t>
  </si>
  <si>
    <t>ARQ-122</t>
  </si>
  <si>
    <t>23.05.12</t>
  </si>
  <si>
    <t>ARQ-124</t>
  </si>
  <si>
    <r>
      <t xml:space="preserve">BDI: </t>
    </r>
    <r>
      <rPr>
        <sz val="10"/>
        <rFont val="Arial"/>
        <family val="2"/>
      </rPr>
      <t>20,30% - Equipamentos
        27,64% - Serviços (materiais e instalações)</t>
    </r>
    <r>
      <rPr>
        <b/>
        <sz val="10"/>
        <rFont val="Arial"/>
        <family val="2"/>
      </rPr>
      <t xml:space="preserve">
PRAZO DA OBRA: </t>
    </r>
    <r>
      <rPr>
        <sz val="10"/>
        <rFont val="Arial"/>
        <family val="2"/>
      </rPr>
      <t xml:space="preserve"> 540 dias</t>
    </r>
    <r>
      <rPr>
        <b/>
        <sz val="10"/>
        <rFont val="Arial"/>
        <family val="2"/>
      </rPr>
      <t xml:space="preserve">
DATA BASE: </t>
    </r>
    <r>
      <rPr>
        <sz val="10"/>
        <rFont val="Arial"/>
        <family val="2"/>
      </rPr>
      <t>Junho/2015</t>
    </r>
  </si>
  <si>
    <t>23.02.11</t>
  </si>
  <si>
    <t>04.03.03</t>
  </si>
  <si>
    <t>ARQ-125</t>
  </si>
  <si>
    <t>PINTURA À BASE DE EPOXI, MARCAS DE REFERÊNCIA SUVINIL, CORAL OU METALATEX, EM FAIXAS COM LARGURA DE 8 CM, PARA DEMARCAÇÃO DE FAIXAS</t>
  </si>
  <si>
    <t>CURVA ABC - VALOR TOTAL</t>
  </si>
  <si>
    <t>CURVA ABC - VALOR UNITÁRIO</t>
  </si>
  <si>
    <t xml:space="preserve">PORTA EM MADEIRA </t>
  </si>
  <si>
    <t>APLICAÇÃO DE TELA FIX LARGURA 15CM, EM ENCONTROS DE ALVENARIAS COM VIGAS</t>
  </si>
  <si>
    <t>SABONETEIRA EM ABS, TIPO DISPENSER, PARA REFIL DE 800ML, REF. COLUMBUS SG 4000 OU EQUIVALENTE</t>
  </si>
  <si>
    <t>C-SPDA-010</t>
  </si>
  <si>
    <t>C-SPDA-011</t>
  </si>
  <si>
    <t>CONECTOR DE MEDIÇÃO EM LATÃO COM 4 PARAFUSOS PARA CABOS DE 16 A 50 MM², REF.: TEL-560, MARCA TERMOTÉCNICA OU EQUIVALENTE</t>
  </si>
  <si>
    <t>KIT COMPLETO PARA SOLDA EXOTÉRMICA (MOLDE HCL 5/8" 50-5  / CARTUCHO N° 115 / ALICATE Z 201, MARCA DE REFERÊNCIA TERMOTÉCNICA OU EQUIVALENTE</t>
  </si>
  <si>
    <t>SUPORTE - EQUALIZADOR COLÁVEL ALUMÍNIO/INOX, MARCA DE REFERÊNCIA TERMOTÉCNICA OU EQUIVALENTE</t>
  </si>
  <si>
    <t>Suporte - equalizador colável alumínio/inox, marca de referência Termotécnica ou equivalente</t>
  </si>
  <si>
    <t>21.03.03</t>
  </si>
  <si>
    <t>21.03.04</t>
  </si>
  <si>
    <t>TERMINAL DE VENTILAÇÃO EM PVC RÍGIDO SOLDÁVEL, PARA ESGOTO PRIMARIO, DIAM. 50MM</t>
  </si>
  <si>
    <t xml:space="preserve">PAISAGISMO </t>
  </si>
  <si>
    <t>21.03.05</t>
  </si>
  <si>
    <t>04.03</t>
  </si>
  <si>
    <t>20.02</t>
  </si>
  <si>
    <t>19.02</t>
  </si>
  <si>
    <t>SOBRE CONCRETO</t>
  </si>
  <si>
    <t>19.02.02</t>
  </si>
  <si>
    <t>TERMINAL A COMPRESSAO EM COBRE ESTANHADO PARA CABO 4 MM2, 1 FURO E 1COMPRESSAO, PARA PARAFUSO DE FIXACAO M5</t>
  </si>
  <si>
    <t>ISOLAMENTO DE OBRA COM TELA PLASTICA COM MALHA DE 5MM E CHAPA DE MADEIRA COMPENSADA COM ESTRUTURA DE MADEIRA PONTALETEADA, ALTURA TOTAL 2,30M, SENDO H=1,20M DE TELA E H=1,10M DE CHAPA DE MADEIRA, SEM REAPROVEITAMENTO</t>
  </si>
  <si>
    <t xml:space="preserve">PINTURA DE DEMARCAÇÃO DE SÍMBOLO INTERNACIONAL DE ACESSO EM PINTURA À BASE DE EPOXI PARA PISO REF. NOVA COR, CORAL, SUVINIL OU EQUIV. PICTOGRAMA SOBRE FUNDO AZUL REF. MUNSELL 10B5/10 OU PANTONE 2925C CONF. NBR 9050 DIM 150X150CM </t>
  </si>
  <si>
    <t>QUADRA DE ESPORTES</t>
  </si>
  <si>
    <t>FORNECIMENTO E INSTALAÇÃO DE REDE PARA VOLEIBOL COM MALHA GROSSA, FAIXAS DE LONA SUPERIOR E INFERIOR</t>
  </si>
  <si>
    <t>FORNECIMENTO E INSTALAÇÃO DE TRAVE PARA FUTEBOL DE SALÃO DE TUBO DE FERRO GALVANIZADO 3", COM RECUO, REMOVÍVEL, DIMENSÕES OFICIAIS 3X2M</t>
  </si>
  <si>
    <t>FORNECIMENTO E INSTALAÇÃO DE REDE PARA FUTEBOL DE SALÃO</t>
  </si>
  <si>
    <t>FORNECIMENTO CONJUNTO DE POSTE DE VOLEIBOL DE TUBO DE FERRO GALVANIZADO 3" E PARTE MÓVEL DE 21/2", INCLUSIVE CARRETILHA, FURO COM TUBO DE FERRO GALVANIZADO DE 31/2"E TAMPÃO DE FURO</t>
  </si>
  <si>
    <t>FORNECIMENTO DE  PAR COMPLETO DAS ESTRUTURAS DAS TABELAS  DE BASQUETE , INCLUINDO  ESTRUTURA E AÇO GALVANIZADO DE 8" PARA FIXAÇÃO ENRIJECEDORAS E BASE CHAPA 5/8", À SER CHUMBADA EM FUNDAÇÃO DE CONCRETO ARMADO  CONFORME PROJETO, INCLUSIVE SISTEMA DE ENCAIXE PARA TUBO DE 8" EM TUBO EM AÇO GALVANIZADO MAIOR COM 50CM DE PROFUNDIDADE E TAMPÃO, EXCLUSIVE  CHUMBADORES E FUNDAÇÃO (ESCAVAÇÃO, CONCRETO MAGRO, FORMA, CONCRETO, AÇO, DESFORMA E REATERRO COMPACTADO)</t>
  </si>
  <si>
    <t>FORNECIMENTO DE PAR COMPLETO DAS TABELAS DE BASQUETE FABRICADO COM VIDRO TEMPERADO DE 10 MM, CANTONEIRA DUPLA EMBORRACHADA E RECORTE CENTRAL PARA O ARO DE MOLAS DE FERRO MACIÇO DE 5/8,REDE DE CHUÁ NYLON SEDA FIO 8 MM . MEDIDA OFICIAL 1,80 X 1,05, CONFORME PROJETO</t>
  </si>
  <si>
    <t>INSTALAÇÃO DE PAR COMPLETO DE SUPORTE DE TABELA DE BASQUETE DE AÇO GALVANIZADO DE 8" E TABELAS DE VIDRO TEMPERADO Á SER FIXADA EM ESTRUTURA GAVANIZADA DE BASQUETE, ESTRUTURA Á SER CHUMBADA EM FUNDAÇÃO DE CONCRETO ARMADO, INCLUINDO BLOCO EM CONCRETO FCK=25MPA ARMADO, DIMENSÕES 1.20X1.20X1.20M PARA FUNDAÇÃO DE SUPORTE DE TABELA DE BASQUETE, INCLUSIVE FIXAÇÃO DE QUATRO CHUMBADORES TIPO U ASTM A-36 5/8", ESCAVAÇÃO E REATERRO, CONFORME PROJETO</t>
  </si>
  <si>
    <t>RETIRADA DE MEIO-FIO DE CONCRETO</t>
  </si>
  <si>
    <t>FORNECIMENTO E APLICAÇÃO DE CONCRETO USINADO FCK=30 MPA - CONSIDERANDO BOMBEAMENTO (5% DE PERDAS JÁ INCLUÍDO NO CUSTO) (6% DE TAXA P/ CONCR. BOMBEAVEL)</t>
  </si>
  <si>
    <t>PORTA PARA BANHEIRO</t>
  </si>
  <si>
    <t>CERÂMICA 10 X 10 CM, MARCAS DE REFERÊNCIA ELIANE, CECRISA OU PORTOBELLO, NA COR AZUL, COM REJUNTE ESP. 0.5 CM, EMPREGANDO ARGAMASSA COLANTE</t>
  </si>
  <si>
    <t>REVESTIMENTO CERÂMICO DE PAREDE 30X40CM, SUPERFÍCIE ACETINADO COR BRANCO, LINHA FORMA SLIM BRANCO AC, MARCA DE REFERÊNCIA ELIANE. ASSENTAMENTO COM ARGAMASSA COLANTE, REJUNTE ANTIFUNGO E ANTIMOFO EPÓXI 3 MM QUARTIZOLIT WEBWER, COR GELO</t>
  </si>
  <si>
    <t>CHAPISCO COM ARGAMASSA DE CIMENTO E AREIA MÉDIA OU GROSSA LAVADA NO TRAÇO 1:3, ESPESSURA 5 MM</t>
  </si>
  <si>
    <t>REBOCO TIPO PAULISTA DE ARGAMASSA DE CIMENTO, CAL HIDRATADA CH1 E AREIA LAVADA TRAÇO 1:0.5:6, ESPESSURA 25 MM</t>
  </si>
  <si>
    <t>EMASSAMENTO DE PAREDES E FORROS, COM DUAS DEMÃOS DE MASSA À BASE DE PVA, MARCAS DE REFERÊNCIA SUVINIL, CORAL OU METALATEX</t>
  </si>
  <si>
    <t>PINTURA IMPERMEABILIZANTE COM IGOLFLEX OU EQUIVALENTE A 3 DEMÃOS</t>
  </si>
  <si>
    <t>COMPACTAÇÃO POR ROLO TIPO CP-224 DA DYNAPAC OU EQUIVALENTE COM SÉRIE DE 10 PASSADAS EM CADA SUPERFÍCIE</t>
  </si>
  <si>
    <t>CONF.LANÇAMENTO DE CONCRETO MAGRO EM BETONEIRA AC/BC</t>
  </si>
  <si>
    <t>06.03.02</t>
  </si>
  <si>
    <t>PORTÃO DE ABRIR DUAS FOLHAS, 2,00X2,00 M TIPO NYLOFOR 3D, DA BELGO MINEIRA OU SIMILAR, EXECUTADO EM PAINEL DE ACO GALVANIZADO, SOLDADO (GRAMATURA MINIMA 40G/M2), MALHA RETANGULAR DE (200X50)MM EM FIO DE ACO COM BITOLA DE 5MM, REVESTIDOS EM POLIESTER POR PROCESSO DE PINTURA ELETROESTATICA, ESPESSURA MINIMA DE 100 MICRONS, NAS CORES VERDE OU BRANCA. FORNECIMENTO E INSTALACAO.</t>
  </si>
  <si>
    <t>PORTÃO DE ABRIR UMA FOLHA, 1,20X2,00 M TIPO NYLOFOR 3D, DA BELGO MINEIRA OU SIMILAR, EXECUTADO EM PAINEL DE ACO GALVANIZADO, SOLDADO (GRAMATURA MINIMA 40G/M2), MALHA RETANGULAR DE (200X50)MM EM FIO DE ACO COM BITOLA DE 5MM, REVESTIDOS EM POLIESTER POR PROCESSO DE PINTURA ELETROESTATICA, ESPESSURA MINIMA DE 100 MICRONS, NAS CORES VERDE OU BRANCA. FORNECIMENTO E INSTALACAO.</t>
  </si>
  <si>
    <t>PORTÃO DE CORRER UMA FOLHA, 4,00X2,00 M TIPO NYLOFOR 3D, DA BELGO MINEIRA OU SIMILAR, EXECUTADO EM PAINEL DE ACO GALVANIZADO, SOLDADO (GRAMATURA MINIMA 40G/M2), MALHA RETANGULAR DE (200X50)MM EM FIO DE ACO COM BITOLA DE 5MM, REVESTIDOS EM POLIESTER POR PROCESSO DE PINTURA ELETROESTATICA, ESPESSURA MINIMA DE 100 MICRONS, NAS CORES VERDE OU BRANCA. FORNECIMENTO E INSTALACAO.</t>
  </si>
  <si>
    <t>CUBA LOUÇA BRANCA OVAL, DE EMBUTIR, MOD. L37, MARCA DE REF. DECA INCL. VÁLVULA E SIFÃO, EXCLUSIVE TORNEIRA.</t>
  </si>
  <si>
    <t>LAVÁTORIO DE CANTO COLEÇÃO MASTER - REF. L76 MARCA DE REF. DECA OU EQUIVALENTE, INCLUSIVE VÁLVULA, SIFÃO E ENGATES CROMADOS, EXCLUSIVE TORNEIRA,PARA PNE</t>
  </si>
  <si>
    <t>BACIA SIFONADA DE LOUÇA BRANCA PARA PORTADORES DE NECESSIDADES ESPECIAIS, VOGUE PLUS CONFORTO - LINHA CONFORTO, MOD P51, INCL. ASSENTO COM ABERTURA FRONTAL, REF.AP52,MARCA DE REF. DECA OU EQUIVALENTE</t>
  </si>
  <si>
    <t>BACIA CONVENCIONAL EM LOUÇA BRANCA REF. LINHA RAVENA P9 DECA OU EQUIV., INCLUSIVE TUBO DE LIGAÇÃO, ACESSÓRIOS DE FIXAÇÃO E ASSENTO PLÁSTICO</t>
  </si>
  <si>
    <t>SABONETEIRA DE LOUÇA BRANCA, 15X15CM, MARCAS DE REFERÊNCIA DECA, CELITE OU IDEAL STANDARD.</t>
  </si>
  <si>
    <t>BANCADA DE GRANITO COM ESPESSURA DE 2 CM</t>
  </si>
  <si>
    <t>REDE DE ÁGUA FRIA - TUBOS E CONEXÕES SOLDÁVEIS DE PVC</t>
  </si>
  <si>
    <t>FORMA PARA ESTRUTURAS DE CONCRETO (VIGAS SUPERIORES DA QUADRA POLIESPORTIVA) EM CHAPA DE MADEIRA COMPENSADA PLASTIFICADA, DE 1,10 X 2,20, ESPESSURA = 12 MM, 02 UTILIZAÇÕES. (FABRICAÇÃO, MONTAGEM E DESMONTAGEM - EXCLUSIVE ESCORAMENTO)</t>
  </si>
  <si>
    <t>CIMBRAMENTO / ESCORAMENTO TUBULAR DESMONTÁVEL, PARA VIGAS SUPERIORES DA QUADRA POLIESPORTIVA, EDIFICAÇÃO CIVIL E INDUSTRIAL, INCLUSAS MONTAGEM E DESMONTAGEM</t>
  </si>
  <si>
    <t>M/MÊS</t>
  </si>
  <si>
    <t>LONA PLÁSTICA DE 150 MICRAS, PARA INSTALAÇÃO ENTRE O PISO DE CONCRETO E O ATERRO DA QUADRA</t>
  </si>
  <si>
    <t xml:space="preserve">POLIMENTO MECÂNICO EM PISO EM CONCRETO ARMADO  </t>
  </si>
  <si>
    <t>CURA ÚMIDA POR ASPERSÃO DE ÁGUA, COM UTILIZAÇÃO DE MANTA BIDIM TIPO CC-10, SEM REAPROVEITAMENTO</t>
  </si>
  <si>
    <t>ESTACA BROCA DE CONCRETO ARMADO DIÂMETRO DE 20CM, INCLUINDO CRAVAÇÃO</t>
  </si>
  <si>
    <t>PINTURA SOBRE PISOS, NA COR CINZA, MARCAS DE REFERÊNCIA NOVACOR, CORAL OU SUVINIL, A DUAS DEMÃOS</t>
  </si>
  <si>
    <t>BANCO DE CONCRETO ARMADO FCK=15 MPA, COM TAMPO EM GRANITO CINZA ANDORINHA POLIDO ESP. 2CM, APOIOS DE CONCRETO, LARGURA DE 45 CM, ESPESSURA DE 7CM E ALTURA DE 45CM. CONFORME PROJETO</t>
  </si>
  <si>
    <t>21.01.01.01</t>
  </si>
  <si>
    <t>21.01.01.02</t>
  </si>
  <si>
    <t>ESCAVAÇÕES, REATERRO E TRANSPORTES</t>
  </si>
  <si>
    <t>21.01.01.03</t>
  </si>
  <si>
    <t>21.01.02.01</t>
  </si>
  <si>
    <t>21.01.02.02</t>
  </si>
  <si>
    <t>21.01.02.03</t>
  </si>
  <si>
    <t>21.01.02.04</t>
  </si>
  <si>
    <t>21.01.02.05</t>
  </si>
  <si>
    <t>ESTRUTURAS - INFRA-ESTRUTURA (FUNDAÇÃO)</t>
  </si>
  <si>
    <t>ESTRUTURAS - SUPER-ESTRUTURA</t>
  </si>
  <si>
    <t>21.01.03.01</t>
  </si>
  <si>
    <t>21.01.03.02</t>
  </si>
  <si>
    <t>21.01.03.03</t>
  </si>
  <si>
    <t>21.01.03.04</t>
  </si>
  <si>
    <t>21.01.03.05</t>
  </si>
  <si>
    <t>21.01.04.01</t>
  </si>
  <si>
    <t>PASSEIO DE CIMENTADO CAMURÇADO COM ARGAMASSA DE CIMENTO E AREIA NO TRAÇO 1:3 ESP. 1.5CM, E LASTRO DE CONCRETO COM 8CM DE ESPESSURA, INCLUSIVE PREPARO DE CAIXA</t>
  </si>
  <si>
    <t>TORNEIRA PARA JARDIM DE 1/2" MARCAS DE REFERÊNCIA FABRIMAR, DECA OU DOCOL</t>
  </si>
  <si>
    <t>BEBEBEDOURO ELÉTRICO DE PRESSÃO PARA PORTADORES DE NECESSIDADES ESPECIAIS IBBL BDF300 OU EQUIVALENTE</t>
  </si>
  <si>
    <t>COBOGÓ DE CONCRETO TIPO VENEZIANO 40X40X10, ASSENTADO COM ARGAMASSA DE CIMENTO E AREIA NO TRAÇO 1:3, ESPESSURA DAS JUNTAS 15MM</t>
  </si>
  <si>
    <t>QUADRO DISTRIB. ENERGIA, EMBUTIDO OU SEMI EMBUTIDO, CAPAC. P/ 16 DISJ. DIN, C/BARRAM TRIF. 100A BARRA. NEUTRO E TERRA, FAB. EM CHAPA DE AÇO 12 USG COM PORTA, ESPELHO, TRINCO COM FECHAD CH YALE, REF. QDTN II-16DIN-CEMAR OU EQUIV.</t>
  </si>
  <si>
    <t>CAIXA DE INSPEÇÃO EM PVC, DIÂMETRO 300 MM, REF TEL-552, MARCA DE REFERÊNCIA TERMOTÉCNICA OU EQUIVALENTE, INCLUSIVE ESCAVAÇÃO E REATERRO</t>
  </si>
  <si>
    <t>TAMPA REFORÇADA EM FERRO FUNDIDO COM ESCOTILHA TEL 536, INCLUSIVE ASSENTAMENTO, MARCA DE REFERÊNCIA TERMOTÉCNICA OU EQUIVALENTE</t>
  </si>
  <si>
    <t>CONECTOR MINI-GAR EM BRONZE ESTANHADO PARA CONEXÃO ENTRE CABO DE 16MM² A 35MM² E VERGALHÃO ATÉ ∅3/8" REF.: TEL-583</t>
  </si>
  <si>
    <t>PINTURA COM TINTA ACRÍLICA, NA COR CINZA OU BRANCO GELO REF.002, MARCAS DE REFERÊNCIA SUVINIL, CORAL E METALATEX, INCLUSIVE SELADOR ACRÍLICO, EM PAREDES E FORROS,A DUAS DEMÃOS</t>
  </si>
  <si>
    <t>PINTURA COM TINTA ACRÍLICA, NA COR AMARELA REF.503, MARCAS DE REFERÊNCIA SUVINIL, CORAL OU METALATEX, INCLUSIVE SELADOR ACRÍLICO, SOBRE CONCRETO OU BLOCOS DE CONCRETO, A TRÊS DEMÃOS</t>
  </si>
  <si>
    <t>PINTURA COM TINTA ACRÍLICA, NA COR CINZA OU BRANCO GELO REF.002, MARCAS DE REFERÊNCIA SUVINIL, CORAL OU METALATEX, INCLUSIVE SELADOR ACRÍLICO, SOBRE CONCRETO OU BLOCOS DE CONCRETO, A TRÊS DEMÃOS</t>
  </si>
  <si>
    <t xml:space="preserve">Obra: CONSTRUÇÃO DA QUADRA COBERTA COM VESTIÁRIO DO CMEB HONÓRIO NUNES DE JESUS </t>
  </si>
  <si>
    <t>Local: RUA PROJETADA, BAIRRO MOROBÁ - ARACRUZ/ES</t>
  </si>
  <si>
    <t>SERVIÇOS EXTERNOS</t>
  </si>
  <si>
    <t>01.02</t>
  </si>
  <si>
    <t>01.02.01</t>
  </si>
  <si>
    <t>01.02.02</t>
  </si>
  <si>
    <t>01.02.03</t>
  </si>
  <si>
    <t>01.02.04</t>
  </si>
  <si>
    <t>01.02.05</t>
  </si>
  <si>
    <t>01.02.06</t>
  </si>
  <si>
    <t>01.03</t>
  </si>
  <si>
    <t>01.03.01</t>
  </si>
  <si>
    <t>01.03.02</t>
  </si>
  <si>
    <t>01.03.03</t>
  </si>
  <si>
    <t>01.03.04</t>
  </si>
  <si>
    <t>01.03.05</t>
  </si>
  <si>
    <t>IMPL</t>
  </si>
  <si>
    <t>BARRACÃO PARA ESCRITÓRIO COM SANITÁRIO, DE CHAPA DE COMPENS. 12MM E PONTALETE 8X8CM, PISO CIMENTADO E COBERTURA DE TELHA DE FIBROC. 6MM, INCL. PONTO DE LUZ E CX. DE INSPEÇÃO, CONF. PROJETO (2 UTILIZAÇÕES)</t>
  </si>
  <si>
    <t>BARRACÃO PARA DEPÓSITO DE CIMENTO, DE CHAPA DE COMPENSADO 12MM E PONTALETES 8X8CM, PISO CIMENTADO E COBERTURA DE TELHAS DE FIBROCIMENTO DE 6MM, INCLUSIVE PONTO DE LUZ, CONF. PROJETO (2 UTILIZAÇÕES)</t>
  </si>
  <si>
    <t>UNIDADE DE SANITÁRIO E VESTIÁRIO PARA ATÉ 20 FUNC., PAREDES DE CHAPA COMPENS. 12MM E PONTALETE 8X8CM, PISO CIMENTADO, COBERT. TELHA FIBROC. 6MM, INCL. INST. DE LUZ E CX. DE INSPEÇÃO, CONF. PROJETO (2 UTILIZAÇÕES)</t>
  </si>
  <si>
    <t>GALPÃO PARA CORTE E ARMAÇÃO,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</si>
  <si>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</si>
  <si>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REDE DE ÁGUA COM PADRÃO DE ENTRADA D'ÁGUA DIÂM. 3/4", CONF. ESPEC. CESAN, INCL. TUBOS E CONEXÕES PARA ALIMENTAÇÃO, DISTRIBUIÇÃO, EXTRAVASOR E LIMPEZA, CONS. O PADRÃO A 25M, CONF. PROJETO (1 UTILIZAÇÃO)</t>
  </si>
  <si>
    <t>REDE DE LUZ, INCL. PADRÃO ENTRADA DE ENERGIA TRIFÁS., CABO DE LIGAÇÃO ATÉ BARRACÕES, QUADRO DE DISTRIB., DISJ. E CHAVE DE FORÇA (QUANDO NECESSÁRIO), CONS. 20M ENTRE PADRÃO ENTRADA E QDG, CONF. PROJETO (1 UTILIZAÇÃO)</t>
  </si>
  <si>
    <t>01.03.06</t>
  </si>
  <si>
    <t>01.03.07</t>
  </si>
  <si>
    <t>01.03.08</t>
  </si>
  <si>
    <t>01.03.09</t>
  </si>
  <si>
    <t>PLACA DE OBRA NAS DIMENSÕES DE 2.0 X 4.0 M, PADRÃO PMA</t>
  </si>
  <si>
    <t>02.01</t>
  </si>
  <si>
    <t>02.02</t>
  </si>
  <si>
    <t>02.03</t>
  </si>
  <si>
    <t>02.03.01</t>
  </si>
  <si>
    <t>03.01.03</t>
  </si>
  <si>
    <t>03.01.04</t>
  </si>
  <si>
    <t>03.01.05</t>
  </si>
  <si>
    <t>03.01.06</t>
  </si>
  <si>
    <t>03.01.07</t>
  </si>
  <si>
    <t>ESTRUTURAS DE FUNDAÇÃO</t>
  </si>
  <si>
    <t>ESTRUTURAS (SUPER-ESTRUTURA)</t>
  </si>
  <si>
    <t>04.03.04</t>
  </si>
  <si>
    <t>04.03.05</t>
  </si>
  <si>
    <t>SISTEMA DE VEDAÇÃO VERTICAL INTERNO E EXTERNO (PAREDES)</t>
  </si>
  <si>
    <t>ESQUADRIAS, VIDROS E ESPELHOS</t>
  </si>
  <si>
    <t>MARCOS E ALIZARES DE MADEIRA</t>
  </si>
  <si>
    <t>06.04</t>
  </si>
  <si>
    <t>06.04.01</t>
  </si>
  <si>
    <t>06.04.02</t>
  </si>
  <si>
    <t>06.04.03</t>
  </si>
  <si>
    <t>06.05</t>
  </si>
  <si>
    <t>06.05.01</t>
  </si>
  <si>
    <t>06.05.02</t>
  </si>
  <si>
    <t>06.06</t>
  </si>
  <si>
    <t>06.06.01</t>
  </si>
  <si>
    <t>06.07.01</t>
  </si>
  <si>
    <t>06.07</t>
  </si>
  <si>
    <t>REVESTIMENTOS INTERNOS E EXTERNOS (TETOS, FORROS E PAREDES)</t>
  </si>
  <si>
    <t>09.01.01.01</t>
  </si>
  <si>
    <t>09.01.01.02</t>
  </si>
  <si>
    <t>09.03</t>
  </si>
  <si>
    <t>09.03.03</t>
  </si>
  <si>
    <t>09.03.04</t>
  </si>
  <si>
    <t>09.03.05</t>
  </si>
  <si>
    <t>09.02.01.01</t>
  </si>
  <si>
    <t>09.02.01.02</t>
  </si>
  <si>
    <t>09.02.01.03</t>
  </si>
  <si>
    <t>10.02</t>
  </si>
  <si>
    <t>10.02.01</t>
  </si>
  <si>
    <t>10.03</t>
  </si>
  <si>
    <t>10.03.01</t>
  </si>
  <si>
    <t>11.01.04</t>
  </si>
  <si>
    <t>11.02</t>
  </si>
  <si>
    <t>11.02.02</t>
  </si>
  <si>
    <t>11.03</t>
  </si>
  <si>
    <t>11.03.01</t>
  </si>
  <si>
    <t>INSTALAÇÕES HIDRÁULICA</t>
  </si>
  <si>
    <t>INSTALAÇÃO SANITÁRIA</t>
  </si>
  <si>
    <t>EQUIPAMENTOS</t>
  </si>
  <si>
    <t>12.03</t>
  </si>
  <si>
    <t>12.04</t>
  </si>
  <si>
    <t>12.03.01</t>
  </si>
  <si>
    <t>12.04.01</t>
  </si>
  <si>
    <t>13.04</t>
  </si>
  <si>
    <t>13.04.01</t>
  </si>
  <si>
    <t>13.04.02</t>
  </si>
  <si>
    <t>13.04.03</t>
  </si>
  <si>
    <t>13.04.04</t>
  </si>
  <si>
    <t>INSTALAÇÕES DE AGUAS PLUVIAIS</t>
  </si>
  <si>
    <t>15.01.02</t>
  </si>
  <si>
    <t>15.01.03</t>
  </si>
  <si>
    <t>15.01.04</t>
  </si>
  <si>
    <t>15.01.05</t>
  </si>
  <si>
    <t>16.02</t>
  </si>
  <si>
    <t>16.01</t>
  </si>
  <si>
    <t>16.01.01</t>
  </si>
  <si>
    <t>16.02.01</t>
  </si>
  <si>
    <t>ILUMINCAÇÃO DE EMERGÊNCIA, SINALIZAÇÃO DE SEGURANÇA</t>
  </si>
  <si>
    <t>EXTINTORES</t>
  </si>
  <si>
    <t>17.05</t>
  </si>
  <si>
    <t>17.05.01</t>
  </si>
  <si>
    <t>17.05.02</t>
  </si>
  <si>
    <t>17.05.03</t>
  </si>
  <si>
    <t>17.05.04</t>
  </si>
  <si>
    <t>17.05.05</t>
  </si>
  <si>
    <t>17.05.06</t>
  </si>
  <si>
    <t>17.06</t>
  </si>
  <si>
    <t>17.06.01</t>
  </si>
  <si>
    <t>17.06.02</t>
  </si>
  <si>
    <t>17.06.03</t>
  </si>
  <si>
    <t>17.06.04</t>
  </si>
  <si>
    <t>17.06.05</t>
  </si>
  <si>
    <t>17.07</t>
  </si>
  <si>
    <t>17.07.01</t>
  </si>
  <si>
    <t>17.07.02</t>
  </si>
  <si>
    <t>SISTEMA DE PROTEÇÃO CONTRA DESCARGAS ATMOSFÉRICAS (SPDA)</t>
  </si>
  <si>
    <t>18.03</t>
  </si>
  <si>
    <t>18.04</t>
  </si>
  <si>
    <t>18.05</t>
  </si>
  <si>
    <t>18.06</t>
  </si>
  <si>
    <t>18.07</t>
  </si>
  <si>
    <t>18.08</t>
  </si>
  <si>
    <t>19.02.03</t>
  </si>
  <si>
    <t>19.02.04</t>
  </si>
  <si>
    <t>19.02.05</t>
  </si>
  <si>
    <t>19.02.06</t>
  </si>
  <si>
    <t>19.02.07</t>
  </si>
  <si>
    <t>19.02.08</t>
  </si>
  <si>
    <t>19.02.09</t>
  </si>
  <si>
    <t>19.02.10</t>
  </si>
  <si>
    <t>19.02.11</t>
  </si>
  <si>
    <t>19.02.12</t>
  </si>
  <si>
    <t>MUROS E FECHAMENTOS, RAMPA E ESCADAS</t>
  </si>
  <si>
    <t>LIMPEZA GERAL DE OBRAS (QUADRAS, PRAÇAS E JARDINS)</t>
  </si>
  <si>
    <t>21.01.05.01</t>
  </si>
  <si>
    <t>21.01.06.01</t>
  </si>
  <si>
    <t>21.01.06.02</t>
  </si>
  <si>
    <t>21.01.07</t>
  </si>
  <si>
    <t>21.01.07.01</t>
  </si>
  <si>
    <t>ALVENARIA DE BLOCOS DE CONCRETO 14X19X39CM, C/ RESIST. MÍNIMO A COMPRES. 2.5 MPA, ASSENT. C/ ARG. DE CIMENTO, CAL HIDRATADA CH1 E AREIA NO TRAÇO 1:0.5:8 ESP. DAS JUNTAS 10MM E ESP. DAS PAREDES, S/ REV. 14CM</t>
  </si>
  <si>
    <t>CHAPIM 30X5CM EM CONCRETO ARMADO APARENTE COM ACABAMENTO DESEMPENHADO, USANDO FORMA DE MADEIRIT OU SIMILAR, MEDINDO: (14X10)CM, FUNDIDO NO LOCAL. FORNECIMENTO E COLOCACAO</t>
  </si>
  <si>
    <t>21.01.08</t>
  </si>
  <si>
    <t>21.01.08.01</t>
  </si>
  <si>
    <t>FORNECIMENTO E PLANTIO DE GRAMA EM PLACAS TIPO ESMERALDA, INCLUSIVE FORNECIMENTO DE TERRA VEGETAL</t>
  </si>
  <si>
    <t>Jardim 01</t>
  </si>
  <si>
    <t>Altura 01 - Alto</t>
  </si>
  <si>
    <t>Altura 02 - Alto</t>
  </si>
  <si>
    <t>Altura 01 - Baixo</t>
  </si>
  <si>
    <t>Altura 02 - Baixo</t>
  </si>
  <si>
    <t>Altura Media Alto</t>
  </si>
  <si>
    <t>Altura Media Baixo</t>
  </si>
  <si>
    <t>Largura de Desnivel</t>
  </si>
  <si>
    <t>Inclinação</t>
  </si>
  <si>
    <t>EXTINTOR DE INCÊNDIO PORTÁTIL DE PÓ QUÍMICO ABC COM CAPACIDADE 2A-20B:C (6 KG), INCLUSIVE SUPORTE PARA FIXAÇÃO, EXCLUSIVE PLACA SINALIZADORA EM PVC FOTOLUMINESCENTE</t>
  </si>
  <si>
    <t>PLACA DE SINALIZAÇÃO DE SEGURANÇA CODIGO 14 - 315/158(NBR 13.434); CÓDIGO S3(NT 14/2010-ES) ("SAIDA DE EMERGÊNCIA" - SETA VERTICAL, INDICAÇÃO DA LOCALIZAÇÃO DOS EXTINTORES)</t>
  </si>
  <si>
    <t>TUBO PVC RÍGIDO PARA ESGOTO NO DIÂMETRO DE 100MM INCLUINDO ESCAVAÇÃO E ATERRO COM AREIA</t>
  </si>
  <si>
    <t>COMPACTAÇÃO DE ATERROS A 100% PROCTOR NORMAL (ARGILA E SOLO BRITA), INCLUSIVE ESPALHAMENTO</t>
  </si>
  <si>
    <t>EXECUÇÃO DE JUNTAS DILATAÇÃO EM ISOPOR, ESPESSURA 20MM E ALTURA DE 200MM, E MASTIQUE ELÁSTICO A BASE DE ALCATRÃO E POLIURETANO OU EQUIVALENTE, CONFORME DETALHE EM PROJETO</t>
  </si>
  <si>
    <t>04.03.06</t>
  </si>
  <si>
    <t>FÔRMA DE TÁBUA DE MADEIRA DE 2.5 X 30.0 CM PARA FUNDAÇÕES, LEVANDO-SE EM CONTA A UTILIZAÇÃO 5 VEZES (INCLUIDO O MATERIAL, CORTE, MONTAGEM, ESCORAMENTO E DESFORMA)</t>
  </si>
  <si>
    <t>FORNECIMENTO, DOBRAGEM E COLOCAÇÃO EM FÔRMA, DE ARMADURA CA-50 A MÉDIA, DIÂMETRO DE 6.3 A 10.0 MM</t>
  </si>
  <si>
    <t>FORNECIMENTO, DOBRAGEM E COLOCAÇÃO EM FÔRMA, DE ARMADURA CA-50 A GROSSA DIÂMETRO DE 12.5 A 25.0 MM (1/2 A 1")</t>
  </si>
  <si>
    <t>CHAPISCO DE ARGAMASSA DE CIMENTO E AREIA MÉDIA OU GROSSA LAVADA, NO TRAÇO 1:3, ESPESSURA 5 MM</t>
  </si>
  <si>
    <t>DRENAGEM</t>
  </si>
  <si>
    <t>GRELHA EM CONCRETO ARMADO 60x55x5CM PARA CANALETA</t>
  </si>
  <si>
    <t>TUBO PVC RÍGIDO PARA ESGOTO NO DIÂMETRO DE 200MM INCLUINDO ESCAVAÇÃO E ATERRO COM AREIA</t>
  </si>
  <si>
    <t>14.01.03</t>
  </si>
  <si>
    <t>14.01.04</t>
  </si>
  <si>
    <t>CAIXA RALO 30X90X90CM EM ALVENARIA DE BLOCO DE CONCRETO, REVESTIDA C/ ARGAMASSA DE CIMENTO E AREIA 1:3, SOBRE LASTRO DE CONCRETO 10CM E GRELHA DE FERRO FUNDIDO, INCLUINDO ESCAVAÇÃO E REATERRO</t>
  </si>
  <si>
    <t>14.01.05</t>
  </si>
  <si>
    <t>14.01.06</t>
  </si>
  <si>
    <t>APLICACAO DE TINTA A BASE DE EPÓXI SOBRE PISO, FAIXAS DIVERSAS</t>
  </si>
  <si>
    <t>21.03.06</t>
  </si>
  <si>
    <t>FORNECIMENTO E PLANTIO DE ARVORE IPÊ AMARELO CASCUDO (TABEBUIA CHRYSOTRICHA), COM ALTURA DE 2,5M E DIÂMETRO DE 0,10M, INCLUSIVE FORNECIMENTO DE TERRA VEGETAL</t>
  </si>
  <si>
    <t>FORNECIMENTO E PLANTIO DE PINGO DE OURO (DURANTA ERECTA L.), "GOLD MOUND", INCLUSIVE FORNECIMENTO DE TERRA VEGETAL</t>
  </si>
  <si>
    <t>FORNECIMENTO E PLANTIO DE IXORA-COMPACTADA (IXORA COCCINEA), INCLUSIVE FORNECIMENTO DE TERRA VEGETAL</t>
  </si>
  <si>
    <t>FORNECIMENTO E PLANTIO DE ARVORE QUARESMEIRA (TIBOUCHINA GRANULOSA), COM ALTURA DE 2,5M E DIÂMETRO DE 0,10M, INCLUSIVE FORNECIMENTO DE TERRA VEGETAL</t>
  </si>
  <si>
    <t>21.04.02</t>
  </si>
  <si>
    <t>21.04.03</t>
  </si>
  <si>
    <t>21.04.04</t>
  </si>
  <si>
    <t>21.04.05</t>
  </si>
  <si>
    <t>21.04.06</t>
  </si>
  <si>
    <t>FORNECIMENTO E PLANTIO DE ÁRVORE AROEIRA SALSA (SHINUS MOLLE), COM ALTURA DE 3,0M, EM CAVAS DE 80X80X80CM, INCLUSIVE FORNECIMENTO DE TERRA VEGETAL</t>
  </si>
  <si>
    <t>TUBOS DE CONCRETO ARMADO PA2, DIÂMETRO 300 MM, COM REJUNTAMENTO DE ARGAMASSA DE CIMENTO, CAL HIDRATADA E AREIA NO TRAÇO 1:2:6, INCLUINDO ESCAVAÇÃO E BERÇO, CONFORME NORMAS E ESPECIFICAÇÕES.</t>
  </si>
  <si>
    <t>GUARDA CORPO COM CORRIMÃO DUPLO DE TUBO DE FERRO GALVANIZADO PARA RAMPA DE ACESSO, DIÂM. 1 1/2" E 3/4", H=0.90 M INCLUSIVE COM PINTURA A ÓLEO OU ESMALTE, CONFORME PROJETO</t>
  </si>
  <si>
    <t>GUARDA CORPO COM CORRIMÃO DUPLO DE TUBO DE FERRO GALVANIZADO, DIÂM. 1 1/2", H=0.90 M INCLUSIVE COM PINTURA A ÓLEO OU ESMALTE, CONFORME PROJETO</t>
  </si>
  <si>
    <t>CORRIMÃO DUPLO DE TUBO DE FERRO GALVANIZADO, DIÂM. 1 1/2", INCLUSIVE COM PINTURA A ÓLEO OU ESMALTE, CONFORME PROJETO</t>
  </si>
  <si>
    <t>TRANSPORTE DE MATERIAL DE QUALQUER NATUREZA DMT &gt; 10 KM, COM CAMINHAO BASCULANTE DE 6,0 M3.</t>
  </si>
  <si>
    <t>LOCACAO DE ANDAIME METALICO TUBULAR TIPO TORRE</t>
  </si>
  <si>
    <t>JANELA DE ALUMINIO TIPO MAXIM AR, INCLUSO GUARNICOES E VIDRO FANTASIA</t>
  </si>
  <si>
    <t>TORNEIRA DE BOIA REAL 1 COM BALAO PLASTICO - FORNECIMENTO E INSTALACAO</t>
  </si>
  <si>
    <t>ADAPTADOR PVC SOLDAVEL COM FLANGES E ANEL PARA CAIXA D'AGUA 25MMX3/4" - FORNECIMENTO E INSTALACAO</t>
  </si>
  <si>
    <t>ADAPTADOR PVC SOLDAVEL COM FLANGES E ANEL PARA CAIXA D'AGUA 32MMX1" - FORNECIMENTO E INSTALACAO</t>
  </si>
  <si>
    <t>ADAPTADOR PVC SOLDAVEL COM FLANGES E ANEL PARA CAIXA D'AGUA 60MMX2" - FORNECIMENTO E INSTALACAO</t>
  </si>
  <si>
    <t>CAIXA METALICA OCTOGONAL 4X4" FUNDO MOVEL</t>
  </si>
  <si>
    <t>ESPELHO PLASTICO 4X2" - FORNECIMENTO E INSTALACAO</t>
  </si>
  <si>
    <t>CABO DE COBRE ISOLADO PVC 450/750V 2,5MM2 RESISTENTE A CHAMA - FORNECIMENTO E INSTALACAO</t>
  </si>
  <si>
    <t>CABO DE COBRE ISOLADO PVC 450/750V 4MM2 RESISTENTE A CHAMA - FORNECIMENTO E INSTALACAO</t>
  </si>
  <si>
    <t>CABO DE COBRE ISOLAMENTO TERMOPLASTICO 0,6/1KV 4MM2 ANTI-CHAMA - FORNECIMENTO E INSTALACAO</t>
  </si>
  <si>
    <t>CABO DE COBRE ISOLAMENTO TERMOPLASTICO 0,6/1KV 10MM2 ANTI-CHAMA - FORNECIMENTO E INSTALACAO</t>
  </si>
  <si>
    <t>CONDULETE 3/4" EM LIGA DE ALUMÍNIO FUNDIDO TIPO "LL" - FORNECIMENTO E INSTALACAO</t>
  </si>
  <si>
    <t>TOMADA DE EMBUTIR 2P+T 10A/250V C/ PLACA - FORNECIMENTO E INSTALACAO</t>
  </si>
  <si>
    <t>MEIO-FIO (GUIA) DE CONCRETO PRE-MOLDADO, DIMENSÕES 12X15X30X100CM (FACE SUPERIOR X FACE INFERIOR X ALTURA X COMPRIMENTO),REJUNTADO C/ARGAMASSA 1:4 CIMENTO:AREIA, INCLUINDO ESCAVAÇÃO E REATERRO</t>
  </si>
  <si>
    <t>17.05.07</t>
  </si>
  <si>
    <t>17.07.01.01</t>
  </si>
  <si>
    <t>17.07.01.02</t>
  </si>
  <si>
    <t>17.07.01.03</t>
  </si>
  <si>
    <t>17.07.01.04</t>
  </si>
  <si>
    <t>17.07.01.05</t>
  </si>
  <si>
    <t>17.07.01.06</t>
  </si>
  <si>
    <t>17.07.02.01</t>
  </si>
  <si>
    <t>17.07.02.02</t>
  </si>
  <si>
    <t>EQUIPE TOPOGRÁFICA PARA SERVIÇOS SIMPLES DE LOCAÇÃO E NIVELAMENTO (INCLUINDO EQUIPAMENTO, TRANSPORTE E PROFISSIONAIS NIVEL MÉDIO)</t>
  </si>
  <si>
    <t>FORNECIMENTO, DOBRAGEM E COLOCAÇÃO EM FÔRMA, DE ARMADURA CA-60 B FINA, DIÂMETRO DE 4.0 A 7.0MM</t>
  </si>
  <si>
    <t>FORNECIMENTO E APLICAÇÃO DE CONCRETO USINADO FCK=30 MPA - CONSIDERANDO LANÇAMENTO MANUAL PARA INFRA-ESTRUTURA (5% DE PERDAS JÁ INCLUÍDO NO CUSTO)</t>
  </si>
  <si>
    <t>FORMA DE CHAPAS MADEIRA COMPENSADA RESINADA, ESP. 12MM, LEVANDO-SE EM CONTA A UTILIZAÇÃO 3 VEZES, REFORÇADAS COM SARRAFOS DE MADEIRA DE 2.5 X 10.0CM (INCL MATERIAL, CORTE, MONTAGEM, ESCORAS EM EUCALIPTO E DESFORMA)</t>
  </si>
  <si>
    <t>MARCO DE MADEIRA DE LEI DE 1ª (PEROBA, IPÊ, ANGELIM PEDRA OU EQUIVALENTE) COM 15 X 3 CM DE BATENTE, NAS DIMENSÕES DE 0.90 X 2.10 M</t>
  </si>
  <si>
    <t>MARCO DE MADEIRA DE LEI DE 1ª (PEROBA, IPÊ, ANGELIM PEDRA OU EQUIVALENTE)COM 15 X 3 CM DE BATENTE</t>
  </si>
  <si>
    <t>EMBOÇO DE ARGAMASSA DE CIMENTO, CAL HIDRATADA CH1 E AREIA MÉDIA OU GROSSA LAVADA NO TRAÇO 1:0.5:6, ESPESSURA 20 MM</t>
  </si>
  <si>
    <t>REBOCO TIPO PAULISTA DE ARGAMASSA DE CIMENTO, CAL HIDRATADA CH1 E AREIA MÉDIA OU GROSSA LAVADA NO TRAÇO 1:0.5:6, ESPESSURA 25 MM</t>
  </si>
  <si>
    <t>EMASSAMENTO DE PAREDES E FORROS, COM DUAS DEMÃOS DE MASSA ACRÍLICA, MARCAS DE REFERÊNCIA SUVINIL, CORAL OU METALATEX</t>
  </si>
  <si>
    <t>PINTURA COM TINTA LÁTEX PVA, MARCAS DE REFERÊNCIA SUVINIL, CORAL OU METALATEX, INCLUSIVE SELADOR, EM PAREDES E FORROS, A DUAS DEMÃOS</t>
  </si>
  <si>
    <t>CAIXA DE PASSAGEM DE ALVENARIA DE BLOCOS DE CONCRETO 9X19X39CM, DIMENSÕES DE 50X50X50CM, COM REVESTIMENTO INTERNO EM CHAPISCO E REBOCO, TAMPA DE CONCRETO ESP.5CM E LASTRO DE BRITA 5 CM</t>
  </si>
  <si>
    <t>DISPOSITIVO DE PROTEÇÃO CONTRA SURTO (DPS) BIPOLAR, TENSÃO NOMINAL MÁXIMA 275VCA, CORENTE DE SURTO MÁXIMA 40KA.</t>
  </si>
  <si>
    <t>FORNECIMENTO E ASSENTAMENTO DE LADRILHO HIDRÁULICO RANHURADO, VERMELHO, DIM. 20X20 CM, ESP. 1.5CM, ASSENTADO COM PASTA DE CIMENTO COLANTE, EXCLUSIVE REGULARIZAÇÃO E LASTRO</t>
  </si>
  <si>
    <t>EXTINTOR DE INCÊNDIO DE ÁGUA PRESSURIZADA CAPACIDADE 2A (10L), INCLUSIVE SUPORTE PARA FIXAÇÃO E EXCLUSIVE PLACA SINALIZADORA EM PVC FOTOLUMINESCENTE</t>
  </si>
  <si>
    <t>CHAPA METÁLICA Nº 26 COM LARGURA DE 30CM, Á SER INSTALADA NO LADO EXTERNO DO MURO NOVO CONSTRUIDO, PARA EVITAR ENTRADA DE ESCORPIÕES NA QUADRA/ESCOLA</t>
  </si>
  <si>
    <t>21.01.08.02</t>
  </si>
  <si>
    <r>
      <t xml:space="preserve">LS: </t>
    </r>
    <r>
      <rPr>
        <sz val="10"/>
        <rFont val="Arial"/>
        <family val="2"/>
      </rPr>
      <t>91,50%</t>
    </r>
  </si>
  <si>
    <t>ESPELHO CRISTAL ESPESSURA 4MM, COM MOLDURA EM ALUMINIO E COMPENSADO 6MM PLASTIFICADO COLADO</t>
  </si>
  <si>
    <t xml:space="preserve">VIDRO FANTASIA MARTELADO 4MM </t>
  </si>
  <si>
    <t xml:space="preserve">CAIXILHO FIXO, DE ALUMINIO, PARA VIDRO </t>
  </si>
  <si>
    <t xml:space="preserve">CANTONEIRA DE ALUMINIO 1"X1, PARA PROTECAO DE QUINA DE PAREDE </t>
  </si>
  <si>
    <t>DISJUNTOR TERMOMAGNETICO MONOPOLAR PADRAO NEMA (AMERICANO) 10 A 30A 240V, FORNECIMENTO E INSTALACAO</t>
  </si>
  <si>
    <t>DISJUNTOR TERMOMAGNETICO TRIPOLAR PADRAO NEMA (AMERICANO) 60 A 100A 240V, FORNECIMENTO E INSTALACAO</t>
  </si>
  <si>
    <t>LUMINARIA ABERTA PARA ILUMINACAO PUBLICA, PARA LAMPADA A VAPOR DE MERCURIO ATE 400W E MISTA ATE 500W, COM BRACO EM TUBO DE ACO GALV D=50MM PROJ HOR=2.500MM E PROJ VERT= 2.200MM, FORNECIMENTO E INSTALACAO</t>
  </si>
  <si>
    <t>RALO SIFONADO, PVC, DN 100 X 40 MM, JUNTA SOLDÁVEL, FORNECIDO E INSTALADO EM RAMAL DE DESCARGA OU EM RAMAL DE ESGOTO SANITÁRIO. AF_12/2014</t>
  </si>
  <si>
    <t>ESPALHAMENTO MECANIZADO (COM MOTONIVELADORA 140 HP) MATERIAL 1A. CATEGORIA</t>
  </si>
  <si>
    <t>PREFEITURA MUNICIPAL DE ARACRUZ 
SECRETARIA MUNICIPAL DE OBRAS</t>
  </si>
  <si>
    <t>Memória de Cálculo Administração da Obra</t>
  </si>
  <si>
    <t>Funcionário</t>
  </si>
  <si>
    <t xml:space="preserve"> % Mensal</t>
  </si>
  <si>
    <t>Qnt Meses</t>
  </si>
  <si>
    <t>Coef</t>
  </si>
  <si>
    <t>Encarregado</t>
  </si>
  <si>
    <t>ADM</t>
  </si>
  <si>
    <t>EQUIPE DE OBRA, INCLUINDO ENGENHEIRO PLENO E ENCARREGADO DE OBRAS (PARCIAL)</t>
  </si>
  <si>
    <t>22</t>
  </si>
  <si>
    <t>SUBTOTAL 22</t>
  </si>
  <si>
    <t>RETIRADA DE PAINEL DE GRADIL NYLOFOR 3D, COM COMPRIMENTO DE 2,50M, INCLUINDO PARAFUSOS, DIMENSÕES DO PAINEL CONFORME EXISTENTE</t>
  </si>
  <si>
    <t>LAJE PRÉ-MOLDADA, SOBRECARGA 150 KG/M2, CAPEAMENTO 4CM FCK 30MPa, ESP. TOTAL 12CM, INCLUINDO ESCORAMENTO, MONTAGEM E DESMONTAGEM DO ESCORAMENTO, ARMADURA, CAPA DE CONCRETO, CONFORME PROJETO</t>
  </si>
  <si>
    <t>FORNECIMENTO E INSTALAÇÃO DE TELA DE ACO SOLDADA NERVURADA CA-60, Q-138, (2,20 KG/M2), DIAMETRO DO FIO = 4,2 MM,LARGURA = 2,45 X 120 M DE COMPRIMENTO, ESPACAMENTO DA MALHA = 10 X 10 CM</t>
  </si>
  <si>
    <t>FORNECIMENTO E INSTALAÇÃO DE TELA DUPLA DE ACO SOLDADA NERVURADA, CA-60, Q-196, (3,11 KG/M2), DIAMETRO DO FIO = 5,0 MM, LARGURA = 2,45 M, ESPACAMENTO DA MALHA = 10 X 10 CM</t>
  </si>
  <si>
    <t>03.01.08</t>
  </si>
  <si>
    <t>03.01.09</t>
  </si>
  <si>
    <t xml:space="preserve">ESCAVACAO MANUAL EM SOLO, PROF. MAIOR QUE 1,5M ATE 4,00 M </t>
  </si>
  <si>
    <t>ESGOTAMENTO COM MOTO-BOMBA AUTOESCORVANTE, INCLUSIVE TUBULAÇÃO FLEXIVEL PARA LANÇAMENTO NOS BUEIROS EXISTENTES</t>
  </si>
  <si>
    <t>UND/MÊS</t>
  </si>
  <si>
    <t>02.04</t>
  </si>
  <si>
    <t>ESGOTAMENTO DE VALAS</t>
  </si>
  <si>
    <t>02.04.01</t>
  </si>
  <si>
    <t>EXECUÇÃO DE JUNTAS DE DESSOLIDARIZAÇÃO (DE BORDA) EM ISOPOR, ESPESSURA 10MM E ALTURA DE 110MM, E MASTIQUE ELÁSTICO A BASE DE ALCATRÃO E POLIURETANO ESPESSURA 10MM E ALTURA DE 40MM, MARCA DE REFERÊNCIA SIKAFLEX T68 OU EQUIVALENTE</t>
  </si>
  <si>
    <t>EXECUÇÃO DE JUNTAS SERRADA (SECA), DIMENSÕES 5X40MM COM MASTIQUE ELÁSTICO A BASE DE ALCATRÃO E POLIURETANO TIPO SIKAFLEX T68 OU EQUIVALENTE</t>
  </si>
  <si>
    <t>PORTA EM MADEIRA MEXICANA 1A.QUALIDADE ESP. 30MM P/ VERNIZ, INCLUSIVE ALIZARES, DOBRADIÇAS E FECHADURA EXTERNA EM LATÃO CROMADO LAFONTE OU EQUIV., EXCLUSIVE MARCO, NAS DIM.: 0.90 X 2.10 M</t>
  </si>
  <si>
    <t>PORTA EM MADEIRA MEXICANA 1A.QUALIDADE ESP. 30MM P/ VERNIZ, INCLUSIVE ALIZARES, DOBRADIÇAS E FECHADURA EXTERNA EM LATÃO CROMADO LAFONTE OU EQUIV., EXCLUSIVE MARCO, NAS DIM.: 1.00 X 2.10 M</t>
  </si>
  <si>
    <t>PORTA EM MADEIRA DE LEI TIPO ANGELIM PEDRA OU EQUIV.C/ENCHIMENTO EM MADEIRA 1A.QUALIDADE ESP. 30MM, REVESTIDA COM LAMINADO TEXTURIZADO EM TODAS AS FACES DA PORTA, 60X170CM, COM ACABAMENTO FINAL DE 31.60MM,  INCLUSO MARCO E DOBRADICAS EM LATÃO CROMADO FIXADOS SOBRE MARCO DE MADEIRA, INCLUINDO INSTALAÇÃO DE TARJETA TIPO LIVRE/OCUPADO</t>
  </si>
  <si>
    <t>PORTA EM MADEIRA DE LEI TIPO ANGELIM PEDRA OU EQUIV.C/ENCHIMENTO EM MADEIRA 1A.QUALIDADE ESP. 30MM, REVESTIDA COM LAMINADO TEXTURIZADO EM TODAS AS FACES DA PORTA, 90X170CM, COM ACABAMENTO FINAL DE 36MM,   INCLUSO MARCO E DOBRADICAS EM LATÃO CROMADO FIXADOS SOBRE MARCO DE MADEIRA, INCLUINDO INSTALAÇÃO DE TARJETA TIPO LIVRE/OCUPADO</t>
  </si>
  <si>
    <t>09.03.06</t>
  </si>
  <si>
    <t>SOLEIRA DE GRANITO CINZA, ESPESSURA 3 CM E LARGURA DE 3 CM, PARA SEPARAR PISO DO VESTIÁRIO (CHUVEIRO) E PISO DE CIRCULAÇÃO, SEVERÁ ESTAR EMBUTIDA NO PISO</t>
  </si>
  <si>
    <t>10.03.02</t>
  </si>
  <si>
    <t>SOBRE PISO (ARQUIBANCADA)</t>
  </si>
  <si>
    <t>LAJE TRELIÇADA UNIDIRECIONAL, SOBRECARGA 500KGF/M², CAPEAMENTO DE 5 CM, ESP. MINIMA TOTAL 13 CM, MALHA POSITIVA NA CAPA Ø 5.0 C/30CM, CONFORME PROJETO</t>
  </si>
  <si>
    <t>PEITORIL DE GRANITO ESP. 2 CM E LARGURA DE 15 CM</t>
  </si>
  <si>
    <t>CALHA EM CONCRETO SIMPLES, MEIA CANA DE CONCRETO, DIAMETRO 300 MM</t>
  </si>
  <si>
    <t>14.01.07</t>
  </si>
  <si>
    <t>14.01.08</t>
  </si>
  <si>
    <t>CANALETA DE ALVENARIA DE BLOCOS DE CONCRETO ESTRUT. (9X19X39CM) CHEIOS CHAPISCADA E REBOCADA, COM LARGURA DE 60CM E ALTURA DE 55CM, COM FORNECIMENTO E ESPALHAMENTO DE BRITA 3 INTERNAMENTE, BLOCOS ASSENTADOS SOBRE LAJE DE CONCRETO DE 25MPa 60X8X100CM, SOBRE CONCRETO MAGRO 60X5X100CM, CANALETA ARMADA Ø8.0, INCLUINDO ESCAVAÇÃO, REATERRO E TRANSPORTE DE MATERIAL, CONFORME PROJETO</t>
  </si>
  <si>
    <t>TUBO PVC RÍGIDO PARA ESGOTO NO DIÂMETRO DE 150MM INCLUINDO ESCAVAÇÃO E ATERRO COM AREIA</t>
  </si>
  <si>
    <t>14.01.09</t>
  </si>
  <si>
    <t>EXECUCAO DE DRENO LONGITUDINAL COM Ø 30cm, COMPOSTO DE TUBO DE PVC CORRUGADO FLEXIVEL PERFURADO DN 110 ENVOLTO DE SACOS DE BRITA 3 E MANTA GEOTEXTIL RT16 (ANTIGO BIDIM OP-30) OU EQUIVALENTE</t>
  </si>
  <si>
    <t>16.01.02</t>
  </si>
  <si>
    <t>CAIXA DE PASSAGEM 300X300X120MM, CHAPA 18, COM TAMPA PARAFUSADA</t>
  </si>
  <si>
    <t>CONDULETE 1 1/2" EM LIGA DE ALUMÍNIO FUNDIDO TIPO "X" - FORNECIMENTO E INSTALACAO</t>
  </si>
  <si>
    <t>CONDULETE 1 1/2" EM LIGA DE ALUMÍNIO FUNDIDO TIPO "T" - FORNECIMENTO E INSTALACAO</t>
  </si>
  <si>
    <t>CONDULETE 1" EM LIGA DE ALUMÍNIO FUNDIDO TIPO "X" - FORNECIMENTO E INSTALACAO</t>
  </si>
  <si>
    <t>CONDULETE 1" EM LIGA DE ALUMÍNIO FUNDIDO TIPO "T" - FORNECIMENTO E INSTALACAO</t>
  </si>
  <si>
    <t>17.06.06</t>
  </si>
  <si>
    <t>17.06.07</t>
  </si>
  <si>
    <t>17.06.08</t>
  </si>
  <si>
    <t>17.06.09</t>
  </si>
  <si>
    <t>POSTE CIRCULAR DE CONCRETO 11 M PADRÃO ESCELSA, INCL.  DUAS LUMINÁRIAS TIPO PÉTALA MOD. BETA II C/ 2 LÂMPADA VAPOR METÁLICO 250W, REATOR ALTO FATOR DE POTÊNCIA 250W/220V E RELÉ FOTOELÉTRICO, TECNOWATT OU EQUIVALENTE</t>
  </si>
  <si>
    <t>POSTE CIRCULAR DE CONCRETO 11M PADRÃO ESCELSA, INCL. 3 PROJETORES PL 400 MA C/ LÂMPADA VM 250W, REATOR TIPO EXTERNO 250 W /220V ALTO FATOR DE POTÊNCIA, TECNOWATT OU EQUIVALENTE.</t>
  </si>
  <si>
    <t>EXECUCAO DE MANTA GEOTEXTIL RT16 (ANTIGO BIDIM OP-30), INTERNO A CANALETA DE DRENAGEM ENVOLVENDO A CAMADA DRENANTE DE BRITA, CONFORME PROJETO</t>
  </si>
  <si>
    <t>14.01.10</t>
  </si>
  <si>
    <t>COBERTURA EM TELHA DE AÇO GALVANIZADO PERFIL ONDULADO 17, ESP.: 0,50 MM, PRÉ-PINTADA COM PINTURA ELETROSTÁTICA NAS DUAS FACES, COR BRANCA STANDARD, INCLUSIVE ACESSÓRIOS DE FIXAÇÃO E FITA ANTI-CORROSIVA ENTRE TELHAS E TERÇAS, MARCA DE REF. STO ANDRÉ, PANISSOL, METFORM OU EQUIVALENTE</t>
  </si>
  <si>
    <t>POÇO DE VISITA EM ALVENARIA DE BLOCO DE CONCRETO ESTRUTURAL CHEIO 19X19X39CM ARMADO, DIM. INT. 1,40X1,40, HMÁX=1,50M, INCLUINDO TAMPA DE FERRO FUNDIDO, INCLUSIVE ESCAVAÇÃO E REATERRO, CONFORME DETALHE EM PROJETO</t>
  </si>
  <si>
    <t>CAIXAS DE INSPEÇÃO DE ALV. BLOCOS CONCRETO 9X19X39CM, DIM, 60X60CM E HMÁX = 1M, COM TAMPA DE FERRO FUNDIDA ARTICULADA 60X60CM, LASTRO DE CONC. ESP. 10CM, REVEST INTERN. C/ CHAPISCO E REBOCO IMPERMEABILIZADO, INCL. ESCAVAÇÃO, REATERRO E ENCHIMENTO</t>
  </si>
  <si>
    <r>
      <t xml:space="preserve">BDI: </t>
    </r>
    <r>
      <rPr>
        <sz val="10"/>
        <rFont val="Arial"/>
        <family val="2"/>
      </rPr>
      <t>20,30% - Equipamentos
        30,90% - Serviços 
        (materiais e instalações)</t>
    </r>
    <r>
      <rPr>
        <b/>
        <sz val="10"/>
        <rFont val="Arial"/>
        <family val="2"/>
      </rPr>
      <t xml:space="preserve">
PRAZO DA OBRA: </t>
    </r>
    <r>
      <rPr>
        <sz val="10"/>
        <rFont val="Arial"/>
        <family val="2"/>
      </rPr>
      <t>240 dias</t>
    </r>
    <r>
      <rPr>
        <b/>
        <sz val="10"/>
        <rFont val="Arial"/>
        <family val="2"/>
      </rPr>
      <t xml:space="preserve">
DATA BASE: </t>
    </r>
    <r>
      <rPr>
        <sz val="10"/>
        <rFont val="Arial"/>
        <family val="2"/>
      </rPr>
      <t>Março/2017</t>
    </r>
  </si>
  <si>
    <t>Engenheiro (dedicação média de 15hs semanal, considerando 5 dias na semana)</t>
  </si>
  <si>
    <r>
      <t xml:space="preserve">LS: </t>
    </r>
    <r>
      <rPr>
        <sz val="10"/>
        <rFont val="Arial"/>
        <family val="2"/>
      </rPr>
      <t>90,92%</t>
    </r>
  </si>
  <si>
    <r>
      <t xml:space="preserve">BDI: </t>
    </r>
    <r>
      <rPr>
        <sz val="10"/>
        <rFont val="Arial"/>
        <family val="2"/>
      </rPr>
      <t>20,30% - Equipamentos
        27,64% - Serviços 
        (materiais e instalações)</t>
    </r>
    <r>
      <rPr>
        <b/>
        <sz val="10"/>
        <rFont val="Arial"/>
        <family val="2"/>
      </rPr>
      <t xml:space="preserve">
PRAZO DA OBRA: </t>
    </r>
    <r>
      <rPr>
        <sz val="10"/>
        <rFont val="Arial"/>
        <family val="2"/>
      </rPr>
      <t>240 dias</t>
    </r>
    <r>
      <rPr>
        <b/>
        <sz val="10"/>
        <rFont val="Arial"/>
        <family val="2"/>
      </rPr>
      <t xml:space="preserve">
DATA BASE: </t>
    </r>
    <r>
      <rPr>
        <sz val="10"/>
        <rFont val="Arial"/>
        <family val="2"/>
      </rPr>
      <t>Novembro/2015</t>
    </r>
  </si>
  <si>
    <t>RESUMO COMPARATIVO DO ORÇAMENTO</t>
  </si>
  <si>
    <t>DIFERENÇA</t>
  </si>
  <si>
    <t>- Atualização de Data Base, BDI e Lei Social.</t>
  </si>
  <si>
    <t>- Inserção da administração local de obra.</t>
  </si>
  <si>
    <t>Atualização em 06/2017</t>
  </si>
  <si>
    <t>1º Envio em Fevereiro/2016</t>
  </si>
  <si>
    <t>- Incluido bloco de alvenaria estrutural cheio para execução de mureta das  arquibancadas;
- Atualização de Data Base, BDI e Lei Social.</t>
  </si>
  <si>
    <t>- Incluido furo nas lajes das arquibancadas para assentamento do bloco estrutural cheio para execução da mureta;
- Atualização de Data Base, BDI e Lei Social.</t>
  </si>
  <si>
    <t>- Inclusão de tampa de ferro em caixas de esgoto em substituição as tampas de concreto originalmente adotado;
- Atualização de Data Base, BDI e Lei Social.</t>
  </si>
  <si>
    <t>- Alterado o projeto original de alimentação de energia da quadra e consequentemente reavaliado os serviços de  cabos da alimentação elétrica do QG da quadra, alimentação derivando do QGBT da unidade escolar e revisão de todo o projeto elétrico padrão FNDE da quadra internamente;
- Atualização de Data Base, BDI e Lei Social.</t>
  </si>
  <si>
    <t>- Inserção de serviço de pintura epoxi da base geral da quadra, além do originalmente previsto de demarcação das faixas quadra;
- Atualização de Data Base, BDI e Lei Social.</t>
  </si>
  <si>
    <t>- Ajustado as  composições de serviços, e materiais utilizados;
- Atualização de Data Base, BDI e Lei Social.</t>
  </si>
  <si>
    <t>Incluso e ajustado:
- Serviço para situações que a escavação manual será maior que 1,5m, para as sapatas;
- Escavação da capa de terra vegetal;
- Escavação de 50cm, abaixo do piso da quadra, para melhoria da capacidade de carga do terreno,  conforme solicitado pelo projeto autor do projeto geotécnico de fundação (parecer técnico sobre os resultados da sondagem);
- Esgotamento de valas e cavas de fundação em caso de chuva;
- Atualização de Data Base, BDI e Lei Social.</t>
  </si>
  <si>
    <t>- Inserido o serviço de armação das lajes de piso da quadra/vestiário em tela em (m²) em substituição do serviço em armadura a ser executada no local, a fim de dar maior celeridade a execução da obra;
- Atualização de Data Base, BDI e Lei Social.</t>
  </si>
  <si>
    <t>- Adequação das composições de serviços da cobertura (estrutura metálica e cobertura de telhas)  compatíveis com o procedimento de medição de praxe (área de projeção) e ajustado as especificações dos materiais nas composições de custos para telhas compatível e para o tratamento da estrtura metálica conforme o especificado no projeto arquitetônico e estrutura metálica  do FNDE em substituição ao inicialmente adotado para as  composição de custo padrão da tabela do Iopes/Itufes/Labor. 
- Atualização de Data Base, BDI e Lei Social.</t>
  </si>
  <si>
    <t>- Compatibilização e ajustes de quantitativo com o projeto arquitetônico e inserção de serviço de peitoril para as muretas da rampa, e divisórias em alvenarias dos vestiários;
- Atualização de Data Base, BDI e Lei Social.</t>
  </si>
  <si>
    <t>- Inserido no projeto de drenagem a captação de água de taludes na região da escada/rampa, te na base do talude atrás do vestiáro, bem como efetuado alteração no detalhe da canaleta padrão FNDE, colocando fundo de concreto na canaleta para evitar transferência de água de chuva para os taludes podendo gerar destabilização destes, e inserção de tampa de concreto com furos em todo comprimento das canaletas para evitar risco de acidente nos horários de recreação, pois os alunos em outras quadras do mesmo padrão, vem retirando as britas e atirando um nos outros;
- Atualização de Data Base, BDI e Lei Social.</t>
  </si>
  <si>
    <t>- Inserção de serviço de chapa metálica em torno do muro para evitar entrada de escorpiões na parte interna da quadra, conforme adotado pela unidade escolar nos muros existentes;
- Inserido e ajustado quantitativo de meio-fio e grama em placas em torno da escada/rampa;
- Atualização de Data Base, BDI e Lei Social.</t>
  </si>
  <si>
    <t>- Corrigido o quantitativo fornecido elo FNDE referente ao Cabo de cobre nu conforme projeto padrão do FNDE;
- Atualização de Data Base, BDI e Lei Social.</t>
  </si>
  <si>
    <r>
      <t>- Analisado as sondages e considerando que o nível do lençol de água do terreno não é aflorado foi retirado a impermeabilização da</t>
    </r>
    <r>
      <rPr>
        <sz val="11"/>
        <rFont val="Calibri"/>
        <family val="2"/>
        <scheme val="minor"/>
      </rPr>
      <t>s sapatas</t>
    </r>
    <r>
      <rPr>
        <sz val="11"/>
        <color theme="1"/>
        <rFont val="Calibri"/>
        <family val="2"/>
        <scheme val="minor"/>
      </rPr>
      <t xml:space="preserve"> e pilaretes da escada e rampa de acesso a escola existente e sapatas da quadra e vestiário;
- Atualização de Data Base, BDI e Lei Social.</t>
    </r>
  </si>
  <si>
    <t>REDE DE ESGOTO, CONTENDO FOSSA E FILTRO, INCLUSIVE TUBOS E CONEXÕES DE LIGAÇÃO ENTRE CAIXAS, CONSIDERANDO DISTÂNCIA DE 25M, CONFORME PROJETO (1 UTILIZAÇÃO)</t>
  </si>
  <si>
    <t>MÊS</t>
  </si>
  <si>
    <t>ESCAVAÇÃO MECÂNICA EM MATERIAL DE 1ª CAT. H= 0,00 A 1,50 M, PARA OS SERVIÇOS DE TERRAPLENAGEM</t>
  </si>
  <si>
    <t>GALPÃO PARA CORTE E ARMAÇÃO COM ÁREA DE 6.00M2, DE PEÇAS DE MADEIRA 8X8CM E CONTRAVENTAMENTO DE 5X7CM, COBERTURA DE TELHAS DE FIBROC. DE 6MM, INCLUSIVE PONTO E CABO DE ALIMENTAÇÃO DA MÁQUINA, CONF. PROJETO (2 UTILIZAÇÕES)</t>
  </si>
  <si>
    <t>ESCAVAÇÃO MANUAL EM MATERIAL DE 1A. CATEGORIA, ATÉ 1.50 M DE PROFUNDIDADE</t>
  </si>
  <si>
    <t>REATERRO APILOADO DE CAVAS DE FUNDAÇÃO, EM CAMADAS DE 20 CM</t>
  </si>
  <si>
    <t>FORNECIMENTO, DOBRAGEM E COLOCAÇÃO EM FÔRMA, DE ARMADURA CA-50 A GROSSA, DIÂMETRO DE 12.5 A 25.0MM</t>
  </si>
  <si>
    <t>ALVENARIA DE BLOCOS CERÂMICOS 10 FUROS 10X20X20CM, ASSENTADOS C/ARGAMASSA DE CIMENTO, CAL HIDRATADA CH1 E AREIA TRAÇO 1:0,5:8, ESP. DAS JUNTAS 12MM E ESP. DAS PAREDES S/REVESTIMENTO, 10CM (BLOCO COMPRADO NA FÁBRICA, POSTO OBRA)</t>
  </si>
  <si>
    <t>ALVENARIA DE BLOCOS DE CONCRETO ESTRUT. (19X19X39CM) CHEIOS, C/ RESIST. MÍN. COMPR. 15MPA, ASSENTADOS C/ ARG. CIMENTO E AREIA NO TRAÇO 1:4, ESP. JUNTAS DE 10MM E ESP. DA PAREDE S/ REVEST. 19CM</t>
  </si>
  <si>
    <t>REGULARIZAÇÃO DE BASE P/ REVESTIMENTO CERÂMICO, COM ARGAMASSA DE CIMENTO E AREIA NO TRAÇO 1:5, ESPESSURA 3CM</t>
  </si>
  <si>
    <t>SOLEIRA DE GRANITO ESP. 2 CM E LARGURA DE 15 CM</t>
  </si>
  <si>
    <t>TUBO DE PVC RÍGIDO SOLDÁVEL MARROM, DIÂM. 25MM (3/4"), INCLUSIVE CONEXÕES</t>
  </si>
  <si>
    <t>TUBO DE PVC RIGIDO SOLDÁVEL MARROM, DIÂM. 32MM (1"), INCLUSIVE CONEXÕES</t>
  </si>
  <si>
    <t>TUBO DE PVC RÍGIDO SOLDÁVEL MARROM, DIÂM. 50MM (11/2"), INCLUSIVE CONEXÕES</t>
  </si>
  <si>
    <t>TUBO DE PVC RÍGIDO SOLDÁVEL MARROM, DIÂM. 60MM (2"), INCLUSIVE CONEXÕES</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</si>
  <si>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</si>
  <si>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</si>
  <si>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</si>
  <si>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</si>
  <si>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REGISTRO DE GAVETA BRUTO DIAM. 40MM (11/2")</t>
  </si>
  <si>
    <t>REGISTRO DE GAVETA BRUTO DIAM. 50MM (2")</t>
  </si>
  <si>
    <t>REGISTRO DE GAVETA COM CANOPLA CROMADA, DIAM. 20MM (3/4"), MARCAS DE REFERÊNCIA FABRIMAR, DECA OU DOCOL</t>
  </si>
  <si>
    <t>REGISTRO DE PRESSÃO COM CANOPLA CROMADA DIAM. 20MM (3/4"), MARCAS DE REFERÊNCIA FABRIMAR, DECA OU DOCOL</t>
  </si>
  <si>
    <t>VÁLVULA DE DESCARGA COM CANOPLA CROMADA DE 40MM (11/2"), MARCAS DE REFERÊNCIA FABRIMAR, DECA OU DOCOL</t>
  </si>
  <si>
    <t>CHUVEIRO ELÉTRICO TIPO DUCHA LORENZET OU CORONA</t>
  </si>
  <si>
    <t>TORNEIRA PRESSÃO CROMADA DIÂM. 1/2" PARA LAVATÓRIO, MARCAS DE REFERÊNCIA FABRIMAR, DECA OU DOCOL</t>
  </si>
  <si>
    <t>QUADRO DISTRIB. ENERGIA, EMBUTIDO OU SEMI EMBUTIDO, CAPAC. P/ 28 DISJ. DIN, C/BARRAM TRIF. 100A BARRA. NEUTRO E TERRA, FAB. EM CHAPA DE AÇO 12 USG COM PORTA, ESPELHO, TRINCO COM FECHAD CH YALE, REF. QDTN II-28DIN-CEMAR OU EQUIV.</t>
  </si>
  <si>
    <t>ELETRODUTO DE PVC RÍGIDO ROSCÁVEL, DIÂM. 3/4" (25MM), INCLUSIVE CONEXÕES</t>
  </si>
  <si>
    <t>ELETRODUTO DE PVC RÍGIDO ROSCÁVEL, DIÂM. 1" (32MM), INCLUSIVE CONEXÕES</t>
  </si>
  <si>
    <t>ELETRODUTO DE PVC RÍGIDO ROSCÁVEL, DIÂM. 1 1/2" (50MM), INCLUSIVE CONEXÕES</t>
  </si>
  <si>
    <t>ELETRODUTO PEAD, COR PRETA, DIAM. 2", MARCA REF. KANAFLEX OU EQUIVALENTE</t>
  </si>
  <si>
    <t>ELETRODUTO PEAD, COR PRETA, DIAM. 3", MARCA REF. KANAFLEX OU EQUIVALENTE</t>
  </si>
  <si>
    <t>CAIXA DE EMBUTIR MARCA DE REFERÊNCIA TIGREFLEX, 4X2"</t>
  </si>
  <si>
    <t>CABO DE COBRE TERMOPLÁSTICO, COM ISOLAMENTO PARA 1000V, SEÇÃO DE 35.0 MM2</t>
  </si>
  <si>
    <t>CABO DE COBRE TERMOPLÁSTICO, COM ISOLAMENTO PARA 750V, SEÇÃO DE 25.0 MM2</t>
  </si>
  <si>
    <t>LUMINÁRIA PARA UMA LÂMPADA FLUORESCENTE 40W, COMPLETA, C/ REATOR SIMPLES-127V PARTIDA RÁPIDA ALTO FATOR DE POTÊNCIA, SOQUETE ANTIVIBRATÓRIO E LÂMPADA FLUORESCENTE 40W-127V</t>
  </si>
  <si>
    <t>LUMINÁRIA P/ DUAS LÂMPADAS FLUORESCENTES 40W, COMPLETA, C/ REATOR DUPLO-127V PARTIDA RÁPIDA E ALTO FATOR DE POTÊNCIA, SOQUETE ANTIVIBRATÓRIO E LÂMPADA FLUORESCENTE 40W-127V</t>
  </si>
  <si>
    <t>INTERRUPTOR DE UMA TECLA SIMPLES 10A/250V, COM PLACA 4X2"</t>
  </si>
  <si>
    <t>ALAMBRADO COM TELA LOSANGULAR DE ARAME FIO 12, MALHA 2" REVESTIDO EM PVC COM TUBO DE FERRO GALVANIZADO VERTICAL DE 21/2" E HORIZONTAL DE 1", INCLUSIVE PORTÃO, PINTADOS COM ESMALTE SOBRE FUNDO ANTI CORROSIVO</t>
  </si>
  <si>
    <t>BLOCOS PRÉ-MOLDADOS DE CONCRETO TIPO PAVI-S OU EQUIVALENTE, ESPESSURA DE 6 CM E RESISTÊNCIA A COMPRESSÃO MÍNIMA DE 35MPA, ASSENTADOS SOBRE COLCHÃO DE PÓ DE PEDRA NA ESPESSURA DE 10 CM</t>
  </si>
  <si>
    <t>RELÉ FOTOELÉTRICO PARA COMANDO DE ILUMINAÇÃO EXTERNA 1000 W - FORNECIMENTO E INSTALAÇÃO. AF_08/2020</t>
  </si>
  <si>
    <t>HASTE DE ATERRAMENTO 5/8  PARA SPDA - FORNECIMENTO E INSTALAÇÃO. AF_12/2017</t>
  </si>
  <si>
    <t>ADAPTADOR CURTO COM BOLSA E ROSCA PARA REGISTRO, PVC, SOLDÁVEL, DN 25MM X 3/4, INSTALADO EM RAMAL OU SUB-RAMAL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</si>
  <si>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</si>
  <si>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</si>
  <si>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REGISTRO DE GAVETA BRUTO, LATÃO, ROSCÁVEL, 3/4" - FORNECIMENTO E INSTALAÇÃO. AF_08/2021</t>
  </si>
  <si>
    <t xml:space="preserve">UN </t>
  </si>
  <si>
    <r>
      <t xml:space="preserve">LS: </t>
    </r>
    <r>
      <rPr>
        <sz val="10"/>
        <rFont val="Arial"/>
        <family val="2"/>
      </rPr>
      <t>157,27%</t>
    </r>
  </si>
  <si>
    <t>ALVENARIA DE VEDAÇÃO DE BLOCOS CERÂMICOS FURADOS NA VERTICAL DE 14X19X39 CM (ESPESSURA 14 CM) E ARGAMASSA DE ASSENTAMENTO COM PREPARO EM BETONEIRA. AF_12/2021</t>
  </si>
  <si>
    <r>
      <t xml:space="preserve">BDI: </t>
    </r>
    <r>
      <rPr>
        <sz val="10"/>
        <rFont val="Arial"/>
        <family val="2"/>
      </rPr>
      <t>15,57% - Equipamentos
        31,96% - Serviços (materiais e instalações)</t>
    </r>
    <r>
      <rPr>
        <b/>
        <sz val="10"/>
        <rFont val="Arial"/>
        <family val="2"/>
      </rPr>
      <t xml:space="preserve">
PRAZO DA OBRA: </t>
    </r>
    <r>
      <rPr>
        <sz val="10"/>
        <rFont val="Arial"/>
        <family val="2"/>
      </rPr>
      <t xml:space="preserve"> 240 dias</t>
    </r>
    <r>
      <rPr>
        <b/>
        <sz val="10"/>
        <rFont val="Arial"/>
        <family val="2"/>
      </rPr>
      <t xml:space="preserve">
DATA BASE: </t>
    </r>
    <r>
      <rPr>
        <sz val="10"/>
        <rFont val="Arial"/>
        <family val="2"/>
      </rPr>
      <t>Janeiro/2022</t>
    </r>
  </si>
  <si>
    <t>NOTA:</t>
  </si>
  <si>
    <t>O item 07.01.01 - Estrutura metálica p/ quadra poliesportiva coberta constituída por perfis formados a frio, aço estrutural ASTM A-570 G33 (terças) ASTM A-36 (demais perfis) deverá ter sistema de trat. e limpeza mecânica norma SIS - ST3, pintura aplicando duas demãos de tinta epoxi mastic curado com poliamida sendo a 1ª demão pigmentada com alumínio e a 2ª demão na cor do acabamento final (tipo oxibar e/ou sumastic), com espessura da pelicula seca total aplicada de 240MC, conf descrito em projeto para cobertura em arco com vão de 30 metros.</t>
  </si>
  <si>
    <t>APLICAÇÃO DE TINTA EPÓXI DE ALTA ESPESSURA SEMIBRILHANTE SOBRE PISO DE CONCRETO A TRÊS DEMÃOS, INCLUSIVE SELADOR EPÓXI A UMA DEMÃO - REF. INTERGARD 2005 E 2001 - INTERNACIONAL OU EQUIVALENTE</t>
  </si>
  <si>
    <t>ESTRUT. METÁLICA P/ QUADRA POLIESP. COBERTA CONSTITUÍDA POR PERFIS FORMADOS A FRIO, AÇO ESTRUTURAL ASTM A-570 G33 (TERÇAS) ASTM A-36 (DEMAIS PERFIS) C/ O SISTEMA DE TRAT. E PINT CONF DESCRITO EM NOTAS DA PLANILHA</t>
  </si>
  <si>
    <t>CERÂMICA 10 X 10 CM, MARCAS DE REFERÊNCIA ELIANE OU TECNOGRÉS, NA COR AMARELA, COM REJUNTE ESP. 0.5 CM, EMPREGANDO ARGAMASSA COLANTE</t>
  </si>
  <si>
    <t>TAPUME TELHA METÁLICA ONDULADA EM AÇO GALVALUME 0,50MM BRANCA H=2,20M, INCL. MONTAGEM ESTR. MAD. 8"X8", C/ADESIVO "DER-ES" 60X60CM A CADA 10M, INCL. FAIXAS PINT. ESMALTE SINT. CORES AZUL C/ H=30CM E ROSA C/ H=10CM (REAPROVEITAMENTO 2X)</t>
  </si>
  <si>
    <t>PLACA DE OBRA NAS DIMENSÕES DE 2.0 X 4.0 M, PADRÃO DER</t>
  </si>
  <si>
    <t>LOCAÇÃO DE OBRA COM GABARITO DE MADEIRA</t>
  </si>
  <si>
    <t>BARRACÃO PARA ESCRITÓRIO COM SANITÁRIO ÁREA 14.50M2, DE CHAPA DE COMPENS. 12MM E PONTALETE 8X8CM, PISO CIMENTADO E COBERTURA DE TELHA DE FIBROC. 6MM, INCL. PONTO DE LUZ E CX. DE INSPEÇÃO, CONF. PROJETO (2 UTILIZAÇÕES)</t>
  </si>
  <si>
    <t>BARRACÃO PARA DEPÓSITO DE CIMENTO ÁREA DE 10.90M2, DE CHAPA DE COMPENSADO 12MM E PONTALETES 8X8CM, PISO CIMENTADO E COBERTURA DE TELHAS DE FIBROCIMENTO DE 6MM, INCLUSIVE PONTO DE LUZ, CONF. PROJETO (2 UTILIZAÇÕES)</t>
  </si>
  <si>
    <t>UNIDADE DE SANITÁRIO E VESTIÁRIO PARA ATÉ 20 FUNC. ÁREA 18.15M2, PAREDES DE CHAPA COMPENS. 12MM E PONTALETE 8X8CM, PISO CIMENTADO, COBERT. TELHA FIBROC. 6MM, INCL. INST. DE LUZ E CX. DE INSPEÇÃO, CONF. PROJETO (2 UTILIZAÇÕES)</t>
  </si>
  <si>
    <t>CERÂMICA 10 X 10 CM, MARCAS DE REFERÊNCIA ELIANE, CECRISA OU PORTOBELLO, NAS CORES BRANCO OU AREIA, COM REJUNTE ESP. 0.5 CM, EMPREGANDO ARGAMASSA COLANTE</t>
  </si>
  <si>
    <t>PISO CERÂMICO 45X45CM, PEI 5, CARGO PLUS GRAY, MARCAS DE REFERÊNCIA ELIANE, CECRISA OU PORTOBELLO, ASSENTADO COM ARGAMASSA DE CIMENTO COLANTE, INCLUSIVE REJUNTAMENTO</t>
  </si>
  <si>
    <t>RESERVATÓRIO DE POLIETILENO DE 3000 LITROS, INCLUSIVE PEÇA DE APOIO DE 6X16 CM, EXCLUSIVE FLANGES E TORNEIRA DE BÓIA</t>
  </si>
  <si>
    <t>CAIXA DE AREIA DE ALVENARIA DE BLOCOS DE CONCRETO 9X19X39CM, DIM. 60X60CM E HMÁX=1M, C/ TAMPA EM CONCRETO ESP. 5CM, LASTRO CONCRETO ESP. 10CM, REVESTIDA INTERN. C/ CHAPISCO E REBOCO IMPERMEABILIZANTE, INCL. ESCAVAÇÃO E REATERRO</t>
  </si>
  <si>
    <t>QUADRO DE DISTRIBUIÇÃO DE ENERGIA, DE EMBUTIR, COM 6 DIVISÕES MODULARES, COM BARRAMENTO TRIFÁSICO 100A</t>
  </si>
  <si>
    <t>MINI-DISJUNTOR TRIPOLAR 50 A, CURVA C - 5KA 220/127VCA (NBR IEC 60947-2), REF. SIEMENS, GE, SCHNEIDER OU EQUIVALENTE</t>
  </si>
  <si>
    <t>MINI-DISJUNTOR BIPOLAR 50 A, CURVA C - 5KA 220/127VCA (NBR IEC 60947-2), REF. SIEMENS, GE, SCHNEIDER OU EQUIVALENTE</t>
  </si>
  <si>
    <t>INTERRUPTOR DIFERENCIAL DR 30A A 40A, 30MA, 2 MÓDULOS</t>
  </si>
  <si>
    <t>INTERRUPTOR DIFERENCIAL DR 16A A 25A, 30MA, 2 MÓDULOS</t>
  </si>
  <si>
    <t>CAIXA DE LIGAÇÃO DE ALUMÍNIO SILÍCIO, TIPO CONDULETES, SEM ROSCA, NO FORMATO X, INCLUSIVE TAMPA COM VEDAÇÃO, DIÂMETRO 3/4"</t>
  </si>
  <si>
    <t>CAIXA DE LIGAÇÃO DE ALUMÍNIO SILÍCIO, TIPO CONDULETES, SEM ROSCA, NO FORMATO T, INCLUSIVE TAMPA COM VEDAÇÃO, DIÂMETRO 3/4"</t>
  </si>
  <si>
    <t>CABO DE COBRE NÚ 35MM2, REF. TEL 5735, MARCA DE REFERÊNCIA TERMOTÉCNICA OU EQUIVALENTE</t>
  </si>
  <si>
    <t>TERMINAL PARA LIGAÇÃO DE CABO A BARRA DE 35.0 MM2</t>
  </si>
  <si>
    <t>PINTURA À BASE DE EPOXI, MARCAS DE REFERÊNCIA SUVINIL, CORAL OU METALATEX, EM FAIXAS COM LARGURA DE 5 CM, PARA DEMARCAÇÃO DE QUADRA DE ESPORTES</t>
  </si>
  <si>
    <t>PINTURA À BASE DE EPOXI, MARCAS DE REFERÊNCIA SUVINIL, CORAL OU METALATEX, EM FAIXAS COM LARGURA DE 8 CM, PARA DEMARCAÇÃO DE QUADRA DE ESPORTES</t>
  </si>
  <si>
    <t>LIMPEZA GERAL DA OBRA (EDIFICAÇÃO)</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</si>
</sst>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_(* #,##0.00_);_(* \(#,##0.00\);_(* \-??_);_(@_)"/>
    <numFmt numFmtId="167" formatCode="0.000"/>
    <numFmt numFmtId="169" formatCode="_(&quot;R$&quot;* #,##0.00_);_(&quot;R$&quot;* \(#,##0.00\);_(&quot;R$&quot;* &quot;-&quot;??_);_(@_)"/>
    <numFmt numFmtId="170" formatCode="_(* #,##0.0000_);_(* \(#,##0.0000\);_(* &quot;-&quot;??_);_(@_)"/>
    <numFmt numFmtId="171" formatCode="General_)"/>
    <numFmt numFmtId="172" formatCode="_([$€-2]* #,##0.00_);_([$€-2]* \(#,##0.00\);_([$€-2]* &quot;-&quot;??_)"/>
    <numFmt numFmtId="173" formatCode="_([$€-2]* #,##0.00_);_([$€-2]* \(#,##0.00\);_([$€-2]* \-??_)"/>
    <numFmt numFmtId="174" formatCode="_(&quot;R$ &quot;* #,##0.00_);_(&quot;R$ &quot;* \(#,##0.00\);_(&quot;R$ &quot;* \-??_);_(@_)"/>
    <numFmt numFmtId="175" formatCode="#,##0.00\ ;&quot; (&quot;#,##0.00\);&quot; -&quot;#\ ;@\ "/>
    <numFmt numFmtId="176" formatCode="0.000000"/>
    <numFmt numFmtId="179" formatCode="000"/>
    <numFmt numFmtId="181" formatCode="_-* #,##0.000000_-;\-* #,##0.000000_-;_-* &quot;-&quot;??_-;_-@_-"/>
    <numFmt numFmtId="183" formatCode="_(&quot;$&quot;* #,##0_);_(&quot;$&quot;* \(#,##0\);_(&quot;$&quot;* &quot;-&quot;_);_(@_)"/>
    <numFmt numFmtId="185" formatCode="#,##0.00000"/>
    <numFmt numFmtId="186" formatCode="#,##0.00&quot; &quot;;&quot; (&quot;#,##0.00&quot;)&quot;;&quot; -&quot;#&quot; &quot;;@&quot; &quot;"/>
    <numFmt numFmtId="187" formatCode="[$R$-416]&quot; &quot;#,##0.00;[Red]&quot;-&quot;[$R$-416]&quot; &quot;#,##0.00"/>
    <numFmt numFmtId="188" formatCode="&quot;R$ &quot;#,##0.00_);[Red]\(&quot;R$ &quot;#,##0.00\)"/>
  </numFmts>
  <fonts count="7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0"/>
      <name val="Arial"/>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0"/>
      <name val="Arial"/>
      <family val="2"/>
    </font>
    <font>
      <b/>
      <sz val="12"/>
      <name val="Arial"/>
      <family val="2"/>
    </font>
    <font>
      <b/>
      <sz val="14"/>
      <name val="Arial"/>
      <family val="2"/>
    </font>
    <font>
      <sz val="10"/>
      <color theme="1"/>
      <name val="Arial"/>
      <family val="2"/>
    </font>
    <font>
      <sz val="10"/>
      <name val="Arial"/>
      <family val="2"/>
    </font>
    <font>
      <b/>
      <sz val="15"/>
      <color indexed="62"/>
      <name val="Calibri"/>
      <family val="2"/>
    </font>
    <font>
      <b/>
      <sz val="18"/>
      <name val="Times New Roman"/>
      <family val="1"/>
    </font>
    <font>
      <b/>
      <sz val="8"/>
      <name val="Arial"/>
      <family val="2"/>
    </font>
    <font>
      <i/>
      <sz val="8"/>
      <color indexed="12"/>
      <name val="Arial"/>
      <family val="2"/>
    </font>
    <font>
      <sz val="10"/>
      <name val="SimSun"/>
      <family val="2"/>
    </font>
    <font>
      <sz val="10"/>
      <name val="Courier New"/>
      <family val="3"/>
    </font>
    <font>
      <sz val="11"/>
      <color rgb="FF000000"/>
      <name val="Calibri"/>
      <family val="2"/>
      <charset val="204"/>
    </font>
    <font>
      <sz val="11"/>
      <color rgb="FF000000"/>
      <name val="Calibri"/>
      <family val="2"/>
      <charset val="1"/>
    </font>
    <font>
      <sz val="10"/>
      <color theme="1"/>
      <name val="Calibri"/>
      <family val="2"/>
      <scheme val="minor"/>
    </font>
    <font>
      <b/>
      <sz val="10"/>
      <color indexed="8"/>
      <name val="Calibri"/>
      <family val="2"/>
      <scheme val="minor"/>
    </font>
    <font>
      <b/>
      <sz val="10"/>
      <name val="Calibri"/>
      <family val="2"/>
      <scheme val="minor"/>
    </font>
    <font>
      <sz val="10"/>
      <name val="Calibri"/>
      <family val="2"/>
      <scheme val="minor"/>
    </font>
    <font>
      <b/>
      <sz val="11"/>
      <name val="Arial"/>
      <family val="2"/>
    </font>
    <font>
      <b/>
      <sz val="11"/>
      <name val="Calibri"/>
      <family val="2"/>
      <scheme val="minor"/>
    </font>
    <font>
      <sz val="11"/>
      <color theme="2"/>
      <name val="Calibri"/>
      <family val="2"/>
      <scheme val="minor"/>
    </font>
    <font>
      <sz val="11"/>
      <name val="Calibri"/>
      <family val="2"/>
      <scheme val="minor"/>
    </font>
    <font>
      <sz val="8"/>
      <color indexed="81"/>
      <name val="Tahoma"/>
      <family val="2"/>
    </font>
    <font>
      <b/>
      <sz val="8"/>
      <color indexed="81"/>
      <name val="Tahoma"/>
      <family val="2"/>
    </font>
    <font>
      <b/>
      <sz val="9"/>
      <name val="Calibri"/>
      <family val="2"/>
      <scheme val="minor"/>
    </font>
    <font>
      <sz val="10"/>
      <name val="Arial"/>
      <family val="2"/>
    </font>
    <font>
      <sz val="11"/>
      <name val="Arial"/>
      <family val="2"/>
    </font>
    <font>
      <sz val="10"/>
      <name val="Arial"/>
      <family val="2"/>
    </font>
    <font>
      <sz val="10"/>
      <name val="Arial"/>
      <family val="2"/>
    </font>
    <font>
      <u/>
      <sz val="10"/>
      <color indexed="12"/>
      <name val="Arial"/>
      <family val="2"/>
    </font>
    <font>
      <sz val="11"/>
      <color theme="1"/>
      <name val="Arial1"/>
    </font>
    <font>
      <sz val="10"/>
      <color theme="1"/>
      <name val="Arial1"/>
    </font>
    <font>
      <b/>
      <i/>
      <sz val="16"/>
      <color theme="1"/>
      <name val="Arial1"/>
    </font>
    <font>
      <b/>
      <i/>
      <u/>
      <sz val="11"/>
      <color theme="1"/>
      <name val="Arial1"/>
    </font>
    <font>
      <sz val="10"/>
      <name val="Arial"/>
      <family val="2"/>
    </font>
  </fonts>
  <fills count="7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47"/>
        <bgColor indexed="41"/>
      </patternFill>
    </fill>
    <fill>
      <patternFill patternType="solid">
        <fgColor indexed="47"/>
      </patternFill>
    </fill>
    <fill>
      <patternFill patternType="solid">
        <fgColor indexed="26"/>
      </patternFill>
    </fill>
    <fill>
      <patternFill patternType="solid">
        <fgColor indexed="4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22"/>
      </patternFill>
    </fill>
    <fill>
      <patternFill patternType="solid">
        <fgColor indexed="4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9"/>
        <bgColor indexed="64"/>
      </patternFill>
    </fill>
    <fill>
      <patternFill patternType="solid">
        <fgColor indexed="27"/>
        <bgColor indexed="41"/>
      </patternFill>
    </fill>
    <fill>
      <patternFill patternType="solid">
        <fgColor indexed="47"/>
        <bgColor indexed="22"/>
      </patternFill>
    </fill>
    <fill>
      <patternFill patternType="gray0625"/>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8" tint="0.59999389629810485"/>
        <bgColor indexed="64"/>
      </patternFill>
    </fill>
    <fill>
      <patternFill patternType="solid">
        <fgColor theme="0"/>
        <bgColor indexed="64"/>
      </patternFill>
    </fill>
    <fill>
      <patternFill patternType="solid">
        <fgColor indexed="27"/>
        <bgColor indexed="42"/>
      </patternFill>
    </fill>
    <fill>
      <patternFill patternType="solid">
        <fgColor rgb="FF92D050"/>
        <bgColor indexed="64"/>
      </patternFill>
    </fill>
    <fill>
      <patternFill patternType="solid">
        <fgColor theme="4" tint="0.59999389629810485"/>
        <bgColor indexed="64"/>
      </patternFill>
    </fill>
  </fills>
  <borders count="8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double">
        <color indexed="8"/>
      </left>
      <right style="thin">
        <color indexed="8"/>
      </right>
      <top style="double">
        <color indexed="8"/>
      </top>
      <bottom/>
      <diagonal/>
    </border>
    <border>
      <left/>
      <right/>
      <top/>
      <bottom style="thick">
        <color indexed="56"/>
      </bottom>
      <diagonal/>
    </border>
    <border>
      <left/>
      <right/>
      <top/>
      <bottom style="thick">
        <color indexed="49"/>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diagonal/>
    </border>
    <border>
      <left style="thin">
        <color indexed="64"/>
      </left>
      <right style="medium">
        <color indexed="64"/>
      </right>
      <top style="hair">
        <color indexed="64"/>
      </top>
      <bottom style="hair">
        <color indexed="64"/>
      </bottom>
      <diagonal/>
    </border>
    <border>
      <left/>
      <right style="medium">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hair">
        <color indexed="64"/>
      </top>
      <bottom style="hair">
        <color indexed="64"/>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indexed="64"/>
      </left>
      <right/>
      <top style="thin">
        <color indexed="64"/>
      </top>
      <bottom style="hair">
        <color indexed="64"/>
      </bottom>
      <diagonal/>
    </border>
    <border>
      <left style="thin">
        <color rgb="FF000000"/>
      </left>
      <right style="thin">
        <color rgb="FF000000"/>
      </right>
      <top style="thin">
        <color rgb="FF000000"/>
      </top>
      <bottom style="thin">
        <color rgb="FF00000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style="medium">
        <color indexed="64"/>
      </right>
      <top/>
      <bottom style="hair">
        <color indexed="64"/>
      </bottom>
      <diagonal/>
    </border>
    <border>
      <left/>
      <right style="medium">
        <color indexed="64"/>
      </right>
      <top style="thin">
        <color auto="1"/>
      </top>
      <bottom/>
      <diagonal/>
    </border>
    <border>
      <left style="thin">
        <color indexed="64"/>
      </left>
      <right/>
      <top/>
      <bottom style="medium">
        <color indexed="64"/>
      </bottom>
      <diagonal/>
    </border>
  </borders>
  <cellStyleXfs count="56187">
    <xf numFmtId="0" fontId="0" fillId="0" borderId="0"/>
    <xf numFmtId="9" fontId="1" fillId="0" borderId="0" applyFont="0" applyFill="0" applyBorder="0" applyAlignment="0" applyProtection="0"/>
    <xf numFmtId="0" fontId="18" fillId="0" borderId="0">
      <alignment vertical="top"/>
    </xf>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1" fillId="40"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22" fillId="45" borderId="11" applyNumberFormat="0" applyAlignment="0" applyProtection="0"/>
    <xf numFmtId="0" fontId="11" fillId="6" borderId="4" applyNumberFormat="0" applyAlignment="0" applyProtection="0"/>
    <xf numFmtId="0" fontId="23" fillId="56" borderId="12" applyNumberFormat="0" applyAlignment="0" applyProtection="0"/>
    <xf numFmtId="0" fontId="12" fillId="0" borderId="6" applyNumberFormat="0" applyFill="0" applyAlignment="0" applyProtection="0"/>
    <xf numFmtId="0" fontId="23" fillId="57" borderId="12" applyNumberFormat="0" applyProtection="0">
      <alignment vertical="top"/>
    </xf>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6" fillId="2" borderId="0" applyNumberFormat="0" applyBorder="0" applyAlignment="0" applyProtection="0"/>
    <xf numFmtId="0" fontId="25" fillId="38" borderId="11" applyNumberFormat="0" applyAlignment="0" applyProtection="0"/>
    <xf numFmtId="0" fontId="9" fillId="5" borderId="4" applyNumberFormat="0" applyAlignment="0" applyProtection="0"/>
    <xf numFmtId="0" fontId="18" fillId="0" borderId="0">
      <alignment vertical="top"/>
    </xf>
    <xf numFmtId="0" fontId="21" fillId="35" borderId="0" applyNumberFormat="0" applyBorder="0" applyProtection="0">
      <alignment vertical="top"/>
    </xf>
    <xf numFmtId="0" fontId="7" fillId="3" borderId="0" applyNumberFormat="0" applyBorder="0" applyAlignment="0" applyProtection="0"/>
    <xf numFmtId="0" fontId="25" fillId="37" borderId="11" applyNumberFormat="0" applyProtection="0">
      <alignment vertical="top"/>
    </xf>
    <xf numFmtId="0" fontId="24" fillId="0" borderId="13" applyNumberFormat="0" applyFill="0" applyProtection="0">
      <alignment vertical="top"/>
    </xf>
    <xf numFmtId="0" fontId="27" fillId="46" borderId="0" applyNumberFormat="0" applyBorder="0" applyAlignment="0" applyProtection="0"/>
    <xf numFmtId="0" fontId="8" fillId="4" borderId="0" applyNumberFormat="0" applyBorder="0" applyAlignment="0" applyProtection="0"/>
    <xf numFmtId="0" fontId="28" fillId="0" borderId="0"/>
    <xf numFmtId="0" fontId="1" fillId="0" borderId="0"/>
    <xf numFmtId="0" fontId="28" fillId="0" borderId="0">
      <alignment vertical="top"/>
    </xf>
    <xf numFmtId="0" fontId="28" fillId="0" borderId="0">
      <alignment vertical="top"/>
    </xf>
    <xf numFmtId="0" fontId="28" fillId="39" borderId="15" applyNumberFormat="0" applyFont="0" applyAlignment="0" applyProtection="0"/>
    <xf numFmtId="0" fontId="1" fillId="8" borderId="8" applyNumberFormat="0" applyFont="0" applyAlignment="0" applyProtection="0"/>
    <xf numFmtId="0" fontId="18" fillId="59" borderId="15" applyNumberFormat="0" applyProtection="0">
      <alignment vertical="top"/>
    </xf>
    <xf numFmtId="9" fontId="18" fillId="0" borderId="0" applyFill="0" applyBorder="0" applyProtection="0">
      <alignment vertical="top"/>
    </xf>
    <xf numFmtId="0" fontId="29" fillId="45" borderId="16" applyNumberFormat="0" applyAlignment="0" applyProtection="0"/>
    <xf numFmtId="0" fontId="10" fillId="6" borderId="5" applyNumberFormat="0" applyAlignment="0" applyProtection="0"/>
    <xf numFmtId="165" fontId="2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1" fillId="0" borderId="0" applyNumberFormat="0" applyFill="0" applyBorder="0" applyAlignment="0" applyProtection="0"/>
    <xf numFmtId="0" fontId="15" fillId="0" borderId="0" applyNumberFormat="0" applyFill="0" applyBorder="0" applyAlignment="0" applyProtection="0"/>
    <xf numFmtId="0" fontId="32" fillId="0" borderId="0" applyNumberFormat="0" applyFill="0" applyBorder="0" applyAlignment="0" applyProtection="0"/>
    <xf numFmtId="0" fontId="33" fillId="0" borderId="17" applyNumberFormat="0" applyFill="0" applyProtection="0">
      <alignment vertical="top"/>
    </xf>
    <xf numFmtId="0" fontId="2" fillId="0" borderId="0" applyNumberFormat="0" applyFill="0" applyBorder="0" applyAlignment="0" applyProtection="0"/>
    <xf numFmtId="0" fontId="36" fillId="0" borderId="18" applyNumberFormat="0" applyFill="0" applyProtection="0">
      <alignment vertical="top"/>
    </xf>
    <xf numFmtId="0" fontId="16" fillId="0" borderId="9" applyNumberFormat="0" applyFill="0" applyAlignment="0" applyProtection="0"/>
    <xf numFmtId="0" fontId="13" fillId="7" borderId="7" applyNumberFormat="0" applyAlignment="0" applyProtection="0"/>
    <xf numFmtId="0" fontId="30" fillId="0" borderId="0" applyNumberFormat="0" applyFill="0" applyBorder="0" applyProtection="0">
      <alignment vertical="top"/>
    </xf>
    <xf numFmtId="0" fontId="41" fillId="0" borderId="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61" borderId="0" applyNumberFormat="0" applyBorder="0" applyAlignment="0" applyProtection="0"/>
    <xf numFmtId="0" fontId="19" fillId="61" borderId="0" applyNumberFormat="0" applyBorder="0" applyAlignment="0" applyProtection="0"/>
    <xf numFmtId="0" fontId="19" fillId="61" borderId="0" applyNumberFormat="0" applyBorder="0" applyAlignment="0" applyProtection="0"/>
    <xf numFmtId="0" fontId="19" fillId="61" borderId="0" applyNumberFormat="0" applyBorder="0" applyAlignment="0" applyProtection="0"/>
    <xf numFmtId="0" fontId="19" fillId="61" borderId="0" applyNumberFormat="0" applyBorder="0" applyAlignment="0" applyProtection="0"/>
    <xf numFmtId="0" fontId="19" fillId="61" borderId="0" applyNumberFormat="0" applyBorder="0" applyAlignment="0" applyProtection="0"/>
    <xf numFmtId="0" fontId="19" fillId="61" borderId="0" applyNumberFormat="0" applyBorder="0" applyAlignment="0" applyProtection="0"/>
    <xf numFmtId="0" fontId="19" fillId="61" borderId="0" applyNumberFormat="0" applyBorder="0" applyAlignment="0" applyProtection="0"/>
    <xf numFmtId="0" fontId="19" fillId="62" borderId="0" applyNumberFormat="0" applyBorder="0" applyAlignment="0" applyProtection="0"/>
    <xf numFmtId="0" fontId="19" fillId="62" borderId="0" applyNumberFormat="0" applyBorder="0" applyAlignment="0" applyProtection="0"/>
    <xf numFmtId="0" fontId="19" fillId="62" borderId="0" applyNumberFormat="0" applyBorder="0" applyAlignment="0" applyProtection="0"/>
    <xf numFmtId="0" fontId="19" fillId="62" borderId="0" applyNumberFormat="0" applyBorder="0" applyAlignment="0" applyProtection="0"/>
    <xf numFmtId="0" fontId="19" fillId="62" borderId="0" applyNumberFormat="0" applyBorder="0" applyAlignment="0" applyProtection="0"/>
    <xf numFmtId="0" fontId="19" fillId="62" borderId="0" applyNumberFormat="0" applyBorder="0" applyAlignment="0" applyProtection="0"/>
    <xf numFmtId="0" fontId="19" fillId="62" borderId="0" applyNumberFormat="0" applyBorder="0" applyAlignment="0" applyProtection="0"/>
    <xf numFmtId="0" fontId="19" fillId="62"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20" fillId="47" borderId="0" applyNumberFormat="0" applyBorder="0" applyAlignment="0" applyProtection="0"/>
    <xf numFmtId="0" fontId="20" fillId="42" borderId="0" applyNumberFormat="0" applyBorder="0" applyAlignment="0" applyProtection="0"/>
    <xf numFmtId="0" fontId="20" fillId="43" borderId="0" applyNumberFormat="0" applyBorder="0" applyAlignment="0" applyProtection="0"/>
    <xf numFmtId="0" fontId="20" fillId="48"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1" fillId="35" borderId="0" applyNumberFormat="0" applyBorder="0" applyAlignment="0" applyProtection="0"/>
    <xf numFmtId="0" fontId="22" fillId="55" borderId="11" applyNumberFormat="0" applyAlignment="0" applyProtection="0"/>
    <xf numFmtId="0" fontId="23" fillId="57" borderId="12" applyNumberFormat="0" applyAlignment="0" applyProtection="0"/>
    <xf numFmtId="0" fontId="24" fillId="0" borderId="13" applyNumberFormat="0" applyFill="0" applyAlignment="0" applyProtection="0"/>
    <xf numFmtId="171" fontId="43" fillId="0" borderId="0" applyNumberFormat="0" applyFill="0" applyBorder="0">
      <alignment horizontal="left" vertical="center"/>
      <protection locked="0"/>
    </xf>
    <xf numFmtId="171" fontId="44" fillId="63" borderId="0" applyNumberFormat="0" applyBorder="0">
      <alignment horizontal="center" vertical="center"/>
    </xf>
    <xf numFmtId="171" fontId="44" fillId="63" borderId="0" applyNumberFormat="0" applyBorder="0">
      <alignment horizontal="center" vertical="center"/>
    </xf>
    <xf numFmtId="171" fontId="45" fillId="63" borderId="28" applyNumberFormat="0" applyFill="0" applyBorder="0" applyProtection="0">
      <alignment horizontal="left"/>
      <protection locked="0"/>
    </xf>
    <xf numFmtId="0" fontId="20" fillId="51"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48" borderId="0" applyNumberFormat="0" applyBorder="0" applyAlignment="0" applyProtection="0"/>
    <xf numFmtId="0" fontId="20" fillId="49" borderId="0" applyNumberFormat="0" applyBorder="0" applyAlignment="0" applyProtection="0"/>
    <xf numFmtId="0" fontId="20" fillId="54" borderId="0" applyNumberFormat="0" applyBorder="0" applyAlignment="0" applyProtection="0"/>
    <xf numFmtId="0" fontId="25" fillId="62" borderId="11" applyNumberForma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2" fontId="28" fillId="0" borderId="0" applyFont="0" applyFill="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3" fontId="46" fillId="0" borderId="0" applyFill="0" applyBorder="0" applyAlignment="0" applyProtection="0"/>
    <xf numFmtId="172" fontId="28" fillId="0" borderId="0" applyFont="0" applyFill="0" applyBorder="0" applyAlignment="0" applyProtection="0"/>
    <xf numFmtId="0" fontId="26" fillId="34" borderId="0" applyNumberFormat="0" applyBorder="0" applyAlignment="0" applyProtection="0"/>
    <xf numFmtId="0" fontId="28" fillId="0" borderId="0">
      <alignment horizontal="centerContinuous" vertical="justify"/>
    </xf>
    <xf numFmtId="0" fontId="28" fillId="0" borderId="0">
      <alignment horizontal="centerContinuous" vertical="justify"/>
    </xf>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9"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9"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74" fontId="46" fillId="0" borderId="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74" fontId="46" fillId="0" borderId="0" applyFill="0" applyBorder="0" applyAlignment="0" applyProtection="0"/>
    <xf numFmtId="164" fontId="28" fillId="0" borderId="0" applyFont="0" applyFill="0" applyBorder="0" applyAlignment="0" applyProtection="0"/>
    <xf numFmtId="174" fontId="28" fillId="0" borderId="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74" fontId="28" fillId="0" borderId="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74" fontId="46" fillId="0" borderId="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74" fontId="46" fillId="0" borderId="0" applyFill="0" applyBorder="0" applyAlignment="0" applyProtection="0"/>
    <xf numFmtId="164"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74" fontId="28" fillId="0" borderId="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74" fontId="28" fillId="0" borderId="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5" fontId="28" fillId="0" borderId="0" applyFill="0" applyBorder="0" applyAlignment="0" applyProtection="0"/>
    <xf numFmtId="175" fontId="28" fillId="0" borderId="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27" fillId="5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xf numFmtId="0" fontId="19" fillId="0" borderId="0"/>
    <xf numFmtId="0" fontId="1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xf numFmtId="0" fontId="19" fillId="0" borderId="0"/>
    <xf numFmtId="0" fontId="19" fillId="0" borderId="0"/>
    <xf numFmtId="0" fontId="1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7"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8" fillId="0" borderId="0"/>
    <xf numFmtId="0" fontId="2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8" fillId="0" borderId="0"/>
    <xf numFmtId="0" fontId="2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8" fillId="0" borderId="0"/>
    <xf numFmtId="0" fontId="28" fillId="0" borderId="0"/>
    <xf numFmtId="0" fontId="47" fillId="0" borderId="0"/>
    <xf numFmtId="0" fontId="47" fillId="0" borderId="0"/>
    <xf numFmtId="0" fontId="47" fillId="0" borderId="0"/>
    <xf numFmtId="0" fontId="47" fillId="0" borderId="0"/>
    <xf numFmtId="0" fontId="4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59" borderId="15" applyNumberFormat="0" applyAlignment="0" applyProtection="0"/>
    <xf numFmtId="0" fontId="28" fillId="59" borderId="15" applyNumberForma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0" applyNumberFormat="0" applyBorder="0" applyAlignment="0"/>
    <xf numFmtId="0" fontId="28" fillId="0" borderId="0" applyNumberFormat="0" applyBorder="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0" fontId="28" fillId="0" borderId="29" applyNumberFormat="0" applyFont="0" applyAlignment="0"/>
    <xf numFmtId="9" fontId="4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6" fillId="0" borderId="0" applyFill="0" applyBorder="0" applyAlignment="0" applyProtection="0"/>
    <xf numFmtId="9" fontId="28" fillId="0" borderId="0" applyFont="0" applyFill="0" applyBorder="0" applyAlignment="0" applyProtection="0"/>
    <xf numFmtId="9" fontId="28" fillId="0" borderId="0" applyFill="0" applyBorder="0" applyAlignment="0" applyProtection="0"/>
    <xf numFmtId="9" fontId="28" fillId="0" borderId="0" applyFill="0" applyBorder="0" applyAlignment="0" applyProtection="0"/>
    <xf numFmtId="9" fontId="46" fillId="0" borderId="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6" fillId="0" borderId="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6" fillId="0" borderId="0" applyFill="0" applyBorder="0" applyAlignment="0" applyProtection="0"/>
    <xf numFmtId="9" fontId="28" fillId="0" borderId="0" applyFont="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6" fillId="0" borderId="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ill="0" applyAlignment="0" applyProtection="0"/>
    <xf numFmtId="9" fontId="28" fillId="0" borderId="0" applyFill="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9" fillId="55" borderId="16" applyNumberFormat="0" applyAlignment="0" applyProtection="0"/>
    <xf numFmtId="165" fontId="28" fillId="0" borderId="0" applyFont="0" applyFill="0" applyBorder="0" applyAlignment="0" applyProtection="0"/>
    <xf numFmtId="165"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6" fontId="46" fillId="0" borderId="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6" fontId="46" fillId="0" borderId="0" applyFill="0" applyBorder="0" applyAlignment="0" applyProtection="0"/>
    <xf numFmtId="165" fontId="28" fillId="0" borderId="0" applyFont="0" applyFill="0" applyBorder="0" applyAlignment="0" applyProtection="0"/>
    <xf numFmtId="166" fontId="28" fillId="0" borderId="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6" fontId="28" fillId="0" borderId="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5" fontId="28" fillId="0" borderId="0" applyFill="0" applyAlignment="0" applyProtection="0"/>
    <xf numFmtId="175" fontId="28" fillId="0" borderId="0" applyFill="0" applyAlignment="0" applyProtection="0"/>
    <xf numFmtId="175" fontId="28" fillId="0" borderId="0" applyFill="0" applyAlignment="0" applyProtection="0"/>
    <xf numFmtId="166" fontId="46" fillId="0" borderId="0" applyFill="0" applyBorder="0" applyAlignment="0" applyProtection="0"/>
    <xf numFmtId="169" fontId="28" fillId="0" borderId="0" applyFill="0" applyBorder="0" applyAlignment="0" applyProtection="0"/>
    <xf numFmtId="169" fontId="28" fillId="0" borderId="0" applyFill="0" applyBorder="0" applyAlignment="0" applyProtection="0"/>
    <xf numFmtId="175" fontId="28" fillId="0" borderId="0" applyFill="0" applyAlignment="0" applyProtection="0"/>
    <xf numFmtId="175" fontId="28" fillId="0" borderId="0" applyFill="0" applyAlignment="0" applyProtection="0"/>
    <xf numFmtId="175" fontId="28" fillId="0" borderId="0" applyFill="0" applyAlignment="0" applyProtection="0"/>
    <xf numFmtId="175" fontId="28" fillId="0" borderId="0" applyFill="0" applyAlignment="0" applyProtection="0"/>
    <xf numFmtId="175" fontId="28" fillId="0" borderId="0" applyFill="0" applyAlignment="0" applyProtection="0"/>
    <xf numFmtId="175" fontId="28" fillId="0" borderId="0" applyFill="0" applyAlignment="0" applyProtection="0"/>
    <xf numFmtId="175" fontId="28" fillId="0" borderId="0" applyFill="0" applyAlignment="0" applyProtection="0"/>
    <xf numFmtId="175" fontId="28" fillId="0" borderId="0" applyFill="0" applyAlignment="0" applyProtection="0"/>
    <xf numFmtId="175" fontId="28" fillId="0" borderId="0" applyFill="0" applyAlignment="0" applyProtection="0"/>
    <xf numFmtId="175" fontId="28" fillId="0" borderId="0" applyFill="0" applyAlignment="0" applyProtection="0"/>
    <xf numFmtId="175" fontId="28" fillId="0" borderId="0" applyFill="0" applyAlignment="0" applyProtection="0"/>
    <xf numFmtId="175" fontId="28" fillId="0" borderId="0" applyFill="0" applyAlignment="0" applyProtection="0"/>
    <xf numFmtId="175" fontId="28" fillId="0" borderId="0" applyFill="0" applyAlignment="0" applyProtection="0"/>
    <xf numFmtId="175" fontId="28" fillId="0" borderId="0" applyFill="0" applyAlignment="0" applyProtection="0"/>
    <xf numFmtId="175" fontId="28" fillId="0" borderId="0" applyFill="0" applyAlignment="0" applyProtection="0"/>
    <xf numFmtId="175" fontId="28" fillId="0" borderId="0" applyFill="0" applyAlignment="0" applyProtection="0"/>
    <xf numFmtId="175" fontId="28" fillId="0" borderId="0" applyFill="0" applyAlignment="0" applyProtection="0"/>
    <xf numFmtId="169" fontId="28" fillId="0" borderId="0" applyFill="0" applyBorder="0" applyAlignment="0" applyProtection="0"/>
    <xf numFmtId="169" fontId="28" fillId="0" borderId="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49" fillId="0" borderId="0"/>
    <xf numFmtId="0" fontId="30" fillId="0" borderId="0" applyNumberFormat="0" applyFill="0" applyBorder="0" applyAlignment="0" applyProtection="0"/>
    <xf numFmtId="0" fontId="31" fillId="0" borderId="0" applyNumberFormat="0" applyFill="0" applyBorder="0" applyAlignment="0" applyProtection="0"/>
    <xf numFmtId="0" fontId="42" fillId="0" borderId="31" applyNumberFormat="0" applyFill="0" applyAlignment="0" applyProtection="0"/>
    <xf numFmtId="0" fontId="42" fillId="0" borderId="30" applyNumberFormat="0" applyFill="0" applyAlignment="0" applyProtection="0"/>
    <xf numFmtId="0" fontId="33" fillId="0" borderId="17" applyNumberFormat="0" applyFill="0" applyAlignment="0" applyProtection="0"/>
    <xf numFmtId="0" fontId="42" fillId="0" borderId="31"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2" fillId="0" borderId="0" applyNumberFormat="0" applyFill="0" applyBorder="0" applyAlignment="0" applyProtection="0"/>
    <xf numFmtId="0" fontId="34" fillId="0" borderId="10" applyNumberFormat="0" applyFill="0" applyAlignment="0" applyProtection="0"/>
    <xf numFmtId="0" fontId="35" fillId="0" borderId="14" applyNumberFormat="0" applyFill="0" applyAlignment="0" applyProtection="0"/>
    <xf numFmtId="0" fontId="35" fillId="0" borderId="0" applyNumberFormat="0" applyFill="0" applyBorder="0" applyAlignment="0" applyProtection="0"/>
    <xf numFmtId="0" fontId="32" fillId="0" borderId="0" applyNumberFormat="0" applyFill="0" applyBorder="0" applyAlignment="0" applyProtection="0"/>
    <xf numFmtId="0" fontId="36" fillId="0" borderId="18" applyNumberFormat="0" applyFill="0" applyAlignment="0" applyProtection="0"/>
    <xf numFmtId="165" fontId="4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41" fillId="0" borderId="0" applyFont="0" applyFill="0" applyBorder="0" applyAlignment="0" applyProtection="0"/>
    <xf numFmtId="43" fontId="1" fillId="0" borderId="0" applyFont="0" applyFill="0" applyBorder="0" applyAlignment="0" applyProtection="0"/>
    <xf numFmtId="0" fontId="21" fillId="40" borderId="0" applyNumberFormat="0" applyBorder="0" applyAlignment="0" applyProtection="0"/>
    <xf numFmtId="0" fontId="11" fillId="6" borderId="4" applyNumberFormat="0" applyAlignment="0" applyProtection="0"/>
    <xf numFmtId="0" fontId="23" fillId="56" borderId="12" applyNumberFormat="0" applyAlignment="0" applyProtection="0"/>
    <xf numFmtId="0" fontId="9" fillId="5" borderId="4" applyNumberFormat="0" applyAlignment="0" applyProtection="0"/>
    <xf numFmtId="0" fontId="18" fillId="0" borderId="0">
      <alignment vertical="top"/>
    </xf>
    <xf numFmtId="169" fontId="28" fillId="0" borderId="0" applyFont="0" applyFill="0" applyBorder="0" applyAlignment="0" applyProtection="0"/>
    <xf numFmtId="0" fontId="27" fillId="46" borderId="0" applyNumberFormat="0" applyBorder="0" applyAlignment="0" applyProtection="0"/>
    <xf numFmtId="0" fontId="1" fillId="0" borderId="0"/>
    <xf numFmtId="0" fontId="28" fillId="0" borderId="0">
      <alignment vertical="top"/>
    </xf>
    <xf numFmtId="0" fontId="28" fillId="0" borderId="0">
      <alignment vertical="top"/>
    </xf>
    <xf numFmtId="0" fontId="18" fillId="0" borderId="0">
      <alignment vertical="top"/>
    </xf>
    <xf numFmtId="0" fontId="28" fillId="0" borderId="0"/>
    <xf numFmtId="0" fontId="1" fillId="8" borderId="8" applyNumberFormat="0" applyFont="0" applyAlignment="0" applyProtection="0"/>
    <xf numFmtId="0" fontId="28" fillId="39" borderId="15" applyNumberFormat="0" applyFont="0" applyAlignment="0" applyProtection="0"/>
    <xf numFmtId="9" fontId="28" fillId="0" borderId="0" applyFont="0" applyFill="0" applyBorder="0" applyAlignment="0" applyProtection="0"/>
    <xf numFmtId="9" fontId="18" fillId="0" borderId="0" applyFill="0" applyBorder="0" applyProtection="0">
      <alignment vertical="top"/>
    </xf>
    <xf numFmtId="0" fontId="10" fillId="6" borderId="5" applyNumberFormat="0" applyAlignment="0" applyProtection="0"/>
    <xf numFmtId="43" fontId="1" fillId="0" borderId="0" applyFont="0" applyFill="0" applyBorder="0" applyAlignment="0" applyProtection="0"/>
    <xf numFmtId="43" fontId="19" fillId="0" borderId="0" applyFont="0" applyFill="0" applyBorder="0" applyAlignment="0" applyProtection="0"/>
    <xf numFmtId="165" fontId="28" fillId="0" borderId="0" applyFont="0" applyFill="0" applyBorder="0" applyAlignment="0" applyProtection="0"/>
    <xf numFmtId="43" fontId="19"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3" fillId="0" borderId="17" applyNumberFormat="0" applyFill="0" applyProtection="0">
      <alignment vertical="top"/>
    </xf>
    <xf numFmtId="0" fontId="2" fillId="0" borderId="0" applyNumberFormat="0" applyFill="0" applyBorder="0" applyAlignment="0" applyProtection="0"/>
    <xf numFmtId="0" fontId="16" fillId="0" borderId="9" applyNumberFormat="0" applyFill="0" applyAlignment="0" applyProtection="0"/>
    <xf numFmtId="165" fontId="1" fillId="0" borderId="0" applyFont="0" applyFill="0" applyBorder="0" applyAlignment="0" applyProtection="0"/>
    <xf numFmtId="165" fontId="28" fillId="0" borderId="0" applyFont="0" applyFill="0" applyBorder="0" applyAlignment="0" applyProtection="0"/>
    <xf numFmtId="43" fontId="1" fillId="0" borderId="0" applyFont="0" applyFill="0" applyBorder="0" applyAlignment="0" applyProtection="0"/>
    <xf numFmtId="0" fontId="61" fillId="0" borderId="0"/>
    <xf numFmtId="9" fontId="61" fillId="0" borderId="0" applyFont="0" applyFill="0" applyBorder="0" applyAlignment="0" applyProtection="0"/>
    <xf numFmtId="165" fontId="61" fillId="0" borderId="0" applyFont="0" applyFill="0" applyBorder="0" applyAlignment="0" applyProtection="0"/>
    <xf numFmtId="0" fontId="61" fillId="0" borderId="0"/>
    <xf numFmtId="0" fontId="61" fillId="0" borderId="0"/>
    <xf numFmtId="0" fontId="61" fillId="0" borderId="0"/>
    <xf numFmtId="0" fontId="61" fillId="0" borderId="0"/>
    <xf numFmtId="9" fontId="28" fillId="0" borderId="0" applyFont="0" applyFill="0" applyBorder="0" applyAlignment="0" applyProtection="0"/>
    <xf numFmtId="9" fontId="1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63" fillId="0" borderId="0"/>
    <xf numFmtId="9" fontId="63" fillId="0" borderId="0" applyFont="0" applyFill="0" applyBorder="0" applyAlignment="0" applyProtection="0"/>
    <xf numFmtId="9" fontId="63" fillId="0" borderId="0" applyFont="0" applyFill="0" applyBorder="0" applyAlignment="0" applyProtection="0"/>
    <xf numFmtId="165" fontId="63" fillId="0" borderId="0" applyFont="0" applyFill="0" applyBorder="0" applyAlignment="0" applyProtection="0"/>
    <xf numFmtId="0" fontId="63" fillId="0" borderId="0"/>
    <xf numFmtId="165" fontId="63" fillId="0" borderId="0" applyFont="0" applyFill="0" applyBorder="0" applyAlignment="0" applyProtection="0"/>
    <xf numFmtId="0" fontId="28" fillId="0" borderId="0"/>
    <xf numFmtId="9" fontId="28" fillId="0" borderId="0" applyFont="0" applyFill="0" applyBorder="0" applyAlignment="0" applyProtection="0"/>
    <xf numFmtId="165" fontId="28" fillId="0" borderId="0" applyFont="0" applyFill="0" applyBorder="0" applyAlignment="0" applyProtection="0"/>
    <xf numFmtId="0" fontId="28" fillId="0" borderId="0"/>
    <xf numFmtId="0" fontId="28" fillId="0" borderId="0"/>
    <xf numFmtId="0" fontId="28" fillId="0" borderId="0"/>
    <xf numFmtId="0" fontId="28" fillId="0" borderId="0"/>
    <xf numFmtId="165" fontId="64" fillId="0" borderId="0" applyFont="0" applyFill="0" applyBorder="0" applyAlignment="0" applyProtection="0"/>
    <xf numFmtId="0" fontId="16" fillId="0" borderId="9" applyNumberFormat="0" applyFill="0" applyAlignment="0" applyProtection="0"/>
    <xf numFmtId="0" fontId="2" fillId="0" borderId="0" applyNumberFormat="0" applyFill="0" applyBorder="0" applyAlignment="0" applyProtection="0"/>
    <xf numFmtId="0" fontId="33" fillId="0" borderId="17" applyNumberFormat="0" applyFill="0" applyProtection="0">
      <alignment vertical="top"/>
    </xf>
    <xf numFmtId="0" fontId="15" fillId="0" borderId="0" applyNumberFormat="0" applyFill="0" applyBorder="0" applyAlignment="0" applyProtection="0"/>
    <xf numFmtId="0" fontId="14" fillId="0" borderId="0" applyNumberFormat="0" applyFill="0" applyBorder="0" applyAlignment="0" applyProtection="0"/>
    <xf numFmtId="0" fontId="10" fillId="6" borderId="5" applyNumberFormat="0" applyAlignment="0" applyProtection="0"/>
    <xf numFmtId="9" fontId="18" fillId="0" borderId="0" applyFill="0" applyBorder="0" applyProtection="0">
      <alignment vertical="top"/>
    </xf>
    <xf numFmtId="0" fontId="1" fillId="8" borderId="8" applyNumberFormat="0" applyFont="0" applyAlignment="0" applyProtection="0"/>
    <xf numFmtId="0" fontId="28" fillId="39" borderId="15" applyNumberFormat="0" applyFont="0" applyAlignment="0" applyProtection="0"/>
    <xf numFmtId="0" fontId="28" fillId="0" borderId="0">
      <alignment vertical="top"/>
    </xf>
    <xf numFmtId="0" fontId="28" fillId="0" borderId="0">
      <alignment vertical="top"/>
    </xf>
    <xf numFmtId="0" fontId="1" fillId="0" borderId="0"/>
    <xf numFmtId="0" fontId="27" fillId="46" borderId="0" applyNumberFormat="0" applyBorder="0" applyAlignment="0" applyProtection="0"/>
    <xf numFmtId="0" fontId="18" fillId="0" borderId="0">
      <alignment vertical="top"/>
    </xf>
    <xf numFmtId="0" fontId="9" fillId="5" borderId="4" applyNumberFormat="0" applyAlignment="0" applyProtection="0"/>
    <xf numFmtId="0" fontId="23" fillId="56" borderId="12" applyNumberFormat="0" applyAlignment="0" applyProtection="0"/>
    <xf numFmtId="0" fontId="11" fillId="6" borderId="4" applyNumberFormat="0" applyAlignment="0" applyProtection="0"/>
    <xf numFmtId="0" fontId="21" fillId="40" borderId="0" applyNumberFormat="0" applyBorder="0" applyAlignment="0" applyProtection="0"/>
    <xf numFmtId="0" fontId="18" fillId="0" borderId="0">
      <alignment vertical="top"/>
    </xf>
    <xf numFmtId="165" fontId="64" fillId="0" borderId="0" applyFont="0" applyFill="0" applyBorder="0" applyAlignment="0" applyProtection="0"/>
    <xf numFmtId="0" fontId="64" fillId="0" borderId="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1" fillId="0" borderId="0" applyFont="0" applyFill="0" applyBorder="0" applyAlignment="0" applyProtection="0"/>
    <xf numFmtId="0" fontId="28" fillId="0" borderId="0"/>
    <xf numFmtId="9" fontId="28" fillId="0" borderId="0" applyFont="0" applyFill="0" applyBorder="0" applyAlignment="0" applyProtection="0"/>
    <xf numFmtId="9" fontId="28" fillId="0" borderId="0" applyFont="0" applyFill="0" applyBorder="0" applyAlignment="0" applyProtection="0"/>
    <xf numFmtId="165" fontId="28" fillId="0" borderId="0" applyFont="0" applyFill="0" applyBorder="0" applyAlignment="0" applyProtection="0"/>
    <xf numFmtId="0" fontId="28" fillId="0" borderId="0"/>
    <xf numFmtId="165"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9" fontId="64" fillId="0" borderId="0" applyFont="0" applyFill="0" applyBorder="0" applyAlignment="0" applyProtection="0"/>
    <xf numFmtId="0" fontId="64" fillId="0" borderId="0"/>
    <xf numFmtId="0" fontId="64" fillId="0" borderId="0"/>
    <xf numFmtId="0" fontId="65" fillId="0" borderId="0" applyNumberFormat="0" applyFill="0" applyBorder="0" applyAlignment="0" applyProtection="0"/>
    <xf numFmtId="16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28" fillId="0" borderId="0" applyFont="0" applyFill="0" applyBorder="0" applyAlignment="0" applyProtection="0"/>
    <xf numFmtId="165" fontId="1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1" fillId="0" borderId="0" applyFont="0" applyFill="0" applyBorder="0" applyAlignment="0" applyProtection="0"/>
    <xf numFmtId="0" fontId="28" fillId="0" borderId="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165" fontId="28" fillId="0" borderId="0" applyFont="0" applyFill="0" applyBorder="0" applyAlignment="0" applyProtection="0"/>
    <xf numFmtId="0" fontId="1" fillId="0" borderId="0"/>
    <xf numFmtId="0" fontId="1" fillId="0" borderId="0"/>
    <xf numFmtId="9" fontId="19" fillId="0" borderId="0" applyFont="0" applyFill="0" applyBorder="0" applyAlignment="0" applyProtection="0"/>
    <xf numFmtId="183" fontId="28" fillId="0" borderId="0" applyFont="0" applyFill="0" applyBorder="0" applyAlignment="0" applyProtection="0"/>
    <xf numFmtId="43" fontId="19" fillId="0" borderId="0" applyFont="0" applyFill="0" applyBorder="0" applyAlignment="0" applyProtection="0"/>
    <xf numFmtId="0" fontId="28" fillId="0" borderId="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28" fillId="0" borderId="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169" fontId="28" fillId="0" borderId="0" applyFont="0" applyFill="0" applyBorder="0" applyAlignment="0" applyProtection="0"/>
    <xf numFmtId="0" fontId="28" fillId="0" borderId="0"/>
    <xf numFmtId="165" fontId="28" fillId="0" borderId="0" applyFont="0" applyFill="0" applyBorder="0" applyAlignment="0" applyProtection="0"/>
    <xf numFmtId="165"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7" fillId="3" borderId="0" applyNumberFormat="0" applyBorder="0" applyAlignment="0" applyProtection="0"/>
    <xf numFmtId="0" fontId="10" fillId="6" borderId="5" applyNumberFormat="0" applyAlignment="0" applyProtection="0"/>
    <xf numFmtId="0" fontId="11" fillId="6" borderId="4" applyNumberForma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8" fillId="0" borderId="0"/>
    <xf numFmtId="0" fontId="66" fillId="0" borderId="0"/>
    <xf numFmtId="186" fontId="67" fillId="0" borderId="0"/>
    <xf numFmtId="0" fontId="68" fillId="0" borderId="0">
      <alignment horizontal="center"/>
    </xf>
    <xf numFmtId="0" fontId="68" fillId="0" borderId="0">
      <alignment horizontal="center" textRotation="90"/>
    </xf>
    <xf numFmtId="0" fontId="69" fillId="0" borderId="0"/>
    <xf numFmtId="187" fontId="69" fillId="0" borderId="0"/>
    <xf numFmtId="165" fontId="28" fillId="0" borderId="0" applyFont="0" applyFill="0" applyBorder="0" applyAlignment="0" applyProtection="0"/>
    <xf numFmtId="165" fontId="19" fillId="0" borderId="0" applyFont="0" applyFill="0" applyBorder="0" applyAlignment="0" applyProtection="0"/>
    <xf numFmtId="165" fontId="28" fillId="0" borderId="0" applyFont="0" applyFill="0" applyBorder="0" applyAlignment="0" applyProtection="0"/>
    <xf numFmtId="0" fontId="28" fillId="0" borderId="0"/>
    <xf numFmtId="0" fontId="28" fillId="0" borderId="0"/>
    <xf numFmtId="165" fontId="28" fillId="0" borderId="0" applyFont="0" applyFill="0" applyBorder="0" applyAlignment="0" applyProtection="0"/>
    <xf numFmtId="165" fontId="28" fillId="0" borderId="0" applyFont="0" applyFill="0" applyBorder="0" applyAlignment="0" applyProtection="0"/>
    <xf numFmtId="0" fontId="28" fillId="0" borderId="0"/>
    <xf numFmtId="9" fontId="28" fillId="0" borderId="0" applyFont="0" applyFill="0" applyBorder="0" applyAlignment="0" applyProtection="0"/>
    <xf numFmtId="9" fontId="28" fillId="0" borderId="0" applyFont="0" applyFill="0" applyBorder="0" applyAlignment="0" applyProtection="0"/>
    <xf numFmtId="169" fontId="28" fillId="0" borderId="0" applyFont="0" applyFill="0" applyBorder="0" applyAlignment="0" applyProtection="0"/>
    <xf numFmtId="9" fontId="28" fillId="0" borderId="0" applyFont="0" applyFill="0" applyBorder="0" applyAlignment="0" applyProtection="0"/>
    <xf numFmtId="0" fontId="28" fillId="0" borderId="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88" fontId="28" fillId="0" borderId="0" applyFont="0" applyFill="0" applyBorder="0" applyAlignment="0" applyProtection="0"/>
    <xf numFmtId="165" fontId="19" fillId="0" borderId="0" applyFont="0" applyFill="0" applyBorder="0" applyAlignment="0" applyProtection="0"/>
    <xf numFmtId="188" fontId="28" fillId="0" borderId="0" applyFont="0" applyFill="0" applyBorder="0" applyAlignment="0" applyProtection="0"/>
    <xf numFmtId="188" fontId="28" fillId="0" borderId="0" applyFont="0" applyFill="0" applyBorder="0" applyAlignment="0" applyProtection="0"/>
    <xf numFmtId="188" fontId="28" fillId="0" borderId="0" applyFont="0" applyFill="0" applyBorder="0" applyAlignment="0" applyProtection="0"/>
    <xf numFmtId="165" fontId="28" fillId="0" borderId="0" applyFont="0" applyFill="0" applyBorder="0" applyAlignment="0" applyProtection="0"/>
    <xf numFmtId="188" fontId="28" fillId="0" borderId="0" applyFont="0" applyFill="0" applyBorder="0" applyAlignment="0" applyProtection="0"/>
    <xf numFmtId="0" fontId="19" fillId="0" borderId="0"/>
    <xf numFmtId="188" fontId="28" fillId="0" borderId="0" applyFont="0" applyFill="0" applyBorder="0" applyAlignment="0" applyProtection="0"/>
    <xf numFmtId="0" fontId="1" fillId="0" borderId="0"/>
    <xf numFmtId="165" fontId="19" fillId="0" borderId="0" applyFont="0" applyFill="0" applyBorder="0" applyAlignment="0" applyProtection="0"/>
    <xf numFmtId="188" fontId="28" fillId="0" borderId="0" applyFont="0" applyFill="0" applyBorder="0" applyAlignment="0" applyProtection="0"/>
    <xf numFmtId="188" fontId="28" fillId="0" borderId="0" applyFont="0" applyFill="0" applyBorder="0" applyAlignment="0" applyProtection="0"/>
    <xf numFmtId="188" fontId="28" fillId="0" borderId="0" applyFont="0" applyFill="0" applyBorder="0" applyAlignment="0" applyProtection="0"/>
    <xf numFmtId="188" fontId="28" fillId="0" borderId="0" applyFont="0" applyFill="0" applyBorder="0" applyAlignment="0" applyProtection="0"/>
    <xf numFmtId="0" fontId="19" fillId="0" borderId="0"/>
    <xf numFmtId="0" fontId="1" fillId="0" borderId="0"/>
    <xf numFmtId="165" fontId="28" fillId="0" borderId="0" applyFont="0" applyFill="0" applyBorder="0" applyAlignment="0" applyProtection="0"/>
    <xf numFmtId="0" fontId="28" fillId="0" borderId="0"/>
    <xf numFmtId="9" fontId="28" fillId="0" borderId="0" applyFont="0" applyFill="0" applyBorder="0" applyAlignment="0" applyProtection="0"/>
    <xf numFmtId="0" fontId="28" fillId="0" borderId="0"/>
    <xf numFmtId="0" fontId="40" fillId="0" borderId="0"/>
    <xf numFmtId="165" fontId="28" fillId="0" borderId="0" applyFont="0" applyFill="0" applyBorder="0" applyAlignment="0" applyProtection="0"/>
    <xf numFmtId="165" fontId="1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165" fontId="28" fillId="0" borderId="0" applyFont="0" applyFill="0" applyBorder="0" applyAlignment="0" applyProtection="0"/>
    <xf numFmtId="0" fontId="25" fillId="62" borderId="11" applyNumberFormat="0" applyAlignment="0" applyProtection="0"/>
    <xf numFmtId="0" fontId="22" fillId="55" borderId="11" applyNumberFormat="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40" fillId="0" borderId="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165" fontId="28" fillId="0" borderId="0" applyFont="0" applyFill="0" applyBorder="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18" fillId="59" borderId="15" applyNumberFormat="0" applyProtection="0">
      <alignment vertical="top"/>
    </xf>
    <xf numFmtId="0" fontId="29" fillId="55" borderId="16" applyNumberFormat="0" applyProtection="0">
      <alignment vertical="top"/>
    </xf>
    <xf numFmtId="0" fontId="36" fillId="0" borderId="18" applyNumberFormat="0" applyFill="0" applyAlignment="0" applyProtection="0"/>
    <xf numFmtId="0" fontId="22" fillId="45" borderId="11" applyNumberFormat="0" applyAlignment="0" applyProtection="0"/>
    <xf numFmtId="0" fontId="18" fillId="59" borderId="15" applyNumberFormat="0" applyProtection="0">
      <alignment vertical="top"/>
    </xf>
    <xf numFmtId="0" fontId="22" fillId="55" borderId="11" applyNumberFormat="0" applyAlignment="0" applyProtection="0"/>
    <xf numFmtId="0" fontId="25" fillId="62"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9" fillId="55" borderId="16" applyNumberFormat="0" applyAlignment="0" applyProtection="0"/>
    <xf numFmtId="0" fontId="36" fillId="0" borderId="18" applyNumberFormat="0" applyFill="0" applyProtection="0">
      <alignment vertical="top"/>
    </xf>
    <xf numFmtId="0" fontId="29" fillId="4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Protection="0">
      <alignment vertical="top"/>
    </xf>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Protection="0">
      <alignment vertical="top"/>
    </xf>
    <xf numFmtId="0" fontId="25" fillId="37" borderId="11" applyNumberFormat="0" applyProtection="0">
      <alignment vertical="top"/>
    </xf>
    <xf numFmtId="0" fontId="22" fillId="55" borderId="11" applyNumberFormat="0" applyAlignment="0" applyProtection="0"/>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5" fillId="38" borderId="11" applyNumberFormat="0" applyAlignment="0" applyProtection="0"/>
    <xf numFmtId="0" fontId="18" fillId="59" borderId="15" applyNumberFormat="0" applyProtection="0">
      <alignment vertical="top"/>
    </xf>
    <xf numFmtId="0" fontId="25" fillId="38" borderId="11" applyNumberFormat="0" applyAlignment="0" applyProtection="0"/>
    <xf numFmtId="0" fontId="36" fillId="0" borderId="18" applyNumberFormat="0" applyFill="0" applyAlignment="0" applyProtection="0"/>
    <xf numFmtId="0" fontId="28" fillId="59" borderId="15" applyNumberFormat="0" applyAlignment="0" applyProtection="0"/>
    <xf numFmtId="0" fontId="29" fillId="55" borderId="16" applyNumberFormat="0" applyAlignment="0" applyProtection="0"/>
    <xf numFmtId="0" fontId="29" fillId="55" borderId="16" applyNumberFormat="0" applyProtection="0">
      <alignment vertical="top"/>
    </xf>
    <xf numFmtId="0" fontId="29" fillId="45" borderId="16" applyNumberFormat="0" applyAlignment="0" applyProtection="0"/>
    <xf numFmtId="0" fontId="25" fillId="62" borderId="11" applyNumberFormat="0" applyAlignment="0" applyProtection="0"/>
    <xf numFmtId="0" fontId="22" fillId="45" borderId="11"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40" fillId="0" borderId="0"/>
    <xf numFmtId="0" fontId="40" fillId="0" borderId="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40" fillId="0" borderId="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22" fillId="45" borderId="11" applyNumberFormat="0" applyAlignment="0" applyProtection="0"/>
    <xf numFmtId="0" fontId="29" fillId="45" borderId="16" applyNumberForma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5" fillId="38" borderId="11" applyNumberFormat="0" applyAlignment="0" applyProtection="0"/>
    <xf numFmtId="0" fontId="28" fillId="59" borderId="15"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8" fillId="39" borderId="15" applyNumberFormat="0" applyFont="0" applyAlignment="0" applyProtection="0"/>
    <xf numFmtId="0" fontId="29" fillId="55" borderId="16"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22" fillId="55" borderId="11" applyNumberForma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8" fillId="39" borderId="15" applyNumberFormat="0" applyFont="0" applyAlignment="0" applyProtection="0"/>
    <xf numFmtId="0" fontId="28" fillId="59" borderId="15" applyNumberFormat="0" applyAlignment="0" applyProtection="0"/>
    <xf numFmtId="0" fontId="29" fillId="55" borderId="16"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36" fillId="0" borderId="18" applyNumberFormat="0" applyFill="0" applyAlignment="0" applyProtection="0"/>
    <xf numFmtId="0" fontId="22" fillId="55" borderId="11" applyNumberFormat="0" applyAlignment="0" applyProtection="0"/>
    <xf numFmtId="0" fontId="36" fillId="0" borderId="18" applyNumberFormat="0" applyFill="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Alignment="0" applyProtection="0"/>
    <xf numFmtId="0" fontId="22" fillId="45" borderId="11" applyNumberFormat="0" applyAlignment="0" applyProtection="0"/>
    <xf numFmtId="0" fontId="25" fillId="38" borderId="11" applyNumberFormat="0" applyAlignment="0" applyProtection="0"/>
    <xf numFmtId="0" fontId="22" fillId="45" borderId="11" applyNumberFormat="0" applyAlignment="0" applyProtection="0"/>
    <xf numFmtId="0" fontId="28" fillId="39" borderId="15" applyNumberFormat="0" applyFont="0" applyAlignment="0" applyProtection="0"/>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9" fillId="45" borderId="16" applyNumberFormat="0" applyAlignment="0" applyProtection="0"/>
    <xf numFmtId="0" fontId="28" fillId="59" borderId="15" applyNumberFormat="0" applyAlignment="0" applyProtection="0"/>
    <xf numFmtId="0" fontId="28" fillId="59" borderId="15" applyNumberFormat="0" applyAlignment="0" applyProtection="0"/>
    <xf numFmtId="0" fontId="28" fillId="59" borderId="15"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8" fillId="59" borderId="15" applyNumberFormat="0" applyAlignment="0" applyProtection="0"/>
    <xf numFmtId="0" fontId="25" fillId="62" borderId="11" applyNumberFormat="0" applyAlignment="0" applyProtection="0"/>
    <xf numFmtId="0" fontId="29" fillId="45" borderId="16" applyNumberFormat="0" applyAlignment="0" applyProtection="0"/>
    <xf numFmtId="0" fontId="18" fillId="59" borderId="15"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Protection="0">
      <alignment vertical="top"/>
    </xf>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9" fillId="45" borderId="16" applyNumberFormat="0" applyAlignment="0" applyProtection="0"/>
    <xf numFmtId="0" fontId="25" fillId="37" borderId="11" applyNumberFormat="0" applyProtection="0">
      <alignment vertical="top"/>
    </xf>
    <xf numFmtId="0" fontId="25" fillId="38" borderId="11" applyNumberFormat="0" applyAlignment="0" applyProtection="0"/>
    <xf numFmtId="0" fontId="25" fillId="62" borderId="11" applyNumberFormat="0" applyAlignment="0" applyProtection="0"/>
    <xf numFmtId="0" fontId="29" fillId="55" borderId="16"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36" fillId="0" borderId="18" applyNumberFormat="0" applyFill="0" applyAlignment="0" applyProtection="0"/>
    <xf numFmtId="0" fontId="28" fillId="59" borderId="15" applyNumberFormat="0" applyAlignment="0" applyProtection="0"/>
    <xf numFmtId="0" fontId="29" fillId="55" borderId="16"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9" fillId="55" borderId="16" applyNumberFormat="0" applyAlignment="0" applyProtection="0"/>
    <xf numFmtId="0" fontId="25" fillId="62" borderId="11" applyNumberFormat="0" applyAlignment="0" applyProtection="0"/>
    <xf numFmtId="0" fontId="29" fillId="55" borderId="16" applyNumberFormat="0" applyAlignment="0" applyProtection="0"/>
    <xf numFmtId="0" fontId="28" fillId="39" borderId="15" applyNumberFormat="0" applyFont="0" applyAlignment="0" applyProtection="0"/>
    <xf numFmtId="0" fontId="22" fillId="55" borderId="11"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9" fillId="55" borderId="16" applyNumberFormat="0" applyProtection="0">
      <alignment vertical="top"/>
    </xf>
    <xf numFmtId="0" fontId="22" fillId="55" borderId="11" applyNumberFormat="0" applyAlignment="0" applyProtection="0"/>
    <xf numFmtId="0" fontId="25" fillId="37"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18" fillId="59" borderId="15" applyNumberFormat="0" applyProtection="0">
      <alignment vertical="top"/>
    </xf>
    <xf numFmtId="0" fontId="36" fillId="0" borderId="18" applyNumberFormat="0" applyFill="0" applyProtection="0">
      <alignment vertical="top"/>
    </xf>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Alignment="0" applyProtection="0"/>
    <xf numFmtId="0" fontId="22" fillId="55" borderId="11" applyNumberFormat="0" applyProtection="0">
      <alignment vertical="top"/>
    </xf>
    <xf numFmtId="0" fontId="25" fillId="38" borderId="11" applyNumberFormat="0" applyAlignment="0" applyProtection="0"/>
    <xf numFmtId="0" fontId="25" fillId="38" borderId="11" applyNumberFormat="0" applyAlignment="0" applyProtection="0"/>
    <xf numFmtId="0" fontId="25" fillId="62" borderId="11" applyNumberFormat="0" applyAlignment="0" applyProtection="0"/>
    <xf numFmtId="0" fontId="22" fillId="45"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22" fillId="45" borderId="11" applyNumberFormat="0" applyAlignment="0" applyProtection="0"/>
    <xf numFmtId="0" fontId="29" fillId="45" borderId="16" applyNumberForma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5" fillId="38" borderId="11" applyNumberFormat="0" applyAlignment="0" applyProtection="0"/>
    <xf numFmtId="0" fontId="28" fillId="59" borderId="15"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8" fillId="39" borderId="15" applyNumberFormat="0" applyFont="0" applyAlignment="0" applyProtection="0"/>
    <xf numFmtId="0" fontId="29" fillId="55" borderId="16"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22" fillId="55" borderId="11" applyNumberForma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8" fillId="39" borderId="15" applyNumberFormat="0" applyFont="0" applyAlignment="0" applyProtection="0"/>
    <xf numFmtId="0" fontId="28" fillId="59" borderId="15" applyNumberFormat="0" applyAlignment="0" applyProtection="0"/>
    <xf numFmtId="0" fontId="29" fillId="55" borderId="16"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36" fillId="0" borderId="18" applyNumberFormat="0" applyFill="0" applyAlignment="0" applyProtection="0"/>
    <xf numFmtId="0" fontId="22" fillId="55" borderId="11" applyNumberFormat="0" applyAlignment="0" applyProtection="0"/>
    <xf numFmtId="0" fontId="36" fillId="0" borderId="18" applyNumberFormat="0" applyFill="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Alignment="0" applyProtection="0"/>
    <xf numFmtId="0" fontId="22" fillId="45" borderId="11" applyNumberFormat="0" applyAlignment="0" applyProtection="0"/>
    <xf numFmtId="0" fontId="25" fillId="38" borderId="11" applyNumberFormat="0" applyAlignment="0" applyProtection="0"/>
    <xf numFmtId="0" fontId="22" fillId="45" borderId="11" applyNumberFormat="0" applyAlignment="0" applyProtection="0"/>
    <xf numFmtId="0" fontId="28" fillId="39" borderId="15" applyNumberFormat="0" applyFont="0" applyAlignment="0" applyProtection="0"/>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9" fillId="45" borderId="16" applyNumberFormat="0" applyAlignment="0" applyProtection="0"/>
    <xf numFmtId="0" fontId="28" fillId="59" borderId="15" applyNumberFormat="0" applyAlignment="0" applyProtection="0"/>
    <xf numFmtId="0" fontId="28" fillId="59" borderId="15" applyNumberFormat="0" applyAlignment="0" applyProtection="0"/>
    <xf numFmtId="0" fontId="28" fillId="59" borderId="15"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8" fillId="59" borderId="15" applyNumberFormat="0" applyAlignment="0" applyProtection="0"/>
    <xf numFmtId="0" fontId="25" fillId="62" borderId="11" applyNumberFormat="0" applyAlignment="0" applyProtection="0"/>
    <xf numFmtId="0" fontId="29" fillId="45" borderId="16" applyNumberFormat="0" applyAlignment="0" applyProtection="0"/>
    <xf numFmtId="0" fontId="18" fillId="59" borderId="15"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Protection="0">
      <alignment vertical="top"/>
    </xf>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9" fillId="45" borderId="16" applyNumberFormat="0" applyAlignment="0" applyProtection="0"/>
    <xf numFmtId="0" fontId="25" fillId="37" borderId="11" applyNumberFormat="0" applyProtection="0">
      <alignment vertical="top"/>
    </xf>
    <xf numFmtId="0" fontId="25" fillId="38" borderId="11" applyNumberFormat="0" applyAlignment="0" applyProtection="0"/>
    <xf numFmtId="0" fontId="25" fillId="62" borderId="11" applyNumberFormat="0" applyAlignment="0" applyProtection="0"/>
    <xf numFmtId="0" fontId="29" fillId="55" borderId="16"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36" fillId="0" borderId="18" applyNumberFormat="0" applyFill="0" applyAlignment="0" applyProtection="0"/>
    <xf numFmtId="0" fontId="28" fillId="59" borderId="15" applyNumberFormat="0" applyAlignment="0" applyProtection="0"/>
    <xf numFmtId="0" fontId="29" fillId="55" borderId="16"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9" fillId="55" borderId="16" applyNumberFormat="0" applyAlignment="0" applyProtection="0"/>
    <xf numFmtId="0" fontId="25" fillId="62" borderId="11" applyNumberFormat="0" applyAlignment="0" applyProtection="0"/>
    <xf numFmtId="0" fontId="29" fillId="55" borderId="16" applyNumberFormat="0" applyAlignment="0" applyProtection="0"/>
    <xf numFmtId="0" fontId="28" fillId="39" borderId="15" applyNumberFormat="0" applyFont="0" applyAlignment="0" applyProtection="0"/>
    <xf numFmtId="0" fontId="22" fillId="55" borderId="11"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9" fillId="55" borderId="16" applyNumberFormat="0" applyProtection="0">
      <alignment vertical="top"/>
    </xf>
    <xf numFmtId="0" fontId="22" fillId="55" borderId="11" applyNumberFormat="0" applyAlignment="0" applyProtection="0"/>
    <xf numFmtId="0" fontId="25" fillId="37"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18" fillId="59" borderId="15" applyNumberFormat="0" applyProtection="0">
      <alignment vertical="top"/>
    </xf>
    <xf numFmtId="0" fontId="36" fillId="0" borderId="18" applyNumberFormat="0" applyFill="0" applyProtection="0">
      <alignment vertical="top"/>
    </xf>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Alignment="0" applyProtection="0"/>
    <xf numFmtId="0" fontId="22" fillId="55" borderId="11" applyNumberFormat="0" applyProtection="0">
      <alignment vertical="top"/>
    </xf>
    <xf numFmtId="0" fontId="25" fillId="38" borderId="11" applyNumberFormat="0" applyAlignment="0" applyProtection="0"/>
    <xf numFmtId="0" fontId="25" fillId="38" borderId="11" applyNumberFormat="0" applyAlignment="0" applyProtection="0"/>
    <xf numFmtId="0" fontId="25" fillId="62" borderId="11" applyNumberFormat="0" applyAlignment="0" applyProtection="0"/>
    <xf numFmtId="0" fontId="22" fillId="45"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22" fillId="45" borderId="11" applyNumberFormat="0" applyAlignment="0" applyProtection="0"/>
    <xf numFmtId="0" fontId="29" fillId="45" borderId="16" applyNumberForma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5" fillId="38" borderId="11" applyNumberFormat="0" applyAlignment="0" applyProtection="0"/>
    <xf numFmtId="0" fontId="28" fillId="59" borderId="15"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8" fillId="39" borderId="15" applyNumberFormat="0" applyFont="0" applyAlignment="0" applyProtection="0"/>
    <xf numFmtId="0" fontId="29" fillId="55" borderId="16"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22" fillId="55" borderId="11" applyNumberForma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8" fillId="39" borderId="15" applyNumberFormat="0" applyFont="0" applyAlignment="0" applyProtection="0"/>
    <xf numFmtId="0" fontId="28" fillId="59" borderId="15" applyNumberFormat="0" applyAlignment="0" applyProtection="0"/>
    <xf numFmtId="0" fontId="29" fillId="55" borderId="16"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36" fillId="0" borderId="18" applyNumberFormat="0" applyFill="0" applyAlignment="0" applyProtection="0"/>
    <xf numFmtId="0" fontId="22" fillId="55" borderId="11" applyNumberFormat="0" applyAlignment="0" applyProtection="0"/>
    <xf numFmtId="0" fontId="36" fillId="0" borderId="18" applyNumberFormat="0" applyFill="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Alignment="0" applyProtection="0"/>
    <xf numFmtId="0" fontId="22" fillId="45" borderId="11" applyNumberFormat="0" applyAlignment="0" applyProtection="0"/>
    <xf numFmtId="0" fontId="25" fillId="38" borderId="11" applyNumberFormat="0" applyAlignment="0" applyProtection="0"/>
    <xf numFmtId="0" fontId="22" fillId="45" borderId="11" applyNumberFormat="0" applyAlignment="0" applyProtection="0"/>
    <xf numFmtId="0" fontId="28" fillId="39" borderId="15" applyNumberFormat="0" applyFont="0" applyAlignment="0" applyProtection="0"/>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9" fillId="45" borderId="16" applyNumberFormat="0" applyAlignment="0" applyProtection="0"/>
    <xf numFmtId="0" fontId="28" fillId="59" borderId="15" applyNumberFormat="0" applyAlignment="0" applyProtection="0"/>
    <xf numFmtId="0" fontId="28" fillId="59" borderId="15" applyNumberFormat="0" applyAlignment="0" applyProtection="0"/>
    <xf numFmtId="0" fontId="28" fillId="59" borderId="15"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8" fillId="59" borderId="15" applyNumberFormat="0" applyAlignment="0" applyProtection="0"/>
    <xf numFmtId="0" fontId="25" fillId="62" borderId="11" applyNumberFormat="0" applyAlignment="0" applyProtection="0"/>
    <xf numFmtId="0" fontId="29" fillId="45" borderId="16" applyNumberFormat="0" applyAlignment="0" applyProtection="0"/>
    <xf numFmtId="0" fontId="18" fillId="59" borderId="15"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Protection="0">
      <alignment vertical="top"/>
    </xf>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9" fillId="45" borderId="16" applyNumberFormat="0" applyAlignment="0" applyProtection="0"/>
    <xf numFmtId="0" fontId="25" fillId="37" borderId="11" applyNumberFormat="0" applyProtection="0">
      <alignment vertical="top"/>
    </xf>
    <xf numFmtId="0" fontId="25" fillId="38" borderId="11" applyNumberFormat="0" applyAlignment="0" applyProtection="0"/>
    <xf numFmtId="0" fontId="25" fillId="62" borderId="11" applyNumberFormat="0" applyAlignment="0" applyProtection="0"/>
    <xf numFmtId="0" fontId="29" fillId="55" borderId="16"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36" fillId="0" borderId="18" applyNumberFormat="0" applyFill="0" applyAlignment="0" applyProtection="0"/>
    <xf numFmtId="0" fontId="28" fillId="59" borderId="15" applyNumberFormat="0" applyAlignment="0" applyProtection="0"/>
    <xf numFmtId="0" fontId="29" fillId="55" borderId="16"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9" fillId="55" borderId="16" applyNumberFormat="0" applyAlignment="0" applyProtection="0"/>
    <xf numFmtId="0" fontId="25" fillId="62" borderId="11" applyNumberFormat="0" applyAlignment="0" applyProtection="0"/>
    <xf numFmtId="0" fontId="29" fillId="55" borderId="16" applyNumberFormat="0" applyAlignment="0" applyProtection="0"/>
    <xf numFmtId="0" fontId="28" fillId="39" borderId="15" applyNumberFormat="0" applyFont="0" applyAlignment="0" applyProtection="0"/>
    <xf numFmtId="0" fontId="22" fillId="55" borderId="11"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9" fillId="55" borderId="16" applyNumberFormat="0" applyProtection="0">
      <alignment vertical="top"/>
    </xf>
    <xf numFmtId="0" fontId="22" fillId="55" borderId="11" applyNumberFormat="0" applyAlignment="0" applyProtection="0"/>
    <xf numFmtId="0" fontId="25" fillId="37"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18" fillId="59" borderId="15" applyNumberFormat="0" applyProtection="0">
      <alignment vertical="top"/>
    </xf>
    <xf numFmtId="0" fontId="36" fillId="0" borderId="18" applyNumberFormat="0" applyFill="0" applyProtection="0">
      <alignment vertical="top"/>
    </xf>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Alignment="0" applyProtection="0"/>
    <xf numFmtId="0" fontId="22" fillId="55" borderId="11" applyNumberFormat="0" applyProtection="0">
      <alignment vertical="top"/>
    </xf>
    <xf numFmtId="0" fontId="25" fillId="38" borderId="11" applyNumberFormat="0" applyAlignment="0" applyProtection="0"/>
    <xf numFmtId="0" fontId="25" fillId="38" borderId="11" applyNumberFormat="0" applyAlignment="0" applyProtection="0"/>
    <xf numFmtId="0" fontId="25" fillId="62" borderId="11" applyNumberFormat="0" applyAlignment="0" applyProtection="0"/>
    <xf numFmtId="0" fontId="22" fillId="45"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5" fillId="37" borderId="11"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22" fillId="45" borderId="11" applyNumberFormat="0" applyAlignment="0" applyProtection="0"/>
    <xf numFmtId="0" fontId="29" fillId="45" borderId="16" applyNumberForma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5" fillId="38" borderId="11" applyNumberFormat="0" applyAlignment="0" applyProtection="0"/>
    <xf numFmtId="0" fontId="28" fillId="59" borderId="15"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8" fillId="39" borderId="15" applyNumberFormat="0" applyFont="0" applyAlignment="0" applyProtection="0"/>
    <xf numFmtId="0" fontId="29" fillId="55" borderId="16"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22" fillId="55" borderId="11" applyNumberForma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8" fillId="39" borderId="15" applyNumberFormat="0" applyFont="0" applyAlignment="0" applyProtection="0"/>
    <xf numFmtId="0" fontId="28" fillId="59" borderId="15" applyNumberFormat="0" applyAlignment="0" applyProtection="0"/>
    <xf numFmtId="0" fontId="29" fillId="55" borderId="16"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36" fillId="0" borderId="18" applyNumberFormat="0" applyFill="0" applyAlignment="0" applyProtection="0"/>
    <xf numFmtId="0" fontId="22" fillId="55" borderId="11" applyNumberFormat="0" applyAlignment="0" applyProtection="0"/>
    <xf numFmtId="0" fontId="36" fillId="0" borderId="18" applyNumberFormat="0" applyFill="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Alignment="0" applyProtection="0"/>
    <xf numFmtId="0" fontId="22" fillId="45" borderId="11" applyNumberFormat="0" applyAlignment="0" applyProtection="0"/>
    <xf numFmtId="0" fontId="25" fillId="38" borderId="11" applyNumberFormat="0" applyAlignment="0" applyProtection="0"/>
    <xf numFmtId="0" fontId="22" fillId="45" borderId="11" applyNumberFormat="0" applyAlignment="0" applyProtection="0"/>
    <xf numFmtId="0" fontId="28" fillId="39" borderId="15" applyNumberFormat="0" applyFont="0" applyAlignment="0" applyProtection="0"/>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9" fillId="45" borderId="16" applyNumberFormat="0" applyAlignment="0" applyProtection="0"/>
    <xf numFmtId="0" fontId="28" fillId="59" borderId="15" applyNumberFormat="0" applyAlignment="0" applyProtection="0"/>
    <xf numFmtId="0" fontId="28" fillId="59" borderId="15" applyNumberFormat="0" applyAlignment="0" applyProtection="0"/>
    <xf numFmtId="0" fontId="28" fillId="59" borderId="15"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8" fillId="59" borderId="15" applyNumberFormat="0" applyAlignment="0" applyProtection="0"/>
    <xf numFmtId="0" fontId="25" fillId="62" borderId="11" applyNumberFormat="0" applyAlignment="0" applyProtection="0"/>
    <xf numFmtId="0" fontId="29" fillId="45" borderId="16" applyNumberFormat="0" applyAlignment="0" applyProtection="0"/>
    <xf numFmtId="0" fontId="18" fillId="59" borderId="15"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Protection="0">
      <alignment vertical="top"/>
    </xf>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9" fillId="45" borderId="16" applyNumberFormat="0" applyAlignment="0" applyProtection="0"/>
    <xf numFmtId="0" fontId="25" fillId="37" borderId="11" applyNumberFormat="0" applyProtection="0">
      <alignment vertical="top"/>
    </xf>
    <xf numFmtId="0" fontId="25" fillId="38" borderId="11" applyNumberFormat="0" applyAlignment="0" applyProtection="0"/>
    <xf numFmtId="0" fontId="25" fillId="62" borderId="11" applyNumberFormat="0" applyAlignment="0" applyProtection="0"/>
    <xf numFmtId="0" fontId="29" fillId="55" borderId="16"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36" fillId="0" borderId="18" applyNumberFormat="0" applyFill="0" applyAlignment="0" applyProtection="0"/>
    <xf numFmtId="0" fontId="28" fillId="59" borderId="15" applyNumberFormat="0" applyAlignment="0" applyProtection="0"/>
    <xf numFmtId="0" fontId="29" fillId="55" borderId="16"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9" fillId="55" borderId="16" applyNumberFormat="0" applyAlignment="0" applyProtection="0"/>
    <xf numFmtId="0" fontId="25" fillId="62" borderId="11" applyNumberFormat="0" applyAlignment="0" applyProtection="0"/>
    <xf numFmtId="0" fontId="29" fillId="55" borderId="16" applyNumberFormat="0" applyAlignment="0" applyProtection="0"/>
    <xf numFmtId="0" fontId="28" fillId="39" borderId="15" applyNumberFormat="0" applyFont="0" applyAlignment="0" applyProtection="0"/>
    <xf numFmtId="0" fontId="22" fillId="55" borderId="11"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9" fillId="55" borderId="16" applyNumberFormat="0" applyProtection="0">
      <alignment vertical="top"/>
    </xf>
    <xf numFmtId="0" fontId="22" fillId="55" borderId="11" applyNumberFormat="0" applyAlignment="0" applyProtection="0"/>
    <xf numFmtId="0" fontId="25" fillId="37"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18" fillId="59" borderId="15" applyNumberFormat="0" applyProtection="0">
      <alignment vertical="top"/>
    </xf>
    <xf numFmtId="0" fontId="36" fillId="0" borderId="18" applyNumberFormat="0" applyFill="0" applyProtection="0">
      <alignment vertical="top"/>
    </xf>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Alignment="0" applyProtection="0"/>
    <xf numFmtId="0" fontId="22" fillId="55" borderId="11" applyNumberFormat="0" applyProtection="0">
      <alignment vertical="top"/>
    </xf>
    <xf numFmtId="0" fontId="25" fillId="38" borderId="11" applyNumberFormat="0" applyAlignment="0" applyProtection="0"/>
    <xf numFmtId="0" fontId="25" fillId="38" borderId="11" applyNumberFormat="0" applyAlignment="0" applyProtection="0"/>
    <xf numFmtId="0" fontId="25" fillId="62" borderId="11" applyNumberFormat="0" applyAlignment="0" applyProtection="0"/>
    <xf numFmtId="0" fontId="22" fillId="45"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22" fillId="45" borderId="11" applyNumberFormat="0" applyAlignment="0" applyProtection="0"/>
    <xf numFmtId="0" fontId="29" fillId="45" borderId="16" applyNumberForma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5" fillId="38" borderId="11" applyNumberFormat="0" applyAlignment="0" applyProtection="0"/>
    <xf numFmtId="0" fontId="28" fillId="59" borderId="15"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8" fillId="39" borderId="15" applyNumberFormat="0" applyFont="0" applyAlignment="0" applyProtection="0"/>
    <xf numFmtId="0" fontId="29" fillId="55" borderId="16"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22" fillId="55" borderId="11" applyNumberForma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8" fillId="39" borderId="15" applyNumberFormat="0" applyFont="0" applyAlignment="0" applyProtection="0"/>
    <xf numFmtId="0" fontId="28" fillId="59" borderId="15" applyNumberFormat="0" applyAlignment="0" applyProtection="0"/>
    <xf numFmtId="0" fontId="29" fillId="55" borderId="16"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36" fillId="0" borderId="18" applyNumberFormat="0" applyFill="0" applyAlignment="0" applyProtection="0"/>
    <xf numFmtId="0" fontId="22" fillId="55" borderId="11" applyNumberFormat="0" applyAlignment="0" applyProtection="0"/>
    <xf numFmtId="0" fontId="36" fillId="0" borderId="18" applyNumberFormat="0" applyFill="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Alignment="0" applyProtection="0"/>
    <xf numFmtId="0" fontId="22" fillId="45" borderId="11" applyNumberFormat="0" applyAlignment="0" applyProtection="0"/>
    <xf numFmtId="0" fontId="25" fillId="38" borderId="11" applyNumberFormat="0" applyAlignment="0" applyProtection="0"/>
    <xf numFmtId="0" fontId="22" fillId="45" borderId="11" applyNumberFormat="0" applyAlignment="0" applyProtection="0"/>
    <xf numFmtId="0" fontId="28" fillId="39" borderId="15" applyNumberFormat="0" applyFont="0" applyAlignment="0" applyProtection="0"/>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9" fillId="45" borderId="16" applyNumberFormat="0" applyAlignment="0" applyProtection="0"/>
    <xf numFmtId="0" fontId="28" fillId="59" borderId="15" applyNumberFormat="0" applyAlignment="0" applyProtection="0"/>
    <xf numFmtId="0" fontId="28" fillId="59" borderId="15" applyNumberFormat="0" applyAlignment="0" applyProtection="0"/>
    <xf numFmtId="0" fontId="28" fillId="59" borderId="15"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8" fillId="59" borderId="15" applyNumberFormat="0" applyAlignment="0" applyProtection="0"/>
    <xf numFmtId="0" fontId="25" fillId="62" borderId="11" applyNumberFormat="0" applyAlignment="0" applyProtection="0"/>
    <xf numFmtId="0" fontId="29" fillId="45" borderId="16" applyNumberFormat="0" applyAlignment="0" applyProtection="0"/>
    <xf numFmtId="0" fontId="18" fillId="59" borderId="15"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Protection="0">
      <alignment vertical="top"/>
    </xf>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9" fillId="45" borderId="16" applyNumberFormat="0" applyAlignment="0" applyProtection="0"/>
    <xf numFmtId="0" fontId="25" fillId="37" borderId="11" applyNumberFormat="0" applyProtection="0">
      <alignment vertical="top"/>
    </xf>
    <xf numFmtId="0" fontId="25" fillId="38" borderId="11" applyNumberFormat="0" applyAlignment="0" applyProtection="0"/>
    <xf numFmtId="0" fontId="25" fillId="62" borderId="11" applyNumberFormat="0" applyAlignment="0" applyProtection="0"/>
    <xf numFmtId="0" fontId="29" fillId="55" borderId="16"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36" fillId="0" borderId="18" applyNumberFormat="0" applyFill="0" applyAlignment="0" applyProtection="0"/>
    <xf numFmtId="0" fontId="28" fillId="59" borderId="15" applyNumberFormat="0" applyAlignment="0" applyProtection="0"/>
    <xf numFmtId="0" fontId="29" fillId="55" borderId="16"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9" fillId="55" borderId="16" applyNumberFormat="0" applyAlignment="0" applyProtection="0"/>
    <xf numFmtId="0" fontId="25" fillId="62" borderId="11" applyNumberFormat="0" applyAlignment="0" applyProtection="0"/>
    <xf numFmtId="0" fontId="29" fillId="55" borderId="16" applyNumberFormat="0" applyAlignment="0" applyProtection="0"/>
    <xf numFmtId="0" fontId="28" fillId="39" borderId="15" applyNumberFormat="0" applyFont="0" applyAlignment="0" applyProtection="0"/>
    <xf numFmtId="0" fontId="22" fillId="55" borderId="11"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9" fillId="55" borderId="16" applyNumberFormat="0" applyProtection="0">
      <alignment vertical="top"/>
    </xf>
    <xf numFmtId="0" fontId="22" fillId="55" borderId="11" applyNumberFormat="0" applyAlignment="0" applyProtection="0"/>
    <xf numFmtId="0" fontId="25" fillId="37"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18" fillId="59" borderId="15" applyNumberFormat="0" applyProtection="0">
      <alignment vertical="top"/>
    </xf>
    <xf numFmtId="0" fontId="36" fillId="0" borderId="18" applyNumberFormat="0" applyFill="0" applyProtection="0">
      <alignment vertical="top"/>
    </xf>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Alignment="0" applyProtection="0"/>
    <xf numFmtId="0" fontId="22" fillId="55" borderId="11" applyNumberFormat="0" applyProtection="0">
      <alignment vertical="top"/>
    </xf>
    <xf numFmtId="0" fontId="25" fillId="38" borderId="11" applyNumberFormat="0" applyAlignment="0" applyProtection="0"/>
    <xf numFmtId="0" fontId="25" fillId="38" borderId="11" applyNumberFormat="0" applyAlignment="0" applyProtection="0"/>
    <xf numFmtId="0" fontId="25" fillId="62" borderId="11" applyNumberFormat="0" applyAlignment="0" applyProtection="0"/>
    <xf numFmtId="0" fontId="22" fillId="45"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22" fillId="45"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2" fillId="45"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5" fillId="37" borderId="11" applyNumberFormat="0" applyProtection="0">
      <alignment vertical="top"/>
    </xf>
    <xf numFmtId="0" fontId="29" fillId="55" borderId="16" applyNumberFormat="0" applyAlignment="0" applyProtection="0"/>
    <xf numFmtId="0" fontId="22" fillId="55" borderId="11" applyNumberFormat="0" applyAlignment="0" applyProtection="0"/>
    <xf numFmtId="0" fontId="22" fillId="55" borderId="11" applyNumberFormat="0" applyProtection="0">
      <alignment vertical="top"/>
    </xf>
    <xf numFmtId="0" fontId="25" fillId="38" borderId="11" applyNumberFormat="0" applyAlignment="0" applyProtection="0"/>
    <xf numFmtId="0" fontId="28" fillId="59" borderId="15" applyNumberFormat="0" applyAlignment="0" applyProtection="0"/>
    <xf numFmtId="0" fontId="28" fillId="59" borderId="15" applyNumberFormat="0" applyAlignment="0" applyProtection="0"/>
    <xf numFmtId="0" fontId="22" fillId="55" borderId="11" applyNumberFormat="0" applyProtection="0">
      <alignment vertical="top"/>
    </xf>
    <xf numFmtId="0" fontId="29" fillId="55" borderId="16" applyNumberFormat="0" applyProtection="0">
      <alignment vertical="top"/>
    </xf>
    <xf numFmtId="0" fontId="29" fillId="55" borderId="16" applyNumberFormat="0" applyAlignment="0" applyProtection="0"/>
    <xf numFmtId="0" fontId="29" fillId="45" borderId="16" applyNumberFormat="0" applyAlignment="0" applyProtection="0"/>
    <xf numFmtId="0" fontId="25" fillId="38" borderId="11"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62"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5" fillId="38" borderId="11" applyNumberFormat="0" applyAlignment="0" applyProtection="0"/>
    <xf numFmtId="0" fontId="28" fillId="59" borderId="15"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9" fillId="55" borderId="16" applyNumberFormat="0" applyProtection="0">
      <alignment vertical="top"/>
    </xf>
    <xf numFmtId="0" fontId="36" fillId="0" borderId="18" applyNumberFormat="0" applyFill="0" applyProtection="0">
      <alignment vertical="top"/>
    </xf>
    <xf numFmtId="0" fontId="18" fillId="59" borderId="15" applyNumberFormat="0" applyProtection="0">
      <alignment vertical="top"/>
    </xf>
    <xf numFmtId="0" fontId="28" fillId="59" borderId="15" applyNumberFormat="0" applyAlignment="0" applyProtection="0"/>
    <xf numFmtId="0" fontId="29" fillId="55" borderId="16" applyNumberForma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2" fillId="45" borderId="11" applyNumberFormat="0" applyAlignment="0" applyProtection="0"/>
    <xf numFmtId="0" fontId="29" fillId="45" borderId="16"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5" fillId="62" borderId="11"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Protection="0">
      <alignment vertical="top"/>
    </xf>
    <xf numFmtId="0" fontId="28" fillId="39" borderId="15" applyNumberFormat="0" applyFont="0" applyAlignment="0" applyProtection="0"/>
    <xf numFmtId="0" fontId="28" fillId="39" borderId="15" applyNumberFormat="0" applyFont="0" applyAlignment="0" applyProtection="0"/>
    <xf numFmtId="0" fontId="25" fillId="37" borderId="11" applyNumberFormat="0" applyProtection="0">
      <alignment vertical="top"/>
    </xf>
    <xf numFmtId="0" fontId="28" fillId="59" borderId="15" applyNumberFormat="0" applyAlignment="0" applyProtection="0"/>
    <xf numFmtId="0" fontId="18" fillId="59" borderId="15" applyNumberFormat="0" applyProtection="0">
      <alignment vertical="top"/>
    </xf>
    <xf numFmtId="0" fontId="22" fillId="55" borderId="11" applyNumberFormat="0" applyProtection="0">
      <alignment vertical="top"/>
    </xf>
    <xf numFmtId="0" fontId="25" fillId="38"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Alignment="0" applyProtection="0"/>
    <xf numFmtId="0" fontId="29" fillId="55" borderId="16" applyNumberFormat="0" applyAlignment="0" applyProtection="0"/>
    <xf numFmtId="0" fontId="22" fillId="45" borderId="11" applyNumberFormat="0" applyAlignment="0" applyProtection="0"/>
    <xf numFmtId="0" fontId="29" fillId="45" borderId="16" applyNumberFormat="0" applyAlignment="0" applyProtection="0"/>
    <xf numFmtId="0" fontId="29" fillId="45" borderId="16"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9" fillId="45" borderId="16" applyNumberFormat="0" applyAlignment="0" applyProtection="0"/>
    <xf numFmtId="0" fontId="28" fillId="39" borderId="15" applyNumberFormat="0" applyFont="0" applyAlignment="0" applyProtection="0"/>
    <xf numFmtId="0" fontId="25" fillId="37" borderId="11" applyNumberFormat="0" applyProtection="0">
      <alignment vertical="top"/>
    </xf>
    <xf numFmtId="0" fontId="36" fillId="0" borderId="18" applyNumberFormat="0" applyFill="0" applyAlignment="0" applyProtection="0"/>
    <xf numFmtId="0" fontId="22" fillId="55" borderId="11" applyNumberFormat="0" applyAlignment="0" applyProtection="0"/>
    <xf numFmtId="0" fontId="22" fillId="45" borderId="11" applyNumberFormat="0" applyAlignment="0" applyProtection="0"/>
    <xf numFmtId="0" fontId="28" fillId="59" borderId="15"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29" fillId="55" borderId="16" applyNumberFormat="0" applyProtection="0">
      <alignment vertical="top"/>
    </xf>
    <xf numFmtId="0" fontId="22" fillId="55" borderId="11" applyNumberFormat="0" applyProtection="0">
      <alignment vertical="top"/>
    </xf>
    <xf numFmtId="0" fontId="28" fillId="59" borderId="15" applyNumberFormat="0" applyAlignment="0" applyProtection="0"/>
    <xf numFmtId="0" fontId="29" fillId="55" borderId="16" applyNumberFormat="0" applyAlignment="0" applyProtection="0"/>
    <xf numFmtId="0" fontId="28" fillId="59" borderId="15" applyNumberFormat="0" applyAlignment="0" applyProtection="0"/>
    <xf numFmtId="0" fontId="25" fillId="38" borderId="11" applyNumberFormat="0" applyAlignment="0" applyProtection="0"/>
    <xf numFmtId="0" fontId="29" fillId="55" borderId="16" applyNumberFormat="0" applyProtection="0">
      <alignment vertical="top"/>
    </xf>
    <xf numFmtId="0" fontId="28" fillId="59" borderId="15" applyNumberFormat="0" applyAlignment="0" applyProtection="0"/>
    <xf numFmtId="0" fontId="29" fillId="45" borderId="16" applyNumberFormat="0" applyAlignment="0" applyProtection="0"/>
    <xf numFmtId="0" fontId="28" fillId="59" borderId="15" applyNumberFormat="0" applyAlignment="0" applyProtection="0"/>
    <xf numFmtId="0" fontId="28" fillId="39" borderId="15" applyNumberFormat="0" applyFont="0" applyAlignment="0" applyProtection="0"/>
    <xf numFmtId="0" fontId="29" fillId="45" borderId="16" applyNumberFormat="0" applyAlignment="0" applyProtection="0"/>
    <xf numFmtId="0" fontId="22" fillId="45" borderId="11" applyNumberFormat="0" applyAlignment="0" applyProtection="0"/>
    <xf numFmtId="0" fontId="29" fillId="55" borderId="16" applyNumberFormat="0" applyAlignment="0" applyProtection="0"/>
    <xf numFmtId="0" fontId="25" fillId="37" borderId="11" applyNumberFormat="0" applyProtection="0">
      <alignment vertical="top"/>
    </xf>
    <xf numFmtId="0" fontId="29" fillId="45" borderId="16" applyNumberFormat="0" applyAlignment="0" applyProtection="0"/>
    <xf numFmtId="0" fontId="28" fillId="39" borderId="15" applyNumberFormat="0" applyFont="0" applyAlignment="0" applyProtection="0"/>
    <xf numFmtId="0" fontId="25" fillId="37" borderId="11" applyNumberFormat="0" applyProtection="0">
      <alignment vertical="top"/>
    </xf>
    <xf numFmtId="0" fontId="29" fillId="55" borderId="16" applyNumberFormat="0" applyProtection="0">
      <alignment vertical="top"/>
    </xf>
    <xf numFmtId="0" fontId="22" fillId="55" borderId="11" applyNumberFormat="0" applyAlignment="0" applyProtection="0"/>
    <xf numFmtId="0" fontId="28" fillId="59" borderId="15"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2" fillId="55" borderId="11" applyNumberFormat="0" applyProtection="0">
      <alignment vertical="top"/>
    </xf>
    <xf numFmtId="0" fontId="29" fillId="55" borderId="16" applyNumberFormat="0" applyAlignment="0" applyProtection="0"/>
    <xf numFmtId="0" fontId="29" fillId="55" borderId="16" applyNumberFormat="0" applyAlignment="0" applyProtection="0"/>
    <xf numFmtId="0" fontId="22" fillId="55" borderId="11"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9" fillId="45" borderId="16" applyNumberFormat="0" applyAlignment="0" applyProtection="0"/>
    <xf numFmtId="0" fontId="28" fillId="59" borderId="15" applyNumberFormat="0" applyAlignment="0" applyProtection="0"/>
    <xf numFmtId="0" fontId="25" fillId="37" borderId="11" applyNumberFormat="0" applyProtection="0">
      <alignment vertical="top"/>
    </xf>
    <xf numFmtId="0" fontId="28" fillId="59" borderId="15" applyNumberFormat="0" applyAlignment="0" applyProtection="0"/>
    <xf numFmtId="0" fontId="25" fillId="62" borderId="11" applyNumberFormat="0" applyAlignment="0" applyProtection="0"/>
    <xf numFmtId="0" fontId="18" fillId="59" borderId="15" applyNumberFormat="0" applyProtection="0">
      <alignment vertical="top"/>
    </xf>
    <xf numFmtId="0" fontId="36" fillId="0" borderId="18" applyNumberFormat="0" applyFill="0" applyAlignment="0" applyProtection="0"/>
    <xf numFmtId="0" fontId="29" fillId="4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5" fillId="38" borderId="11" applyNumberFormat="0" applyAlignment="0" applyProtection="0"/>
    <xf numFmtId="0" fontId="22" fillId="55" borderId="11" applyNumberFormat="0" applyAlignment="0" applyProtection="0"/>
    <xf numFmtId="0" fontId="28" fillId="59" borderId="15" applyNumberFormat="0" applyAlignment="0" applyProtection="0"/>
    <xf numFmtId="0" fontId="36" fillId="0" borderId="18" applyNumberFormat="0" applyFill="0" applyAlignment="0" applyProtection="0"/>
    <xf numFmtId="0" fontId="18" fillId="59" borderId="15" applyNumberFormat="0" applyProtection="0">
      <alignment vertical="top"/>
    </xf>
    <xf numFmtId="0" fontId="25" fillId="38" borderId="11" applyNumberFormat="0" applyAlignment="0" applyProtection="0"/>
    <xf numFmtId="0" fontId="18" fillId="59" borderId="15" applyNumberFormat="0" applyProtection="0">
      <alignment vertical="top"/>
    </xf>
    <xf numFmtId="0" fontId="22" fillId="55" borderId="11" applyNumberForma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9" fillId="55" borderId="16"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2" fillId="55" borderId="11" applyNumberFormat="0" applyAlignment="0" applyProtection="0"/>
    <xf numFmtId="0" fontId="36" fillId="0" borderId="18" applyNumberFormat="0" applyFill="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29" fillId="45" borderId="16"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7" borderId="11" applyNumberFormat="0" applyProtection="0">
      <alignment vertical="top"/>
    </xf>
    <xf numFmtId="0" fontId="25" fillId="62"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9" fillId="45" borderId="16" applyNumberFormat="0" applyAlignment="0" applyProtection="0"/>
    <xf numFmtId="0" fontId="36" fillId="0" borderId="18" applyNumberFormat="0" applyFill="0" applyAlignment="0" applyProtection="0"/>
    <xf numFmtId="0" fontId="18" fillId="59" borderId="15" applyNumberFormat="0" applyProtection="0">
      <alignment vertical="top"/>
    </xf>
    <xf numFmtId="0" fontId="25" fillId="62" borderId="11" applyNumberFormat="0" applyAlignment="0" applyProtection="0"/>
    <xf numFmtId="0" fontId="28" fillId="59" borderId="15" applyNumberFormat="0" applyAlignment="0" applyProtection="0"/>
    <xf numFmtId="0" fontId="25" fillId="37" borderId="11" applyNumberFormat="0" applyProtection="0">
      <alignment vertical="top"/>
    </xf>
    <xf numFmtId="0" fontId="28" fillId="59" borderId="15" applyNumberFormat="0" applyAlignment="0" applyProtection="0"/>
    <xf numFmtId="0" fontId="29" fillId="45" borderId="16"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22" fillId="55" borderId="11" applyNumberFormat="0" applyProtection="0">
      <alignment vertical="top"/>
    </xf>
    <xf numFmtId="0" fontId="29" fillId="55" borderId="16" applyNumberFormat="0" applyAlignment="0" applyProtection="0"/>
    <xf numFmtId="0" fontId="29" fillId="55" borderId="16" applyNumberFormat="0" applyAlignment="0" applyProtection="0"/>
    <xf numFmtId="0" fontId="22" fillId="55" borderId="11"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28" fillId="39" borderId="15" applyNumberFormat="0" applyFont="0" applyAlignment="0" applyProtection="0"/>
    <xf numFmtId="0" fontId="22" fillId="55" borderId="11" applyNumberFormat="0" applyAlignment="0" applyProtection="0"/>
    <xf numFmtId="0" fontId="25" fillId="38" borderId="11" applyNumberFormat="0" applyAlignment="0" applyProtection="0"/>
    <xf numFmtId="0" fontId="22" fillId="55" borderId="11" applyNumberFormat="0" applyProtection="0">
      <alignment vertical="top"/>
    </xf>
    <xf numFmtId="0" fontId="18" fillId="59" borderId="15" applyNumberFormat="0" applyProtection="0">
      <alignment vertical="top"/>
    </xf>
    <xf numFmtId="0" fontId="28" fillId="59" borderId="15" applyNumberFormat="0" applyAlignment="0" applyProtection="0"/>
    <xf numFmtId="0" fontId="22" fillId="55" borderId="11" applyNumberFormat="0" applyAlignment="0" applyProtection="0"/>
    <xf numFmtId="0" fontId="29" fillId="55" borderId="16"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9" fillId="45" borderId="16" applyNumberFormat="0" applyAlignment="0" applyProtection="0"/>
    <xf numFmtId="0" fontId="25" fillId="37" borderId="11" applyNumberFormat="0" applyProtection="0">
      <alignment vertical="top"/>
    </xf>
    <xf numFmtId="0" fontId="29" fillId="55" borderId="16" applyNumberFormat="0" applyAlignment="0" applyProtection="0"/>
    <xf numFmtId="0" fontId="22" fillId="45" borderId="11" applyNumberFormat="0" applyAlignment="0" applyProtection="0"/>
    <xf numFmtId="0" fontId="29" fillId="45" borderId="16" applyNumberFormat="0" applyAlignment="0" applyProtection="0"/>
    <xf numFmtId="0" fontId="28" fillId="39" borderId="15" applyNumberFormat="0" applyFont="0" applyAlignment="0" applyProtection="0"/>
    <xf numFmtId="0" fontId="28" fillId="59" borderId="15" applyNumberFormat="0" applyAlignment="0" applyProtection="0"/>
    <xf numFmtId="0" fontId="29" fillId="45" borderId="16" applyNumberFormat="0" applyAlignment="0" applyProtection="0"/>
    <xf numFmtId="0" fontId="28" fillId="59" borderId="15" applyNumberFormat="0" applyAlignment="0" applyProtection="0"/>
    <xf numFmtId="0" fontId="29" fillId="55" borderId="16" applyNumberFormat="0" applyProtection="0">
      <alignment vertical="top"/>
    </xf>
    <xf numFmtId="0" fontId="25" fillId="38" borderId="11" applyNumberFormat="0" applyAlignment="0" applyProtection="0"/>
    <xf numFmtId="0" fontId="28" fillId="59" borderId="15" applyNumberFormat="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Protection="0">
      <alignment vertical="top"/>
    </xf>
    <xf numFmtId="0" fontId="29" fillId="55" borderId="16"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8" fillId="59" borderId="15" applyNumberFormat="0" applyAlignment="0" applyProtection="0"/>
    <xf numFmtId="0" fontId="18" fillId="59" borderId="15" applyNumberFormat="0" applyProtection="0">
      <alignment vertical="top"/>
    </xf>
    <xf numFmtId="0" fontId="22" fillId="45" borderId="11" applyNumberFormat="0" applyAlignment="0" applyProtection="0"/>
    <xf numFmtId="0" fontId="22" fillId="55" borderId="11" applyNumberFormat="0" applyAlignment="0" applyProtection="0"/>
    <xf numFmtId="0" fontId="22" fillId="45" borderId="11" applyNumberFormat="0" applyAlignment="0" applyProtection="0"/>
    <xf numFmtId="0" fontId="22" fillId="55" borderId="11"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8" fillId="39" borderId="15" applyNumberFormat="0" applyFont="0" applyAlignment="0" applyProtection="0"/>
    <xf numFmtId="0" fontId="29" fillId="45" borderId="16" applyNumberForma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29" fillId="45" borderId="16" applyNumberFormat="0" applyAlignment="0" applyProtection="0"/>
    <xf numFmtId="0" fontId="25" fillId="38" borderId="11" applyNumberFormat="0" applyAlignment="0" applyProtection="0"/>
    <xf numFmtId="0" fontId="29" fillId="45" borderId="16" applyNumberFormat="0" applyAlignment="0" applyProtection="0"/>
    <xf numFmtId="0" fontId="18" fillId="59" borderId="15" applyNumberFormat="0" applyProtection="0">
      <alignment vertical="top"/>
    </xf>
    <xf numFmtId="0" fontId="28" fillId="59" borderId="15"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5" fillId="62" borderId="11" applyNumberFormat="0" applyAlignment="0" applyProtection="0"/>
    <xf numFmtId="0" fontId="25" fillId="38"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9" fillId="55" borderId="16"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5" fillId="62"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5" fillId="62" borderId="11"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25" fillId="37" borderId="11" applyNumberFormat="0" applyProtection="0">
      <alignment vertical="top"/>
    </xf>
    <xf numFmtId="0" fontId="22" fillId="55" borderId="11" applyNumberFormat="0" applyProtection="0">
      <alignment vertical="top"/>
    </xf>
    <xf numFmtId="0" fontId="28" fillId="39" borderId="15" applyNumberFormat="0" applyFont="0" applyAlignment="0" applyProtection="0"/>
    <xf numFmtId="0" fontId="22" fillId="45" borderId="11" applyNumberFormat="0" applyAlignment="0" applyProtection="0"/>
    <xf numFmtId="0" fontId="18" fillId="59" borderId="15" applyNumberFormat="0" applyProtection="0">
      <alignment vertical="top"/>
    </xf>
    <xf numFmtId="0" fontId="36" fillId="0" borderId="18" applyNumberFormat="0" applyFill="0" applyAlignment="0" applyProtection="0"/>
    <xf numFmtId="0" fontId="22" fillId="45" borderId="11"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55" borderId="11"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59" borderId="15" applyNumberFormat="0" applyAlignment="0" applyProtection="0"/>
    <xf numFmtId="0" fontId="18" fillId="59" borderId="15" applyNumberFormat="0" applyProtection="0">
      <alignment vertical="top"/>
    </xf>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Protection="0">
      <alignment vertical="top"/>
    </xf>
    <xf numFmtId="0" fontId="18" fillId="59" borderId="15" applyNumberFormat="0" applyProtection="0">
      <alignment vertical="top"/>
    </xf>
    <xf numFmtId="0" fontId="18" fillId="59" borderId="15" applyNumberFormat="0" applyProtection="0">
      <alignment vertical="top"/>
    </xf>
    <xf numFmtId="0" fontId="36" fillId="0" borderId="18" applyNumberFormat="0" applyFill="0" applyProtection="0">
      <alignment vertical="top"/>
    </xf>
    <xf numFmtId="0" fontId="28" fillId="59" borderId="15"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36" fillId="0" borderId="18" applyNumberFormat="0" applyFill="0" applyProtection="0">
      <alignment vertical="top"/>
    </xf>
    <xf numFmtId="0" fontId="25" fillId="62"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9" fillId="55" borderId="16" applyNumberFormat="0" applyProtection="0">
      <alignment vertical="top"/>
    </xf>
    <xf numFmtId="0" fontId="25" fillId="38" borderId="11" applyNumberFormat="0" applyAlignment="0" applyProtection="0"/>
    <xf numFmtId="0" fontId="22" fillId="55" borderId="11" applyNumberFormat="0" applyProtection="0">
      <alignment vertical="top"/>
    </xf>
    <xf numFmtId="0" fontId="25" fillId="38" borderId="11" applyNumberForma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2" fillId="55" borderId="11" applyNumberFormat="0" applyAlignment="0" applyProtection="0"/>
    <xf numFmtId="0" fontId="28" fillId="39" borderId="15" applyNumberFormat="0" applyFont="0" applyAlignment="0" applyProtection="0"/>
    <xf numFmtId="0" fontId="29" fillId="55" borderId="16" applyNumberFormat="0" applyProtection="0">
      <alignment vertical="top"/>
    </xf>
    <xf numFmtId="0" fontId="25" fillId="38" borderId="11" applyNumberFormat="0" applyAlignment="0" applyProtection="0"/>
    <xf numFmtId="0" fontId="25" fillId="37" borderId="11" applyNumberFormat="0" applyProtection="0">
      <alignment vertical="top"/>
    </xf>
    <xf numFmtId="0" fontId="25" fillId="38" borderId="11" applyNumberFormat="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28" fillId="39" borderId="15" applyNumberFormat="0" applyFont="0" applyAlignment="0" applyProtection="0"/>
    <xf numFmtId="0" fontId="18" fillId="59" borderId="15" applyNumberFormat="0" applyProtection="0">
      <alignment vertical="top"/>
    </xf>
    <xf numFmtId="0" fontId="22" fillId="55" borderId="11" applyNumberFormat="0" applyProtection="0">
      <alignment vertical="top"/>
    </xf>
    <xf numFmtId="0" fontId="22" fillId="45" borderId="11" applyNumberFormat="0" applyAlignment="0" applyProtection="0"/>
    <xf numFmtId="0" fontId="18" fillId="59" borderId="15" applyNumberFormat="0" applyProtection="0">
      <alignment vertical="top"/>
    </xf>
    <xf numFmtId="0" fontId="36" fillId="0" borderId="18" applyNumberFormat="0" applyFill="0" applyProtection="0">
      <alignment vertical="top"/>
    </xf>
    <xf numFmtId="0" fontId="29" fillId="55" borderId="16" applyNumberFormat="0" applyAlignment="0" applyProtection="0"/>
    <xf numFmtId="0" fontId="29" fillId="55" borderId="16" applyNumberFormat="0" applyAlignment="0" applyProtection="0"/>
    <xf numFmtId="0" fontId="29" fillId="55" borderId="16" applyNumberFormat="0" applyAlignment="0" applyProtection="0"/>
    <xf numFmtId="0" fontId="36" fillId="0" borderId="18" applyNumberFormat="0" applyFill="0" applyProtection="0">
      <alignment vertical="top"/>
    </xf>
    <xf numFmtId="0" fontId="22" fillId="55" borderId="11" applyNumberFormat="0" applyProtection="0">
      <alignment vertical="top"/>
    </xf>
    <xf numFmtId="0" fontId="29" fillId="55" borderId="16"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36" fillId="0" borderId="18" applyNumberFormat="0" applyFill="0" applyProtection="0">
      <alignment vertical="top"/>
    </xf>
    <xf numFmtId="0" fontId="22" fillId="45" borderId="11" applyNumberFormat="0" applyAlignment="0" applyProtection="0"/>
    <xf numFmtId="0" fontId="29" fillId="55" borderId="16" applyNumberFormat="0" applyAlignment="0" applyProtection="0"/>
    <xf numFmtId="0" fontId="25" fillId="37"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39" borderId="15" applyNumberFormat="0" applyFont="0" applyAlignment="0" applyProtection="0"/>
    <xf numFmtId="0" fontId="25" fillId="62" borderId="11" applyNumberFormat="0" applyAlignment="0" applyProtection="0"/>
    <xf numFmtId="0" fontId="22" fillId="45" borderId="11" applyNumberFormat="0" applyAlignment="0" applyProtection="0"/>
    <xf numFmtId="0" fontId="22" fillId="45" borderId="11"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5" fillId="62" borderId="11" applyNumberFormat="0" applyAlignment="0" applyProtection="0"/>
    <xf numFmtId="0" fontId="25" fillId="62" borderId="11" applyNumberFormat="0" applyAlignment="0" applyProtection="0"/>
    <xf numFmtId="0" fontId="22" fillId="45" borderId="11" applyNumberFormat="0" applyAlignment="0" applyProtection="0"/>
    <xf numFmtId="0" fontId="28" fillId="59" borderId="15" applyNumberFormat="0" applyAlignment="0" applyProtection="0"/>
    <xf numFmtId="0" fontId="25" fillId="38"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5" fillId="37" borderId="11" applyNumberFormat="0" applyProtection="0">
      <alignment vertical="top"/>
    </xf>
    <xf numFmtId="0" fontId="28" fillId="59" borderId="15" applyNumberFormat="0" applyAlignment="0" applyProtection="0"/>
    <xf numFmtId="0" fontId="29" fillId="55" borderId="16" applyNumberFormat="0" applyAlignment="0" applyProtection="0"/>
    <xf numFmtId="0" fontId="18" fillId="59" borderId="15" applyNumberFormat="0" applyProtection="0">
      <alignment vertical="top"/>
    </xf>
    <xf numFmtId="0" fontId="25" fillId="38" borderId="11" applyNumberFormat="0" applyAlignment="0" applyProtection="0"/>
    <xf numFmtId="0" fontId="22" fillId="45" borderId="11"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Protection="0">
      <alignment vertical="top"/>
    </xf>
    <xf numFmtId="0" fontId="25" fillId="62" borderId="11" applyNumberFormat="0" applyAlignment="0" applyProtection="0"/>
    <xf numFmtId="0" fontId="25" fillId="38" borderId="11" applyNumberFormat="0" applyAlignment="0" applyProtection="0"/>
    <xf numFmtId="0" fontId="28" fillId="39" borderId="15" applyNumberFormat="0" applyFont="0" applyAlignment="0" applyProtection="0"/>
    <xf numFmtId="0" fontId="29" fillId="55" borderId="16"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Alignment="0" applyProtection="0"/>
    <xf numFmtId="0" fontId="29" fillId="55" borderId="16" applyNumberFormat="0" applyAlignment="0" applyProtection="0"/>
    <xf numFmtId="0" fontId="29" fillId="45" borderId="16" applyNumberFormat="0" applyAlignment="0" applyProtection="0"/>
    <xf numFmtId="0" fontId="25" fillId="62" borderId="11" applyNumberFormat="0" applyAlignment="0" applyProtection="0"/>
    <xf numFmtId="0" fontId="36" fillId="0" borderId="18" applyNumberFormat="0" applyFill="0" applyProtection="0">
      <alignment vertical="top"/>
    </xf>
    <xf numFmtId="0" fontId="25" fillId="38" borderId="11"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9" fillId="55" borderId="16" applyNumberFormat="0" applyProtection="0">
      <alignment vertical="top"/>
    </xf>
    <xf numFmtId="0" fontId="25" fillId="37" borderId="11" applyNumberFormat="0" applyProtection="0">
      <alignment vertical="top"/>
    </xf>
    <xf numFmtId="0" fontId="22" fillId="55" borderId="11"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36" fillId="0" borderId="18" applyNumberFormat="0" applyFill="0" applyProtection="0">
      <alignment vertical="top"/>
    </xf>
    <xf numFmtId="0" fontId="29" fillId="55" borderId="16" applyNumberFormat="0" applyAlignment="0" applyProtection="0"/>
    <xf numFmtId="0" fontId="29" fillId="55" borderId="16" applyNumberFormat="0" applyProtection="0">
      <alignment vertical="top"/>
    </xf>
    <xf numFmtId="0" fontId="29" fillId="45" borderId="16" applyNumberFormat="0" applyAlignment="0" applyProtection="0"/>
    <xf numFmtId="0" fontId="22" fillId="45" borderId="11" applyNumberFormat="0" applyAlignment="0" applyProtection="0"/>
    <xf numFmtId="0" fontId="22" fillId="55"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9" fillId="45" borderId="16"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22" fillId="45"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2" fillId="45"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2" fillId="55" borderId="11" applyNumberFormat="0" applyProtection="0">
      <alignment vertical="top"/>
    </xf>
    <xf numFmtId="0" fontId="25" fillId="38" borderId="11" applyNumberFormat="0" applyAlignment="0" applyProtection="0"/>
    <xf numFmtId="0" fontId="25" fillId="38"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9" fillId="55" borderId="16" applyNumberFormat="0" applyProtection="0">
      <alignment vertical="top"/>
    </xf>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8" fillId="39" borderId="15" applyNumberFormat="0" applyFont="0" applyAlignment="0" applyProtection="0"/>
    <xf numFmtId="0" fontId="28" fillId="59" borderId="15" applyNumberFormat="0" applyAlignment="0" applyProtection="0"/>
    <xf numFmtId="0" fontId="29" fillId="55" borderId="16" applyNumberFormat="0" applyAlignment="0" applyProtection="0"/>
    <xf numFmtId="0" fontId="25" fillId="38" borderId="11" applyNumberFormat="0" applyAlignment="0" applyProtection="0"/>
    <xf numFmtId="0" fontId="22" fillId="45" borderId="11" applyNumberFormat="0" applyAlignment="0" applyProtection="0"/>
    <xf numFmtId="0" fontId="25" fillId="62" borderId="11" applyNumberFormat="0" applyAlignment="0" applyProtection="0"/>
    <xf numFmtId="0" fontId="22" fillId="5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Alignment="0" applyProtection="0"/>
    <xf numFmtId="0" fontId="22" fillId="55" borderId="11" applyNumberFormat="0" applyAlignment="0" applyProtection="0"/>
    <xf numFmtId="0" fontId="36" fillId="0" borderId="18" applyNumberFormat="0" applyFill="0" applyProtection="0">
      <alignment vertical="top"/>
    </xf>
    <xf numFmtId="0" fontId="25" fillId="38"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36" fillId="0" borderId="18" applyNumberFormat="0" applyFill="0" applyProtection="0">
      <alignment vertical="top"/>
    </xf>
    <xf numFmtId="0" fontId="29" fillId="45" borderId="16" applyNumberFormat="0" applyAlignment="0" applyProtection="0"/>
    <xf numFmtId="0" fontId="18" fillId="59" borderId="15" applyNumberFormat="0" applyProtection="0">
      <alignment vertical="top"/>
    </xf>
    <xf numFmtId="0" fontId="29" fillId="55" borderId="16"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5" fillId="38" borderId="11" applyNumberFormat="0" applyAlignment="0" applyProtection="0"/>
    <xf numFmtId="0" fontId="29" fillId="45" borderId="16" applyNumberFormat="0" applyAlignment="0" applyProtection="0"/>
    <xf numFmtId="0" fontId="28" fillId="39" borderId="15" applyNumberFormat="0" applyFont="0" applyAlignment="0" applyProtection="0"/>
    <xf numFmtId="0" fontId="22" fillId="45" borderId="11" applyNumberFormat="0" applyAlignment="0" applyProtection="0"/>
    <xf numFmtId="0" fontId="28" fillId="59" borderId="15"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8" fillId="59" borderId="15" applyNumberFormat="0" applyAlignment="0" applyProtection="0"/>
    <xf numFmtId="0" fontId="18" fillId="59" borderId="15" applyNumberFormat="0" applyProtection="0">
      <alignment vertical="top"/>
    </xf>
    <xf numFmtId="0" fontId="28" fillId="59" borderId="15" applyNumberFormat="0" applyAlignment="0" applyProtection="0"/>
    <xf numFmtId="0" fontId="28" fillId="39" borderId="15" applyNumberFormat="0" applyFont="0" applyAlignment="0" applyProtection="0"/>
    <xf numFmtId="0" fontId="28" fillId="59" borderId="15" applyNumberFormat="0" applyAlignment="0" applyProtection="0"/>
    <xf numFmtId="0" fontId="18" fillId="59" borderId="15" applyNumberFormat="0" applyProtection="0">
      <alignment vertical="top"/>
    </xf>
    <xf numFmtId="0" fontId="36" fillId="0" borderId="18" applyNumberFormat="0" applyFill="0" applyProtection="0">
      <alignment vertical="top"/>
    </xf>
    <xf numFmtId="0" fontId="22" fillId="55" borderId="11" applyNumberFormat="0" applyProtection="0">
      <alignment vertical="top"/>
    </xf>
    <xf numFmtId="0" fontId="22" fillId="45" borderId="11" applyNumberFormat="0" applyAlignment="0" applyProtection="0"/>
    <xf numFmtId="0" fontId="22" fillId="55" borderId="11" applyNumberFormat="0" applyAlignment="0" applyProtection="0"/>
    <xf numFmtId="0" fontId="22" fillId="55" borderId="11" applyNumberFormat="0" applyAlignment="0" applyProtection="0"/>
    <xf numFmtId="0" fontId="22" fillId="55" borderId="11" applyNumberFormat="0" applyAlignment="0" applyProtection="0"/>
    <xf numFmtId="0" fontId="29" fillId="55" borderId="16" applyNumberFormat="0" applyProtection="0">
      <alignment vertical="top"/>
    </xf>
    <xf numFmtId="0" fontId="22" fillId="55" borderId="11" applyNumberFormat="0" applyProtection="0">
      <alignment vertical="top"/>
    </xf>
    <xf numFmtId="0" fontId="29" fillId="5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29" fillId="45" borderId="16" applyNumberFormat="0" applyAlignment="0" applyProtection="0"/>
    <xf numFmtId="0" fontId="22" fillId="45" borderId="11" applyNumberFormat="0" applyAlignment="0" applyProtection="0"/>
    <xf numFmtId="0" fontId="22" fillId="55" borderId="11" applyNumberFormat="0" applyProtection="0">
      <alignment vertical="top"/>
    </xf>
    <xf numFmtId="0" fontId="22" fillId="55" borderId="11" applyNumberFormat="0" applyAlignment="0" applyProtection="0"/>
    <xf numFmtId="0" fontId="22" fillId="55" borderId="11" applyNumberFormat="0" applyAlignment="0" applyProtection="0"/>
    <xf numFmtId="0" fontId="22" fillId="45" borderId="11" applyNumberFormat="0" applyAlignment="0" applyProtection="0"/>
    <xf numFmtId="0" fontId="25" fillId="37" borderId="11" applyNumberFormat="0" applyProtection="0">
      <alignment vertical="top"/>
    </xf>
    <xf numFmtId="0" fontId="28" fillId="59" borderId="15"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2" fillId="55" borderId="11" applyNumberFormat="0" applyProtection="0">
      <alignment vertical="top"/>
    </xf>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9" fillId="55" borderId="16" applyNumberFormat="0" applyProtection="0">
      <alignment vertical="top"/>
    </xf>
    <xf numFmtId="0" fontId="29" fillId="45" borderId="16" applyNumberFormat="0" applyAlignment="0" applyProtection="0"/>
    <xf numFmtId="0" fontId="25" fillId="37" borderId="11" applyNumberFormat="0" applyProtection="0">
      <alignment vertical="top"/>
    </xf>
    <xf numFmtId="0" fontId="18" fillId="59" borderId="15" applyNumberFormat="0" applyProtection="0">
      <alignment vertical="top"/>
    </xf>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9" fillId="55" borderId="16" applyNumberFormat="0" applyProtection="0">
      <alignment vertical="top"/>
    </xf>
    <xf numFmtId="0" fontId="36" fillId="0" borderId="18" applyNumberFormat="0" applyFill="0" applyProtection="0">
      <alignment vertical="top"/>
    </xf>
    <xf numFmtId="0" fontId="29" fillId="45" borderId="16" applyNumberForma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2" fillId="55" borderId="11" applyNumberFormat="0" applyAlignment="0" applyProtection="0"/>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25" fillId="37" borderId="11" applyNumberFormat="0" applyProtection="0">
      <alignment vertical="top"/>
    </xf>
    <xf numFmtId="0" fontId="25" fillId="38" borderId="11" applyNumberFormat="0" applyAlignment="0" applyProtection="0"/>
    <xf numFmtId="0" fontId="36" fillId="0" borderId="18" applyNumberFormat="0" applyFill="0" applyAlignment="0" applyProtection="0"/>
    <xf numFmtId="0" fontId="25" fillId="62" borderId="11" applyNumberFormat="0" applyAlignment="0" applyProtection="0"/>
    <xf numFmtId="0" fontId="25" fillId="62" borderId="11" applyNumberFormat="0" applyAlignment="0" applyProtection="0"/>
    <xf numFmtId="0" fontId="29" fillId="55" borderId="16" applyNumberFormat="0" applyAlignment="0" applyProtection="0"/>
    <xf numFmtId="0" fontId="28" fillId="39" borderId="15" applyNumberFormat="0" applyFont="0" applyAlignment="0" applyProtection="0"/>
    <xf numFmtId="0" fontId="29" fillId="45" borderId="16"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22" fillId="45" borderId="11" applyNumberFormat="0" applyAlignment="0" applyProtection="0"/>
    <xf numFmtId="0" fontId="22" fillId="4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2" fillId="5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8" borderId="11" applyNumberFormat="0" applyAlignment="0" applyProtection="0"/>
    <xf numFmtId="0" fontId="25" fillId="38" borderId="11" applyNumberFormat="0" applyAlignment="0" applyProtection="0"/>
    <xf numFmtId="0" fontId="29" fillId="45" borderId="16"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5" fillId="37" borderId="11" applyNumberFormat="0" applyProtection="0">
      <alignment vertical="top"/>
    </xf>
    <xf numFmtId="0" fontId="36" fillId="0" borderId="18" applyNumberFormat="0" applyFill="0" applyProtection="0">
      <alignment vertical="top"/>
    </xf>
    <xf numFmtId="0" fontId="28" fillId="59" borderId="15" applyNumberFormat="0" applyAlignment="0" applyProtection="0"/>
    <xf numFmtId="0" fontId="22" fillId="55" borderId="11" applyNumberFormat="0" applyProtection="0">
      <alignment vertical="top"/>
    </xf>
    <xf numFmtId="0" fontId="28" fillId="59" borderId="15" applyNumberFormat="0" applyAlignment="0" applyProtection="0"/>
    <xf numFmtId="0" fontId="36" fillId="0" borderId="18" applyNumberFormat="0" applyFill="0" applyProtection="0">
      <alignment vertical="top"/>
    </xf>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22" fillId="45"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2" fillId="45"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18" fillId="59" borderId="15" applyNumberFormat="0" applyProtection="0">
      <alignment vertical="top"/>
    </xf>
    <xf numFmtId="0" fontId="25" fillId="37" borderId="11" applyNumberFormat="0" applyProtection="0">
      <alignment vertical="top"/>
    </xf>
    <xf numFmtId="0" fontId="29" fillId="55" borderId="16" applyNumberFormat="0" applyAlignment="0" applyProtection="0"/>
    <xf numFmtId="0" fontId="22" fillId="55" borderId="11" applyNumberFormat="0" applyAlignment="0" applyProtection="0"/>
    <xf numFmtId="0" fontId="22" fillId="55" borderId="11" applyNumberFormat="0" applyProtection="0">
      <alignment vertical="top"/>
    </xf>
    <xf numFmtId="0" fontId="28" fillId="59" borderId="15" applyNumberFormat="0" applyAlignment="0" applyProtection="0"/>
    <xf numFmtId="0" fontId="25" fillId="38"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9" fillId="55" borderId="16" applyNumberFormat="0" applyProtection="0">
      <alignment vertical="top"/>
    </xf>
    <xf numFmtId="0" fontId="18" fillId="59" borderId="15" applyNumberFormat="0" applyProtection="0">
      <alignment vertical="top"/>
    </xf>
    <xf numFmtId="0" fontId="29" fillId="55" borderId="16" applyNumberFormat="0" applyAlignment="0" applyProtection="0"/>
    <xf numFmtId="0" fontId="28" fillId="59" borderId="15" applyNumberFormat="0" applyAlignment="0" applyProtection="0"/>
    <xf numFmtId="0" fontId="29" fillId="45" borderId="16" applyNumberFormat="0" applyAlignment="0" applyProtection="0"/>
    <xf numFmtId="0" fontId="25" fillId="38" borderId="11"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25" fillId="37" borderId="11" applyNumberFormat="0" applyProtection="0">
      <alignment vertical="top"/>
    </xf>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9" fillId="55" borderId="16" applyNumberFormat="0" applyProtection="0">
      <alignment vertical="top"/>
    </xf>
    <xf numFmtId="0" fontId="25" fillId="37" borderId="11" applyNumberFormat="0" applyProtection="0">
      <alignment vertical="top"/>
    </xf>
    <xf numFmtId="0" fontId="22" fillId="55" borderId="11" applyNumberFormat="0" applyProtection="0">
      <alignment vertical="top"/>
    </xf>
    <xf numFmtId="0" fontId="36" fillId="0" borderId="18" applyNumberFormat="0" applyFill="0" applyProtection="0">
      <alignment vertical="top"/>
    </xf>
    <xf numFmtId="0" fontId="25" fillId="62" borderId="11" applyNumberFormat="0" applyAlignment="0" applyProtection="0"/>
    <xf numFmtId="0" fontId="18" fillId="59" borderId="15" applyNumberFormat="0" applyProtection="0">
      <alignment vertical="top"/>
    </xf>
    <xf numFmtId="0" fontId="29" fillId="55" borderId="16" applyNumberFormat="0" applyProtection="0">
      <alignment vertical="top"/>
    </xf>
    <xf numFmtId="0" fontId="22" fillId="45" borderId="11" applyNumberFormat="0" applyAlignment="0" applyProtection="0"/>
    <xf numFmtId="0" fontId="25" fillId="38"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5" fillId="38" borderId="11" applyNumberFormat="0" applyAlignment="0" applyProtection="0"/>
    <xf numFmtId="0" fontId="25" fillId="38" borderId="11" applyNumberFormat="0" applyAlignment="0" applyProtection="0"/>
    <xf numFmtId="0" fontId="28" fillId="39" borderId="15" applyNumberFormat="0" applyFont="0" applyAlignment="0" applyProtection="0"/>
    <xf numFmtId="0" fontId="25" fillId="62" borderId="11" applyNumberFormat="0" applyAlignment="0" applyProtection="0"/>
    <xf numFmtId="0" fontId="36" fillId="0" borderId="18" applyNumberFormat="0" applyFill="0" applyAlignment="0" applyProtection="0"/>
    <xf numFmtId="0" fontId="22" fillId="45" borderId="11" applyNumberFormat="0" applyAlignment="0" applyProtection="0"/>
    <xf numFmtId="0" fontId="28" fillId="39" borderId="15" applyNumberFormat="0" applyFont="0" applyAlignment="0" applyProtection="0"/>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9" fillId="55" borderId="16" applyNumberFormat="0" applyProtection="0">
      <alignment vertical="top"/>
    </xf>
    <xf numFmtId="0" fontId="29" fillId="55" borderId="16" applyNumberFormat="0" applyAlignment="0" applyProtection="0"/>
    <xf numFmtId="0" fontId="22" fillId="55" borderId="11" applyNumberFormat="0" applyProtection="0">
      <alignment vertical="top"/>
    </xf>
    <xf numFmtId="0" fontId="25" fillId="37" borderId="11" applyNumberFormat="0" applyProtection="0">
      <alignment vertical="top"/>
    </xf>
    <xf numFmtId="0" fontId="29" fillId="55" borderId="16" applyNumberFormat="0" applyAlignment="0" applyProtection="0"/>
    <xf numFmtId="0" fontId="29" fillId="45" borderId="16" applyNumberFormat="0" applyAlignment="0" applyProtection="0"/>
    <xf numFmtId="0" fontId="29" fillId="45" borderId="16" applyNumberFormat="0" applyAlignment="0" applyProtection="0"/>
    <xf numFmtId="0" fontId="28" fillId="59" borderId="15"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2" fillId="55" borderId="11" applyNumberFormat="0" applyAlignment="0" applyProtection="0"/>
    <xf numFmtId="0" fontId="29" fillId="55" borderId="16" applyNumberFormat="0" applyAlignment="0" applyProtection="0"/>
    <xf numFmtId="0" fontId="28" fillId="39" borderId="15" applyNumberFormat="0" applyFont="0" applyAlignment="0" applyProtection="0"/>
    <xf numFmtId="0" fontId="22" fillId="4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45" borderId="16"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5" fillId="37" borderId="11" applyNumberFormat="0" applyProtection="0">
      <alignment vertical="top"/>
    </xf>
    <xf numFmtId="0" fontId="25" fillId="37" borderId="11" applyNumberFormat="0" applyProtection="0">
      <alignment vertical="top"/>
    </xf>
    <xf numFmtId="0" fontId="29" fillId="55" borderId="16" applyNumberFormat="0" applyAlignment="0" applyProtection="0"/>
    <xf numFmtId="0" fontId="29" fillId="45" borderId="16"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5" fillId="62" borderId="11" applyNumberFormat="0" applyAlignment="0" applyProtection="0"/>
    <xf numFmtId="0" fontId="22" fillId="55" borderId="11" applyNumberFormat="0" applyProtection="0">
      <alignment vertical="top"/>
    </xf>
    <xf numFmtId="0" fontId="29" fillId="55" borderId="16" applyNumberFormat="0" applyAlignment="0" applyProtection="0"/>
    <xf numFmtId="0" fontId="29" fillId="55"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9" fillId="55" borderId="16" applyNumberFormat="0" applyProtection="0">
      <alignment vertical="top"/>
    </xf>
    <xf numFmtId="0" fontId="29" fillId="45" borderId="16" applyNumberFormat="0" applyAlignment="0" applyProtection="0"/>
    <xf numFmtId="0" fontId="28" fillId="39" borderId="15" applyNumberFormat="0" applyFont="0" applyAlignment="0" applyProtection="0"/>
    <xf numFmtId="0" fontId="25" fillId="37" borderId="11" applyNumberFormat="0" applyProtection="0">
      <alignment vertical="top"/>
    </xf>
    <xf numFmtId="0" fontId="22" fillId="55" borderId="11" applyNumberFormat="0" applyAlignment="0" applyProtection="0"/>
    <xf numFmtId="0" fontId="29" fillId="55" borderId="16" applyNumberFormat="0" applyAlignment="0" applyProtection="0"/>
    <xf numFmtId="0" fontId="29" fillId="55" borderId="16" applyNumberFormat="0" applyProtection="0">
      <alignment vertical="top"/>
    </xf>
    <xf numFmtId="0" fontId="36" fillId="0" borderId="18" applyNumberFormat="0" applyFill="0" applyProtection="0">
      <alignment vertical="top"/>
    </xf>
    <xf numFmtId="0" fontId="22" fillId="55" borderId="11"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8" fillId="39" borderId="15" applyNumberFormat="0" applyFont="0" applyAlignment="0" applyProtection="0"/>
    <xf numFmtId="0" fontId="25" fillId="37" borderId="11" applyNumberFormat="0" applyProtection="0">
      <alignment vertical="top"/>
    </xf>
    <xf numFmtId="0" fontId="22" fillId="55" borderId="11" applyNumberFormat="0" applyProtection="0">
      <alignment vertical="top"/>
    </xf>
    <xf numFmtId="0" fontId="25" fillId="38" borderId="11" applyNumberFormat="0" applyAlignment="0" applyProtection="0"/>
    <xf numFmtId="0" fontId="28" fillId="39" borderId="15" applyNumberFormat="0" applyFont="0" applyAlignment="0" applyProtection="0"/>
    <xf numFmtId="0" fontId="29" fillId="45" borderId="16" applyNumberFormat="0" applyAlignment="0" applyProtection="0"/>
    <xf numFmtId="0" fontId="28" fillId="39" borderId="15" applyNumberFormat="0" applyFont="0" applyAlignment="0" applyProtection="0"/>
    <xf numFmtId="0" fontId="28" fillId="59" borderId="15" applyNumberFormat="0" applyAlignment="0" applyProtection="0"/>
    <xf numFmtId="0" fontId="29" fillId="45" borderId="16" applyNumberFormat="0" applyAlignment="0" applyProtection="0"/>
    <xf numFmtId="0" fontId="29" fillId="45" borderId="16" applyNumberFormat="0" applyAlignment="0" applyProtection="0"/>
    <xf numFmtId="0" fontId="29" fillId="55" borderId="16" applyNumberFormat="0" applyAlignment="0" applyProtection="0"/>
    <xf numFmtId="0" fontId="28" fillId="39" borderId="15" applyNumberFormat="0" applyFont="0" applyAlignment="0" applyProtection="0"/>
    <xf numFmtId="0" fontId="22" fillId="55" borderId="11" applyNumberFormat="0" applyAlignment="0" applyProtection="0"/>
    <xf numFmtId="0" fontId="22" fillId="45" borderId="11"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9" fillId="55" borderId="16" applyNumberFormat="0" applyProtection="0">
      <alignment vertical="top"/>
    </xf>
    <xf numFmtId="0" fontId="28" fillId="59" borderId="15" applyNumberFormat="0" applyAlignment="0" applyProtection="0"/>
    <xf numFmtId="0" fontId="28" fillId="59" borderId="15" applyNumberFormat="0" applyAlignment="0" applyProtection="0"/>
    <xf numFmtId="0" fontId="29" fillId="45" borderId="16" applyNumberFormat="0" applyAlignment="0" applyProtection="0"/>
    <xf numFmtId="0" fontId="29" fillId="55" borderId="16" applyNumberFormat="0" applyAlignment="0" applyProtection="0"/>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Protection="0">
      <alignment vertical="top"/>
    </xf>
    <xf numFmtId="0" fontId="28" fillId="59" borderId="15" applyNumberFormat="0" applyAlignment="0" applyProtection="0"/>
    <xf numFmtId="0" fontId="29" fillId="45" borderId="16" applyNumberFormat="0" applyAlignment="0" applyProtection="0"/>
    <xf numFmtId="0" fontId="29" fillId="55" borderId="16" applyNumberFormat="0" applyProtection="0">
      <alignment vertical="top"/>
    </xf>
    <xf numFmtId="0" fontId="28" fillId="39" borderId="15" applyNumberFormat="0" applyFont="0" applyAlignment="0" applyProtection="0"/>
    <xf numFmtId="0" fontId="28" fillId="59" borderId="15"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Alignment="0" applyProtection="0"/>
    <xf numFmtId="0" fontId="29" fillId="55" borderId="16" applyNumberFormat="0" applyAlignment="0" applyProtection="0"/>
    <xf numFmtId="0" fontId="18" fillId="59" borderId="15" applyNumberFormat="0" applyProtection="0">
      <alignment vertical="top"/>
    </xf>
    <xf numFmtId="0" fontId="28" fillId="59" borderId="15" applyNumberFormat="0" applyAlignment="0" applyProtection="0"/>
    <xf numFmtId="0" fontId="22" fillId="45" borderId="11" applyNumberFormat="0" applyAlignment="0" applyProtection="0"/>
    <xf numFmtId="0" fontId="25" fillId="62" borderId="11" applyNumberFormat="0" applyAlignment="0" applyProtection="0"/>
    <xf numFmtId="0" fontId="25" fillId="38" borderId="11"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Alignment="0" applyProtection="0"/>
    <xf numFmtId="0" fontId="29" fillId="45" borderId="16" applyNumberFormat="0" applyAlignment="0" applyProtection="0"/>
    <xf numFmtId="0" fontId="28" fillId="39" borderId="15" applyNumberFormat="0" applyFont="0" applyAlignment="0" applyProtection="0"/>
    <xf numFmtId="0" fontId="25" fillId="38" borderId="11" applyNumberFormat="0" applyAlignment="0" applyProtection="0"/>
    <xf numFmtId="0" fontId="22" fillId="55" borderId="11"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2" fillId="55" borderId="11" applyNumberFormat="0" applyProtection="0">
      <alignment vertical="top"/>
    </xf>
    <xf numFmtId="0" fontId="29" fillId="45" borderId="16" applyNumberFormat="0" applyAlignment="0" applyProtection="0"/>
    <xf numFmtId="0" fontId="28" fillId="39" borderId="15" applyNumberFormat="0" applyFont="0" applyAlignment="0" applyProtection="0"/>
    <xf numFmtId="0" fontId="29" fillId="55" borderId="16" applyNumberFormat="0" applyProtection="0">
      <alignment vertical="top"/>
    </xf>
    <xf numFmtId="0" fontId="25" fillId="38" borderId="11" applyNumberFormat="0" applyAlignment="0" applyProtection="0"/>
    <xf numFmtId="0" fontId="28" fillId="59" borderId="15" applyNumberFormat="0" applyAlignment="0" applyProtection="0"/>
    <xf numFmtId="0" fontId="29" fillId="55" borderId="16" applyNumberFormat="0" applyAlignment="0" applyProtection="0"/>
    <xf numFmtId="0" fontId="29" fillId="55" borderId="16" applyNumberFormat="0" applyProtection="0">
      <alignment vertical="top"/>
    </xf>
    <xf numFmtId="0" fontId="22" fillId="45" borderId="11" applyNumberFormat="0" applyAlignment="0" applyProtection="0"/>
    <xf numFmtId="0" fontId="25" fillId="38" borderId="11" applyNumberFormat="0" applyAlignment="0" applyProtection="0"/>
    <xf numFmtId="0" fontId="18" fillId="59" borderId="15" applyNumberFormat="0" applyProtection="0">
      <alignment vertical="top"/>
    </xf>
    <xf numFmtId="0" fontId="36" fillId="0" borderId="18" applyNumberFormat="0" applyFill="0" applyAlignment="0" applyProtection="0"/>
    <xf numFmtId="0" fontId="22" fillId="55" borderId="11" applyNumberFormat="0" applyAlignment="0" applyProtection="0"/>
    <xf numFmtId="0" fontId="28" fillId="59" borderId="15"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Protection="0">
      <alignment vertical="top"/>
    </xf>
    <xf numFmtId="0" fontId="28" fillId="39" borderId="15" applyNumberFormat="0" applyFont="0" applyAlignment="0" applyProtection="0"/>
    <xf numFmtId="0" fontId="29" fillId="55" borderId="16" applyNumberFormat="0" applyProtection="0">
      <alignment vertical="top"/>
    </xf>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5" fillId="38" borderId="11" applyNumberFormat="0" applyAlignment="0" applyProtection="0"/>
    <xf numFmtId="0" fontId="29" fillId="55" borderId="16" applyNumberFormat="0" applyProtection="0">
      <alignment vertical="top"/>
    </xf>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8" fillId="39" borderId="15" applyNumberFormat="0" applyFont="0" applyAlignment="0" applyProtection="0"/>
    <xf numFmtId="0" fontId="18" fillId="59" borderId="15" applyNumberFormat="0" applyProtection="0">
      <alignment vertical="top"/>
    </xf>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2" fillId="55" borderId="11" applyNumberFormat="0" applyProtection="0">
      <alignment vertical="top"/>
    </xf>
    <xf numFmtId="0" fontId="29" fillId="55" borderId="16" applyNumberFormat="0" applyProtection="0">
      <alignment vertical="top"/>
    </xf>
    <xf numFmtId="0" fontId="25" fillId="62" borderId="11" applyNumberFormat="0" applyAlignment="0" applyProtection="0"/>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Alignment="0" applyProtection="0"/>
    <xf numFmtId="0" fontId="28" fillId="39" borderId="15" applyNumberFormat="0" applyFont="0" applyAlignment="0" applyProtection="0"/>
    <xf numFmtId="0" fontId="25" fillId="38"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Protection="0">
      <alignment vertical="top"/>
    </xf>
    <xf numFmtId="0" fontId="29" fillId="55" borderId="16" applyNumberFormat="0" applyProtection="0">
      <alignment vertical="top"/>
    </xf>
    <xf numFmtId="0" fontId="29" fillId="45" borderId="16" applyNumberFormat="0" applyAlignment="0" applyProtection="0"/>
    <xf numFmtId="0" fontId="22" fillId="55" borderId="11" applyNumberFormat="0" applyProtection="0">
      <alignment vertical="top"/>
    </xf>
    <xf numFmtId="0" fontId="22" fillId="55" borderId="11" applyNumberFormat="0" applyProtection="0">
      <alignment vertical="top"/>
    </xf>
    <xf numFmtId="0" fontId="29" fillId="55" borderId="16" applyNumberFormat="0" applyProtection="0">
      <alignment vertical="top"/>
    </xf>
    <xf numFmtId="0" fontId="22" fillId="45" borderId="11" applyNumberFormat="0" applyAlignment="0" applyProtection="0"/>
    <xf numFmtId="0" fontId="29" fillId="55" borderId="16" applyNumberFormat="0" applyAlignment="0" applyProtection="0"/>
    <xf numFmtId="0" fontId="18" fillId="59" borderId="15" applyNumberFormat="0" applyProtection="0">
      <alignment vertical="top"/>
    </xf>
    <xf numFmtId="0" fontId="22" fillId="55" borderId="11" applyNumberFormat="0" applyAlignment="0" applyProtection="0"/>
    <xf numFmtId="0" fontId="29" fillId="45" borderId="16" applyNumberFormat="0" applyAlignment="0" applyProtection="0"/>
    <xf numFmtId="0" fontId="22" fillId="55" borderId="11" applyNumberFormat="0" applyProtection="0">
      <alignment vertical="top"/>
    </xf>
    <xf numFmtId="0" fontId="25" fillId="62" borderId="11" applyNumberFormat="0" applyAlignment="0" applyProtection="0"/>
    <xf numFmtId="0" fontId="29" fillId="55" borderId="16" applyNumberFormat="0" applyAlignment="0" applyProtection="0"/>
    <xf numFmtId="0" fontId="25" fillId="37" borderId="11" applyNumberFormat="0" applyProtection="0">
      <alignment vertical="top"/>
    </xf>
    <xf numFmtId="0" fontId="28" fillId="59" borderId="15" applyNumberFormat="0" applyAlignment="0" applyProtection="0"/>
    <xf numFmtId="0" fontId="29" fillId="4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2" fillId="45"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5" fillId="38" borderId="11" applyNumberFormat="0" applyAlignment="0" applyProtection="0"/>
    <xf numFmtId="0" fontId="36" fillId="0" borderId="18" applyNumberFormat="0" applyFill="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38" borderId="11" applyNumberFormat="0" applyAlignment="0" applyProtection="0"/>
    <xf numFmtId="0" fontId="29" fillId="45" borderId="16" applyNumberFormat="0" applyAlignment="0" applyProtection="0"/>
    <xf numFmtId="0" fontId="18" fillId="59" borderId="15" applyNumberFormat="0" applyProtection="0">
      <alignment vertical="top"/>
    </xf>
    <xf numFmtId="0" fontId="29" fillId="55" borderId="16" applyNumberFormat="0" applyAlignment="0" applyProtection="0"/>
    <xf numFmtId="0" fontId="22" fillId="45" borderId="11" applyNumberFormat="0" applyAlignment="0" applyProtection="0"/>
    <xf numFmtId="0" fontId="25" fillId="38"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18" fillId="59" borderId="15" applyNumberFormat="0" applyProtection="0">
      <alignment vertical="top"/>
    </xf>
    <xf numFmtId="0" fontId="36" fillId="0" borderId="18" applyNumberFormat="0" applyFill="0" applyAlignment="0" applyProtection="0"/>
    <xf numFmtId="0" fontId="29" fillId="55" borderId="16" applyNumberFormat="0" applyProtection="0">
      <alignment vertical="top"/>
    </xf>
    <xf numFmtId="0" fontId="36" fillId="0" borderId="18" applyNumberFormat="0" applyFill="0" applyAlignment="0" applyProtection="0"/>
    <xf numFmtId="0" fontId="25" fillId="62" borderId="11" applyNumberFormat="0" applyAlignment="0" applyProtection="0"/>
    <xf numFmtId="0" fontId="22" fillId="4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Protection="0">
      <alignment vertical="top"/>
    </xf>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37" borderId="11" applyNumberFormat="0" applyProtection="0">
      <alignment vertical="top"/>
    </xf>
    <xf numFmtId="0" fontId="29" fillId="55" borderId="16"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25" fillId="62" borderId="11" applyNumberFormat="0" applyAlignment="0" applyProtection="0"/>
    <xf numFmtId="0" fontId="29" fillId="55" borderId="16" applyNumberFormat="0" applyAlignment="0" applyProtection="0"/>
    <xf numFmtId="0" fontId="22" fillId="45" borderId="11" applyNumberFormat="0" applyAlignment="0" applyProtection="0"/>
    <xf numFmtId="0" fontId="29" fillId="55" borderId="16" applyNumberFormat="0" applyProtection="0">
      <alignment vertical="top"/>
    </xf>
    <xf numFmtId="0" fontId="36" fillId="0" borderId="18" applyNumberFormat="0" applyFill="0" applyProtection="0">
      <alignment vertical="top"/>
    </xf>
    <xf numFmtId="0" fontId="29" fillId="55" borderId="16" applyNumberFormat="0" applyProtection="0">
      <alignment vertical="top"/>
    </xf>
    <xf numFmtId="0" fontId="29" fillId="45" borderId="16" applyNumberFormat="0" applyAlignment="0" applyProtection="0"/>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5" fillId="62" borderId="11"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25" fillId="37" borderId="11" applyNumberFormat="0" applyProtection="0">
      <alignment vertical="top"/>
    </xf>
    <xf numFmtId="0" fontId="22" fillId="55" borderId="11" applyNumberFormat="0" applyProtection="0">
      <alignment vertical="top"/>
    </xf>
    <xf numFmtId="0" fontId="28" fillId="39" borderId="15" applyNumberFormat="0" applyFont="0" applyAlignment="0" applyProtection="0"/>
    <xf numFmtId="0" fontId="22" fillId="45" borderId="11" applyNumberFormat="0" applyAlignment="0" applyProtection="0"/>
    <xf numFmtId="0" fontId="18" fillId="59" borderId="15" applyNumberFormat="0" applyProtection="0">
      <alignment vertical="top"/>
    </xf>
    <xf numFmtId="0" fontId="36" fillId="0" borderId="18" applyNumberFormat="0" applyFill="0" applyAlignment="0" applyProtection="0"/>
    <xf numFmtId="0" fontId="22" fillId="45" borderId="11"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55" borderId="11"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59" borderId="15" applyNumberFormat="0" applyAlignment="0" applyProtection="0"/>
    <xf numFmtId="0" fontId="18" fillId="59" borderId="15" applyNumberFormat="0" applyProtection="0">
      <alignment vertical="top"/>
    </xf>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Protection="0">
      <alignment vertical="top"/>
    </xf>
    <xf numFmtId="0" fontId="18" fillId="59" borderId="15" applyNumberFormat="0" applyProtection="0">
      <alignment vertical="top"/>
    </xf>
    <xf numFmtId="0" fontId="18" fillId="59" borderId="15" applyNumberFormat="0" applyProtection="0">
      <alignment vertical="top"/>
    </xf>
    <xf numFmtId="0" fontId="36" fillId="0" borderId="18" applyNumberFormat="0" applyFill="0" applyProtection="0">
      <alignment vertical="top"/>
    </xf>
    <xf numFmtId="0" fontId="28" fillId="59" borderId="15"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36" fillId="0" borderId="18" applyNumberFormat="0" applyFill="0" applyProtection="0">
      <alignment vertical="top"/>
    </xf>
    <xf numFmtId="0" fontId="25" fillId="62"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9" fillId="55" borderId="16" applyNumberFormat="0" applyProtection="0">
      <alignment vertical="top"/>
    </xf>
    <xf numFmtId="0" fontId="25" fillId="38" borderId="11" applyNumberFormat="0" applyAlignment="0" applyProtection="0"/>
    <xf numFmtId="0" fontId="22" fillId="55" borderId="11" applyNumberFormat="0" applyProtection="0">
      <alignment vertical="top"/>
    </xf>
    <xf numFmtId="0" fontId="25" fillId="38" borderId="11" applyNumberForma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2" fillId="55" borderId="11" applyNumberFormat="0" applyAlignment="0" applyProtection="0"/>
    <xf numFmtId="0" fontId="28" fillId="39" borderId="15" applyNumberFormat="0" applyFont="0" applyAlignment="0" applyProtection="0"/>
    <xf numFmtId="0" fontId="29" fillId="55" borderId="16" applyNumberFormat="0" applyProtection="0">
      <alignment vertical="top"/>
    </xf>
    <xf numFmtId="0" fontId="25" fillId="38" borderId="11" applyNumberFormat="0" applyAlignment="0" applyProtection="0"/>
    <xf numFmtId="0" fontId="25" fillId="37" borderId="11" applyNumberFormat="0" applyProtection="0">
      <alignment vertical="top"/>
    </xf>
    <xf numFmtId="0" fontId="25" fillId="38" borderId="11" applyNumberFormat="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28" fillId="39" borderId="15" applyNumberFormat="0" applyFont="0" applyAlignment="0" applyProtection="0"/>
    <xf numFmtId="0" fontId="18" fillId="59" borderId="15" applyNumberFormat="0" applyProtection="0">
      <alignment vertical="top"/>
    </xf>
    <xf numFmtId="0" fontId="22" fillId="55" borderId="11" applyNumberFormat="0" applyProtection="0">
      <alignment vertical="top"/>
    </xf>
    <xf numFmtId="0" fontId="22" fillId="45" borderId="11" applyNumberFormat="0" applyAlignment="0" applyProtection="0"/>
    <xf numFmtId="0" fontId="18" fillId="59" borderId="15" applyNumberFormat="0" applyProtection="0">
      <alignment vertical="top"/>
    </xf>
    <xf numFmtId="0" fontId="36" fillId="0" borderId="18" applyNumberFormat="0" applyFill="0" applyProtection="0">
      <alignment vertical="top"/>
    </xf>
    <xf numFmtId="0" fontId="29" fillId="55" borderId="16" applyNumberFormat="0" applyAlignment="0" applyProtection="0"/>
    <xf numFmtId="0" fontId="29" fillId="55" borderId="16" applyNumberFormat="0" applyAlignment="0" applyProtection="0"/>
    <xf numFmtId="0" fontId="29" fillId="55" borderId="16" applyNumberFormat="0" applyAlignment="0" applyProtection="0"/>
    <xf numFmtId="0" fontId="36" fillId="0" borderId="18" applyNumberFormat="0" applyFill="0" applyProtection="0">
      <alignment vertical="top"/>
    </xf>
    <xf numFmtId="0" fontId="22" fillId="55" borderId="11" applyNumberFormat="0" applyProtection="0">
      <alignment vertical="top"/>
    </xf>
    <xf numFmtId="0" fontId="29" fillId="55" borderId="16"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36" fillId="0" borderId="18" applyNumberFormat="0" applyFill="0" applyProtection="0">
      <alignment vertical="top"/>
    </xf>
    <xf numFmtId="0" fontId="22" fillId="45" borderId="11" applyNumberFormat="0" applyAlignment="0" applyProtection="0"/>
    <xf numFmtId="0" fontId="29" fillId="55" borderId="16" applyNumberFormat="0" applyAlignment="0" applyProtection="0"/>
    <xf numFmtId="0" fontId="25" fillId="37"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39" borderId="15" applyNumberFormat="0" applyFont="0" applyAlignment="0" applyProtection="0"/>
    <xf numFmtId="0" fontId="25" fillId="62" borderId="11" applyNumberFormat="0" applyAlignment="0" applyProtection="0"/>
    <xf numFmtId="0" fontId="22" fillId="45" borderId="11" applyNumberFormat="0" applyAlignment="0" applyProtection="0"/>
    <xf numFmtId="0" fontId="22" fillId="45" borderId="11"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5" fillId="62" borderId="11" applyNumberFormat="0" applyAlignment="0" applyProtection="0"/>
    <xf numFmtId="0" fontId="25" fillId="62" borderId="11" applyNumberFormat="0" applyAlignment="0" applyProtection="0"/>
    <xf numFmtId="0" fontId="22" fillId="45" borderId="11" applyNumberFormat="0" applyAlignment="0" applyProtection="0"/>
    <xf numFmtId="0" fontId="28" fillId="59" borderId="15" applyNumberFormat="0" applyAlignment="0" applyProtection="0"/>
    <xf numFmtId="0" fontId="25" fillId="38"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5" fillId="37" borderId="11" applyNumberFormat="0" applyProtection="0">
      <alignment vertical="top"/>
    </xf>
    <xf numFmtId="0" fontId="28" fillId="59" borderId="15" applyNumberFormat="0" applyAlignment="0" applyProtection="0"/>
    <xf numFmtId="0" fontId="29" fillId="55" borderId="16" applyNumberFormat="0" applyAlignment="0" applyProtection="0"/>
    <xf numFmtId="0" fontId="18" fillId="59" borderId="15" applyNumberFormat="0" applyProtection="0">
      <alignment vertical="top"/>
    </xf>
    <xf numFmtId="0" fontId="25" fillId="38" borderId="11" applyNumberFormat="0" applyAlignment="0" applyProtection="0"/>
    <xf numFmtId="0" fontId="22" fillId="45" borderId="11"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Protection="0">
      <alignment vertical="top"/>
    </xf>
    <xf numFmtId="0" fontId="25" fillId="62" borderId="11" applyNumberFormat="0" applyAlignment="0" applyProtection="0"/>
    <xf numFmtId="0" fontId="25" fillId="38" borderId="11" applyNumberFormat="0" applyAlignment="0" applyProtection="0"/>
    <xf numFmtId="0" fontId="28" fillId="39" borderId="15" applyNumberFormat="0" applyFont="0" applyAlignment="0" applyProtection="0"/>
    <xf numFmtId="0" fontId="29" fillId="55" borderId="16"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Alignment="0" applyProtection="0"/>
    <xf numFmtId="0" fontId="29" fillId="55" borderId="16" applyNumberFormat="0" applyAlignment="0" applyProtection="0"/>
    <xf numFmtId="0" fontId="29" fillId="45" borderId="16" applyNumberFormat="0" applyAlignment="0" applyProtection="0"/>
    <xf numFmtId="0" fontId="25" fillId="62" borderId="11" applyNumberFormat="0" applyAlignment="0" applyProtection="0"/>
    <xf numFmtId="0" fontId="36" fillId="0" borderId="18" applyNumberFormat="0" applyFill="0" applyProtection="0">
      <alignment vertical="top"/>
    </xf>
    <xf numFmtId="0" fontId="25" fillId="38" borderId="11"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9" fillId="55" borderId="16" applyNumberFormat="0" applyProtection="0">
      <alignment vertical="top"/>
    </xf>
    <xf numFmtId="0" fontId="25" fillId="37" borderId="11" applyNumberFormat="0" applyProtection="0">
      <alignment vertical="top"/>
    </xf>
    <xf numFmtId="0" fontId="22" fillId="55" borderId="11"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36" fillId="0" borderId="18" applyNumberFormat="0" applyFill="0" applyProtection="0">
      <alignment vertical="top"/>
    </xf>
    <xf numFmtId="0" fontId="29" fillId="55" borderId="16" applyNumberFormat="0" applyAlignment="0" applyProtection="0"/>
    <xf numFmtId="0" fontId="29" fillId="55" borderId="16" applyNumberFormat="0" applyProtection="0">
      <alignment vertical="top"/>
    </xf>
    <xf numFmtId="0" fontId="29" fillId="45" borderId="16" applyNumberFormat="0" applyAlignment="0" applyProtection="0"/>
    <xf numFmtId="0" fontId="22" fillId="45" borderId="11" applyNumberFormat="0" applyAlignment="0" applyProtection="0"/>
    <xf numFmtId="0" fontId="22" fillId="55"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9" fillId="45" borderId="16"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22" fillId="45"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2" fillId="45"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2" fillId="55" borderId="11" applyNumberFormat="0" applyProtection="0">
      <alignment vertical="top"/>
    </xf>
    <xf numFmtId="0" fontId="25" fillId="38" borderId="11" applyNumberFormat="0" applyAlignment="0" applyProtection="0"/>
    <xf numFmtId="0" fontId="25" fillId="38"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9" fillId="55" borderId="16" applyNumberFormat="0" applyProtection="0">
      <alignment vertical="top"/>
    </xf>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8" fillId="39" borderId="15" applyNumberFormat="0" applyFont="0" applyAlignment="0" applyProtection="0"/>
    <xf numFmtId="0" fontId="28" fillId="59" borderId="15" applyNumberFormat="0" applyAlignment="0" applyProtection="0"/>
    <xf numFmtId="0" fontId="29" fillId="55" borderId="16" applyNumberFormat="0" applyAlignment="0" applyProtection="0"/>
    <xf numFmtId="0" fontId="25" fillId="38" borderId="11" applyNumberFormat="0" applyAlignment="0" applyProtection="0"/>
    <xf numFmtId="0" fontId="22" fillId="45" borderId="11" applyNumberFormat="0" applyAlignment="0" applyProtection="0"/>
    <xf numFmtId="0" fontId="25" fillId="62" borderId="11" applyNumberFormat="0" applyAlignment="0" applyProtection="0"/>
    <xf numFmtId="0" fontId="22" fillId="5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Alignment="0" applyProtection="0"/>
    <xf numFmtId="0" fontId="22" fillId="55" borderId="11" applyNumberFormat="0" applyAlignment="0" applyProtection="0"/>
    <xf numFmtId="0" fontId="36" fillId="0" borderId="18" applyNumberFormat="0" applyFill="0" applyProtection="0">
      <alignment vertical="top"/>
    </xf>
    <xf numFmtId="0" fontId="25" fillId="38"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36" fillId="0" borderId="18" applyNumberFormat="0" applyFill="0" applyProtection="0">
      <alignment vertical="top"/>
    </xf>
    <xf numFmtId="0" fontId="29" fillId="45" borderId="16" applyNumberFormat="0" applyAlignment="0" applyProtection="0"/>
    <xf numFmtId="0" fontId="18" fillId="59" borderId="15" applyNumberFormat="0" applyProtection="0">
      <alignment vertical="top"/>
    </xf>
    <xf numFmtId="0" fontId="29" fillId="55" borderId="16"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5" fillId="38" borderId="11" applyNumberFormat="0" applyAlignment="0" applyProtection="0"/>
    <xf numFmtId="0" fontId="29" fillId="45" borderId="16" applyNumberFormat="0" applyAlignment="0" applyProtection="0"/>
    <xf numFmtId="0" fontId="28" fillId="39" borderId="15" applyNumberFormat="0" applyFont="0" applyAlignment="0" applyProtection="0"/>
    <xf numFmtId="0" fontId="22" fillId="45" borderId="11" applyNumberFormat="0" applyAlignment="0" applyProtection="0"/>
    <xf numFmtId="0" fontId="28" fillId="59" borderId="15"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8" fillId="59" borderId="15" applyNumberFormat="0" applyAlignment="0" applyProtection="0"/>
    <xf numFmtId="0" fontId="18" fillId="59" borderId="15" applyNumberFormat="0" applyProtection="0">
      <alignment vertical="top"/>
    </xf>
    <xf numFmtId="0" fontId="28" fillId="59" borderId="15" applyNumberFormat="0" applyAlignment="0" applyProtection="0"/>
    <xf numFmtId="0" fontId="28" fillId="39" borderId="15" applyNumberFormat="0" applyFont="0" applyAlignment="0" applyProtection="0"/>
    <xf numFmtId="0" fontId="28" fillId="59" borderId="15" applyNumberFormat="0" applyAlignment="0" applyProtection="0"/>
    <xf numFmtId="0" fontId="18" fillId="59" borderId="15" applyNumberFormat="0" applyProtection="0">
      <alignment vertical="top"/>
    </xf>
    <xf numFmtId="0" fontId="36" fillId="0" borderId="18" applyNumberFormat="0" applyFill="0" applyProtection="0">
      <alignment vertical="top"/>
    </xf>
    <xf numFmtId="0" fontId="22" fillId="55" borderId="11" applyNumberFormat="0" applyProtection="0">
      <alignment vertical="top"/>
    </xf>
    <xf numFmtId="0" fontId="22" fillId="45" borderId="11" applyNumberFormat="0" applyAlignment="0" applyProtection="0"/>
    <xf numFmtId="0" fontId="22" fillId="55" borderId="11" applyNumberFormat="0" applyAlignment="0" applyProtection="0"/>
    <xf numFmtId="0" fontId="22" fillId="55" borderId="11" applyNumberFormat="0" applyAlignment="0" applyProtection="0"/>
    <xf numFmtId="0" fontId="22" fillId="55" borderId="11" applyNumberFormat="0" applyAlignment="0" applyProtection="0"/>
    <xf numFmtId="0" fontId="29" fillId="55" borderId="16" applyNumberFormat="0" applyProtection="0">
      <alignment vertical="top"/>
    </xf>
    <xf numFmtId="0" fontId="22" fillId="55" borderId="11" applyNumberFormat="0" applyProtection="0">
      <alignment vertical="top"/>
    </xf>
    <xf numFmtId="0" fontId="29" fillId="5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29" fillId="45" borderId="16" applyNumberFormat="0" applyAlignment="0" applyProtection="0"/>
    <xf numFmtId="0" fontId="22" fillId="45" borderId="11" applyNumberFormat="0" applyAlignment="0" applyProtection="0"/>
    <xf numFmtId="0" fontId="22" fillId="55" borderId="11" applyNumberFormat="0" applyProtection="0">
      <alignment vertical="top"/>
    </xf>
    <xf numFmtId="0" fontId="22" fillId="55" borderId="11" applyNumberFormat="0" applyAlignment="0" applyProtection="0"/>
    <xf numFmtId="0" fontId="22" fillId="55" borderId="11" applyNumberFormat="0" applyAlignment="0" applyProtection="0"/>
    <xf numFmtId="0" fontId="22" fillId="45" borderId="11" applyNumberFormat="0" applyAlignment="0" applyProtection="0"/>
    <xf numFmtId="0" fontId="25" fillId="37" borderId="11" applyNumberFormat="0" applyProtection="0">
      <alignment vertical="top"/>
    </xf>
    <xf numFmtId="0" fontId="28" fillId="59" borderId="15"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2" fillId="55" borderId="11" applyNumberFormat="0" applyProtection="0">
      <alignment vertical="top"/>
    </xf>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9" fillId="55" borderId="16" applyNumberFormat="0" applyProtection="0">
      <alignment vertical="top"/>
    </xf>
    <xf numFmtId="0" fontId="29" fillId="45" borderId="16" applyNumberFormat="0" applyAlignment="0" applyProtection="0"/>
    <xf numFmtId="0" fontId="25" fillId="37" borderId="11" applyNumberFormat="0" applyProtection="0">
      <alignment vertical="top"/>
    </xf>
    <xf numFmtId="0" fontId="18" fillId="59" borderId="15" applyNumberFormat="0" applyProtection="0">
      <alignment vertical="top"/>
    </xf>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9" fillId="55" borderId="16" applyNumberFormat="0" applyProtection="0">
      <alignment vertical="top"/>
    </xf>
    <xf numFmtId="0" fontId="36" fillId="0" borderId="18" applyNumberFormat="0" applyFill="0" applyProtection="0">
      <alignment vertical="top"/>
    </xf>
    <xf numFmtId="0" fontId="29" fillId="45" borderId="16" applyNumberForma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2" fillId="55" borderId="11" applyNumberFormat="0" applyAlignment="0" applyProtection="0"/>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25" fillId="37" borderId="11" applyNumberFormat="0" applyProtection="0">
      <alignment vertical="top"/>
    </xf>
    <xf numFmtId="0" fontId="25" fillId="38" borderId="11" applyNumberFormat="0" applyAlignment="0" applyProtection="0"/>
    <xf numFmtId="0" fontId="36" fillId="0" borderId="18" applyNumberFormat="0" applyFill="0" applyAlignment="0" applyProtection="0"/>
    <xf numFmtId="0" fontId="25" fillId="62" borderId="11" applyNumberFormat="0" applyAlignment="0" applyProtection="0"/>
    <xf numFmtId="0" fontId="25" fillId="62" borderId="11" applyNumberFormat="0" applyAlignment="0" applyProtection="0"/>
    <xf numFmtId="0" fontId="29" fillId="55" borderId="16" applyNumberFormat="0" applyAlignment="0" applyProtection="0"/>
    <xf numFmtId="0" fontId="28" fillId="39" borderId="15" applyNumberFormat="0" applyFont="0" applyAlignment="0" applyProtection="0"/>
    <xf numFmtId="0" fontId="29" fillId="45" borderId="16"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22" fillId="45" borderId="11" applyNumberFormat="0" applyAlignment="0" applyProtection="0"/>
    <xf numFmtId="0" fontId="22" fillId="4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2" fillId="5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8" borderId="11" applyNumberFormat="0" applyAlignment="0" applyProtection="0"/>
    <xf numFmtId="0" fontId="25" fillId="38" borderId="11" applyNumberFormat="0" applyAlignment="0" applyProtection="0"/>
    <xf numFmtId="0" fontId="29" fillId="45" borderId="16"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5" fillId="37" borderId="11" applyNumberFormat="0" applyProtection="0">
      <alignment vertical="top"/>
    </xf>
    <xf numFmtId="0" fontId="36" fillId="0" borderId="18" applyNumberFormat="0" applyFill="0" applyProtection="0">
      <alignment vertical="top"/>
    </xf>
    <xf numFmtId="0" fontId="28" fillId="59" borderId="15" applyNumberFormat="0" applyAlignment="0" applyProtection="0"/>
    <xf numFmtId="0" fontId="22" fillId="55" borderId="11" applyNumberFormat="0" applyProtection="0">
      <alignment vertical="top"/>
    </xf>
    <xf numFmtId="0" fontId="28" fillId="59" borderId="15" applyNumberFormat="0" applyAlignment="0" applyProtection="0"/>
    <xf numFmtId="0" fontId="36" fillId="0" borderId="18" applyNumberFormat="0" applyFill="0" applyProtection="0">
      <alignment vertical="top"/>
    </xf>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22" fillId="45"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2" fillId="45"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18" fillId="59" borderId="15" applyNumberFormat="0" applyProtection="0">
      <alignment vertical="top"/>
    </xf>
    <xf numFmtId="0" fontId="25" fillId="37" borderId="11" applyNumberFormat="0" applyProtection="0">
      <alignment vertical="top"/>
    </xf>
    <xf numFmtId="0" fontId="29" fillId="55" borderId="16" applyNumberFormat="0" applyAlignment="0" applyProtection="0"/>
    <xf numFmtId="0" fontId="22" fillId="55" borderId="11" applyNumberFormat="0" applyAlignment="0" applyProtection="0"/>
    <xf numFmtId="0" fontId="22" fillId="55" borderId="11" applyNumberFormat="0" applyProtection="0">
      <alignment vertical="top"/>
    </xf>
    <xf numFmtId="0" fontId="28" fillId="59" borderId="15" applyNumberFormat="0" applyAlignment="0" applyProtection="0"/>
    <xf numFmtId="0" fontId="25" fillId="38"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9" fillId="55" borderId="16" applyNumberFormat="0" applyProtection="0">
      <alignment vertical="top"/>
    </xf>
    <xf numFmtId="0" fontId="18" fillId="59" borderId="15" applyNumberFormat="0" applyProtection="0">
      <alignment vertical="top"/>
    </xf>
    <xf numFmtId="0" fontId="29" fillId="55" borderId="16" applyNumberFormat="0" applyAlignment="0" applyProtection="0"/>
    <xf numFmtId="0" fontId="28" fillId="59" borderId="15" applyNumberFormat="0" applyAlignment="0" applyProtection="0"/>
    <xf numFmtId="0" fontId="29" fillId="45" borderId="16" applyNumberFormat="0" applyAlignment="0" applyProtection="0"/>
    <xf numFmtId="0" fontId="25" fillId="38" borderId="11"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25" fillId="37" borderId="11" applyNumberFormat="0" applyProtection="0">
      <alignment vertical="top"/>
    </xf>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9" fillId="55" borderId="16" applyNumberFormat="0" applyProtection="0">
      <alignment vertical="top"/>
    </xf>
    <xf numFmtId="0" fontId="25" fillId="37" borderId="11" applyNumberFormat="0" applyProtection="0">
      <alignment vertical="top"/>
    </xf>
    <xf numFmtId="0" fontId="22" fillId="55" borderId="11" applyNumberFormat="0" applyProtection="0">
      <alignment vertical="top"/>
    </xf>
    <xf numFmtId="0" fontId="36" fillId="0" borderId="18" applyNumberFormat="0" applyFill="0" applyProtection="0">
      <alignment vertical="top"/>
    </xf>
    <xf numFmtId="0" fontId="25" fillId="62" borderId="11" applyNumberFormat="0" applyAlignment="0" applyProtection="0"/>
    <xf numFmtId="0" fontId="18" fillId="59" borderId="15" applyNumberFormat="0" applyProtection="0">
      <alignment vertical="top"/>
    </xf>
    <xf numFmtId="0" fontId="29" fillId="55" borderId="16" applyNumberFormat="0" applyProtection="0">
      <alignment vertical="top"/>
    </xf>
    <xf numFmtId="0" fontId="22" fillId="45" borderId="11" applyNumberFormat="0" applyAlignment="0" applyProtection="0"/>
    <xf numFmtId="0" fontId="25" fillId="38"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5" fillId="38" borderId="11" applyNumberFormat="0" applyAlignment="0" applyProtection="0"/>
    <xf numFmtId="0" fontId="25" fillId="38" borderId="11" applyNumberFormat="0" applyAlignment="0" applyProtection="0"/>
    <xf numFmtId="0" fontId="28" fillId="39" borderId="15" applyNumberFormat="0" applyFont="0" applyAlignment="0" applyProtection="0"/>
    <xf numFmtId="0" fontId="25" fillId="62" borderId="11" applyNumberFormat="0" applyAlignment="0" applyProtection="0"/>
    <xf numFmtId="0" fontId="36" fillId="0" borderId="18" applyNumberFormat="0" applyFill="0" applyAlignment="0" applyProtection="0"/>
    <xf numFmtId="0" fontId="22" fillId="45" borderId="11" applyNumberFormat="0" applyAlignment="0" applyProtection="0"/>
    <xf numFmtId="0" fontId="28" fillId="39" borderId="15" applyNumberFormat="0" applyFont="0" applyAlignment="0" applyProtection="0"/>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9" fillId="55" borderId="16" applyNumberFormat="0" applyProtection="0">
      <alignment vertical="top"/>
    </xf>
    <xf numFmtId="0" fontId="29" fillId="55" borderId="16" applyNumberFormat="0" applyAlignment="0" applyProtection="0"/>
    <xf numFmtId="0" fontId="22" fillId="55" borderId="11" applyNumberFormat="0" applyProtection="0">
      <alignment vertical="top"/>
    </xf>
    <xf numFmtId="0" fontId="25" fillId="37" borderId="11" applyNumberFormat="0" applyProtection="0">
      <alignment vertical="top"/>
    </xf>
    <xf numFmtId="0" fontId="29" fillId="55" borderId="16" applyNumberFormat="0" applyAlignment="0" applyProtection="0"/>
    <xf numFmtId="0" fontId="29" fillId="45" borderId="16" applyNumberFormat="0" applyAlignment="0" applyProtection="0"/>
    <xf numFmtId="0" fontId="29" fillId="45" borderId="16" applyNumberFormat="0" applyAlignment="0" applyProtection="0"/>
    <xf numFmtId="0" fontId="28" fillId="59" borderId="15"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2" fillId="55" borderId="11" applyNumberFormat="0" applyAlignment="0" applyProtection="0"/>
    <xf numFmtId="0" fontId="29" fillId="55" borderId="16" applyNumberFormat="0" applyAlignment="0" applyProtection="0"/>
    <xf numFmtId="0" fontId="28" fillId="39" borderId="15" applyNumberFormat="0" applyFont="0" applyAlignment="0" applyProtection="0"/>
    <xf numFmtId="0" fontId="22" fillId="4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45" borderId="16"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5" fillId="37" borderId="11" applyNumberFormat="0" applyProtection="0">
      <alignment vertical="top"/>
    </xf>
    <xf numFmtId="0" fontId="25" fillId="37" borderId="11" applyNumberFormat="0" applyProtection="0">
      <alignment vertical="top"/>
    </xf>
    <xf numFmtId="0" fontId="29" fillId="55" borderId="16" applyNumberFormat="0" applyAlignment="0" applyProtection="0"/>
    <xf numFmtId="0" fontId="29" fillId="45" borderId="16"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5" fillId="62" borderId="11" applyNumberFormat="0" applyAlignment="0" applyProtection="0"/>
    <xf numFmtId="0" fontId="22" fillId="55" borderId="11" applyNumberFormat="0" applyProtection="0">
      <alignment vertical="top"/>
    </xf>
    <xf numFmtId="0" fontId="29" fillId="55" borderId="16" applyNumberFormat="0" applyAlignment="0" applyProtection="0"/>
    <xf numFmtId="0" fontId="29" fillId="55"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9" fillId="55" borderId="16" applyNumberFormat="0" applyProtection="0">
      <alignment vertical="top"/>
    </xf>
    <xf numFmtId="0" fontId="29" fillId="45" borderId="16" applyNumberFormat="0" applyAlignment="0" applyProtection="0"/>
    <xf numFmtId="0" fontId="28" fillId="39" borderId="15" applyNumberFormat="0" applyFont="0" applyAlignment="0" applyProtection="0"/>
    <xf numFmtId="0" fontId="25" fillId="37" borderId="11" applyNumberFormat="0" applyProtection="0">
      <alignment vertical="top"/>
    </xf>
    <xf numFmtId="0" fontId="22" fillId="55" borderId="11" applyNumberFormat="0" applyAlignment="0" applyProtection="0"/>
    <xf numFmtId="0" fontId="29" fillId="55" borderId="16" applyNumberFormat="0" applyAlignment="0" applyProtection="0"/>
    <xf numFmtId="0" fontId="29" fillId="55" borderId="16" applyNumberFormat="0" applyProtection="0">
      <alignment vertical="top"/>
    </xf>
    <xf numFmtId="0" fontId="36" fillId="0" borderId="18" applyNumberFormat="0" applyFill="0" applyProtection="0">
      <alignment vertical="top"/>
    </xf>
    <xf numFmtId="0" fontId="22" fillId="55" borderId="11"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8" fillId="39" borderId="15" applyNumberFormat="0" applyFont="0" applyAlignment="0" applyProtection="0"/>
    <xf numFmtId="0" fontId="25" fillId="37" borderId="11" applyNumberFormat="0" applyProtection="0">
      <alignment vertical="top"/>
    </xf>
    <xf numFmtId="0" fontId="22" fillId="55" borderId="11" applyNumberFormat="0" applyProtection="0">
      <alignment vertical="top"/>
    </xf>
    <xf numFmtId="0" fontId="25" fillId="38" borderId="11" applyNumberFormat="0" applyAlignment="0" applyProtection="0"/>
    <xf numFmtId="0" fontId="28" fillId="39" borderId="15" applyNumberFormat="0" applyFont="0" applyAlignment="0" applyProtection="0"/>
    <xf numFmtId="0" fontId="29" fillId="45" borderId="16" applyNumberFormat="0" applyAlignment="0" applyProtection="0"/>
    <xf numFmtId="0" fontId="28" fillId="39" borderId="15" applyNumberFormat="0" applyFont="0" applyAlignment="0" applyProtection="0"/>
    <xf numFmtId="0" fontId="28" fillId="59" borderId="15" applyNumberFormat="0" applyAlignment="0" applyProtection="0"/>
    <xf numFmtId="0" fontId="29" fillId="45" borderId="16" applyNumberFormat="0" applyAlignment="0" applyProtection="0"/>
    <xf numFmtId="0" fontId="29" fillId="45" borderId="16" applyNumberFormat="0" applyAlignment="0" applyProtection="0"/>
    <xf numFmtId="0" fontId="29" fillId="55" borderId="16" applyNumberFormat="0" applyAlignment="0" applyProtection="0"/>
    <xf numFmtId="0" fontId="28" fillId="39" borderId="15" applyNumberFormat="0" applyFont="0" applyAlignment="0" applyProtection="0"/>
    <xf numFmtId="0" fontId="22" fillId="55" borderId="11" applyNumberFormat="0" applyAlignment="0" applyProtection="0"/>
    <xf numFmtId="0" fontId="22" fillId="45" borderId="11"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9" fillId="55" borderId="16" applyNumberFormat="0" applyProtection="0">
      <alignment vertical="top"/>
    </xf>
    <xf numFmtId="0" fontId="28" fillId="59" borderId="15" applyNumberFormat="0" applyAlignment="0" applyProtection="0"/>
    <xf numFmtId="0" fontId="28" fillId="59" borderId="15" applyNumberFormat="0" applyAlignment="0" applyProtection="0"/>
    <xf numFmtId="0" fontId="29" fillId="45" borderId="16" applyNumberFormat="0" applyAlignment="0" applyProtection="0"/>
    <xf numFmtId="0" fontId="29" fillId="55" borderId="16" applyNumberFormat="0" applyAlignment="0" applyProtection="0"/>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Protection="0">
      <alignment vertical="top"/>
    </xf>
    <xf numFmtId="0" fontId="28" fillId="59" borderId="15" applyNumberFormat="0" applyAlignment="0" applyProtection="0"/>
    <xf numFmtId="0" fontId="29" fillId="45" borderId="16" applyNumberFormat="0" applyAlignment="0" applyProtection="0"/>
    <xf numFmtId="0" fontId="29" fillId="55" borderId="16" applyNumberFormat="0" applyProtection="0">
      <alignment vertical="top"/>
    </xf>
    <xf numFmtId="0" fontId="28" fillId="39" borderId="15" applyNumberFormat="0" applyFont="0" applyAlignment="0" applyProtection="0"/>
    <xf numFmtId="0" fontId="28" fillId="59" borderId="15"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Alignment="0" applyProtection="0"/>
    <xf numFmtId="0" fontId="29" fillId="55" borderId="16" applyNumberFormat="0" applyAlignment="0" applyProtection="0"/>
    <xf numFmtId="0" fontId="18" fillId="59" borderId="15" applyNumberFormat="0" applyProtection="0">
      <alignment vertical="top"/>
    </xf>
    <xf numFmtId="0" fontId="28" fillId="59" borderId="15" applyNumberFormat="0" applyAlignment="0" applyProtection="0"/>
    <xf numFmtId="0" fontId="22" fillId="45" borderId="11" applyNumberFormat="0" applyAlignment="0" applyProtection="0"/>
    <xf numFmtId="0" fontId="25" fillId="62" borderId="11" applyNumberFormat="0" applyAlignment="0" applyProtection="0"/>
    <xf numFmtId="0" fontId="25" fillId="38" borderId="11"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Alignment="0" applyProtection="0"/>
    <xf numFmtId="0" fontId="29" fillId="45" borderId="16" applyNumberFormat="0" applyAlignment="0" applyProtection="0"/>
    <xf numFmtId="0" fontId="28" fillId="39" borderId="15" applyNumberFormat="0" applyFont="0" applyAlignment="0" applyProtection="0"/>
    <xf numFmtId="0" fontId="25" fillId="38" borderId="11" applyNumberFormat="0" applyAlignment="0" applyProtection="0"/>
    <xf numFmtId="0" fontId="22" fillId="55" borderId="11"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2" fillId="55" borderId="11" applyNumberFormat="0" applyProtection="0">
      <alignment vertical="top"/>
    </xf>
    <xf numFmtId="0" fontId="29" fillId="45" borderId="16" applyNumberFormat="0" applyAlignment="0" applyProtection="0"/>
    <xf numFmtId="0" fontId="28" fillId="39" borderId="15" applyNumberFormat="0" applyFont="0" applyAlignment="0" applyProtection="0"/>
    <xf numFmtId="0" fontId="29" fillId="55" borderId="16" applyNumberFormat="0" applyProtection="0">
      <alignment vertical="top"/>
    </xf>
    <xf numFmtId="0" fontId="25" fillId="38" borderId="11" applyNumberFormat="0" applyAlignment="0" applyProtection="0"/>
    <xf numFmtId="0" fontId="28" fillId="59" borderId="15" applyNumberFormat="0" applyAlignment="0" applyProtection="0"/>
    <xf numFmtId="0" fontId="29" fillId="55" borderId="16" applyNumberFormat="0" applyAlignment="0" applyProtection="0"/>
    <xf numFmtId="0" fontId="29" fillId="55" borderId="16" applyNumberFormat="0" applyProtection="0">
      <alignment vertical="top"/>
    </xf>
    <xf numFmtId="0" fontId="22" fillId="45" borderId="11" applyNumberFormat="0" applyAlignment="0" applyProtection="0"/>
    <xf numFmtId="0" fontId="25" fillId="38" borderId="11" applyNumberFormat="0" applyAlignment="0" applyProtection="0"/>
    <xf numFmtId="0" fontId="18" fillId="59" borderId="15" applyNumberFormat="0" applyProtection="0">
      <alignment vertical="top"/>
    </xf>
    <xf numFmtId="0" fontId="36" fillId="0" borderId="18" applyNumberFormat="0" applyFill="0" applyAlignment="0" applyProtection="0"/>
    <xf numFmtId="0" fontId="22" fillId="55" borderId="11" applyNumberFormat="0" applyAlignment="0" applyProtection="0"/>
    <xf numFmtId="0" fontId="28" fillId="59" borderId="15"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Protection="0">
      <alignment vertical="top"/>
    </xf>
    <xf numFmtId="0" fontId="28" fillId="39" borderId="15" applyNumberFormat="0" applyFont="0" applyAlignment="0" applyProtection="0"/>
    <xf numFmtId="0" fontId="29" fillId="55" borderId="16" applyNumberFormat="0" applyProtection="0">
      <alignment vertical="top"/>
    </xf>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5" fillId="38" borderId="11" applyNumberFormat="0" applyAlignment="0" applyProtection="0"/>
    <xf numFmtId="0" fontId="29" fillId="55" borderId="16" applyNumberFormat="0" applyProtection="0">
      <alignment vertical="top"/>
    </xf>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8" fillId="39" borderId="15" applyNumberFormat="0" applyFont="0" applyAlignment="0" applyProtection="0"/>
    <xf numFmtId="0" fontId="18" fillId="59" borderId="15" applyNumberFormat="0" applyProtection="0">
      <alignment vertical="top"/>
    </xf>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2" fillId="55" borderId="11" applyNumberFormat="0" applyProtection="0">
      <alignment vertical="top"/>
    </xf>
    <xf numFmtId="0" fontId="29" fillId="55" borderId="16" applyNumberFormat="0" applyProtection="0">
      <alignment vertical="top"/>
    </xf>
    <xf numFmtId="0" fontId="25" fillId="62" borderId="11" applyNumberFormat="0" applyAlignment="0" applyProtection="0"/>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Alignment="0" applyProtection="0"/>
    <xf numFmtId="0" fontId="28" fillId="39" borderId="15" applyNumberFormat="0" applyFont="0" applyAlignment="0" applyProtection="0"/>
    <xf numFmtId="0" fontId="25" fillId="38"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Protection="0">
      <alignment vertical="top"/>
    </xf>
    <xf numFmtId="0" fontId="29" fillId="55" borderId="16" applyNumberFormat="0" applyProtection="0">
      <alignment vertical="top"/>
    </xf>
    <xf numFmtId="0" fontId="29" fillId="45" borderId="16" applyNumberFormat="0" applyAlignment="0" applyProtection="0"/>
    <xf numFmtId="0" fontId="22" fillId="55" borderId="11" applyNumberFormat="0" applyProtection="0">
      <alignment vertical="top"/>
    </xf>
    <xf numFmtId="0" fontId="22" fillId="55" borderId="11" applyNumberFormat="0" applyProtection="0">
      <alignment vertical="top"/>
    </xf>
    <xf numFmtId="0" fontId="29" fillId="55" borderId="16" applyNumberFormat="0" applyProtection="0">
      <alignment vertical="top"/>
    </xf>
    <xf numFmtId="0" fontId="22" fillId="45" borderId="11" applyNumberFormat="0" applyAlignment="0" applyProtection="0"/>
    <xf numFmtId="0" fontId="29" fillId="55" borderId="16" applyNumberFormat="0" applyAlignment="0" applyProtection="0"/>
    <xf numFmtId="0" fontId="18" fillId="59" borderId="15" applyNumberFormat="0" applyProtection="0">
      <alignment vertical="top"/>
    </xf>
    <xf numFmtId="0" fontId="22" fillId="55" borderId="11" applyNumberFormat="0" applyAlignment="0" applyProtection="0"/>
    <xf numFmtId="0" fontId="29" fillId="45" borderId="16" applyNumberFormat="0" applyAlignment="0" applyProtection="0"/>
    <xf numFmtId="0" fontId="22" fillId="55" borderId="11" applyNumberFormat="0" applyProtection="0">
      <alignment vertical="top"/>
    </xf>
    <xf numFmtId="0" fontId="25" fillId="62" borderId="11" applyNumberFormat="0" applyAlignment="0" applyProtection="0"/>
    <xf numFmtId="0" fontId="29" fillId="55" borderId="16" applyNumberFormat="0" applyAlignment="0" applyProtection="0"/>
    <xf numFmtId="0" fontId="25" fillId="37" borderId="11" applyNumberFormat="0" applyProtection="0">
      <alignment vertical="top"/>
    </xf>
    <xf numFmtId="0" fontId="28" fillId="59" borderId="15" applyNumberFormat="0" applyAlignment="0" applyProtection="0"/>
    <xf numFmtId="0" fontId="29" fillId="4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2" fillId="45"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5" fillId="38" borderId="11" applyNumberFormat="0" applyAlignment="0" applyProtection="0"/>
    <xf numFmtId="0" fontId="36" fillId="0" borderId="18" applyNumberFormat="0" applyFill="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38" borderId="11" applyNumberFormat="0" applyAlignment="0" applyProtection="0"/>
    <xf numFmtId="0" fontId="29" fillId="45" borderId="16" applyNumberFormat="0" applyAlignment="0" applyProtection="0"/>
    <xf numFmtId="0" fontId="18" fillId="59" borderId="15" applyNumberFormat="0" applyProtection="0">
      <alignment vertical="top"/>
    </xf>
    <xf numFmtId="0" fontId="29" fillId="55" borderId="16" applyNumberFormat="0" applyAlignment="0" applyProtection="0"/>
    <xf numFmtId="0" fontId="22" fillId="45" borderId="11" applyNumberFormat="0" applyAlignment="0" applyProtection="0"/>
    <xf numFmtId="0" fontId="25" fillId="38"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18" fillId="59" borderId="15" applyNumberFormat="0" applyProtection="0">
      <alignment vertical="top"/>
    </xf>
    <xf numFmtId="0" fontId="36" fillId="0" borderId="18" applyNumberFormat="0" applyFill="0" applyAlignment="0" applyProtection="0"/>
    <xf numFmtId="0" fontId="29" fillId="55" borderId="16" applyNumberFormat="0" applyProtection="0">
      <alignment vertical="top"/>
    </xf>
    <xf numFmtId="0" fontId="36" fillId="0" borderId="18" applyNumberFormat="0" applyFill="0" applyAlignment="0" applyProtection="0"/>
    <xf numFmtId="0" fontId="25" fillId="62" borderId="11" applyNumberFormat="0" applyAlignment="0" applyProtection="0"/>
    <xf numFmtId="0" fontId="22" fillId="4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Protection="0">
      <alignment vertical="top"/>
    </xf>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37" borderId="11" applyNumberFormat="0" applyProtection="0">
      <alignment vertical="top"/>
    </xf>
    <xf numFmtId="0" fontId="29" fillId="55" borderId="16"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25" fillId="62" borderId="11" applyNumberFormat="0" applyAlignment="0" applyProtection="0"/>
    <xf numFmtId="0" fontId="29" fillId="55" borderId="16" applyNumberFormat="0" applyAlignment="0" applyProtection="0"/>
    <xf numFmtId="0" fontId="22" fillId="45" borderId="11" applyNumberFormat="0" applyAlignment="0" applyProtection="0"/>
    <xf numFmtId="0" fontId="29" fillId="55" borderId="16" applyNumberFormat="0" applyProtection="0">
      <alignment vertical="top"/>
    </xf>
    <xf numFmtId="0" fontId="36" fillId="0" borderId="18" applyNumberFormat="0" applyFill="0" applyProtection="0">
      <alignment vertical="top"/>
    </xf>
    <xf numFmtId="0" fontId="29" fillId="55" borderId="16" applyNumberFormat="0" applyProtection="0">
      <alignment vertical="top"/>
    </xf>
    <xf numFmtId="0" fontId="29" fillId="45" borderId="16" applyNumberFormat="0" applyAlignment="0" applyProtection="0"/>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165" fontId="28" fillId="0" borderId="0" applyFont="0" applyFill="0" applyBorder="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18" fillId="59" borderId="15" applyNumberFormat="0" applyProtection="0">
      <alignment vertical="top"/>
    </xf>
    <xf numFmtId="0" fontId="29" fillId="55" borderId="16" applyNumberFormat="0" applyProtection="0">
      <alignment vertical="top"/>
    </xf>
    <xf numFmtId="0" fontId="36" fillId="0" borderId="18" applyNumberFormat="0" applyFill="0" applyAlignment="0" applyProtection="0"/>
    <xf numFmtId="0" fontId="22" fillId="45" borderId="11" applyNumberFormat="0" applyAlignment="0" applyProtection="0"/>
    <xf numFmtId="0" fontId="18" fillId="59" borderId="15" applyNumberFormat="0" applyProtection="0">
      <alignment vertical="top"/>
    </xf>
    <xf numFmtId="0" fontId="22" fillId="55" borderId="11" applyNumberFormat="0" applyAlignment="0" applyProtection="0"/>
    <xf numFmtId="0" fontId="25" fillId="62"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9" fillId="55" borderId="16" applyNumberFormat="0" applyAlignment="0" applyProtection="0"/>
    <xf numFmtId="0" fontId="36" fillId="0" borderId="18" applyNumberFormat="0" applyFill="0" applyProtection="0">
      <alignment vertical="top"/>
    </xf>
    <xf numFmtId="0" fontId="29" fillId="4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Protection="0">
      <alignment vertical="top"/>
    </xf>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Protection="0">
      <alignment vertical="top"/>
    </xf>
    <xf numFmtId="0" fontId="25" fillId="37" borderId="11" applyNumberFormat="0" applyProtection="0">
      <alignment vertical="top"/>
    </xf>
    <xf numFmtId="0" fontId="22" fillId="55" borderId="11" applyNumberFormat="0" applyAlignment="0" applyProtection="0"/>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5" fillId="38" borderId="11" applyNumberFormat="0" applyAlignment="0" applyProtection="0"/>
    <xf numFmtId="0" fontId="18" fillId="59" borderId="15" applyNumberFormat="0" applyProtection="0">
      <alignment vertical="top"/>
    </xf>
    <xf numFmtId="0" fontId="25" fillId="38" borderId="11" applyNumberFormat="0" applyAlignment="0" applyProtection="0"/>
    <xf numFmtId="0" fontId="36" fillId="0" borderId="18" applyNumberFormat="0" applyFill="0" applyAlignment="0" applyProtection="0"/>
    <xf numFmtId="0" fontId="28" fillId="59" borderId="15" applyNumberFormat="0" applyAlignment="0" applyProtection="0"/>
    <xf numFmtId="0" fontId="29" fillId="55" borderId="16" applyNumberFormat="0" applyAlignment="0" applyProtection="0"/>
    <xf numFmtId="0" fontId="29" fillId="55" borderId="16" applyNumberFormat="0" applyProtection="0">
      <alignment vertical="top"/>
    </xf>
    <xf numFmtId="0" fontId="29" fillId="45" borderId="16" applyNumberFormat="0" applyAlignment="0" applyProtection="0"/>
    <xf numFmtId="0" fontId="25" fillId="62" borderId="11" applyNumberFormat="0" applyAlignment="0" applyProtection="0"/>
    <xf numFmtId="0" fontId="22" fillId="45" borderId="11"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45" borderId="11" applyNumberFormat="0" applyAlignment="0" applyProtection="0"/>
    <xf numFmtId="0" fontId="29" fillId="45" borderId="16"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8" fillId="59" borderId="15"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8" fillId="39" borderId="15" applyNumberFormat="0" applyFont="0" applyAlignment="0" applyProtection="0"/>
    <xf numFmtId="0" fontId="29" fillId="55" borderId="16"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8" fillId="39" borderId="15" applyNumberFormat="0" applyFont="0" applyAlignment="0" applyProtection="0"/>
    <xf numFmtId="0" fontId="28" fillId="59" borderId="15" applyNumberFormat="0" applyAlignment="0" applyProtection="0"/>
    <xf numFmtId="0" fontId="29" fillId="55" borderId="16"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36" fillId="0" borderId="18" applyNumberFormat="0" applyFill="0" applyAlignment="0" applyProtection="0"/>
    <xf numFmtId="0" fontId="36" fillId="0" borderId="18" applyNumberFormat="0" applyFill="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Alignment="0" applyProtection="0"/>
    <xf numFmtId="0" fontId="22" fillId="45" borderId="11" applyNumberFormat="0" applyAlignment="0" applyProtection="0"/>
    <xf numFmtId="0" fontId="25" fillId="38" borderId="11" applyNumberFormat="0" applyAlignment="0" applyProtection="0"/>
    <xf numFmtId="0" fontId="22" fillId="45" borderId="11" applyNumberFormat="0" applyAlignment="0" applyProtection="0"/>
    <xf numFmtId="0" fontId="28" fillId="39" borderId="15" applyNumberFormat="0" applyFont="0" applyAlignment="0" applyProtection="0"/>
    <xf numFmtId="0" fontId="22" fillId="55" borderId="11" applyNumberFormat="0" applyAlignment="0" applyProtection="0"/>
    <xf numFmtId="0" fontId="29" fillId="45" borderId="16" applyNumberFormat="0" applyAlignment="0" applyProtection="0"/>
    <xf numFmtId="0" fontId="28" fillId="59" borderId="15" applyNumberFormat="0" applyAlignment="0" applyProtection="0"/>
    <xf numFmtId="0" fontId="28" fillId="59" borderId="15" applyNumberFormat="0" applyAlignment="0" applyProtection="0"/>
    <xf numFmtId="0" fontId="28" fillId="59" borderId="15"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8" fillId="59" borderId="15" applyNumberFormat="0" applyAlignment="0" applyProtection="0"/>
    <xf numFmtId="0" fontId="25" fillId="62" borderId="11" applyNumberFormat="0" applyAlignment="0" applyProtection="0"/>
    <xf numFmtId="0" fontId="29" fillId="45" borderId="16" applyNumberFormat="0" applyAlignment="0" applyProtection="0"/>
    <xf numFmtId="0" fontId="18" fillId="59" borderId="15"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Protection="0">
      <alignment vertical="top"/>
    </xf>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9" fillId="45" borderId="16" applyNumberFormat="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36" fillId="0" borderId="18" applyNumberFormat="0" applyFill="0" applyAlignment="0" applyProtection="0"/>
    <xf numFmtId="0" fontId="28" fillId="59" borderId="15" applyNumberFormat="0" applyAlignment="0" applyProtection="0"/>
    <xf numFmtId="0" fontId="29" fillId="55" borderId="16" applyNumberFormat="0" applyProtection="0">
      <alignment vertical="top"/>
    </xf>
    <xf numFmtId="0" fontId="25" fillId="62" borderId="11" applyNumberFormat="0" applyAlignment="0" applyProtection="0"/>
    <xf numFmtId="0" fontId="29" fillId="55" borderId="16" applyNumberFormat="0" applyAlignment="0" applyProtection="0"/>
    <xf numFmtId="0" fontId="25" fillId="62" borderId="11" applyNumberFormat="0" applyAlignment="0" applyProtection="0"/>
    <xf numFmtId="0" fontId="29" fillId="55" borderId="16" applyNumberFormat="0" applyAlignment="0" applyProtection="0"/>
    <xf numFmtId="0" fontId="22" fillId="55" borderId="11"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9" fillId="55" borderId="16" applyNumberFormat="0" applyProtection="0">
      <alignment vertical="top"/>
    </xf>
    <xf numFmtId="0" fontId="22" fillId="55" borderId="11" applyNumberFormat="0" applyAlignment="0" applyProtection="0"/>
    <xf numFmtId="0" fontId="25" fillId="37"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Alignment="0" applyProtection="0"/>
    <xf numFmtId="0" fontId="22" fillId="55" borderId="11" applyNumberFormat="0" applyProtection="0">
      <alignment vertical="top"/>
    </xf>
    <xf numFmtId="0" fontId="25" fillId="38" borderId="11" applyNumberFormat="0" applyAlignment="0" applyProtection="0"/>
    <xf numFmtId="0" fontId="25" fillId="38" borderId="11" applyNumberFormat="0" applyAlignment="0" applyProtection="0"/>
    <xf numFmtId="0" fontId="25" fillId="62" borderId="11" applyNumberFormat="0" applyAlignment="0" applyProtection="0"/>
    <xf numFmtId="0" fontId="22" fillId="45"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45" borderId="11" applyNumberFormat="0" applyAlignment="0" applyProtection="0"/>
    <xf numFmtId="0" fontId="29" fillId="45" borderId="16"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39" borderId="15" applyNumberFormat="0" applyFont="0" applyAlignment="0" applyProtection="0"/>
    <xf numFmtId="0" fontId="29" fillId="55" borderId="16"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8" fillId="59" borderId="15" applyNumberFormat="0" applyAlignment="0" applyProtection="0"/>
    <xf numFmtId="0" fontId="29" fillId="55" borderId="16"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36" fillId="0" borderId="18" applyNumberFormat="0" applyFill="0" applyAlignment="0" applyProtection="0"/>
    <xf numFmtId="0" fontId="36" fillId="0" borderId="18" applyNumberFormat="0" applyFill="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Alignment="0" applyProtection="0"/>
    <xf numFmtId="0" fontId="22" fillId="45" borderId="11" applyNumberFormat="0" applyAlignment="0" applyProtection="0"/>
    <xf numFmtId="0" fontId="25" fillId="38" borderId="11" applyNumberFormat="0" applyAlignment="0" applyProtection="0"/>
    <xf numFmtId="0" fontId="22" fillId="45" borderId="11" applyNumberFormat="0" applyAlignment="0" applyProtection="0"/>
    <xf numFmtId="0" fontId="22" fillId="55" borderId="11" applyNumberFormat="0" applyAlignment="0" applyProtection="0"/>
    <xf numFmtId="0" fontId="29" fillId="45" borderId="16" applyNumberFormat="0" applyAlignment="0" applyProtection="0"/>
    <xf numFmtId="0" fontId="28" fillId="59" borderId="15"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36" fillId="0" borderId="18" applyNumberFormat="0" applyFill="0" applyAlignment="0" applyProtection="0"/>
    <xf numFmtId="0" fontId="28" fillId="59" borderId="15" applyNumberFormat="0" applyAlignment="0" applyProtection="0"/>
    <xf numFmtId="0" fontId="25" fillId="62" borderId="11" applyNumberFormat="0" applyAlignment="0" applyProtection="0"/>
    <xf numFmtId="0" fontId="29" fillId="45" borderId="16" applyNumberFormat="0" applyAlignment="0" applyProtection="0"/>
    <xf numFmtId="0" fontId="18" fillId="59" borderId="15"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2" fillId="55" borderId="11" applyNumberFormat="0" applyProtection="0">
      <alignment vertical="top"/>
    </xf>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36" fillId="0" borderId="18" applyNumberFormat="0" applyFill="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9" fillId="45" borderId="16" applyNumberFormat="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36" fillId="0" borderId="18" applyNumberFormat="0" applyFill="0" applyAlignment="0" applyProtection="0"/>
    <xf numFmtId="0" fontId="28" fillId="59" borderId="15" applyNumberFormat="0" applyAlignment="0" applyProtection="0"/>
    <xf numFmtId="0" fontId="29" fillId="55" borderId="16" applyNumberFormat="0" applyProtection="0">
      <alignment vertical="top"/>
    </xf>
    <xf numFmtId="0" fontId="25" fillId="62" borderId="11" applyNumberFormat="0" applyAlignment="0" applyProtection="0"/>
    <xf numFmtId="0" fontId="29" fillId="55" borderId="16" applyNumberFormat="0" applyAlignment="0" applyProtection="0"/>
    <xf numFmtId="0" fontId="25" fillId="62" borderId="11" applyNumberFormat="0" applyAlignment="0" applyProtection="0"/>
    <xf numFmtId="0" fontId="29" fillId="55" borderId="16" applyNumberFormat="0" applyAlignment="0" applyProtection="0"/>
    <xf numFmtId="0" fontId="22" fillId="55" borderId="11"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9" fillId="55" borderId="16" applyNumberFormat="0" applyProtection="0">
      <alignment vertical="top"/>
    </xf>
    <xf numFmtId="0" fontId="22" fillId="55" borderId="11" applyNumberFormat="0" applyAlignment="0" applyProtection="0"/>
    <xf numFmtId="0" fontId="25" fillId="37"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Alignment="0" applyProtection="0"/>
    <xf numFmtId="0" fontId="22" fillId="55" borderId="11" applyNumberFormat="0" applyProtection="0">
      <alignment vertical="top"/>
    </xf>
    <xf numFmtId="0" fontId="25" fillId="38" borderId="11" applyNumberFormat="0" applyAlignment="0" applyProtection="0"/>
    <xf numFmtId="0" fontId="25" fillId="38" borderId="11" applyNumberFormat="0" applyAlignment="0" applyProtection="0"/>
    <xf numFmtId="0" fontId="25" fillId="62" borderId="11" applyNumberFormat="0" applyAlignment="0" applyProtection="0"/>
    <xf numFmtId="0" fontId="22" fillId="45"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5" fillId="37" borderId="11"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5" fillId="62" borderId="11" applyNumberFormat="0" applyAlignment="0" applyProtection="0"/>
    <xf numFmtId="0" fontId="25" fillId="38" borderId="11" applyNumberFormat="0" applyAlignment="0" applyProtection="0"/>
    <xf numFmtId="0" fontId="28" fillId="59" borderId="15" applyNumberFormat="0" applyAlignment="0" applyProtection="0"/>
    <xf numFmtId="0" fontId="29" fillId="55" borderId="16" applyNumberFormat="0" applyProtection="0">
      <alignment vertical="top"/>
    </xf>
    <xf numFmtId="0" fontId="36" fillId="0" borderId="18" applyNumberFormat="0" applyFill="0" applyProtection="0">
      <alignment vertical="top"/>
    </xf>
    <xf numFmtId="0" fontId="18" fillId="59" borderId="15" applyNumberFormat="0" applyProtection="0">
      <alignment vertical="top"/>
    </xf>
    <xf numFmtId="0" fontId="28" fillId="59" borderId="15" applyNumberFormat="0" applyAlignment="0" applyProtection="0"/>
    <xf numFmtId="0" fontId="29" fillId="55" borderId="16" applyNumberFormat="0" applyAlignment="0" applyProtection="0"/>
    <xf numFmtId="0" fontId="28" fillId="59" borderId="15" applyNumberFormat="0" applyAlignment="0" applyProtection="0"/>
    <xf numFmtId="0" fontId="22" fillId="45" borderId="11" applyNumberFormat="0" applyAlignment="0" applyProtection="0"/>
    <xf numFmtId="0" fontId="29" fillId="45" borderId="16"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5" fillId="62" borderId="11"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36" fillId="0" borderId="18" applyNumberFormat="0" applyFill="0" applyProtection="0">
      <alignment vertical="top"/>
    </xf>
    <xf numFmtId="0" fontId="28" fillId="39" borderId="15" applyNumberFormat="0" applyFont="0" applyAlignment="0" applyProtection="0"/>
    <xf numFmtId="0" fontId="28" fillId="39" borderId="15" applyNumberFormat="0" applyFont="0" applyAlignment="0" applyProtection="0"/>
    <xf numFmtId="0" fontId="25" fillId="37" borderId="11" applyNumberFormat="0" applyProtection="0">
      <alignment vertical="top"/>
    </xf>
    <xf numFmtId="0" fontId="28" fillId="59" borderId="15" applyNumberFormat="0" applyAlignment="0" applyProtection="0"/>
    <xf numFmtId="0" fontId="18" fillId="59" borderId="15" applyNumberFormat="0" applyProtection="0">
      <alignment vertical="top"/>
    </xf>
    <xf numFmtId="0" fontId="25" fillId="38"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Alignment="0" applyProtection="0"/>
    <xf numFmtId="0" fontId="29" fillId="55" borderId="16" applyNumberFormat="0" applyAlignment="0" applyProtection="0"/>
    <xf numFmtId="0" fontId="22" fillId="45" borderId="11" applyNumberFormat="0" applyAlignment="0" applyProtection="0"/>
    <xf numFmtId="0" fontId="29" fillId="45" borderId="16" applyNumberFormat="0" applyAlignment="0" applyProtection="0"/>
    <xf numFmtId="0" fontId="29" fillId="45" borderId="16" applyNumberFormat="0" applyAlignment="0" applyProtection="0"/>
    <xf numFmtId="0" fontId="28" fillId="39" borderId="15" applyNumberFormat="0" applyFont="0" applyAlignment="0" applyProtection="0"/>
    <xf numFmtId="0" fontId="29" fillId="45" borderId="16" applyNumberFormat="0" applyAlignment="0" applyProtection="0"/>
    <xf numFmtId="0" fontId="28" fillId="39" borderId="15" applyNumberFormat="0" applyFont="0" applyAlignment="0" applyProtection="0"/>
    <xf numFmtId="0" fontId="25" fillId="37" borderId="11" applyNumberFormat="0" applyProtection="0">
      <alignment vertical="top"/>
    </xf>
    <xf numFmtId="0" fontId="22" fillId="55" borderId="11" applyNumberFormat="0" applyAlignment="0" applyProtection="0"/>
    <xf numFmtId="0" fontId="22" fillId="45"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29" fillId="55" borderId="16" applyNumberFormat="0" applyProtection="0">
      <alignment vertical="top"/>
    </xf>
    <xf numFmtId="0" fontId="22" fillId="55" borderId="11" applyNumberFormat="0" applyProtection="0">
      <alignment vertical="top"/>
    </xf>
    <xf numFmtId="0" fontId="25" fillId="38" borderId="11" applyNumberFormat="0" applyAlignment="0" applyProtection="0"/>
    <xf numFmtId="0" fontId="29" fillId="55" borderId="16" applyNumberFormat="0" applyProtection="0">
      <alignment vertical="top"/>
    </xf>
    <xf numFmtId="0" fontId="28" fillId="59" borderId="15" applyNumberFormat="0" applyAlignment="0" applyProtection="0"/>
    <xf numFmtId="0" fontId="29" fillId="45" borderId="16" applyNumberFormat="0" applyAlignment="0" applyProtection="0"/>
    <xf numFmtId="0" fontId="28" fillId="59" borderId="15" applyNumberFormat="0" applyAlignment="0" applyProtection="0"/>
    <xf numFmtId="0" fontId="29" fillId="45" borderId="16" applyNumberFormat="0" applyAlignment="0" applyProtection="0"/>
    <xf numFmtId="0" fontId="22" fillId="45" borderId="11" applyNumberFormat="0" applyAlignment="0" applyProtection="0"/>
    <xf numFmtId="0" fontId="29" fillId="55" borderId="16" applyNumberFormat="0" applyAlignment="0" applyProtection="0"/>
    <xf numFmtId="0" fontId="25" fillId="37" borderId="11" applyNumberFormat="0" applyProtection="0">
      <alignment vertical="top"/>
    </xf>
    <xf numFmtId="0" fontId="29" fillId="45" borderId="16" applyNumberFormat="0" applyAlignment="0" applyProtection="0"/>
    <xf numFmtId="0" fontId="28" fillId="39" borderId="15" applyNumberFormat="0" applyFont="0" applyAlignment="0" applyProtection="0"/>
    <xf numFmtId="0" fontId="25" fillId="37" borderId="11" applyNumberFormat="0" applyProtection="0">
      <alignment vertical="top"/>
    </xf>
    <xf numFmtId="0" fontId="29" fillId="55" borderId="16" applyNumberFormat="0" applyProtection="0">
      <alignment vertical="top"/>
    </xf>
    <xf numFmtId="0" fontId="22" fillId="55" borderId="11" applyNumberFormat="0" applyAlignment="0" applyProtection="0"/>
    <xf numFmtId="0" fontId="28" fillId="59" borderId="15"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9" fillId="55" borderId="16" applyNumberFormat="0" applyAlignment="0" applyProtection="0"/>
    <xf numFmtId="0" fontId="22" fillId="55" borderId="11"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9" fillId="45" borderId="16" applyNumberFormat="0" applyAlignment="0" applyProtection="0"/>
    <xf numFmtId="0" fontId="28" fillId="59" borderId="15" applyNumberFormat="0" applyAlignment="0" applyProtection="0"/>
    <xf numFmtId="0" fontId="25" fillId="37" borderId="11" applyNumberFormat="0" applyProtection="0">
      <alignment vertical="top"/>
    </xf>
    <xf numFmtId="0" fontId="28" fillId="59" borderId="15" applyNumberFormat="0" applyAlignment="0" applyProtection="0"/>
    <xf numFmtId="0" fontId="25" fillId="62" borderId="11" applyNumberFormat="0" applyAlignment="0" applyProtection="0"/>
    <xf numFmtId="0" fontId="18" fillId="59" borderId="15" applyNumberFormat="0" applyProtection="0">
      <alignment vertical="top"/>
    </xf>
    <xf numFmtId="0" fontId="29" fillId="4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5" fillId="38" borderId="11" applyNumberFormat="0" applyAlignment="0" applyProtection="0"/>
    <xf numFmtId="0" fontId="22" fillId="55" borderId="11" applyNumberFormat="0" applyAlignment="0" applyProtection="0"/>
    <xf numFmtId="0" fontId="28" fillId="59" borderId="15" applyNumberFormat="0" applyAlignment="0" applyProtection="0"/>
    <xf numFmtId="0" fontId="36" fillId="0" borderId="18" applyNumberFormat="0" applyFill="0" applyAlignment="0" applyProtection="0"/>
    <xf numFmtId="0" fontId="18" fillId="59" borderId="15" applyNumberFormat="0" applyProtection="0">
      <alignment vertical="top"/>
    </xf>
    <xf numFmtId="0" fontId="25" fillId="38" borderId="11" applyNumberFormat="0" applyAlignment="0" applyProtection="0"/>
    <xf numFmtId="0" fontId="18" fillId="59" borderId="15" applyNumberFormat="0" applyProtection="0">
      <alignment vertical="top"/>
    </xf>
    <xf numFmtId="0" fontId="22" fillId="55" borderId="11" applyNumberFormat="0" applyAlignment="0" applyProtection="0"/>
    <xf numFmtId="0" fontId="22" fillId="55" borderId="11" applyNumberFormat="0" applyProtection="0">
      <alignment vertical="top"/>
    </xf>
    <xf numFmtId="0" fontId="29" fillId="55"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29" fillId="45" borderId="16"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7" borderId="11" applyNumberFormat="0" applyProtection="0">
      <alignment vertical="top"/>
    </xf>
    <xf numFmtId="0" fontId="25" fillId="62" borderId="11" applyNumberFormat="0" applyAlignment="0" applyProtection="0"/>
    <xf numFmtId="0" fontId="28" fillId="39" borderId="15" applyNumberFormat="0" applyFont="0" applyAlignment="0" applyProtection="0"/>
    <xf numFmtId="0" fontId="29" fillId="45" borderId="16"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22" fillId="45" borderId="11" applyNumberFormat="0" applyAlignment="0" applyProtection="0"/>
    <xf numFmtId="0" fontId="29" fillId="45" borderId="16" applyNumberFormat="0" applyAlignment="0" applyProtection="0"/>
    <xf numFmtId="0" fontId="28" fillId="59" borderId="15" applyNumberFormat="0" applyAlignment="0" applyProtection="0"/>
    <xf numFmtId="0" fontId="29" fillId="55" borderId="16" applyNumberFormat="0" applyProtection="0">
      <alignment vertical="top"/>
    </xf>
    <xf numFmtId="0" fontId="25" fillId="38"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18" fillId="59" borderId="15"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9" fillId="45" borderId="16" applyNumberFormat="0" applyAlignment="0" applyProtection="0"/>
    <xf numFmtId="0" fontId="29" fillId="45" borderId="16" applyNumberFormat="0" applyAlignment="0" applyProtection="0"/>
    <xf numFmtId="0" fontId="25" fillId="62" borderId="11"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2" fillId="55" borderId="11" applyNumberFormat="0" applyAlignment="0" applyProtection="0"/>
    <xf numFmtId="0" fontId="28" fillId="39" borderId="15" applyNumberFormat="0" applyFont="0" applyAlignment="0" applyProtection="0"/>
    <xf numFmtId="0" fontId="29" fillId="55" borderId="16" applyNumberFormat="0" applyProtection="0">
      <alignment vertical="top"/>
    </xf>
    <xf numFmtId="0" fontId="25" fillId="38" borderId="11" applyNumberFormat="0" applyAlignment="0" applyProtection="0"/>
    <xf numFmtId="0" fontId="25" fillId="37" borderId="11" applyNumberFormat="0" applyProtection="0">
      <alignment vertical="top"/>
    </xf>
    <xf numFmtId="0" fontId="25" fillId="38" borderId="11" applyNumberFormat="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28" fillId="39" borderId="15" applyNumberFormat="0" applyFont="0" applyAlignment="0" applyProtection="0"/>
    <xf numFmtId="0" fontId="18" fillId="59" borderId="15" applyNumberFormat="0" applyProtection="0">
      <alignment vertical="top"/>
    </xf>
    <xf numFmtId="0" fontId="22" fillId="55" borderId="11" applyNumberFormat="0" applyProtection="0">
      <alignment vertical="top"/>
    </xf>
    <xf numFmtId="0" fontId="22" fillId="45" borderId="11"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9" fillId="55" borderId="16" applyNumberFormat="0" applyAlignment="0" applyProtection="0"/>
    <xf numFmtId="0" fontId="29" fillId="55" borderId="16" applyNumberFormat="0" applyAlignment="0" applyProtection="0"/>
    <xf numFmtId="0" fontId="22" fillId="55" borderId="11" applyNumberFormat="0" applyProtection="0">
      <alignment vertical="top"/>
    </xf>
    <xf numFmtId="0" fontId="29" fillId="55" borderId="16" applyNumberFormat="0" applyProtection="0">
      <alignment vertical="top"/>
    </xf>
    <xf numFmtId="0" fontId="25" fillId="37" borderId="11" applyNumberFormat="0" applyProtection="0">
      <alignment vertical="top"/>
    </xf>
    <xf numFmtId="0" fontId="22" fillId="45" borderId="11" applyNumberFormat="0" applyAlignment="0" applyProtection="0"/>
    <xf numFmtId="0" fontId="22" fillId="55" borderId="11" applyNumberFormat="0" applyProtection="0">
      <alignment vertical="top"/>
    </xf>
    <xf numFmtId="0" fontId="36" fillId="0" borderId="18" applyNumberFormat="0" applyFill="0" applyProtection="0">
      <alignment vertical="top"/>
    </xf>
    <xf numFmtId="0" fontId="22" fillId="45" borderId="11" applyNumberFormat="0" applyAlignment="0" applyProtection="0"/>
    <xf numFmtId="0" fontId="29" fillId="55" borderId="16" applyNumberFormat="0" applyAlignment="0" applyProtection="0"/>
    <xf numFmtId="0" fontId="25" fillId="37"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5" fillId="62" borderId="11" applyNumberFormat="0" applyAlignment="0" applyProtection="0"/>
    <xf numFmtId="0" fontId="29" fillId="55" borderId="16" applyNumberFormat="0" applyAlignment="0" applyProtection="0"/>
    <xf numFmtId="0" fontId="18" fillId="59" borderId="15" applyNumberFormat="0" applyProtection="0">
      <alignment vertical="top"/>
    </xf>
    <xf numFmtId="0" fontId="25" fillId="38" borderId="11" applyNumberFormat="0" applyAlignment="0" applyProtection="0"/>
    <xf numFmtId="0" fontId="29" fillId="55" borderId="16" applyNumberFormat="0" applyProtection="0">
      <alignment vertical="top"/>
    </xf>
    <xf numFmtId="0" fontId="25" fillId="38" borderId="11" applyNumberFormat="0" applyAlignment="0" applyProtection="0"/>
    <xf numFmtId="0" fontId="29" fillId="55" borderId="16" applyNumberFormat="0" applyAlignment="0" applyProtection="0"/>
    <xf numFmtId="0" fontId="25" fillId="62" borderId="11"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7" borderId="11" applyNumberFormat="0" applyProtection="0">
      <alignment vertical="top"/>
    </xf>
    <xf numFmtId="0" fontId="36" fillId="0" borderId="18" applyNumberFormat="0" applyFill="0" applyProtection="0">
      <alignment vertical="top"/>
    </xf>
    <xf numFmtId="0" fontId="29" fillId="55" borderId="16" applyNumberFormat="0" applyAlignment="0" applyProtection="0"/>
    <xf numFmtId="0" fontId="29" fillId="55" borderId="16" applyNumberFormat="0" applyProtection="0">
      <alignment vertical="top"/>
    </xf>
    <xf numFmtId="0" fontId="22" fillId="45" borderId="11" applyNumberFormat="0" applyAlignment="0" applyProtection="0"/>
    <xf numFmtId="0" fontId="22" fillId="55"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9" fillId="45" borderId="16" applyNumberFormat="0" applyAlignment="0" applyProtection="0"/>
    <xf numFmtId="0" fontId="22" fillId="55" borderId="11" applyNumberFormat="0" applyProtection="0">
      <alignment vertical="top"/>
    </xf>
    <xf numFmtId="0" fontId="22" fillId="55" borderId="11" applyNumberFormat="0" applyProtection="0">
      <alignment vertical="top"/>
    </xf>
    <xf numFmtId="0" fontId="25" fillId="38"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9" fillId="55" borderId="16" applyNumberFormat="0" applyProtection="0">
      <alignment vertical="top"/>
    </xf>
    <xf numFmtId="0" fontId="25" fillId="38" borderId="11" applyNumberFormat="0" applyAlignment="0" applyProtection="0"/>
    <xf numFmtId="0" fontId="22" fillId="55" borderId="11" applyNumberFormat="0" applyAlignment="0" applyProtection="0"/>
    <xf numFmtId="0" fontId="29" fillId="55" borderId="16" applyNumberFormat="0" applyAlignment="0" applyProtection="0"/>
    <xf numFmtId="0" fontId="28" fillId="39" borderId="15" applyNumberFormat="0" applyFont="0" applyAlignment="0" applyProtection="0"/>
    <xf numFmtId="0" fontId="29" fillId="45" borderId="16" applyNumberFormat="0" applyAlignment="0" applyProtection="0"/>
    <xf numFmtId="0" fontId="22" fillId="45" borderId="11" applyNumberFormat="0" applyAlignment="0" applyProtection="0"/>
    <xf numFmtId="0" fontId="22" fillId="55" borderId="11" applyNumberFormat="0" applyProtection="0">
      <alignment vertical="top"/>
    </xf>
    <xf numFmtId="0" fontId="22" fillId="55" borderId="11" applyNumberFormat="0" applyAlignment="0" applyProtection="0"/>
    <xf numFmtId="0" fontId="25" fillId="37" borderId="11" applyNumberFormat="0" applyProtection="0">
      <alignment vertical="top"/>
    </xf>
    <xf numFmtId="0" fontId="22" fillId="55" borderId="11" applyNumberFormat="0" applyAlignment="0" applyProtection="0"/>
    <xf numFmtId="0" fontId="29" fillId="55" borderId="16"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8" fillId="39" borderId="15" applyNumberFormat="0" applyFont="0" applyAlignment="0" applyProtection="0"/>
    <xf numFmtId="0" fontId="28" fillId="59" borderId="15"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22" fillId="45"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2" fillId="45"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5" fillId="37" borderId="11" applyNumberFormat="0" applyProtection="0">
      <alignment vertical="top"/>
    </xf>
    <xf numFmtId="0" fontId="29" fillId="55" borderId="16" applyNumberFormat="0" applyAlignment="0" applyProtection="0"/>
    <xf numFmtId="0" fontId="22" fillId="55" borderId="11" applyNumberFormat="0" applyAlignment="0" applyProtection="0"/>
    <xf numFmtId="0" fontId="22" fillId="55" borderId="11" applyNumberFormat="0" applyProtection="0">
      <alignment vertical="top"/>
    </xf>
    <xf numFmtId="0" fontId="25" fillId="38" borderId="11" applyNumberFormat="0" applyAlignment="0" applyProtection="0"/>
    <xf numFmtId="0" fontId="28" fillId="59" borderId="15" applyNumberFormat="0" applyAlignment="0" applyProtection="0"/>
    <xf numFmtId="0" fontId="28" fillId="59" borderId="15" applyNumberFormat="0" applyAlignment="0" applyProtection="0"/>
    <xf numFmtId="0" fontId="22" fillId="55" borderId="11" applyNumberFormat="0" applyProtection="0">
      <alignment vertical="top"/>
    </xf>
    <xf numFmtId="0" fontId="29" fillId="55" borderId="16" applyNumberFormat="0" applyProtection="0">
      <alignment vertical="top"/>
    </xf>
    <xf numFmtId="0" fontId="29" fillId="55" borderId="16" applyNumberFormat="0" applyAlignment="0" applyProtection="0"/>
    <xf numFmtId="0" fontId="29" fillId="45" borderId="16" applyNumberFormat="0" applyAlignment="0" applyProtection="0"/>
    <xf numFmtId="0" fontId="25" fillId="38" borderId="11"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2" fillId="55" borderId="11" applyNumberFormat="0" applyProtection="0">
      <alignment vertical="top"/>
    </xf>
    <xf numFmtId="0" fontId="36" fillId="0" borderId="18" applyNumberFormat="0" applyFill="0" applyProtection="0">
      <alignment vertical="top"/>
    </xf>
    <xf numFmtId="0" fontId="25" fillId="38" borderId="11"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2" fillId="45" borderId="11" applyNumberFormat="0" applyAlignment="0" applyProtection="0"/>
    <xf numFmtId="0" fontId="25" fillId="37" borderId="11" applyNumberFormat="0" applyProtection="0">
      <alignment vertical="top"/>
    </xf>
    <xf numFmtId="0" fontId="29" fillId="55" borderId="16" applyNumberFormat="0" applyAlignment="0" applyProtection="0"/>
    <xf numFmtId="0" fontId="28" fillId="39" borderId="15" applyNumberFormat="0" applyFont="0" applyAlignment="0" applyProtection="0"/>
    <xf numFmtId="0" fontId="29" fillId="45" borderId="16" applyNumberFormat="0" applyAlignment="0" applyProtection="0"/>
    <xf numFmtId="0" fontId="25" fillId="62" borderId="11"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9" fillId="55" borderId="16"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2" fillId="55" borderId="11" applyNumberFormat="0" applyAlignment="0" applyProtection="0"/>
    <xf numFmtId="0" fontId="29" fillId="55" borderId="16" applyNumberFormat="0" applyProtection="0">
      <alignment vertical="top"/>
    </xf>
    <xf numFmtId="0" fontId="22" fillId="55" borderId="11" applyNumberFormat="0" applyProtection="0">
      <alignment vertical="top"/>
    </xf>
    <xf numFmtId="0" fontId="22" fillId="55" borderId="11" applyNumberFormat="0" applyProtection="0">
      <alignment vertical="top"/>
    </xf>
    <xf numFmtId="0" fontId="25" fillId="38"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22" fillId="45" borderId="11" applyNumberFormat="0" applyAlignment="0" applyProtection="0"/>
    <xf numFmtId="0" fontId="28" fillId="59" borderId="15" applyNumberFormat="0" applyAlignment="0" applyProtection="0"/>
    <xf numFmtId="0" fontId="28" fillId="59" borderId="15" applyNumberFormat="0" applyAlignment="0" applyProtection="0"/>
    <xf numFmtId="0" fontId="22" fillId="55" borderId="11" applyNumberFormat="0" applyProtection="0">
      <alignment vertical="top"/>
    </xf>
    <xf numFmtId="0" fontId="29" fillId="45" borderId="16" applyNumberFormat="0" applyAlignment="0" applyProtection="0"/>
    <xf numFmtId="0" fontId="29" fillId="55" borderId="16" applyNumberFormat="0" applyProtection="0">
      <alignment vertical="top"/>
    </xf>
    <xf numFmtId="0" fontId="36" fillId="0" borderId="18" applyNumberFormat="0" applyFill="0" applyProtection="0">
      <alignment vertical="top"/>
    </xf>
    <xf numFmtId="0" fontId="29" fillId="45" borderId="16" applyNumberFormat="0" applyAlignment="0" applyProtection="0"/>
    <xf numFmtId="0" fontId="25" fillId="62" borderId="11" applyNumberFormat="0" applyAlignment="0" applyProtection="0"/>
    <xf numFmtId="0" fontId="22" fillId="55" borderId="11" applyNumberFormat="0" applyAlignment="0" applyProtection="0"/>
    <xf numFmtId="0" fontId="29" fillId="45" borderId="16" applyNumberFormat="0" applyAlignment="0" applyProtection="0"/>
    <xf numFmtId="0" fontId="22" fillId="55" borderId="11" applyNumberFormat="0" applyAlignment="0" applyProtection="0"/>
    <xf numFmtId="0" fontId="22" fillId="55" borderId="11" applyNumberFormat="0" applyProtection="0">
      <alignment vertical="top"/>
    </xf>
    <xf numFmtId="0" fontId="29" fillId="45" borderId="16" applyNumberFormat="0" applyAlignment="0" applyProtection="0"/>
    <xf numFmtId="0" fontId="29" fillId="5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2" fillId="55" borderId="11" applyNumberFormat="0" applyAlignment="0" applyProtection="0"/>
    <xf numFmtId="0" fontId="28" fillId="59" borderId="15"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Protection="0">
      <alignment vertical="top"/>
    </xf>
    <xf numFmtId="0" fontId="29" fillId="55" borderId="16" applyNumberFormat="0" applyProtection="0">
      <alignment vertical="top"/>
    </xf>
    <xf numFmtId="0" fontId="22" fillId="55" borderId="11" applyNumberFormat="0" applyAlignment="0" applyProtection="0"/>
    <xf numFmtId="0" fontId="25" fillId="38" borderId="11" applyNumberFormat="0" applyAlignment="0" applyProtection="0"/>
    <xf numFmtId="0" fontId="36" fillId="0" borderId="18" applyNumberFormat="0" applyFill="0" applyProtection="0">
      <alignment vertical="top"/>
    </xf>
    <xf numFmtId="0" fontId="36" fillId="0" borderId="18" applyNumberFormat="0" applyFill="0" applyProtection="0">
      <alignment vertical="top"/>
    </xf>
    <xf numFmtId="0" fontId="29" fillId="45" borderId="16" applyNumberFormat="0" applyAlignment="0" applyProtection="0"/>
    <xf numFmtId="0" fontId="22" fillId="55" borderId="11" applyNumberFormat="0" applyProtection="0">
      <alignment vertical="top"/>
    </xf>
    <xf numFmtId="0" fontId="29" fillId="55" borderId="16" applyNumberFormat="0" applyProtection="0">
      <alignment vertical="top"/>
    </xf>
    <xf numFmtId="0" fontId="25" fillId="62" borderId="11" applyNumberFormat="0" applyAlignment="0" applyProtection="0"/>
    <xf numFmtId="0" fontId="22" fillId="55"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9" fillId="55" borderId="16" applyNumberFormat="0" applyAlignment="0" applyProtection="0"/>
    <xf numFmtId="0" fontId="22" fillId="55" borderId="11" applyNumberFormat="0" applyAlignment="0" applyProtection="0"/>
    <xf numFmtId="0" fontId="29" fillId="45" borderId="16" applyNumberFormat="0" applyAlignment="0" applyProtection="0"/>
    <xf numFmtId="0" fontId="25" fillId="62" borderId="11" applyNumberFormat="0" applyAlignment="0" applyProtection="0"/>
    <xf numFmtId="0" fontId="29" fillId="55" borderId="16" applyNumberFormat="0" applyAlignment="0" applyProtection="0"/>
    <xf numFmtId="0" fontId="29" fillId="45" borderId="16" applyNumberFormat="0" applyAlignment="0" applyProtection="0"/>
    <xf numFmtId="0" fontId="28" fillId="39" borderId="15" applyNumberFormat="0" applyFont="0" applyAlignment="0" applyProtection="0"/>
    <xf numFmtId="0" fontId="29" fillId="55" borderId="16" applyNumberFormat="0" applyProtection="0">
      <alignment vertical="top"/>
    </xf>
    <xf numFmtId="0" fontId="22" fillId="45"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Protection="0">
      <alignment vertical="top"/>
    </xf>
    <xf numFmtId="0" fontId="25" fillId="38" borderId="11" applyNumberFormat="0" applyAlignment="0" applyProtection="0"/>
    <xf numFmtId="0" fontId="18" fillId="59" borderId="15" applyNumberFormat="0" applyProtection="0">
      <alignment vertical="top"/>
    </xf>
    <xf numFmtId="0" fontId="29" fillId="55" borderId="16" applyNumberFormat="0" applyAlignment="0" applyProtection="0"/>
    <xf numFmtId="0" fontId="22" fillId="45" borderId="11" applyNumberFormat="0" applyAlignment="0" applyProtection="0"/>
    <xf numFmtId="0" fontId="25" fillId="38"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18" fillId="59" borderId="15" applyNumberFormat="0" applyProtection="0">
      <alignment vertical="top"/>
    </xf>
    <xf numFmtId="0" fontId="36" fillId="0" borderId="18" applyNumberFormat="0" applyFill="0" applyAlignment="0" applyProtection="0"/>
    <xf numFmtId="0" fontId="29" fillId="55" borderId="16" applyNumberFormat="0" applyProtection="0">
      <alignment vertical="top"/>
    </xf>
    <xf numFmtId="0" fontId="36" fillId="0" borderId="18" applyNumberFormat="0" applyFill="0" applyAlignment="0" applyProtection="0"/>
    <xf numFmtId="0" fontId="22" fillId="45" borderId="11" applyNumberFormat="0" applyAlignment="0" applyProtection="0"/>
    <xf numFmtId="0" fontId="28" fillId="39" borderId="15" applyNumberFormat="0" applyFont="0" applyAlignment="0" applyProtection="0"/>
    <xf numFmtId="0" fontId="29" fillId="55" borderId="16"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37" borderId="11" applyNumberFormat="0" applyProtection="0">
      <alignment vertical="top"/>
    </xf>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5" fillId="62" borderId="11"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25" fillId="37" borderId="11" applyNumberFormat="0" applyProtection="0">
      <alignment vertical="top"/>
    </xf>
    <xf numFmtId="0" fontId="22" fillId="55" borderId="11" applyNumberFormat="0" applyProtection="0">
      <alignment vertical="top"/>
    </xf>
    <xf numFmtId="0" fontId="28" fillId="39" borderId="15" applyNumberFormat="0" applyFont="0" applyAlignment="0" applyProtection="0"/>
    <xf numFmtId="0" fontId="22" fillId="45" borderId="11" applyNumberFormat="0" applyAlignment="0" applyProtection="0"/>
    <xf numFmtId="0" fontId="18" fillId="59" borderId="15" applyNumberFormat="0" applyProtection="0">
      <alignment vertical="top"/>
    </xf>
    <xf numFmtId="0" fontId="36" fillId="0" borderId="18" applyNumberFormat="0" applyFill="0" applyAlignment="0" applyProtection="0"/>
    <xf numFmtId="0" fontId="22" fillId="45" borderId="11"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55" borderId="11"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59" borderId="15" applyNumberFormat="0" applyAlignment="0" applyProtection="0"/>
    <xf numFmtId="0" fontId="18" fillId="59" borderId="15" applyNumberFormat="0" applyProtection="0">
      <alignment vertical="top"/>
    </xf>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Protection="0">
      <alignment vertical="top"/>
    </xf>
    <xf numFmtId="0" fontId="18" fillId="59" borderId="15" applyNumberFormat="0" applyProtection="0">
      <alignment vertical="top"/>
    </xf>
    <xf numFmtId="0" fontId="18" fillId="59" borderId="15" applyNumberFormat="0" applyProtection="0">
      <alignment vertical="top"/>
    </xf>
    <xf numFmtId="0" fontId="36" fillId="0" borderId="18" applyNumberFormat="0" applyFill="0" applyProtection="0">
      <alignment vertical="top"/>
    </xf>
    <xf numFmtId="0" fontId="28" fillId="59" borderId="15"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36" fillId="0" borderId="18" applyNumberFormat="0" applyFill="0" applyProtection="0">
      <alignment vertical="top"/>
    </xf>
    <xf numFmtId="0" fontId="25" fillId="62"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9" fillId="55" borderId="16" applyNumberFormat="0" applyProtection="0">
      <alignment vertical="top"/>
    </xf>
    <xf numFmtId="0" fontId="25" fillId="38" borderId="11" applyNumberFormat="0" applyAlignment="0" applyProtection="0"/>
    <xf numFmtId="0" fontId="22" fillId="55" borderId="11" applyNumberFormat="0" applyProtection="0">
      <alignment vertical="top"/>
    </xf>
    <xf numFmtId="0" fontId="25" fillId="38" borderId="11" applyNumberForma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2" fillId="55" borderId="11" applyNumberFormat="0" applyAlignment="0" applyProtection="0"/>
    <xf numFmtId="0" fontId="28" fillId="39" borderId="15" applyNumberFormat="0" applyFont="0" applyAlignment="0" applyProtection="0"/>
    <xf numFmtId="0" fontId="29" fillId="55" borderId="16" applyNumberFormat="0" applyProtection="0">
      <alignment vertical="top"/>
    </xf>
    <xf numFmtId="0" fontId="25" fillId="38" borderId="11" applyNumberFormat="0" applyAlignment="0" applyProtection="0"/>
    <xf numFmtId="0" fontId="25" fillId="37" borderId="11" applyNumberFormat="0" applyProtection="0">
      <alignment vertical="top"/>
    </xf>
    <xf numFmtId="0" fontId="25" fillId="38" borderId="11" applyNumberFormat="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28" fillId="39" borderId="15" applyNumberFormat="0" applyFont="0" applyAlignment="0" applyProtection="0"/>
    <xf numFmtId="0" fontId="18" fillId="59" borderId="15" applyNumberFormat="0" applyProtection="0">
      <alignment vertical="top"/>
    </xf>
    <xf numFmtId="0" fontId="22" fillId="55" borderId="11" applyNumberFormat="0" applyProtection="0">
      <alignment vertical="top"/>
    </xf>
    <xf numFmtId="0" fontId="22" fillId="45" borderId="11"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9" fillId="55" borderId="16" applyNumberFormat="0" applyAlignment="0" applyProtection="0"/>
    <xf numFmtId="0" fontId="29" fillId="55" borderId="16" applyNumberFormat="0" applyAlignment="0" applyProtection="0"/>
    <xf numFmtId="0" fontId="22" fillId="55" borderId="11" applyNumberFormat="0" applyProtection="0">
      <alignment vertical="top"/>
    </xf>
    <xf numFmtId="0" fontId="29" fillId="55" borderId="16" applyNumberFormat="0" applyProtection="0">
      <alignment vertical="top"/>
    </xf>
    <xf numFmtId="0" fontId="25" fillId="37" borderId="11" applyNumberFormat="0" applyProtection="0">
      <alignment vertical="top"/>
    </xf>
    <xf numFmtId="0" fontId="22" fillId="45" borderId="11" applyNumberFormat="0" applyAlignment="0" applyProtection="0"/>
    <xf numFmtId="0" fontId="22" fillId="55" borderId="11" applyNumberFormat="0" applyProtection="0">
      <alignment vertical="top"/>
    </xf>
    <xf numFmtId="0" fontId="36" fillId="0" borderId="18" applyNumberFormat="0" applyFill="0" applyProtection="0">
      <alignment vertical="top"/>
    </xf>
    <xf numFmtId="0" fontId="22" fillId="45" borderId="11" applyNumberFormat="0" applyAlignment="0" applyProtection="0"/>
    <xf numFmtId="0" fontId="29" fillId="55" borderId="16" applyNumberFormat="0" applyAlignment="0" applyProtection="0"/>
    <xf numFmtId="0" fontId="25" fillId="37"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5" fillId="62" borderId="11" applyNumberFormat="0" applyAlignment="0" applyProtection="0"/>
    <xf numFmtId="0" fontId="22" fillId="45" borderId="11" applyNumberFormat="0" applyAlignment="0" applyProtection="0"/>
    <xf numFmtId="0" fontId="22" fillId="45" borderId="11"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5" fillId="62" borderId="11" applyNumberFormat="0" applyAlignment="0" applyProtection="0"/>
    <xf numFmtId="0" fontId="25" fillId="62" borderId="11" applyNumberFormat="0" applyAlignment="0" applyProtection="0"/>
    <xf numFmtId="0" fontId="22" fillId="45" borderId="11" applyNumberFormat="0" applyAlignment="0" applyProtection="0"/>
    <xf numFmtId="0" fontId="28" fillId="59" borderId="15" applyNumberFormat="0" applyAlignment="0" applyProtection="0"/>
    <xf numFmtId="0" fontId="25" fillId="38"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5" fillId="37" borderId="11" applyNumberFormat="0" applyProtection="0">
      <alignment vertical="top"/>
    </xf>
    <xf numFmtId="0" fontId="29" fillId="55" borderId="16" applyNumberFormat="0" applyAlignment="0" applyProtection="0"/>
    <xf numFmtId="0" fontId="18" fillId="59" borderId="15" applyNumberFormat="0" applyProtection="0">
      <alignment vertical="top"/>
    </xf>
    <xf numFmtId="0" fontId="25" fillId="38" borderId="11" applyNumberFormat="0" applyAlignment="0" applyProtection="0"/>
    <xf numFmtId="0" fontId="22" fillId="45" borderId="11"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Alignment="0" applyProtection="0"/>
    <xf numFmtId="0" fontId="18" fillId="59" borderId="15" applyNumberFormat="0" applyProtection="0">
      <alignment vertical="top"/>
    </xf>
    <xf numFmtId="0" fontId="28" fillId="59" borderId="15"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Alignment="0" applyProtection="0"/>
    <xf numFmtId="0" fontId="29" fillId="55" borderId="16" applyNumberFormat="0" applyAlignment="0" applyProtection="0"/>
    <xf numFmtId="0" fontId="29" fillId="45" borderId="16" applyNumberFormat="0" applyAlignment="0" applyProtection="0"/>
    <xf numFmtId="0" fontId="25" fillId="62" borderId="11" applyNumberFormat="0" applyAlignment="0" applyProtection="0"/>
    <xf numFmtId="0" fontId="36" fillId="0" borderId="18" applyNumberFormat="0" applyFill="0" applyProtection="0">
      <alignment vertical="top"/>
    </xf>
    <xf numFmtId="0" fontId="25" fillId="38" borderId="11"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9" fillId="55" borderId="16" applyNumberFormat="0" applyProtection="0">
      <alignment vertical="top"/>
    </xf>
    <xf numFmtId="0" fontId="25" fillId="37" borderId="11" applyNumberFormat="0" applyProtection="0">
      <alignment vertical="top"/>
    </xf>
    <xf numFmtId="0" fontId="22" fillId="55" borderId="11"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36" fillId="0" borderId="18" applyNumberFormat="0" applyFill="0" applyProtection="0">
      <alignment vertical="top"/>
    </xf>
    <xf numFmtId="0" fontId="29" fillId="55" borderId="16" applyNumberFormat="0" applyAlignment="0" applyProtection="0"/>
    <xf numFmtId="0" fontId="29" fillId="55" borderId="16" applyNumberFormat="0" applyProtection="0">
      <alignment vertical="top"/>
    </xf>
    <xf numFmtId="0" fontId="22" fillId="45" borderId="11" applyNumberFormat="0" applyAlignment="0" applyProtection="0"/>
    <xf numFmtId="0" fontId="22" fillId="55"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9" fillId="45" borderId="16" applyNumberFormat="0" applyAlignment="0" applyProtection="0"/>
    <xf numFmtId="0" fontId="22" fillId="55" borderId="11" applyNumberFormat="0" applyProtection="0">
      <alignment vertical="top"/>
    </xf>
    <xf numFmtId="0" fontId="22" fillId="55" borderId="11" applyNumberFormat="0" applyProtection="0">
      <alignment vertical="top"/>
    </xf>
    <xf numFmtId="0" fontId="25" fillId="38"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9" fillId="55" borderId="16" applyNumberFormat="0" applyProtection="0">
      <alignment vertical="top"/>
    </xf>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8" fillId="39" borderId="15" applyNumberFormat="0" applyFont="0" applyAlignment="0" applyProtection="0"/>
    <xf numFmtId="0" fontId="28" fillId="59" borderId="15" applyNumberFormat="0" applyAlignment="0" applyProtection="0"/>
    <xf numFmtId="0" fontId="29" fillId="55" borderId="16" applyNumberFormat="0" applyAlignment="0" applyProtection="0"/>
    <xf numFmtId="0" fontId="25" fillId="38" borderId="11" applyNumberFormat="0" applyAlignment="0" applyProtection="0"/>
    <xf numFmtId="0" fontId="22" fillId="45" borderId="11" applyNumberFormat="0" applyAlignment="0" applyProtection="0"/>
    <xf numFmtId="0" fontId="25" fillId="62" borderId="11" applyNumberFormat="0" applyAlignment="0" applyProtection="0"/>
    <xf numFmtId="0" fontId="22" fillId="5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Alignment="0" applyProtection="0"/>
    <xf numFmtId="0" fontId="22" fillId="55" borderId="11" applyNumberFormat="0" applyAlignment="0" applyProtection="0"/>
    <xf numFmtId="0" fontId="36" fillId="0" borderId="18" applyNumberFormat="0" applyFill="0" applyProtection="0">
      <alignment vertical="top"/>
    </xf>
    <xf numFmtId="0" fontId="25" fillId="38"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36" fillId="0" borderId="18" applyNumberFormat="0" applyFill="0" applyProtection="0">
      <alignment vertical="top"/>
    </xf>
    <xf numFmtId="0" fontId="29" fillId="45" borderId="16" applyNumberFormat="0" applyAlignment="0" applyProtection="0"/>
    <xf numFmtId="0" fontId="18" fillId="59" borderId="15" applyNumberFormat="0" applyProtection="0">
      <alignment vertical="top"/>
    </xf>
    <xf numFmtId="0" fontId="29" fillId="55" borderId="16"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5" fillId="38" borderId="11" applyNumberFormat="0" applyAlignment="0" applyProtection="0"/>
    <xf numFmtId="0" fontId="29" fillId="45" borderId="16" applyNumberFormat="0" applyAlignment="0" applyProtection="0"/>
    <xf numFmtId="0" fontId="28" fillId="39" borderId="15" applyNumberFormat="0" applyFont="0" applyAlignment="0" applyProtection="0"/>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8" fillId="59" borderId="15" applyNumberFormat="0" applyAlignment="0" applyProtection="0"/>
    <xf numFmtId="0" fontId="18" fillId="59" borderId="15" applyNumberFormat="0" applyProtection="0">
      <alignment vertical="top"/>
    </xf>
    <xf numFmtId="0" fontId="28" fillId="59" borderId="15" applyNumberFormat="0" applyAlignment="0" applyProtection="0"/>
    <xf numFmtId="0" fontId="28" fillId="39" borderId="15" applyNumberFormat="0" applyFont="0" applyAlignment="0" applyProtection="0"/>
    <xf numFmtId="0" fontId="28" fillId="59" borderId="15" applyNumberFormat="0" applyAlignment="0" applyProtection="0"/>
    <xf numFmtId="0" fontId="18" fillId="59" borderId="15" applyNumberFormat="0" applyProtection="0">
      <alignment vertical="top"/>
    </xf>
    <xf numFmtId="0" fontId="36" fillId="0" borderId="18" applyNumberFormat="0" applyFill="0" applyProtection="0">
      <alignment vertical="top"/>
    </xf>
    <xf numFmtId="0" fontId="22" fillId="55" borderId="11" applyNumberFormat="0" applyProtection="0">
      <alignment vertical="top"/>
    </xf>
    <xf numFmtId="0" fontId="22" fillId="45" borderId="11" applyNumberFormat="0" applyAlignment="0" applyProtection="0"/>
    <xf numFmtId="0" fontId="22" fillId="55" borderId="11" applyNumberFormat="0" applyAlignment="0" applyProtection="0"/>
    <xf numFmtId="0" fontId="22" fillId="55" borderId="11" applyNumberFormat="0" applyAlignment="0" applyProtection="0"/>
    <xf numFmtId="0" fontId="22" fillId="55" borderId="11" applyNumberFormat="0" applyAlignment="0" applyProtection="0"/>
    <xf numFmtId="0" fontId="29" fillId="55" borderId="16" applyNumberFormat="0" applyAlignment="0" applyProtection="0"/>
    <xf numFmtId="0" fontId="28" fillId="39" borderId="15" applyNumberFormat="0" applyFont="0" applyAlignment="0" applyProtection="0"/>
    <xf numFmtId="0" fontId="29" fillId="45" borderId="16" applyNumberFormat="0" applyAlignment="0" applyProtection="0"/>
    <xf numFmtId="0" fontId="22" fillId="45" borderId="11" applyNumberFormat="0" applyAlignment="0" applyProtection="0"/>
    <xf numFmtId="0" fontId="22" fillId="55" borderId="11" applyNumberFormat="0" applyProtection="0">
      <alignment vertical="top"/>
    </xf>
    <xf numFmtId="0" fontId="22" fillId="55" borderId="11" applyNumberFormat="0" applyAlignment="0" applyProtection="0"/>
    <xf numFmtId="0" fontId="22" fillId="45" borderId="11" applyNumberFormat="0" applyAlignment="0" applyProtection="0"/>
    <xf numFmtId="0" fontId="25" fillId="37" borderId="11" applyNumberFormat="0" applyProtection="0">
      <alignment vertical="top"/>
    </xf>
    <xf numFmtId="0" fontId="28" fillId="59" borderId="15"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2" fillId="55" borderId="11" applyNumberFormat="0" applyProtection="0">
      <alignment vertical="top"/>
    </xf>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9" fillId="55" borderId="16" applyNumberFormat="0" applyProtection="0">
      <alignment vertical="top"/>
    </xf>
    <xf numFmtId="0" fontId="29" fillId="45" borderId="16" applyNumberFormat="0" applyAlignment="0" applyProtection="0"/>
    <xf numFmtId="0" fontId="25" fillId="37" borderId="11" applyNumberFormat="0" applyProtection="0">
      <alignment vertical="top"/>
    </xf>
    <xf numFmtId="0" fontId="18" fillId="59" borderId="15" applyNumberFormat="0" applyProtection="0">
      <alignment vertical="top"/>
    </xf>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9" fillId="55" borderId="16" applyNumberFormat="0" applyProtection="0">
      <alignment vertical="top"/>
    </xf>
    <xf numFmtId="0" fontId="36" fillId="0" borderId="18" applyNumberFormat="0" applyFill="0" applyProtection="0">
      <alignment vertical="top"/>
    </xf>
    <xf numFmtId="0" fontId="29" fillId="45" borderId="16" applyNumberForma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2" fillId="55" borderId="11" applyNumberFormat="0" applyAlignment="0" applyProtection="0"/>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9" fillId="45" borderId="16"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22" fillId="45" borderId="11" applyNumberFormat="0" applyAlignment="0" applyProtection="0"/>
    <xf numFmtId="0" fontId="22" fillId="4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36" fillId="0" borderId="18" applyNumberFormat="0" applyFill="0" applyProtection="0">
      <alignment vertical="top"/>
    </xf>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8" borderId="11"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5" fillId="37" borderId="11" applyNumberFormat="0" applyProtection="0">
      <alignment vertical="top"/>
    </xf>
    <xf numFmtId="0" fontId="36" fillId="0" borderId="18" applyNumberFormat="0" applyFill="0" applyProtection="0">
      <alignment vertical="top"/>
    </xf>
    <xf numFmtId="0" fontId="28" fillId="59" borderId="15" applyNumberFormat="0" applyAlignment="0" applyProtection="0"/>
    <xf numFmtId="0" fontId="22" fillId="55" borderId="11" applyNumberFormat="0" applyProtection="0">
      <alignment vertical="top"/>
    </xf>
    <xf numFmtId="0" fontId="28" fillId="59" borderId="15" applyNumberFormat="0" applyAlignment="0" applyProtection="0"/>
    <xf numFmtId="0" fontId="36" fillId="0" borderId="18" applyNumberFormat="0" applyFill="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22" fillId="45"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2" fillId="45"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5" fillId="37" borderId="11" applyNumberFormat="0" applyProtection="0">
      <alignment vertical="top"/>
    </xf>
    <xf numFmtId="0" fontId="29" fillId="55" borderId="16" applyNumberFormat="0" applyAlignment="0" applyProtection="0"/>
    <xf numFmtId="0" fontId="22" fillId="55" borderId="11" applyNumberFormat="0" applyAlignment="0" applyProtection="0"/>
    <xf numFmtId="0" fontId="22" fillId="55" borderId="11" applyNumberFormat="0" applyProtection="0">
      <alignment vertical="top"/>
    </xf>
    <xf numFmtId="0" fontId="25" fillId="38" borderId="11" applyNumberFormat="0" applyAlignment="0" applyProtection="0"/>
    <xf numFmtId="0" fontId="28" fillId="59" borderId="15" applyNumberFormat="0" applyAlignment="0" applyProtection="0"/>
    <xf numFmtId="0" fontId="28" fillId="59" borderId="15" applyNumberFormat="0" applyAlignment="0" applyProtection="0"/>
    <xf numFmtId="0" fontId="22" fillId="55" borderId="11" applyNumberFormat="0" applyProtection="0">
      <alignment vertical="top"/>
    </xf>
    <xf numFmtId="0" fontId="29" fillId="55" borderId="16" applyNumberFormat="0" applyProtection="0">
      <alignment vertical="top"/>
    </xf>
    <xf numFmtId="0" fontId="29" fillId="55" borderId="16" applyNumberFormat="0" applyAlignment="0" applyProtection="0"/>
    <xf numFmtId="0" fontId="29" fillId="45" borderId="16" applyNumberFormat="0" applyAlignment="0" applyProtection="0"/>
    <xf numFmtId="0" fontId="25" fillId="38" borderId="11"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9" fillId="55" borderId="16" applyNumberFormat="0" applyProtection="0">
      <alignment vertical="top"/>
    </xf>
    <xf numFmtId="0" fontId="25" fillId="37" borderId="11" applyNumberFormat="0" applyProtection="0">
      <alignment vertical="top"/>
    </xf>
    <xf numFmtId="0" fontId="22" fillId="55" borderId="11" applyNumberFormat="0" applyProtection="0">
      <alignment vertical="top"/>
    </xf>
    <xf numFmtId="0" fontId="36" fillId="0" borderId="18" applyNumberFormat="0" applyFill="0" applyProtection="0">
      <alignment vertical="top"/>
    </xf>
    <xf numFmtId="0" fontId="25" fillId="62" borderId="11" applyNumberFormat="0" applyAlignment="0" applyProtection="0"/>
    <xf numFmtId="0" fontId="18" fillId="59" borderId="15" applyNumberFormat="0" applyProtection="0">
      <alignment vertical="top"/>
    </xf>
    <xf numFmtId="0" fontId="29" fillId="55" borderId="16" applyNumberFormat="0" applyProtection="0">
      <alignment vertical="top"/>
    </xf>
    <xf numFmtId="0" fontId="22" fillId="45" borderId="11" applyNumberFormat="0" applyAlignment="0" applyProtection="0"/>
    <xf numFmtId="0" fontId="25" fillId="38"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5" fillId="38" borderId="11" applyNumberFormat="0" applyAlignment="0" applyProtection="0"/>
    <xf numFmtId="0" fontId="25" fillId="38" borderId="11" applyNumberFormat="0" applyAlignment="0" applyProtection="0"/>
    <xf numFmtId="0" fontId="28" fillId="39" borderId="15" applyNumberFormat="0" applyFont="0" applyAlignment="0" applyProtection="0"/>
    <xf numFmtId="0" fontId="25" fillId="62" borderId="11" applyNumberFormat="0" applyAlignment="0" applyProtection="0"/>
    <xf numFmtId="0" fontId="22" fillId="45" borderId="11" applyNumberFormat="0" applyAlignment="0" applyProtection="0"/>
    <xf numFmtId="0" fontId="28" fillId="39" borderId="15" applyNumberFormat="0" applyFont="0" applyAlignment="0" applyProtection="0"/>
    <xf numFmtId="0" fontId="25" fillId="38" borderId="11" applyNumberFormat="0" applyAlignment="0" applyProtection="0"/>
    <xf numFmtId="0" fontId="25" fillId="62" borderId="11" applyNumberFormat="0" applyAlignment="0" applyProtection="0"/>
    <xf numFmtId="0" fontId="29" fillId="55" borderId="16" applyNumberFormat="0" applyAlignment="0" applyProtection="0"/>
    <xf numFmtId="0" fontId="25" fillId="37" borderId="11" applyNumberFormat="0" applyProtection="0">
      <alignment vertical="top"/>
    </xf>
    <xf numFmtId="0" fontId="29" fillId="45" borderId="16" applyNumberFormat="0" applyAlignment="0" applyProtection="0"/>
    <xf numFmtId="0" fontId="29" fillId="45" borderId="16" applyNumberFormat="0" applyAlignment="0" applyProtection="0"/>
    <xf numFmtId="0" fontId="28" fillId="59" borderId="15"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2" fillId="55" borderId="11" applyNumberFormat="0" applyAlignment="0" applyProtection="0"/>
    <xf numFmtId="0" fontId="29" fillId="55" borderId="16" applyNumberFormat="0" applyAlignment="0" applyProtection="0"/>
    <xf numFmtId="0" fontId="28" fillId="39" borderId="15" applyNumberFormat="0" applyFont="0" applyAlignment="0" applyProtection="0"/>
    <xf numFmtId="0" fontId="22" fillId="4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9" fillId="45" borderId="16" applyNumberFormat="0" applyAlignment="0" applyProtection="0"/>
    <xf numFmtId="0" fontId="36" fillId="0" borderId="18" applyNumberFormat="0" applyFill="0" applyAlignment="0" applyProtection="0"/>
    <xf numFmtId="0" fontId="29" fillId="55" borderId="16" applyNumberFormat="0" applyAlignment="0" applyProtection="0"/>
    <xf numFmtId="0" fontId="29" fillId="45" borderId="16"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9" fillId="55" borderId="16" applyNumberFormat="0" applyProtection="0">
      <alignment vertical="top"/>
    </xf>
    <xf numFmtId="0" fontId="29" fillId="45" borderId="16" applyNumberFormat="0" applyAlignment="0" applyProtection="0"/>
    <xf numFmtId="0" fontId="28" fillId="39" borderId="15" applyNumberFormat="0" applyFont="0" applyAlignment="0" applyProtection="0"/>
    <xf numFmtId="0" fontId="25" fillId="37" borderId="11" applyNumberFormat="0" applyProtection="0">
      <alignment vertical="top"/>
    </xf>
    <xf numFmtId="0" fontId="22" fillId="55" borderId="11" applyNumberFormat="0" applyAlignment="0" applyProtection="0"/>
    <xf numFmtId="0" fontId="29" fillId="55" borderId="16" applyNumberFormat="0" applyProtection="0">
      <alignment vertical="top"/>
    </xf>
    <xf numFmtId="0" fontId="22" fillId="55" borderId="11"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5" fillId="38" borderId="11" applyNumberFormat="0" applyAlignment="0" applyProtection="0"/>
    <xf numFmtId="0" fontId="28" fillId="39" borderId="15" applyNumberFormat="0" applyFont="0" applyAlignment="0" applyProtection="0"/>
    <xf numFmtId="0" fontId="29" fillId="45" borderId="16" applyNumberFormat="0" applyAlignment="0" applyProtection="0"/>
    <xf numFmtId="0" fontId="28" fillId="39" borderId="15" applyNumberFormat="0" applyFon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2" fillId="55" borderId="11" applyNumberFormat="0" applyAlignment="0" applyProtection="0"/>
    <xf numFmtId="0" fontId="22" fillId="45" borderId="11" applyNumberFormat="0" applyAlignment="0" applyProtection="0"/>
    <xf numFmtId="0" fontId="28" fillId="59" borderId="15" applyNumberFormat="0" applyAlignment="0" applyProtection="0"/>
    <xf numFmtId="0" fontId="29" fillId="55" borderId="16" applyNumberFormat="0" applyProtection="0">
      <alignment vertical="top"/>
    </xf>
    <xf numFmtId="0" fontId="28" fillId="59" borderId="15" applyNumberFormat="0" applyAlignment="0" applyProtection="0"/>
    <xf numFmtId="0" fontId="28" fillId="59" borderId="15" applyNumberFormat="0" applyAlignment="0" applyProtection="0"/>
    <xf numFmtId="0" fontId="28" fillId="59" borderId="15" applyNumberFormat="0" applyAlignment="0" applyProtection="0"/>
    <xf numFmtId="0" fontId="22" fillId="55" borderId="11" applyNumberFormat="0" applyProtection="0">
      <alignment vertical="top"/>
    </xf>
    <xf numFmtId="0" fontId="28" fillId="59" borderId="15" applyNumberFormat="0" applyAlignment="0" applyProtection="0"/>
    <xf numFmtId="0" fontId="29" fillId="45" borderId="16" applyNumberFormat="0" applyAlignment="0" applyProtection="0"/>
    <xf numFmtId="0" fontId="29" fillId="55" borderId="16" applyNumberFormat="0" applyProtection="0">
      <alignment vertical="top"/>
    </xf>
    <xf numFmtId="0" fontId="28" fillId="39" borderId="15" applyNumberFormat="0" applyFon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29" fillId="45" borderId="16" applyNumberFormat="0" applyAlignment="0" applyProtection="0"/>
    <xf numFmtId="0" fontId="28" fillId="39" borderId="15" applyNumberFormat="0" applyFont="0" applyAlignment="0" applyProtection="0"/>
    <xf numFmtId="0" fontId="25" fillId="38" borderId="11" applyNumberFormat="0" applyAlignment="0" applyProtection="0"/>
    <xf numFmtId="0" fontId="22" fillId="55" borderId="11"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2" fillId="55" borderId="11" applyNumberFormat="0" applyProtection="0">
      <alignment vertical="top"/>
    </xf>
    <xf numFmtId="0" fontId="29" fillId="45" borderId="16" applyNumberFormat="0" applyAlignment="0" applyProtection="0"/>
    <xf numFmtId="0" fontId="28" fillId="39" borderId="15" applyNumberFormat="0" applyFont="0" applyAlignment="0" applyProtection="0"/>
    <xf numFmtId="0" fontId="29" fillId="55" borderId="16" applyNumberFormat="0" applyProtection="0">
      <alignment vertical="top"/>
    </xf>
    <xf numFmtId="0" fontId="29" fillId="55" borderId="16" applyNumberFormat="0" applyAlignment="0" applyProtection="0"/>
    <xf numFmtId="0" fontId="29" fillId="55" borderId="16" applyNumberFormat="0" applyProtection="0">
      <alignment vertical="top"/>
    </xf>
    <xf numFmtId="0" fontId="22" fillId="45" borderId="11" applyNumberFormat="0" applyAlignment="0" applyProtection="0"/>
    <xf numFmtId="0" fontId="25" fillId="38" borderId="11" applyNumberFormat="0" applyAlignment="0" applyProtection="0"/>
    <xf numFmtId="0" fontId="22" fillId="55" borderId="11" applyNumberFormat="0" applyAlignment="0" applyProtection="0"/>
    <xf numFmtId="0" fontId="28" fillId="59" borderId="15"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Protection="0">
      <alignment vertical="top"/>
    </xf>
    <xf numFmtId="0" fontId="29" fillId="55" borderId="16" applyNumberFormat="0" applyProtection="0">
      <alignment vertical="top"/>
    </xf>
    <xf numFmtId="0" fontId="22" fillId="55" borderId="11" applyNumberFormat="0" applyAlignment="0" applyProtection="0"/>
    <xf numFmtId="0" fontId="25" fillId="38" borderId="11"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18" fillId="59" borderId="15" applyNumberFormat="0" applyProtection="0">
      <alignment vertical="top"/>
    </xf>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2" fillId="55" borderId="11" applyNumberFormat="0" applyProtection="0">
      <alignment vertical="top"/>
    </xf>
    <xf numFmtId="0" fontId="29" fillId="55" borderId="16" applyNumberFormat="0" applyProtection="0">
      <alignment vertical="top"/>
    </xf>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Alignment="0" applyProtection="0"/>
    <xf numFmtId="0" fontId="28" fillId="39" borderId="15" applyNumberFormat="0" applyFont="0" applyAlignment="0" applyProtection="0"/>
    <xf numFmtId="0" fontId="25" fillId="38"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Protection="0">
      <alignment vertical="top"/>
    </xf>
    <xf numFmtId="0" fontId="29" fillId="55" borderId="16" applyNumberFormat="0" applyProtection="0">
      <alignment vertical="top"/>
    </xf>
    <xf numFmtId="0" fontId="29" fillId="45" borderId="16" applyNumberFormat="0" applyAlignment="0" applyProtection="0"/>
    <xf numFmtId="0" fontId="22" fillId="55" borderId="11" applyNumberFormat="0" applyProtection="0">
      <alignment vertical="top"/>
    </xf>
    <xf numFmtId="0" fontId="22" fillId="55" borderId="11" applyNumberFormat="0" applyProtection="0">
      <alignment vertical="top"/>
    </xf>
    <xf numFmtId="0" fontId="29" fillId="55" borderId="16" applyNumberFormat="0" applyProtection="0">
      <alignment vertical="top"/>
    </xf>
    <xf numFmtId="0" fontId="22" fillId="45" borderId="11" applyNumberFormat="0" applyAlignment="0" applyProtection="0"/>
    <xf numFmtId="0" fontId="29" fillId="55" borderId="16" applyNumberFormat="0" applyAlignment="0" applyProtection="0"/>
    <xf numFmtId="0" fontId="22" fillId="55" borderId="11" applyNumberFormat="0" applyAlignment="0" applyProtection="0"/>
    <xf numFmtId="0" fontId="29" fillId="45" borderId="16" applyNumberFormat="0" applyAlignment="0" applyProtection="0"/>
    <xf numFmtId="0" fontId="22" fillId="55" borderId="11" applyNumberFormat="0" applyProtection="0">
      <alignment vertical="top"/>
    </xf>
    <xf numFmtId="0" fontId="25" fillId="62" borderId="11" applyNumberFormat="0" applyAlignment="0" applyProtection="0"/>
    <xf numFmtId="0" fontId="29" fillId="55" borderId="16" applyNumberFormat="0" applyAlignment="0" applyProtection="0"/>
    <xf numFmtId="0" fontId="25" fillId="37" borderId="11" applyNumberFormat="0" applyProtection="0">
      <alignment vertical="top"/>
    </xf>
    <xf numFmtId="0" fontId="28" fillId="59" borderId="15" applyNumberFormat="0" applyAlignment="0" applyProtection="0"/>
    <xf numFmtId="0" fontId="29" fillId="45" borderId="16" applyNumberFormat="0" applyAlignment="0" applyProtection="0"/>
    <xf numFmtId="0" fontId="28" fillId="39" borderId="15" applyNumberFormat="0" applyFont="0" applyAlignment="0" applyProtection="0"/>
    <xf numFmtId="0" fontId="29" fillId="55" borderId="16" applyNumberFormat="0" applyProtection="0">
      <alignment vertical="top"/>
    </xf>
    <xf numFmtId="0" fontId="36" fillId="0" borderId="18" applyNumberFormat="0" applyFill="0" applyAlignment="0" applyProtection="0"/>
    <xf numFmtId="0" fontId="22" fillId="45" borderId="11" applyNumberFormat="0" applyAlignment="0" applyProtection="0"/>
    <xf numFmtId="0" fontId="25" fillId="37" borderId="11" applyNumberFormat="0" applyProtection="0">
      <alignment vertical="top"/>
    </xf>
    <xf numFmtId="0" fontId="25" fillId="38" borderId="11" applyNumberFormat="0" applyAlignment="0" applyProtection="0"/>
    <xf numFmtId="0" fontId="36" fillId="0" borderId="18" applyNumberFormat="0" applyFill="0" applyAlignment="0" applyProtection="0"/>
    <xf numFmtId="0" fontId="36" fillId="0" borderId="18" applyNumberFormat="0" applyFill="0" applyProtection="0">
      <alignment vertical="top"/>
    </xf>
    <xf numFmtId="0" fontId="25" fillId="38" borderId="11" applyNumberFormat="0" applyAlignment="0" applyProtection="0"/>
    <xf numFmtId="0" fontId="29" fillId="45" borderId="16" applyNumberFormat="0" applyAlignment="0" applyProtection="0"/>
    <xf numFmtId="0" fontId="18" fillId="59" borderId="15" applyNumberFormat="0" applyProtection="0">
      <alignment vertical="top"/>
    </xf>
    <xf numFmtId="0" fontId="29" fillId="55" borderId="16" applyNumberFormat="0" applyAlignment="0" applyProtection="0"/>
    <xf numFmtId="0" fontId="22" fillId="45" borderId="11" applyNumberFormat="0" applyAlignment="0" applyProtection="0"/>
    <xf numFmtId="0" fontId="25" fillId="38"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18" fillId="59" borderId="15" applyNumberFormat="0" applyProtection="0">
      <alignment vertical="top"/>
    </xf>
    <xf numFmtId="0" fontId="36" fillId="0" borderId="18" applyNumberFormat="0" applyFill="0" applyAlignment="0" applyProtection="0"/>
    <xf numFmtId="0" fontId="29" fillId="55" borderId="16" applyNumberFormat="0" applyProtection="0">
      <alignment vertical="top"/>
    </xf>
    <xf numFmtId="0" fontId="36" fillId="0" borderId="18" applyNumberFormat="0" applyFill="0" applyAlignment="0" applyProtection="0"/>
    <xf numFmtId="0" fontId="25" fillId="62" borderId="11" applyNumberFormat="0" applyAlignment="0" applyProtection="0"/>
    <xf numFmtId="0" fontId="22" fillId="45" borderId="11"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37" borderId="11" applyNumberFormat="0" applyProtection="0">
      <alignment vertical="top"/>
    </xf>
    <xf numFmtId="0" fontId="29" fillId="55" borderId="16"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25" fillId="62" borderId="11" applyNumberFormat="0" applyAlignment="0" applyProtection="0"/>
    <xf numFmtId="0" fontId="29" fillId="55" borderId="16" applyNumberFormat="0" applyAlignment="0" applyProtection="0"/>
    <xf numFmtId="0" fontId="22" fillId="45" borderId="11" applyNumberFormat="0" applyAlignment="0" applyProtection="0"/>
    <xf numFmtId="0" fontId="29" fillId="55" borderId="16" applyNumberFormat="0" applyProtection="0">
      <alignment vertical="top"/>
    </xf>
    <xf numFmtId="0" fontId="36" fillId="0" borderId="18" applyNumberFormat="0" applyFill="0" applyProtection="0">
      <alignment vertical="top"/>
    </xf>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9" fillId="45" borderId="16" applyNumberFormat="0" applyAlignment="0" applyProtection="0"/>
    <xf numFmtId="0" fontId="28" fillId="59" borderId="15" applyNumberFormat="0" applyAlignment="0" applyProtection="0"/>
    <xf numFmtId="0" fontId="29" fillId="55" borderId="16" applyNumberFormat="0" applyAlignment="0" applyProtection="0"/>
    <xf numFmtId="0" fontId="29" fillId="55" borderId="16" applyNumberFormat="0" applyAlignment="0" applyProtection="0"/>
    <xf numFmtId="0" fontId="22" fillId="55" borderId="11"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9" fillId="45" borderId="16" applyNumberFormat="0" applyAlignment="0" applyProtection="0"/>
    <xf numFmtId="0" fontId="28" fillId="59" borderId="15" applyNumberFormat="0" applyAlignment="0" applyProtection="0"/>
    <xf numFmtId="0" fontId="25" fillId="37" borderId="11" applyNumberFormat="0" applyProtection="0">
      <alignment vertical="top"/>
    </xf>
    <xf numFmtId="0" fontId="28" fillId="59" borderId="15" applyNumberFormat="0" applyAlignment="0" applyProtection="0"/>
    <xf numFmtId="0" fontId="25" fillId="62" borderId="11" applyNumberFormat="0" applyAlignment="0" applyProtection="0"/>
    <xf numFmtId="0" fontId="18" fillId="59" borderId="15" applyNumberFormat="0" applyProtection="0">
      <alignment vertical="top"/>
    </xf>
    <xf numFmtId="0" fontId="36" fillId="0" borderId="18" applyNumberFormat="0" applyFill="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8" fillId="39" borderId="15" applyNumberFormat="0" applyFont="0" applyAlignment="0" applyProtection="0"/>
    <xf numFmtId="0" fontId="29" fillId="55" borderId="16"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8" fillId="59" borderId="15" applyNumberFormat="0" applyAlignment="0" applyProtection="0"/>
    <xf numFmtId="0" fontId="22" fillId="55" borderId="11" applyNumberFormat="0" applyAlignment="0" applyProtection="0"/>
    <xf numFmtId="0" fontId="25" fillId="38"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9" fillId="4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8" fillId="59" borderId="15" applyNumberFormat="0" applyAlignment="0" applyProtection="0"/>
    <xf numFmtId="0" fontId="29" fillId="45" borderId="16"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25" fillId="37" borderId="11" applyNumberFormat="0" applyProtection="0">
      <alignment vertical="top"/>
    </xf>
    <xf numFmtId="0" fontId="22" fillId="55" borderId="11" applyNumberFormat="0" applyProtection="0">
      <alignment vertical="top"/>
    </xf>
    <xf numFmtId="0" fontId="28" fillId="39" borderId="15" applyNumberFormat="0" applyFont="0" applyAlignment="0" applyProtection="0"/>
    <xf numFmtId="0" fontId="29" fillId="55" borderId="16"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9" fillId="55" borderId="16" applyNumberFormat="0" applyAlignment="0" applyProtection="0"/>
    <xf numFmtId="0" fontId="22" fillId="45" borderId="11" applyNumberFormat="0" applyAlignment="0" applyProtection="0"/>
    <xf numFmtId="0" fontId="29" fillId="45" borderId="16" applyNumberFormat="0" applyAlignment="0" applyProtection="0"/>
    <xf numFmtId="0" fontId="28" fillId="39" borderId="15" applyNumberFormat="0" applyFont="0" applyAlignment="0" applyProtection="0"/>
    <xf numFmtId="0" fontId="28" fillId="59" borderId="15" applyNumberFormat="0" applyAlignment="0" applyProtection="0"/>
    <xf numFmtId="0" fontId="29" fillId="4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36" fillId="0" borderId="18" applyNumberFormat="0" applyFill="0" applyAlignment="0" applyProtection="0"/>
    <xf numFmtId="0" fontId="29" fillId="55" borderId="16" applyNumberFormat="0" applyProtection="0">
      <alignment vertical="top"/>
    </xf>
    <xf numFmtId="0" fontId="25" fillId="38" borderId="11" applyNumberFormat="0" applyAlignment="0" applyProtection="0"/>
    <xf numFmtId="0" fontId="25" fillId="38"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36" fillId="0" borderId="18" applyNumberFormat="0" applyFill="0" applyProtection="0">
      <alignment vertical="top"/>
    </xf>
    <xf numFmtId="0" fontId="29" fillId="55" borderId="16" applyNumberFormat="0" applyProtection="0">
      <alignment vertical="top"/>
    </xf>
    <xf numFmtId="0" fontId="29" fillId="4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5" fillId="62" borderId="11" applyNumberFormat="0" applyAlignment="0" applyProtection="0"/>
    <xf numFmtId="0" fontId="25" fillId="37" borderId="11" applyNumberFormat="0" applyProtection="0">
      <alignment vertical="top"/>
    </xf>
    <xf numFmtId="0" fontId="22" fillId="45" borderId="11" applyNumberFormat="0" applyAlignment="0" applyProtection="0"/>
    <xf numFmtId="0" fontId="22" fillId="55" borderId="11" applyNumberFormat="0" applyProtection="0">
      <alignment vertical="top"/>
    </xf>
    <xf numFmtId="0" fontId="29" fillId="55" borderId="16" applyNumberFormat="0" applyProtection="0">
      <alignment vertical="top"/>
    </xf>
    <xf numFmtId="0" fontId="36" fillId="0" borderId="18" applyNumberFormat="0" applyFill="0" applyProtection="0">
      <alignment vertical="top"/>
    </xf>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45" borderId="16" applyNumberFormat="0" applyAlignment="0" applyProtection="0"/>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Alignment="0" applyProtection="0"/>
    <xf numFmtId="0" fontId="22" fillId="55" borderId="11"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2" fillId="55" borderId="11" applyNumberFormat="0" applyAlignment="0" applyProtection="0"/>
    <xf numFmtId="0" fontId="18" fillId="59" borderId="15" applyNumberFormat="0" applyProtection="0">
      <alignment vertical="top"/>
    </xf>
    <xf numFmtId="0" fontId="25" fillId="38" borderId="11" applyNumberFormat="0" applyAlignment="0" applyProtection="0"/>
    <xf numFmtId="0" fontId="18" fillId="59" borderId="15" applyNumberFormat="0" applyProtection="0">
      <alignment vertical="top"/>
    </xf>
    <xf numFmtId="0" fontId="18" fillId="59" borderId="15" applyNumberFormat="0" applyProtection="0">
      <alignment vertical="top"/>
    </xf>
    <xf numFmtId="0" fontId="29" fillId="55" borderId="16" applyNumberFormat="0" applyAlignment="0" applyProtection="0"/>
    <xf numFmtId="0" fontId="22" fillId="55" borderId="11" applyNumberFormat="0" applyProtection="0">
      <alignment vertical="top"/>
    </xf>
    <xf numFmtId="0" fontId="25" fillId="37" borderId="11" applyNumberFormat="0" applyProtection="0">
      <alignment vertical="top"/>
    </xf>
    <xf numFmtId="0" fontId="29" fillId="45" borderId="16" applyNumberFormat="0" applyAlignment="0" applyProtection="0"/>
    <xf numFmtId="0" fontId="28" fillId="59" borderId="15" applyNumberFormat="0" applyAlignment="0" applyProtection="0"/>
    <xf numFmtId="0" fontId="29" fillId="55" borderId="16" applyNumberFormat="0" applyProtection="0">
      <alignment vertical="top"/>
    </xf>
    <xf numFmtId="0" fontId="25" fillId="38" borderId="11" applyNumberFormat="0" applyAlignment="0" applyProtection="0"/>
    <xf numFmtId="0" fontId="28" fillId="59" borderId="15" applyNumberFormat="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Protection="0">
      <alignment vertical="top"/>
    </xf>
    <xf numFmtId="0" fontId="29" fillId="55" borderId="16" applyNumberFormat="0" applyProtection="0">
      <alignment vertical="top"/>
    </xf>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9" fillId="45" borderId="16" applyNumberForma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29" fillId="45" borderId="16" applyNumberFormat="0" applyAlignment="0" applyProtection="0"/>
    <xf numFmtId="0" fontId="29" fillId="45" borderId="16" applyNumberFormat="0" applyAlignment="0" applyProtection="0"/>
    <xf numFmtId="0" fontId="22" fillId="4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5" fillId="38" borderId="11" applyNumberFormat="0" applyAlignment="0" applyProtection="0"/>
    <xf numFmtId="0" fontId="22" fillId="55" borderId="11" applyNumberFormat="0" applyProtection="0">
      <alignment vertical="top"/>
    </xf>
    <xf numFmtId="0" fontId="18" fillId="59" borderId="15" applyNumberFormat="0" applyProtection="0">
      <alignment vertical="top"/>
    </xf>
    <xf numFmtId="0" fontId="28" fillId="59" borderId="15"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29" fillId="45" borderId="16" applyNumberFormat="0" applyAlignment="0" applyProtection="0"/>
    <xf numFmtId="0" fontId="22" fillId="4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9" fillId="55" borderId="16" applyNumberFormat="0" applyAlignment="0" applyProtection="0"/>
    <xf numFmtId="0" fontId="28" fillId="59" borderId="15" applyNumberFormat="0" applyAlignment="0" applyProtection="0"/>
    <xf numFmtId="0" fontId="29" fillId="55" borderId="16" applyNumberFormat="0" applyProtection="0">
      <alignment vertical="top"/>
    </xf>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8" fillId="59" borderId="15" applyNumberFormat="0" applyAlignment="0" applyProtection="0"/>
    <xf numFmtId="0" fontId="25" fillId="38" borderId="11"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5" fillId="62"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45" borderId="11" applyNumberFormat="0" applyAlignment="0" applyProtection="0"/>
    <xf numFmtId="0" fontId="36" fillId="0" borderId="18" applyNumberFormat="0" applyFill="0" applyAlignment="0" applyProtection="0"/>
    <xf numFmtId="0" fontId="29" fillId="55" borderId="16"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36" fillId="0" borderId="18" applyNumberFormat="0" applyFill="0" applyAlignment="0" applyProtection="0"/>
    <xf numFmtId="0" fontId="29" fillId="55" borderId="16"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5" fillId="62" borderId="11"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5" fillId="37" borderId="11" applyNumberFormat="0" applyProtection="0">
      <alignment vertical="top"/>
    </xf>
    <xf numFmtId="0" fontId="22" fillId="55" borderId="11" applyNumberFormat="0" applyAlignment="0" applyProtection="0"/>
    <xf numFmtId="0" fontId="36" fillId="0" borderId="18" applyNumberFormat="0" applyFill="0" applyProtection="0">
      <alignment vertical="top"/>
    </xf>
    <xf numFmtId="0" fontId="25" fillId="62" borderId="11" applyNumberFormat="0" applyAlignment="0" applyProtection="0"/>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18" fillId="59" borderId="15" applyNumberFormat="0" applyProtection="0">
      <alignment vertical="top"/>
    </xf>
    <xf numFmtId="0" fontId="29" fillId="55" borderId="16"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9" fillId="55" borderId="16" applyNumberFormat="0" applyAlignment="0" applyProtection="0"/>
    <xf numFmtId="0" fontId="29" fillId="55" borderId="16" applyNumberFormat="0" applyProtection="0">
      <alignment vertical="top"/>
    </xf>
    <xf numFmtId="0" fontId="22" fillId="55" borderId="11" applyNumberFormat="0" applyProtection="0">
      <alignment vertical="top"/>
    </xf>
    <xf numFmtId="0" fontId="28" fillId="59" borderId="15" applyNumberFormat="0" applyAlignment="0" applyProtection="0"/>
    <xf numFmtId="0" fontId="28" fillId="59" borderId="15" applyNumberFormat="0" applyAlignment="0" applyProtection="0"/>
    <xf numFmtId="0" fontId="25" fillId="38" borderId="11" applyNumberFormat="0" applyAlignment="0" applyProtection="0"/>
    <xf numFmtId="0" fontId="22" fillId="55" borderId="11" applyNumberFormat="0" applyProtection="0">
      <alignment vertical="top"/>
    </xf>
    <xf numFmtId="0" fontId="22" fillId="55" borderId="11" applyNumberFormat="0" applyAlignment="0" applyProtection="0"/>
    <xf numFmtId="0" fontId="29" fillId="55" borderId="16" applyNumberFormat="0" applyAlignment="0" applyProtection="0"/>
    <xf numFmtId="0" fontId="25" fillId="37" borderId="11" applyNumberFormat="0" applyProtection="0">
      <alignment vertical="top"/>
    </xf>
    <xf numFmtId="0" fontId="36" fillId="0" borderId="18" applyNumberFormat="0" applyFill="0" applyProtection="0">
      <alignment vertical="top"/>
    </xf>
    <xf numFmtId="0" fontId="29" fillId="45" borderId="16" applyNumberFormat="0" applyAlignment="0" applyProtection="0"/>
    <xf numFmtId="0" fontId="22" fillId="45" borderId="11"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2" fillId="45" borderId="11" applyNumberFormat="0" applyAlignment="0" applyProtection="0"/>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5" fillId="37" borderId="11" applyNumberFormat="0" applyProtection="0">
      <alignment vertical="top"/>
    </xf>
    <xf numFmtId="0" fontId="22" fillId="45" borderId="11" applyNumberFormat="0" applyAlignment="0" applyProtection="0"/>
    <xf numFmtId="0" fontId="25" fillId="62" borderId="11" applyNumberFormat="0" applyAlignment="0" applyProtection="0"/>
    <xf numFmtId="0" fontId="25" fillId="38" borderId="11" applyNumberFormat="0" applyAlignment="0" applyProtection="0"/>
    <xf numFmtId="0" fontId="22" fillId="55" borderId="11" applyNumberFormat="0" applyProtection="0">
      <alignment vertical="top"/>
    </xf>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9" fillId="55" borderId="16" applyNumberForma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36" fillId="0" borderId="18" applyNumberFormat="0" applyFill="0" applyProtection="0">
      <alignment vertical="top"/>
    </xf>
    <xf numFmtId="0" fontId="18" fillId="59" borderId="15" applyNumberFormat="0" applyProtection="0">
      <alignment vertical="top"/>
    </xf>
    <xf numFmtId="0" fontId="22" fillId="55" borderId="11" applyNumberFormat="0" applyAlignment="0" applyProtection="0"/>
    <xf numFmtId="0" fontId="25" fillId="62" borderId="11" applyNumberFormat="0" applyAlignment="0" applyProtection="0"/>
    <xf numFmtId="0" fontId="25" fillId="37" borderId="11" applyNumberFormat="0" applyProtection="0">
      <alignment vertical="top"/>
    </xf>
    <xf numFmtId="0" fontId="22" fillId="55" borderId="11" applyNumberFormat="0" applyAlignment="0" applyProtection="0"/>
    <xf numFmtId="0" fontId="29" fillId="55" borderId="16"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Protection="0">
      <alignment vertical="top"/>
    </xf>
    <xf numFmtId="0" fontId="22" fillId="55" borderId="11" applyNumberFormat="0" applyAlignment="0" applyProtection="0"/>
    <xf numFmtId="0" fontId="28" fillId="39" borderId="15" applyNumberFormat="0" applyFont="0" applyAlignment="0" applyProtection="0"/>
    <xf numFmtId="0" fontId="29" fillId="55" borderId="16" applyNumberFormat="0" applyAlignment="0" applyProtection="0"/>
    <xf numFmtId="0" fontId="25" fillId="62" borderId="11" applyNumberFormat="0" applyAlignment="0" applyProtection="0"/>
    <xf numFmtId="0" fontId="29" fillId="55" borderId="16" applyNumberFormat="0" applyAlignment="0" applyProtection="0"/>
    <xf numFmtId="0" fontId="25" fillId="62" borderId="11" applyNumberFormat="0" applyAlignment="0" applyProtection="0"/>
    <xf numFmtId="0" fontId="28" fillId="39" borderId="15" applyNumberFormat="0" applyFont="0" applyAlignment="0" applyProtection="0"/>
    <xf numFmtId="0" fontId="29" fillId="55" borderId="16" applyNumberFormat="0" applyProtection="0">
      <alignment vertical="top"/>
    </xf>
    <xf numFmtId="0" fontId="28" fillId="59" borderId="15"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9" fillId="55" borderId="16" applyNumberFormat="0" applyAlignment="0" applyProtection="0"/>
    <xf numFmtId="0" fontId="25" fillId="62"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45" borderId="16"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36" fillId="0" borderId="18" applyNumberFormat="0" applyFill="0" applyProtection="0">
      <alignment vertical="top"/>
    </xf>
    <xf numFmtId="0" fontId="28" fillId="59" borderId="15"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2" fillId="55" borderId="11" applyNumberFormat="0" applyProtection="0">
      <alignment vertical="top"/>
    </xf>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18" fillId="59" borderId="15" applyNumberFormat="0" applyProtection="0">
      <alignment vertical="top"/>
    </xf>
    <xf numFmtId="0" fontId="29" fillId="45" borderId="16" applyNumberFormat="0" applyAlignment="0" applyProtection="0"/>
    <xf numFmtId="0" fontId="25" fillId="62" borderId="11" applyNumberFormat="0" applyAlignment="0" applyProtection="0"/>
    <xf numFmtId="0" fontId="28" fillId="59" borderId="15"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2" fillId="55" borderId="11"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59" borderId="15" applyNumberFormat="0" applyAlignment="0" applyProtection="0"/>
    <xf numFmtId="0" fontId="29" fillId="4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2" fillId="45" borderId="11" applyNumberFormat="0" applyAlignment="0" applyProtection="0"/>
    <xf numFmtId="0" fontId="25" fillId="38" borderId="11" applyNumberFormat="0" applyAlignment="0" applyProtection="0"/>
    <xf numFmtId="0" fontId="22" fillId="45"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5" fillId="37" borderId="11" applyNumberFormat="0" applyProtection="0">
      <alignment vertical="top"/>
    </xf>
    <xf numFmtId="0" fontId="36" fillId="0" borderId="18" applyNumberFormat="0" applyFill="0" applyProtection="0">
      <alignment vertical="top"/>
    </xf>
    <xf numFmtId="0" fontId="22" fillId="55" borderId="11" applyNumberFormat="0" applyAlignment="0" applyProtection="0"/>
    <xf numFmtId="0" fontId="36" fillId="0" borderId="18" applyNumberFormat="0" applyFill="0" applyAlignment="0" applyProtection="0"/>
    <xf numFmtId="0" fontId="18" fillId="59" borderId="15" applyNumberFormat="0" applyProtection="0">
      <alignment vertical="top"/>
    </xf>
    <xf numFmtId="0" fontId="28" fillId="39" borderId="15" applyNumberFormat="0" applyFont="0" applyAlignment="0" applyProtection="0"/>
    <xf numFmtId="0" fontId="29" fillId="55" borderId="16" applyNumberFormat="0" applyProtection="0">
      <alignment vertical="top"/>
    </xf>
    <xf numFmtId="0" fontId="28" fillId="59" borderId="15" applyNumberFormat="0" applyAlignment="0" applyProtection="0"/>
    <xf numFmtId="0" fontId="28" fillId="39" borderId="15" applyNumberFormat="0" applyFont="0" applyAlignment="0" applyProtection="0"/>
    <xf numFmtId="0" fontId="29" fillId="55" borderId="16"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2" fillId="55" borderId="11" applyNumberFormat="0" applyAlignment="0" applyProtection="0"/>
    <xf numFmtId="0" fontId="28" fillId="39" borderId="15" applyNumberFormat="0" applyFont="0" applyAlignment="0" applyProtection="0"/>
    <xf numFmtId="0" fontId="25" fillId="37" borderId="11" applyNumberFormat="0" applyProtection="0">
      <alignment vertical="top"/>
    </xf>
    <xf numFmtId="0" fontId="29" fillId="55" borderId="16"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29" fillId="45" borderId="16" applyNumberFormat="0" applyAlignment="0" applyProtection="0"/>
    <xf numFmtId="0" fontId="28" fillId="59" borderId="15" applyNumberFormat="0" applyAlignment="0" applyProtection="0"/>
    <xf numFmtId="0" fontId="25" fillId="38" borderId="11" applyNumberFormat="0" applyAlignment="0" applyProtection="0"/>
    <xf numFmtId="0" fontId="29" fillId="55" borderId="16" applyNumberFormat="0" applyProtection="0">
      <alignment vertical="top"/>
    </xf>
    <xf numFmtId="0" fontId="36" fillId="0" borderId="18" applyNumberFormat="0" applyFill="0" applyProtection="0">
      <alignment vertical="top"/>
    </xf>
    <xf numFmtId="0" fontId="29" fillId="55" borderId="16" applyNumberFormat="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55" borderId="11" applyNumberFormat="0" applyProtection="0">
      <alignment vertical="top"/>
    </xf>
    <xf numFmtId="0" fontId="29" fillId="45" borderId="16" applyNumberFormat="0" applyAlignment="0" applyProtection="0"/>
    <xf numFmtId="0" fontId="22" fillId="45"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5" fillId="37" borderId="11" applyNumberFormat="0" applyProtection="0">
      <alignment vertical="top"/>
    </xf>
    <xf numFmtId="0" fontId="22" fillId="45" borderId="11" applyNumberFormat="0" applyAlignment="0" applyProtection="0"/>
    <xf numFmtId="0" fontId="25" fillId="62" borderId="11" applyNumberFormat="0" applyAlignment="0" applyProtection="0"/>
    <xf numFmtId="0" fontId="25" fillId="38" borderId="11" applyNumberFormat="0" applyAlignment="0" applyProtection="0"/>
    <xf numFmtId="0" fontId="25" fillId="38" borderId="11" applyNumberFormat="0" applyAlignment="0" applyProtection="0"/>
    <xf numFmtId="0" fontId="22" fillId="55" borderId="11" applyNumberFormat="0" applyProtection="0">
      <alignment vertical="top"/>
    </xf>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36" fillId="0" borderId="18" applyNumberFormat="0" applyFill="0" applyProtection="0">
      <alignment vertical="top"/>
    </xf>
    <xf numFmtId="0" fontId="18" fillId="59" borderId="15" applyNumberFormat="0" applyProtection="0">
      <alignment vertical="top"/>
    </xf>
    <xf numFmtId="0" fontId="22" fillId="55" borderId="11" applyNumberFormat="0" applyAlignment="0" applyProtection="0"/>
    <xf numFmtId="0" fontId="25" fillId="62" borderId="11" applyNumberFormat="0" applyAlignment="0" applyProtection="0"/>
    <xf numFmtId="0" fontId="25" fillId="37" borderId="11" applyNumberFormat="0" applyProtection="0">
      <alignment vertical="top"/>
    </xf>
    <xf numFmtId="0" fontId="22" fillId="55" borderId="11" applyNumberFormat="0" applyAlignment="0" applyProtection="0"/>
    <xf numFmtId="0" fontId="29" fillId="55" borderId="16"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Protection="0">
      <alignment vertical="top"/>
    </xf>
    <xf numFmtId="0" fontId="22" fillId="55" borderId="11" applyNumberFormat="0" applyAlignment="0" applyProtection="0"/>
    <xf numFmtId="0" fontId="28" fillId="39" borderId="15" applyNumberFormat="0" applyFont="0" applyAlignment="0" applyProtection="0"/>
    <xf numFmtId="0" fontId="29" fillId="55" borderId="16" applyNumberFormat="0" applyAlignment="0" applyProtection="0"/>
    <xf numFmtId="0" fontId="25" fillId="62" borderId="11" applyNumberFormat="0" applyAlignment="0" applyProtection="0"/>
    <xf numFmtId="0" fontId="29" fillId="55" borderId="16" applyNumberFormat="0" applyAlignment="0" applyProtection="0"/>
    <xf numFmtId="0" fontId="25" fillId="62" borderId="11" applyNumberFormat="0" applyAlignment="0" applyProtection="0"/>
    <xf numFmtId="0" fontId="28" fillId="39" borderId="15" applyNumberFormat="0" applyFont="0" applyAlignment="0" applyProtection="0"/>
    <xf numFmtId="0" fontId="29" fillId="55" borderId="16" applyNumberFormat="0" applyProtection="0">
      <alignment vertical="top"/>
    </xf>
    <xf numFmtId="0" fontId="28" fillId="59" borderId="15"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9" fillId="55" borderId="16" applyNumberFormat="0" applyAlignment="0" applyProtection="0"/>
    <xf numFmtId="0" fontId="25" fillId="62"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45" borderId="16"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36" fillId="0" borderId="18" applyNumberFormat="0" applyFill="0" applyProtection="0">
      <alignment vertical="top"/>
    </xf>
    <xf numFmtId="0" fontId="28" fillId="59" borderId="15"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2" fillId="55" borderId="11" applyNumberFormat="0" applyProtection="0">
      <alignment vertical="top"/>
    </xf>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18" fillId="59" borderId="15" applyNumberFormat="0" applyProtection="0">
      <alignment vertical="top"/>
    </xf>
    <xf numFmtId="0" fontId="29" fillId="45" borderId="16" applyNumberFormat="0" applyAlignment="0" applyProtection="0"/>
    <xf numFmtId="0" fontId="25" fillId="62" borderId="11" applyNumberFormat="0" applyAlignment="0" applyProtection="0"/>
    <xf numFmtId="0" fontId="28" fillId="59" borderId="15"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2" fillId="55" borderId="11"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59" borderId="15" applyNumberFormat="0" applyAlignment="0" applyProtection="0"/>
    <xf numFmtId="0" fontId="29" fillId="4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2" fillId="45" borderId="11" applyNumberFormat="0" applyAlignment="0" applyProtection="0"/>
    <xf numFmtId="0" fontId="25" fillId="38" borderId="11" applyNumberFormat="0" applyAlignment="0" applyProtection="0"/>
    <xf numFmtId="0" fontId="22" fillId="45"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5" fillId="37" borderId="11" applyNumberFormat="0" applyProtection="0">
      <alignment vertical="top"/>
    </xf>
    <xf numFmtId="0" fontId="36" fillId="0" borderId="18" applyNumberFormat="0" applyFill="0" applyProtection="0">
      <alignment vertical="top"/>
    </xf>
    <xf numFmtId="0" fontId="22" fillId="55" borderId="11" applyNumberFormat="0" applyAlignment="0" applyProtection="0"/>
    <xf numFmtId="0" fontId="36" fillId="0" borderId="18" applyNumberFormat="0" applyFill="0" applyAlignment="0" applyProtection="0"/>
    <xf numFmtId="0" fontId="18" fillId="59" borderId="15" applyNumberFormat="0" applyProtection="0">
      <alignment vertical="top"/>
    </xf>
    <xf numFmtId="0" fontId="28" fillId="39" borderId="15" applyNumberFormat="0" applyFont="0" applyAlignment="0" applyProtection="0"/>
    <xf numFmtId="0" fontId="29" fillId="55" borderId="16" applyNumberFormat="0" applyProtection="0">
      <alignment vertical="top"/>
    </xf>
    <xf numFmtId="0" fontId="28" fillId="59" borderId="15" applyNumberFormat="0" applyAlignment="0" applyProtection="0"/>
    <xf numFmtId="0" fontId="28" fillId="39" borderId="15" applyNumberFormat="0" applyFont="0" applyAlignment="0" applyProtection="0"/>
    <xf numFmtId="0" fontId="29" fillId="55" borderId="16"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2" fillId="55" borderId="11" applyNumberFormat="0" applyAlignment="0" applyProtection="0"/>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9" fillId="55" borderId="16" applyNumberFormat="0" applyProtection="0">
      <alignment vertical="top"/>
    </xf>
    <xf numFmtId="0" fontId="36" fillId="0" borderId="18" applyNumberFormat="0" applyFill="0" applyProtection="0">
      <alignment vertical="top"/>
    </xf>
    <xf numFmtId="0" fontId="22" fillId="45" borderId="11" applyNumberFormat="0" applyAlignment="0" applyProtection="0"/>
    <xf numFmtId="0" fontId="22" fillId="55" borderId="11" applyNumberFormat="0" applyProtection="0">
      <alignment vertical="top"/>
    </xf>
    <xf numFmtId="0" fontId="22" fillId="55" borderId="11" applyNumberFormat="0" applyProtection="0">
      <alignment vertical="top"/>
    </xf>
    <xf numFmtId="0" fontId="29" fillId="45" borderId="16" applyNumberFormat="0" applyAlignment="0" applyProtection="0"/>
    <xf numFmtId="0" fontId="22" fillId="45"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5" fillId="37" borderId="11"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2" fillId="45" borderId="11"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5" fillId="37" borderId="11" applyNumberFormat="0" applyProtection="0">
      <alignment vertical="top"/>
    </xf>
    <xf numFmtId="0" fontId="22" fillId="45" borderId="11" applyNumberFormat="0" applyAlignment="0" applyProtection="0"/>
    <xf numFmtId="0" fontId="25" fillId="62" borderId="11" applyNumberFormat="0" applyAlignment="0" applyProtection="0"/>
    <xf numFmtId="0" fontId="25" fillId="38" borderId="11" applyNumberFormat="0" applyAlignment="0" applyProtection="0"/>
    <xf numFmtId="0" fontId="25" fillId="38" borderId="11" applyNumberFormat="0" applyAlignment="0" applyProtection="0"/>
    <xf numFmtId="0" fontId="22" fillId="55" borderId="11" applyNumberFormat="0" applyProtection="0">
      <alignment vertical="top"/>
    </xf>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8" fillId="39" borderId="15" applyNumberFormat="0" applyFont="0" applyAlignment="0" applyProtection="0"/>
    <xf numFmtId="0" fontId="29" fillId="55" borderId="16" applyNumberFormat="0" applyProtection="0">
      <alignment vertical="top"/>
    </xf>
    <xf numFmtId="0" fontId="29" fillId="55" borderId="16" applyNumberFormat="0" applyProtection="0">
      <alignment vertical="top"/>
    </xf>
    <xf numFmtId="0" fontId="18" fillId="59" borderId="15" applyNumberFormat="0" applyProtection="0">
      <alignment vertical="top"/>
    </xf>
    <xf numFmtId="0" fontId="25" fillId="37" borderId="11" applyNumberFormat="0" applyProtection="0">
      <alignment vertical="top"/>
    </xf>
    <xf numFmtId="0" fontId="18" fillId="59" borderId="15" applyNumberFormat="0" applyProtection="0">
      <alignment vertical="top"/>
    </xf>
    <xf numFmtId="0" fontId="28" fillId="59" borderId="15" applyNumberFormat="0" applyAlignment="0" applyProtection="0"/>
    <xf numFmtId="0" fontId="22" fillId="55" borderId="11" applyNumberFormat="0" applyAlignment="0" applyProtection="0"/>
    <xf numFmtId="0" fontId="28" fillId="59" borderId="15" applyNumberFormat="0" applyAlignment="0" applyProtection="0"/>
    <xf numFmtId="0" fontId="18" fillId="59" borderId="15" applyNumberFormat="0" applyProtection="0">
      <alignment vertical="top"/>
    </xf>
    <xf numFmtId="0" fontId="28" fillId="59" borderId="15" applyNumberFormat="0" applyAlignment="0" applyProtection="0"/>
    <xf numFmtId="0" fontId="25" fillId="38" borderId="11" applyNumberFormat="0" applyAlignment="0" applyProtection="0"/>
    <xf numFmtId="0" fontId="29" fillId="55" borderId="16" applyNumberFormat="0" applyProtection="0">
      <alignment vertical="top"/>
    </xf>
    <xf numFmtId="0" fontId="25" fillId="62" borderId="11" applyNumberFormat="0" applyAlignment="0" applyProtection="0"/>
    <xf numFmtId="0" fontId="18" fillId="59" borderId="15" applyNumberFormat="0" applyProtection="0">
      <alignment vertical="top"/>
    </xf>
    <xf numFmtId="0" fontId="36" fillId="0" borderId="18" applyNumberFormat="0" applyFill="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36" fillId="0" borderId="18" applyNumberFormat="0" applyFill="0" applyProtection="0">
      <alignment vertical="top"/>
    </xf>
    <xf numFmtId="0" fontId="29" fillId="45" borderId="16" applyNumberFormat="0" applyAlignment="0" applyProtection="0"/>
    <xf numFmtId="0" fontId="28" fillId="39" borderId="15" applyNumberFormat="0" applyFont="0" applyAlignment="0" applyProtection="0"/>
    <xf numFmtId="0" fontId="29" fillId="55" borderId="16" applyNumberFormat="0" applyAlignment="0" applyProtection="0"/>
    <xf numFmtId="0" fontId="18" fillId="59" borderId="15" applyNumberFormat="0" applyProtection="0">
      <alignment vertical="top"/>
    </xf>
    <xf numFmtId="0" fontId="29" fillId="45" borderId="16" applyNumberFormat="0" applyAlignment="0" applyProtection="0"/>
    <xf numFmtId="0" fontId="29" fillId="55" borderId="16" applyNumberFormat="0" applyAlignment="0" applyProtection="0"/>
    <xf numFmtId="0" fontId="25" fillId="62" borderId="11" applyNumberFormat="0" applyAlignment="0" applyProtection="0"/>
    <xf numFmtId="0" fontId="29" fillId="55" borderId="16" applyNumberFormat="0" applyAlignment="0" applyProtection="0"/>
    <xf numFmtId="0" fontId="28" fillId="59" borderId="15" applyNumberFormat="0" applyAlignment="0" applyProtection="0"/>
    <xf numFmtId="0" fontId="22" fillId="4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5" fillId="38" borderId="11" applyNumberFormat="0" applyAlignment="0" applyProtection="0"/>
    <xf numFmtId="0" fontId="28" fillId="39" borderId="15" applyNumberFormat="0" applyFont="0" applyAlignment="0" applyProtection="0"/>
    <xf numFmtId="0" fontId="25" fillId="62" borderId="11" applyNumberFormat="0" applyAlignment="0" applyProtection="0"/>
    <xf numFmtId="0" fontId="29" fillId="55" borderId="16"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9" fillId="45" borderId="16" applyNumberFormat="0" applyAlignment="0" applyProtection="0"/>
    <xf numFmtId="0" fontId="28" fillId="59" borderId="15" applyNumberFormat="0" applyAlignment="0" applyProtection="0"/>
    <xf numFmtId="0" fontId="28" fillId="39" borderId="15" applyNumberFormat="0" applyFont="0" applyAlignment="0" applyProtection="0"/>
    <xf numFmtId="0" fontId="22" fillId="55" borderId="11" applyNumberFormat="0" applyAlignment="0" applyProtection="0"/>
    <xf numFmtId="0" fontId="28" fillId="39" borderId="15" applyNumberFormat="0" applyFont="0" applyAlignment="0" applyProtection="0"/>
    <xf numFmtId="0" fontId="25" fillId="38" borderId="11" applyNumberFormat="0" applyAlignment="0" applyProtection="0"/>
    <xf numFmtId="0" fontId="18" fillId="59" borderId="15" applyNumberFormat="0" applyProtection="0">
      <alignment vertical="top"/>
    </xf>
    <xf numFmtId="0" fontId="36" fillId="0" borderId="18" applyNumberFormat="0" applyFill="0" applyProtection="0">
      <alignment vertical="top"/>
    </xf>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18" fillId="59" borderId="15" applyNumberFormat="0" applyProtection="0">
      <alignment vertical="top"/>
    </xf>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5" fillId="62"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Alignment="0" applyProtection="0"/>
    <xf numFmtId="0" fontId="22" fillId="55" borderId="11" applyNumberFormat="0" applyAlignment="0" applyProtection="0"/>
    <xf numFmtId="0" fontId="22" fillId="55"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8" fillId="59" borderId="15"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2" fillId="55" borderId="11" applyNumberFormat="0" applyProtection="0">
      <alignment vertical="top"/>
    </xf>
    <xf numFmtId="0" fontId="29" fillId="55" borderId="16" applyNumberFormat="0" applyProtection="0">
      <alignment vertical="top"/>
    </xf>
    <xf numFmtId="0" fontId="25" fillId="37" borderId="11" applyNumberFormat="0" applyProtection="0">
      <alignment vertical="top"/>
    </xf>
    <xf numFmtId="0" fontId="25" fillId="37" borderId="11" applyNumberFormat="0" applyProtection="0">
      <alignment vertical="top"/>
    </xf>
    <xf numFmtId="0" fontId="28" fillId="59" borderId="15" applyNumberFormat="0" applyAlignment="0" applyProtection="0"/>
    <xf numFmtId="0" fontId="25" fillId="62" borderId="11" applyNumberFormat="0" applyAlignment="0" applyProtection="0"/>
    <xf numFmtId="0" fontId="28" fillId="59" borderId="15"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36" fillId="0" borderId="18" applyNumberFormat="0" applyFill="0" applyProtection="0">
      <alignment vertical="top"/>
    </xf>
    <xf numFmtId="0" fontId="28" fillId="59" borderId="15"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36" fillId="0" borderId="18" applyNumberFormat="0" applyFill="0" applyProtection="0">
      <alignment vertical="top"/>
    </xf>
    <xf numFmtId="0" fontId="29" fillId="45" borderId="16" applyNumberFormat="0" applyAlignment="0" applyProtection="0"/>
    <xf numFmtId="0" fontId="28" fillId="39" borderId="15" applyNumberFormat="0" applyFont="0" applyAlignment="0" applyProtection="0"/>
    <xf numFmtId="0" fontId="25" fillId="37" borderId="11" applyNumberFormat="0" applyProtection="0">
      <alignment vertical="top"/>
    </xf>
    <xf numFmtId="0" fontId="22" fillId="55" borderId="11" applyNumberFormat="0" applyProtection="0">
      <alignment vertical="top"/>
    </xf>
    <xf numFmtId="0" fontId="22" fillId="55" borderId="11" applyNumberFormat="0" applyProtection="0">
      <alignment vertical="top"/>
    </xf>
    <xf numFmtId="0" fontId="28" fillId="39" borderId="15" applyNumberFormat="0" applyFont="0" applyAlignment="0" applyProtection="0"/>
    <xf numFmtId="0" fontId="29" fillId="55" borderId="16" applyNumberFormat="0" applyProtection="0">
      <alignment vertical="top"/>
    </xf>
    <xf numFmtId="0" fontId="29" fillId="55" borderId="16" applyNumberFormat="0" applyAlignment="0" applyProtection="0"/>
    <xf numFmtId="0" fontId="28" fillId="39" borderId="15" applyNumberFormat="0" applyFont="0" applyAlignment="0" applyProtection="0"/>
    <xf numFmtId="0" fontId="29" fillId="55" borderId="16" applyNumberFormat="0" applyAlignment="0" applyProtection="0"/>
    <xf numFmtId="0" fontId="29" fillId="55" borderId="16" applyNumberFormat="0" applyAlignment="0" applyProtection="0"/>
    <xf numFmtId="0" fontId="25" fillId="62" borderId="11" applyNumberFormat="0" applyAlignment="0" applyProtection="0"/>
    <xf numFmtId="0" fontId="25" fillId="38" borderId="11"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36" fillId="0" borderId="18" applyNumberFormat="0" applyFill="0" applyAlignment="0" applyProtection="0"/>
    <xf numFmtId="0" fontId="18" fillId="59" borderId="15" applyNumberFormat="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5" fillId="62" borderId="11" applyNumberFormat="0" applyAlignment="0" applyProtection="0"/>
    <xf numFmtId="0" fontId="28" fillId="39" borderId="15" applyNumberFormat="0" applyFont="0" applyAlignment="0" applyProtection="0"/>
    <xf numFmtId="0" fontId="29" fillId="45" borderId="16"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2" fillId="55" borderId="11" applyNumberFormat="0" applyProtection="0">
      <alignment vertical="top"/>
    </xf>
    <xf numFmtId="0" fontId="36" fillId="0" borderId="18" applyNumberFormat="0" applyFill="0" applyAlignment="0" applyProtection="0"/>
    <xf numFmtId="0" fontId="22" fillId="55" borderId="11" applyNumberFormat="0" applyAlignment="0" applyProtection="0"/>
    <xf numFmtId="0" fontId="25" fillId="62"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8" fillId="39" borderId="15" applyNumberFormat="0" applyFont="0" applyAlignment="0" applyProtection="0"/>
    <xf numFmtId="0" fontId="25" fillId="38" borderId="11"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36" fillId="0" borderId="18" applyNumberFormat="0" applyFill="0" applyProtection="0">
      <alignment vertical="top"/>
    </xf>
    <xf numFmtId="0" fontId="22" fillId="55" borderId="11" applyNumberFormat="0" applyProtection="0">
      <alignment vertical="top"/>
    </xf>
    <xf numFmtId="0" fontId="29" fillId="55" borderId="16" applyNumberFormat="0" applyAlignment="0" applyProtection="0"/>
    <xf numFmtId="0" fontId="36" fillId="0" borderId="18" applyNumberFormat="0" applyFill="0" applyAlignment="0" applyProtection="0"/>
    <xf numFmtId="0" fontId="18" fillId="59" borderId="15" applyNumberFormat="0" applyProtection="0">
      <alignment vertical="top"/>
    </xf>
    <xf numFmtId="0" fontId="28" fillId="59" borderId="15" applyNumberFormat="0" applyAlignment="0" applyProtection="0"/>
    <xf numFmtId="0" fontId="25" fillId="37" borderId="11" applyNumberFormat="0" applyProtection="0">
      <alignment vertical="top"/>
    </xf>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29" fillId="55"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29" fillId="55" borderId="16"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9" fillId="55" borderId="16" applyNumberFormat="0" applyAlignment="0" applyProtection="0"/>
    <xf numFmtId="0" fontId="22" fillId="55"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36" fillId="0" borderId="18" applyNumberFormat="0" applyFill="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9" fillId="55" borderId="16" applyNumberFormat="0" applyAlignment="0" applyProtection="0"/>
    <xf numFmtId="0" fontId="36" fillId="0" borderId="18" applyNumberFormat="0" applyFill="0" applyAlignment="0" applyProtection="0"/>
    <xf numFmtId="0" fontId="25" fillId="38" borderId="11"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36" fillId="0" borderId="18" applyNumberFormat="0" applyFill="0" applyAlignment="0" applyProtection="0"/>
    <xf numFmtId="0" fontId="22" fillId="45" borderId="11" applyNumberFormat="0" applyAlignment="0" applyProtection="0"/>
    <xf numFmtId="0" fontId="22" fillId="55" borderId="11" applyNumberFormat="0" applyAlignment="0" applyProtection="0"/>
    <xf numFmtId="0" fontId="25" fillId="62"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2" fillId="45" borderId="11" applyNumberFormat="0" applyAlignment="0" applyProtection="0"/>
    <xf numFmtId="0" fontId="29" fillId="45" borderId="16"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Protection="0">
      <alignment vertical="top"/>
    </xf>
    <xf numFmtId="0" fontId="29" fillId="45"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2" fillId="45" borderId="11" applyNumberFormat="0" applyAlignment="0" applyProtection="0"/>
    <xf numFmtId="0" fontId="29" fillId="55" borderId="16" applyNumberFormat="0" applyProtection="0">
      <alignment vertical="top"/>
    </xf>
    <xf numFmtId="0" fontId="22" fillId="55" borderId="11" applyNumberFormat="0" applyAlignment="0" applyProtection="0"/>
    <xf numFmtId="0" fontId="25" fillId="62" borderId="11" applyNumberFormat="0" applyAlignment="0" applyProtection="0"/>
    <xf numFmtId="0" fontId="25" fillId="38" borderId="11" applyNumberFormat="0" applyAlignment="0" applyProtection="0"/>
    <xf numFmtId="0" fontId="36" fillId="0" borderId="18" applyNumberFormat="0" applyFill="0" applyProtection="0">
      <alignment vertical="top"/>
    </xf>
    <xf numFmtId="0" fontId="25" fillId="37" borderId="11" applyNumberFormat="0" applyProtection="0">
      <alignment vertical="top"/>
    </xf>
    <xf numFmtId="0" fontId="22" fillId="55" borderId="11" applyNumberFormat="0" applyAlignment="0" applyProtection="0"/>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38" borderId="11" applyNumberFormat="0" applyAlignment="0" applyProtection="0"/>
    <xf numFmtId="0" fontId="36" fillId="0" borderId="18" applyNumberFormat="0" applyFill="0" applyAlignment="0" applyProtection="0"/>
    <xf numFmtId="0" fontId="25" fillId="62" borderId="11" applyNumberFormat="0" applyAlignment="0" applyProtection="0"/>
    <xf numFmtId="0" fontId="29" fillId="55" borderId="16" applyNumberFormat="0" applyAlignment="0" applyProtection="0"/>
    <xf numFmtId="0" fontId="29" fillId="55" borderId="16" applyNumberFormat="0" applyProtection="0">
      <alignment vertical="top"/>
    </xf>
    <xf numFmtId="0" fontId="29" fillId="45" borderId="16" applyNumberFormat="0" applyAlignment="0" applyProtection="0"/>
    <xf numFmtId="0" fontId="25" fillId="62" borderId="11" applyNumberFormat="0" applyAlignment="0" applyProtection="0"/>
    <xf numFmtId="0" fontId="22" fillId="45" borderId="11"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36" fillId="0" borderId="18" applyNumberFormat="0" applyFill="0" applyProtection="0">
      <alignment vertical="top"/>
    </xf>
    <xf numFmtId="0" fontId="22" fillId="55" borderId="11" applyNumberFormat="0" applyProtection="0">
      <alignment vertical="top"/>
    </xf>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5" fillId="62" borderId="11" applyNumberFormat="0" applyAlignment="0" applyProtection="0"/>
    <xf numFmtId="0" fontId="28" fillId="39" borderId="15" applyNumberFormat="0" applyFont="0" applyAlignment="0" applyProtection="0"/>
    <xf numFmtId="0" fontId="29" fillId="55"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2" fillId="55" borderId="11" applyNumberFormat="0" applyAlignment="0" applyProtection="0"/>
    <xf numFmtId="0" fontId="25" fillId="62"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45" borderId="16"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2" fillId="45" borderId="11" applyNumberFormat="0" applyAlignment="0" applyProtection="0"/>
    <xf numFmtId="0" fontId="36" fillId="0" borderId="18" applyNumberFormat="0" applyFill="0" applyProtection="0">
      <alignment vertical="top"/>
    </xf>
    <xf numFmtId="0" fontId="25" fillId="38" borderId="11" applyNumberFormat="0" applyAlignment="0" applyProtection="0"/>
    <xf numFmtId="0" fontId="29" fillId="45" borderId="16"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18" fillId="59" borderId="15" applyNumberFormat="0" applyProtection="0">
      <alignment vertical="top"/>
    </xf>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45" borderId="16"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Alignment="0" applyProtection="0"/>
    <xf numFmtId="0" fontId="36" fillId="0" borderId="18" applyNumberFormat="0" applyFill="0" applyProtection="0">
      <alignment vertical="top"/>
    </xf>
    <xf numFmtId="0" fontId="18" fillId="59" borderId="15" applyNumberFormat="0" applyProtection="0">
      <alignment vertical="top"/>
    </xf>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5" fillId="38" borderId="11" applyNumberFormat="0" applyAlignment="0" applyProtection="0"/>
    <xf numFmtId="0" fontId="22" fillId="45" borderId="11" applyNumberFormat="0" applyAlignment="0" applyProtection="0"/>
    <xf numFmtId="0" fontId="28" fillId="39" borderId="15" applyNumberFormat="0" applyFont="0" applyAlignment="0" applyProtection="0"/>
    <xf numFmtId="0" fontId="29" fillId="55" borderId="16" applyNumberFormat="0" applyProtection="0">
      <alignment vertical="top"/>
    </xf>
    <xf numFmtId="0" fontId="28" fillId="59" borderId="15" applyNumberFormat="0" applyAlignment="0" applyProtection="0"/>
    <xf numFmtId="0" fontId="28" fillId="39" borderId="15" applyNumberFormat="0" applyFont="0" applyAlignment="0" applyProtection="0"/>
    <xf numFmtId="0" fontId="28" fillId="59" borderId="15"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8" fillId="39" borderId="15" applyNumberFormat="0" applyFont="0" applyAlignment="0" applyProtection="0"/>
    <xf numFmtId="0" fontId="25" fillId="37" borderId="11" applyNumberFormat="0" applyProtection="0">
      <alignment vertical="top"/>
    </xf>
    <xf numFmtId="0" fontId="28" fillId="59" borderId="15" applyNumberFormat="0" applyAlignment="0" applyProtection="0"/>
    <xf numFmtId="0" fontId="36" fillId="0" borderId="18" applyNumberFormat="0" applyFill="0" applyProtection="0">
      <alignment vertical="top"/>
    </xf>
    <xf numFmtId="0" fontId="28" fillId="39" borderId="15" applyNumberFormat="0" applyFont="0" applyAlignment="0" applyProtection="0"/>
    <xf numFmtId="0" fontId="25" fillId="37" borderId="11" applyNumberFormat="0" applyProtection="0">
      <alignment vertical="top"/>
    </xf>
    <xf numFmtId="0" fontId="28" fillId="39" borderId="15" applyNumberFormat="0" applyFont="0" applyAlignment="0" applyProtection="0"/>
    <xf numFmtId="0" fontId="29" fillId="45" borderId="16" applyNumberFormat="0" applyAlignment="0" applyProtection="0"/>
    <xf numFmtId="0" fontId="22" fillId="55" borderId="11" applyNumberFormat="0" applyAlignment="0" applyProtection="0"/>
    <xf numFmtId="0" fontId="22" fillId="55" borderId="11"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22" fillId="45" borderId="11" applyNumberFormat="0" applyAlignment="0" applyProtection="0"/>
    <xf numFmtId="0" fontId="29" fillId="45" borderId="16" applyNumberForma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5" fillId="38" borderId="11" applyNumberFormat="0" applyAlignment="0" applyProtection="0"/>
    <xf numFmtId="0" fontId="28" fillId="39" borderId="15" applyNumberFormat="0" applyFont="0" applyAlignment="0" applyProtection="0"/>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5" fillId="37" borderId="11" applyNumberFormat="0" applyProtection="0">
      <alignment vertical="top"/>
    </xf>
    <xf numFmtId="0" fontId="22" fillId="55"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8" fillId="39" borderId="15" applyNumberFormat="0" applyFont="0" applyAlignment="0" applyProtection="0"/>
    <xf numFmtId="0" fontId="29" fillId="55" borderId="16" applyNumberFormat="0" applyProtection="0">
      <alignment vertical="top"/>
    </xf>
    <xf numFmtId="0" fontId="36" fillId="0" borderId="18" applyNumberFormat="0" applyFill="0" applyAlignment="0" applyProtection="0"/>
    <xf numFmtId="0" fontId="22" fillId="55" borderId="11" applyNumberFormat="0" applyAlignment="0" applyProtection="0"/>
    <xf numFmtId="0" fontId="36" fillId="0" borderId="18" applyNumberFormat="0" applyFill="0" applyProtection="0">
      <alignment vertical="top"/>
    </xf>
    <xf numFmtId="0" fontId="25" fillId="37" borderId="11" applyNumberFormat="0" applyProtection="0">
      <alignment vertical="top"/>
    </xf>
    <xf numFmtId="0" fontId="22" fillId="55" borderId="11" applyNumberFormat="0" applyAlignment="0" applyProtection="0"/>
    <xf numFmtId="0" fontId="22" fillId="45" borderId="11" applyNumberFormat="0" applyAlignment="0" applyProtection="0"/>
    <xf numFmtId="0" fontId="25" fillId="38" borderId="11" applyNumberFormat="0" applyAlignment="0" applyProtection="0"/>
    <xf numFmtId="0" fontId="22" fillId="45" borderId="11" applyNumberFormat="0" applyAlignment="0" applyProtection="0"/>
    <xf numFmtId="0" fontId="22" fillId="55" borderId="11" applyNumberFormat="0" applyAlignment="0" applyProtection="0"/>
    <xf numFmtId="0" fontId="25" fillId="62" borderId="11" applyNumberFormat="0" applyAlignment="0" applyProtection="0"/>
    <xf numFmtId="0" fontId="29" fillId="45" borderId="16"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36" fillId="0" borderId="18" applyNumberFormat="0" applyFill="0" applyAlignment="0" applyProtection="0"/>
    <xf numFmtId="0" fontId="28" fillId="59" borderId="15" applyNumberFormat="0" applyAlignment="0" applyProtection="0"/>
    <xf numFmtId="0" fontId="25" fillId="62" borderId="11" applyNumberFormat="0" applyAlignment="0" applyProtection="0"/>
    <xf numFmtId="0" fontId="29" fillId="45" borderId="16" applyNumberFormat="0" applyAlignment="0" applyProtection="0"/>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9" fillId="55" borderId="16" applyNumberFormat="0" applyAlignment="0" applyProtection="0"/>
    <xf numFmtId="0" fontId="36" fillId="0" borderId="18" applyNumberFormat="0" applyFill="0" applyAlignment="0" applyProtection="0"/>
    <xf numFmtId="0" fontId="29" fillId="55" borderId="16" applyNumberFormat="0" applyAlignment="0" applyProtection="0"/>
    <xf numFmtId="0" fontId="22" fillId="55" borderId="11" applyNumberFormat="0" applyProtection="0">
      <alignment vertical="top"/>
    </xf>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2" fillId="55" borderId="11" applyNumberFormat="0" applyProtection="0">
      <alignment vertical="top"/>
    </xf>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39" borderId="15" applyNumberFormat="0" applyFont="0" applyAlignment="0" applyProtection="0"/>
    <xf numFmtId="0" fontId="18" fillId="59" borderId="15" applyNumberFormat="0" applyProtection="0">
      <alignment vertical="top"/>
    </xf>
    <xf numFmtId="0" fontId="36" fillId="0" borderId="18" applyNumberFormat="0" applyFill="0" applyProtection="0">
      <alignment vertical="top"/>
    </xf>
    <xf numFmtId="0" fontId="36" fillId="0" borderId="18" applyNumberFormat="0" applyFill="0" applyAlignment="0" applyProtection="0"/>
    <xf numFmtId="0" fontId="36" fillId="0" borderId="18" applyNumberFormat="0" applyFill="0" applyAlignment="0" applyProtection="0"/>
    <xf numFmtId="0" fontId="29" fillId="55" borderId="16" applyNumberFormat="0" applyAlignment="0" applyProtection="0"/>
    <xf numFmtId="0" fontId="22" fillId="45" borderId="11" applyNumberFormat="0" applyAlignment="0" applyProtection="0"/>
    <xf numFmtId="0" fontId="28" fillId="59" borderId="15" applyNumberFormat="0" applyAlignment="0" applyProtection="0"/>
    <xf numFmtId="0" fontId="29" fillId="45" borderId="16" applyNumberFormat="0" applyAlignment="0" applyProtection="0"/>
    <xf numFmtId="0" fontId="25" fillId="37" borderId="11" applyNumberFormat="0" applyProtection="0">
      <alignment vertical="top"/>
    </xf>
    <xf numFmtId="0" fontId="25" fillId="38" borderId="11" applyNumberFormat="0" applyAlignment="0" applyProtection="0"/>
    <xf numFmtId="0" fontId="25" fillId="62" borderId="11" applyNumberFormat="0" applyAlignment="0" applyProtection="0"/>
    <xf numFmtId="0" fontId="29" fillId="55" borderId="16" applyNumberFormat="0" applyAlignment="0" applyProtection="0"/>
    <xf numFmtId="0" fontId="22" fillId="45" borderId="11" applyNumberFormat="0" applyAlignment="0" applyProtection="0"/>
    <xf numFmtId="0" fontId="22" fillId="55"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38" borderId="11"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62" borderId="11" applyNumberFormat="0" applyAlignment="0" applyProtection="0"/>
    <xf numFmtId="0" fontId="29" fillId="55" borderId="16" applyNumberFormat="0" applyAlignment="0" applyProtection="0"/>
    <xf numFmtId="0" fontId="25" fillId="62" borderId="11" applyNumberFormat="0" applyAlignment="0" applyProtection="0"/>
    <xf numFmtId="0" fontId="29" fillId="55" borderId="16" applyNumberFormat="0" applyAlignment="0" applyProtection="0"/>
    <xf numFmtId="0" fontId="22" fillId="55" borderId="11"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9" fillId="55" borderId="16" applyNumberFormat="0" applyProtection="0">
      <alignment vertical="top"/>
    </xf>
    <xf numFmtId="0" fontId="22" fillId="55" borderId="11" applyNumberFormat="0" applyAlignment="0" applyProtection="0"/>
    <xf numFmtId="0" fontId="25" fillId="37"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45" borderId="11" applyNumberFormat="0" applyAlignment="0" applyProtection="0"/>
    <xf numFmtId="0" fontId="28" fillId="39" borderId="15" applyNumberFormat="0" applyFont="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2" fillId="55" borderId="11" applyNumberFormat="0" applyAlignment="0" applyProtection="0"/>
    <xf numFmtId="0" fontId="25" fillId="62"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5" fillId="38" borderId="11" applyNumberFormat="0" applyAlignment="0" applyProtection="0"/>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29" fillId="55" borderId="16" applyNumberFormat="0" applyAlignment="0" applyProtection="0"/>
    <xf numFmtId="0" fontId="36" fillId="0" borderId="18" applyNumberFormat="0" applyFill="0" applyAlignment="0" applyProtection="0"/>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9" fillId="55"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18" fillId="59" borderId="15" applyNumberFormat="0" applyProtection="0">
      <alignment vertical="top"/>
    </xf>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8" fillId="59" borderId="15"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18" fillId="59" borderId="15" applyNumberFormat="0" applyProtection="0">
      <alignment vertical="top"/>
    </xf>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55" borderId="16" applyNumberFormat="0" applyAlignment="0" applyProtection="0"/>
    <xf numFmtId="0" fontId="36" fillId="0" borderId="18" applyNumberFormat="0" applyFill="0" applyAlignment="0" applyProtection="0"/>
    <xf numFmtId="0" fontId="36" fillId="0" borderId="18" applyNumberFormat="0" applyFill="0" applyProtection="0">
      <alignment vertical="top"/>
    </xf>
    <xf numFmtId="0" fontId="22" fillId="4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2" fillId="55" borderId="11" applyNumberFormat="0" applyProtection="0">
      <alignment vertical="top"/>
    </xf>
    <xf numFmtId="0" fontId="25" fillId="38" borderId="11" applyNumberFormat="0" applyAlignment="0" applyProtection="0"/>
    <xf numFmtId="0" fontId="25" fillId="38" borderId="11" applyNumberFormat="0" applyAlignment="0" applyProtection="0"/>
    <xf numFmtId="0" fontId="25" fillId="62" borderId="11" applyNumberFormat="0" applyAlignment="0" applyProtection="0"/>
    <xf numFmtId="0" fontId="22" fillId="45" borderId="11" applyNumberFormat="0" applyAlignment="0" applyProtection="0"/>
    <xf numFmtId="0" fontId="25" fillId="37"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5" fillId="38" borderId="11" applyNumberFormat="0" applyAlignment="0" applyProtection="0"/>
    <xf numFmtId="0" fontId="22" fillId="55" borderId="11" applyNumberFormat="0" applyAlignment="0" applyProtection="0"/>
    <xf numFmtId="0" fontId="29" fillId="55" borderId="16"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18" fillId="59" borderId="15" applyNumberFormat="0" applyProtection="0">
      <alignment vertical="top"/>
    </xf>
    <xf numFmtId="0" fontId="29" fillId="55" borderId="16" applyNumberFormat="0" applyAlignment="0" applyProtection="0"/>
    <xf numFmtId="0" fontId="36" fillId="0" borderId="18" applyNumberFormat="0" applyFill="0" applyAlignment="0" applyProtection="0"/>
    <xf numFmtId="0" fontId="25" fillId="38" borderId="11" applyNumberFormat="0" applyAlignment="0" applyProtection="0"/>
    <xf numFmtId="0" fontId="25" fillId="37" borderId="11" applyNumberFormat="0" applyProtection="0">
      <alignment vertical="top"/>
    </xf>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2" fillId="55" borderId="11" applyNumberFormat="0" applyAlignment="0" applyProtection="0"/>
    <xf numFmtId="0" fontId="25" fillId="37" borderId="11" applyNumberFormat="0" applyProtection="0">
      <alignment vertical="top"/>
    </xf>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18" fillId="59" borderId="15" applyNumberFormat="0" applyProtection="0">
      <alignment vertical="top"/>
    </xf>
    <xf numFmtId="0" fontId="22" fillId="45" borderId="11" applyNumberFormat="0" applyAlignment="0" applyProtection="0"/>
    <xf numFmtId="0" fontId="22" fillId="55" borderId="11" applyNumberFormat="0" applyProtection="0">
      <alignment vertical="top"/>
    </xf>
    <xf numFmtId="0" fontId="22" fillId="55"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5" fillId="37" borderId="11" applyNumberFormat="0" applyProtection="0">
      <alignment vertical="top"/>
    </xf>
    <xf numFmtId="0" fontId="25" fillId="62" borderId="11"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Protection="0">
      <alignment vertical="top"/>
    </xf>
    <xf numFmtId="0" fontId="25" fillId="38" borderId="11" applyNumberFormat="0" applyAlignment="0" applyProtection="0"/>
    <xf numFmtId="0" fontId="18" fillId="59" borderId="15" applyNumberFormat="0" applyProtection="0">
      <alignment vertical="top"/>
    </xf>
    <xf numFmtId="0" fontId="36" fillId="0" borderId="18" applyNumberFormat="0" applyFill="0" applyProtection="0">
      <alignment vertical="top"/>
    </xf>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2" fillId="45" borderId="11" applyNumberFormat="0" applyAlignment="0" applyProtection="0"/>
    <xf numFmtId="0" fontId="28" fillId="59" borderId="15" applyNumberFormat="0" applyAlignment="0" applyProtection="0"/>
    <xf numFmtId="0" fontId="29" fillId="45" borderId="16" applyNumberFormat="0" applyAlignment="0" applyProtection="0"/>
    <xf numFmtId="0" fontId="28" fillId="39" borderId="15" applyNumberFormat="0" applyFont="0" applyAlignment="0" applyProtection="0"/>
    <xf numFmtId="0" fontId="25" fillId="38" borderId="11" applyNumberFormat="0" applyAlignment="0" applyProtection="0"/>
    <xf numFmtId="0" fontId="28" fillId="39" borderId="15" applyNumberFormat="0" applyFont="0" applyAlignment="0" applyProtection="0"/>
    <xf numFmtId="0" fontId="25" fillId="62" borderId="11" applyNumberFormat="0" applyAlignment="0" applyProtection="0"/>
    <xf numFmtId="0" fontId="29" fillId="55" borderId="16" applyNumberFormat="0" applyProtection="0">
      <alignment vertical="top"/>
    </xf>
    <xf numFmtId="0" fontId="36" fillId="0" borderId="18" applyNumberFormat="0" applyFill="0" applyProtection="0">
      <alignment vertical="top"/>
    </xf>
    <xf numFmtId="0" fontId="29" fillId="45" borderId="16"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22" fillId="55" borderId="11" applyNumberFormat="0" applyAlignment="0" applyProtection="0"/>
    <xf numFmtId="0" fontId="22" fillId="45" borderId="11" applyNumberFormat="0" applyAlignment="0" applyProtection="0"/>
    <xf numFmtId="0" fontId="29" fillId="45" borderId="16" applyNumberForma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9" fillId="55" borderId="16"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5" fillId="38" borderId="11" applyNumberFormat="0" applyAlignment="0" applyProtection="0"/>
    <xf numFmtId="0" fontId="28" fillId="39" borderId="15" applyNumberFormat="0" applyFont="0" applyAlignment="0" applyProtection="0"/>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5" fillId="37" borderId="11" applyNumberFormat="0" applyProtection="0">
      <alignment vertical="top"/>
    </xf>
    <xf numFmtId="0" fontId="22" fillId="55"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8" fillId="39" borderId="15" applyNumberFormat="0" applyFont="0" applyAlignment="0" applyProtection="0"/>
    <xf numFmtId="0" fontId="29" fillId="55" borderId="16" applyNumberFormat="0" applyProtection="0">
      <alignment vertical="top"/>
    </xf>
    <xf numFmtId="0" fontId="36" fillId="0" borderId="18" applyNumberFormat="0" applyFill="0" applyAlignment="0" applyProtection="0"/>
    <xf numFmtId="0" fontId="22" fillId="55" borderId="11" applyNumberFormat="0" applyAlignment="0" applyProtection="0"/>
    <xf numFmtId="0" fontId="36" fillId="0" borderId="18" applyNumberFormat="0" applyFill="0" applyProtection="0">
      <alignment vertical="top"/>
    </xf>
    <xf numFmtId="0" fontId="25" fillId="37" borderId="11" applyNumberFormat="0" applyProtection="0">
      <alignment vertical="top"/>
    </xf>
    <xf numFmtId="0" fontId="22" fillId="55" borderId="11" applyNumberFormat="0" applyAlignment="0" applyProtection="0"/>
    <xf numFmtId="0" fontId="22" fillId="45" borderId="11" applyNumberFormat="0" applyAlignment="0" applyProtection="0"/>
    <xf numFmtId="0" fontId="25" fillId="38" borderId="11" applyNumberFormat="0" applyAlignment="0" applyProtection="0"/>
    <xf numFmtId="0" fontId="22" fillId="45" borderId="11" applyNumberFormat="0" applyAlignment="0" applyProtection="0"/>
    <xf numFmtId="0" fontId="22" fillId="55" borderId="11" applyNumberFormat="0" applyAlignment="0" applyProtection="0"/>
    <xf numFmtId="0" fontId="25" fillId="62" borderId="11" applyNumberFormat="0" applyAlignment="0" applyProtection="0"/>
    <xf numFmtId="0" fontId="29" fillId="4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36" fillId="0" borderId="18" applyNumberFormat="0" applyFill="0" applyAlignment="0" applyProtection="0"/>
    <xf numFmtId="0" fontId="28" fillId="59" borderId="15" applyNumberFormat="0" applyAlignment="0" applyProtection="0"/>
    <xf numFmtId="0" fontId="25" fillId="62" borderId="11" applyNumberFormat="0" applyAlignment="0" applyProtection="0"/>
    <xf numFmtId="0" fontId="29" fillId="45" borderId="16" applyNumberFormat="0" applyAlignment="0" applyProtection="0"/>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5" fillId="62" borderId="11" applyNumberFormat="0" applyAlignment="0" applyProtection="0"/>
    <xf numFmtId="0" fontId="36" fillId="0" borderId="18" applyNumberFormat="0" applyFill="0" applyAlignment="0" applyProtection="0"/>
    <xf numFmtId="0" fontId="29" fillId="55" borderId="16" applyNumberFormat="0" applyAlignment="0" applyProtection="0"/>
    <xf numFmtId="0" fontId="22" fillId="45"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2" fillId="55" borderId="11" applyNumberFormat="0" applyProtection="0">
      <alignment vertical="top"/>
    </xf>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62" borderId="11"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9" fillId="45" borderId="16" applyNumberFormat="0" applyAlignment="0" applyProtection="0"/>
    <xf numFmtId="0" fontId="25" fillId="37" borderId="11" applyNumberFormat="0" applyProtection="0">
      <alignment vertical="top"/>
    </xf>
    <xf numFmtId="0" fontId="25" fillId="38" borderId="11" applyNumberFormat="0" applyAlignment="0" applyProtection="0"/>
    <xf numFmtId="0" fontId="25" fillId="62" borderId="11" applyNumberFormat="0" applyAlignment="0" applyProtection="0"/>
    <xf numFmtId="0" fontId="29" fillId="55" borderId="16" applyNumberFormat="0" applyAlignment="0" applyProtection="0"/>
    <xf numFmtId="0" fontId="22" fillId="45" borderId="11" applyNumberFormat="0" applyAlignment="0" applyProtection="0"/>
    <xf numFmtId="0" fontId="22" fillId="55"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9" fillId="55" borderId="16" applyNumberFormat="0" applyProtection="0">
      <alignment vertical="top"/>
    </xf>
    <xf numFmtId="0" fontId="29" fillId="55" borderId="16"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9" fillId="55" borderId="16" applyNumberFormat="0" applyAlignment="0" applyProtection="0"/>
    <xf numFmtId="0" fontId="25" fillId="62" borderId="11" applyNumberFormat="0" applyAlignment="0" applyProtection="0"/>
    <xf numFmtId="0" fontId="29" fillId="55" borderId="16" applyNumberFormat="0" applyAlignment="0" applyProtection="0"/>
    <xf numFmtId="0" fontId="22" fillId="55" borderId="11"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2" fillId="45" borderId="11" applyNumberFormat="0" applyAlignment="0" applyProtection="0"/>
    <xf numFmtId="0" fontId="22" fillId="55" borderId="11" applyNumberFormat="0" applyProtection="0">
      <alignment vertical="top"/>
    </xf>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9" fillId="55" borderId="16" applyNumberFormat="0" applyProtection="0">
      <alignment vertical="top"/>
    </xf>
    <xf numFmtId="0" fontId="22" fillId="55" borderId="11" applyNumberFormat="0" applyAlignment="0" applyProtection="0"/>
    <xf numFmtId="0" fontId="25" fillId="37"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22" fillId="45" borderId="11" applyNumberFormat="0" applyAlignment="0" applyProtection="0"/>
    <xf numFmtId="0" fontId="36" fillId="0" borderId="18" applyNumberFormat="0" applyFill="0" applyAlignment="0" applyProtection="0"/>
    <xf numFmtId="0" fontId="22" fillId="55" borderId="11" applyNumberFormat="0" applyAlignment="0" applyProtection="0"/>
    <xf numFmtId="0" fontId="25" fillId="62"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9" fillId="55" borderId="16"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9" fillId="55" borderId="16" applyNumberFormat="0" applyAlignment="0" applyProtection="0"/>
    <xf numFmtId="0" fontId="29" fillId="55"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5" fillId="37" borderId="11" applyNumberFormat="0" applyProtection="0">
      <alignment vertical="top"/>
    </xf>
    <xf numFmtId="0" fontId="29" fillId="55" borderId="16" applyNumberFormat="0" applyAlignment="0" applyProtection="0"/>
    <xf numFmtId="0" fontId="18" fillId="59" borderId="15" applyNumberFormat="0" applyProtection="0">
      <alignment vertical="top"/>
    </xf>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2" fillId="45"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2" fillId="45" borderId="11" applyNumberFormat="0" applyAlignment="0" applyProtection="0"/>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Alignment="0" applyProtection="0"/>
    <xf numFmtId="0" fontId="25" fillId="38" borderId="11" applyNumberFormat="0" applyAlignment="0" applyProtection="0"/>
    <xf numFmtId="0" fontId="18" fillId="59" borderId="15" applyNumberFormat="0" applyProtection="0">
      <alignment vertical="top"/>
    </xf>
    <xf numFmtId="0" fontId="36" fillId="0" borderId="18" applyNumberFormat="0" applyFill="0" applyAlignment="0" applyProtection="0"/>
    <xf numFmtId="0" fontId="22" fillId="55" borderId="11" applyNumberFormat="0" applyProtection="0">
      <alignment vertical="top"/>
    </xf>
    <xf numFmtId="0" fontId="25" fillId="38" borderId="11" applyNumberFormat="0" applyAlignment="0" applyProtection="0"/>
    <xf numFmtId="0" fontId="25" fillId="38" borderId="11" applyNumberFormat="0" applyAlignment="0" applyProtection="0"/>
    <xf numFmtId="0" fontId="25" fillId="62" borderId="11" applyNumberFormat="0" applyAlignment="0" applyProtection="0"/>
    <xf numFmtId="0" fontId="22" fillId="45" borderId="11" applyNumberFormat="0" applyAlignment="0" applyProtection="0"/>
    <xf numFmtId="0" fontId="25" fillId="37"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5" fillId="37" borderId="11" applyNumberFormat="0" applyProtection="0">
      <alignment vertical="top"/>
    </xf>
    <xf numFmtId="0" fontId="25" fillId="62" borderId="11" applyNumberFormat="0" applyAlignment="0" applyProtection="0"/>
    <xf numFmtId="0" fontId="28" fillId="59" borderId="15"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9" fillId="45" borderId="16"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2" fillId="55" borderId="11" applyNumberFormat="0" applyAlignment="0" applyProtection="0"/>
    <xf numFmtId="0" fontId="25" fillId="38" borderId="11" applyNumberFormat="0" applyAlignment="0" applyProtection="0"/>
    <xf numFmtId="0" fontId="22" fillId="55" borderId="11" applyNumberFormat="0" applyProtection="0">
      <alignment vertical="top"/>
    </xf>
    <xf numFmtId="0" fontId="28" fillId="59" borderId="15" applyNumberFormat="0" applyAlignment="0" applyProtection="0"/>
    <xf numFmtId="0" fontId="29" fillId="45" borderId="16" applyNumberFormat="0" applyAlignment="0" applyProtection="0"/>
    <xf numFmtId="0" fontId="29" fillId="55" borderId="16" applyNumberFormat="0" applyAlignment="0" applyProtection="0"/>
    <xf numFmtId="0" fontId="28" fillId="59" borderId="15" applyNumberFormat="0" applyAlignment="0" applyProtection="0"/>
    <xf numFmtId="0" fontId="29" fillId="55" borderId="16"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5" fillId="62" borderId="11" applyNumberFormat="0" applyAlignment="0" applyProtection="0"/>
    <xf numFmtId="0" fontId="36" fillId="0" borderId="18" applyNumberFormat="0" applyFill="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Alignment="0" applyProtection="0"/>
    <xf numFmtId="0" fontId="28" fillId="39" borderId="15" applyNumberFormat="0" applyFont="0" applyAlignment="0" applyProtection="0"/>
    <xf numFmtId="0" fontId="25" fillId="38" borderId="11" applyNumberFormat="0" applyAlignment="0" applyProtection="0"/>
    <xf numFmtId="0" fontId="36" fillId="0" borderId="18" applyNumberFormat="0" applyFill="0" applyProtection="0">
      <alignment vertical="top"/>
    </xf>
    <xf numFmtId="0" fontId="25" fillId="62" borderId="11" applyNumberFormat="0" applyAlignment="0" applyProtection="0"/>
    <xf numFmtId="0" fontId="28" fillId="59" borderId="15" applyNumberFormat="0" applyAlignment="0" applyProtection="0"/>
    <xf numFmtId="0" fontId="22" fillId="45" borderId="11"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2" fillId="45" borderId="11" applyNumberFormat="0" applyAlignment="0" applyProtection="0"/>
    <xf numFmtId="0" fontId="25" fillId="38" borderId="11"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22" fillId="45" borderId="11" applyNumberFormat="0" applyAlignment="0" applyProtection="0"/>
    <xf numFmtId="0" fontId="29" fillId="45" borderId="16" applyNumberForma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2" fillId="55" borderId="11" applyNumberFormat="0" applyProtection="0">
      <alignment vertical="top"/>
    </xf>
    <xf numFmtId="0" fontId="29" fillId="55" borderId="16"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5" fillId="38" borderId="11" applyNumberFormat="0" applyAlignment="0" applyProtection="0"/>
    <xf numFmtId="0" fontId="28" fillId="39" borderId="15" applyNumberFormat="0" applyFont="0" applyAlignment="0" applyProtection="0"/>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5" fillId="37" borderId="11" applyNumberFormat="0" applyProtection="0">
      <alignment vertical="top"/>
    </xf>
    <xf numFmtId="0" fontId="22" fillId="55"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8" fillId="39" borderId="15" applyNumberFormat="0" applyFont="0" applyAlignment="0" applyProtection="0"/>
    <xf numFmtId="0" fontId="29" fillId="55" borderId="16" applyNumberFormat="0" applyProtection="0">
      <alignment vertical="top"/>
    </xf>
    <xf numFmtId="0" fontId="36" fillId="0" borderId="18" applyNumberFormat="0" applyFill="0" applyAlignment="0" applyProtection="0"/>
    <xf numFmtId="0" fontId="22" fillId="55" borderId="11" applyNumberFormat="0" applyAlignment="0" applyProtection="0"/>
    <xf numFmtId="0" fontId="36" fillId="0" borderId="18" applyNumberFormat="0" applyFill="0" applyProtection="0">
      <alignment vertical="top"/>
    </xf>
    <xf numFmtId="0" fontId="25" fillId="37" borderId="11" applyNumberFormat="0" applyProtection="0">
      <alignment vertical="top"/>
    </xf>
    <xf numFmtId="0" fontId="22" fillId="55" borderId="11" applyNumberFormat="0" applyAlignment="0" applyProtection="0"/>
    <xf numFmtId="0" fontId="22" fillId="45" borderId="11" applyNumberFormat="0" applyAlignment="0" applyProtection="0"/>
    <xf numFmtId="0" fontId="25" fillId="38" borderId="11" applyNumberFormat="0" applyAlignment="0" applyProtection="0"/>
    <xf numFmtId="0" fontId="22" fillId="45" borderId="11" applyNumberFormat="0" applyAlignment="0" applyProtection="0"/>
    <xf numFmtId="0" fontId="22" fillId="55" borderId="11" applyNumberFormat="0" applyAlignment="0" applyProtection="0"/>
    <xf numFmtId="0" fontId="25" fillId="62" borderId="11" applyNumberFormat="0" applyAlignment="0" applyProtection="0"/>
    <xf numFmtId="0" fontId="29" fillId="45" borderId="16" applyNumberFormat="0" applyAlignment="0" applyProtection="0"/>
    <xf numFmtId="0" fontId="25" fillId="38"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36" fillId="0" borderId="18" applyNumberFormat="0" applyFill="0" applyAlignment="0" applyProtection="0"/>
    <xf numFmtId="0" fontId="22" fillId="55" borderId="11" applyNumberFormat="0" applyAlignment="0" applyProtection="0"/>
    <xf numFmtId="0" fontId="25" fillId="62" borderId="11" applyNumberFormat="0" applyAlignment="0" applyProtection="0"/>
    <xf numFmtId="0" fontId="29" fillId="45" borderId="16" applyNumberFormat="0" applyAlignment="0" applyProtection="0"/>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39" borderId="15" applyNumberFormat="0" applyFon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2" fillId="55" borderId="11" applyNumberFormat="0" applyProtection="0">
      <alignment vertical="top"/>
    </xf>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2" fillId="55" borderId="11"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39" borderId="15" applyNumberFormat="0" applyFont="0" applyAlignment="0" applyProtection="0"/>
    <xf numFmtId="0" fontId="29" fillId="45" borderId="16" applyNumberFormat="0" applyAlignment="0" applyProtection="0"/>
    <xf numFmtId="0" fontId="25" fillId="37" borderId="11" applyNumberFormat="0" applyProtection="0">
      <alignment vertical="top"/>
    </xf>
    <xf numFmtId="0" fontId="25" fillId="38" borderId="11" applyNumberFormat="0" applyAlignment="0" applyProtection="0"/>
    <xf numFmtId="0" fontId="25" fillId="62" borderId="11" applyNumberFormat="0" applyAlignment="0" applyProtection="0"/>
    <xf numFmtId="0" fontId="29" fillId="55" borderId="16" applyNumberFormat="0" applyAlignment="0" applyProtection="0"/>
    <xf numFmtId="0" fontId="22" fillId="45" borderId="11" applyNumberFormat="0" applyAlignment="0" applyProtection="0"/>
    <xf numFmtId="0" fontId="22" fillId="55"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Protection="0">
      <alignment vertical="top"/>
    </xf>
    <xf numFmtId="0" fontId="29" fillId="55" borderId="16" applyNumberFormat="0" applyProtection="0">
      <alignment vertical="top"/>
    </xf>
    <xf numFmtId="0" fontId="22" fillId="55" borderId="11" applyNumberFormat="0" applyProtection="0">
      <alignment vertical="top"/>
    </xf>
    <xf numFmtId="0" fontId="25" fillId="62" borderId="11" applyNumberFormat="0" applyAlignment="0" applyProtection="0"/>
    <xf numFmtId="0" fontId="29" fillId="55" borderId="16" applyNumberFormat="0" applyAlignment="0" applyProtection="0"/>
    <xf numFmtId="0" fontId="25" fillId="62" borderId="11" applyNumberFormat="0" applyAlignment="0" applyProtection="0"/>
    <xf numFmtId="0" fontId="29" fillId="55" borderId="16" applyNumberFormat="0" applyAlignment="0" applyProtection="0"/>
    <xf numFmtId="0" fontId="22" fillId="55" borderId="11"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9" fillId="55" borderId="16" applyNumberFormat="0" applyProtection="0">
      <alignment vertical="top"/>
    </xf>
    <xf numFmtId="0" fontId="22" fillId="55" borderId="11" applyNumberFormat="0" applyAlignment="0" applyProtection="0"/>
    <xf numFmtId="0" fontId="25" fillId="37"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8" fillId="59" borderId="15" applyNumberFormat="0" applyAlignment="0" applyProtection="0"/>
    <xf numFmtId="0" fontId="29" fillId="55" borderId="16"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2" fillId="55" borderId="11" applyNumberFormat="0" applyAlignment="0" applyProtection="0"/>
    <xf numFmtId="0" fontId="25" fillId="62"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2" fillId="55" borderId="11" applyNumberFormat="0" applyAlignment="0" applyProtection="0"/>
    <xf numFmtId="0" fontId="18" fillId="59" borderId="15" applyNumberFormat="0" applyProtection="0">
      <alignment vertical="top"/>
    </xf>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36" fillId="0" borderId="18" applyNumberFormat="0" applyFill="0" applyAlignment="0" applyProtection="0"/>
    <xf numFmtId="0" fontId="29" fillId="55" borderId="16" applyNumberFormat="0" applyAlignment="0" applyProtection="0"/>
    <xf numFmtId="0" fontId="36" fillId="0" borderId="18" applyNumberFormat="0" applyFill="0" applyAlignment="0" applyProtection="0"/>
    <xf numFmtId="0" fontId="29" fillId="55" borderId="16" applyNumberFormat="0" applyProtection="0">
      <alignment vertical="top"/>
    </xf>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9" fillId="55" borderId="16" applyNumberFormat="0" applyProtection="0">
      <alignment vertical="top"/>
    </xf>
    <xf numFmtId="0" fontId="29" fillId="55"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2" fillId="45" borderId="11" applyNumberFormat="0" applyAlignment="0" applyProtection="0"/>
    <xf numFmtId="0" fontId="29" fillId="55" borderId="16" applyNumberFormat="0" applyAlignment="0" applyProtection="0"/>
    <xf numFmtId="0" fontId="28" fillId="39" borderId="15" applyNumberFormat="0" applyFon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9" fillId="55" borderId="16" applyNumberFormat="0" applyProtection="0">
      <alignment vertical="top"/>
    </xf>
    <xf numFmtId="0" fontId="25" fillId="37" borderId="11" applyNumberFormat="0" applyProtection="0">
      <alignment vertical="top"/>
    </xf>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2" fillId="4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5" fillId="37" borderId="11" applyNumberFormat="0" applyProtection="0">
      <alignment vertical="top"/>
    </xf>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Alignment="0" applyProtection="0"/>
    <xf numFmtId="0" fontId="22" fillId="55" borderId="11" applyNumberFormat="0" applyProtection="0">
      <alignment vertical="top"/>
    </xf>
    <xf numFmtId="0" fontId="25" fillId="38" borderId="11" applyNumberFormat="0" applyAlignment="0" applyProtection="0"/>
    <xf numFmtId="0" fontId="25" fillId="38" borderId="11" applyNumberFormat="0" applyAlignment="0" applyProtection="0"/>
    <xf numFmtId="0" fontId="25" fillId="62" borderId="11" applyNumberFormat="0" applyAlignment="0" applyProtection="0"/>
    <xf numFmtId="0" fontId="22" fillId="45" borderId="11" applyNumberFormat="0" applyAlignment="0" applyProtection="0"/>
    <xf numFmtId="0" fontId="25" fillId="37"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5" fillId="37" borderId="11" applyNumberFormat="0" applyProtection="0">
      <alignment vertical="top"/>
    </xf>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36" fillId="0" borderId="18" applyNumberFormat="0" applyFill="0" applyProtection="0">
      <alignment vertical="top"/>
    </xf>
    <xf numFmtId="0" fontId="28" fillId="39" borderId="15" applyNumberFormat="0" applyFont="0" applyAlignment="0" applyProtection="0"/>
    <xf numFmtId="0" fontId="22" fillId="55" borderId="11" applyNumberFormat="0" applyProtection="0">
      <alignment vertical="top"/>
    </xf>
    <xf numFmtId="0" fontId="25" fillId="37" borderId="11" applyNumberFormat="0" applyProtection="0">
      <alignment vertical="top"/>
    </xf>
    <xf numFmtId="0" fontId="29" fillId="55" borderId="16" applyNumberFormat="0" applyAlignment="0" applyProtection="0"/>
    <xf numFmtId="0" fontId="29" fillId="55" borderId="16" applyNumberFormat="0" applyProtection="0">
      <alignment vertical="top"/>
    </xf>
    <xf numFmtId="0" fontId="25" fillId="62" borderId="11" applyNumberFormat="0" applyAlignment="0" applyProtection="0"/>
    <xf numFmtId="0" fontId="22" fillId="55" borderId="11" applyNumberFormat="0" applyProtection="0">
      <alignment vertical="top"/>
    </xf>
    <xf numFmtId="0" fontId="28" fillId="59" borderId="15" applyNumberFormat="0" applyAlignment="0" applyProtection="0"/>
    <xf numFmtId="0" fontId="29" fillId="45" borderId="16" applyNumberFormat="0" applyAlignment="0" applyProtection="0"/>
    <xf numFmtId="0" fontId="22" fillId="55" borderId="11" applyNumberFormat="0" applyProtection="0">
      <alignment vertical="top"/>
    </xf>
    <xf numFmtId="0" fontId="22" fillId="45" borderId="11" applyNumberFormat="0" applyAlignment="0" applyProtection="0"/>
    <xf numFmtId="0" fontId="18" fillId="59" borderId="15" applyNumberFormat="0" applyProtection="0">
      <alignment vertical="top"/>
    </xf>
    <xf numFmtId="0" fontId="18" fillId="59" borderId="15" applyNumberFormat="0" applyProtection="0">
      <alignment vertical="top"/>
    </xf>
    <xf numFmtId="0" fontId="22" fillId="45" borderId="11" applyNumberFormat="0" applyAlignment="0" applyProtection="0"/>
    <xf numFmtId="0" fontId="29" fillId="55" borderId="16" applyNumberFormat="0" applyAlignment="0" applyProtection="0"/>
    <xf numFmtId="0" fontId="28" fillId="59" borderId="15"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Alignment="0" applyProtection="0"/>
    <xf numFmtId="0" fontId="28" fillId="59" borderId="15" applyNumberFormat="0" applyAlignment="0" applyProtection="0"/>
    <xf numFmtId="0" fontId="25" fillId="38" borderId="11" applyNumberFormat="0" applyAlignment="0" applyProtection="0"/>
    <xf numFmtId="0" fontId="28" fillId="39" borderId="15" applyNumberFormat="0" applyFont="0" applyAlignment="0" applyProtection="0"/>
    <xf numFmtId="0" fontId="25" fillId="37" borderId="11"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9" fillId="45" borderId="16" applyNumberFormat="0" applyAlignment="0" applyProtection="0"/>
    <xf numFmtId="0" fontId="22" fillId="45" borderId="11" applyNumberFormat="0" applyAlignment="0" applyProtection="0"/>
    <xf numFmtId="0" fontId="29" fillId="45" borderId="16" applyNumberForma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2" fillId="55" borderId="11" applyNumberFormat="0" applyProtection="0">
      <alignment vertical="top"/>
    </xf>
    <xf numFmtId="0" fontId="29" fillId="55" borderId="16"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5" fillId="38" borderId="11" applyNumberFormat="0" applyAlignment="0" applyProtection="0"/>
    <xf numFmtId="0" fontId="18" fillId="59" borderId="15"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5" fillId="37" borderId="11" applyNumberFormat="0" applyProtection="0">
      <alignment vertical="top"/>
    </xf>
    <xf numFmtId="0" fontId="22" fillId="55"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8" fillId="39" borderId="15" applyNumberFormat="0" applyFont="0" applyAlignment="0" applyProtection="0"/>
    <xf numFmtId="0" fontId="29" fillId="55" borderId="16" applyNumberFormat="0" applyProtection="0">
      <alignment vertical="top"/>
    </xf>
    <xf numFmtId="0" fontId="36" fillId="0" borderId="18" applyNumberFormat="0" applyFill="0" applyAlignment="0" applyProtection="0"/>
    <xf numFmtId="0" fontId="22" fillId="55" borderId="11" applyNumberFormat="0" applyAlignment="0" applyProtection="0"/>
    <xf numFmtId="0" fontId="36" fillId="0" borderId="18" applyNumberFormat="0" applyFill="0" applyProtection="0">
      <alignment vertical="top"/>
    </xf>
    <xf numFmtId="0" fontId="25" fillId="37" borderId="11" applyNumberFormat="0" applyProtection="0">
      <alignment vertical="top"/>
    </xf>
    <xf numFmtId="0" fontId="22" fillId="55" borderId="11" applyNumberFormat="0" applyAlignment="0" applyProtection="0"/>
    <xf numFmtId="0" fontId="22" fillId="45" borderId="11" applyNumberFormat="0" applyAlignment="0" applyProtection="0"/>
    <xf numFmtId="0" fontId="25" fillId="38" borderId="11" applyNumberFormat="0" applyAlignment="0" applyProtection="0"/>
    <xf numFmtId="0" fontId="22" fillId="45" borderId="11" applyNumberFormat="0" applyAlignment="0" applyProtection="0"/>
    <xf numFmtId="0" fontId="22" fillId="55" borderId="11" applyNumberFormat="0" applyAlignment="0" applyProtection="0"/>
    <xf numFmtId="0" fontId="25" fillId="62" borderId="11" applyNumberFormat="0" applyAlignment="0" applyProtection="0"/>
    <xf numFmtId="0" fontId="29" fillId="45" borderId="16" applyNumberFormat="0" applyAlignment="0" applyProtection="0"/>
    <xf numFmtId="0" fontId="22" fillId="45" borderId="11" applyNumberFormat="0" applyAlignment="0" applyProtection="0"/>
    <xf numFmtId="0" fontId="28" fillId="59" borderId="15" applyNumberFormat="0" applyAlignment="0" applyProtection="0"/>
    <xf numFmtId="0" fontId="25" fillId="38" borderId="11"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36" fillId="0" borderId="18" applyNumberFormat="0" applyFill="0" applyAlignment="0" applyProtection="0"/>
    <xf numFmtId="0" fontId="36" fillId="0" borderId="18" applyNumberFormat="0" applyFill="0" applyProtection="0">
      <alignment vertical="top"/>
    </xf>
    <xf numFmtId="0" fontId="25" fillId="62" borderId="11" applyNumberFormat="0" applyAlignment="0" applyProtection="0"/>
    <xf numFmtId="0" fontId="29" fillId="45" borderId="16" applyNumberFormat="0" applyAlignment="0" applyProtection="0"/>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9" fillId="55" borderId="16"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2" fillId="55" borderId="11" applyNumberFormat="0" applyProtection="0">
      <alignment vertical="top"/>
    </xf>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9" fillId="55" borderId="16" applyNumberFormat="0" applyProtection="0">
      <alignment vertical="top"/>
    </xf>
    <xf numFmtId="0" fontId="28" fillId="39" borderId="15" applyNumberFormat="0" applyFont="0" applyAlignment="0" applyProtection="0"/>
    <xf numFmtId="0" fontId="36" fillId="0" borderId="18" applyNumberFormat="0" applyFill="0" applyProtection="0">
      <alignment vertical="top"/>
    </xf>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9" fillId="45" borderId="16" applyNumberFormat="0" applyAlignment="0" applyProtection="0"/>
    <xf numFmtId="0" fontId="25" fillId="37" borderId="11" applyNumberFormat="0" applyProtection="0">
      <alignment vertical="top"/>
    </xf>
    <xf numFmtId="0" fontId="25" fillId="38" borderId="11" applyNumberFormat="0" applyAlignment="0" applyProtection="0"/>
    <xf numFmtId="0" fontId="25" fillId="62" borderId="11" applyNumberFormat="0" applyAlignment="0" applyProtection="0"/>
    <xf numFmtId="0" fontId="29" fillId="55" borderId="16" applyNumberFormat="0" applyAlignment="0" applyProtection="0"/>
    <xf numFmtId="0" fontId="22" fillId="45" borderId="11" applyNumberFormat="0" applyAlignment="0" applyProtection="0"/>
    <xf numFmtId="0" fontId="22" fillId="55"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2" fillId="55" borderId="11" applyNumberFormat="0" applyAlignment="0" applyProtection="0"/>
    <xf numFmtId="0" fontId="29" fillId="55" borderId="16"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9" fillId="55" borderId="16" applyNumberFormat="0" applyAlignment="0" applyProtection="0"/>
    <xf numFmtId="0" fontId="25" fillId="62" borderId="11" applyNumberFormat="0" applyAlignment="0" applyProtection="0"/>
    <xf numFmtId="0" fontId="29" fillId="55" borderId="16" applyNumberFormat="0" applyAlignment="0" applyProtection="0"/>
    <xf numFmtId="0" fontId="22" fillId="55" borderId="11"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5" fillId="62" borderId="11" applyNumberFormat="0" applyAlignment="0" applyProtection="0"/>
    <xf numFmtId="0" fontId="25" fillId="37" borderId="11" applyNumberFormat="0" applyProtection="0">
      <alignment vertical="top"/>
    </xf>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9" fillId="55" borderId="16" applyNumberFormat="0" applyProtection="0">
      <alignment vertical="top"/>
    </xf>
    <xf numFmtId="0" fontId="22" fillId="55" borderId="11" applyNumberFormat="0" applyAlignment="0" applyProtection="0"/>
    <xf numFmtId="0" fontId="25" fillId="37"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36" fillId="0" borderId="18" applyNumberFormat="0" applyFill="0" applyProtection="0">
      <alignment vertical="top"/>
    </xf>
    <xf numFmtId="0" fontId="28" fillId="39" borderId="15" applyNumberFormat="0" applyFont="0" applyAlignment="0" applyProtection="0"/>
    <xf numFmtId="0" fontId="29" fillId="55"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2" fillId="55" borderId="11" applyNumberFormat="0" applyAlignment="0" applyProtection="0"/>
    <xf numFmtId="0" fontId="25" fillId="62"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2" fillId="55" borderId="11" applyNumberFormat="0" applyProtection="0">
      <alignment vertical="top"/>
    </xf>
    <xf numFmtId="0" fontId="29" fillId="55" borderId="16" applyNumberFormat="0" applyAlignment="0" applyProtection="0"/>
    <xf numFmtId="0" fontId="18" fillId="59" borderId="15" applyNumberFormat="0" applyProtection="0">
      <alignment vertical="top"/>
    </xf>
    <xf numFmtId="0" fontId="36" fillId="0" borderId="18" applyNumberFormat="0" applyFill="0" applyProtection="0">
      <alignment vertical="top"/>
    </xf>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18" fillId="59" borderId="15" applyNumberFormat="0" applyProtection="0">
      <alignment vertical="top"/>
    </xf>
    <xf numFmtId="0" fontId="29" fillId="55" borderId="16" applyNumberFormat="0" applyProtection="0">
      <alignment vertical="top"/>
    </xf>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29" fillId="55" borderId="16" applyNumberFormat="0" applyAlignment="0" applyProtection="0"/>
    <xf numFmtId="0" fontId="36" fillId="0" borderId="18" applyNumberFormat="0" applyFill="0" applyAlignment="0" applyProtection="0"/>
    <xf numFmtId="0" fontId="18" fillId="59" borderId="15" applyNumberFormat="0" applyProtection="0">
      <alignment vertical="top"/>
    </xf>
    <xf numFmtId="0" fontId="36" fillId="0" borderId="18" applyNumberFormat="0" applyFill="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2" fillId="55" borderId="11" applyNumberFormat="0" applyAlignment="0" applyProtection="0"/>
    <xf numFmtId="0" fontId="28" fillId="59" borderId="15"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5" fillId="38" borderId="11" applyNumberFormat="0" applyAlignment="0" applyProtection="0"/>
    <xf numFmtId="0" fontId="25" fillId="38" borderId="11" applyNumberFormat="0" applyAlignment="0" applyProtection="0"/>
    <xf numFmtId="0" fontId="25" fillId="62" borderId="11" applyNumberFormat="0" applyAlignment="0" applyProtection="0"/>
    <xf numFmtId="0" fontId="22" fillId="45" borderId="11" applyNumberFormat="0" applyAlignment="0" applyProtection="0"/>
    <xf numFmtId="0" fontId="25" fillId="37"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5" fillId="62"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2" fillId="55" borderId="11" applyNumberFormat="0" applyProtection="0">
      <alignment vertical="top"/>
    </xf>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9" fillId="45" borderId="16" applyNumberFormat="0" applyAlignment="0" applyProtection="0"/>
    <xf numFmtId="0" fontId="25" fillId="37" borderId="11" applyNumberFormat="0" applyProtection="0">
      <alignment vertical="top"/>
    </xf>
    <xf numFmtId="0" fontId="22" fillId="55" borderId="11" applyNumberFormat="0" applyProtection="0">
      <alignment vertical="top"/>
    </xf>
    <xf numFmtId="0" fontId="36" fillId="0" borderId="18" applyNumberFormat="0" applyFill="0" applyAlignment="0" applyProtection="0"/>
    <xf numFmtId="0" fontId="18" fillId="59" borderId="15" applyNumberFormat="0" applyProtection="0">
      <alignment vertical="top"/>
    </xf>
    <xf numFmtId="0" fontId="29" fillId="45" borderId="16" applyNumberFormat="0" applyAlignment="0" applyProtection="0"/>
    <xf numFmtId="0" fontId="22" fillId="4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39" borderId="15" applyNumberFormat="0" applyFont="0" applyAlignment="0" applyProtection="0"/>
    <xf numFmtId="0" fontId="22" fillId="55"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36" fillId="0" borderId="18" applyNumberFormat="0" applyFill="0" applyProtection="0">
      <alignment vertical="top"/>
    </xf>
    <xf numFmtId="0" fontId="28" fillId="39" borderId="15" applyNumberFormat="0" applyFont="0" applyAlignment="0" applyProtection="0"/>
    <xf numFmtId="0" fontId="18" fillId="59" borderId="15" applyNumberFormat="0" applyProtection="0">
      <alignment vertical="top"/>
    </xf>
    <xf numFmtId="0" fontId="25" fillId="38" borderId="11" applyNumberFormat="0" applyAlignment="0" applyProtection="0"/>
    <xf numFmtId="0" fontId="28" fillId="39" borderId="15" applyNumberFormat="0" applyFont="0" applyAlignment="0" applyProtection="0"/>
    <xf numFmtId="0" fontId="29" fillId="55" borderId="16"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9" fillId="45" borderId="16" applyNumberFormat="0" applyAlignment="0" applyProtection="0"/>
    <xf numFmtId="0" fontId="22" fillId="55" borderId="11" applyNumberFormat="0" applyProtection="0">
      <alignment vertical="top"/>
    </xf>
    <xf numFmtId="0" fontId="28" fillId="59" borderId="15"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Protection="0">
      <alignment vertical="top"/>
    </xf>
    <xf numFmtId="0" fontId="22" fillId="45" borderId="11" applyNumberFormat="0" applyAlignment="0" applyProtection="0"/>
    <xf numFmtId="0" fontId="29" fillId="45" borderId="16" applyNumberForma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9" fillId="45" borderId="16" applyNumberFormat="0" applyAlignment="0" applyProtection="0"/>
    <xf numFmtId="0" fontId="29" fillId="55" borderId="16"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5" fillId="38" borderId="11" applyNumberFormat="0" applyAlignment="0" applyProtection="0"/>
    <xf numFmtId="0" fontId="28" fillId="59" borderId="15"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5" fillId="37" borderId="11" applyNumberFormat="0" applyProtection="0">
      <alignment vertical="top"/>
    </xf>
    <xf numFmtId="0" fontId="22" fillId="55"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18" fillId="59" borderId="15" applyNumberFormat="0" applyProtection="0">
      <alignment vertical="top"/>
    </xf>
    <xf numFmtId="0" fontId="29" fillId="55" borderId="16" applyNumberFormat="0" applyProtection="0">
      <alignment vertical="top"/>
    </xf>
    <xf numFmtId="0" fontId="36" fillId="0" borderId="18" applyNumberFormat="0" applyFill="0" applyAlignment="0" applyProtection="0"/>
    <xf numFmtId="0" fontId="22" fillId="55" borderId="11" applyNumberFormat="0" applyAlignment="0" applyProtection="0"/>
    <xf numFmtId="0" fontId="36" fillId="0" borderId="18" applyNumberFormat="0" applyFill="0" applyProtection="0">
      <alignment vertical="top"/>
    </xf>
    <xf numFmtId="0" fontId="25" fillId="37" borderId="11" applyNumberFormat="0" applyProtection="0">
      <alignment vertical="top"/>
    </xf>
    <xf numFmtId="0" fontId="22" fillId="55" borderId="11" applyNumberFormat="0" applyAlignment="0" applyProtection="0"/>
    <xf numFmtId="0" fontId="22" fillId="45" borderId="11" applyNumberFormat="0" applyAlignment="0" applyProtection="0"/>
    <xf numFmtId="0" fontId="25" fillId="38" borderId="11" applyNumberFormat="0" applyAlignment="0" applyProtection="0"/>
    <xf numFmtId="0" fontId="22" fillId="45" borderId="11" applyNumberFormat="0" applyAlignment="0" applyProtection="0"/>
    <xf numFmtId="0" fontId="22" fillId="55" borderId="11" applyNumberFormat="0" applyAlignment="0" applyProtection="0"/>
    <xf numFmtId="0" fontId="25" fillId="62" borderId="11" applyNumberFormat="0" applyAlignment="0" applyProtection="0"/>
    <xf numFmtId="0" fontId="29" fillId="45" borderId="16" applyNumberFormat="0" applyAlignment="0" applyProtection="0"/>
    <xf numFmtId="0" fontId="22" fillId="55" borderId="11" applyNumberFormat="0" applyProtection="0">
      <alignment vertical="top"/>
    </xf>
    <xf numFmtId="0" fontId="28" fillId="59" borderId="15" applyNumberFormat="0" applyAlignment="0" applyProtection="0"/>
    <xf numFmtId="0" fontId="22" fillId="45" borderId="11"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36" fillId="0" borderId="18" applyNumberFormat="0" applyFill="0" applyAlignment="0" applyProtection="0"/>
    <xf numFmtId="0" fontId="29" fillId="45" borderId="16" applyNumberFormat="0" applyAlignment="0" applyProtection="0"/>
    <xf numFmtId="0" fontId="25" fillId="62" borderId="11" applyNumberFormat="0" applyAlignment="0" applyProtection="0"/>
    <xf numFmtId="0" fontId="29" fillId="45" borderId="16" applyNumberFormat="0" applyAlignment="0" applyProtection="0"/>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2" fillId="55" borderId="11" applyNumberFormat="0" applyProtection="0">
      <alignment vertical="top"/>
    </xf>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36" fillId="0" borderId="18" applyNumberFormat="0" applyFill="0" applyProtection="0">
      <alignment vertical="top"/>
    </xf>
    <xf numFmtId="0" fontId="36" fillId="0" borderId="18" applyNumberFormat="0" applyFill="0" applyAlignment="0" applyProtection="0"/>
    <xf numFmtId="0" fontId="29" fillId="55" borderId="16" applyNumberFormat="0" applyAlignment="0" applyProtection="0"/>
    <xf numFmtId="0" fontId="29" fillId="55" borderId="16" applyNumberFormat="0" applyAlignment="0" applyProtection="0"/>
    <xf numFmtId="0" fontId="28" fillId="59" borderId="15" applyNumberFormat="0" applyAlignment="0" applyProtection="0"/>
    <xf numFmtId="0" fontId="29" fillId="45" borderId="16" applyNumberFormat="0" applyAlignment="0" applyProtection="0"/>
    <xf numFmtId="0" fontId="25" fillId="37" borderId="11" applyNumberFormat="0" applyProtection="0">
      <alignment vertical="top"/>
    </xf>
    <xf numFmtId="0" fontId="25" fillId="38" borderId="11" applyNumberFormat="0" applyAlignment="0" applyProtection="0"/>
    <xf numFmtId="0" fontId="25" fillId="62" borderId="11" applyNumberFormat="0" applyAlignment="0" applyProtection="0"/>
    <xf numFmtId="0" fontId="29" fillId="55" borderId="16" applyNumberFormat="0" applyAlignment="0" applyProtection="0"/>
    <xf numFmtId="0" fontId="22" fillId="45" borderId="11" applyNumberFormat="0" applyAlignment="0" applyProtection="0"/>
    <xf numFmtId="0" fontId="22" fillId="55"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8" fillId="59" borderId="15" applyNumberFormat="0" applyAlignment="0" applyProtection="0"/>
    <xf numFmtId="0" fontId="29" fillId="55" borderId="16"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9" fillId="55" borderId="16" applyNumberFormat="0" applyAlignment="0" applyProtection="0"/>
    <xf numFmtId="0" fontId="25" fillId="62" borderId="11" applyNumberFormat="0" applyAlignment="0" applyProtection="0"/>
    <xf numFmtId="0" fontId="29" fillId="55" borderId="16" applyNumberFormat="0" applyAlignment="0" applyProtection="0"/>
    <xf numFmtId="0" fontId="22" fillId="55" borderId="11"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2" fillId="55" borderId="11" applyNumberFormat="0" applyAlignment="0" applyProtection="0"/>
    <xf numFmtId="0" fontId="18" fillId="59" borderId="15" applyNumberFormat="0" applyProtection="0">
      <alignment vertical="top"/>
    </xf>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9" fillId="55" borderId="16" applyNumberFormat="0" applyProtection="0">
      <alignment vertical="top"/>
    </xf>
    <xf numFmtId="0" fontId="22" fillId="55" borderId="11" applyNumberFormat="0" applyAlignment="0" applyProtection="0"/>
    <xf numFmtId="0" fontId="25" fillId="37"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5" fillId="38" borderId="11" applyNumberFormat="0" applyAlignment="0" applyProtection="0"/>
    <xf numFmtId="0" fontId="18" fillId="59" borderId="15" applyNumberFormat="0" applyProtection="0">
      <alignment vertical="top"/>
    </xf>
    <xf numFmtId="0" fontId="29" fillId="55" borderId="16" applyNumberFormat="0" applyAlignment="0" applyProtection="0"/>
    <xf numFmtId="0" fontId="25" fillId="38" borderId="11" applyNumberFormat="0" applyAlignment="0" applyProtection="0"/>
    <xf numFmtId="0" fontId="36" fillId="0" borderId="18" applyNumberFormat="0" applyFill="0" applyAlignment="0" applyProtection="0"/>
    <xf numFmtId="0" fontId="22" fillId="55" borderId="11" applyNumberFormat="0" applyAlignment="0" applyProtection="0"/>
    <xf numFmtId="0" fontId="25" fillId="62"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36" fillId="0" borderId="18" applyNumberFormat="0" applyFill="0" applyProtection="0">
      <alignment vertical="top"/>
    </xf>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9" fillId="55"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8" fillId="59" borderId="15"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29" fillId="55" borderId="16" applyNumberFormat="0" applyAlignment="0" applyProtection="0"/>
    <xf numFmtId="0" fontId="36" fillId="0" borderId="18" applyNumberFormat="0" applyFill="0" applyAlignment="0" applyProtection="0"/>
    <xf numFmtId="0" fontId="36" fillId="0" borderId="18" applyNumberFormat="0" applyFill="0" applyProtection="0">
      <alignment vertical="top"/>
    </xf>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Alignment="0" applyProtection="0"/>
    <xf numFmtId="0" fontId="22" fillId="55" borderId="11" applyNumberFormat="0" applyProtection="0">
      <alignment vertical="top"/>
    </xf>
    <xf numFmtId="0" fontId="25" fillId="38" borderId="11" applyNumberFormat="0" applyAlignment="0" applyProtection="0"/>
    <xf numFmtId="0" fontId="25" fillId="38" borderId="11" applyNumberFormat="0" applyAlignment="0" applyProtection="0"/>
    <xf numFmtId="0" fontId="25" fillId="62" borderId="11" applyNumberFormat="0" applyAlignment="0" applyProtection="0"/>
    <xf numFmtId="0" fontId="22" fillId="45" borderId="11" applyNumberFormat="0" applyAlignment="0" applyProtection="0"/>
    <xf numFmtId="0" fontId="25" fillId="37"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9" fillId="55" borderId="16" applyNumberFormat="0" applyProtection="0">
      <alignment vertical="top"/>
    </xf>
    <xf numFmtId="0" fontId="22" fillId="45"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29" fillId="55" borderId="16" applyNumberFormat="0" applyAlignment="0" applyProtection="0"/>
    <xf numFmtId="0" fontId="36" fillId="0" borderId="18" applyNumberFormat="0" applyFill="0" applyAlignment="0" applyProtection="0"/>
    <xf numFmtId="0" fontId="25" fillId="62"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9" fillId="55" borderId="16" applyNumberFormat="0" applyAlignment="0" applyProtection="0"/>
    <xf numFmtId="0" fontId="29" fillId="55" borderId="16" applyNumberFormat="0" applyAlignment="0" applyProtection="0"/>
    <xf numFmtId="0" fontId="36" fillId="0" borderId="18" applyNumberFormat="0" applyFill="0" applyAlignment="0" applyProtection="0"/>
    <xf numFmtId="0" fontId="29" fillId="55" borderId="16" applyNumberFormat="0" applyProtection="0">
      <alignment vertical="top"/>
    </xf>
    <xf numFmtId="0" fontId="29" fillId="55" borderId="16"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59" borderId="15"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22" fillId="45"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2" fillId="45"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5" fillId="37" borderId="11" applyNumberFormat="0" applyProtection="0">
      <alignment vertical="top"/>
    </xf>
    <xf numFmtId="0" fontId="29" fillId="55" borderId="16" applyNumberFormat="0" applyAlignment="0" applyProtection="0"/>
    <xf numFmtId="0" fontId="22" fillId="55" borderId="11" applyNumberFormat="0" applyAlignment="0" applyProtection="0"/>
    <xf numFmtId="0" fontId="22" fillId="55" borderId="11" applyNumberFormat="0" applyProtection="0">
      <alignment vertical="top"/>
    </xf>
    <xf numFmtId="0" fontId="25" fillId="38" borderId="11" applyNumberFormat="0" applyAlignment="0" applyProtection="0"/>
    <xf numFmtId="0" fontId="25" fillId="38" borderId="11" applyNumberFormat="0" applyAlignment="0" applyProtection="0"/>
    <xf numFmtId="0" fontId="25" fillId="62" borderId="11" applyNumberFormat="0" applyAlignment="0" applyProtection="0"/>
    <xf numFmtId="0" fontId="22" fillId="55" borderId="11" applyNumberFormat="0" applyProtection="0">
      <alignment vertical="top"/>
    </xf>
    <xf numFmtId="0" fontId="29" fillId="55" borderId="16" applyNumberFormat="0" applyProtection="0">
      <alignment vertical="top"/>
    </xf>
    <xf numFmtId="0" fontId="29" fillId="55" borderId="16" applyNumberFormat="0" applyAlignment="0" applyProtection="0"/>
    <xf numFmtId="0" fontId="29" fillId="45" borderId="16" applyNumberFormat="0" applyAlignment="0" applyProtection="0"/>
    <xf numFmtId="0" fontId="25" fillId="38" borderId="11"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9" fillId="55" borderId="16" applyNumberFormat="0" applyAlignment="0" applyProtection="0"/>
    <xf numFmtId="0" fontId="22" fillId="45" borderId="11"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8" fillId="59" borderId="15" applyNumberFormat="0" applyAlignment="0" applyProtection="0"/>
    <xf numFmtId="0" fontId="29" fillId="55" borderId="16" applyNumberFormat="0" applyAlignment="0" applyProtection="0"/>
    <xf numFmtId="0" fontId="29" fillId="55" borderId="16" applyNumberFormat="0" applyProtection="0">
      <alignment vertical="top"/>
    </xf>
    <xf numFmtId="0" fontId="25" fillId="62"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62"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5" fillId="38" borderId="11"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36" fillId="0" borderId="18" applyNumberFormat="0" applyFill="0" applyAlignment="0" applyProtection="0"/>
    <xf numFmtId="0" fontId="29" fillId="55" borderId="16" applyNumberFormat="0" applyAlignment="0" applyProtection="0"/>
    <xf numFmtId="0" fontId="29" fillId="55" borderId="16" applyNumberFormat="0" applyAlignment="0" applyProtection="0"/>
    <xf numFmtId="0" fontId="29" fillId="55" borderId="16"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62" borderId="11" applyNumberFormat="0" applyAlignment="0" applyProtection="0"/>
    <xf numFmtId="0" fontId="36" fillId="0" borderId="18" applyNumberFormat="0" applyFill="0" applyAlignment="0" applyProtection="0"/>
    <xf numFmtId="0" fontId="29" fillId="55" borderId="16" applyNumberFormat="0" applyAlignment="0" applyProtection="0"/>
    <xf numFmtId="0" fontId="22" fillId="45"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36" fillId="0" borderId="18" applyNumberFormat="0" applyFill="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9" fillId="55" borderId="16" applyNumberFormat="0" applyProtection="0">
      <alignment vertical="top"/>
    </xf>
    <xf numFmtId="0" fontId="36" fillId="0" borderId="18" applyNumberFormat="0" applyFill="0" applyProtection="0">
      <alignment vertical="top"/>
    </xf>
    <xf numFmtId="0" fontId="28" fillId="39" borderId="15" applyNumberFormat="0" applyFont="0" applyAlignment="0" applyProtection="0"/>
    <xf numFmtId="0" fontId="29" fillId="55" borderId="16"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9" fillId="55" borderId="16" applyNumberFormat="0" applyAlignment="0" applyProtection="0"/>
    <xf numFmtId="0" fontId="22" fillId="45" borderId="11" applyNumberFormat="0" applyAlignment="0" applyProtection="0"/>
    <xf numFmtId="0" fontId="29" fillId="45" borderId="16" applyNumberFormat="0" applyAlignment="0" applyProtection="0"/>
    <xf numFmtId="0" fontId="25" fillId="62" borderId="11" applyNumberFormat="0" applyAlignment="0" applyProtection="0"/>
    <xf numFmtId="0" fontId="36" fillId="0" borderId="18" applyNumberFormat="0" applyFill="0" applyProtection="0">
      <alignment vertical="top"/>
    </xf>
    <xf numFmtId="0" fontId="25" fillId="37" borderId="11" applyNumberFormat="0" applyProtection="0">
      <alignment vertical="top"/>
    </xf>
    <xf numFmtId="0" fontId="28" fillId="59" borderId="15" applyNumberFormat="0" applyAlignment="0" applyProtection="0"/>
    <xf numFmtId="0" fontId="22" fillId="55" borderId="11" applyNumberFormat="0" applyProtection="0">
      <alignment vertical="top"/>
    </xf>
    <xf numFmtId="0" fontId="25" fillId="38" borderId="11" applyNumberFormat="0" applyAlignment="0" applyProtection="0"/>
    <xf numFmtId="0" fontId="22" fillId="55" borderId="11" applyNumberFormat="0" applyAlignment="0" applyProtection="0"/>
    <xf numFmtId="0" fontId="25" fillId="38" borderId="11"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Alignment="0" applyProtection="0"/>
    <xf numFmtId="0" fontId="29" fillId="55" borderId="16" applyNumberFormat="0" applyAlignment="0" applyProtection="0"/>
    <xf numFmtId="0" fontId="22" fillId="45" borderId="11" applyNumberFormat="0" applyAlignment="0" applyProtection="0"/>
    <xf numFmtId="0" fontId="29" fillId="45" borderId="16" applyNumberFormat="0" applyAlignment="0" applyProtection="0"/>
    <xf numFmtId="0" fontId="29" fillId="45" borderId="16" applyNumberFormat="0" applyAlignment="0" applyProtection="0"/>
    <xf numFmtId="0" fontId="25" fillId="62" borderId="11" applyNumberFormat="0" applyAlignment="0" applyProtection="0"/>
    <xf numFmtId="0" fontId="28" fillId="39" borderId="15" applyNumberFormat="0" applyFont="0" applyAlignment="0" applyProtection="0"/>
    <xf numFmtId="0" fontId="29" fillId="45" borderId="16"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2" fillId="55" borderId="11" applyNumberFormat="0" applyAlignment="0" applyProtection="0"/>
    <xf numFmtId="0" fontId="22" fillId="45" borderId="11" applyNumberFormat="0" applyAlignment="0" applyProtection="0"/>
    <xf numFmtId="0" fontId="29" fillId="45" borderId="16" applyNumberFormat="0" applyAlignment="0" applyProtection="0"/>
    <xf numFmtId="0" fontId="25" fillId="37" borderId="11" applyNumberFormat="0" applyProtection="0">
      <alignment vertical="top"/>
    </xf>
    <xf numFmtId="0" fontId="29" fillId="55" borderId="16" applyNumberFormat="0" applyProtection="0">
      <alignment vertical="top"/>
    </xf>
    <xf numFmtId="0" fontId="22" fillId="55" borderId="11" applyNumberFormat="0" applyProtection="0">
      <alignment vertical="top"/>
    </xf>
    <xf numFmtId="0" fontId="25" fillId="62" borderId="11" applyNumberFormat="0" applyAlignment="0" applyProtection="0"/>
    <xf numFmtId="0" fontId="29" fillId="55" borderId="16" applyNumberFormat="0" applyAlignment="0" applyProtection="0"/>
    <xf numFmtId="0" fontId="22" fillId="45"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18" fillId="59" borderId="15" applyNumberFormat="0" applyProtection="0">
      <alignment vertical="top"/>
    </xf>
    <xf numFmtId="0" fontId="29" fillId="45" borderId="16" applyNumberFormat="0" applyAlignment="0" applyProtection="0"/>
    <xf numFmtId="0" fontId="29" fillId="55" borderId="16" applyNumberFormat="0" applyAlignment="0" applyProtection="0"/>
    <xf numFmtId="0" fontId="29" fillId="45" borderId="16" applyNumberFormat="0" applyAlignment="0" applyProtection="0"/>
    <xf numFmtId="0" fontId="22" fillId="45" borderId="11" applyNumberFormat="0" applyAlignment="0" applyProtection="0"/>
    <xf numFmtId="0" fontId="29" fillId="55" borderId="16" applyNumberFormat="0" applyAlignment="0" applyProtection="0"/>
    <xf numFmtId="0" fontId="25" fillId="37" borderId="11" applyNumberFormat="0" applyProtection="0">
      <alignment vertical="top"/>
    </xf>
    <xf numFmtId="0" fontId="29" fillId="45" borderId="16" applyNumberFormat="0" applyAlignment="0" applyProtection="0"/>
    <xf numFmtId="0" fontId="25" fillId="37" borderId="11" applyNumberFormat="0" applyProtection="0">
      <alignment vertical="top"/>
    </xf>
    <xf numFmtId="0" fontId="29" fillId="55" borderId="16" applyNumberFormat="0" applyProtection="0">
      <alignment vertical="top"/>
    </xf>
    <xf numFmtId="0" fontId="22" fillId="55" borderId="11"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5" fillId="37" borderId="11" applyNumberFormat="0" applyProtection="0">
      <alignment vertical="top"/>
    </xf>
    <xf numFmtId="0" fontId="22" fillId="55" borderId="11" applyNumberFormat="0" applyProtection="0">
      <alignment vertical="top"/>
    </xf>
    <xf numFmtId="0" fontId="29" fillId="55" borderId="16" applyNumberFormat="0" applyAlignment="0" applyProtection="0"/>
    <xf numFmtId="0" fontId="29" fillId="55" borderId="16" applyNumberFormat="0" applyAlignment="0" applyProtection="0"/>
    <xf numFmtId="0" fontId="22" fillId="55" borderId="11" applyNumberFormat="0" applyProtection="0">
      <alignment vertical="top"/>
    </xf>
    <xf numFmtId="0" fontId="29" fillId="45" borderId="16" applyNumberFormat="0" applyAlignment="0" applyProtection="0"/>
    <xf numFmtId="0" fontId="22" fillId="55" borderId="11" applyNumberFormat="0" applyProtection="0">
      <alignment vertical="top"/>
    </xf>
    <xf numFmtId="0" fontId="25" fillId="37" borderId="11" applyNumberFormat="0" applyProtection="0">
      <alignment vertical="top"/>
    </xf>
    <xf numFmtId="0" fontId="22" fillId="55" borderId="11" applyNumberFormat="0" applyProtection="0">
      <alignment vertical="top"/>
    </xf>
    <xf numFmtId="0" fontId="25" fillId="62" borderId="11" applyNumberFormat="0" applyAlignment="0" applyProtection="0"/>
    <xf numFmtId="0" fontId="36" fillId="0" borderId="18" applyNumberFormat="0" applyFill="0" applyAlignment="0" applyProtection="0"/>
    <xf numFmtId="0" fontId="29" fillId="45" borderId="16" applyNumberFormat="0" applyAlignment="0" applyProtection="0"/>
    <xf numFmtId="0" fontId="28" fillId="39" borderId="15" applyNumberFormat="0" applyFont="0" applyAlignment="0" applyProtection="0"/>
    <xf numFmtId="0" fontId="25" fillId="38" borderId="11" applyNumberFormat="0" applyAlignment="0" applyProtection="0"/>
    <xf numFmtId="0" fontId="22" fillId="55" borderId="11"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5" fillId="38"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8" fillId="59" borderId="15" applyNumberFormat="0" applyAlignment="0" applyProtection="0"/>
    <xf numFmtId="0" fontId="36" fillId="0" borderId="18" applyNumberFormat="0" applyFill="0" applyProtection="0">
      <alignment vertical="top"/>
    </xf>
    <xf numFmtId="0" fontId="22" fillId="55" borderId="11" applyNumberFormat="0" applyProtection="0">
      <alignment vertical="top"/>
    </xf>
    <xf numFmtId="0" fontId="25" fillId="62" borderId="11" applyNumberFormat="0" applyAlignment="0" applyProtection="0"/>
    <xf numFmtId="0" fontId="28" fillId="39" borderId="15" applyNumberFormat="0" applyFont="0" applyAlignment="0" applyProtection="0"/>
    <xf numFmtId="0" fontId="29" fillId="55" borderId="16" applyNumberFormat="0" applyAlignment="0" applyProtection="0"/>
    <xf numFmtId="0" fontId="29" fillId="55" borderId="16" applyNumberFormat="0" applyAlignment="0" applyProtection="0"/>
    <xf numFmtId="0" fontId="22" fillId="45" borderId="11" applyNumberFormat="0" applyAlignment="0" applyProtection="0"/>
    <xf numFmtId="0" fontId="22" fillId="55" borderId="11" applyNumberFormat="0" applyAlignment="0" applyProtection="0"/>
    <xf numFmtId="0" fontId="36" fillId="0" borderId="18" applyNumberFormat="0" applyFill="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5" fillId="62" borderId="11" applyNumberFormat="0" applyAlignment="0" applyProtection="0"/>
    <xf numFmtId="0" fontId="29" fillId="55" borderId="16" applyNumberFormat="0" applyProtection="0">
      <alignment vertical="top"/>
    </xf>
    <xf numFmtId="0" fontId="25" fillId="37" borderId="11" applyNumberFormat="0" applyProtection="0">
      <alignment vertical="top"/>
    </xf>
    <xf numFmtId="0" fontId="22" fillId="45" borderId="11" applyNumberFormat="0" applyAlignment="0" applyProtection="0"/>
    <xf numFmtId="0" fontId="25" fillId="62" borderId="11" applyNumberFormat="0" applyAlignment="0" applyProtection="0"/>
    <xf numFmtId="0" fontId="22" fillId="45" borderId="11" applyNumberFormat="0" applyAlignment="0" applyProtection="0"/>
    <xf numFmtId="0" fontId="36" fillId="0" borderId="18" applyNumberFormat="0" applyFill="0" applyAlignment="0" applyProtection="0"/>
    <xf numFmtId="0" fontId="29" fillId="4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2" fillId="4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18" fillId="59" borderId="15" applyNumberFormat="0" applyProtection="0">
      <alignment vertical="top"/>
    </xf>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8"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9" fillId="5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9" fillId="5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9" fillId="45" borderId="16" applyNumberFormat="0" applyAlignment="0" applyProtection="0"/>
    <xf numFmtId="0" fontId="25" fillId="37" borderId="11" applyNumberFormat="0" applyProtection="0">
      <alignment vertical="top"/>
    </xf>
    <xf numFmtId="0" fontId="25" fillId="38" borderId="11"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7" borderId="11" applyNumberFormat="0" applyProtection="0">
      <alignment vertical="top"/>
    </xf>
    <xf numFmtId="0" fontId="25" fillId="62" borderId="11" applyNumberFormat="0" applyAlignment="0" applyProtection="0"/>
    <xf numFmtId="0" fontId="22" fillId="45" borderId="11" applyNumberFormat="0" applyAlignment="0" applyProtection="0"/>
    <xf numFmtId="0" fontId="29" fillId="45" borderId="16" applyNumberFormat="0" applyAlignment="0" applyProtection="0"/>
    <xf numFmtId="0" fontId="36" fillId="0" borderId="18" applyNumberFormat="0" applyFill="0" applyAlignment="0" applyProtection="0"/>
    <xf numFmtId="0" fontId="25" fillId="62" borderId="11" applyNumberFormat="0" applyAlignment="0" applyProtection="0"/>
    <xf numFmtId="0" fontId="22" fillId="45" borderId="11" applyNumberFormat="0" applyAlignment="0" applyProtection="0"/>
    <xf numFmtId="0" fontId="25" fillId="37" borderId="11" applyNumberFormat="0" applyProtection="0">
      <alignment vertical="top"/>
    </xf>
    <xf numFmtId="0" fontId="22" fillId="45" borderId="11" applyNumberFormat="0" applyAlignment="0" applyProtection="0"/>
    <xf numFmtId="0" fontId="29" fillId="45" borderId="16" applyNumberFormat="0" applyAlignment="0" applyProtection="0"/>
    <xf numFmtId="0" fontId="22" fillId="55" borderId="11" applyNumberFormat="0" applyProtection="0">
      <alignment vertical="top"/>
    </xf>
    <xf numFmtId="0" fontId="29" fillId="55" borderId="16" applyNumberFormat="0" applyAlignment="0" applyProtection="0"/>
    <xf numFmtId="0" fontId="29" fillId="55" borderId="16" applyNumberFormat="0" applyAlignment="0" applyProtection="0"/>
    <xf numFmtId="0" fontId="22" fillId="55" borderId="11" applyNumberFormat="0" applyProtection="0">
      <alignment vertical="top"/>
    </xf>
    <xf numFmtId="0" fontId="25" fillId="37" borderId="11" applyNumberFormat="0" applyProtection="0">
      <alignment vertical="top"/>
    </xf>
    <xf numFmtId="0" fontId="28" fillId="59" borderId="15"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Alignment="0" applyProtection="0"/>
    <xf numFmtId="0" fontId="25" fillId="62" borderId="11" applyNumberFormat="0" applyAlignment="0" applyProtection="0"/>
    <xf numFmtId="0" fontId="25" fillId="37" borderId="11" applyNumberFormat="0" applyProtection="0">
      <alignment vertical="top"/>
    </xf>
    <xf numFmtId="0" fontId="22" fillId="55" borderId="11" applyNumberFormat="0" applyAlignment="0" applyProtection="0"/>
    <xf numFmtId="0" fontId="25" fillId="38" borderId="11" applyNumberFormat="0" applyAlignment="0" applyProtection="0"/>
    <xf numFmtId="0" fontId="22" fillId="55" borderId="11" applyNumberFormat="0" applyProtection="0">
      <alignment vertical="top"/>
    </xf>
    <xf numFmtId="0" fontId="28" fillId="59" borderId="15" applyNumberFormat="0" applyAlignment="0" applyProtection="0"/>
    <xf numFmtId="0" fontId="22" fillId="55" borderId="11" applyNumberFormat="0" applyAlignment="0" applyProtection="0"/>
    <xf numFmtId="0" fontId="29" fillId="55" borderId="16" applyNumberFormat="0" applyProtection="0">
      <alignment vertical="top"/>
    </xf>
    <xf numFmtId="0" fontId="25" fillId="37" borderId="11" applyNumberFormat="0" applyProtection="0">
      <alignment vertical="top"/>
    </xf>
    <xf numFmtId="0" fontId="29" fillId="45" borderId="16" applyNumberFormat="0" applyAlignment="0" applyProtection="0"/>
    <xf numFmtId="0" fontId="25" fillId="37" borderId="11" applyNumberFormat="0" applyProtection="0">
      <alignment vertical="top"/>
    </xf>
    <xf numFmtId="0" fontId="29" fillId="55" borderId="16" applyNumberFormat="0" applyAlignment="0" applyProtection="0"/>
    <xf numFmtId="0" fontId="22" fillId="45" borderId="11" applyNumberFormat="0" applyAlignment="0" applyProtection="0"/>
    <xf numFmtId="0" fontId="29" fillId="45" borderId="16" applyNumberFormat="0" applyAlignment="0" applyProtection="0"/>
    <xf numFmtId="0" fontId="25" fillId="62" borderId="11" applyNumberFormat="0" applyAlignment="0" applyProtection="0"/>
    <xf numFmtId="0" fontId="29" fillId="45" borderId="16" applyNumberFormat="0" applyAlignment="0" applyProtection="0"/>
    <xf numFmtId="0" fontId="29" fillId="55" borderId="16" applyNumberFormat="0" applyProtection="0">
      <alignment vertical="top"/>
    </xf>
    <xf numFmtId="0" fontId="29" fillId="55" borderId="16" applyNumberFormat="0" applyProtection="0">
      <alignment vertical="top"/>
    </xf>
    <xf numFmtId="0" fontId="25" fillId="38" borderId="11" applyNumberFormat="0" applyAlignment="0" applyProtection="0"/>
    <xf numFmtId="0" fontId="22" fillId="45" borderId="11" applyNumberFormat="0" applyAlignment="0" applyProtection="0"/>
    <xf numFmtId="0" fontId="29" fillId="55" borderId="16" applyNumberFormat="0" applyAlignment="0" applyProtection="0"/>
    <xf numFmtId="0" fontId="29" fillId="55" borderId="16" applyNumberFormat="0" applyProtection="0">
      <alignment vertical="top"/>
    </xf>
    <xf numFmtId="0" fontId="22" fillId="55" borderId="11" applyNumberFormat="0" applyProtection="0">
      <alignment vertical="top"/>
    </xf>
    <xf numFmtId="0" fontId="29" fillId="55" borderId="16" applyNumberFormat="0" applyProtection="0">
      <alignment vertical="top"/>
    </xf>
    <xf numFmtId="0" fontId="25" fillId="37" borderId="11" applyNumberFormat="0" applyProtection="0">
      <alignment vertical="top"/>
    </xf>
    <xf numFmtId="0" fontId="29" fillId="55" borderId="16" applyNumberFormat="0" applyAlignment="0" applyProtection="0"/>
    <xf numFmtId="0" fontId="22" fillId="45" borderId="11" applyNumberFormat="0" applyAlignment="0" applyProtection="0"/>
    <xf numFmtId="0" fontId="22" fillId="55" borderId="11" applyNumberFormat="0" applyAlignment="0" applyProtection="0"/>
    <xf numFmtId="0" fontId="22" fillId="45" borderId="11" applyNumberFormat="0" applyAlignment="0" applyProtection="0"/>
    <xf numFmtId="0" fontId="22" fillId="55" borderId="11"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9" fillId="45" borderId="16" applyNumberFormat="0" applyAlignment="0" applyProtection="0"/>
    <xf numFmtId="0" fontId="28" fillId="59" borderId="15" applyNumberFormat="0" applyAlignment="0" applyProtection="0"/>
    <xf numFmtId="0" fontId="29" fillId="55" borderId="16" applyNumberFormat="0" applyProtection="0">
      <alignment vertical="top"/>
    </xf>
    <xf numFmtId="0" fontId="29" fillId="45" borderId="16" applyNumberFormat="0" applyAlignment="0" applyProtection="0"/>
    <xf numFmtId="0" fontId="25" fillId="38" borderId="11" applyNumberFormat="0" applyAlignment="0" applyProtection="0"/>
    <xf numFmtId="0" fontId="29" fillId="45" borderId="16" applyNumberFormat="0" applyAlignment="0" applyProtection="0"/>
    <xf numFmtId="0" fontId="22" fillId="55" borderId="11" applyNumberFormat="0" applyAlignment="0" applyProtection="0"/>
    <xf numFmtId="0" fontId="36" fillId="0" borderId="18" applyNumberFormat="0" applyFill="0" applyAlignment="0" applyProtection="0"/>
    <xf numFmtId="0" fontId="28" fillId="59" borderId="15" applyNumberFormat="0" applyAlignment="0" applyProtection="0"/>
    <xf numFmtId="0" fontId="25" fillId="62" borderId="11" applyNumberFormat="0" applyAlignment="0" applyProtection="0"/>
    <xf numFmtId="0" fontId="25" fillId="38"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9" fillId="55" borderId="16" applyNumberFormat="0" applyAlignment="0" applyProtection="0"/>
    <xf numFmtId="0" fontId="25" fillId="37" borderId="11" applyNumberFormat="0" applyProtection="0">
      <alignment vertical="top"/>
    </xf>
    <xf numFmtId="0" fontId="36" fillId="0" borderId="18" applyNumberFormat="0" applyFill="0" applyProtection="0">
      <alignment vertical="top"/>
    </xf>
    <xf numFmtId="0" fontId="25" fillId="62" borderId="11"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36" fillId="0" borderId="18" applyNumberFormat="0" applyFill="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36" fillId="0" borderId="18" applyNumberFormat="0" applyFill="0" applyAlignment="0" applyProtection="0"/>
    <xf numFmtId="0" fontId="22" fillId="4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2" fillId="55" borderId="11" applyNumberFormat="0" applyAlignment="0" applyProtection="0"/>
    <xf numFmtId="0" fontId="22" fillId="55" borderId="11" applyNumberFormat="0" applyProtection="0">
      <alignment vertical="top"/>
    </xf>
    <xf numFmtId="0" fontId="22" fillId="55" borderId="11" applyNumberFormat="0" applyProtection="0">
      <alignment vertical="top"/>
    </xf>
    <xf numFmtId="0" fontId="36" fillId="0" borderId="18" applyNumberFormat="0" applyFill="0" applyProtection="0">
      <alignment vertical="top"/>
    </xf>
    <xf numFmtId="0" fontId="36" fillId="0" borderId="18" applyNumberFormat="0" applyFill="0" applyProtection="0">
      <alignment vertical="top"/>
    </xf>
    <xf numFmtId="0" fontId="22" fillId="45"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36" fillId="0" borderId="18" applyNumberFormat="0" applyFill="0" applyAlignment="0" applyProtection="0"/>
    <xf numFmtId="0" fontId="36" fillId="0" borderId="18" applyNumberFormat="0" applyFill="0" applyProtection="0">
      <alignment vertical="top"/>
    </xf>
    <xf numFmtId="0" fontId="25" fillId="62"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9" fillId="55" borderId="16" applyNumberFormat="0" applyProtection="0">
      <alignment vertical="top"/>
    </xf>
    <xf numFmtId="0" fontId="25" fillId="38" borderId="11" applyNumberFormat="0" applyAlignment="0" applyProtection="0"/>
    <xf numFmtId="0" fontId="22" fillId="55" borderId="11" applyNumberFormat="0" applyProtection="0">
      <alignment vertical="top"/>
    </xf>
    <xf numFmtId="0" fontId="25" fillId="38" borderId="11"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9" fillId="55"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2" fillId="55" borderId="11" applyNumberFormat="0" applyAlignment="0" applyProtection="0"/>
    <xf numFmtId="0" fontId="29" fillId="55" borderId="16" applyNumberFormat="0" applyProtection="0">
      <alignment vertical="top"/>
    </xf>
    <xf numFmtId="0" fontId="25" fillId="38" borderId="11" applyNumberFormat="0" applyAlignment="0" applyProtection="0"/>
    <xf numFmtId="0" fontId="25" fillId="37" borderId="11" applyNumberFormat="0" applyProtection="0">
      <alignment vertical="top"/>
    </xf>
    <xf numFmtId="0" fontId="25" fillId="38" borderId="11" applyNumberFormat="0" applyAlignment="0" applyProtection="0"/>
    <xf numFmtId="0" fontId="29" fillId="55" borderId="16" applyNumberFormat="0" applyAlignment="0" applyProtection="0"/>
    <xf numFmtId="0" fontId="36" fillId="0" borderId="18" applyNumberFormat="0" applyFill="0" applyProtection="0">
      <alignment vertical="top"/>
    </xf>
    <xf numFmtId="0" fontId="22" fillId="55" borderId="11" applyNumberFormat="0" applyProtection="0">
      <alignment vertical="top"/>
    </xf>
    <xf numFmtId="0" fontId="22" fillId="45" borderId="11"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9" fillId="55" borderId="16" applyNumberFormat="0" applyAlignment="0" applyProtection="0"/>
    <xf numFmtId="0" fontId="29" fillId="55" borderId="16" applyNumberFormat="0" applyAlignment="0" applyProtection="0"/>
    <xf numFmtId="0" fontId="36" fillId="0" borderId="18" applyNumberFormat="0" applyFill="0" applyProtection="0">
      <alignment vertical="top"/>
    </xf>
    <xf numFmtId="0" fontId="22" fillId="55" borderId="11" applyNumberFormat="0" applyProtection="0">
      <alignment vertical="top"/>
    </xf>
    <xf numFmtId="0" fontId="29" fillId="55" borderId="16" applyNumberFormat="0" applyProtection="0">
      <alignment vertical="top"/>
    </xf>
    <xf numFmtId="0" fontId="25" fillId="37" borderId="11" applyNumberFormat="0" applyProtection="0">
      <alignment vertical="top"/>
    </xf>
    <xf numFmtId="0" fontId="22" fillId="45" borderId="11" applyNumberFormat="0" applyAlignment="0" applyProtection="0"/>
    <xf numFmtId="0" fontId="22" fillId="55" borderId="11" applyNumberFormat="0" applyProtection="0">
      <alignment vertical="top"/>
    </xf>
    <xf numFmtId="0" fontId="36" fillId="0" borderId="18" applyNumberFormat="0" applyFill="0" applyProtection="0">
      <alignment vertical="top"/>
    </xf>
    <xf numFmtId="0" fontId="22" fillId="45" borderId="11" applyNumberFormat="0" applyAlignment="0" applyProtection="0"/>
    <xf numFmtId="0" fontId="29" fillId="55" borderId="16" applyNumberFormat="0" applyAlignment="0" applyProtection="0"/>
    <xf numFmtId="0" fontId="25" fillId="37"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62" borderId="11" applyNumberFormat="0" applyAlignment="0" applyProtection="0"/>
    <xf numFmtId="0" fontId="22" fillId="45" borderId="11" applyNumberFormat="0" applyAlignment="0" applyProtection="0"/>
    <xf numFmtId="0" fontId="22" fillId="45" borderId="11"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2" fillId="55" borderId="11" applyNumberFormat="0" applyProtection="0">
      <alignment vertical="top"/>
    </xf>
    <xf numFmtId="0" fontId="25" fillId="62" borderId="11" applyNumberFormat="0" applyAlignment="0" applyProtection="0"/>
    <xf numFmtId="0" fontId="25" fillId="62" borderId="11" applyNumberFormat="0" applyAlignment="0" applyProtection="0"/>
    <xf numFmtId="0" fontId="22" fillId="45" borderId="11" applyNumberFormat="0" applyAlignment="0" applyProtection="0"/>
    <xf numFmtId="0" fontId="28" fillId="59" borderId="15" applyNumberFormat="0" applyAlignment="0" applyProtection="0"/>
    <xf numFmtId="0" fontId="25" fillId="38"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5" fillId="37" borderId="11" applyNumberFormat="0" applyProtection="0">
      <alignment vertical="top"/>
    </xf>
    <xf numFmtId="0" fontId="29" fillId="45" borderId="16" applyNumberFormat="0" applyAlignment="0" applyProtection="0"/>
    <xf numFmtId="0" fontId="29" fillId="55" borderId="16" applyNumberFormat="0" applyAlignment="0" applyProtection="0"/>
    <xf numFmtId="0" fontId="25" fillId="38" borderId="11" applyNumberFormat="0" applyAlignment="0" applyProtection="0"/>
    <xf numFmtId="0" fontId="22" fillId="45" borderId="11"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9" fillId="55" borderId="16"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Alignment="0" applyProtection="0"/>
    <xf numFmtId="0" fontId="29" fillId="55" borderId="16" applyNumberFormat="0" applyAlignment="0" applyProtection="0"/>
    <xf numFmtId="0" fontId="29" fillId="45" borderId="16" applyNumberFormat="0" applyAlignment="0" applyProtection="0"/>
    <xf numFmtId="0" fontId="25" fillId="62" borderId="11" applyNumberFormat="0" applyAlignment="0" applyProtection="0"/>
    <xf numFmtId="0" fontId="36" fillId="0" borderId="18" applyNumberFormat="0" applyFill="0" applyProtection="0">
      <alignment vertical="top"/>
    </xf>
    <xf numFmtId="0" fontId="25" fillId="38" borderId="11"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9" fillId="55" borderId="16" applyNumberFormat="0" applyProtection="0">
      <alignment vertical="top"/>
    </xf>
    <xf numFmtId="0" fontId="25" fillId="37" borderId="11" applyNumberFormat="0" applyProtection="0">
      <alignment vertical="top"/>
    </xf>
    <xf numFmtId="0" fontId="22" fillId="55" borderId="11" applyNumberFormat="0" applyProtection="0">
      <alignment vertical="top"/>
    </xf>
    <xf numFmtId="0" fontId="36" fillId="0" borderId="18" applyNumberFormat="0" applyFill="0" applyProtection="0">
      <alignment vertical="top"/>
    </xf>
    <xf numFmtId="0" fontId="29" fillId="55" borderId="16" applyNumberFormat="0" applyAlignment="0" applyProtection="0"/>
    <xf numFmtId="0" fontId="29" fillId="55" borderId="16" applyNumberFormat="0" applyProtection="0">
      <alignment vertical="top"/>
    </xf>
    <xf numFmtId="0" fontId="29" fillId="45" borderId="16" applyNumberFormat="0" applyAlignment="0" applyProtection="0"/>
    <xf numFmtId="0" fontId="22" fillId="45" borderId="11" applyNumberFormat="0" applyAlignment="0" applyProtection="0"/>
    <xf numFmtId="0" fontId="22" fillId="55"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9" fillId="45" borderId="16"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22" fillId="45"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2" fillId="45"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2" fillId="55" borderId="11" applyNumberFormat="0" applyProtection="0">
      <alignment vertical="top"/>
    </xf>
    <xf numFmtId="0" fontId="25" fillId="38" borderId="11" applyNumberFormat="0" applyAlignment="0" applyProtection="0"/>
    <xf numFmtId="0" fontId="25" fillId="38" borderId="11" applyNumberFormat="0" applyAlignment="0" applyProtection="0"/>
    <xf numFmtId="0" fontId="22" fillId="55" borderId="11" applyNumberFormat="0" applyAlignment="0" applyProtection="0"/>
    <xf numFmtId="0" fontId="18" fillId="59" borderId="15" applyNumberFormat="0" applyProtection="0">
      <alignment vertical="top"/>
    </xf>
    <xf numFmtId="0" fontId="36" fillId="0" borderId="18" applyNumberFormat="0" applyFill="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9" fillId="55" borderId="16" applyNumberFormat="0" applyProtection="0">
      <alignment vertical="top"/>
    </xf>
    <xf numFmtId="0" fontId="25" fillId="38" borderId="11" applyNumberFormat="0" applyAlignment="0" applyProtection="0"/>
    <xf numFmtId="0" fontId="25" fillId="37" borderId="11"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5" fillId="62" borderId="11"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5" fillId="38" borderId="11" applyNumberFormat="0" applyAlignment="0" applyProtection="0"/>
    <xf numFmtId="0" fontId="22" fillId="45" borderId="11" applyNumberFormat="0" applyAlignment="0" applyProtection="0"/>
    <xf numFmtId="0" fontId="25" fillId="62" borderId="11" applyNumberFormat="0" applyAlignment="0" applyProtection="0"/>
    <xf numFmtId="0" fontId="22" fillId="5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9" fillId="45" borderId="16" applyNumberFormat="0" applyAlignment="0" applyProtection="0"/>
    <xf numFmtId="0" fontId="22" fillId="55" borderId="11" applyNumberFormat="0" applyAlignment="0" applyProtection="0"/>
    <xf numFmtId="0" fontId="36" fillId="0" borderId="18" applyNumberFormat="0" applyFill="0" applyAlignment="0" applyProtection="0"/>
    <xf numFmtId="0" fontId="22" fillId="55" borderId="11" applyNumberFormat="0" applyAlignment="0" applyProtection="0"/>
    <xf numFmtId="0" fontId="36" fillId="0" borderId="18" applyNumberFormat="0" applyFill="0" applyProtection="0">
      <alignment vertical="top"/>
    </xf>
    <xf numFmtId="0" fontId="25" fillId="38" borderId="11" applyNumberFormat="0" applyAlignment="0" applyProtection="0"/>
    <xf numFmtId="0" fontId="25" fillId="62" borderId="11" applyNumberFormat="0" applyAlignment="0" applyProtection="0"/>
    <xf numFmtId="0" fontId="22" fillId="55" borderId="11" applyNumberFormat="0" applyProtection="0">
      <alignment vertical="top"/>
    </xf>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9" fillId="45" borderId="16" applyNumberFormat="0" applyAlignment="0" applyProtection="0"/>
    <xf numFmtId="0" fontId="29" fillId="55" borderId="16"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62" borderId="11" applyNumberFormat="0" applyAlignment="0" applyProtection="0"/>
    <xf numFmtId="0" fontId="25" fillId="38" borderId="11" applyNumberFormat="0" applyAlignment="0" applyProtection="0"/>
    <xf numFmtId="0" fontId="18" fillId="59" borderId="15" applyNumberFormat="0" applyProtection="0">
      <alignment vertical="top"/>
    </xf>
    <xf numFmtId="0" fontId="25" fillId="38" borderId="11" applyNumberFormat="0" applyAlignment="0" applyProtection="0"/>
    <xf numFmtId="0" fontId="29" fillId="45" borderId="16" applyNumberFormat="0" applyAlignment="0" applyProtection="0"/>
    <xf numFmtId="0" fontId="22" fillId="45" borderId="11" applyNumberFormat="0" applyAlignment="0" applyProtection="0"/>
    <xf numFmtId="0" fontId="28" fillId="59" borderId="15"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8" fillId="59" borderId="15" applyNumberFormat="0" applyAlignment="0" applyProtection="0"/>
    <xf numFmtId="0" fontId="22" fillId="55"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2" fillId="55" borderId="11" applyNumberFormat="0" applyProtection="0">
      <alignment vertical="top"/>
    </xf>
    <xf numFmtId="0" fontId="22" fillId="45" borderId="11" applyNumberFormat="0" applyAlignment="0" applyProtection="0"/>
    <xf numFmtId="0" fontId="22" fillId="55" borderId="11" applyNumberFormat="0" applyAlignment="0" applyProtection="0"/>
    <xf numFmtId="0" fontId="22" fillId="55" borderId="11" applyNumberFormat="0" applyAlignment="0" applyProtection="0"/>
    <xf numFmtId="0" fontId="22" fillId="55" borderId="11" applyNumberFormat="0" applyAlignment="0" applyProtection="0"/>
    <xf numFmtId="0" fontId="29" fillId="55" borderId="16" applyNumberFormat="0" applyProtection="0">
      <alignment vertical="top"/>
    </xf>
    <xf numFmtId="0" fontId="22" fillId="55" borderId="11" applyNumberFormat="0" applyProtection="0">
      <alignment vertical="top"/>
    </xf>
    <xf numFmtId="0" fontId="29" fillId="55" borderId="16" applyNumberFormat="0" applyAlignment="0" applyProtection="0"/>
    <xf numFmtId="0" fontId="25" fillId="62" borderId="11" applyNumberFormat="0" applyAlignment="0" applyProtection="0"/>
    <xf numFmtId="0" fontId="29" fillId="45" borderId="16" applyNumberFormat="0" applyAlignment="0" applyProtection="0"/>
    <xf numFmtId="0" fontId="22" fillId="45" borderId="11" applyNumberFormat="0" applyAlignment="0" applyProtection="0"/>
    <xf numFmtId="0" fontId="22" fillId="55" borderId="11" applyNumberFormat="0" applyProtection="0">
      <alignment vertical="top"/>
    </xf>
    <xf numFmtId="0" fontId="22" fillId="55" borderId="11" applyNumberFormat="0" applyAlignment="0" applyProtection="0"/>
    <xf numFmtId="0" fontId="22" fillId="55" borderId="11" applyNumberFormat="0" applyAlignment="0" applyProtection="0"/>
    <xf numFmtId="0" fontId="22" fillId="45" borderId="11" applyNumberFormat="0" applyAlignment="0" applyProtection="0"/>
    <xf numFmtId="0" fontId="25" fillId="37" borderId="11" applyNumberFormat="0" applyProtection="0">
      <alignment vertical="top"/>
    </xf>
    <xf numFmtId="0" fontId="28" fillId="59" borderId="15" applyNumberFormat="0" applyAlignment="0" applyProtection="0"/>
    <xf numFmtId="0" fontId="29" fillId="55" borderId="16" applyNumberFormat="0" applyProtection="0">
      <alignment vertical="top"/>
    </xf>
    <xf numFmtId="0" fontId="18" fillId="59" borderId="15" applyNumberFormat="0" applyProtection="0">
      <alignment vertical="top"/>
    </xf>
    <xf numFmtId="0" fontId="25" fillId="38" borderId="11" applyNumberFormat="0" applyAlignment="0" applyProtection="0"/>
    <xf numFmtId="0" fontId="25" fillId="62"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2" fillId="55" borderId="11" applyNumberFormat="0" applyProtection="0">
      <alignment vertical="top"/>
    </xf>
    <xf numFmtId="0" fontId="22" fillId="45" borderId="11" applyNumberFormat="0" applyAlignment="0" applyProtection="0"/>
    <xf numFmtId="0" fontId="22" fillId="55"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9" fillId="55" borderId="16" applyNumberFormat="0" applyAlignment="0" applyProtection="0"/>
    <xf numFmtId="0" fontId="29" fillId="55" borderId="16" applyNumberFormat="0" applyProtection="0">
      <alignment vertical="top"/>
    </xf>
    <xf numFmtId="0" fontId="29" fillId="45" borderId="16" applyNumberFormat="0" applyAlignment="0" applyProtection="0"/>
    <xf numFmtId="0" fontId="25" fillId="37" borderId="11" applyNumberFormat="0" applyProtection="0">
      <alignment vertical="top"/>
    </xf>
    <xf numFmtId="0" fontId="22" fillId="45" borderId="11" applyNumberFormat="0" applyAlignment="0" applyProtection="0"/>
    <xf numFmtId="0" fontId="22" fillId="55" borderId="11" applyNumberFormat="0" applyProtection="0">
      <alignment vertical="top"/>
    </xf>
    <xf numFmtId="0" fontId="22" fillId="55" borderId="11" applyNumberFormat="0" applyAlignment="0" applyProtection="0"/>
    <xf numFmtId="0" fontId="36" fillId="0" borderId="18" applyNumberFormat="0" applyFill="0" applyAlignment="0" applyProtection="0"/>
    <xf numFmtId="0" fontId="28" fillId="59" borderId="15" applyNumberFormat="0" applyAlignment="0" applyProtection="0"/>
    <xf numFmtId="0" fontId="29" fillId="55" borderId="16" applyNumberFormat="0" applyProtection="0">
      <alignment vertical="top"/>
    </xf>
    <xf numFmtId="0" fontId="36" fillId="0" borderId="18" applyNumberFormat="0" applyFill="0" applyProtection="0">
      <alignment vertical="top"/>
    </xf>
    <xf numFmtId="0" fontId="29" fillId="45" borderId="16" applyNumberFormat="0" applyAlignment="0" applyProtection="0"/>
    <xf numFmtId="0" fontId="29" fillId="55" borderId="16"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2" fillId="55"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36" fillId="0" borderId="18" applyNumberFormat="0" applyFill="0" applyAlignment="0" applyProtection="0"/>
    <xf numFmtId="0" fontId="25" fillId="62" borderId="11" applyNumberFormat="0" applyAlignment="0" applyProtection="0"/>
    <xf numFmtId="0" fontId="25" fillId="62" borderId="11" applyNumberFormat="0" applyAlignment="0" applyProtection="0"/>
    <xf numFmtId="0" fontId="29" fillId="55" borderId="16"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2" fillId="45" borderId="11" applyNumberFormat="0" applyAlignment="0" applyProtection="0"/>
    <xf numFmtId="0" fontId="22" fillId="45"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Protection="0">
      <alignment vertical="top"/>
    </xf>
    <xf numFmtId="0" fontId="22" fillId="55" borderId="11" applyNumberFormat="0" applyProtection="0">
      <alignment vertical="top"/>
    </xf>
    <xf numFmtId="0" fontId="25" fillId="38" borderId="11" applyNumberFormat="0" applyAlignment="0" applyProtection="0"/>
    <xf numFmtId="0" fontId="25" fillId="38" borderId="11" applyNumberFormat="0" applyAlignment="0" applyProtection="0"/>
    <xf numFmtId="0" fontId="29" fillId="45" borderId="16" applyNumberFormat="0" applyAlignment="0" applyProtection="0"/>
    <xf numFmtId="0" fontId="18" fillId="59" borderId="15" applyNumberFormat="0" applyProtection="0">
      <alignment vertical="top"/>
    </xf>
    <xf numFmtId="0" fontId="25" fillId="37" borderId="11" applyNumberFormat="0" applyProtection="0">
      <alignment vertical="top"/>
    </xf>
    <xf numFmtId="0" fontId="36" fillId="0" borderId="18" applyNumberFormat="0" applyFill="0" applyProtection="0">
      <alignment vertical="top"/>
    </xf>
    <xf numFmtId="0" fontId="28" fillId="59" borderId="15" applyNumberFormat="0" applyAlignment="0" applyProtection="0"/>
    <xf numFmtId="0" fontId="22" fillId="55" borderId="11" applyNumberFormat="0" applyProtection="0">
      <alignment vertical="top"/>
    </xf>
    <xf numFmtId="0" fontId="18" fillId="59" borderId="15" applyNumberFormat="0" applyProtection="0">
      <alignment vertical="top"/>
    </xf>
    <xf numFmtId="0" fontId="36" fillId="0" borderId="18" applyNumberFormat="0" applyFill="0" applyProtection="0">
      <alignment vertical="top"/>
    </xf>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22" fillId="45"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2" fillId="45"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5" fillId="37" borderId="11" applyNumberFormat="0" applyProtection="0">
      <alignment vertical="top"/>
    </xf>
    <xf numFmtId="0" fontId="29" fillId="55" borderId="16" applyNumberFormat="0" applyAlignment="0" applyProtection="0"/>
    <xf numFmtId="0" fontId="22" fillId="55" borderId="11" applyNumberFormat="0" applyAlignment="0" applyProtection="0"/>
    <xf numFmtId="0" fontId="22" fillId="55" borderId="11" applyNumberFormat="0" applyProtection="0">
      <alignment vertical="top"/>
    </xf>
    <xf numFmtId="0" fontId="22" fillId="55" borderId="11" applyNumberFormat="0" applyAlignment="0" applyProtection="0"/>
    <xf numFmtId="0" fontId="25" fillId="38" borderId="11" applyNumberFormat="0" applyAlignment="0" applyProtection="0"/>
    <xf numFmtId="0" fontId="22" fillId="55" borderId="11" applyNumberFormat="0" applyProtection="0">
      <alignment vertical="top"/>
    </xf>
    <xf numFmtId="0" fontId="18" fillId="59" borderId="15" applyNumberFormat="0" applyProtection="0">
      <alignment vertical="top"/>
    </xf>
    <xf numFmtId="0" fontId="22" fillId="55" borderId="11" applyNumberFormat="0" applyProtection="0">
      <alignment vertical="top"/>
    </xf>
    <xf numFmtId="0" fontId="29" fillId="55" borderId="16" applyNumberFormat="0" applyProtection="0">
      <alignment vertical="top"/>
    </xf>
    <xf numFmtId="0" fontId="29" fillId="55" borderId="16" applyNumberFormat="0" applyAlignment="0" applyProtection="0"/>
    <xf numFmtId="0" fontId="28" fillId="59" borderId="15" applyNumberFormat="0" applyAlignment="0" applyProtection="0"/>
    <xf numFmtId="0" fontId="29" fillId="45" borderId="16" applyNumberFormat="0" applyAlignment="0" applyProtection="0"/>
    <xf numFmtId="0" fontId="25" fillId="38" borderId="11"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9" fillId="45" borderId="16" applyNumberFormat="0" applyAlignment="0" applyProtection="0"/>
    <xf numFmtId="0" fontId="25" fillId="62" borderId="11" applyNumberFormat="0" applyAlignment="0" applyProtection="0"/>
    <xf numFmtId="0" fontId="36" fillId="0" borderId="18" applyNumberFormat="0" applyFill="0" applyProtection="0">
      <alignment vertical="top"/>
    </xf>
    <xf numFmtId="0" fontId="28" fillId="39" borderId="15" applyNumberFormat="0" applyFont="0" applyAlignment="0" applyProtection="0"/>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8" fillId="59" borderId="15" applyNumberFormat="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29" fillId="55"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9" fillId="55" borderId="16" applyNumberFormat="0" applyAlignment="0" applyProtection="0"/>
    <xf numFmtId="0" fontId="36" fillId="0" borderId="18" applyNumberFormat="0" applyFill="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Alignment="0" applyProtection="0"/>
    <xf numFmtId="0" fontId="22" fillId="45" borderId="11"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22" fillId="45" borderId="11" applyNumberFormat="0" applyAlignment="0" applyProtection="0"/>
    <xf numFmtId="0" fontId="25" fillId="62" borderId="11" applyNumberFormat="0" applyAlignment="0" applyProtection="0"/>
    <xf numFmtId="0" fontId="28" fillId="59" borderId="15"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29" fillId="55" borderId="16" applyNumberFormat="0" applyAlignment="0" applyProtection="0"/>
    <xf numFmtId="0" fontId="29" fillId="55" borderId="16"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5" fillId="37" borderId="11" applyNumberFormat="0" applyProtection="0">
      <alignment vertical="top"/>
    </xf>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9" fillId="55" borderId="16" applyNumberFormat="0" applyAlignment="0" applyProtection="0"/>
    <xf numFmtId="0" fontId="28" fillId="59" borderId="15" applyNumberFormat="0" applyAlignment="0" applyProtection="0"/>
    <xf numFmtId="0" fontId="22" fillId="55" borderId="11" applyNumberFormat="0" applyProtection="0">
      <alignment vertical="top"/>
    </xf>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18" fillId="59" borderId="15" applyNumberFormat="0" applyProtection="0">
      <alignment vertical="top"/>
    </xf>
    <xf numFmtId="0" fontId="29" fillId="55" borderId="16" applyNumberFormat="0" applyProtection="0">
      <alignment vertical="top"/>
    </xf>
    <xf numFmtId="0" fontId="29" fillId="55" borderId="16" applyNumberFormat="0" applyAlignment="0" applyProtection="0"/>
    <xf numFmtId="0" fontId="25" fillId="38" borderId="11" applyNumberFormat="0" applyAlignment="0" applyProtection="0"/>
    <xf numFmtId="0" fontId="18" fillId="59" borderId="15" applyNumberFormat="0" applyProtection="0">
      <alignment vertical="top"/>
    </xf>
    <xf numFmtId="0" fontId="28" fillId="59" borderId="15" applyNumberFormat="0" applyAlignment="0" applyProtection="0"/>
    <xf numFmtId="0" fontId="25" fillId="37" borderId="11"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25" fillId="62" borderId="11" applyNumberFormat="0" applyAlignment="0" applyProtection="0"/>
    <xf numFmtId="0" fontId="25" fillId="37"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25" fillId="62" borderId="11" applyNumberFormat="0" applyAlignment="0" applyProtection="0"/>
    <xf numFmtId="0" fontId="28" fillId="59" borderId="15" applyNumberFormat="0" applyAlignment="0" applyProtection="0"/>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Protection="0">
      <alignment vertical="top"/>
    </xf>
    <xf numFmtId="0" fontId="29" fillId="55" borderId="16" applyNumberFormat="0" applyAlignment="0" applyProtection="0"/>
    <xf numFmtId="0" fontId="36" fillId="0" borderId="18" applyNumberFormat="0" applyFill="0" applyAlignment="0" applyProtection="0"/>
    <xf numFmtId="0" fontId="29" fillId="55" borderId="16" applyNumberFormat="0" applyAlignment="0" applyProtection="0"/>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45" borderId="16" applyNumberFormat="0" applyAlignment="0" applyProtection="0"/>
    <xf numFmtId="0" fontId="29" fillId="55" borderId="16" applyNumberFormat="0" applyAlignment="0" applyProtection="0"/>
    <xf numFmtId="0" fontId="29" fillId="55"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Protection="0">
      <alignment vertical="top"/>
    </xf>
    <xf numFmtId="0" fontId="28" fillId="39" borderId="15" applyNumberFormat="0" applyFont="0" applyAlignment="0" applyProtection="0"/>
    <xf numFmtId="0" fontId="28" fillId="39" borderId="15" applyNumberFormat="0" applyFont="0" applyAlignment="0" applyProtection="0"/>
    <xf numFmtId="0" fontId="29" fillId="55" borderId="16" applyNumberFormat="0" applyProtection="0">
      <alignment vertical="top"/>
    </xf>
    <xf numFmtId="0" fontId="25" fillId="37" borderId="11" applyNumberFormat="0" applyProtection="0">
      <alignment vertical="top"/>
    </xf>
    <xf numFmtId="0" fontId="22" fillId="55" borderId="11" applyNumberFormat="0" applyProtection="0">
      <alignment vertical="top"/>
    </xf>
    <xf numFmtId="0" fontId="36" fillId="0" borderId="18" applyNumberFormat="0" applyFill="0" applyProtection="0">
      <alignment vertical="top"/>
    </xf>
    <xf numFmtId="0" fontId="25" fillId="62" borderId="11" applyNumberFormat="0" applyAlignment="0" applyProtection="0"/>
    <xf numFmtId="0" fontId="29" fillId="55" borderId="16" applyNumberFormat="0" applyProtection="0">
      <alignment vertical="top"/>
    </xf>
    <xf numFmtId="0" fontId="22" fillId="45" borderId="11" applyNumberFormat="0" applyAlignment="0" applyProtection="0"/>
    <xf numFmtId="0" fontId="25" fillId="38" borderId="11" applyNumberFormat="0" applyAlignment="0" applyProtection="0"/>
    <xf numFmtId="0" fontId="22" fillId="55" borderId="11" applyNumberFormat="0" applyProtection="0">
      <alignment vertical="top"/>
    </xf>
    <xf numFmtId="0" fontId="25" fillId="38" borderId="11" applyNumberFormat="0" applyAlignment="0" applyProtection="0"/>
    <xf numFmtId="0" fontId="25" fillId="38" borderId="11" applyNumberFormat="0" applyAlignment="0" applyProtection="0"/>
    <xf numFmtId="0" fontId="25" fillId="62" borderId="11" applyNumberFormat="0" applyAlignment="0" applyProtection="0"/>
    <xf numFmtId="0" fontId="36" fillId="0" borderId="18" applyNumberFormat="0" applyFill="0" applyAlignment="0" applyProtection="0"/>
    <xf numFmtId="0" fontId="22" fillId="45" borderId="11" applyNumberFormat="0" applyAlignment="0" applyProtection="0"/>
    <xf numFmtId="0" fontId="25" fillId="38" borderId="11" applyNumberFormat="0" applyAlignment="0" applyProtection="0"/>
    <xf numFmtId="0" fontId="25" fillId="62" borderId="11" applyNumberFormat="0" applyAlignment="0" applyProtection="0"/>
    <xf numFmtId="0" fontId="29" fillId="55" borderId="16" applyNumberFormat="0" applyProtection="0">
      <alignment vertical="top"/>
    </xf>
    <xf numFmtId="0" fontId="29" fillId="55" borderId="16" applyNumberFormat="0" applyAlignment="0" applyProtection="0"/>
    <xf numFmtId="0" fontId="22" fillId="55" borderId="11" applyNumberFormat="0" applyProtection="0">
      <alignment vertical="top"/>
    </xf>
    <xf numFmtId="0" fontId="25" fillId="37" borderId="11" applyNumberFormat="0" applyProtection="0">
      <alignment vertical="top"/>
    </xf>
    <xf numFmtId="0" fontId="29" fillId="55" borderId="16" applyNumberFormat="0" applyAlignment="0" applyProtection="0"/>
    <xf numFmtId="0" fontId="29" fillId="45" borderId="16" applyNumberFormat="0" applyAlignment="0" applyProtection="0"/>
    <xf numFmtId="0" fontId="29" fillId="45" borderId="16" applyNumberFormat="0" applyAlignment="0" applyProtection="0"/>
    <xf numFmtId="0" fontId="29" fillId="55" borderId="16"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2" fillId="55" borderId="11" applyNumberFormat="0" applyAlignment="0" applyProtection="0"/>
    <xf numFmtId="0" fontId="29" fillId="55" borderId="16" applyNumberFormat="0" applyAlignment="0" applyProtection="0"/>
    <xf numFmtId="0" fontId="22" fillId="45" borderId="11" applyNumberFormat="0" applyAlignment="0" applyProtection="0"/>
    <xf numFmtId="0" fontId="36" fillId="0" borderId="18" applyNumberFormat="0" applyFill="0" applyAlignment="0" applyProtection="0"/>
    <xf numFmtId="0" fontId="29" fillId="45" borderId="16"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5" fillId="37" borderId="11" applyNumberFormat="0" applyProtection="0">
      <alignment vertical="top"/>
    </xf>
    <xf numFmtId="0" fontId="25" fillId="37" borderId="11" applyNumberFormat="0" applyProtection="0">
      <alignment vertical="top"/>
    </xf>
    <xf numFmtId="0" fontId="29" fillId="55" borderId="16" applyNumberFormat="0" applyAlignment="0" applyProtection="0"/>
    <xf numFmtId="0" fontId="29" fillId="45" borderId="16" applyNumberFormat="0" applyAlignment="0" applyProtection="0"/>
    <xf numFmtId="0" fontId="36" fillId="0" borderId="18" applyNumberFormat="0" applyFill="0" applyProtection="0">
      <alignment vertical="top"/>
    </xf>
    <xf numFmtId="0" fontId="36" fillId="0" borderId="18" applyNumberFormat="0" applyFill="0" applyProtection="0">
      <alignment vertical="top"/>
    </xf>
    <xf numFmtId="0" fontId="18" fillId="59" borderId="15" applyNumberFormat="0" applyProtection="0">
      <alignment vertical="top"/>
    </xf>
    <xf numFmtId="0" fontId="25" fillId="62" borderId="11" applyNumberFormat="0" applyAlignment="0" applyProtection="0"/>
    <xf numFmtId="0" fontId="22" fillId="55" borderId="11" applyNumberFormat="0" applyProtection="0">
      <alignment vertical="top"/>
    </xf>
    <xf numFmtId="0" fontId="29" fillId="55" borderId="16" applyNumberFormat="0" applyAlignment="0" applyProtection="0"/>
    <xf numFmtId="0" fontId="29" fillId="55"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9" fillId="55" borderId="16" applyNumberFormat="0" applyProtection="0">
      <alignment vertical="top"/>
    </xf>
    <xf numFmtId="0" fontId="29" fillId="45" borderId="16" applyNumberFormat="0" applyAlignment="0" applyProtection="0"/>
    <xf numFmtId="0" fontId="25" fillId="37" borderId="11" applyNumberFormat="0" applyProtection="0">
      <alignment vertical="top"/>
    </xf>
    <xf numFmtId="0" fontId="22" fillId="55" borderId="11" applyNumberFormat="0" applyAlignment="0" applyProtection="0"/>
    <xf numFmtId="0" fontId="29" fillId="55" borderId="16" applyNumberFormat="0" applyAlignment="0" applyProtection="0"/>
    <xf numFmtId="0" fontId="29" fillId="55" borderId="16" applyNumberFormat="0" applyProtection="0">
      <alignment vertical="top"/>
    </xf>
    <xf numFmtId="0" fontId="36" fillId="0" borderId="18" applyNumberFormat="0" applyFill="0" applyProtection="0">
      <alignment vertical="top"/>
    </xf>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5" fillId="38" borderId="11" applyNumberFormat="0" applyAlignment="0" applyProtection="0"/>
    <xf numFmtId="0" fontId="29" fillId="45" borderId="16" applyNumberFormat="0" applyAlignment="0" applyProtection="0"/>
    <xf numFmtId="0" fontId="28" fillId="59" borderId="15" applyNumberFormat="0" applyAlignment="0" applyProtection="0"/>
    <xf numFmtId="0" fontId="29" fillId="45" borderId="16" applyNumberFormat="0" applyAlignment="0" applyProtection="0"/>
    <xf numFmtId="0" fontId="29" fillId="45" borderId="16" applyNumberFormat="0" applyAlignment="0" applyProtection="0"/>
    <xf numFmtId="0" fontId="29" fillId="55" borderId="16" applyNumberFormat="0" applyAlignment="0" applyProtection="0"/>
    <xf numFmtId="0" fontId="22" fillId="55" borderId="11" applyNumberFormat="0" applyAlignment="0" applyProtection="0"/>
    <xf numFmtId="0" fontId="22" fillId="45" borderId="11"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7" borderId="11" applyNumberFormat="0" applyProtection="0">
      <alignment vertical="top"/>
    </xf>
    <xf numFmtId="0" fontId="29" fillId="45" borderId="16" applyNumberFormat="0" applyAlignment="0" applyProtection="0"/>
    <xf numFmtId="0" fontId="29" fillId="55" borderId="16" applyNumberFormat="0" applyAlignment="0" applyProtection="0"/>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Protection="0">
      <alignment vertical="top"/>
    </xf>
    <xf numFmtId="0" fontId="28" fillId="59" borderId="15" applyNumberFormat="0" applyAlignment="0" applyProtection="0"/>
    <xf numFmtId="0" fontId="29" fillId="45" borderId="16" applyNumberFormat="0" applyAlignment="0" applyProtection="0"/>
    <xf numFmtId="0" fontId="29" fillId="55" borderId="16" applyNumberFormat="0" applyProtection="0">
      <alignment vertical="top"/>
    </xf>
    <xf numFmtId="0" fontId="25" fillId="62" borderId="11"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Alignment="0" applyProtection="0"/>
    <xf numFmtId="0" fontId="29" fillId="55" borderId="16" applyNumberFormat="0" applyAlignment="0" applyProtection="0"/>
    <xf numFmtId="0" fontId="29" fillId="55" borderId="16" applyNumberFormat="0" applyProtection="0">
      <alignment vertical="top"/>
    </xf>
    <xf numFmtId="0" fontId="22" fillId="45" borderId="11" applyNumberFormat="0" applyAlignment="0" applyProtection="0"/>
    <xf numFmtId="0" fontId="25" fillId="62" borderId="11" applyNumberFormat="0" applyAlignment="0" applyProtection="0"/>
    <xf numFmtId="0" fontId="25" fillId="38" borderId="11"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Alignment="0" applyProtection="0"/>
    <xf numFmtId="0" fontId="29" fillId="45" borderId="16" applyNumberFormat="0" applyAlignment="0" applyProtection="0"/>
    <xf numFmtId="0" fontId="25" fillId="38" borderId="11" applyNumberFormat="0" applyAlignment="0" applyProtection="0"/>
    <xf numFmtId="0" fontId="22" fillId="55" borderId="11" applyNumberFormat="0" applyAlignment="0" applyProtection="0"/>
    <xf numFmtId="0" fontId="25" fillId="38" borderId="11" applyNumberFormat="0" applyAlignment="0" applyProtection="0"/>
    <xf numFmtId="0" fontId="36" fillId="0" borderId="18" applyNumberFormat="0" applyFill="0" applyProtection="0">
      <alignment vertical="top"/>
    </xf>
    <xf numFmtId="0" fontId="22" fillId="55" borderId="11" applyNumberFormat="0" applyProtection="0">
      <alignment vertical="top"/>
    </xf>
    <xf numFmtId="0" fontId="29" fillId="45" borderId="16" applyNumberFormat="0" applyAlignment="0" applyProtection="0"/>
    <xf numFmtId="0" fontId="18" fillId="59" borderId="15" applyNumberFormat="0" applyProtection="0">
      <alignment vertical="top"/>
    </xf>
    <xf numFmtId="0" fontId="29" fillId="55" borderId="16" applyNumberFormat="0" applyProtection="0">
      <alignment vertical="top"/>
    </xf>
    <xf numFmtId="0" fontId="25" fillId="38" borderId="11" applyNumberFormat="0" applyAlignment="0" applyProtection="0"/>
    <xf numFmtId="0" fontId="28" fillId="39" borderId="15" applyNumberFormat="0" applyFont="0" applyAlignment="0" applyProtection="0"/>
    <xf numFmtId="0" fontId="29" fillId="55" borderId="16" applyNumberFormat="0" applyAlignment="0" applyProtection="0"/>
    <xf numFmtId="0" fontId="29" fillId="55" borderId="16" applyNumberFormat="0" applyProtection="0">
      <alignment vertical="top"/>
    </xf>
    <xf numFmtId="0" fontId="22" fillId="45" borderId="11" applyNumberFormat="0" applyAlignment="0" applyProtection="0"/>
    <xf numFmtId="0" fontId="25" fillId="38" borderId="11" applyNumberFormat="0" applyAlignment="0" applyProtection="0"/>
    <xf numFmtId="0" fontId="36" fillId="0" borderId="18" applyNumberFormat="0" applyFill="0" applyAlignment="0" applyProtection="0"/>
    <xf numFmtId="0" fontId="22" fillId="55" borderId="11" applyNumberFormat="0" applyAlignment="0" applyProtection="0"/>
    <xf numFmtId="0" fontId="36" fillId="0" borderId="18" applyNumberFormat="0" applyFill="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Protection="0">
      <alignment vertical="top"/>
    </xf>
    <xf numFmtId="0" fontId="29" fillId="55" borderId="16" applyNumberFormat="0" applyProtection="0">
      <alignment vertical="top"/>
    </xf>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5" fillId="38" borderId="11" applyNumberFormat="0" applyAlignment="0" applyProtection="0"/>
    <xf numFmtId="0" fontId="29" fillId="55" borderId="16" applyNumberFormat="0" applyProtection="0">
      <alignment vertical="top"/>
    </xf>
    <xf numFmtId="0" fontId="29" fillId="55" borderId="16" applyNumberFormat="0" applyAlignment="0" applyProtection="0"/>
    <xf numFmtId="0" fontId="25" fillId="37"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2" fillId="55" borderId="11" applyNumberFormat="0" applyProtection="0">
      <alignment vertical="top"/>
    </xf>
    <xf numFmtId="0" fontId="29" fillId="55" borderId="16" applyNumberFormat="0" applyProtection="0">
      <alignment vertical="top"/>
    </xf>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2" fillId="55" borderId="11" applyNumberFormat="0" applyAlignment="0" applyProtection="0"/>
    <xf numFmtId="0" fontId="22" fillId="55" borderId="11" applyNumberFormat="0" applyAlignment="0" applyProtection="0"/>
    <xf numFmtId="0" fontId="25" fillId="38" borderId="11" applyNumberFormat="0" applyAlignment="0" applyProtection="0"/>
    <xf numFmtId="0" fontId="18" fillId="59" borderId="15" applyNumberFormat="0" applyProtection="0">
      <alignment vertical="top"/>
    </xf>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9" fillId="55" borderId="16" applyNumberFormat="0" applyProtection="0">
      <alignment vertical="top"/>
    </xf>
    <xf numFmtId="0" fontId="28" fillId="59" borderId="15" applyNumberFormat="0" applyAlignment="0" applyProtection="0"/>
    <xf numFmtId="0" fontId="18" fillId="59" borderId="15" applyNumberFormat="0" applyProtection="0">
      <alignment vertical="top"/>
    </xf>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9" fillId="45" borderId="16" applyNumberFormat="0" applyAlignment="0" applyProtection="0"/>
    <xf numFmtId="0" fontId="25" fillId="38"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8"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9" fillId="55" borderId="16"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2" fillId="55" borderId="11" applyNumberFormat="0" applyAlignment="0" applyProtection="0"/>
    <xf numFmtId="0" fontId="28" fillId="59" borderId="15" applyNumberFormat="0" applyAlignment="0" applyProtection="0"/>
    <xf numFmtId="0" fontId="22" fillId="55" borderId="11" applyNumberFormat="0" applyAlignment="0" applyProtection="0"/>
    <xf numFmtId="0" fontId="25" fillId="38"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9" fillId="55" borderId="16" applyNumberFormat="0" applyProtection="0">
      <alignment vertical="top"/>
    </xf>
    <xf numFmtId="0" fontId="29" fillId="55" borderId="16" applyNumberFormat="0" applyProtection="0">
      <alignment vertical="top"/>
    </xf>
    <xf numFmtId="0" fontId="29" fillId="45" borderId="16" applyNumberFormat="0" applyAlignment="0" applyProtection="0"/>
    <xf numFmtId="0" fontId="22" fillId="55" borderId="11" applyNumberFormat="0" applyProtection="0">
      <alignment vertical="top"/>
    </xf>
    <xf numFmtId="0" fontId="22" fillId="55" borderId="11" applyNumberFormat="0" applyProtection="0">
      <alignment vertical="top"/>
    </xf>
    <xf numFmtId="0" fontId="29" fillId="55" borderId="16" applyNumberFormat="0" applyProtection="0">
      <alignment vertical="top"/>
    </xf>
    <xf numFmtId="0" fontId="22" fillId="45" borderId="11" applyNumberFormat="0" applyAlignment="0" applyProtection="0"/>
    <xf numFmtId="0" fontId="29" fillId="55" borderId="16" applyNumberFormat="0" applyAlignment="0" applyProtection="0"/>
    <xf numFmtId="0" fontId="22" fillId="55" borderId="11" applyNumberFormat="0" applyAlignment="0" applyProtection="0"/>
    <xf numFmtId="0" fontId="29" fillId="45" borderId="16" applyNumberFormat="0" applyAlignment="0" applyProtection="0"/>
    <xf numFmtId="0" fontId="22" fillId="55" borderId="11" applyNumberFormat="0" applyProtection="0">
      <alignment vertical="top"/>
    </xf>
    <xf numFmtId="0" fontId="25" fillId="62" borderId="11" applyNumberFormat="0" applyAlignment="0" applyProtection="0"/>
    <xf numFmtId="0" fontId="29" fillId="55" borderId="16" applyNumberFormat="0" applyAlignment="0" applyProtection="0"/>
    <xf numFmtId="0" fontId="25" fillId="37" borderId="11" applyNumberFormat="0" applyProtection="0">
      <alignment vertical="top"/>
    </xf>
    <xf numFmtId="0" fontId="29" fillId="55" borderId="16" applyNumberFormat="0" applyAlignment="0" applyProtection="0"/>
    <xf numFmtId="0" fontId="29" fillId="45" borderId="16"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2" fillId="45"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5" fillId="38" borderId="11" applyNumberFormat="0" applyAlignment="0" applyProtection="0"/>
    <xf numFmtId="0" fontId="36" fillId="0" borderId="18" applyNumberFormat="0" applyFill="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38" borderId="11" applyNumberFormat="0" applyAlignment="0" applyProtection="0"/>
    <xf numFmtId="0" fontId="29" fillId="45" borderId="16" applyNumberFormat="0" applyAlignment="0" applyProtection="0"/>
    <xf numFmtId="0" fontId="29" fillId="55" borderId="16" applyNumberFormat="0" applyAlignment="0" applyProtection="0"/>
    <xf numFmtId="0" fontId="22" fillId="45" borderId="11" applyNumberFormat="0" applyAlignment="0" applyProtection="0"/>
    <xf numFmtId="0" fontId="25" fillId="38"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36" fillId="0" borderId="18" applyNumberFormat="0" applyFill="0" applyAlignment="0" applyProtection="0"/>
    <xf numFmtId="0" fontId="29" fillId="55" borderId="16" applyNumberFormat="0" applyProtection="0">
      <alignment vertical="top"/>
    </xf>
    <xf numFmtId="0" fontId="36" fillId="0" borderId="18" applyNumberFormat="0" applyFill="0" applyAlignment="0" applyProtection="0"/>
    <xf numFmtId="0" fontId="25" fillId="62" borderId="11" applyNumberFormat="0" applyAlignment="0" applyProtection="0"/>
    <xf numFmtId="0" fontId="22" fillId="45" borderId="11"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37" borderId="11" applyNumberFormat="0" applyProtection="0">
      <alignment vertical="top"/>
    </xf>
    <xf numFmtId="0" fontId="29" fillId="55" borderId="16"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9" fillId="55" borderId="16" applyNumberFormat="0" applyAlignment="0" applyProtection="0"/>
    <xf numFmtId="0" fontId="36" fillId="0" borderId="18" applyNumberFormat="0" applyFill="0" applyProtection="0">
      <alignment vertical="top"/>
    </xf>
    <xf numFmtId="0" fontId="25" fillId="62" borderId="11" applyNumberFormat="0" applyAlignment="0" applyProtection="0"/>
    <xf numFmtId="0" fontId="29" fillId="55" borderId="16" applyNumberFormat="0" applyAlignment="0" applyProtection="0"/>
    <xf numFmtId="0" fontId="22" fillId="45" borderId="11" applyNumberFormat="0" applyAlignment="0" applyProtection="0"/>
    <xf numFmtId="0" fontId="29" fillId="55" borderId="16" applyNumberFormat="0" applyProtection="0">
      <alignment vertical="top"/>
    </xf>
    <xf numFmtId="0" fontId="36" fillId="0" borderId="18" applyNumberFormat="0" applyFill="0" applyProtection="0">
      <alignment vertical="top"/>
    </xf>
    <xf numFmtId="0" fontId="29" fillId="55" borderId="16" applyNumberFormat="0" applyProtection="0">
      <alignment vertical="top"/>
    </xf>
    <xf numFmtId="0" fontId="29" fillId="45" borderId="16" applyNumberFormat="0" applyAlignment="0" applyProtection="0"/>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5" fillId="62" borderId="11"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29" fillId="55" borderId="16" applyNumberFormat="0" applyAlignment="0" applyProtection="0"/>
    <xf numFmtId="0" fontId="29" fillId="5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9" fillId="55" borderId="16" applyNumberFormat="0" applyAlignment="0" applyProtection="0"/>
    <xf numFmtId="0" fontId="22" fillId="55"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36" fillId="0" borderId="18" applyNumberFormat="0" applyFill="0" applyAlignment="0" applyProtection="0"/>
    <xf numFmtId="0" fontId="18" fillId="59" borderId="15" applyNumberFormat="0" applyProtection="0">
      <alignment vertical="top"/>
    </xf>
    <xf numFmtId="0" fontId="29" fillId="55" borderId="16" applyNumberFormat="0" applyAlignment="0" applyProtection="0"/>
    <xf numFmtId="0" fontId="28" fillId="59" borderId="15" applyNumberFormat="0" applyAlignment="0" applyProtection="0"/>
    <xf numFmtId="0" fontId="29" fillId="55" borderId="16" applyNumberFormat="0" applyProtection="0">
      <alignment vertical="top"/>
    </xf>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2" fillId="55" borderId="11" applyNumberFormat="0" applyProtection="0">
      <alignment vertical="top"/>
    </xf>
    <xf numFmtId="0" fontId="29" fillId="55" borderId="16"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Alignment="0" applyProtection="0"/>
    <xf numFmtId="0" fontId="18" fillId="59" borderId="15" applyNumberFormat="0" applyProtection="0">
      <alignment vertical="top"/>
    </xf>
    <xf numFmtId="0" fontId="22" fillId="45" borderId="11" applyNumberFormat="0" applyAlignment="0" applyProtection="0"/>
    <xf numFmtId="0" fontId="25" fillId="37" borderId="11" applyNumberFormat="0" applyProtection="0">
      <alignment vertical="top"/>
    </xf>
    <xf numFmtId="0" fontId="18" fillId="59" borderId="15" applyNumberFormat="0" applyProtection="0">
      <alignment vertical="top"/>
    </xf>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5" fillId="37"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8" fillId="59" borderId="15" applyNumberFormat="0" applyAlignment="0" applyProtection="0"/>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9" fillId="55" borderId="16" applyNumberFormat="0" applyProtection="0">
      <alignment vertical="top"/>
    </xf>
    <xf numFmtId="0" fontId="22" fillId="55" borderId="11" applyNumberFormat="0" applyProtection="0">
      <alignment vertical="top"/>
    </xf>
    <xf numFmtId="0" fontId="22" fillId="45" borderId="11" applyNumberFormat="0" applyAlignment="0" applyProtection="0"/>
    <xf numFmtId="0" fontId="28" fillId="59" borderId="15" applyNumberFormat="0" applyAlignment="0" applyProtection="0"/>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36" fillId="0" borderId="18" applyNumberFormat="0" applyFill="0" applyAlignment="0" applyProtection="0"/>
    <xf numFmtId="0" fontId="29" fillId="55" borderId="16" applyNumberFormat="0" applyAlignment="0" applyProtection="0"/>
    <xf numFmtId="0" fontId="36" fillId="0" borderId="18" applyNumberFormat="0" applyFill="0" applyAlignment="0" applyProtection="0"/>
    <xf numFmtId="0" fontId="29" fillId="45" borderId="16" applyNumberFormat="0" applyAlignment="0" applyProtection="0"/>
    <xf numFmtId="0" fontId="28" fillId="59" borderId="15"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18" fillId="59" borderId="15" applyNumberFormat="0" applyProtection="0">
      <alignment vertical="top"/>
    </xf>
    <xf numFmtId="0" fontId="18" fillId="59" borderId="15" applyNumberFormat="0" applyProtection="0">
      <alignment vertical="top"/>
    </xf>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5" fillId="62"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5" fillId="38"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29" fillId="55" borderId="16" applyNumberFormat="0" applyAlignment="0" applyProtection="0"/>
    <xf numFmtId="0" fontId="29" fillId="45" borderId="16"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9" fillId="55" borderId="16" applyNumberFormat="0" applyAlignment="0" applyProtection="0"/>
    <xf numFmtId="0" fontId="29" fillId="55" borderId="16" applyNumberFormat="0" applyProtection="0">
      <alignment vertical="top"/>
    </xf>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36" fillId="0" borderId="18" applyNumberFormat="0" applyFill="0" applyAlignment="0" applyProtection="0"/>
    <xf numFmtId="0" fontId="29" fillId="55" borderId="16" applyNumberFormat="0" applyProtection="0">
      <alignment vertical="top"/>
    </xf>
    <xf numFmtId="0" fontId="29" fillId="55" borderId="16"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18" fillId="59" borderId="15" applyNumberFormat="0" applyProtection="0">
      <alignment vertical="top"/>
    </xf>
    <xf numFmtId="0" fontId="25" fillId="37" borderId="11" applyNumberFormat="0" applyProtection="0">
      <alignment vertical="top"/>
    </xf>
    <xf numFmtId="0" fontId="29" fillId="55" borderId="16" applyNumberFormat="0" applyAlignment="0" applyProtection="0"/>
    <xf numFmtId="0" fontId="18" fillId="59" borderId="15" applyNumberFormat="0" applyProtection="0">
      <alignment vertical="top"/>
    </xf>
    <xf numFmtId="0" fontId="28" fillId="59" borderId="15"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9" fillId="55" borderId="16" applyNumberFormat="0" applyProtection="0">
      <alignment vertical="top"/>
    </xf>
    <xf numFmtId="0" fontId="25" fillId="37" borderId="11" applyNumberFormat="0" applyProtection="0">
      <alignment vertical="top"/>
    </xf>
    <xf numFmtId="0" fontId="22" fillId="55" borderId="11" applyNumberFormat="0" applyAlignment="0" applyProtection="0"/>
    <xf numFmtId="0" fontId="28" fillId="59" borderId="15" applyNumberFormat="0" applyAlignment="0" applyProtection="0"/>
    <xf numFmtId="0" fontId="22" fillId="55" borderId="11" applyNumberFormat="0" applyAlignment="0" applyProtection="0"/>
    <xf numFmtId="0" fontId="22" fillId="55" borderId="11" applyNumberFormat="0" applyProtection="0">
      <alignment vertical="top"/>
    </xf>
    <xf numFmtId="0" fontId="28" fillId="59" borderId="15" applyNumberFormat="0" applyAlignment="0" applyProtection="0"/>
    <xf numFmtId="0" fontId="28" fillId="59" borderId="15" applyNumberFormat="0" applyAlignment="0" applyProtection="0"/>
    <xf numFmtId="0" fontId="29" fillId="45" borderId="16" applyNumberFormat="0" applyAlignment="0" applyProtection="0"/>
    <xf numFmtId="0" fontId="29" fillId="55" borderId="16" applyNumberFormat="0" applyProtection="0">
      <alignment vertical="top"/>
    </xf>
    <xf numFmtId="0" fontId="25" fillId="62" borderId="11" applyNumberFormat="0" applyAlignment="0" applyProtection="0"/>
    <xf numFmtId="0" fontId="29" fillId="45" borderId="16" applyNumberFormat="0" applyAlignment="0" applyProtection="0"/>
    <xf numFmtId="0" fontId="28" fillId="59" borderId="15" applyNumberFormat="0" applyAlignment="0" applyProtection="0"/>
    <xf numFmtId="0" fontId="25" fillId="38" borderId="11" applyNumberFormat="0" applyAlignment="0" applyProtection="0"/>
    <xf numFmtId="0" fontId="28" fillId="59" borderId="15"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9" fillId="55" borderId="16"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5" fillId="62" borderId="11" applyNumberFormat="0" applyAlignment="0" applyProtection="0"/>
    <xf numFmtId="0" fontId="36" fillId="0" borderId="18" applyNumberFormat="0" applyFill="0" applyProtection="0">
      <alignment vertical="top"/>
    </xf>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36" fillId="0" borderId="18" applyNumberFormat="0" applyFill="0" applyAlignment="0" applyProtection="0"/>
    <xf numFmtId="0" fontId="25" fillId="62" borderId="11" applyNumberFormat="0" applyAlignment="0" applyProtection="0"/>
    <xf numFmtId="0" fontId="28" fillId="59" borderId="15" applyNumberFormat="0" applyAlignment="0" applyProtection="0"/>
    <xf numFmtId="0" fontId="18" fillId="59" borderId="15" applyNumberFormat="0" applyProtection="0">
      <alignment vertical="top"/>
    </xf>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39" borderId="15" applyNumberFormat="0" applyFont="0" applyAlignment="0" applyProtection="0"/>
    <xf numFmtId="0" fontId="28" fillId="59" borderId="15" applyNumberFormat="0" applyAlignment="0" applyProtection="0"/>
    <xf numFmtId="0" fontId="29" fillId="55" borderId="16" applyNumberFormat="0" applyAlignment="0" applyProtection="0"/>
    <xf numFmtId="0" fontId="22" fillId="55"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18" fillId="59" borderId="15" applyNumberFormat="0" applyProtection="0">
      <alignment vertical="top"/>
    </xf>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9" fillId="55" borderId="16" applyNumberFormat="0" applyAlignment="0" applyProtection="0"/>
    <xf numFmtId="0" fontId="18" fillId="59" borderId="15" applyNumberFormat="0" applyProtection="0">
      <alignment vertical="top"/>
    </xf>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36" fillId="0" borderId="18" applyNumberFormat="0" applyFill="0" applyAlignment="0" applyProtection="0"/>
    <xf numFmtId="0" fontId="29" fillId="45" borderId="16" applyNumberFormat="0" applyAlignment="0" applyProtection="0"/>
    <xf numFmtId="0" fontId="29" fillId="55" borderId="16" applyNumberFormat="0" applyAlignment="0" applyProtection="0"/>
    <xf numFmtId="0" fontId="28" fillId="39" borderId="15" applyNumberFormat="0" applyFont="0" applyAlignment="0" applyProtection="0"/>
    <xf numFmtId="0" fontId="25" fillId="37" borderId="11" applyNumberFormat="0" applyProtection="0">
      <alignment vertical="top"/>
    </xf>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9" fillId="45" borderId="16" applyNumberFormat="0" applyAlignment="0" applyProtection="0"/>
    <xf numFmtId="0" fontId="22" fillId="55"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2" fillId="45" borderId="11" applyNumberFormat="0" applyAlignment="0" applyProtection="0"/>
    <xf numFmtId="0" fontId="28" fillId="59" borderId="15" applyNumberFormat="0" applyAlignment="0" applyProtection="0"/>
    <xf numFmtId="0" fontId="25" fillId="62" borderId="11" applyNumberFormat="0" applyAlignment="0" applyProtection="0"/>
    <xf numFmtId="0" fontId="29" fillId="55" borderId="16" applyNumberFormat="0" applyProtection="0">
      <alignment vertical="top"/>
    </xf>
    <xf numFmtId="0" fontId="18" fillId="59" borderId="15" applyNumberFormat="0" applyProtection="0">
      <alignment vertical="top"/>
    </xf>
    <xf numFmtId="0" fontId="25" fillId="62"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25" fillId="37" borderId="11" applyNumberFormat="0" applyProtection="0">
      <alignment vertical="top"/>
    </xf>
    <xf numFmtId="0" fontId="29" fillId="45" borderId="16"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2" fillId="55" borderId="11"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36" fillId="0" borderId="18" applyNumberFormat="0" applyFill="0" applyProtection="0">
      <alignment vertical="top"/>
    </xf>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9" fillId="45" borderId="16"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22" fillId="55" borderId="11" applyNumberFormat="0" applyProtection="0">
      <alignment vertical="top"/>
    </xf>
    <xf numFmtId="0" fontId="29" fillId="55" borderId="16" applyNumberFormat="0" applyAlignment="0" applyProtection="0"/>
    <xf numFmtId="0" fontId="36" fillId="0" borderId="18" applyNumberFormat="0" applyFill="0" applyAlignment="0" applyProtection="0"/>
    <xf numFmtId="0" fontId="22" fillId="5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28" fillId="39" borderId="15" applyNumberFormat="0" applyFont="0" applyAlignment="0" applyProtection="0"/>
    <xf numFmtId="0" fontId="25" fillId="37" borderId="11" applyNumberFormat="0" applyProtection="0">
      <alignment vertical="top"/>
    </xf>
    <xf numFmtId="0" fontId="29" fillId="55" borderId="16" applyNumberFormat="0" applyAlignment="0" applyProtection="0"/>
    <xf numFmtId="0" fontId="36" fillId="0" borderId="18" applyNumberFormat="0" applyFill="0" applyAlignment="0" applyProtection="0"/>
    <xf numFmtId="0" fontId="29" fillId="55" borderId="16" applyNumberFormat="0" applyAlignment="0" applyProtection="0"/>
    <xf numFmtId="0" fontId="29" fillId="5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36" fillId="0" borderId="18" applyNumberFormat="0" applyFill="0" applyAlignment="0" applyProtection="0"/>
    <xf numFmtId="0" fontId="22" fillId="45"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8" fillId="59" borderId="15" applyNumberFormat="0" applyAlignment="0" applyProtection="0"/>
    <xf numFmtId="0" fontId="22" fillId="55" borderId="11" applyNumberFormat="0" applyAlignment="0" applyProtection="0"/>
    <xf numFmtId="0" fontId="28" fillId="39" borderId="15" applyNumberFormat="0" applyFont="0" applyAlignment="0" applyProtection="0"/>
    <xf numFmtId="0" fontId="22" fillId="45" borderId="11" applyNumberFormat="0" applyAlignment="0" applyProtection="0"/>
    <xf numFmtId="0" fontId="36" fillId="0" borderId="18" applyNumberFormat="0" applyFill="0" applyAlignment="0" applyProtection="0"/>
    <xf numFmtId="0" fontId="29" fillId="45" borderId="16" applyNumberFormat="0" applyAlignment="0" applyProtection="0"/>
    <xf numFmtId="0" fontId="28" fillId="39" borderId="15" applyNumberFormat="0" applyFont="0" applyAlignment="0" applyProtection="0"/>
    <xf numFmtId="0" fontId="25" fillId="37" borderId="11" applyNumberFormat="0" applyProtection="0">
      <alignment vertical="top"/>
    </xf>
    <xf numFmtId="0" fontId="36" fillId="0" borderId="18" applyNumberFormat="0" applyFill="0" applyProtection="0">
      <alignment vertical="top"/>
    </xf>
    <xf numFmtId="0" fontId="36" fillId="0" borderId="18" applyNumberFormat="0" applyFill="0" applyProtection="0">
      <alignment vertical="top"/>
    </xf>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36" fillId="0" borderId="18" applyNumberFormat="0" applyFill="0" applyProtection="0">
      <alignment vertical="top"/>
    </xf>
    <xf numFmtId="0" fontId="25" fillId="62"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9" fillId="55" borderId="16" applyNumberFormat="0" applyProtection="0">
      <alignment vertical="top"/>
    </xf>
    <xf numFmtId="0" fontId="25" fillId="38" borderId="11" applyNumberFormat="0" applyAlignment="0" applyProtection="0"/>
    <xf numFmtId="0" fontId="22" fillId="55" borderId="11" applyNumberFormat="0" applyProtection="0">
      <alignment vertical="top"/>
    </xf>
    <xf numFmtId="0" fontId="25" fillId="38"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9" fillId="55"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2" fillId="55" borderId="11" applyNumberFormat="0" applyAlignment="0" applyProtection="0"/>
    <xf numFmtId="0" fontId="29" fillId="55" borderId="16" applyNumberFormat="0" applyProtection="0">
      <alignment vertical="top"/>
    </xf>
    <xf numFmtId="0" fontId="25" fillId="38" borderId="11" applyNumberFormat="0" applyAlignment="0" applyProtection="0"/>
    <xf numFmtId="0" fontId="25" fillId="37" borderId="11" applyNumberFormat="0" applyProtection="0">
      <alignment vertical="top"/>
    </xf>
    <xf numFmtId="0" fontId="25" fillId="38" borderId="11" applyNumberFormat="0" applyAlignment="0" applyProtection="0"/>
    <xf numFmtId="0" fontId="29" fillId="55" borderId="16" applyNumberFormat="0" applyAlignment="0" applyProtection="0"/>
    <xf numFmtId="0" fontId="36" fillId="0" borderId="18" applyNumberFormat="0" applyFill="0" applyProtection="0">
      <alignment vertical="top"/>
    </xf>
    <xf numFmtId="0" fontId="22" fillId="55" borderId="11" applyNumberFormat="0" applyProtection="0">
      <alignment vertical="top"/>
    </xf>
    <xf numFmtId="0" fontId="22" fillId="45" borderId="11"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9" fillId="55" borderId="16" applyNumberFormat="0" applyAlignment="0" applyProtection="0"/>
    <xf numFmtId="0" fontId="29" fillId="55" borderId="16" applyNumberFormat="0" applyAlignment="0" applyProtection="0"/>
    <xf numFmtId="0" fontId="36" fillId="0" borderId="18" applyNumberFormat="0" applyFill="0" applyProtection="0">
      <alignment vertical="top"/>
    </xf>
    <xf numFmtId="0" fontId="22" fillId="55" borderId="11" applyNumberFormat="0" applyProtection="0">
      <alignment vertical="top"/>
    </xf>
    <xf numFmtId="0" fontId="29" fillId="55" borderId="16" applyNumberFormat="0" applyProtection="0">
      <alignment vertical="top"/>
    </xf>
    <xf numFmtId="0" fontId="25" fillId="37" borderId="11" applyNumberFormat="0" applyProtection="0">
      <alignment vertical="top"/>
    </xf>
    <xf numFmtId="0" fontId="22" fillId="45" borderId="11" applyNumberFormat="0" applyAlignment="0" applyProtection="0"/>
    <xf numFmtId="0" fontId="22" fillId="55" borderId="11" applyNumberFormat="0" applyProtection="0">
      <alignment vertical="top"/>
    </xf>
    <xf numFmtId="0" fontId="36" fillId="0" borderId="18" applyNumberFormat="0" applyFill="0" applyProtection="0">
      <alignment vertical="top"/>
    </xf>
    <xf numFmtId="0" fontId="22" fillId="45" borderId="11" applyNumberFormat="0" applyAlignment="0" applyProtection="0"/>
    <xf numFmtId="0" fontId="29" fillId="55" borderId="16" applyNumberFormat="0" applyAlignment="0" applyProtection="0"/>
    <xf numFmtId="0" fontId="25" fillId="37"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62" borderId="11" applyNumberFormat="0" applyAlignment="0" applyProtection="0"/>
    <xf numFmtId="0" fontId="22" fillId="45" borderId="11" applyNumberFormat="0" applyAlignment="0" applyProtection="0"/>
    <xf numFmtId="0" fontId="22" fillId="45" borderId="11"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2" fillId="55" borderId="11" applyNumberFormat="0" applyProtection="0">
      <alignment vertical="top"/>
    </xf>
    <xf numFmtId="0" fontId="25" fillId="62" borderId="11" applyNumberFormat="0" applyAlignment="0" applyProtection="0"/>
    <xf numFmtId="0" fontId="25" fillId="62" borderId="11" applyNumberFormat="0" applyAlignment="0" applyProtection="0"/>
    <xf numFmtId="0" fontId="22" fillId="45" borderId="11" applyNumberFormat="0" applyAlignment="0" applyProtection="0"/>
    <xf numFmtId="0" fontId="28" fillId="39" borderId="15" applyNumberFormat="0" applyFont="0" applyAlignment="0" applyProtection="0"/>
    <xf numFmtId="0" fontId="25" fillId="38"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5" fillId="37" borderId="11" applyNumberFormat="0" applyProtection="0">
      <alignment vertical="top"/>
    </xf>
    <xf numFmtId="0" fontId="29" fillId="55" borderId="16" applyNumberFormat="0" applyAlignment="0" applyProtection="0"/>
    <xf numFmtId="0" fontId="29" fillId="55" borderId="16" applyNumberFormat="0" applyAlignment="0" applyProtection="0"/>
    <xf numFmtId="0" fontId="25" fillId="38" borderId="11" applyNumberFormat="0" applyAlignment="0" applyProtection="0"/>
    <xf numFmtId="0" fontId="22" fillId="45" borderId="11"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9" fillId="55" borderId="16"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Alignment="0" applyProtection="0"/>
    <xf numFmtId="0" fontId="18" fillId="59" borderId="15" applyNumberFormat="0" applyProtection="0">
      <alignment vertical="top"/>
    </xf>
    <xf numFmtId="0" fontId="25" fillId="38" borderId="11"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Alignment="0" applyProtection="0"/>
    <xf numFmtId="0" fontId="29" fillId="55" borderId="16" applyNumberFormat="0" applyAlignment="0" applyProtection="0"/>
    <xf numFmtId="0" fontId="29" fillId="45" borderId="16" applyNumberFormat="0" applyAlignment="0" applyProtection="0"/>
    <xf numFmtId="0" fontId="25" fillId="62" borderId="11" applyNumberFormat="0" applyAlignment="0" applyProtection="0"/>
    <xf numFmtId="0" fontId="36" fillId="0" borderId="18" applyNumberFormat="0" applyFill="0" applyProtection="0">
      <alignment vertical="top"/>
    </xf>
    <xf numFmtId="0" fontId="25" fillId="38" borderId="11"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36" fillId="0" borderId="18" applyNumberFormat="0" applyFill="0" applyAlignment="0" applyProtection="0"/>
    <xf numFmtId="0" fontId="29" fillId="55" borderId="16" applyNumberFormat="0" applyProtection="0">
      <alignment vertical="top"/>
    </xf>
    <xf numFmtId="0" fontId="25" fillId="37" borderId="11" applyNumberFormat="0" applyProtection="0">
      <alignment vertical="top"/>
    </xf>
    <xf numFmtId="0" fontId="22" fillId="55" borderId="11" applyNumberFormat="0" applyProtection="0">
      <alignment vertical="top"/>
    </xf>
    <xf numFmtId="0" fontId="36" fillId="0" borderId="18" applyNumberFormat="0" applyFill="0" applyProtection="0">
      <alignment vertical="top"/>
    </xf>
    <xf numFmtId="0" fontId="29" fillId="55" borderId="16" applyNumberFormat="0" applyAlignment="0" applyProtection="0"/>
    <xf numFmtId="0" fontId="29" fillId="55" borderId="16" applyNumberFormat="0" applyProtection="0">
      <alignment vertical="top"/>
    </xf>
    <xf numFmtId="0" fontId="29" fillId="45" borderId="16" applyNumberFormat="0" applyAlignment="0" applyProtection="0"/>
    <xf numFmtId="0" fontId="22" fillId="45" borderId="11" applyNumberFormat="0" applyAlignment="0" applyProtection="0"/>
    <xf numFmtId="0" fontId="22" fillId="55"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9" fillId="45" borderId="16"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22" fillId="45"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2" fillId="45"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2" fillId="55" borderId="11" applyNumberFormat="0" applyProtection="0">
      <alignment vertical="top"/>
    </xf>
    <xf numFmtId="0" fontId="25" fillId="38" borderId="11" applyNumberFormat="0" applyAlignment="0" applyProtection="0"/>
    <xf numFmtId="0" fontId="25" fillId="38" borderId="11" applyNumberFormat="0" applyAlignment="0" applyProtection="0"/>
    <xf numFmtId="0" fontId="22" fillId="55" borderId="11" applyNumberForma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9" fillId="55" borderId="16" applyNumberFormat="0" applyProtection="0">
      <alignment vertical="top"/>
    </xf>
    <xf numFmtId="0" fontId="25" fillId="38" borderId="11" applyNumberFormat="0" applyAlignment="0" applyProtection="0"/>
    <xf numFmtId="0" fontId="25" fillId="37" borderId="11"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8" fillId="39" borderId="15" applyNumberFormat="0" applyFont="0" applyAlignment="0" applyProtection="0"/>
    <xf numFmtId="0" fontId="29" fillId="45" borderId="16" applyNumberFormat="0" applyAlignment="0" applyProtection="0"/>
    <xf numFmtId="0" fontId="29" fillId="55" borderId="16" applyNumberFormat="0" applyAlignment="0" applyProtection="0"/>
    <xf numFmtId="0" fontId="25" fillId="38" borderId="11" applyNumberFormat="0" applyAlignment="0" applyProtection="0"/>
    <xf numFmtId="0" fontId="22" fillId="45" borderId="11" applyNumberFormat="0" applyAlignment="0" applyProtection="0"/>
    <xf numFmtId="0" fontId="25" fillId="62" borderId="11" applyNumberFormat="0" applyAlignment="0" applyProtection="0"/>
    <xf numFmtId="0" fontId="22" fillId="5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9" fillId="5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36" fillId="0" borderId="18" applyNumberFormat="0" applyFill="0" applyAlignment="0" applyProtection="0"/>
    <xf numFmtId="0" fontId="22" fillId="55" borderId="11" applyNumberFormat="0" applyAlignment="0" applyProtection="0"/>
    <xf numFmtId="0" fontId="36" fillId="0" borderId="18" applyNumberFormat="0" applyFill="0" applyProtection="0">
      <alignment vertical="top"/>
    </xf>
    <xf numFmtId="0" fontId="25" fillId="38" borderId="11" applyNumberFormat="0" applyAlignment="0" applyProtection="0"/>
    <xf numFmtId="0" fontId="25" fillId="62" borderId="11" applyNumberFormat="0" applyAlignment="0" applyProtection="0"/>
    <xf numFmtId="0" fontId="22" fillId="55" borderId="11" applyNumberFormat="0" applyProtection="0">
      <alignment vertical="top"/>
    </xf>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9" fillId="5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9" fillId="45" borderId="16"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9" fillId="55" borderId="16"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36" fillId="0" borderId="18" applyNumberFormat="0" applyFill="0" applyProtection="0">
      <alignment vertical="top"/>
    </xf>
    <xf numFmtId="0" fontId="22" fillId="55" borderId="11" applyNumberFormat="0" applyProtection="0">
      <alignment vertical="top"/>
    </xf>
    <xf numFmtId="0" fontId="22" fillId="45" borderId="11" applyNumberFormat="0" applyAlignment="0" applyProtection="0"/>
    <xf numFmtId="0" fontId="22" fillId="55" borderId="11" applyNumberFormat="0" applyAlignment="0" applyProtection="0"/>
    <xf numFmtId="0" fontId="22" fillId="55" borderId="11" applyNumberFormat="0" applyAlignment="0" applyProtection="0"/>
    <xf numFmtId="0" fontId="22" fillId="55" borderId="11" applyNumberFormat="0" applyAlignment="0" applyProtection="0"/>
    <xf numFmtId="0" fontId="29" fillId="55" borderId="16" applyNumberFormat="0" applyProtection="0">
      <alignment vertical="top"/>
    </xf>
    <xf numFmtId="0" fontId="22" fillId="55" borderId="11" applyNumberFormat="0" applyProtection="0">
      <alignment vertical="top"/>
    </xf>
    <xf numFmtId="0" fontId="29" fillId="55" borderId="16" applyNumberFormat="0" applyAlignment="0" applyProtection="0"/>
    <xf numFmtId="0" fontId="25" fillId="62" borderId="11" applyNumberFormat="0" applyAlignment="0" applyProtection="0"/>
    <xf numFmtId="0" fontId="29" fillId="45" borderId="16" applyNumberFormat="0" applyAlignment="0" applyProtection="0"/>
    <xf numFmtId="0" fontId="22" fillId="45" borderId="11" applyNumberFormat="0" applyAlignment="0" applyProtection="0"/>
    <xf numFmtId="0" fontId="22" fillId="55" borderId="11" applyNumberFormat="0" applyProtection="0">
      <alignment vertical="top"/>
    </xf>
    <xf numFmtId="0" fontId="22" fillId="55" borderId="11" applyNumberFormat="0" applyAlignment="0" applyProtection="0"/>
    <xf numFmtId="0" fontId="22" fillId="55" borderId="11" applyNumberFormat="0" applyAlignment="0" applyProtection="0"/>
    <xf numFmtId="0" fontId="22" fillId="45" borderId="11" applyNumberFormat="0" applyAlignment="0" applyProtection="0"/>
    <xf numFmtId="0" fontId="25" fillId="37" borderId="11" applyNumberFormat="0" applyProtection="0">
      <alignment vertical="top"/>
    </xf>
    <xf numFmtId="0" fontId="28" fillId="59" borderId="15" applyNumberFormat="0" applyAlignment="0" applyProtection="0"/>
    <xf numFmtId="0" fontId="29" fillId="55" borderId="16" applyNumberFormat="0" applyProtection="0">
      <alignment vertical="top"/>
    </xf>
    <xf numFmtId="0" fontId="28" fillId="59" borderId="15" applyNumberFormat="0" applyAlignment="0" applyProtection="0"/>
    <xf numFmtId="0" fontId="25" fillId="62" borderId="11" applyNumberFormat="0" applyAlignment="0" applyProtection="0"/>
    <xf numFmtId="0" fontId="25" fillId="62"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2" fillId="55" borderId="11" applyNumberFormat="0" applyProtection="0">
      <alignment vertical="top"/>
    </xf>
    <xf numFmtId="0" fontId="22" fillId="45" borderId="11" applyNumberFormat="0" applyAlignment="0" applyProtection="0"/>
    <xf numFmtId="0" fontId="22" fillId="55"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9" fillId="55" borderId="16" applyNumberFormat="0" applyProtection="0">
      <alignment vertical="top"/>
    </xf>
    <xf numFmtId="0" fontId="29" fillId="45" borderId="16" applyNumberFormat="0" applyAlignment="0" applyProtection="0"/>
    <xf numFmtId="0" fontId="25" fillId="37" borderId="11" applyNumberFormat="0" applyProtection="0">
      <alignment vertical="top"/>
    </xf>
    <xf numFmtId="0" fontId="22" fillId="45" borderId="11" applyNumberFormat="0" applyAlignment="0" applyProtection="0"/>
    <xf numFmtId="0" fontId="22" fillId="55" borderId="11" applyNumberFormat="0" applyProtection="0">
      <alignment vertical="top"/>
    </xf>
    <xf numFmtId="0" fontId="22" fillId="55" borderId="11" applyNumberFormat="0" applyAlignment="0" applyProtection="0"/>
    <xf numFmtId="0" fontId="28" fillId="59" borderId="15" applyNumberFormat="0" applyAlignment="0" applyProtection="0"/>
    <xf numFmtId="0" fontId="28" fillId="39" borderId="15" applyNumberFormat="0" applyFont="0" applyAlignment="0" applyProtection="0"/>
    <xf numFmtId="0" fontId="29" fillId="55" borderId="16" applyNumberFormat="0" applyProtection="0">
      <alignment vertical="top"/>
    </xf>
    <xf numFmtId="0" fontId="36" fillId="0" borderId="18" applyNumberFormat="0" applyFill="0" applyProtection="0">
      <alignment vertical="top"/>
    </xf>
    <xf numFmtId="0" fontId="29" fillId="45" borderId="16" applyNumberFormat="0" applyAlignment="0" applyProtection="0"/>
    <xf numFmtId="0" fontId="29" fillId="55" borderId="16" applyNumberFormat="0" applyAlignment="0" applyProtection="0"/>
    <xf numFmtId="0" fontId="36" fillId="0" borderId="18" applyNumberFormat="0" applyFill="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25" fillId="37" borderId="11" applyNumberFormat="0" applyProtection="0">
      <alignment vertical="top"/>
    </xf>
    <xf numFmtId="0" fontId="25" fillId="38" borderId="11" applyNumberFormat="0" applyAlignment="0" applyProtection="0"/>
    <xf numFmtId="0" fontId="36" fillId="0" borderId="18" applyNumberFormat="0" applyFill="0" applyAlignment="0" applyProtection="0"/>
    <xf numFmtId="0" fontId="25" fillId="62" borderId="11" applyNumberFormat="0" applyAlignment="0" applyProtection="0"/>
    <xf numFmtId="0" fontId="25" fillId="62" borderId="11" applyNumberFormat="0" applyAlignment="0" applyProtection="0"/>
    <xf numFmtId="0" fontId="29" fillId="55" borderId="16"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2" fillId="45" borderId="11" applyNumberFormat="0" applyAlignment="0" applyProtection="0"/>
    <xf numFmtId="0" fontId="22" fillId="45"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36" fillId="0" borderId="18" applyNumberFormat="0" applyFill="0" applyProtection="0">
      <alignment vertical="top"/>
    </xf>
    <xf numFmtId="0" fontId="36" fillId="0" borderId="18" applyNumberFormat="0" applyFill="0" applyProtection="0">
      <alignment vertical="top"/>
    </xf>
    <xf numFmtId="0" fontId="22" fillId="55" borderId="11" applyNumberFormat="0" applyProtection="0">
      <alignment vertical="top"/>
    </xf>
    <xf numFmtId="0" fontId="25" fillId="38" borderId="11" applyNumberFormat="0" applyAlignment="0" applyProtection="0"/>
    <xf numFmtId="0" fontId="25" fillId="38" borderId="11" applyNumberFormat="0" applyAlignment="0" applyProtection="0"/>
    <xf numFmtId="0" fontId="29" fillId="45" borderId="16" applyNumberFormat="0" applyAlignment="0" applyProtection="0"/>
    <xf numFmtId="0" fontId="28" fillId="39" borderId="15" applyNumberFormat="0" applyFont="0" applyAlignment="0" applyProtection="0"/>
    <xf numFmtId="0" fontId="25" fillId="37" borderId="11" applyNumberFormat="0" applyProtection="0">
      <alignment vertical="top"/>
    </xf>
    <xf numFmtId="0" fontId="36" fillId="0" borderId="18" applyNumberFormat="0" applyFill="0" applyProtection="0">
      <alignment vertical="top"/>
    </xf>
    <xf numFmtId="0" fontId="36" fillId="0" borderId="18" applyNumberFormat="0" applyFill="0" applyProtection="0">
      <alignment vertical="top"/>
    </xf>
    <xf numFmtId="0" fontId="22" fillId="55" borderId="11" applyNumberFormat="0" applyProtection="0">
      <alignment vertical="top"/>
    </xf>
    <xf numFmtId="0" fontId="28" fillId="39" borderId="15" applyNumberFormat="0" applyFont="0" applyAlignment="0" applyProtection="0"/>
    <xf numFmtId="0" fontId="36" fillId="0" borderId="18" applyNumberFormat="0" applyFill="0" applyProtection="0">
      <alignment vertical="top"/>
    </xf>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22" fillId="45"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2" fillId="45"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5" fillId="37" borderId="11" applyNumberFormat="0" applyProtection="0">
      <alignment vertical="top"/>
    </xf>
    <xf numFmtId="0" fontId="29" fillId="55" borderId="16" applyNumberFormat="0" applyAlignment="0" applyProtection="0"/>
    <xf numFmtId="0" fontId="22" fillId="5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38" borderId="11" applyNumberFormat="0" applyAlignment="0" applyProtection="0"/>
    <xf numFmtId="0" fontId="22" fillId="45"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9" fillId="55" borderId="16" applyNumberFormat="0" applyProtection="0">
      <alignment vertical="top"/>
    </xf>
    <xf numFmtId="0" fontId="29" fillId="55" borderId="16" applyNumberFormat="0" applyAlignment="0" applyProtection="0"/>
    <xf numFmtId="0" fontId="28" fillId="59" borderId="15" applyNumberFormat="0" applyAlignment="0" applyProtection="0"/>
    <xf numFmtId="0" fontId="29" fillId="45" borderId="16" applyNumberFormat="0" applyAlignment="0" applyProtection="0"/>
    <xf numFmtId="0" fontId="25" fillId="38" borderId="11"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9" fillId="55" borderId="16" applyNumberFormat="0" applyAlignment="0" applyProtection="0"/>
    <xf numFmtId="0" fontId="22" fillId="55" borderId="11" applyNumberFormat="0" applyProtection="0">
      <alignment vertical="top"/>
    </xf>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8" fillId="59" borderId="15" applyNumberFormat="0" applyAlignment="0" applyProtection="0"/>
    <xf numFmtId="0" fontId="25" fillId="38" borderId="11" applyNumberFormat="0" applyAlignment="0" applyProtection="0"/>
    <xf numFmtId="0" fontId="29" fillId="55" borderId="16"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9" fillId="45" borderId="16" applyNumberFormat="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18" fillId="59" borderId="15" applyNumberFormat="0" applyProtection="0">
      <alignment vertical="top"/>
    </xf>
    <xf numFmtId="0" fontId="29" fillId="55" borderId="16" applyNumberFormat="0" applyAlignment="0" applyProtection="0"/>
    <xf numFmtId="0" fontId="36" fillId="0" borderId="18" applyNumberFormat="0" applyFill="0" applyAlignment="0" applyProtection="0"/>
    <xf numFmtId="0" fontId="25" fillId="62" borderId="11" applyNumberFormat="0" applyAlignment="0" applyProtection="0"/>
    <xf numFmtId="0" fontId="29" fillId="45" borderId="16" applyNumberFormat="0" applyAlignment="0" applyProtection="0"/>
    <xf numFmtId="0" fontId="28" fillId="59" borderId="15"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2" fillId="45" borderId="11"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36" fillId="0" borderId="18" applyNumberFormat="0" applyFill="0" applyAlignment="0" applyProtection="0"/>
    <xf numFmtId="0" fontId="25" fillId="62"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29" fillId="55"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9" fillId="55" borderId="16" applyNumberFormat="0" applyAlignment="0" applyProtection="0"/>
    <xf numFmtId="0" fontId="25" fillId="38"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36" fillId="0" borderId="18" applyNumberFormat="0" applyFill="0" applyAlignment="0" applyProtection="0"/>
    <xf numFmtId="0" fontId="36" fillId="0" borderId="18" applyNumberFormat="0" applyFill="0" applyProtection="0">
      <alignment vertical="top"/>
    </xf>
    <xf numFmtId="0" fontId="29" fillId="55" borderId="16" applyNumberFormat="0" applyAlignment="0" applyProtection="0"/>
    <xf numFmtId="0" fontId="28" fillId="59" borderId="15"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36" fillId="0" borderId="18" applyNumberFormat="0" applyFill="0" applyProtection="0">
      <alignment vertical="top"/>
    </xf>
    <xf numFmtId="0" fontId="29" fillId="45" borderId="16" applyNumberFormat="0" applyAlignment="0" applyProtection="0"/>
    <xf numFmtId="0" fontId="29" fillId="55" borderId="16" applyNumberFormat="0" applyAlignment="0" applyProtection="0"/>
    <xf numFmtId="0" fontId="22" fillId="45" borderId="11" applyNumberForma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2" fillId="55" borderId="11" applyNumberFormat="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2" fillId="55" borderId="11" applyNumberFormat="0" applyAlignment="0" applyProtection="0"/>
    <xf numFmtId="0" fontId="29" fillId="45" borderId="16" applyNumberFormat="0" applyAlignment="0" applyProtection="0"/>
    <xf numFmtId="0" fontId="18" fillId="59" borderId="15" applyNumberFormat="0" applyProtection="0">
      <alignment vertical="top"/>
    </xf>
    <xf numFmtId="0" fontId="25" fillId="38"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Protection="0">
      <alignment vertical="top"/>
    </xf>
    <xf numFmtId="0" fontId="22" fillId="55" borderId="11" applyNumberFormat="0" applyAlignment="0" applyProtection="0"/>
    <xf numFmtId="0" fontId="18" fillId="59" borderId="15" applyNumberFormat="0" applyProtection="0">
      <alignment vertical="top"/>
    </xf>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8"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Protection="0">
      <alignment vertical="top"/>
    </xf>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9" fillId="45" borderId="16" applyNumberFormat="0" applyAlignment="0" applyProtection="0"/>
    <xf numFmtId="0" fontId="28" fillId="39" borderId="15" applyNumberFormat="0" applyFont="0" applyAlignment="0" applyProtection="0"/>
    <xf numFmtId="0" fontId="28" fillId="59" borderId="15" applyNumberFormat="0" applyAlignment="0" applyProtection="0"/>
    <xf numFmtId="0" fontId="29" fillId="55" borderId="16" applyNumberFormat="0" applyProtection="0">
      <alignment vertical="top"/>
    </xf>
    <xf numFmtId="0" fontId="25" fillId="37" borderId="11" applyNumberFormat="0" applyProtection="0">
      <alignment vertical="top"/>
    </xf>
    <xf numFmtId="0" fontId="22" fillId="55" borderId="11" applyNumberFormat="0" applyProtection="0">
      <alignment vertical="top"/>
    </xf>
    <xf numFmtId="0" fontId="36" fillId="0" borderId="18" applyNumberFormat="0" applyFill="0" applyProtection="0">
      <alignment vertical="top"/>
    </xf>
    <xf numFmtId="0" fontId="25" fillId="62" borderId="11" applyNumberFormat="0" applyAlignment="0" applyProtection="0"/>
    <xf numFmtId="0" fontId="29" fillId="55" borderId="16" applyNumberFormat="0" applyProtection="0">
      <alignment vertical="top"/>
    </xf>
    <xf numFmtId="0" fontId="22" fillId="45" borderId="11" applyNumberFormat="0" applyAlignment="0" applyProtection="0"/>
    <xf numFmtId="0" fontId="25" fillId="38" borderId="11" applyNumberFormat="0" applyAlignment="0" applyProtection="0"/>
    <xf numFmtId="0" fontId="28" fillId="39" borderId="15" applyNumberFormat="0" applyFont="0" applyAlignment="0" applyProtection="0"/>
    <xf numFmtId="0" fontId="25" fillId="38" borderId="11" applyNumberFormat="0" applyAlignment="0" applyProtection="0"/>
    <xf numFmtId="0" fontId="25" fillId="38" borderId="11" applyNumberFormat="0" applyAlignment="0" applyProtection="0"/>
    <xf numFmtId="0" fontId="25" fillId="62" borderId="11" applyNumberFormat="0" applyAlignment="0" applyProtection="0"/>
    <xf numFmtId="0" fontId="36" fillId="0" borderId="18" applyNumberFormat="0" applyFill="0" applyAlignment="0" applyProtection="0"/>
    <xf numFmtId="0" fontId="22" fillId="45" borderId="11" applyNumberFormat="0" applyAlignment="0" applyProtection="0"/>
    <xf numFmtId="0" fontId="25" fillId="38" borderId="11" applyNumberFormat="0" applyAlignment="0" applyProtection="0"/>
    <xf numFmtId="0" fontId="25" fillId="62" borderId="11" applyNumberFormat="0" applyAlignment="0" applyProtection="0"/>
    <xf numFmtId="0" fontId="29" fillId="55" borderId="16" applyNumberFormat="0" applyProtection="0">
      <alignment vertical="top"/>
    </xf>
    <xf numFmtId="0" fontId="29" fillId="55" borderId="16" applyNumberFormat="0" applyAlignment="0" applyProtection="0"/>
    <xf numFmtId="0" fontId="22" fillId="55" borderId="11" applyNumberFormat="0" applyProtection="0">
      <alignment vertical="top"/>
    </xf>
    <xf numFmtId="0" fontId="25" fillId="37" borderId="11" applyNumberFormat="0" applyProtection="0">
      <alignment vertical="top"/>
    </xf>
    <xf numFmtId="0" fontId="29" fillId="55" borderId="16" applyNumberFormat="0" applyAlignment="0" applyProtection="0"/>
    <xf numFmtId="0" fontId="29" fillId="45" borderId="16" applyNumberFormat="0" applyAlignment="0" applyProtection="0"/>
    <xf numFmtId="0" fontId="29" fillId="45" borderId="16" applyNumberFormat="0" applyAlignment="0" applyProtection="0"/>
    <xf numFmtId="0" fontId="29" fillId="45" borderId="16"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2" fillId="55" borderId="11" applyNumberFormat="0" applyAlignment="0" applyProtection="0"/>
    <xf numFmtId="0" fontId="29" fillId="55" borderId="16" applyNumberFormat="0" applyAlignment="0" applyProtection="0"/>
    <xf numFmtId="0" fontId="22" fillId="45" borderId="11" applyNumberFormat="0" applyAlignment="0" applyProtection="0"/>
    <xf numFmtId="0" fontId="36" fillId="0" borderId="18" applyNumberFormat="0" applyFill="0" applyAlignment="0" applyProtection="0"/>
    <xf numFmtId="0" fontId="29" fillId="45" borderId="16"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5" fillId="37" borderId="11" applyNumberFormat="0" applyProtection="0">
      <alignment vertical="top"/>
    </xf>
    <xf numFmtId="0" fontId="25" fillId="37" borderId="11" applyNumberFormat="0" applyProtection="0">
      <alignment vertical="top"/>
    </xf>
    <xf numFmtId="0" fontId="29" fillId="55" borderId="16" applyNumberFormat="0" applyAlignment="0" applyProtection="0"/>
    <xf numFmtId="0" fontId="29" fillId="45" borderId="16"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Protection="0">
      <alignment vertical="top"/>
    </xf>
    <xf numFmtId="0" fontId="29" fillId="55" borderId="16" applyNumberFormat="0" applyAlignment="0" applyProtection="0"/>
    <xf numFmtId="0" fontId="29" fillId="55"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9" fillId="55" borderId="16" applyNumberFormat="0" applyProtection="0">
      <alignment vertical="top"/>
    </xf>
    <xf numFmtId="0" fontId="29" fillId="45" borderId="16" applyNumberFormat="0" applyAlignment="0" applyProtection="0"/>
    <xf numFmtId="0" fontId="25" fillId="37" borderId="11" applyNumberFormat="0" applyProtection="0">
      <alignment vertical="top"/>
    </xf>
    <xf numFmtId="0" fontId="22" fillId="55" borderId="11" applyNumberFormat="0" applyAlignment="0" applyProtection="0"/>
    <xf numFmtId="0" fontId="29" fillId="55" borderId="16" applyNumberFormat="0" applyAlignment="0" applyProtection="0"/>
    <xf numFmtId="0" fontId="29" fillId="55" borderId="16" applyNumberFormat="0" applyProtection="0">
      <alignment vertical="top"/>
    </xf>
    <xf numFmtId="0" fontId="36" fillId="0" borderId="18" applyNumberFormat="0" applyFill="0" applyProtection="0">
      <alignment vertical="top"/>
    </xf>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5" fillId="38" borderId="11" applyNumberFormat="0" applyAlignment="0" applyProtection="0"/>
    <xf numFmtId="0" fontId="29" fillId="45" borderId="16" applyNumberFormat="0" applyAlignment="0" applyProtection="0"/>
    <xf numFmtId="0" fontId="28" fillId="39" borderId="15" applyNumberFormat="0" applyFont="0" applyAlignment="0" applyProtection="0"/>
    <xf numFmtId="0" fontId="29" fillId="45" borderId="16" applyNumberFormat="0" applyAlignment="0" applyProtection="0"/>
    <xf numFmtId="0" fontId="29" fillId="45" borderId="16" applyNumberFormat="0" applyAlignment="0" applyProtection="0"/>
    <xf numFmtId="0" fontId="29" fillId="55" borderId="16" applyNumberFormat="0" applyAlignment="0" applyProtection="0"/>
    <xf numFmtId="0" fontId="22" fillId="55" borderId="11" applyNumberFormat="0" applyAlignment="0" applyProtection="0"/>
    <xf numFmtId="0" fontId="22" fillId="45" borderId="11"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9" fillId="55" borderId="16" applyNumberFormat="0" applyProtection="0">
      <alignment vertical="top"/>
    </xf>
    <xf numFmtId="0" fontId="25" fillId="38" borderId="11" applyNumberFormat="0" applyAlignment="0" applyProtection="0"/>
    <xf numFmtId="0" fontId="18" fillId="59" borderId="15" applyNumberFormat="0" applyProtection="0">
      <alignment vertical="top"/>
    </xf>
    <xf numFmtId="0" fontId="29" fillId="45" borderId="16" applyNumberFormat="0" applyAlignment="0" applyProtection="0"/>
    <xf numFmtId="0" fontId="29" fillId="55" borderId="16" applyNumberFormat="0" applyAlignment="0" applyProtection="0"/>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Protection="0">
      <alignment vertical="top"/>
    </xf>
    <xf numFmtId="0" fontId="28" fillId="59" borderId="15" applyNumberFormat="0" applyAlignment="0" applyProtection="0"/>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Alignment="0" applyProtection="0"/>
    <xf numFmtId="0" fontId="29" fillId="55" borderId="16" applyNumberFormat="0" applyAlignment="0" applyProtection="0"/>
    <xf numFmtId="0" fontId="29" fillId="45" borderId="16" applyNumberFormat="0" applyAlignment="0" applyProtection="0"/>
    <xf numFmtId="0" fontId="22" fillId="45" borderId="11" applyNumberFormat="0" applyAlignment="0" applyProtection="0"/>
    <xf numFmtId="0" fontId="25" fillId="62" borderId="11" applyNumberFormat="0" applyAlignment="0" applyProtection="0"/>
    <xf numFmtId="0" fontId="25" fillId="38" borderId="11"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Alignment="0" applyProtection="0"/>
    <xf numFmtId="0" fontId="29" fillId="45" borderId="16" applyNumberFormat="0" applyAlignment="0" applyProtection="0"/>
    <xf numFmtId="0" fontId="25" fillId="38" borderId="11" applyNumberFormat="0" applyAlignment="0" applyProtection="0"/>
    <xf numFmtId="0" fontId="22" fillId="55" borderId="11" applyNumberFormat="0" applyAlignment="0" applyProtection="0"/>
    <xf numFmtId="0" fontId="22" fillId="45" borderId="11" applyNumberFormat="0" applyAlignment="0" applyProtection="0"/>
    <xf numFmtId="0" fontId="36" fillId="0" borderId="18" applyNumberFormat="0" applyFill="0" applyProtection="0">
      <alignment vertical="top"/>
    </xf>
    <xf numFmtId="0" fontId="22" fillId="55" borderId="11" applyNumberFormat="0" applyProtection="0">
      <alignment vertical="top"/>
    </xf>
    <xf numFmtId="0" fontId="29" fillId="45" borderId="16" applyNumberFormat="0" applyAlignment="0" applyProtection="0"/>
    <xf numFmtId="0" fontId="25" fillId="62" borderId="11" applyNumberFormat="0" applyAlignment="0" applyProtection="0"/>
    <xf numFmtId="0" fontId="29" fillId="55" borderId="16" applyNumberFormat="0" applyProtection="0">
      <alignment vertical="top"/>
    </xf>
    <xf numFmtId="0" fontId="25" fillId="38" borderId="11" applyNumberFormat="0" applyAlignment="0" applyProtection="0"/>
    <xf numFmtId="0" fontId="22" fillId="55" borderId="11" applyNumberFormat="0" applyProtection="0">
      <alignment vertical="top"/>
    </xf>
    <xf numFmtId="0" fontId="29" fillId="55" borderId="16" applyNumberFormat="0" applyAlignment="0" applyProtection="0"/>
    <xf numFmtId="0" fontId="29" fillId="55" borderId="16" applyNumberFormat="0" applyProtection="0">
      <alignment vertical="top"/>
    </xf>
    <xf numFmtId="0" fontId="22" fillId="45" borderId="11" applyNumberFormat="0" applyAlignment="0" applyProtection="0"/>
    <xf numFmtId="0" fontId="25" fillId="38" borderId="11" applyNumberFormat="0" applyAlignment="0" applyProtection="0"/>
    <xf numFmtId="0" fontId="36" fillId="0" borderId="18" applyNumberFormat="0" applyFill="0" applyAlignment="0" applyProtection="0"/>
    <xf numFmtId="0" fontId="22" fillId="55" borderId="11" applyNumberFormat="0" applyAlignment="0" applyProtection="0"/>
    <xf numFmtId="0" fontId="28" fillId="59" borderId="15"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Protection="0">
      <alignment vertical="top"/>
    </xf>
    <xf numFmtId="0" fontId="29" fillId="55" borderId="16" applyNumberFormat="0" applyProtection="0">
      <alignment vertical="top"/>
    </xf>
    <xf numFmtId="0" fontId="36" fillId="0" borderId="18" applyNumberFormat="0" applyFill="0" applyProtection="0">
      <alignment vertical="top"/>
    </xf>
    <xf numFmtId="0" fontId="22" fillId="55" borderId="11" applyNumberFormat="0" applyAlignment="0" applyProtection="0"/>
    <xf numFmtId="0" fontId="22" fillId="55" borderId="11" applyNumberFormat="0" applyProtection="0">
      <alignment vertical="top"/>
    </xf>
    <xf numFmtId="0" fontId="22" fillId="55" borderId="11" applyNumberFormat="0" applyAlignment="0" applyProtection="0"/>
    <xf numFmtId="0" fontId="36" fillId="0" borderId="18" applyNumberFormat="0" applyFill="0" applyProtection="0">
      <alignment vertical="top"/>
    </xf>
    <xf numFmtId="0" fontId="25" fillId="38" borderId="11" applyNumberFormat="0" applyAlignment="0" applyProtection="0"/>
    <xf numFmtId="0" fontId="29" fillId="55" borderId="16" applyNumberFormat="0" applyProtection="0">
      <alignment vertical="top"/>
    </xf>
    <xf numFmtId="0" fontId="29" fillId="55" borderId="16" applyNumberFormat="0" applyAlignment="0" applyProtection="0"/>
    <xf numFmtId="0" fontId="22" fillId="55" borderId="11" applyNumberFormat="0" applyProtection="0">
      <alignment vertical="top"/>
    </xf>
    <xf numFmtId="0" fontId="25" fillId="37" borderId="11" applyNumberFormat="0" applyProtection="0">
      <alignment vertical="top"/>
    </xf>
    <xf numFmtId="0" fontId="18" fillId="59" borderId="15" applyNumberFormat="0" applyProtection="0">
      <alignment vertical="top"/>
    </xf>
    <xf numFmtId="0" fontId="36" fillId="0" borderId="18" applyNumberFormat="0" applyFill="0" applyProtection="0">
      <alignment vertical="top"/>
    </xf>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2" fillId="55" borderId="11" applyNumberFormat="0" applyProtection="0">
      <alignment vertical="top"/>
    </xf>
    <xf numFmtId="0" fontId="29" fillId="55" borderId="16" applyNumberFormat="0" applyProtection="0">
      <alignment vertical="top"/>
    </xf>
    <xf numFmtId="0" fontId="25" fillId="62" borderId="11" applyNumberFormat="0" applyAlignment="0" applyProtection="0"/>
    <xf numFmtId="0" fontId="22" fillId="55" borderId="11" applyNumberFormat="0" applyAlignment="0" applyProtection="0"/>
    <xf numFmtId="0" fontId="18" fillId="59" borderId="15" applyNumberFormat="0" applyProtection="0">
      <alignment vertical="top"/>
    </xf>
    <xf numFmtId="0" fontId="25" fillId="62" borderId="11" applyNumberFormat="0" applyAlignment="0" applyProtection="0"/>
    <xf numFmtId="0" fontId="25" fillId="62" borderId="11" applyNumberFormat="0" applyAlignment="0" applyProtection="0"/>
    <xf numFmtId="0" fontId="29" fillId="55" borderId="16" applyNumberFormat="0" applyProtection="0">
      <alignment vertical="top"/>
    </xf>
    <xf numFmtId="0" fontId="28" fillId="39" borderId="15" applyNumberFormat="0" applyFont="0" applyAlignment="0" applyProtection="0"/>
    <xf numFmtId="0" fontId="22" fillId="45" borderId="11" applyNumberFormat="0" applyAlignment="0" applyProtection="0"/>
    <xf numFmtId="0" fontId="36" fillId="0" borderId="18" applyNumberFormat="0" applyFill="0" applyAlignment="0" applyProtection="0"/>
    <xf numFmtId="0" fontId="25" fillId="62" borderId="11" applyNumberFormat="0" applyAlignment="0" applyProtection="0"/>
    <xf numFmtId="0" fontId="28" fillId="59" borderId="15" applyNumberFormat="0" applyAlignment="0" applyProtection="0"/>
    <xf numFmtId="0" fontId="28" fillId="39" borderId="15" applyNumberFormat="0" applyFont="0" applyAlignment="0" applyProtection="0"/>
    <xf numFmtId="0" fontId="29" fillId="45" borderId="16" applyNumberFormat="0" applyAlignment="0" applyProtection="0"/>
    <xf numFmtId="0" fontId="25" fillId="62" borderId="11"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2" fillId="45"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9" fillId="55" borderId="16" applyNumberFormat="0" applyAlignment="0" applyProtection="0"/>
    <xf numFmtId="0" fontId="36" fillId="0" borderId="18" applyNumberFormat="0" applyFill="0" applyAlignment="0" applyProtection="0"/>
    <xf numFmtId="0" fontId="25" fillId="62" borderId="11" applyNumberFormat="0" applyAlignment="0" applyProtection="0"/>
    <xf numFmtId="0" fontId="22" fillId="45" borderId="11" applyNumberFormat="0" applyAlignment="0" applyProtection="0"/>
    <xf numFmtId="0" fontId="28" fillId="59" borderId="15" applyNumberFormat="0" applyAlignment="0" applyProtection="0"/>
    <xf numFmtId="0" fontId="22" fillId="55" borderId="11" applyNumberFormat="0" applyAlignment="0" applyProtection="0"/>
    <xf numFmtId="0" fontId="25" fillId="38"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8" fillId="59" borderId="15" applyNumberFormat="0" applyAlignment="0" applyProtection="0"/>
    <xf numFmtId="0" fontId="22" fillId="55" borderId="11" applyNumberFormat="0" applyProtection="0">
      <alignment vertical="top"/>
    </xf>
    <xf numFmtId="0" fontId="29" fillId="55" borderId="16" applyNumberFormat="0" applyProtection="0">
      <alignment vertical="top"/>
    </xf>
    <xf numFmtId="0" fontId="29" fillId="55" borderId="16" applyNumberFormat="0" applyProtection="0">
      <alignment vertical="top"/>
    </xf>
    <xf numFmtId="0" fontId="29" fillId="45" borderId="16" applyNumberFormat="0" applyAlignment="0" applyProtection="0"/>
    <xf numFmtId="0" fontId="22" fillId="55" borderId="11" applyNumberFormat="0" applyProtection="0">
      <alignment vertical="top"/>
    </xf>
    <xf numFmtId="0" fontId="22" fillId="55" borderId="11" applyNumberFormat="0" applyProtection="0">
      <alignment vertical="top"/>
    </xf>
    <xf numFmtId="0" fontId="29" fillId="55" borderId="16" applyNumberFormat="0" applyProtection="0">
      <alignment vertical="top"/>
    </xf>
    <xf numFmtId="0" fontId="22" fillId="45" borderId="11" applyNumberFormat="0" applyAlignment="0" applyProtection="0"/>
    <xf numFmtId="0" fontId="29" fillId="55" borderId="16" applyNumberFormat="0" applyAlignment="0" applyProtection="0"/>
    <xf numFmtId="0" fontId="22" fillId="55" borderId="11" applyNumberFormat="0" applyAlignment="0" applyProtection="0"/>
    <xf numFmtId="0" fontId="29" fillId="45" borderId="16" applyNumberFormat="0" applyAlignment="0" applyProtection="0"/>
    <xf numFmtId="0" fontId="22" fillId="55" borderId="11" applyNumberFormat="0" applyProtection="0">
      <alignment vertical="top"/>
    </xf>
    <xf numFmtId="0" fontId="25" fillId="62" borderId="11" applyNumberFormat="0" applyAlignment="0" applyProtection="0"/>
    <xf numFmtId="0" fontId="29" fillId="55" borderId="16" applyNumberFormat="0" applyAlignment="0" applyProtection="0"/>
    <xf numFmtId="0" fontId="25" fillId="37" borderId="11" applyNumberFormat="0" applyProtection="0">
      <alignment vertical="top"/>
    </xf>
    <xf numFmtId="0" fontId="28" fillId="59" borderId="15" applyNumberFormat="0" applyAlignment="0" applyProtection="0"/>
    <xf numFmtId="0" fontId="29" fillId="45" borderId="16"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2" fillId="45"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5" fillId="38" borderId="11" applyNumberFormat="0" applyAlignment="0" applyProtection="0"/>
    <xf numFmtId="0" fontId="36" fillId="0" borderId="18" applyNumberFormat="0" applyFill="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38" borderId="11" applyNumberFormat="0" applyAlignment="0" applyProtection="0"/>
    <xf numFmtId="0" fontId="29" fillId="45" borderId="16" applyNumberFormat="0" applyAlignment="0" applyProtection="0"/>
    <xf numFmtId="0" fontId="29" fillId="55" borderId="16" applyNumberFormat="0" applyAlignment="0" applyProtection="0"/>
    <xf numFmtId="0" fontId="22" fillId="45" borderId="11" applyNumberFormat="0" applyAlignment="0" applyProtection="0"/>
    <xf numFmtId="0" fontId="25" fillId="38"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36" fillId="0" borderId="18" applyNumberFormat="0" applyFill="0" applyAlignment="0" applyProtection="0"/>
    <xf numFmtId="0" fontId="29" fillId="55" borderId="16" applyNumberFormat="0" applyProtection="0">
      <alignment vertical="top"/>
    </xf>
    <xf numFmtId="0" fontId="36" fillId="0" borderId="18" applyNumberFormat="0" applyFill="0" applyAlignment="0" applyProtection="0"/>
    <xf numFmtId="0" fontId="25" fillId="62" borderId="11" applyNumberFormat="0" applyAlignment="0" applyProtection="0"/>
    <xf numFmtId="0" fontId="22" fillId="45" borderId="11"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37" borderId="11" applyNumberFormat="0" applyProtection="0">
      <alignment vertical="top"/>
    </xf>
    <xf numFmtId="0" fontId="29" fillId="55" borderId="16"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9" fillId="55" borderId="16" applyNumberFormat="0" applyAlignment="0" applyProtection="0"/>
    <xf numFmtId="0" fontId="36" fillId="0" borderId="18" applyNumberFormat="0" applyFill="0" applyProtection="0">
      <alignment vertical="top"/>
    </xf>
    <xf numFmtId="0" fontId="25" fillId="62" borderId="11" applyNumberFormat="0" applyAlignment="0" applyProtection="0"/>
    <xf numFmtId="0" fontId="29" fillId="55" borderId="16" applyNumberFormat="0" applyAlignment="0" applyProtection="0"/>
    <xf numFmtId="0" fontId="22" fillId="45" borderId="11" applyNumberFormat="0" applyAlignment="0" applyProtection="0"/>
    <xf numFmtId="0" fontId="29" fillId="55" borderId="16" applyNumberFormat="0" applyProtection="0">
      <alignment vertical="top"/>
    </xf>
    <xf numFmtId="0" fontId="36" fillId="0" borderId="18" applyNumberFormat="0" applyFill="0" applyProtection="0">
      <alignment vertical="top"/>
    </xf>
    <xf numFmtId="0" fontId="29" fillId="55" borderId="16" applyNumberFormat="0" applyProtection="0">
      <alignment vertical="top"/>
    </xf>
    <xf numFmtId="0" fontId="29" fillId="45" borderId="16" applyNumberFormat="0" applyAlignment="0" applyProtection="0"/>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Alignment="0" applyProtection="0"/>
    <xf numFmtId="0" fontId="28" fillId="59" borderId="15"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29" fillId="55" borderId="16"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36" fillId="0" borderId="18" applyNumberFormat="0" applyFill="0" applyAlignment="0" applyProtection="0"/>
    <xf numFmtId="0" fontId="25" fillId="38" borderId="11" applyNumberFormat="0" applyAlignment="0" applyProtection="0"/>
    <xf numFmtId="0" fontId="29" fillId="55" borderId="16" applyNumberFormat="0" applyAlignment="0" applyProtection="0"/>
    <xf numFmtId="0" fontId="28" fillId="59" borderId="15"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2" fillId="55" borderId="11" applyNumberFormat="0" applyProtection="0">
      <alignment vertical="top"/>
    </xf>
    <xf numFmtId="0" fontId="29" fillId="55" borderId="16" applyNumberFormat="0" applyAlignment="0" applyProtection="0"/>
    <xf numFmtId="0" fontId="22" fillId="55" borderId="11" applyNumberFormat="0" applyAlignment="0" applyProtection="0"/>
    <xf numFmtId="0" fontId="22" fillId="55" borderId="11" applyNumberFormat="0" applyProtection="0">
      <alignment vertical="top"/>
    </xf>
    <xf numFmtId="0" fontId="28" fillId="59" borderId="15" applyNumberFormat="0" applyAlignment="0" applyProtection="0"/>
    <xf numFmtId="0" fontId="29" fillId="55" borderId="16" applyNumberFormat="0" applyProtection="0">
      <alignment vertical="top"/>
    </xf>
    <xf numFmtId="0" fontId="29" fillId="45" borderId="16" applyNumberFormat="0" applyAlignment="0" applyProtection="0"/>
    <xf numFmtId="0" fontId="25" fillId="38"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22" fillId="55" borderId="11"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9" fillId="55" borderId="16" applyNumberFormat="0" applyAlignment="0" applyProtection="0"/>
    <xf numFmtId="0" fontId="25" fillId="62" borderId="11" applyNumberFormat="0" applyAlignment="0" applyProtection="0"/>
    <xf numFmtId="0" fontId="25" fillId="62" borderId="11" applyNumberFormat="0" applyAlignment="0" applyProtection="0"/>
    <xf numFmtId="0" fontId="22" fillId="45" borderId="11"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5" fillId="38" borderId="11"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5" fillId="37" borderId="11" applyNumberFormat="0" applyProtection="0">
      <alignment vertical="top"/>
    </xf>
    <xf numFmtId="0" fontId="29" fillId="45" borderId="16"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9" fillId="55" borderId="16" applyNumberFormat="0" applyProtection="0">
      <alignment vertical="top"/>
    </xf>
    <xf numFmtId="0" fontId="29" fillId="55" borderId="16"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9" fillId="55" borderId="16" applyNumberFormat="0" applyProtection="0">
      <alignment vertical="top"/>
    </xf>
    <xf numFmtId="0" fontId="29" fillId="55" borderId="16" applyNumberFormat="0" applyAlignment="0" applyProtection="0"/>
    <xf numFmtId="0" fontId="36" fillId="0" borderId="18" applyNumberFormat="0" applyFill="0" applyAlignment="0" applyProtection="0"/>
    <xf numFmtId="0" fontId="25" fillId="38" borderId="11" applyNumberFormat="0" applyAlignment="0" applyProtection="0"/>
    <xf numFmtId="0" fontId="36" fillId="0" borderId="18" applyNumberFormat="0" applyFill="0" applyAlignment="0" applyProtection="0"/>
    <xf numFmtId="0" fontId="28" fillId="59" borderId="15" applyNumberFormat="0" applyAlignment="0" applyProtection="0"/>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18" fillId="59" borderId="15" applyNumberFormat="0" applyProtection="0">
      <alignment vertical="top"/>
    </xf>
    <xf numFmtId="0" fontId="29" fillId="55" borderId="16" applyNumberFormat="0" applyAlignment="0" applyProtection="0"/>
    <xf numFmtId="0" fontId="29" fillId="45" borderId="16" applyNumberFormat="0" applyAlignment="0" applyProtection="0"/>
    <xf numFmtId="0" fontId="25" fillId="62" borderId="11" applyNumberFormat="0" applyAlignment="0" applyProtection="0"/>
    <xf numFmtId="0" fontId="28" fillId="39" borderId="15" applyNumberFormat="0" applyFont="0" applyAlignment="0" applyProtection="0"/>
    <xf numFmtId="0" fontId="22" fillId="4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29" fillId="5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9" fillId="45" borderId="16"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36" fillId="0" borderId="18" applyNumberFormat="0" applyFill="0" applyAlignment="0" applyProtection="0"/>
    <xf numFmtId="0" fontId="18" fillId="59" borderId="15" applyNumberFormat="0" applyProtection="0">
      <alignment vertical="top"/>
    </xf>
    <xf numFmtId="0" fontId="29" fillId="5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5" fillId="38" borderId="11" applyNumberFormat="0" applyAlignment="0" applyProtection="0"/>
    <xf numFmtId="0" fontId="29" fillId="55" borderId="16" applyNumberFormat="0" applyAlignment="0" applyProtection="0"/>
    <xf numFmtId="0" fontId="29" fillId="55" borderId="16" applyNumberFormat="0" applyProtection="0">
      <alignment vertical="top"/>
    </xf>
    <xf numFmtId="0" fontId="28" fillId="59" borderId="15"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8" fillId="59" borderId="15" applyNumberFormat="0" applyAlignment="0" applyProtection="0"/>
    <xf numFmtId="0" fontId="18" fillId="59" borderId="15" applyNumberFormat="0" applyProtection="0">
      <alignment vertical="top"/>
    </xf>
    <xf numFmtId="0" fontId="25" fillId="62" borderId="11" applyNumberFormat="0" applyAlignment="0" applyProtection="0"/>
    <xf numFmtId="0" fontId="22" fillId="55" borderId="11"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2" fillId="45" borderId="11" applyNumberFormat="0" applyAlignment="0" applyProtection="0"/>
    <xf numFmtId="0" fontId="18" fillId="59" borderId="15" applyNumberFormat="0" applyProtection="0">
      <alignment vertical="top"/>
    </xf>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5" fillId="62" borderId="11"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2" fillId="45" borderId="11" applyNumberFormat="0" applyAlignment="0" applyProtection="0"/>
    <xf numFmtId="0" fontId="28" fillId="59" borderId="15" applyNumberFormat="0" applyAlignment="0" applyProtection="0"/>
    <xf numFmtId="0" fontId="18" fillId="59" borderId="15" applyNumberFormat="0" applyProtection="0">
      <alignment vertical="top"/>
    </xf>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Alignment="0" applyProtection="0"/>
    <xf numFmtId="0" fontId="22" fillId="55"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18" fillId="59" borderId="15" applyNumberFormat="0" applyProtection="0">
      <alignment vertical="top"/>
    </xf>
    <xf numFmtId="0" fontId="25" fillId="62" borderId="11" applyNumberFormat="0" applyAlignment="0" applyProtection="0"/>
    <xf numFmtId="0" fontId="28" fillId="59" borderId="15" applyNumberFormat="0" applyAlignment="0" applyProtection="0"/>
    <xf numFmtId="0" fontId="29" fillId="45" borderId="16"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29" fillId="55" borderId="16" applyNumberFormat="0" applyAlignment="0" applyProtection="0"/>
    <xf numFmtId="0" fontId="25" fillId="38" borderId="11" applyNumberFormat="0" applyAlignment="0" applyProtection="0"/>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2" fillId="55" borderId="11" applyNumberFormat="0" applyAlignment="0" applyProtection="0"/>
    <xf numFmtId="0" fontId="36" fillId="0" borderId="18" applyNumberFormat="0" applyFill="0" applyAlignment="0" applyProtection="0"/>
    <xf numFmtId="0" fontId="29" fillId="55" borderId="16" applyNumberFormat="0" applyAlignment="0" applyProtection="0"/>
    <xf numFmtId="0" fontId="28" fillId="39" borderId="15" applyNumberFormat="0" applyFon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36" fillId="0" borderId="18" applyNumberFormat="0" applyFill="0" applyAlignment="0" applyProtection="0"/>
    <xf numFmtId="0" fontId="22" fillId="55" borderId="11" applyNumberFormat="0" applyAlignment="0" applyProtection="0"/>
    <xf numFmtId="0" fontId="29" fillId="55" borderId="16"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29" fillId="55" borderId="16"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36" fillId="0" borderId="18" applyNumberFormat="0" applyFill="0" applyProtection="0">
      <alignment vertical="top"/>
    </xf>
    <xf numFmtId="0" fontId="29" fillId="55" borderId="16" applyNumberFormat="0" applyProtection="0">
      <alignment vertical="top"/>
    </xf>
    <xf numFmtId="0" fontId="22" fillId="55" borderId="11"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Alignment="0" applyProtection="0"/>
    <xf numFmtId="0" fontId="25" fillId="38" borderId="11" applyNumberFormat="0" applyAlignment="0" applyProtection="0"/>
    <xf numFmtId="0" fontId="28" fillId="39" borderId="15" applyNumberFormat="0" applyFont="0" applyAlignment="0" applyProtection="0"/>
    <xf numFmtId="0" fontId="25" fillId="62" borderId="11" applyNumberFormat="0" applyAlignment="0" applyProtection="0"/>
    <xf numFmtId="0" fontId="25" fillId="62" borderId="11" applyNumberFormat="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45" borderId="16"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9" fillId="55" borderId="16" applyNumberFormat="0" applyProtection="0">
      <alignment vertical="top"/>
    </xf>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36" fillId="0" borderId="18" applyNumberFormat="0" applyFill="0" applyProtection="0">
      <alignment vertical="top"/>
    </xf>
    <xf numFmtId="0" fontId="22" fillId="4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28" fillId="39" borderId="15" applyNumberFormat="0" applyFont="0" applyAlignment="0" applyProtection="0"/>
    <xf numFmtId="0" fontId="22" fillId="55" borderId="11" applyNumberFormat="0" applyAlignment="0" applyProtection="0"/>
    <xf numFmtId="0" fontId="25" fillId="38" borderId="11" applyNumberFormat="0" applyAlignment="0" applyProtection="0"/>
    <xf numFmtId="0" fontId="22" fillId="55" borderId="11" applyNumberFormat="0" applyProtection="0">
      <alignment vertical="top"/>
    </xf>
    <xf numFmtId="0" fontId="18" fillId="59" borderId="15" applyNumberFormat="0" applyProtection="0">
      <alignment vertical="top"/>
    </xf>
    <xf numFmtId="0" fontId="28" fillId="59" borderId="15" applyNumberFormat="0" applyAlignment="0" applyProtection="0"/>
    <xf numFmtId="0" fontId="22" fillId="55" borderId="11" applyNumberFormat="0" applyAlignment="0" applyProtection="0"/>
    <xf numFmtId="0" fontId="29" fillId="55" borderId="16"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9" fillId="45" borderId="16" applyNumberFormat="0" applyAlignment="0" applyProtection="0"/>
    <xf numFmtId="0" fontId="25" fillId="37" borderId="11" applyNumberFormat="0" applyProtection="0">
      <alignment vertical="top"/>
    </xf>
    <xf numFmtId="0" fontId="29" fillId="55" borderId="16" applyNumberFormat="0" applyAlignment="0" applyProtection="0"/>
    <xf numFmtId="0" fontId="22" fillId="45" borderId="11" applyNumberFormat="0" applyAlignment="0" applyProtection="0"/>
    <xf numFmtId="0" fontId="29" fillId="45" borderId="16" applyNumberFormat="0" applyAlignment="0" applyProtection="0"/>
    <xf numFmtId="0" fontId="28" fillId="39" borderId="15" applyNumberFormat="0" applyFont="0" applyAlignment="0" applyProtection="0"/>
    <xf numFmtId="0" fontId="28" fillId="59" borderId="15" applyNumberFormat="0" applyAlignment="0" applyProtection="0"/>
    <xf numFmtId="0" fontId="29" fillId="45" borderId="16" applyNumberFormat="0" applyAlignment="0" applyProtection="0"/>
    <xf numFmtId="0" fontId="28" fillId="59" borderId="15" applyNumberFormat="0" applyAlignment="0" applyProtection="0"/>
    <xf numFmtId="0" fontId="29" fillId="55" borderId="16" applyNumberFormat="0" applyProtection="0">
      <alignment vertical="top"/>
    </xf>
    <xf numFmtId="0" fontId="25" fillId="38" borderId="11" applyNumberFormat="0" applyAlignment="0" applyProtection="0"/>
    <xf numFmtId="0" fontId="28" fillId="59" borderId="15" applyNumberFormat="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Protection="0">
      <alignment vertical="top"/>
    </xf>
    <xf numFmtId="0" fontId="29" fillId="55" borderId="16"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8" fillId="59" borderId="15" applyNumberFormat="0" applyAlignment="0" applyProtection="0"/>
    <xf numFmtId="0" fontId="18" fillId="59" borderId="15" applyNumberFormat="0" applyProtection="0">
      <alignment vertical="top"/>
    </xf>
    <xf numFmtId="0" fontId="22" fillId="45" borderId="11" applyNumberFormat="0" applyAlignment="0" applyProtection="0"/>
    <xf numFmtId="0" fontId="22" fillId="55" borderId="11" applyNumberFormat="0" applyAlignment="0" applyProtection="0"/>
    <xf numFmtId="0" fontId="22" fillId="45" borderId="11" applyNumberFormat="0" applyAlignment="0" applyProtection="0"/>
    <xf numFmtId="0" fontId="22" fillId="55" borderId="11"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8" fillId="39" borderId="15" applyNumberFormat="0" applyFont="0" applyAlignment="0" applyProtection="0"/>
    <xf numFmtId="0" fontId="29" fillId="45" borderId="16" applyNumberForma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29" fillId="45" borderId="16" applyNumberFormat="0" applyAlignment="0" applyProtection="0"/>
    <xf numFmtId="0" fontId="25" fillId="38" borderId="11" applyNumberFormat="0" applyAlignment="0" applyProtection="0"/>
    <xf numFmtId="0" fontId="29" fillId="45" borderId="16" applyNumberFormat="0" applyAlignment="0" applyProtection="0"/>
    <xf numFmtId="0" fontId="18" fillId="59" borderId="15" applyNumberFormat="0" applyProtection="0">
      <alignment vertical="top"/>
    </xf>
    <xf numFmtId="0" fontId="28" fillId="59" borderId="15"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5" fillId="62" borderId="11" applyNumberFormat="0" applyAlignment="0" applyProtection="0"/>
    <xf numFmtId="0" fontId="25" fillId="38"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9" fillId="55" borderId="16"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5" fillId="62"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5" fillId="62" borderId="11"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25" fillId="37" borderId="11" applyNumberFormat="0" applyProtection="0">
      <alignment vertical="top"/>
    </xf>
    <xf numFmtId="0" fontId="22" fillId="55" borderId="11" applyNumberFormat="0" applyProtection="0">
      <alignment vertical="top"/>
    </xf>
    <xf numFmtId="0" fontId="28" fillId="39" borderId="15" applyNumberFormat="0" applyFont="0" applyAlignment="0" applyProtection="0"/>
    <xf numFmtId="0" fontId="22" fillId="45" borderId="11" applyNumberFormat="0" applyAlignment="0" applyProtection="0"/>
    <xf numFmtId="0" fontId="18" fillId="59" borderId="15" applyNumberFormat="0" applyProtection="0">
      <alignment vertical="top"/>
    </xf>
    <xf numFmtId="0" fontId="36" fillId="0" borderId="18" applyNumberFormat="0" applyFill="0" applyAlignment="0" applyProtection="0"/>
    <xf numFmtId="0" fontId="22" fillId="45" borderId="11"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55" borderId="11"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59" borderId="15" applyNumberFormat="0" applyAlignment="0" applyProtection="0"/>
    <xf numFmtId="0" fontId="18" fillId="59" borderId="15" applyNumberFormat="0" applyProtection="0">
      <alignment vertical="top"/>
    </xf>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Protection="0">
      <alignment vertical="top"/>
    </xf>
    <xf numFmtId="0" fontId="18" fillId="59" borderId="15" applyNumberFormat="0" applyProtection="0">
      <alignment vertical="top"/>
    </xf>
    <xf numFmtId="0" fontId="18" fillId="59" borderId="15" applyNumberFormat="0" applyProtection="0">
      <alignment vertical="top"/>
    </xf>
    <xf numFmtId="0" fontId="36" fillId="0" borderId="18" applyNumberFormat="0" applyFill="0" applyProtection="0">
      <alignment vertical="top"/>
    </xf>
    <xf numFmtId="0" fontId="28" fillId="59" borderId="15"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36" fillId="0" borderId="18" applyNumberFormat="0" applyFill="0" applyProtection="0">
      <alignment vertical="top"/>
    </xf>
    <xf numFmtId="0" fontId="25" fillId="62"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9" fillId="55" borderId="16" applyNumberFormat="0" applyProtection="0">
      <alignment vertical="top"/>
    </xf>
    <xf numFmtId="0" fontId="25" fillId="38" borderId="11" applyNumberFormat="0" applyAlignment="0" applyProtection="0"/>
    <xf numFmtId="0" fontId="22" fillId="55" borderId="11" applyNumberFormat="0" applyProtection="0">
      <alignment vertical="top"/>
    </xf>
    <xf numFmtId="0" fontId="25" fillId="38" borderId="11" applyNumberForma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2" fillId="55" borderId="11" applyNumberFormat="0" applyAlignment="0" applyProtection="0"/>
    <xf numFmtId="0" fontId="28" fillId="39" borderId="15" applyNumberFormat="0" applyFont="0" applyAlignment="0" applyProtection="0"/>
    <xf numFmtId="0" fontId="29" fillId="55" borderId="16" applyNumberFormat="0" applyProtection="0">
      <alignment vertical="top"/>
    </xf>
    <xf numFmtId="0" fontId="25" fillId="38" borderId="11" applyNumberFormat="0" applyAlignment="0" applyProtection="0"/>
    <xf numFmtId="0" fontId="25" fillId="37" borderId="11" applyNumberFormat="0" applyProtection="0">
      <alignment vertical="top"/>
    </xf>
    <xf numFmtId="0" fontId="25" fillId="38" borderId="11" applyNumberFormat="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28" fillId="39" borderId="15" applyNumberFormat="0" applyFont="0" applyAlignment="0" applyProtection="0"/>
    <xf numFmtId="0" fontId="18" fillId="59" borderId="15" applyNumberFormat="0" applyProtection="0">
      <alignment vertical="top"/>
    </xf>
    <xf numFmtId="0" fontId="22" fillId="55" borderId="11" applyNumberFormat="0" applyProtection="0">
      <alignment vertical="top"/>
    </xf>
    <xf numFmtId="0" fontId="22" fillId="45" borderId="11" applyNumberFormat="0" applyAlignment="0" applyProtection="0"/>
    <xf numFmtId="0" fontId="18" fillId="59" borderId="15" applyNumberFormat="0" applyProtection="0">
      <alignment vertical="top"/>
    </xf>
    <xf numFmtId="0" fontId="36" fillId="0" borderId="18" applyNumberFormat="0" applyFill="0" applyProtection="0">
      <alignment vertical="top"/>
    </xf>
    <xf numFmtId="0" fontId="29" fillId="55" borderId="16" applyNumberFormat="0" applyAlignment="0" applyProtection="0"/>
    <xf numFmtId="0" fontId="29" fillId="55" borderId="16" applyNumberFormat="0" applyAlignment="0" applyProtection="0"/>
    <xf numFmtId="0" fontId="29" fillId="55" borderId="16" applyNumberFormat="0" applyAlignment="0" applyProtection="0"/>
    <xf numFmtId="0" fontId="36" fillId="0" borderId="18" applyNumberFormat="0" applyFill="0" applyProtection="0">
      <alignment vertical="top"/>
    </xf>
    <xf numFmtId="0" fontId="22" fillId="55" borderId="11" applyNumberFormat="0" applyProtection="0">
      <alignment vertical="top"/>
    </xf>
    <xf numFmtId="0" fontId="29" fillId="55" borderId="16"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36" fillId="0" borderId="18" applyNumberFormat="0" applyFill="0" applyProtection="0">
      <alignment vertical="top"/>
    </xf>
    <xf numFmtId="0" fontId="22" fillId="45" borderId="11" applyNumberFormat="0" applyAlignment="0" applyProtection="0"/>
    <xf numFmtId="0" fontId="29" fillId="55" borderId="16" applyNumberFormat="0" applyAlignment="0" applyProtection="0"/>
    <xf numFmtId="0" fontId="25" fillId="37"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39" borderId="15" applyNumberFormat="0" applyFont="0" applyAlignment="0" applyProtection="0"/>
    <xf numFmtId="0" fontId="25" fillId="62" borderId="11" applyNumberFormat="0" applyAlignment="0" applyProtection="0"/>
    <xf numFmtId="0" fontId="22" fillId="45" borderId="11" applyNumberFormat="0" applyAlignment="0" applyProtection="0"/>
    <xf numFmtId="0" fontId="22" fillId="45" borderId="11"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5" fillId="62" borderId="11" applyNumberFormat="0" applyAlignment="0" applyProtection="0"/>
    <xf numFmtId="0" fontId="25" fillId="62" borderId="11" applyNumberFormat="0" applyAlignment="0" applyProtection="0"/>
    <xf numFmtId="0" fontId="22" fillId="45" borderId="11" applyNumberFormat="0" applyAlignment="0" applyProtection="0"/>
    <xf numFmtId="0" fontId="28" fillId="59" borderId="15" applyNumberFormat="0" applyAlignment="0" applyProtection="0"/>
    <xf numFmtId="0" fontId="25" fillId="38"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5" fillId="37" borderId="11" applyNumberFormat="0" applyProtection="0">
      <alignment vertical="top"/>
    </xf>
    <xf numFmtId="0" fontId="28" fillId="59" borderId="15" applyNumberFormat="0" applyAlignment="0" applyProtection="0"/>
    <xf numFmtId="0" fontId="29" fillId="55" borderId="16" applyNumberFormat="0" applyAlignment="0" applyProtection="0"/>
    <xf numFmtId="0" fontId="18" fillId="59" borderId="15" applyNumberFormat="0" applyProtection="0">
      <alignment vertical="top"/>
    </xf>
    <xf numFmtId="0" fontId="25" fillId="38" borderId="11" applyNumberFormat="0" applyAlignment="0" applyProtection="0"/>
    <xf numFmtId="0" fontId="22" fillId="45" borderId="11"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Protection="0">
      <alignment vertical="top"/>
    </xf>
    <xf numFmtId="0" fontId="25" fillId="62" borderId="11" applyNumberFormat="0" applyAlignment="0" applyProtection="0"/>
    <xf numFmtId="0" fontId="25" fillId="38" borderId="11" applyNumberFormat="0" applyAlignment="0" applyProtection="0"/>
    <xf numFmtId="0" fontId="28" fillId="39" borderId="15" applyNumberFormat="0" applyFont="0" applyAlignment="0" applyProtection="0"/>
    <xf numFmtId="0" fontId="29" fillId="55" borderId="16"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Alignment="0" applyProtection="0"/>
    <xf numFmtId="0" fontId="29" fillId="55" borderId="16" applyNumberFormat="0" applyAlignment="0" applyProtection="0"/>
    <xf numFmtId="0" fontId="29" fillId="45" borderId="16" applyNumberFormat="0" applyAlignment="0" applyProtection="0"/>
    <xf numFmtId="0" fontId="25" fillId="62" borderId="11" applyNumberFormat="0" applyAlignment="0" applyProtection="0"/>
    <xf numFmtId="0" fontId="36" fillId="0" borderId="18" applyNumberFormat="0" applyFill="0" applyProtection="0">
      <alignment vertical="top"/>
    </xf>
    <xf numFmtId="0" fontId="25" fillId="38" borderId="11"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9" fillId="55" borderId="16" applyNumberFormat="0" applyProtection="0">
      <alignment vertical="top"/>
    </xf>
    <xf numFmtId="0" fontId="25" fillId="37" borderId="11" applyNumberFormat="0" applyProtection="0">
      <alignment vertical="top"/>
    </xf>
    <xf numFmtId="0" fontId="22" fillId="55" borderId="11"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36" fillId="0" borderId="18" applyNumberFormat="0" applyFill="0" applyProtection="0">
      <alignment vertical="top"/>
    </xf>
    <xf numFmtId="0" fontId="29" fillId="55" borderId="16" applyNumberFormat="0" applyAlignment="0" applyProtection="0"/>
    <xf numFmtId="0" fontId="29" fillId="55" borderId="16" applyNumberFormat="0" applyProtection="0">
      <alignment vertical="top"/>
    </xf>
    <xf numFmtId="0" fontId="29" fillId="45" borderId="16" applyNumberFormat="0" applyAlignment="0" applyProtection="0"/>
    <xf numFmtId="0" fontId="22" fillId="45" borderId="11" applyNumberFormat="0" applyAlignment="0" applyProtection="0"/>
    <xf numFmtId="0" fontId="22" fillId="55"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9" fillId="45" borderId="16"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22" fillId="45"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2" fillId="45"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2" fillId="55" borderId="11" applyNumberFormat="0" applyProtection="0">
      <alignment vertical="top"/>
    </xf>
    <xf numFmtId="0" fontId="25" fillId="38" borderId="11" applyNumberFormat="0" applyAlignment="0" applyProtection="0"/>
    <xf numFmtId="0" fontId="25" fillId="38"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9" fillId="55" borderId="16" applyNumberFormat="0" applyProtection="0">
      <alignment vertical="top"/>
    </xf>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8" fillId="39" borderId="15" applyNumberFormat="0" applyFont="0" applyAlignment="0" applyProtection="0"/>
    <xf numFmtId="0" fontId="28" fillId="59" borderId="15" applyNumberFormat="0" applyAlignment="0" applyProtection="0"/>
    <xf numFmtId="0" fontId="29" fillId="55" borderId="16" applyNumberFormat="0" applyAlignment="0" applyProtection="0"/>
    <xf numFmtId="0" fontId="25" fillId="38" borderId="11" applyNumberFormat="0" applyAlignment="0" applyProtection="0"/>
    <xf numFmtId="0" fontId="22" fillId="45" borderId="11" applyNumberFormat="0" applyAlignment="0" applyProtection="0"/>
    <xf numFmtId="0" fontId="25" fillId="62" borderId="11" applyNumberFormat="0" applyAlignment="0" applyProtection="0"/>
    <xf numFmtId="0" fontId="22" fillId="5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Alignment="0" applyProtection="0"/>
    <xf numFmtId="0" fontId="22" fillId="55" borderId="11" applyNumberFormat="0" applyAlignment="0" applyProtection="0"/>
    <xf numFmtId="0" fontId="36" fillId="0" borderId="18" applyNumberFormat="0" applyFill="0" applyProtection="0">
      <alignment vertical="top"/>
    </xf>
    <xf numFmtId="0" fontId="25" fillId="38"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36" fillId="0" borderId="18" applyNumberFormat="0" applyFill="0" applyProtection="0">
      <alignment vertical="top"/>
    </xf>
    <xf numFmtId="0" fontId="29" fillId="45" borderId="16" applyNumberFormat="0" applyAlignment="0" applyProtection="0"/>
    <xf numFmtId="0" fontId="18" fillId="59" borderId="15" applyNumberFormat="0" applyProtection="0">
      <alignment vertical="top"/>
    </xf>
    <xf numFmtId="0" fontId="29" fillId="55" borderId="16"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5" fillId="38" borderId="11" applyNumberFormat="0" applyAlignment="0" applyProtection="0"/>
    <xf numFmtId="0" fontId="29" fillId="45" borderId="16" applyNumberFormat="0" applyAlignment="0" applyProtection="0"/>
    <xf numFmtId="0" fontId="28" fillId="39" borderId="15" applyNumberFormat="0" applyFont="0" applyAlignment="0" applyProtection="0"/>
    <xf numFmtId="0" fontId="22" fillId="45" borderId="11" applyNumberFormat="0" applyAlignment="0" applyProtection="0"/>
    <xf numFmtId="0" fontId="28" fillId="59" borderId="15"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8" fillId="59" borderId="15" applyNumberFormat="0" applyAlignment="0" applyProtection="0"/>
    <xf numFmtId="0" fontId="18" fillId="59" borderId="15" applyNumberFormat="0" applyProtection="0">
      <alignment vertical="top"/>
    </xf>
    <xf numFmtId="0" fontId="28" fillId="59" borderId="15" applyNumberFormat="0" applyAlignment="0" applyProtection="0"/>
    <xf numFmtId="0" fontId="28" fillId="39" borderId="15" applyNumberFormat="0" applyFont="0" applyAlignment="0" applyProtection="0"/>
    <xf numFmtId="0" fontId="28" fillId="59" borderId="15" applyNumberFormat="0" applyAlignment="0" applyProtection="0"/>
    <xf numFmtId="0" fontId="18" fillId="59" borderId="15" applyNumberFormat="0" applyProtection="0">
      <alignment vertical="top"/>
    </xf>
    <xf numFmtId="0" fontId="36" fillId="0" borderId="18" applyNumberFormat="0" applyFill="0" applyProtection="0">
      <alignment vertical="top"/>
    </xf>
    <xf numFmtId="0" fontId="22" fillId="55" borderId="11" applyNumberFormat="0" applyProtection="0">
      <alignment vertical="top"/>
    </xf>
    <xf numFmtId="0" fontId="22" fillId="45" borderId="11" applyNumberFormat="0" applyAlignment="0" applyProtection="0"/>
    <xf numFmtId="0" fontId="22" fillId="55" borderId="11" applyNumberFormat="0" applyAlignment="0" applyProtection="0"/>
    <xf numFmtId="0" fontId="22" fillId="55" borderId="11" applyNumberFormat="0" applyAlignment="0" applyProtection="0"/>
    <xf numFmtId="0" fontId="22" fillId="55" borderId="11" applyNumberFormat="0" applyAlignment="0" applyProtection="0"/>
    <xf numFmtId="0" fontId="29" fillId="55" borderId="16" applyNumberFormat="0" applyProtection="0">
      <alignment vertical="top"/>
    </xf>
    <xf numFmtId="0" fontId="22" fillId="55" borderId="11" applyNumberFormat="0" applyProtection="0">
      <alignment vertical="top"/>
    </xf>
    <xf numFmtId="0" fontId="29" fillId="5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29" fillId="45" borderId="16" applyNumberFormat="0" applyAlignment="0" applyProtection="0"/>
    <xf numFmtId="0" fontId="22" fillId="45" borderId="11" applyNumberFormat="0" applyAlignment="0" applyProtection="0"/>
    <xf numFmtId="0" fontId="22" fillId="55" borderId="11" applyNumberFormat="0" applyProtection="0">
      <alignment vertical="top"/>
    </xf>
    <xf numFmtId="0" fontId="22" fillId="55" borderId="11" applyNumberFormat="0" applyAlignment="0" applyProtection="0"/>
    <xf numFmtId="0" fontId="22" fillId="55" borderId="11" applyNumberFormat="0" applyAlignment="0" applyProtection="0"/>
    <xf numFmtId="0" fontId="22" fillId="45" borderId="11" applyNumberFormat="0" applyAlignment="0" applyProtection="0"/>
    <xf numFmtId="0" fontId="25" fillId="37" borderId="11" applyNumberFormat="0" applyProtection="0">
      <alignment vertical="top"/>
    </xf>
    <xf numFmtId="0" fontId="28" fillId="59" borderId="15"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2" fillId="55" borderId="11" applyNumberFormat="0" applyProtection="0">
      <alignment vertical="top"/>
    </xf>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9" fillId="55" borderId="16" applyNumberFormat="0" applyProtection="0">
      <alignment vertical="top"/>
    </xf>
    <xf numFmtId="0" fontId="29" fillId="45" borderId="16" applyNumberFormat="0" applyAlignment="0" applyProtection="0"/>
    <xf numFmtId="0" fontId="25" fillId="37" borderId="11" applyNumberFormat="0" applyProtection="0">
      <alignment vertical="top"/>
    </xf>
    <xf numFmtId="0" fontId="18" fillId="59" borderId="15" applyNumberFormat="0" applyProtection="0">
      <alignment vertical="top"/>
    </xf>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9" fillId="55" borderId="16" applyNumberFormat="0" applyProtection="0">
      <alignment vertical="top"/>
    </xf>
    <xf numFmtId="0" fontId="36" fillId="0" borderId="18" applyNumberFormat="0" applyFill="0" applyProtection="0">
      <alignment vertical="top"/>
    </xf>
    <xf numFmtId="0" fontId="29" fillId="45" borderId="16" applyNumberForma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2" fillId="55" borderId="11" applyNumberFormat="0" applyAlignment="0" applyProtection="0"/>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25" fillId="37" borderId="11" applyNumberFormat="0" applyProtection="0">
      <alignment vertical="top"/>
    </xf>
    <xf numFmtId="0" fontId="25" fillId="38" borderId="11" applyNumberFormat="0" applyAlignment="0" applyProtection="0"/>
    <xf numFmtId="0" fontId="36" fillId="0" borderId="18" applyNumberFormat="0" applyFill="0" applyAlignment="0" applyProtection="0"/>
    <xf numFmtId="0" fontId="25" fillId="62" borderId="11" applyNumberFormat="0" applyAlignment="0" applyProtection="0"/>
    <xf numFmtId="0" fontId="25" fillId="62" borderId="11" applyNumberFormat="0" applyAlignment="0" applyProtection="0"/>
    <xf numFmtId="0" fontId="29" fillId="55" borderId="16" applyNumberFormat="0" applyAlignment="0" applyProtection="0"/>
    <xf numFmtId="0" fontId="28" fillId="39" borderId="15" applyNumberFormat="0" applyFont="0" applyAlignment="0" applyProtection="0"/>
    <xf numFmtId="0" fontId="29" fillId="45" borderId="16"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22" fillId="45" borderId="11" applyNumberFormat="0" applyAlignment="0" applyProtection="0"/>
    <xf numFmtId="0" fontId="22" fillId="4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2" fillId="5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8" borderId="11" applyNumberFormat="0" applyAlignment="0" applyProtection="0"/>
    <xf numFmtId="0" fontId="25" fillId="38" borderId="11" applyNumberFormat="0" applyAlignment="0" applyProtection="0"/>
    <xf numFmtId="0" fontId="29" fillId="45" borderId="16"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5" fillId="37" borderId="11" applyNumberFormat="0" applyProtection="0">
      <alignment vertical="top"/>
    </xf>
    <xf numFmtId="0" fontId="36" fillId="0" borderId="18" applyNumberFormat="0" applyFill="0" applyProtection="0">
      <alignment vertical="top"/>
    </xf>
    <xf numFmtId="0" fontId="28" fillId="59" borderId="15" applyNumberFormat="0" applyAlignment="0" applyProtection="0"/>
    <xf numFmtId="0" fontId="22" fillId="55" borderId="11" applyNumberFormat="0" applyProtection="0">
      <alignment vertical="top"/>
    </xf>
    <xf numFmtId="0" fontId="28" fillId="59" borderId="15" applyNumberFormat="0" applyAlignment="0" applyProtection="0"/>
    <xf numFmtId="0" fontId="36" fillId="0" borderId="18" applyNumberFormat="0" applyFill="0" applyProtection="0">
      <alignment vertical="top"/>
    </xf>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22" fillId="45"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2" fillId="45"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18" fillId="59" borderId="15" applyNumberFormat="0" applyProtection="0">
      <alignment vertical="top"/>
    </xf>
    <xf numFmtId="0" fontId="25" fillId="37" borderId="11" applyNumberFormat="0" applyProtection="0">
      <alignment vertical="top"/>
    </xf>
    <xf numFmtId="0" fontId="29" fillId="55" borderId="16" applyNumberFormat="0" applyAlignment="0" applyProtection="0"/>
    <xf numFmtId="0" fontId="22" fillId="55" borderId="11" applyNumberFormat="0" applyAlignment="0" applyProtection="0"/>
    <xf numFmtId="0" fontId="22" fillId="55" borderId="11" applyNumberFormat="0" applyProtection="0">
      <alignment vertical="top"/>
    </xf>
    <xf numFmtId="0" fontId="28" fillId="59" borderId="15" applyNumberFormat="0" applyAlignment="0" applyProtection="0"/>
    <xf numFmtId="0" fontId="25" fillId="38"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9" fillId="55" borderId="16" applyNumberFormat="0" applyProtection="0">
      <alignment vertical="top"/>
    </xf>
    <xf numFmtId="0" fontId="18" fillId="59" borderId="15" applyNumberFormat="0" applyProtection="0">
      <alignment vertical="top"/>
    </xf>
    <xf numFmtId="0" fontId="29" fillId="55" borderId="16" applyNumberFormat="0" applyAlignment="0" applyProtection="0"/>
    <xf numFmtId="0" fontId="28" fillId="59" borderId="15" applyNumberFormat="0" applyAlignment="0" applyProtection="0"/>
    <xf numFmtId="0" fontId="29" fillId="45" borderId="16" applyNumberFormat="0" applyAlignment="0" applyProtection="0"/>
    <xf numFmtId="0" fontId="25" fillId="38" borderId="11"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25" fillId="37" borderId="11" applyNumberFormat="0" applyProtection="0">
      <alignment vertical="top"/>
    </xf>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9" fillId="55" borderId="16" applyNumberFormat="0" applyProtection="0">
      <alignment vertical="top"/>
    </xf>
    <xf numFmtId="0" fontId="25" fillId="37" borderId="11" applyNumberFormat="0" applyProtection="0">
      <alignment vertical="top"/>
    </xf>
    <xf numFmtId="0" fontId="22" fillId="55" borderId="11" applyNumberFormat="0" applyProtection="0">
      <alignment vertical="top"/>
    </xf>
    <xf numFmtId="0" fontId="36" fillId="0" borderId="18" applyNumberFormat="0" applyFill="0" applyProtection="0">
      <alignment vertical="top"/>
    </xf>
    <xf numFmtId="0" fontId="25" fillId="62" borderId="11" applyNumberFormat="0" applyAlignment="0" applyProtection="0"/>
    <xf numFmtId="0" fontId="18" fillId="59" borderId="15" applyNumberFormat="0" applyProtection="0">
      <alignment vertical="top"/>
    </xf>
    <xf numFmtId="0" fontId="29" fillId="55" borderId="16" applyNumberFormat="0" applyProtection="0">
      <alignment vertical="top"/>
    </xf>
    <xf numFmtId="0" fontId="22" fillId="45" borderId="11" applyNumberFormat="0" applyAlignment="0" applyProtection="0"/>
    <xf numFmtId="0" fontId="25" fillId="38"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5" fillId="38" borderId="11" applyNumberFormat="0" applyAlignment="0" applyProtection="0"/>
    <xf numFmtId="0" fontId="25" fillId="38" borderId="11" applyNumberFormat="0" applyAlignment="0" applyProtection="0"/>
    <xf numFmtId="0" fontId="28" fillId="39" borderId="15" applyNumberFormat="0" applyFont="0" applyAlignment="0" applyProtection="0"/>
    <xf numFmtId="0" fontId="25" fillId="62" borderId="11" applyNumberFormat="0" applyAlignment="0" applyProtection="0"/>
    <xf numFmtId="0" fontId="36" fillId="0" borderId="18" applyNumberFormat="0" applyFill="0" applyAlignment="0" applyProtection="0"/>
    <xf numFmtId="0" fontId="22" fillId="45" borderId="11" applyNumberFormat="0" applyAlignment="0" applyProtection="0"/>
    <xf numFmtId="0" fontId="28" fillId="39" borderId="15" applyNumberFormat="0" applyFont="0" applyAlignment="0" applyProtection="0"/>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9" fillId="55" borderId="16" applyNumberFormat="0" applyProtection="0">
      <alignment vertical="top"/>
    </xf>
    <xf numFmtId="0" fontId="29" fillId="55" borderId="16" applyNumberFormat="0" applyAlignment="0" applyProtection="0"/>
    <xf numFmtId="0" fontId="22" fillId="55" borderId="11" applyNumberFormat="0" applyProtection="0">
      <alignment vertical="top"/>
    </xf>
    <xf numFmtId="0" fontId="25" fillId="37" borderId="11" applyNumberFormat="0" applyProtection="0">
      <alignment vertical="top"/>
    </xf>
    <xf numFmtId="0" fontId="29" fillId="55" borderId="16" applyNumberFormat="0" applyAlignment="0" applyProtection="0"/>
    <xf numFmtId="0" fontId="29" fillId="45" borderId="16" applyNumberFormat="0" applyAlignment="0" applyProtection="0"/>
    <xf numFmtId="0" fontId="29" fillId="45" borderId="16" applyNumberFormat="0" applyAlignment="0" applyProtection="0"/>
    <xf numFmtId="0" fontId="28" fillId="59" borderId="15"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2" fillId="55" borderId="11" applyNumberFormat="0" applyAlignment="0" applyProtection="0"/>
    <xf numFmtId="0" fontId="29" fillId="55" borderId="16" applyNumberFormat="0" applyAlignment="0" applyProtection="0"/>
    <xf numFmtId="0" fontId="28" fillId="39" borderId="15" applyNumberFormat="0" applyFont="0" applyAlignment="0" applyProtection="0"/>
    <xf numFmtId="0" fontId="22" fillId="4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45" borderId="16"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5" fillId="37" borderId="11" applyNumberFormat="0" applyProtection="0">
      <alignment vertical="top"/>
    </xf>
    <xf numFmtId="0" fontId="25" fillId="37" borderId="11" applyNumberFormat="0" applyProtection="0">
      <alignment vertical="top"/>
    </xf>
    <xf numFmtId="0" fontId="29" fillId="55" borderId="16" applyNumberFormat="0" applyAlignment="0" applyProtection="0"/>
    <xf numFmtId="0" fontId="29" fillId="45" borderId="16"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5" fillId="62" borderId="11" applyNumberFormat="0" applyAlignment="0" applyProtection="0"/>
    <xf numFmtId="0" fontId="22" fillId="55" borderId="11" applyNumberFormat="0" applyProtection="0">
      <alignment vertical="top"/>
    </xf>
    <xf numFmtId="0" fontId="29" fillId="55" borderId="16" applyNumberFormat="0" applyAlignment="0" applyProtection="0"/>
    <xf numFmtId="0" fontId="29" fillId="55"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9" fillId="55" borderId="16" applyNumberFormat="0" applyProtection="0">
      <alignment vertical="top"/>
    </xf>
    <xf numFmtId="0" fontId="29" fillId="45" borderId="16" applyNumberFormat="0" applyAlignment="0" applyProtection="0"/>
    <xf numFmtId="0" fontId="28" fillId="39" borderId="15" applyNumberFormat="0" applyFont="0" applyAlignment="0" applyProtection="0"/>
    <xf numFmtId="0" fontId="25" fillId="37" borderId="11" applyNumberFormat="0" applyProtection="0">
      <alignment vertical="top"/>
    </xf>
    <xf numFmtId="0" fontId="22" fillId="55" borderId="11" applyNumberFormat="0" applyAlignment="0" applyProtection="0"/>
    <xf numFmtId="0" fontId="29" fillId="55" borderId="16" applyNumberFormat="0" applyAlignment="0" applyProtection="0"/>
    <xf numFmtId="0" fontId="29" fillId="55" borderId="16" applyNumberFormat="0" applyProtection="0">
      <alignment vertical="top"/>
    </xf>
    <xf numFmtId="0" fontId="36" fillId="0" borderId="18" applyNumberFormat="0" applyFill="0" applyProtection="0">
      <alignment vertical="top"/>
    </xf>
    <xf numFmtId="0" fontId="22" fillId="55" borderId="11"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8" fillId="39" borderId="15" applyNumberFormat="0" applyFont="0" applyAlignment="0" applyProtection="0"/>
    <xf numFmtId="0" fontId="25" fillId="37" borderId="11" applyNumberFormat="0" applyProtection="0">
      <alignment vertical="top"/>
    </xf>
    <xf numFmtId="0" fontId="22" fillId="55" borderId="11" applyNumberFormat="0" applyProtection="0">
      <alignment vertical="top"/>
    </xf>
    <xf numFmtId="0" fontId="25" fillId="38" borderId="11" applyNumberFormat="0" applyAlignment="0" applyProtection="0"/>
    <xf numFmtId="0" fontId="28" fillId="39" borderId="15" applyNumberFormat="0" applyFont="0" applyAlignment="0" applyProtection="0"/>
    <xf numFmtId="0" fontId="29" fillId="45" borderId="16" applyNumberFormat="0" applyAlignment="0" applyProtection="0"/>
    <xf numFmtId="0" fontId="28" fillId="39" borderId="15" applyNumberFormat="0" applyFont="0" applyAlignment="0" applyProtection="0"/>
    <xf numFmtId="0" fontId="28" fillId="59" borderId="15" applyNumberFormat="0" applyAlignment="0" applyProtection="0"/>
    <xf numFmtId="0" fontId="29" fillId="45" borderId="16" applyNumberFormat="0" applyAlignment="0" applyProtection="0"/>
    <xf numFmtId="0" fontId="29" fillId="45" borderId="16" applyNumberFormat="0" applyAlignment="0" applyProtection="0"/>
    <xf numFmtId="0" fontId="29" fillId="55" borderId="16" applyNumberFormat="0" applyAlignment="0" applyProtection="0"/>
    <xf numFmtId="0" fontId="28" fillId="39" borderId="15" applyNumberFormat="0" applyFont="0" applyAlignment="0" applyProtection="0"/>
    <xf numFmtId="0" fontId="22" fillId="55" borderId="11" applyNumberFormat="0" applyAlignment="0" applyProtection="0"/>
    <xf numFmtId="0" fontId="22" fillId="45" borderId="11"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9" fillId="55" borderId="16" applyNumberFormat="0" applyProtection="0">
      <alignment vertical="top"/>
    </xf>
    <xf numFmtId="0" fontId="28" fillId="59" borderId="15" applyNumberFormat="0" applyAlignment="0" applyProtection="0"/>
    <xf numFmtId="0" fontId="28" fillId="59" borderId="15" applyNumberFormat="0" applyAlignment="0" applyProtection="0"/>
    <xf numFmtId="0" fontId="29" fillId="45" borderId="16" applyNumberFormat="0" applyAlignment="0" applyProtection="0"/>
    <xf numFmtId="0" fontId="29" fillId="55" borderId="16" applyNumberFormat="0" applyAlignment="0" applyProtection="0"/>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Protection="0">
      <alignment vertical="top"/>
    </xf>
    <xf numFmtId="0" fontId="28" fillId="59" borderId="15" applyNumberFormat="0" applyAlignment="0" applyProtection="0"/>
    <xf numFmtId="0" fontId="29" fillId="45" borderId="16" applyNumberFormat="0" applyAlignment="0" applyProtection="0"/>
    <xf numFmtId="0" fontId="29" fillId="55" borderId="16" applyNumberFormat="0" applyProtection="0">
      <alignment vertical="top"/>
    </xf>
    <xf numFmtId="0" fontId="28" fillId="39" borderId="15" applyNumberFormat="0" applyFont="0" applyAlignment="0" applyProtection="0"/>
    <xf numFmtId="0" fontId="28" fillId="59" borderId="15"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Alignment="0" applyProtection="0"/>
    <xf numFmtId="0" fontId="29" fillId="55" borderId="16" applyNumberFormat="0" applyAlignment="0" applyProtection="0"/>
    <xf numFmtId="0" fontId="18" fillId="59" borderId="15" applyNumberFormat="0" applyProtection="0">
      <alignment vertical="top"/>
    </xf>
    <xf numFmtId="0" fontId="28" fillId="59" borderId="15" applyNumberFormat="0" applyAlignment="0" applyProtection="0"/>
    <xf numFmtId="0" fontId="22" fillId="45" borderId="11" applyNumberFormat="0" applyAlignment="0" applyProtection="0"/>
    <xf numFmtId="0" fontId="25" fillId="62" borderId="11" applyNumberFormat="0" applyAlignment="0" applyProtection="0"/>
    <xf numFmtId="0" fontId="25" fillId="38" borderId="11"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Alignment="0" applyProtection="0"/>
    <xf numFmtId="0" fontId="29" fillId="45" borderId="16" applyNumberFormat="0" applyAlignment="0" applyProtection="0"/>
    <xf numFmtId="0" fontId="28" fillId="39" borderId="15" applyNumberFormat="0" applyFont="0" applyAlignment="0" applyProtection="0"/>
    <xf numFmtId="0" fontId="25" fillId="38" borderId="11" applyNumberFormat="0" applyAlignment="0" applyProtection="0"/>
    <xf numFmtId="0" fontId="22" fillId="55" borderId="11"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2" fillId="55" borderId="11" applyNumberFormat="0" applyProtection="0">
      <alignment vertical="top"/>
    </xf>
    <xf numFmtId="0" fontId="29" fillId="45" borderId="16" applyNumberFormat="0" applyAlignment="0" applyProtection="0"/>
    <xf numFmtId="0" fontId="28" fillId="39" borderId="15" applyNumberFormat="0" applyFont="0" applyAlignment="0" applyProtection="0"/>
    <xf numFmtId="0" fontId="29" fillId="55" borderId="16" applyNumberFormat="0" applyProtection="0">
      <alignment vertical="top"/>
    </xf>
    <xf numFmtId="0" fontId="25" fillId="38" borderId="11" applyNumberFormat="0" applyAlignment="0" applyProtection="0"/>
    <xf numFmtId="0" fontId="28" fillId="59" borderId="15" applyNumberFormat="0" applyAlignment="0" applyProtection="0"/>
    <xf numFmtId="0" fontId="29" fillId="55" borderId="16" applyNumberFormat="0" applyAlignment="0" applyProtection="0"/>
    <xf numFmtId="0" fontId="29" fillId="55" borderId="16" applyNumberFormat="0" applyProtection="0">
      <alignment vertical="top"/>
    </xf>
    <xf numFmtId="0" fontId="22" fillId="45" borderId="11" applyNumberFormat="0" applyAlignment="0" applyProtection="0"/>
    <xf numFmtId="0" fontId="25" fillId="38" borderId="11" applyNumberFormat="0" applyAlignment="0" applyProtection="0"/>
    <xf numFmtId="0" fontId="18" fillId="59" borderId="15" applyNumberFormat="0" applyProtection="0">
      <alignment vertical="top"/>
    </xf>
    <xf numFmtId="0" fontId="36" fillId="0" borderId="18" applyNumberFormat="0" applyFill="0" applyAlignment="0" applyProtection="0"/>
    <xf numFmtId="0" fontId="22" fillId="55" borderId="11" applyNumberFormat="0" applyAlignment="0" applyProtection="0"/>
    <xf numFmtId="0" fontId="28" fillId="59" borderId="15"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Protection="0">
      <alignment vertical="top"/>
    </xf>
    <xf numFmtId="0" fontId="28" fillId="39" borderId="15" applyNumberFormat="0" applyFont="0" applyAlignment="0" applyProtection="0"/>
    <xf numFmtId="0" fontId="29" fillId="55" borderId="16" applyNumberFormat="0" applyProtection="0">
      <alignment vertical="top"/>
    </xf>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5" fillId="38" borderId="11" applyNumberFormat="0" applyAlignment="0" applyProtection="0"/>
    <xf numFmtId="0" fontId="29" fillId="55" borderId="16" applyNumberFormat="0" applyProtection="0">
      <alignment vertical="top"/>
    </xf>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8" fillId="39" borderId="15" applyNumberFormat="0" applyFont="0" applyAlignment="0" applyProtection="0"/>
    <xf numFmtId="0" fontId="18" fillId="59" borderId="15" applyNumberFormat="0" applyProtection="0">
      <alignment vertical="top"/>
    </xf>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2" fillId="55" borderId="11" applyNumberFormat="0" applyProtection="0">
      <alignment vertical="top"/>
    </xf>
    <xf numFmtId="0" fontId="29" fillId="55" borderId="16" applyNumberFormat="0" applyProtection="0">
      <alignment vertical="top"/>
    </xf>
    <xf numFmtId="0" fontId="25" fillId="62" borderId="11" applyNumberFormat="0" applyAlignment="0" applyProtection="0"/>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Alignment="0" applyProtection="0"/>
    <xf numFmtId="0" fontId="28" fillId="39" borderId="15" applyNumberFormat="0" applyFont="0" applyAlignment="0" applyProtection="0"/>
    <xf numFmtId="0" fontId="25" fillId="38"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Protection="0">
      <alignment vertical="top"/>
    </xf>
    <xf numFmtId="0" fontId="29" fillId="55" borderId="16" applyNumberFormat="0" applyProtection="0">
      <alignment vertical="top"/>
    </xf>
    <xf numFmtId="0" fontId="29" fillId="45" borderId="16" applyNumberFormat="0" applyAlignment="0" applyProtection="0"/>
    <xf numFmtId="0" fontId="22" fillId="55" borderId="11" applyNumberFormat="0" applyProtection="0">
      <alignment vertical="top"/>
    </xf>
    <xf numFmtId="0" fontId="22" fillId="55" borderId="11" applyNumberFormat="0" applyProtection="0">
      <alignment vertical="top"/>
    </xf>
    <xf numFmtId="0" fontId="29" fillId="55" borderId="16" applyNumberFormat="0" applyProtection="0">
      <alignment vertical="top"/>
    </xf>
    <xf numFmtId="0" fontId="22" fillId="45" borderId="11" applyNumberFormat="0" applyAlignment="0" applyProtection="0"/>
    <xf numFmtId="0" fontId="29" fillId="55" borderId="16" applyNumberFormat="0" applyAlignment="0" applyProtection="0"/>
    <xf numFmtId="0" fontId="18" fillId="59" borderId="15" applyNumberFormat="0" applyProtection="0">
      <alignment vertical="top"/>
    </xf>
    <xf numFmtId="0" fontId="22" fillId="55" borderId="11" applyNumberFormat="0" applyAlignment="0" applyProtection="0"/>
    <xf numFmtId="0" fontId="29" fillId="45" borderId="16" applyNumberFormat="0" applyAlignment="0" applyProtection="0"/>
    <xf numFmtId="0" fontId="22" fillId="55" borderId="11" applyNumberFormat="0" applyProtection="0">
      <alignment vertical="top"/>
    </xf>
    <xf numFmtId="0" fontId="25" fillId="62" borderId="11" applyNumberFormat="0" applyAlignment="0" applyProtection="0"/>
    <xf numFmtId="0" fontId="29" fillId="55" borderId="16" applyNumberFormat="0" applyAlignment="0" applyProtection="0"/>
    <xf numFmtId="0" fontId="25" fillId="37" borderId="11" applyNumberFormat="0" applyProtection="0">
      <alignment vertical="top"/>
    </xf>
    <xf numFmtId="0" fontId="28" fillId="59" borderId="15" applyNumberFormat="0" applyAlignment="0" applyProtection="0"/>
    <xf numFmtId="0" fontId="29" fillId="4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2" fillId="45"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5" fillId="38" borderId="11" applyNumberFormat="0" applyAlignment="0" applyProtection="0"/>
    <xf numFmtId="0" fontId="36" fillId="0" borderId="18" applyNumberFormat="0" applyFill="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38" borderId="11" applyNumberFormat="0" applyAlignment="0" applyProtection="0"/>
    <xf numFmtId="0" fontId="29" fillId="45" borderId="16" applyNumberFormat="0" applyAlignment="0" applyProtection="0"/>
    <xf numFmtId="0" fontId="18" fillId="59" borderId="15" applyNumberFormat="0" applyProtection="0">
      <alignment vertical="top"/>
    </xf>
    <xf numFmtId="0" fontId="29" fillId="55" borderId="16" applyNumberFormat="0" applyAlignment="0" applyProtection="0"/>
    <xf numFmtId="0" fontId="22" fillId="45" borderId="11" applyNumberFormat="0" applyAlignment="0" applyProtection="0"/>
    <xf numFmtId="0" fontId="25" fillId="38"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18" fillId="59" borderId="15" applyNumberFormat="0" applyProtection="0">
      <alignment vertical="top"/>
    </xf>
    <xf numFmtId="0" fontId="36" fillId="0" borderId="18" applyNumberFormat="0" applyFill="0" applyAlignment="0" applyProtection="0"/>
    <xf numFmtId="0" fontId="29" fillId="55" borderId="16" applyNumberFormat="0" applyProtection="0">
      <alignment vertical="top"/>
    </xf>
    <xf numFmtId="0" fontId="36" fillId="0" borderId="18" applyNumberFormat="0" applyFill="0" applyAlignment="0" applyProtection="0"/>
    <xf numFmtId="0" fontId="25" fillId="62" borderId="11" applyNumberFormat="0" applyAlignment="0" applyProtection="0"/>
    <xf numFmtId="0" fontId="22" fillId="4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Protection="0">
      <alignment vertical="top"/>
    </xf>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37" borderId="11" applyNumberFormat="0" applyProtection="0">
      <alignment vertical="top"/>
    </xf>
    <xf numFmtId="0" fontId="29" fillId="55" borderId="16"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25" fillId="62" borderId="11" applyNumberFormat="0" applyAlignment="0" applyProtection="0"/>
    <xf numFmtId="0" fontId="29" fillId="55" borderId="16" applyNumberFormat="0" applyAlignment="0" applyProtection="0"/>
    <xf numFmtId="0" fontId="22" fillId="45" borderId="11" applyNumberFormat="0" applyAlignment="0" applyProtection="0"/>
    <xf numFmtId="0" fontId="29" fillId="55" borderId="16" applyNumberFormat="0" applyProtection="0">
      <alignment vertical="top"/>
    </xf>
    <xf numFmtId="0" fontId="36" fillId="0" borderId="18" applyNumberFormat="0" applyFill="0" applyProtection="0">
      <alignment vertical="top"/>
    </xf>
    <xf numFmtId="0" fontId="29" fillId="55" borderId="16" applyNumberFormat="0" applyProtection="0">
      <alignment vertical="top"/>
    </xf>
    <xf numFmtId="0" fontId="29" fillId="45" borderId="16" applyNumberFormat="0" applyAlignment="0" applyProtection="0"/>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5" fillId="62" borderId="11"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25" fillId="37" borderId="11" applyNumberFormat="0" applyProtection="0">
      <alignment vertical="top"/>
    </xf>
    <xf numFmtId="0" fontId="22" fillId="55" borderId="11" applyNumberFormat="0" applyProtection="0">
      <alignment vertical="top"/>
    </xf>
    <xf numFmtId="0" fontId="28" fillId="39" borderId="15" applyNumberFormat="0" applyFont="0" applyAlignment="0" applyProtection="0"/>
    <xf numFmtId="0" fontId="22" fillId="45" borderId="11" applyNumberFormat="0" applyAlignment="0" applyProtection="0"/>
    <xf numFmtId="0" fontId="18" fillId="59" borderId="15" applyNumberFormat="0" applyProtection="0">
      <alignment vertical="top"/>
    </xf>
    <xf numFmtId="0" fontId="36" fillId="0" borderId="18" applyNumberFormat="0" applyFill="0" applyAlignment="0" applyProtection="0"/>
    <xf numFmtId="0" fontId="22" fillId="45" borderId="11"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55" borderId="11"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59" borderId="15" applyNumberFormat="0" applyAlignment="0" applyProtection="0"/>
    <xf numFmtId="0" fontId="18" fillId="59" borderId="15" applyNumberFormat="0" applyProtection="0">
      <alignment vertical="top"/>
    </xf>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Protection="0">
      <alignment vertical="top"/>
    </xf>
    <xf numFmtId="0" fontId="18" fillId="59" borderId="15" applyNumberFormat="0" applyProtection="0">
      <alignment vertical="top"/>
    </xf>
    <xf numFmtId="0" fontId="18" fillId="59" borderId="15" applyNumberFormat="0" applyProtection="0">
      <alignment vertical="top"/>
    </xf>
    <xf numFmtId="0" fontId="36" fillId="0" borderId="18" applyNumberFormat="0" applyFill="0" applyProtection="0">
      <alignment vertical="top"/>
    </xf>
    <xf numFmtId="0" fontId="28" fillId="59" borderId="15"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36" fillId="0" borderId="18" applyNumberFormat="0" applyFill="0" applyProtection="0">
      <alignment vertical="top"/>
    </xf>
    <xf numFmtId="0" fontId="25" fillId="62"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2" fillId="55"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29" fillId="55" borderId="16" applyNumberFormat="0" applyProtection="0">
      <alignment vertical="top"/>
    </xf>
    <xf numFmtId="0" fontId="25" fillId="38" borderId="11" applyNumberFormat="0" applyAlignment="0" applyProtection="0"/>
    <xf numFmtId="0" fontId="22" fillId="55" borderId="11" applyNumberFormat="0" applyProtection="0">
      <alignment vertical="top"/>
    </xf>
    <xf numFmtId="0" fontId="25" fillId="38" borderId="11" applyNumberForma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2" fillId="55" borderId="11" applyNumberFormat="0" applyAlignment="0" applyProtection="0"/>
    <xf numFmtId="0" fontId="28" fillId="39" borderId="15" applyNumberFormat="0" applyFont="0" applyAlignment="0" applyProtection="0"/>
    <xf numFmtId="0" fontId="29" fillId="55" borderId="16" applyNumberFormat="0" applyProtection="0">
      <alignment vertical="top"/>
    </xf>
    <xf numFmtId="0" fontId="25" fillId="38" borderId="11" applyNumberFormat="0" applyAlignment="0" applyProtection="0"/>
    <xf numFmtId="0" fontId="25" fillId="37" borderId="11" applyNumberFormat="0" applyProtection="0">
      <alignment vertical="top"/>
    </xf>
    <xf numFmtId="0" fontId="25" fillId="38" borderId="11" applyNumberFormat="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28" fillId="39" borderId="15" applyNumberFormat="0" applyFont="0" applyAlignment="0" applyProtection="0"/>
    <xf numFmtId="0" fontId="18" fillId="59" borderId="15" applyNumberFormat="0" applyProtection="0">
      <alignment vertical="top"/>
    </xf>
    <xf numFmtId="0" fontId="22" fillId="55" borderId="11" applyNumberFormat="0" applyProtection="0">
      <alignment vertical="top"/>
    </xf>
    <xf numFmtId="0" fontId="22" fillId="45" borderId="11" applyNumberFormat="0" applyAlignment="0" applyProtection="0"/>
    <xf numFmtId="0" fontId="18" fillId="59" borderId="15" applyNumberFormat="0" applyProtection="0">
      <alignment vertical="top"/>
    </xf>
    <xf numFmtId="0" fontId="36" fillId="0" borderId="18" applyNumberFormat="0" applyFill="0" applyProtection="0">
      <alignment vertical="top"/>
    </xf>
    <xf numFmtId="0" fontId="29" fillId="55" borderId="16" applyNumberFormat="0" applyAlignment="0" applyProtection="0"/>
    <xf numFmtId="0" fontId="29" fillId="55" borderId="16" applyNumberFormat="0" applyAlignment="0" applyProtection="0"/>
    <xf numFmtId="0" fontId="29" fillId="55" borderId="16" applyNumberFormat="0" applyAlignment="0" applyProtection="0"/>
    <xf numFmtId="0" fontId="36" fillId="0" borderId="18" applyNumberFormat="0" applyFill="0" applyProtection="0">
      <alignment vertical="top"/>
    </xf>
    <xf numFmtId="0" fontId="22" fillId="55" borderId="11" applyNumberFormat="0" applyProtection="0">
      <alignment vertical="top"/>
    </xf>
    <xf numFmtId="0" fontId="29" fillId="55" borderId="16"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36" fillId="0" borderId="18" applyNumberFormat="0" applyFill="0" applyProtection="0">
      <alignment vertical="top"/>
    </xf>
    <xf numFmtId="0" fontId="22" fillId="45" borderId="11" applyNumberFormat="0" applyAlignment="0" applyProtection="0"/>
    <xf numFmtId="0" fontId="29" fillId="55" borderId="16" applyNumberFormat="0" applyAlignment="0" applyProtection="0"/>
    <xf numFmtId="0" fontId="25" fillId="37"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39" borderId="15" applyNumberFormat="0" applyFont="0" applyAlignment="0" applyProtection="0"/>
    <xf numFmtId="0" fontId="25" fillId="62" borderId="11" applyNumberFormat="0" applyAlignment="0" applyProtection="0"/>
    <xf numFmtId="0" fontId="22" fillId="45" borderId="11" applyNumberFormat="0" applyAlignment="0" applyProtection="0"/>
    <xf numFmtId="0" fontId="22" fillId="45" borderId="11"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5" fillId="62" borderId="11" applyNumberFormat="0" applyAlignment="0" applyProtection="0"/>
    <xf numFmtId="0" fontId="25" fillId="62" borderId="11" applyNumberFormat="0" applyAlignment="0" applyProtection="0"/>
    <xf numFmtId="0" fontId="22" fillId="45" borderId="11" applyNumberFormat="0" applyAlignment="0" applyProtection="0"/>
    <xf numFmtId="0" fontId="28" fillId="59" borderId="15" applyNumberFormat="0" applyAlignment="0" applyProtection="0"/>
    <xf numFmtId="0" fontId="25" fillId="38"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5" fillId="37" borderId="11" applyNumberFormat="0" applyProtection="0">
      <alignment vertical="top"/>
    </xf>
    <xf numFmtId="0" fontId="28" fillId="59" borderId="15" applyNumberFormat="0" applyAlignment="0" applyProtection="0"/>
    <xf numFmtId="0" fontId="29" fillId="55" borderId="16" applyNumberFormat="0" applyAlignment="0" applyProtection="0"/>
    <xf numFmtId="0" fontId="18" fillId="59" borderId="15" applyNumberFormat="0" applyProtection="0">
      <alignment vertical="top"/>
    </xf>
    <xf numFmtId="0" fontId="25" fillId="38" borderId="11" applyNumberFormat="0" applyAlignment="0" applyProtection="0"/>
    <xf numFmtId="0" fontId="22" fillId="45" borderId="11" applyNumberFormat="0" applyAlignment="0" applyProtection="0"/>
    <xf numFmtId="0" fontId="36" fillId="0" borderId="18" applyNumberFormat="0" applyFill="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Protection="0">
      <alignment vertical="top"/>
    </xf>
    <xf numFmtId="0" fontId="25" fillId="62" borderId="11" applyNumberFormat="0" applyAlignment="0" applyProtection="0"/>
    <xf numFmtId="0" fontId="25" fillId="38" borderId="11" applyNumberFormat="0" applyAlignment="0" applyProtection="0"/>
    <xf numFmtId="0" fontId="28" fillId="39" borderId="15" applyNumberFormat="0" applyFont="0" applyAlignment="0" applyProtection="0"/>
    <xf numFmtId="0" fontId="29" fillId="55" borderId="16"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Alignment="0" applyProtection="0"/>
    <xf numFmtId="0" fontId="29" fillId="55" borderId="16" applyNumberFormat="0" applyAlignment="0" applyProtection="0"/>
    <xf numFmtId="0" fontId="29" fillId="45" borderId="16" applyNumberFormat="0" applyAlignment="0" applyProtection="0"/>
    <xf numFmtId="0" fontId="25" fillId="62" borderId="11" applyNumberFormat="0" applyAlignment="0" applyProtection="0"/>
    <xf numFmtId="0" fontId="36" fillId="0" borderId="18" applyNumberFormat="0" applyFill="0" applyProtection="0">
      <alignment vertical="top"/>
    </xf>
    <xf numFmtId="0" fontId="25" fillId="38" borderId="11"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62" borderId="11" applyNumberFormat="0" applyAlignment="0" applyProtection="0"/>
    <xf numFmtId="0" fontId="22" fillId="55" borderId="11"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9" fillId="55" borderId="16" applyNumberFormat="0" applyProtection="0">
      <alignment vertical="top"/>
    </xf>
    <xf numFmtId="0" fontId="25" fillId="37" borderId="11" applyNumberFormat="0" applyProtection="0">
      <alignment vertical="top"/>
    </xf>
    <xf numFmtId="0" fontId="22" fillId="55" borderId="11"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36" fillId="0" borderId="18" applyNumberFormat="0" applyFill="0" applyProtection="0">
      <alignment vertical="top"/>
    </xf>
    <xf numFmtId="0" fontId="29" fillId="55" borderId="16" applyNumberFormat="0" applyAlignment="0" applyProtection="0"/>
    <xf numFmtId="0" fontId="29" fillId="55" borderId="16" applyNumberFormat="0" applyProtection="0">
      <alignment vertical="top"/>
    </xf>
    <xf numFmtId="0" fontId="29" fillId="45" borderId="16" applyNumberFormat="0" applyAlignment="0" applyProtection="0"/>
    <xf numFmtId="0" fontId="22" fillId="45" borderId="11" applyNumberFormat="0" applyAlignment="0" applyProtection="0"/>
    <xf numFmtId="0" fontId="22" fillId="55"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9" fillId="45" borderId="16"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2" fillId="55"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22" fillId="45"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2" fillId="45"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2" fillId="55" borderId="11" applyNumberFormat="0" applyProtection="0">
      <alignment vertical="top"/>
    </xf>
    <xf numFmtId="0" fontId="25" fillId="38" borderId="11" applyNumberFormat="0" applyAlignment="0" applyProtection="0"/>
    <xf numFmtId="0" fontId="25" fillId="38"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9" fillId="55" borderId="16" applyNumberFormat="0" applyProtection="0">
      <alignment vertical="top"/>
    </xf>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29" fillId="45" borderId="16" applyNumberFormat="0" applyAlignment="0" applyProtection="0"/>
    <xf numFmtId="0" fontId="36" fillId="0" borderId="18" applyNumberFormat="0" applyFill="0" applyProtection="0">
      <alignment vertical="top"/>
    </xf>
    <xf numFmtId="0" fontId="29" fillId="55" borderId="16" applyNumberFormat="0" applyAlignment="0" applyProtection="0"/>
    <xf numFmtId="0" fontId="28" fillId="39" borderId="15" applyNumberFormat="0" applyFont="0" applyAlignment="0" applyProtection="0"/>
    <xf numFmtId="0" fontId="28" fillId="59" borderId="15" applyNumberFormat="0" applyAlignment="0" applyProtection="0"/>
    <xf numFmtId="0" fontId="29" fillId="55" borderId="16" applyNumberFormat="0" applyAlignment="0" applyProtection="0"/>
    <xf numFmtId="0" fontId="25" fillId="38" borderId="11" applyNumberFormat="0" applyAlignment="0" applyProtection="0"/>
    <xf numFmtId="0" fontId="22" fillId="45" borderId="11" applyNumberFormat="0" applyAlignment="0" applyProtection="0"/>
    <xf numFmtId="0" fontId="25" fillId="62" borderId="11" applyNumberFormat="0" applyAlignment="0" applyProtection="0"/>
    <xf numFmtId="0" fontId="22" fillId="5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Alignment="0" applyProtection="0"/>
    <xf numFmtId="0" fontId="22" fillId="55" borderId="11" applyNumberFormat="0" applyAlignment="0" applyProtection="0"/>
    <xf numFmtId="0" fontId="36" fillId="0" borderId="18" applyNumberFormat="0" applyFill="0" applyProtection="0">
      <alignment vertical="top"/>
    </xf>
    <xf numFmtId="0" fontId="25" fillId="38" borderId="11" applyNumberFormat="0" applyAlignment="0" applyProtection="0"/>
    <xf numFmtId="0" fontId="25" fillId="62" borderId="11"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36" fillId="0" borderId="18" applyNumberFormat="0" applyFill="0" applyProtection="0">
      <alignment vertical="top"/>
    </xf>
    <xf numFmtId="0" fontId="29" fillId="45" borderId="16" applyNumberFormat="0" applyAlignment="0" applyProtection="0"/>
    <xf numFmtId="0" fontId="18" fillId="59" borderId="15" applyNumberFormat="0" applyProtection="0">
      <alignment vertical="top"/>
    </xf>
    <xf numFmtId="0" fontId="29" fillId="55" borderId="16"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5" fillId="38" borderId="11" applyNumberFormat="0" applyAlignment="0" applyProtection="0"/>
    <xf numFmtId="0" fontId="29" fillId="45" borderId="16" applyNumberFormat="0" applyAlignment="0" applyProtection="0"/>
    <xf numFmtId="0" fontId="28" fillId="39" borderId="15" applyNumberFormat="0" applyFont="0" applyAlignment="0" applyProtection="0"/>
    <xf numFmtId="0" fontId="22" fillId="45" borderId="11" applyNumberFormat="0" applyAlignment="0" applyProtection="0"/>
    <xf numFmtId="0" fontId="28" fillId="59" borderId="15"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5" fillId="38" borderId="11" applyNumberFormat="0" applyAlignment="0" applyProtection="0"/>
    <xf numFmtId="0" fontId="28" fillId="59" borderId="15" applyNumberFormat="0" applyAlignment="0" applyProtection="0"/>
    <xf numFmtId="0" fontId="18" fillId="59" borderId="15" applyNumberFormat="0" applyProtection="0">
      <alignment vertical="top"/>
    </xf>
    <xf numFmtId="0" fontId="28" fillId="59" borderId="15" applyNumberFormat="0" applyAlignment="0" applyProtection="0"/>
    <xf numFmtId="0" fontId="28" fillId="39" borderId="15" applyNumberFormat="0" applyFont="0" applyAlignment="0" applyProtection="0"/>
    <xf numFmtId="0" fontId="28" fillId="59" borderId="15" applyNumberFormat="0" applyAlignment="0" applyProtection="0"/>
    <xf numFmtId="0" fontId="18" fillId="59" borderId="15" applyNumberFormat="0" applyProtection="0">
      <alignment vertical="top"/>
    </xf>
    <xf numFmtId="0" fontId="36" fillId="0" borderId="18" applyNumberFormat="0" applyFill="0" applyProtection="0">
      <alignment vertical="top"/>
    </xf>
    <xf numFmtId="0" fontId="22" fillId="55" borderId="11" applyNumberFormat="0" applyProtection="0">
      <alignment vertical="top"/>
    </xf>
    <xf numFmtId="0" fontId="22" fillId="45" borderId="11" applyNumberFormat="0" applyAlignment="0" applyProtection="0"/>
    <xf numFmtId="0" fontId="22" fillId="55" borderId="11" applyNumberFormat="0" applyAlignment="0" applyProtection="0"/>
    <xf numFmtId="0" fontId="22" fillId="55" borderId="11" applyNumberFormat="0" applyAlignment="0" applyProtection="0"/>
    <xf numFmtId="0" fontId="22" fillId="55" borderId="11" applyNumberFormat="0" applyAlignment="0" applyProtection="0"/>
    <xf numFmtId="0" fontId="29" fillId="55" borderId="16" applyNumberFormat="0" applyProtection="0">
      <alignment vertical="top"/>
    </xf>
    <xf numFmtId="0" fontId="22" fillId="55" borderId="11" applyNumberFormat="0" applyProtection="0">
      <alignment vertical="top"/>
    </xf>
    <xf numFmtId="0" fontId="29" fillId="5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29" fillId="45" borderId="16" applyNumberFormat="0" applyAlignment="0" applyProtection="0"/>
    <xf numFmtId="0" fontId="22" fillId="45" borderId="11" applyNumberFormat="0" applyAlignment="0" applyProtection="0"/>
    <xf numFmtId="0" fontId="22" fillId="55" borderId="11" applyNumberFormat="0" applyProtection="0">
      <alignment vertical="top"/>
    </xf>
    <xf numFmtId="0" fontId="22" fillId="55" borderId="11" applyNumberFormat="0" applyAlignment="0" applyProtection="0"/>
    <xf numFmtId="0" fontId="22" fillId="55" borderId="11" applyNumberFormat="0" applyAlignment="0" applyProtection="0"/>
    <xf numFmtId="0" fontId="22" fillId="45" borderId="11" applyNumberFormat="0" applyAlignment="0" applyProtection="0"/>
    <xf numFmtId="0" fontId="25" fillId="37" borderId="11" applyNumberFormat="0" applyProtection="0">
      <alignment vertical="top"/>
    </xf>
    <xf numFmtId="0" fontId="28" fillId="59" borderId="15"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28" fillId="39" borderId="15" applyNumberFormat="0" applyFont="0" applyAlignment="0" applyProtection="0"/>
    <xf numFmtId="0" fontId="22" fillId="55" borderId="11" applyNumberFormat="0" applyProtection="0">
      <alignment vertical="top"/>
    </xf>
    <xf numFmtId="0" fontId="22" fillId="45" borderId="11" applyNumberFormat="0" applyAlignment="0" applyProtection="0"/>
    <xf numFmtId="0" fontId="22" fillId="55" borderId="11" applyNumberFormat="0" applyProtection="0">
      <alignment vertical="top"/>
    </xf>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9" fillId="55" borderId="16" applyNumberFormat="0" applyProtection="0">
      <alignment vertical="top"/>
    </xf>
    <xf numFmtId="0" fontId="29" fillId="45" borderId="16" applyNumberFormat="0" applyAlignment="0" applyProtection="0"/>
    <xf numFmtId="0" fontId="25" fillId="37" borderId="11" applyNumberFormat="0" applyProtection="0">
      <alignment vertical="top"/>
    </xf>
    <xf numFmtId="0" fontId="18" fillId="59" borderId="15" applyNumberFormat="0" applyProtection="0">
      <alignment vertical="top"/>
    </xf>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9" fillId="55" borderId="16" applyNumberFormat="0" applyProtection="0">
      <alignment vertical="top"/>
    </xf>
    <xf numFmtId="0" fontId="36" fillId="0" borderId="18" applyNumberFormat="0" applyFill="0" applyProtection="0">
      <alignment vertical="top"/>
    </xf>
    <xf numFmtId="0" fontId="29" fillId="45" borderId="16" applyNumberForma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2" fillId="55" borderId="11" applyNumberFormat="0" applyAlignment="0" applyProtection="0"/>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25" fillId="37" borderId="11" applyNumberFormat="0" applyProtection="0">
      <alignment vertical="top"/>
    </xf>
    <xf numFmtId="0" fontId="25" fillId="38" borderId="11" applyNumberFormat="0" applyAlignment="0" applyProtection="0"/>
    <xf numFmtId="0" fontId="36" fillId="0" borderId="18" applyNumberFormat="0" applyFill="0" applyAlignment="0" applyProtection="0"/>
    <xf numFmtId="0" fontId="25" fillId="62" borderId="11" applyNumberFormat="0" applyAlignment="0" applyProtection="0"/>
    <xf numFmtId="0" fontId="25" fillId="62" borderId="11" applyNumberFormat="0" applyAlignment="0" applyProtection="0"/>
    <xf numFmtId="0" fontId="29" fillId="55" borderId="16" applyNumberFormat="0" applyAlignment="0" applyProtection="0"/>
    <xf numFmtId="0" fontId="28" fillId="39" borderId="15" applyNumberFormat="0" applyFont="0" applyAlignment="0" applyProtection="0"/>
    <xf numFmtId="0" fontId="29" fillId="45" borderId="16"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8" fillId="39" borderId="15" applyNumberFormat="0" applyFont="0" applyAlignment="0" applyProtection="0"/>
    <xf numFmtId="0" fontId="18" fillId="59" borderId="15" applyNumberFormat="0" applyProtection="0">
      <alignment vertical="top"/>
    </xf>
    <xf numFmtId="0" fontId="22" fillId="45" borderId="11" applyNumberFormat="0" applyAlignment="0" applyProtection="0"/>
    <xf numFmtId="0" fontId="22" fillId="4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2" fillId="5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8" borderId="11" applyNumberFormat="0" applyAlignment="0" applyProtection="0"/>
    <xf numFmtId="0" fontId="25" fillId="38" borderId="11" applyNumberFormat="0" applyAlignment="0" applyProtection="0"/>
    <xf numFmtId="0" fontId="29" fillId="45" borderId="16"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5" fillId="37" borderId="11" applyNumberFormat="0" applyProtection="0">
      <alignment vertical="top"/>
    </xf>
    <xf numFmtId="0" fontId="36" fillId="0" borderId="18" applyNumberFormat="0" applyFill="0" applyProtection="0">
      <alignment vertical="top"/>
    </xf>
    <xf numFmtId="0" fontId="28" fillId="59" borderId="15" applyNumberFormat="0" applyAlignment="0" applyProtection="0"/>
    <xf numFmtId="0" fontId="22" fillId="55" borderId="11" applyNumberFormat="0" applyProtection="0">
      <alignment vertical="top"/>
    </xf>
    <xf numFmtId="0" fontId="28" fillId="59" borderId="15" applyNumberFormat="0" applyAlignment="0" applyProtection="0"/>
    <xf numFmtId="0" fontId="36" fillId="0" borderId="18" applyNumberFormat="0" applyFill="0" applyProtection="0">
      <alignment vertical="top"/>
    </xf>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22" fillId="45"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2" fillId="45" borderId="11" applyNumberFormat="0" applyAlignment="0" applyProtection="0"/>
    <xf numFmtId="0" fontId="29" fillId="45" borderId="16" applyNumberFormat="0" applyAlignment="0" applyProtection="0"/>
    <xf numFmtId="0" fontId="36" fillId="0" borderId="18" applyNumberFormat="0" applyFill="0" applyProtection="0">
      <alignment vertical="top"/>
    </xf>
    <xf numFmtId="0" fontId="18" fillId="59" borderId="15" applyNumberFormat="0" applyProtection="0">
      <alignment vertical="top"/>
    </xf>
    <xf numFmtId="0" fontId="25" fillId="37" borderId="11" applyNumberFormat="0" applyProtection="0">
      <alignment vertical="top"/>
    </xf>
    <xf numFmtId="0" fontId="29" fillId="55" borderId="16" applyNumberFormat="0" applyAlignment="0" applyProtection="0"/>
    <xf numFmtId="0" fontId="22" fillId="55" borderId="11" applyNumberFormat="0" applyAlignment="0" applyProtection="0"/>
    <xf numFmtId="0" fontId="22" fillId="55" borderId="11" applyNumberFormat="0" applyProtection="0">
      <alignment vertical="top"/>
    </xf>
    <xf numFmtId="0" fontId="28" fillId="59" borderId="15" applyNumberFormat="0" applyAlignment="0" applyProtection="0"/>
    <xf numFmtId="0" fontId="25" fillId="38"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2" fillId="55" borderId="11" applyNumberFormat="0" applyProtection="0">
      <alignment vertical="top"/>
    </xf>
    <xf numFmtId="0" fontId="29" fillId="55" borderId="16" applyNumberFormat="0" applyProtection="0">
      <alignment vertical="top"/>
    </xf>
    <xf numFmtId="0" fontId="18" fillId="59" borderId="15" applyNumberFormat="0" applyProtection="0">
      <alignment vertical="top"/>
    </xf>
    <xf numFmtId="0" fontId="29" fillId="55" borderId="16" applyNumberFormat="0" applyAlignment="0" applyProtection="0"/>
    <xf numFmtId="0" fontId="28" fillId="59" borderId="15" applyNumberFormat="0" applyAlignment="0" applyProtection="0"/>
    <xf numFmtId="0" fontId="29" fillId="45" borderId="16" applyNumberFormat="0" applyAlignment="0" applyProtection="0"/>
    <xf numFmtId="0" fontId="25" fillId="38" borderId="11"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25" fillId="37" borderId="11" applyNumberFormat="0" applyProtection="0">
      <alignment vertical="top"/>
    </xf>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9" fillId="55" borderId="16" applyNumberFormat="0" applyProtection="0">
      <alignment vertical="top"/>
    </xf>
    <xf numFmtId="0" fontId="25" fillId="37" borderId="11" applyNumberFormat="0" applyProtection="0">
      <alignment vertical="top"/>
    </xf>
    <xf numFmtId="0" fontId="22" fillId="55" borderId="11" applyNumberFormat="0" applyProtection="0">
      <alignment vertical="top"/>
    </xf>
    <xf numFmtId="0" fontId="36" fillId="0" borderId="18" applyNumberFormat="0" applyFill="0" applyProtection="0">
      <alignment vertical="top"/>
    </xf>
    <xf numFmtId="0" fontId="25" fillId="62" borderId="11" applyNumberFormat="0" applyAlignment="0" applyProtection="0"/>
    <xf numFmtId="0" fontId="18" fillId="59" borderId="15" applyNumberFormat="0" applyProtection="0">
      <alignment vertical="top"/>
    </xf>
    <xf numFmtId="0" fontId="29" fillId="55" borderId="16" applyNumberFormat="0" applyProtection="0">
      <alignment vertical="top"/>
    </xf>
    <xf numFmtId="0" fontId="22" fillId="45" borderId="11" applyNumberFormat="0" applyAlignment="0" applyProtection="0"/>
    <xf numFmtId="0" fontId="25" fillId="38"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5" fillId="38" borderId="11" applyNumberFormat="0" applyAlignment="0" applyProtection="0"/>
    <xf numFmtId="0" fontId="25" fillId="38" borderId="11" applyNumberFormat="0" applyAlignment="0" applyProtection="0"/>
    <xf numFmtId="0" fontId="28" fillId="39" borderId="15" applyNumberFormat="0" applyFont="0" applyAlignment="0" applyProtection="0"/>
    <xf numFmtId="0" fontId="25" fillId="62" borderId="11" applyNumberFormat="0" applyAlignment="0" applyProtection="0"/>
    <xf numFmtId="0" fontId="36" fillId="0" borderId="18" applyNumberFormat="0" applyFill="0" applyAlignment="0" applyProtection="0"/>
    <xf numFmtId="0" fontId="22" fillId="45" borderId="11" applyNumberFormat="0" applyAlignment="0" applyProtection="0"/>
    <xf numFmtId="0" fontId="28" fillId="39" borderId="15" applyNumberFormat="0" applyFont="0" applyAlignment="0" applyProtection="0"/>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9" fillId="55" borderId="16" applyNumberFormat="0" applyProtection="0">
      <alignment vertical="top"/>
    </xf>
    <xf numFmtId="0" fontId="29" fillId="55" borderId="16" applyNumberFormat="0" applyAlignment="0" applyProtection="0"/>
    <xf numFmtId="0" fontId="22" fillId="55" borderId="11" applyNumberFormat="0" applyProtection="0">
      <alignment vertical="top"/>
    </xf>
    <xf numFmtId="0" fontId="25" fillId="37" borderId="11" applyNumberFormat="0" applyProtection="0">
      <alignment vertical="top"/>
    </xf>
    <xf numFmtId="0" fontId="29" fillId="55" borderId="16" applyNumberFormat="0" applyAlignment="0" applyProtection="0"/>
    <xf numFmtId="0" fontId="29" fillId="45" borderId="16" applyNumberFormat="0" applyAlignment="0" applyProtection="0"/>
    <xf numFmtId="0" fontId="29" fillId="45" borderId="16" applyNumberFormat="0" applyAlignment="0" applyProtection="0"/>
    <xf numFmtId="0" fontId="28" fillId="59" borderId="15"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2" fillId="55" borderId="11" applyNumberFormat="0" applyAlignment="0" applyProtection="0"/>
    <xf numFmtId="0" fontId="29" fillId="55" borderId="16" applyNumberFormat="0" applyAlignment="0" applyProtection="0"/>
    <xf numFmtId="0" fontId="28" fillId="39" borderId="15" applyNumberFormat="0" applyFont="0" applyAlignment="0" applyProtection="0"/>
    <xf numFmtId="0" fontId="22" fillId="4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45" borderId="16" applyNumberFormat="0" applyAlignment="0" applyProtection="0"/>
    <xf numFmtId="0" fontId="29" fillId="55" borderId="16" applyNumberFormat="0" applyProtection="0">
      <alignment vertical="top"/>
    </xf>
    <xf numFmtId="0" fontId="36" fillId="0" borderId="18" applyNumberFormat="0" applyFill="0" applyAlignment="0" applyProtection="0"/>
    <xf numFmtId="0" fontId="25" fillId="37" borderId="11" applyNumberFormat="0" applyProtection="0">
      <alignment vertical="top"/>
    </xf>
    <xf numFmtId="0" fontId="25" fillId="37" borderId="11" applyNumberFormat="0" applyProtection="0">
      <alignment vertical="top"/>
    </xf>
    <xf numFmtId="0" fontId="29" fillId="55" borderId="16" applyNumberFormat="0" applyAlignment="0" applyProtection="0"/>
    <xf numFmtId="0" fontId="29" fillId="45" borderId="16"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5" fillId="62" borderId="11" applyNumberFormat="0" applyAlignment="0" applyProtection="0"/>
    <xf numFmtId="0" fontId="22" fillId="55" borderId="11" applyNumberFormat="0" applyProtection="0">
      <alignment vertical="top"/>
    </xf>
    <xf numFmtId="0" fontId="29" fillId="55" borderId="16" applyNumberFormat="0" applyAlignment="0" applyProtection="0"/>
    <xf numFmtId="0" fontId="29" fillId="55" borderId="16"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9" fillId="55" borderId="16" applyNumberFormat="0" applyProtection="0">
      <alignment vertical="top"/>
    </xf>
    <xf numFmtId="0" fontId="29" fillId="45" borderId="16" applyNumberFormat="0" applyAlignment="0" applyProtection="0"/>
    <xf numFmtId="0" fontId="28" fillId="39" borderId="15" applyNumberFormat="0" applyFont="0" applyAlignment="0" applyProtection="0"/>
    <xf numFmtId="0" fontId="25" fillId="37" borderId="11" applyNumberFormat="0" applyProtection="0">
      <alignment vertical="top"/>
    </xf>
    <xf numFmtId="0" fontId="22" fillId="55" borderId="11" applyNumberFormat="0" applyAlignment="0" applyProtection="0"/>
    <xf numFmtId="0" fontId="29" fillId="55" borderId="16" applyNumberFormat="0" applyAlignment="0" applyProtection="0"/>
    <xf numFmtId="0" fontId="29" fillId="55" borderId="16" applyNumberFormat="0" applyProtection="0">
      <alignment vertical="top"/>
    </xf>
    <xf numFmtId="0" fontId="36" fillId="0" borderId="18" applyNumberFormat="0" applyFill="0" applyProtection="0">
      <alignment vertical="top"/>
    </xf>
    <xf numFmtId="0" fontId="22" fillId="55" borderId="11"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8" fillId="39" borderId="15" applyNumberFormat="0" applyFont="0" applyAlignment="0" applyProtection="0"/>
    <xf numFmtId="0" fontId="25" fillId="37" borderId="11" applyNumberFormat="0" applyProtection="0">
      <alignment vertical="top"/>
    </xf>
    <xf numFmtId="0" fontId="22" fillId="55" borderId="11" applyNumberFormat="0" applyProtection="0">
      <alignment vertical="top"/>
    </xf>
    <xf numFmtId="0" fontId="25" fillId="38" borderId="11" applyNumberFormat="0" applyAlignment="0" applyProtection="0"/>
    <xf numFmtId="0" fontId="28" fillId="39" borderId="15" applyNumberFormat="0" applyFont="0" applyAlignment="0" applyProtection="0"/>
    <xf numFmtId="0" fontId="29" fillId="45" borderId="16" applyNumberFormat="0" applyAlignment="0" applyProtection="0"/>
    <xf numFmtId="0" fontId="28" fillId="39" borderId="15" applyNumberFormat="0" applyFont="0" applyAlignment="0" applyProtection="0"/>
    <xf numFmtId="0" fontId="28" fillId="59" borderId="15" applyNumberFormat="0" applyAlignment="0" applyProtection="0"/>
    <xf numFmtId="0" fontId="29" fillId="45" borderId="16" applyNumberFormat="0" applyAlignment="0" applyProtection="0"/>
    <xf numFmtId="0" fontId="29" fillId="45" borderId="16" applyNumberFormat="0" applyAlignment="0" applyProtection="0"/>
    <xf numFmtId="0" fontId="29" fillId="55" borderId="16" applyNumberFormat="0" applyAlignment="0" applyProtection="0"/>
    <xf numFmtId="0" fontId="28" fillId="39" borderId="15" applyNumberFormat="0" applyFont="0" applyAlignment="0" applyProtection="0"/>
    <xf numFmtId="0" fontId="22" fillId="55" borderId="11" applyNumberFormat="0" applyAlignment="0" applyProtection="0"/>
    <xf numFmtId="0" fontId="22" fillId="45" borderId="11"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9" fillId="55" borderId="16" applyNumberFormat="0" applyProtection="0">
      <alignment vertical="top"/>
    </xf>
    <xf numFmtId="0" fontId="28" fillId="59" borderId="15" applyNumberFormat="0" applyAlignment="0" applyProtection="0"/>
    <xf numFmtId="0" fontId="28" fillId="59" borderId="15" applyNumberFormat="0" applyAlignment="0" applyProtection="0"/>
    <xf numFmtId="0" fontId="29" fillId="45" borderId="16" applyNumberFormat="0" applyAlignment="0" applyProtection="0"/>
    <xf numFmtId="0" fontId="29" fillId="55" borderId="16" applyNumberFormat="0" applyAlignment="0" applyProtection="0"/>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Protection="0">
      <alignment vertical="top"/>
    </xf>
    <xf numFmtId="0" fontId="28" fillId="59" borderId="15" applyNumberFormat="0" applyAlignment="0" applyProtection="0"/>
    <xf numFmtId="0" fontId="29" fillId="45" borderId="16" applyNumberFormat="0" applyAlignment="0" applyProtection="0"/>
    <xf numFmtId="0" fontId="29" fillId="55" borderId="16" applyNumberFormat="0" applyProtection="0">
      <alignment vertical="top"/>
    </xf>
    <xf numFmtId="0" fontId="28" fillId="39" borderId="15" applyNumberFormat="0" applyFont="0" applyAlignment="0" applyProtection="0"/>
    <xf numFmtId="0" fontId="28" fillId="59" borderId="15" applyNumberFormat="0" applyAlignment="0" applyProtection="0"/>
    <xf numFmtId="0" fontId="36" fillId="0" borderId="18" applyNumberFormat="0" applyFill="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Alignment="0" applyProtection="0"/>
    <xf numFmtId="0" fontId="29" fillId="55" borderId="16" applyNumberFormat="0" applyAlignment="0" applyProtection="0"/>
    <xf numFmtId="0" fontId="18" fillId="59" borderId="15" applyNumberFormat="0" applyProtection="0">
      <alignment vertical="top"/>
    </xf>
    <xf numFmtId="0" fontId="28" fillId="59" borderId="15" applyNumberFormat="0" applyAlignment="0" applyProtection="0"/>
    <xf numFmtId="0" fontId="22" fillId="45" borderId="11" applyNumberFormat="0" applyAlignment="0" applyProtection="0"/>
    <xf numFmtId="0" fontId="25" fillId="62" borderId="11" applyNumberFormat="0" applyAlignment="0" applyProtection="0"/>
    <xf numFmtId="0" fontId="25" fillId="38" borderId="11"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Alignment="0" applyProtection="0"/>
    <xf numFmtId="0" fontId="29" fillId="45" borderId="16" applyNumberFormat="0" applyAlignment="0" applyProtection="0"/>
    <xf numFmtId="0" fontId="28" fillId="39" borderId="15" applyNumberFormat="0" applyFont="0" applyAlignment="0" applyProtection="0"/>
    <xf numFmtId="0" fontId="25" fillId="38" borderId="11" applyNumberFormat="0" applyAlignment="0" applyProtection="0"/>
    <xf numFmtId="0" fontId="22" fillId="55" borderId="11"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2" fillId="55" borderId="11" applyNumberFormat="0" applyProtection="0">
      <alignment vertical="top"/>
    </xf>
    <xf numFmtId="0" fontId="29" fillId="45" borderId="16" applyNumberFormat="0" applyAlignment="0" applyProtection="0"/>
    <xf numFmtId="0" fontId="28" fillId="39" borderId="15" applyNumberFormat="0" applyFont="0" applyAlignment="0" applyProtection="0"/>
    <xf numFmtId="0" fontId="29" fillId="55" borderId="16" applyNumberFormat="0" applyProtection="0">
      <alignment vertical="top"/>
    </xf>
    <xf numFmtId="0" fontId="25" fillId="38" borderId="11" applyNumberFormat="0" applyAlignment="0" applyProtection="0"/>
    <xf numFmtId="0" fontId="28" fillId="59" borderId="15" applyNumberFormat="0" applyAlignment="0" applyProtection="0"/>
    <xf numFmtId="0" fontId="29" fillId="55" borderId="16" applyNumberFormat="0" applyAlignment="0" applyProtection="0"/>
    <xf numFmtId="0" fontId="29" fillId="55" borderId="16" applyNumberFormat="0" applyProtection="0">
      <alignment vertical="top"/>
    </xf>
    <xf numFmtId="0" fontId="22" fillId="45" borderId="11" applyNumberFormat="0" applyAlignment="0" applyProtection="0"/>
    <xf numFmtId="0" fontId="25" fillId="38" borderId="11" applyNumberFormat="0" applyAlignment="0" applyProtection="0"/>
    <xf numFmtId="0" fontId="18" fillId="59" borderId="15" applyNumberFormat="0" applyProtection="0">
      <alignment vertical="top"/>
    </xf>
    <xf numFmtId="0" fontId="36" fillId="0" borderId="18" applyNumberFormat="0" applyFill="0" applyAlignment="0" applyProtection="0"/>
    <xf numFmtId="0" fontId="22" fillId="55" borderId="11" applyNumberFormat="0" applyAlignment="0" applyProtection="0"/>
    <xf numFmtId="0" fontId="28" fillId="59" borderId="15"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Protection="0">
      <alignment vertical="top"/>
    </xf>
    <xf numFmtId="0" fontId="28" fillId="39" borderId="15" applyNumberFormat="0" applyFont="0" applyAlignment="0" applyProtection="0"/>
    <xf numFmtId="0" fontId="29" fillId="55" borderId="16" applyNumberFormat="0" applyProtection="0">
      <alignment vertical="top"/>
    </xf>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5" fillId="38" borderId="11" applyNumberFormat="0" applyAlignment="0" applyProtection="0"/>
    <xf numFmtId="0" fontId="29" fillId="55" borderId="16" applyNumberFormat="0" applyProtection="0">
      <alignment vertical="top"/>
    </xf>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8" fillId="39" borderId="15" applyNumberFormat="0" applyFont="0" applyAlignment="0" applyProtection="0"/>
    <xf numFmtId="0" fontId="18" fillId="59" borderId="15" applyNumberFormat="0" applyProtection="0">
      <alignment vertical="top"/>
    </xf>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7" borderId="11" applyNumberFormat="0" applyProtection="0">
      <alignment vertical="top"/>
    </xf>
    <xf numFmtId="0" fontId="22" fillId="55" borderId="11" applyNumberFormat="0" applyProtection="0">
      <alignment vertical="top"/>
    </xf>
    <xf numFmtId="0" fontId="29" fillId="55" borderId="16" applyNumberFormat="0" applyProtection="0">
      <alignment vertical="top"/>
    </xf>
    <xf numFmtId="0" fontId="25" fillId="62" borderId="11" applyNumberFormat="0" applyAlignment="0" applyProtection="0"/>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Alignment="0" applyProtection="0"/>
    <xf numFmtId="0" fontId="28" fillId="39" borderId="15" applyNumberFormat="0" applyFont="0" applyAlignment="0" applyProtection="0"/>
    <xf numFmtId="0" fontId="25" fillId="38"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Protection="0">
      <alignment vertical="top"/>
    </xf>
    <xf numFmtId="0" fontId="29" fillId="55" borderId="16" applyNumberFormat="0" applyProtection="0">
      <alignment vertical="top"/>
    </xf>
    <xf numFmtId="0" fontId="29" fillId="45" borderId="16" applyNumberFormat="0" applyAlignment="0" applyProtection="0"/>
    <xf numFmtId="0" fontId="22" fillId="55" borderId="11" applyNumberFormat="0" applyProtection="0">
      <alignment vertical="top"/>
    </xf>
    <xf numFmtId="0" fontId="22" fillId="55" borderId="11" applyNumberFormat="0" applyProtection="0">
      <alignment vertical="top"/>
    </xf>
    <xf numFmtId="0" fontId="29" fillId="55" borderId="16" applyNumberFormat="0" applyProtection="0">
      <alignment vertical="top"/>
    </xf>
    <xf numFmtId="0" fontId="22" fillId="45" borderId="11" applyNumberFormat="0" applyAlignment="0" applyProtection="0"/>
    <xf numFmtId="0" fontId="29" fillId="55" borderId="16" applyNumberFormat="0" applyAlignment="0" applyProtection="0"/>
    <xf numFmtId="0" fontId="18" fillId="59" borderId="15" applyNumberFormat="0" applyProtection="0">
      <alignment vertical="top"/>
    </xf>
    <xf numFmtId="0" fontId="22" fillId="55" borderId="11" applyNumberFormat="0" applyAlignment="0" applyProtection="0"/>
    <xf numFmtId="0" fontId="29" fillId="45" borderId="16" applyNumberFormat="0" applyAlignment="0" applyProtection="0"/>
    <xf numFmtId="0" fontId="22" fillId="55" borderId="11" applyNumberFormat="0" applyProtection="0">
      <alignment vertical="top"/>
    </xf>
    <xf numFmtId="0" fontId="25" fillId="62" borderId="11" applyNumberFormat="0" applyAlignment="0" applyProtection="0"/>
    <xf numFmtId="0" fontId="29" fillId="55" borderId="16" applyNumberFormat="0" applyAlignment="0" applyProtection="0"/>
    <xf numFmtId="0" fontId="25" fillId="37" borderId="11" applyNumberFormat="0" applyProtection="0">
      <alignment vertical="top"/>
    </xf>
    <xf numFmtId="0" fontId="28" fillId="59" borderId="15" applyNumberFormat="0" applyAlignment="0" applyProtection="0"/>
    <xf numFmtId="0" fontId="29" fillId="4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2" fillId="45"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5" fillId="38" borderId="11" applyNumberFormat="0" applyAlignment="0" applyProtection="0"/>
    <xf numFmtId="0" fontId="36" fillId="0" borderId="18" applyNumberFormat="0" applyFill="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38" borderId="11" applyNumberFormat="0" applyAlignment="0" applyProtection="0"/>
    <xf numFmtId="0" fontId="29" fillId="45" borderId="16" applyNumberFormat="0" applyAlignment="0" applyProtection="0"/>
    <xf numFmtId="0" fontId="18" fillId="59" borderId="15" applyNumberFormat="0" applyProtection="0">
      <alignment vertical="top"/>
    </xf>
    <xf numFmtId="0" fontId="29" fillId="55" borderId="16" applyNumberFormat="0" applyAlignment="0" applyProtection="0"/>
    <xf numFmtId="0" fontId="22" fillId="45" borderId="11" applyNumberFormat="0" applyAlignment="0" applyProtection="0"/>
    <xf numFmtId="0" fontId="25" fillId="38"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18" fillId="59" borderId="15" applyNumberFormat="0" applyProtection="0">
      <alignment vertical="top"/>
    </xf>
    <xf numFmtId="0" fontId="36" fillId="0" borderId="18" applyNumberFormat="0" applyFill="0" applyAlignment="0" applyProtection="0"/>
    <xf numFmtId="0" fontId="29" fillId="55" borderId="16" applyNumberFormat="0" applyProtection="0">
      <alignment vertical="top"/>
    </xf>
    <xf numFmtId="0" fontId="36" fillId="0" borderId="18" applyNumberFormat="0" applyFill="0" applyAlignment="0" applyProtection="0"/>
    <xf numFmtId="0" fontId="25" fillId="62" borderId="11" applyNumberFormat="0" applyAlignment="0" applyProtection="0"/>
    <xf numFmtId="0" fontId="22" fillId="4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36" fillId="0" borderId="18" applyNumberFormat="0" applyFill="0" applyProtection="0">
      <alignment vertical="top"/>
    </xf>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Protection="0">
      <alignment vertical="top"/>
    </xf>
    <xf numFmtId="0" fontId="36" fillId="0" borderId="18" applyNumberFormat="0" applyFill="0" applyAlignment="0" applyProtection="0"/>
    <xf numFmtId="0" fontId="25" fillId="37" borderId="11" applyNumberFormat="0" applyProtection="0">
      <alignment vertical="top"/>
    </xf>
    <xf numFmtId="0" fontId="29" fillId="55" borderId="16" applyNumberFormat="0" applyProtection="0">
      <alignment vertical="top"/>
    </xf>
    <xf numFmtId="0" fontId="36" fillId="0" borderId="18" applyNumberFormat="0" applyFill="0" applyAlignment="0" applyProtection="0"/>
    <xf numFmtId="0" fontId="29" fillId="55" borderId="16" applyNumberFormat="0" applyAlignment="0" applyProtection="0"/>
    <xf numFmtId="0" fontId="29" fillId="55" borderId="16"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25" fillId="62" borderId="11" applyNumberFormat="0" applyAlignment="0" applyProtection="0"/>
    <xf numFmtId="0" fontId="29" fillId="55" borderId="16" applyNumberFormat="0" applyAlignment="0" applyProtection="0"/>
    <xf numFmtId="0" fontId="22" fillId="45" borderId="11" applyNumberFormat="0" applyAlignment="0" applyProtection="0"/>
    <xf numFmtId="0" fontId="29" fillId="55" borderId="16" applyNumberFormat="0" applyProtection="0">
      <alignment vertical="top"/>
    </xf>
    <xf numFmtId="0" fontId="36" fillId="0" borderId="18" applyNumberFormat="0" applyFill="0" applyProtection="0">
      <alignment vertical="top"/>
    </xf>
    <xf numFmtId="0" fontId="29" fillId="55" borderId="16" applyNumberFormat="0" applyProtection="0">
      <alignment vertical="top"/>
    </xf>
    <xf numFmtId="0" fontId="29" fillId="45" borderId="16" applyNumberFormat="0" applyAlignment="0" applyProtection="0"/>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5" fillId="62" borderId="11"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37" borderId="11" applyNumberFormat="0" applyProtection="0">
      <alignment vertical="top"/>
    </xf>
    <xf numFmtId="0" fontId="36" fillId="0" borderId="18" applyNumberFormat="0" applyFill="0" applyAlignment="0" applyProtection="0"/>
    <xf numFmtId="0" fontId="36" fillId="0" borderId="18" applyNumberFormat="0" applyFill="0" applyAlignment="0" applyProtection="0"/>
    <xf numFmtId="0" fontId="25" fillId="62" borderId="11" applyNumberFormat="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55" borderId="11" applyNumberFormat="0" applyProtection="0">
      <alignment vertical="top"/>
    </xf>
    <xf numFmtId="0" fontId="25" fillId="37" borderId="11"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9" fillId="55" borderId="16" applyNumberFormat="0" applyAlignment="0" applyProtection="0"/>
    <xf numFmtId="0" fontId="36" fillId="0" borderId="18" applyNumberFormat="0" applyFill="0" applyAlignment="0" applyProtection="0"/>
    <xf numFmtId="0" fontId="22" fillId="45" borderId="11" applyNumberFormat="0" applyAlignment="0" applyProtection="0"/>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25" fillId="62" borderId="11"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25" fillId="38" borderId="11" applyNumberForma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8" fillId="39" borderId="15" applyNumberFormat="0" applyFont="0" applyAlignment="0" applyProtection="0"/>
    <xf numFmtId="0" fontId="28" fillId="59" borderId="15" applyNumberFormat="0" applyAlignment="0" applyProtection="0"/>
    <xf numFmtId="0" fontId="36" fillId="0" borderId="18" applyNumberFormat="0" applyFill="0" applyAlignment="0" applyProtection="0"/>
    <xf numFmtId="0" fontId="29" fillId="55" borderId="16" applyNumberFormat="0" applyAlignment="0" applyProtection="0"/>
    <xf numFmtId="0" fontId="28" fillId="59" borderId="15" applyNumberFormat="0" applyAlignment="0" applyProtection="0"/>
    <xf numFmtId="0" fontId="22" fillId="55" borderId="11"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25" fillId="38" borderId="11" applyNumberFormat="0" applyAlignment="0" applyProtection="0"/>
    <xf numFmtId="0" fontId="25" fillId="62" borderId="11" applyNumberFormat="0" applyAlignment="0" applyProtection="0"/>
    <xf numFmtId="0" fontId="18" fillId="59" borderId="15" applyNumberFormat="0" applyProtection="0">
      <alignment vertical="top"/>
    </xf>
    <xf numFmtId="0" fontId="25" fillId="37" borderId="11" applyNumberFormat="0" applyProtection="0">
      <alignment vertical="top"/>
    </xf>
    <xf numFmtId="0" fontId="28" fillId="39" borderId="15" applyNumberFormat="0" applyFont="0" applyAlignment="0" applyProtection="0"/>
    <xf numFmtId="0" fontId="22" fillId="55" borderId="11" applyNumberFormat="0" applyProtection="0">
      <alignment vertical="top"/>
    </xf>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39" borderId="15" applyNumberFormat="0" applyFont="0" applyAlignment="0" applyProtection="0"/>
    <xf numFmtId="0" fontId="36" fillId="0" borderId="18" applyNumberFormat="0" applyFill="0" applyAlignment="0" applyProtection="0"/>
    <xf numFmtId="0" fontId="28" fillId="39" borderId="15" applyNumberFormat="0" applyFont="0" applyAlignment="0" applyProtection="0"/>
    <xf numFmtId="0" fontId="29" fillId="55" borderId="16" applyNumberFormat="0" applyAlignment="0" applyProtection="0"/>
    <xf numFmtId="0" fontId="28" fillId="59" borderId="15" applyNumberFormat="0" applyAlignment="0" applyProtection="0"/>
    <xf numFmtId="0" fontId="28" fillId="59" borderId="15" applyNumberFormat="0" applyAlignment="0" applyProtection="0"/>
    <xf numFmtId="0" fontId="36" fillId="0" borderId="18" applyNumberFormat="0" applyFill="0" applyProtection="0">
      <alignment vertical="top"/>
    </xf>
    <xf numFmtId="0" fontId="29" fillId="45" borderId="16" applyNumberFormat="0" applyAlignment="0" applyProtection="0"/>
    <xf numFmtId="0" fontId="29" fillId="55" borderId="16" applyNumberFormat="0" applyProtection="0">
      <alignment vertical="top"/>
    </xf>
    <xf numFmtId="0" fontId="18" fillId="59" borderId="15" applyNumberFormat="0" applyProtection="0">
      <alignment vertical="top"/>
    </xf>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2" fillId="55"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18" fillId="59" borderId="15" applyNumberFormat="0" applyProtection="0">
      <alignment vertical="top"/>
    </xf>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62" borderId="11" applyNumberFormat="0" applyAlignment="0" applyProtection="0"/>
    <xf numFmtId="0" fontId="22" fillId="55" borderId="11" applyNumberForma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2" fillId="55" borderId="11" applyNumberFormat="0" applyProtection="0">
      <alignment vertical="top"/>
    </xf>
    <xf numFmtId="0" fontId="28" fillId="39" borderId="15" applyNumberFormat="0" applyFont="0" applyAlignment="0" applyProtection="0"/>
    <xf numFmtId="0" fontId="25" fillId="37" borderId="11" applyNumberFormat="0" applyProtection="0">
      <alignment vertical="top"/>
    </xf>
    <xf numFmtId="0" fontId="18" fillId="59" borderId="15" applyNumberFormat="0" applyProtection="0">
      <alignment vertical="top"/>
    </xf>
    <xf numFmtId="0" fontId="25" fillId="62" borderId="11" applyNumberFormat="0" applyAlignment="0" applyProtection="0"/>
    <xf numFmtId="0" fontId="25" fillId="38" borderId="11" applyNumberFormat="0" applyAlignment="0" applyProtection="0"/>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59" borderId="15" applyNumberFormat="0" applyAlignment="0" applyProtection="0"/>
    <xf numFmtId="0" fontId="28" fillId="39" borderId="15" applyNumberFormat="0" applyFont="0" applyAlignment="0" applyProtection="0"/>
    <xf numFmtId="0" fontId="22" fillId="45" borderId="11" applyNumberFormat="0" applyAlignment="0" applyProtection="0"/>
    <xf numFmtId="0" fontId="22" fillId="55" borderId="11" applyNumberFormat="0" applyProtection="0">
      <alignment vertical="top"/>
    </xf>
    <xf numFmtId="0" fontId="22" fillId="45" borderId="11" applyNumberFormat="0" applyAlignment="0" applyProtection="0"/>
    <xf numFmtId="0" fontId="25" fillId="38" borderId="11" applyNumberFormat="0" applyAlignment="0" applyProtection="0"/>
    <xf numFmtId="0" fontId="25" fillId="37" borderId="11" applyNumberFormat="0" applyProtection="0">
      <alignment vertical="top"/>
    </xf>
    <xf numFmtId="0" fontId="28" fillId="39" borderId="15" applyNumberFormat="0" applyFont="0" applyAlignment="0" applyProtection="0"/>
    <xf numFmtId="0" fontId="18" fillId="59" borderId="15" applyNumberFormat="0" applyProtection="0">
      <alignment vertical="top"/>
    </xf>
    <xf numFmtId="0" fontId="29" fillId="55" borderId="16" applyNumberFormat="0" applyProtection="0">
      <alignment vertical="top"/>
    </xf>
    <xf numFmtId="0" fontId="29" fillId="45" borderId="16" applyNumberFormat="0" applyAlignment="0" applyProtection="0"/>
    <xf numFmtId="0" fontId="36" fillId="0" borderId="18" applyNumberFormat="0" applyFill="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8" fillId="39" borderId="15" applyNumberFormat="0" applyFont="0" applyAlignment="0" applyProtection="0"/>
    <xf numFmtId="0" fontId="28" fillId="59" borderId="15" applyNumberFormat="0" applyAlignment="0" applyProtection="0"/>
    <xf numFmtId="0" fontId="28" fillId="59" borderId="15" applyNumberFormat="0" applyAlignment="0" applyProtection="0"/>
    <xf numFmtId="0" fontId="18" fillId="59" borderId="15" applyNumberFormat="0" applyProtection="0">
      <alignment vertical="top"/>
    </xf>
    <xf numFmtId="0" fontId="28" fillId="39" borderId="15" applyNumberFormat="0" applyFont="0" applyAlignment="0" applyProtection="0"/>
    <xf numFmtId="0" fontId="28" fillId="39" borderId="15" applyNumberFormat="0" applyFont="0" applyAlignment="0" applyProtection="0"/>
    <xf numFmtId="0" fontId="28" fillId="0" borderId="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28" fillId="0" borderId="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28" fillId="0" borderId="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28" fillId="0" borderId="0"/>
    <xf numFmtId="9"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169" fontId="28" fillId="0" borderId="0" applyFont="0" applyFill="0" applyBorder="0" applyAlignment="0" applyProtection="0"/>
    <xf numFmtId="0" fontId="28" fillId="0" borderId="0"/>
    <xf numFmtId="165" fontId="28" fillId="0" borderId="0" applyFont="0" applyFill="0" applyBorder="0" applyAlignment="0" applyProtection="0"/>
    <xf numFmtId="169" fontId="28" fillId="0" borderId="0" applyFont="0" applyFill="0" applyBorder="0" applyAlignment="0" applyProtection="0"/>
    <xf numFmtId="0" fontId="28" fillId="0" borderId="0"/>
    <xf numFmtId="169" fontId="28" fillId="0" borderId="0" applyFont="0" applyFill="0" applyBorder="0" applyAlignment="0" applyProtection="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0" fontId="28" fillId="0" borderId="0"/>
    <xf numFmtId="9" fontId="28" fillId="0" borderId="0" applyFont="0" applyFill="0" applyBorder="0" applyAlignment="0" applyProtection="0"/>
    <xf numFmtId="165" fontId="28" fillId="0" borderId="0" applyFont="0" applyFill="0" applyBorder="0" applyAlignment="0" applyProtection="0"/>
    <xf numFmtId="0" fontId="29" fillId="45" borderId="16" applyNumberFormat="0" applyAlignment="0" applyProtection="0"/>
    <xf numFmtId="0" fontId="25" fillId="37" borderId="11" applyNumberFormat="0" applyProtection="0">
      <alignment vertical="top"/>
    </xf>
    <xf numFmtId="0" fontId="25" fillId="38" borderId="11" applyNumberFormat="0" applyAlignment="0" applyProtection="0"/>
    <xf numFmtId="0" fontId="28" fillId="39" borderId="15" applyNumberFormat="0" applyFont="0" applyAlignment="0" applyProtection="0"/>
    <xf numFmtId="0" fontId="36" fillId="0" borderId="18" applyNumberFormat="0" applyFill="0" applyProtection="0">
      <alignment vertical="top"/>
    </xf>
    <xf numFmtId="0" fontId="22" fillId="45" borderId="11" applyNumberFormat="0" applyAlignment="0" applyProtection="0"/>
    <xf numFmtId="0" fontId="22" fillId="55" borderId="11" applyNumberFormat="0" applyProtection="0">
      <alignment vertical="top"/>
    </xf>
    <xf numFmtId="0" fontId="18" fillId="59" borderId="15" applyNumberFormat="0" applyProtection="0">
      <alignment vertical="top"/>
    </xf>
    <xf numFmtId="0" fontId="22" fillId="55" borderId="11" applyNumberFormat="0" applyAlignment="0" applyProtection="0"/>
    <xf numFmtId="0" fontId="25" fillId="62" borderId="11" applyNumberFormat="0" applyAlignment="0" applyProtection="0"/>
    <xf numFmtId="0" fontId="28" fillId="59" borderId="15" applyNumberFormat="0" applyAlignment="0" applyProtection="0"/>
    <xf numFmtId="0" fontId="28" fillId="59" borderId="15" applyNumberFormat="0" applyAlignment="0" applyProtection="0"/>
    <xf numFmtId="0" fontId="29" fillId="55" borderId="16" applyNumberFormat="0" applyAlignment="0" applyProtection="0"/>
    <xf numFmtId="0" fontId="36" fillId="0" borderId="18" applyNumberFormat="0" applyFill="0" applyAlignment="0" applyProtection="0"/>
    <xf numFmtId="0" fontId="28" fillId="39" borderId="15" applyNumberFormat="0" applyFont="0" applyAlignment="0" applyProtection="0"/>
    <xf numFmtId="0" fontId="28" fillId="39" borderId="15" applyNumberFormat="0" applyFont="0" applyAlignment="0" applyProtection="0"/>
    <xf numFmtId="0" fontId="29" fillId="55" borderId="16" applyNumberFormat="0" applyProtection="0">
      <alignment vertical="top"/>
    </xf>
    <xf numFmtId="165" fontId="70" fillId="0" borderId="0" applyFont="0" applyFill="0" applyBorder="0" applyAlignment="0" applyProtection="0"/>
    <xf numFmtId="165" fontId="70" fillId="0" borderId="0" applyFont="0" applyFill="0" applyBorder="0" applyAlignment="0" applyProtection="0"/>
    <xf numFmtId="0" fontId="70" fillId="0" borderId="0"/>
    <xf numFmtId="9" fontId="70" fillId="0" borderId="0" applyFont="0" applyFill="0" applyBorder="0" applyAlignment="0" applyProtection="0"/>
    <xf numFmtId="0" fontId="70" fillId="0" borderId="0"/>
    <xf numFmtId="0" fontId="70" fillId="0" borderId="0"/>
    <xf numFmtId="0" fontId="70" fillId="0" borderId="0"/>
    <xf numFmtId="169" fontId="70" fillId="0" borderId="0" applyFont="0" applyFill="0" applyBorder="0" applyAlignment="0" applyProtection="0"/>
    <xf numFmtId="169" fontId="70" fillId="0" borderId="0" applyFont="0" applyFill="0" applyBorder="0" applyAlignment="0" applyProtection="0"/>
    <xf numFmtId="169" fontId="7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0" fontId="70" fillId="0" borderId="0"/>
    <xf numFmtId="169" fontId="70" fillId="0" borderId="0" applyFont="0" applyFill="0" applyBorder="0" applyAlignment="0" applyProtection="0"/>
    <xf numFmtId="169" fontId="7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9" fontId="70" fillId="0" borderId="0" applyFont="0" applyFill="0" applyBorder="0" applyAlignment="0" applyProtection="0"/>
    <xf numFmtId="9"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44" fontId="28" fillId="0" borderId="0" applyFont="0" applyFill="0" applyBorder="0" applyAlignment="0" applyProtection="0"/>
    <xf numFmtId="4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9" fillId="33" borderId="0" applyNumberFormat="0" applyBorder="0" applyProtection="0">
      <alignment vertical="top"/>
    </xf>
    <xf numFmtId="0" fontId="19" fillId="34" borderId="0" applyNumberFormat="0" applyBorder="0" applyProtection="0">
      <alignment vertical="top"/>
    </xf>
    <xf numFmtId="0" fontId="19" fillId="35" borderId="0" applyNumberFormat="0" applyBorder="0" applyProtection="0">
      <alignment vertical="top"/>
    </xf>
    <xf numFmtId="0" fontId="19" fillId="36" borderId="0" applyNumberFormat="0" applyBorder="0" applyProtection="0">
      <alignment vertical="top"/>
    </xf>
    <xf numFmtId="0" fontId="19" fillId="70" borderId="0" applyNumberFormat="0" applyBorder="0" applyProtection="0">
      <alignment vertical="top"/>
    </xf>
    <xf numFmtId="0" fontId="19" fillId="37" borderId="0" applyNumberFormat="0" applyBorder="0" applyProtection="0">
      <alignment vertical="top"/>
    </xf>
    <xf numFmtId="0" fontId="19" fillId="41" borderId="0" applyNumberFormat="0" applyBorder="0" applyProtection="0">
      <alignment vertical="top"/>
    </xf>
    <xf numFmtId="0" fontId="19" fillId="42" borderId="0" applyNumberFormat="0" applyBorder="0" applyProtection="0">
      <alignment vertical="top"/>
    </xf>
    <xf numFmtId="0" fontId="19" fillId="43" borderId="0" applyNumberFormat="0" applyBorder="0" applyProtection="0">
      <alignment vertical="top"/>
    </xf>
    <xf numFmtId="0" fontId="19" fillId="36" borderId="0" applyNumberFormat="0" applyBorder="0" applyProtection="0">
      <alignment vertical="top"/>
    </xf>
    <xf numFmtId="0" fontId="19" fillId="41" borderId="0" applyNumberFormat="0" applyBorder="0" applyProtection="0">
      <alignment vertical="top"/>
    </xf>
    <xf numFmtId="0" fontId="19" fillId="44" borderId="0" applyNumberFormat="0" applyBorder="0" applyProtection="0">
      <alignment vertical="top"/>
    </xf>
    <xf numFmtId="0" fontId="20" fillId="47" borderId="0" applyNumberFormat="0" applyBorder="0" applyProtection="0">
      <alignment vertical="top"/>
    </xf>
    <xf numFmtId="0" fontId="20" fillId="42" borderId="0" applyNumberFormat="0" applyBorder="0" applyProtection="0">
      <alignment vertical="top"/>
    </xf>
    <xf numFmtId="0" fontId="20" fillId="43" borderId="0" applyNumberFormat="0" applyBorder="0" applyProtection="0">
      <alignment vertical="top"/>
    </xf>
    <xf numFmtId="0" fontId="20" fillId="48" borderId="0" applyNumberFormat="0" applyBorder="0" applyProtection="0">
      <alignment vertical="top"/>
    </xf>
    <xf numFmtId="0" fontId="20" fillId="49" borderId="0" applyNumberFormat="0" applyBorder="0" applyProtection="0">
      <alignment vertical="top"/>
    </xf>
    <xf numFmtId="0" fontId="20" fillId="50" borderId="0" applyNumberFormat="0" applyBorder="0" applyProtection="0">
      <alignment vertical="top"/>
    </xf>
    <xf numFmtId="0" fontId="20" fillId="51" borderId="0" applyNumberFormat="0" applyBorder="0" applyProtection="0">
      <alignment vertical="top"/>
    </xf>
    <xf numFmtId="0" fontId="20" fillId="52" borderId="0" applyNumberFormat="0" applyBorder="0" applyProtection="0">
      <alignment vertical="top"/>
    </xf>
    <xf numFmtId="0" fontId="20" fillId="53" borderId="0" applyNumberFormat="0" applyBorder="0" applyProtection="0">
      <alignment vertical="top"/>
    </xf>
    <xf numFmtId="0" fontId="20" fillId="48" borderId="0" applyNumberFormat="0" applyBorder="0" applyProtection="0">
      <alignment vertical="top"/>
    </xf>
    <xf numFmtId="0" fontId="20" fillId="49" borderId="0" applyNumberFormat="0" applyBorder="0" applyProtection="0">
      <alignment vertical="top"/>
    </xf>
    <xf numFmtId="0" fontId="20" fillId="54" borderId="0" applyNumberFormat="0" applyBorder="0" applyProtection="0">
      <alignment vertical="top"/>
    </xf>
    <xf numFmtId="0" fontId="26" fillId="34" borderId="0" applyNumberFormat="0" applyBorder="0" applyProtection="0">
      <alignment vertical="top"/>
    </xf>
    <xf numFmtId="0" fontId="23" fillId="57" borderId="12" applyNumberFormat="0" applyProtection="0">
      <alignment vertical="top"/>
    </xf>
    <xf numFmtId="0" fontId="31" fillId="0" borderId="0" applyNumberFormat="0" applyFill="0" applyBorder="0" applyProtection="0">
      <alignment vertical="top"/>
    </xf>
    <xf numFmtId="0" fontId="21" fillId="35" borderId="0" applyNumberFormat="0" applyBorder="0" applyProtection="0">
      <alignment vertical="top"/>
    </xf>
    <xf numFmtId="0" fontId="32" fillId="0" borderId="0" applyNumberFormat="0" applyFill="0" applyBorder="0" applyProtection="0">
      <alignment vertical="top"/>
    </xf>
    <xf numFmtId="0" fontId="34" fillId="0" borderId="10" applyNumberFormat="0" applyFill="0" applyProtection="0">
      <alignment vertical="top"/>
    </xf>
    <xf numFmtId="0" fontId="35" fillId="0" borderId="14" applyNumberFormat="0" applyFill="0" applyProtection="0">
      <alignment vertical="top"/>
    </xf>
    <xf numFmtId="0" fontId="35" fillId="0" borderId="0" applyNumberFormat="0" applyFill="0" applyBorder="0" applyProtection="0">
      <alignment vertical="top"/>
    </xf>
    <xf numFmtId="0" fontId="25" fillId="37" borderId="11" applyNumberFormat="0" applyProtection="0">
      <alignment vertical="top"/>
    </xf>
    <xf numFmtId="0" fontId="24" fillId="0" borderId="13" applyNumberFormat="0" applyFill="0" applyProtection="0">
      <alignment vertical="top"/>
    </xf>
    <xf numFmtId="0" fontId="27" fillId="58" borderId="0" applyNumberFormat="0" applyBorder="0" applyProtection="0">
      <alignment vertical="top"/>
    </xf>
    <xf numFmtId="0" fontId="18" fillId="59" borderId="15" applyNumberFormat="0" applyProtection="0">
      <alignment vertical="top"/>
    </xf>
    <xf numFmtId="0" fontId="30" fillId="0" borderId="0" applyNumberFormat="0" applyFill="0" applyBorder="0" applyProtection="0">
      <alignment vertical="top"/>
    </xf>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0" fontId="22" fillId="55" borderId="66" applyNumberFormat="0" applyProtection="0">
      <alignment vertical="top"/>
    </xf>
    <xf numFmtId="0" fontId="22" fillId="45" borderId="66" applyNumberFormat="0" applyAlignment="0" applyProtection="0"/>
    <xf numFmtId="0" fontId="25" fillId="38" borderId="66" applyNumberFormat="0" applyAlignment="0" applyProtection="0"/>
    <xf numFmtId="0" fontId="25" fillId="37" borderId="66" applyNumberFormat="0" applyProtection="0">
      <alignment vertical="top"/>
    </xf>
    <xf numFmtId="0" fontId="28" fillId="39" borderId="67" applyNumberFormat="0" applyFont="0" applyAlignment="0" applyProtection="0"/>
    <xf numFmtId="0" fontId="18" fillId="59" borderId="67" applyNumberFormat="0" applyProtection="0">
      <alignment vertical="top"/>
    </xf>
    <xf numFmtId="0" fontId="29" fillId="55" borderId="68" applyNumberFormat="0" applyProtection="0">
      <alignment vertical="top"/>
    </xf>
    <xf numFmtId="0" fontId="29" fillId="45" borderId="68" applyNumberFormat="0" applyAlignment="0" applyProtection="0"/>
    <xf numFmtId="0" fontId="36" fillId="0" borderId="69" applyNumberFormat="0" applyFill="0" applyProtection="0">
      <alignment vertical="top"/>
    </xf>
    <xf numFmtId="0" fontId="22" fillId="55" borderId="66" applyNumberFormat="0" applyAlignment="0" applyProtection="0"/>
    <xf numFmtId="0" fontId="25" fillId="62" borderId="66" applyNumberFormat="0" applyAlignment="0" applyProtection="0"/>
    <xf numFmtId="44" fontId="28" fillId="0" borderId="0" applyFont="0" applyFill="0" applyBorder="0" applyAlignment="0" applyProtection="0"/>
    <xf numFmtId="44" fontId="28" fillId="0" borderId="0" applyFont="0" applyFill="0" applyBorder="0" applyAlignment="0" applyProtection="0"/>
    <xf numFmtId="0" fontId="28" fillId="59" borderId="67" applyNumberFormat="0" applyAlignment="0" applyProtection="0"/>
    <xf numFmtId="0" fontId="28" fillId="59" borderId="67" applyNumberFormat="0" applyAlignment="0" applyProtection="0"/>
    <xf numFmtId="0" fontId="29" fillId="55" borderId="68"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0" fontId="36" fillId="0" borderId="69" applyNumberFormat="0" applyFill="0" applyAlignment="0" applyProtection="0"/>
    <xf numFmtId="43" fontId="1" fillId="0" borderId="0" applyFont="0" applyFill="0" applyBorder="0" applyAlignment="0" applyProtection="0"/>
    <xf numFmtId="0" fontId="28" fillId="39" borderId="67" applyNumberFormat="0" applyFont="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0" fontId="28" fillId="39" borderId="67" applyNumberFormat="0" applyFont="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0" fontId="29" fillId="55" borderId="68" applyNumberFormat="0" applyAlignment="0" applyProtection="0"/>
    <xf numFmtId="0" fontId="21" fillId="35" borderId="0" applyNumberFormat="0" applyBorder="0" applyAlignment="0" applyProtection="0"/>
    <xf numFmtId="0" fontId="22" fillId="55" borderId="66" applyNumberFormat="0" applyAlignment="0" applyProtection="0"/>
    <xf numFmtId="0" fontId="23" fillId="57" borderId="12" applyNumberFormat="0" applyAlignment="0" applyProtection="0"/>
    <xf numFmtId="0" fontId="25" fillId="62" borderId="66" applyNumberFormat="0" applyAlignment="0" applyProtection="0"/>
    <xf numFmtId="0" fontId="28" fillId="0" borderId="0"/>
    <xf numFmtId="9" fontId="28" fillId="0" borderId="0" applyFont="0" applyFill="0" applyBorder="0" applyAlignment="0" applyProtection="0"/>
    <xf numFmtId="9" fontId="19" fillId="0" borderId="0" applyFont="0" applyFill="0" applyBorder="0" applyAlignment="0" applyProtection="0"/>
    <xf numFmtId="0" fontId="21" fillId="35" borderId="0" applyNumberFormat="0" applyBorder="0" applyAlignment="0" applyProtection="0"/>
    <xf numFmtId="0" fontId="22" fillId="55" borderId="66" applyNumberFormat="0" applyAlignment="0" applyProtection="0"/>
    <xf numFmtId="0" fontId="23" fillId="57" borderId="12" applyNumberFormat="0" applyAlignment="0" applyProtection="0"/>
    <xf numFmtId="0" fontId="25" fillId="62" borderId="66" applyNumberFormat="0" applyAlignment="0" applyProtection="0"/>
    <xf numFmtId="0" fontId="28" fillId="0" borderId="0"/>
    <xf numFmtId="0" fontId="19" fillId="8" borderId="8" applyNumberFormat="0" applyFont="0" applyAlignment="0" applyProtection="0"/>
    <xf numFmtId="0" fontId="28" fillId="59" borderId="67" applyNumberFormat="0" applyAlignment="0" applyProtection="0"/>
    <xf numFmtId="0" fontId="27" fillId="58" borderId="0" applyNumberFormat="0" applyBorder="0" applyAlignment="0" applyProtection="0"/>
    <xf numFmtId="0" fontId="27" fillId="58" borderId="0" applyNumberFormat="0" applyBorder="0" applyAlignment="0" applyProtection="0"/>
    <xf numFmtId="0" fontId="28" fillId="0" borderId="0"/>
    <xf numFmtId="0" fontId="47" fillId="0" borderId="0"/>
    <xf numFmtId="0" fontId="28" fillId="0" borderId="0"/>
    <xf numFmtId="0" fontId="28" fillId="0" borderId="0"/>
    <xf numFmtId="0" fontId="28" fillId="0" borderId="0"/>
    <xf numFmtId="0" fontId="28" fillId="0" borderId="0"/>
    <xf numFmtId="0" fontId="28" fillId="0" borderId="0"/>
    <xf numFmtId="0" fontId="47" fillId="0" borderId="0"/>
    <xf numFmtId="0" fontId="28" fillId="0" borderId="0"/>
    <xf numFmtId="0" fontId="28" fillId="0" borderId="0"/>
    <xf numFmtId="0" fontId="47" fillId="0" borderId="0"/>
    <xf numFmtId="0" fontId="28" fillId="0" borderId="0"/>
    <xf numFmtId="0" fontId="27" fillId="58" borderId="0" applyNumberFormat="0" applyBorder="0" applyAlignment="0" applyProtection="0"/>
    <xf numFmtId="0" fontId="28" fillId="59" borderId="67" applyNumberFormat="0" applyAlignment="0" applyProtection="0"/>
    <xf numFmtId="0" fontId="19" fillId="8" borderId="8" applyNumberFormat="0" applyFont="0" applyAlignment="0" applyProtection="0"/>
    <xf numFmtId="0" fontId="28" fillId="59" borderId="67" applyNumberFormat="0" applyAlignment="0" applyProtection="0"/>
    <xf numFmtId="0" fontId="19" fillId="8" borderId="8" applyNumberFormat="0" applyFont="0" applyAlignment="0" applyProtection="0"/>
    <xf numFmtId="9" fontId="19" fillId="0" borderId="0" applyFont="0" applyFill="0" applyBorder="0" applyAlignment="0" applyProtection="0"/>
    <xf numFmtId="0" fontId="28" fillId="0" borderId="0"/>
    <xf numFmtId="0" fontId="25" fillId="62" borderId="66" applyNumberFormat="0" applyAlignment="0" applyProtection="0"/>
    <xf numFmtId="9" fontId="28" fillId="0" borderId="0" applyFont="0" applyFill="0" applyBorder="0" applyAlignment="0" applyProtection="0"/>
    <xf numFmtId="0" fontId="28" fillId="0" borderId="0"/>
    <xf numFmtId="0" fontId="23" fillId="57" borderId="12" applyNumberFormat="0" applyAlignment="0" applyProtection="0"/>
    <xf numFmtId="0" fontId="22" fillId="55" borderId="66" applyNumberFormat="0" applyAlignment="0" applyProtection="0"/>
    <xf numFmtId="0" fontId="21" fillId="35" borderId="0" applyNumberFormat="0" applyBorder="0" applyAlignment="0" applyProtection="0"/>
    <xf numFmtId="9" fontId="19" fillId="0" borderId="0" applyFont="0" applyFill="0" applyBorder="0" applyAlignment="0" applyProtection="0"/>
    <xf numFmtId="9" fontId="28" fillId="0" borderId="0" applyFont="0" applyFill="0" applyBorder="0" applyAlignment="0" applyProtection="0"/>
    <xf numFmtId="0" fontId="29" fillId="55" borderId="68" applyNumberFormat="0" applyAlignment="0" applyProtection="0"/>
    <xf numFmtId="0" fontId="29" fillId="55" borderId="68"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42" fillId="0" borderId="31" applyNumberFormat="0" applyFill="0" applyAlignment="0" applyProtection="0"/>
    <xf numFmtId="0" fontId="32" fillId="0" borderId="0" applyNumberFormat="0" applyFill="0" applyBorder="0" applyAlignment="0" applyProtection="0"/>
    <xf numFmtId="0" fontId="36" fillId="0" borderId="69" applyNumberFormat="0" applyFill="0" applyAlignment="0" applyProtection="0"/>
    <xf numFmtId="43" fontId="28" fillId="0" borderId="0" applyFont="0" applyFill="0" applyBorder="0" applyAlignment="0" applyProtection="0"/>
    <xf numFmtId="43" fontId="28"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42" fillId="0" borderId="31" applyNumberFormat="0" applyFill="0" applyAlignment="0" applyProtection="0"/>
    <xf numFmtId="0" fontId="32" fillId="0" borderId="0" applyNumberFormat="0" applyFill="0" applyBorder="0" applyAlignment="0" applyProtection="0"/>
    <xf numFmtId="0" fontId="36" fillId="0" borderId="69" applyNumberFormat="0" applyFill="0" applyAlignment="0" applyProtection="0"/>
    <xf numFmtId="43" fontId="28"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42" fillId="0" borderId="31" applyNumberFormat="0" applyFill="0" applyAlignment="0" applyProtection="0"/>
    <xf numFmtId="0" fontId="32" fillId="0" borderId="0" applyNumberFormat="0" applyFill="0" applyBorder="0" applyAlignment="0" applyProtection="0"/>
    <xf numFmtId="0" fontId="36" fillId="0" borderId="69" applyNumberFormat="0" applyFill="0" applyAlignment="0" applyProtection="0"/>
    <xf numFmtId="9" fontId="28" fillId="0" borderId="0" applyFont="0" applyFill="0" applyBorder="0" applyAlignment="0" applyProtection="0"/>
    <xf numFmtId="43" fontId="28" fillId="0" borderId="0" applyFont="0" applyFill="0" applyBorder="0" applyAlignment="0" applyProtection="0"/>
    <xf numFmtId="0" fontId="28" fillId="0" borderId="0"/>
    <xf numFmtId="9"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Protection="0">
      <alignment vertical="top"/>
    </xf>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5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2" fillId="45"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62"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8" borderId="66" applyNumberFormat="0" applyAlignment="0" applyProtection="0"/>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0" fontId="25" fillId="37" borderId="66" applyNumberFormat="0" applyProtection="0">
      <alignment vertical="top"/>
    </xf>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59" borderId="67" applyNumberForma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28" fillId="39" borderId="67" applyNumberFormat="0" applyFont="0" applyAlignment="0" applyProtection="0"/>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18" fillId="59" borderId="67"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Protection="0">
      <alignment vertical="top"/>
    </xf>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5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0" fontId="29" fillId="45" borderId="68"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Alignment="0" applyProtection="0"/>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0" fontId="36" fillId="0" borderId="69" applyNumberFormat="0" applyFill="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57" borderId="12" applyNumberFormat="0" applyProtection="0">
      <alignment vertical="top"/>
    </xf>
    <xf numFmtId="0" fontId="21" fillId="35" borderId="0" applyNumberFormat="0" applyBorder="0" applyProtection="0">
      <alignment vertical="top"/>
    </xf>
    <xf numFmtId="0" fontId="25" fillId="37" borderId="66" applyNumberFormat="0" applyProtection="0">
      <alignment vertical="top"/>
    </xf>
    <xf numFmtId="0" fontId="24" fillId="0" borderId="13" applyNumberFormat="0" applyFill="0" applyProtection="0">
      <alignment vertical="top"/>
    </xf>
    <xf numFmtId="0" fontId="27" fillId="58" borderId="0" applyNumberFormat="0" applyBorder="0" applyProtection="0">
      <alignment vertical="top"/>
    </xf>
    <xf numFmtId="0" fontId="18" fillId="59" borderId="67" applyNumberFormat="0" applyProtection="0">
      <alignment vertical="top"/>
    </xf>
    <xf numFmtId="0" fontId="30" fillId="0" borderId="0" applyNumberFormat="0" applyFill="0" applyBorder="0" applyProtection="0">
      <alignment vertical="top"/>
    </xf>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7" fillId="3" borderId="0" applyNumberFormat="0" applyBorder="0" applyAlignment="0" applyProtection="0"/>
    <xf numFmtId="0" fontId="10" fillId="6" borderId="5" applyNumberFormat="0" applyAlignment="0" applyProtection="0"/>
    <xf numFmtId="0" fontId="11" fillId="6" borderId="4" applyNumberFormat="0" applyAlignment="0" applyProtection="0"/>
    <xf numFmtId="0" fontId="15" fillId="0" borderId="0" applyNumberFormat="0" applyFill="0" applyBorder="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9" fillId="0" borderId="0"/>
    <xf numFmtId="43" fontId="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7" fillId="3" borderId="0" applyNumberFormat="0" applyBorder="0" applyAlignment="0" applyProtection="0"/>
    <xf numFmtId="0" fontId="10" fillId="6" borderId="5" applyNumberFormat="0" applyAlignment="0" applyProtection="0"/>
    <xf numFmtId="0" fontId="11" fillId="6" borderId="4" applyNumberFormat="0" applyAlignment="0" applyProtection="0"/>
    <xf numFmtId="0" fontId="15" fillId="0" borderId="0" applyNumberFormat="0" applyFill="0" applyBorder="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43" fontId="19" fillId="0" borderId="0" applyFont="0" applyFill="0" applyBorder="0" applyAlignment="0" applyProtection="0"/>
    <xf numFmtId="0" fontId="6" fillId="2" borderId="0" applyNumberFormat="0" applyBorder="0" applyAlignment="0" applyProtection="0"/>
    <xf numFmtId="0" fontId="8" fillId="4" borderId="0" applyNumberFormat="0" applyBorder="0" applyAlignment="0" applyProtection="0"/>
    <xf numFmtId="0" fontId="12" fillId="0" borderId="6" applyNumberFormat="0" applyFill="0" applyAlignment="0" applyProtection="0"/>
    <xf numFmtId="0" fontId="13" fillId="7" borderId="7" applyNumberFormat="0" applyAlignment="0" applyProtection="0"/>
    <xf numFmtId="44"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2" fillId="55" borderId="71" applyNumberFormat="0" applyProtection="0">
      <alignment vertical="top"/>
    </xf>
    <xf numFmtId="0" fontId="22" fillId="55" borderId="71" applyNumberFormat="0" applyAlignment="0" applyProtection="0"/>
    <xf numFmtId="0" fontId="22" fillId="45" borderId="71" applyNumberFormat="0" applyAlignment="0" applyProtection="0"/>
    <xf numFmtId="0" fontId="25" fillId="62" borderId="71" applyNumberFormat="0" applyAlignment="0" applyProtection="0"/>
    <xf numFmtId="0" fontId="25" fillId="38" borderId="71" applyNumberFormat="0" applyAlignment="0" applyProtection="0"/>
    <xf numFmtId="0" fontId="25" fillId="37" borderId="71" applyNumberFormat="0" applyProtection="0">
      <alignment vertical="top"/>
    </xf>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28" fillId="59" borderId="72" applyNumberFormat="0" applyAlignment="0" applyProtection="0"/>
    <xf numFmtId="0" fontId="28" fillId="59" borderId="72" applyNumberFormat="0" applyAlignment="0" applyProtection="0"/>
    <xf numFmtId="0" fontId="28" fillId="39" borderId="72" applyNumberFormat="0" applyFont="0" applyAlignment="0" applyProtection="0"/>
    <xf numFmtId="0" fontId="28" fillId="39" borderId="72" applyNumberFormat="0" applyFont="0" applyAlignment="0" applyProtection="0"/>
    <xf numFmtId="0" fontId="28" fillId="39" borderId="72" applyNumberFormat="0" applyFont="0" applyAlignment="0" applyProtection="0"/>
    <xf numFmtId="0" fontId="18" fillId="59" borderId="72" applyNumberFormat="0" applyProtection="0">
      <alignment vertical="top"/>
    </xf>
    <xf numFmtId="0" fontId="29" fillId="55" borderId="73" applyNumberFormat="0" applyProtection="0">
      <alignment vertical="top"/>
    </xf>
    <xf numFmtId="0" fontId="29" fillId="55" borderId="73" applyNumberFormat="0" applyAlignment="0" applyProtection="0"/>
    <xf numFmtId="0" fontId="29" fillId="45" borderId="73"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4"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36" fillId="0" borderId="74" applyNumberFormat="0" applyFill="0" applyAlignment="0" applyProtection="0"/>
    <xf numFmtId="0" fontId="36" fillId="0" borderId="74" applyNumberFormat="0" applyFill="0" applyProtection="0">
      <alignment vertical="top"/>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cellStyleXfs>
  <cellXfs count="489">
    <xf numFmtId="0" fontId="0" fillId="0" borderId="0" xfId="0"/>
    <xf numFmtId="0" fontId="0" fillId="0" borderId="0" xfId="0"/>
    <xf numFmtId="0" fontId="0" fillId="0" borderId="0" xfId="0" applyAlignment="1">
      <alignment horizontal="center"/>
    </xf>
    <xf numFmtId="0" fontId="39" fillId="60" borderId="0" xfId="69" applyFont="1" applyFill="1" applyBorder="1" applyAlignment="1">
      <alignment vertical="center" wrapText="1"/>
    </xf>
    <xf numFmtId="0" fontId="41" fillId="0" borderId="0" xfId="69"/>
    <xf numFmtId="0" fontId="41" fillId="0" borderId="0" xfId="69" applyAlignment="1">
      <alignment horizontal="center" vertical="center"/>
    </xf>
    <xf numFmtId="4" fontId="41" fillId="0" borderId="0" xfId="69" applyNumberFormat="1" applyAlignment="1">
      <alignment horizontal="center" vertical="center"/>
    </xf>
    <xf numFmtId="0" fontId="41" fillId="0" borderId="0" xfId="69" applyBorder="1" applyAlignment="1">
      <alignment vertical="top"/>
    </xf>
    <xf numFmtId="0" fontId="41" fillId="0" borderId="0" xfId="69" applyAlignment="1">
      <alignment vertical="top"/>
    </xf>
    <xf numFmtId="4" fontId="37" fillId="0" borderId="20" xfId="69" applyNumberFormat="1" applyFont="1" applyFill="1" applyBorder="1" applyAlignment="1">
      <alignment horizontal="center" vertical="center"/>
    </xf>
    <xf numFmtId="0" fontId="37" fillId="0" borderId="0" xfId="69" applyFont="1" applyAlignment="1">
      <alignment vertical="center"/>
    </xf>
    <xf numFmtId="0" fontId="28" fillId="0" borderId="0" xfId="69" applyFont="1" applyAlignment="1">
      <alignment vertical="top"/>
    </xf>
    <xf numFmtId="4" fontId="41" fillId="0" borderId="0" xfId="69" applyNumberFormat="1" applyFill="1" applyAlignment="1">
      <alignment vertical="top"/>
    </xf>
    <xf numFmtId="4" fontId="41" fillId="0" borderId="0" xfId="69" applyNumberFormat="1" applyAlignment="1">
      <alignment vertical="top"/>
    </xf>
    <xf numFmtId="0" fontId="37" fillId="0" borderId="0" xfId="0" applyFont="1" applyAlignment="1">
      <alignment vertical="center"/>
    </xf>
    <xf numFmtId="2" fontId="0" fillId="0" borderId="0" xfId="0" applyNumberFormat="1"/>
    <xf numFmtId="0" fontId="0" fillId="0" borderId="0" xfId="0"/>
    <xf numFmtId="0" fontId="0" fillId="0" borderId="0" xfId="0" applyAlignment="1">
      <alignment vertical="center"/>
    </xf>
    <xf numFmtId="0" fontId="16" fillId="0" borderId="20" xfId="0" applyFont="1" applyBorder="1" applyAlignment="1">
      <alignment vertical="center"/>
    </xf>
    <xf numFmtId="0" fontId="0" fillId="0" borderId="0" xfId="0"/>
    <xf numFmtId="43" fontId="53" fillId="0" borderId="26" xfId="1641" applyFont="1" applyFill="1" applyBorder="1" applyAlignment="1">
      <alignment horizontal="center" vertical="center"/>
    </xf>
    <xf numFmtId="43" fontId="52" fillId="0" borderId="23" xfId="1641" applyFont="1" applyFill="1" applyBorder="1" applyAlignment="1">
      <alignment horizontal="center" vertical="center"/>
    </xf>
    <xf numFmtId="43" fontId="52" fillId="0" borderId="20" xfId="1641" applyFont="1" applyFill="1" applyBorder="1" applyAlignment="1">
      <alignment horizontal="center" vertical="center"/>
    </xf>
    <xf numFmtId="181" fontId="53" fillId="0" borderId="25" xfId="1641" applyNumberFormat="1" applyFont="1" applyFill="1" applyBorder="1" applyAlignment="1">
      <alignment vertical="center" wrapText="1"/>
    </xf>
    <xf numFmtId="181" fontId="52" fillId="0" borderId="23" xfId="1641" applyNumberFormat="1" applyFont="1" applyFill="1" applyBorder="1" applyAlignment="1">
      <alignment horizontal="center" vertical="center"/>
    </xf>
    <xf numFmtId="0" fontId="1" fillId="0" borderId="20" xfId="0" applyFont="1" applyFill="1" applyBorder="1"/>
    <xf numFmtId="0" fontId="0" fillId="0" borderId="0" xfId="0" applyAlignment="1">
      <alignment vertical="top"/>
    </xf>
    <xf numFmtId="0" fontId="0" fillId="0" borderId="0" xfId="0" applyBorder="1" applyAlignment="1">
      <alignment vertical="top"/>
    </xf>
    <xf numFmtId="0" fontId="37" fillId="0" borderId="0" xfId="0" applyFont="1" applyBorder="1" applyAlignment="1">
      <alignment horizontal="center" vertical="center"/>
    </xf>
    <xf numFmtId="0" fontId="28" fillId="0" borderId="43" xfId="69" applyFont="1" applyFill="1" applyBorder="1" applyAlignment="1">
      <alignment horizontal="justify" vertical="center"/>
    </xf>
    <xf numFmtId="0" fontId="28" fillId="0" borderId="43" xfId="69" applyFont="1" applyFill="1" applyBorder="1" applyAlignment="1">
      <alignment horizontal="center" vertical="center"/>
    </xf>
    <xf numFmtId="4" fontId="41" fillId="0" borderId="43" xfId="69" applyNumberFormat="1" applyFill="1" applyBorder="1" applyAlignment="1">
      <alignment horizontal="right" vertical="center"/>
    </xf>
    <xf numFmtId="2" fontId="41" fillId="0" borderId="0" xfId="69" applyNumberFormat="1" applyAlignment="1">
      <alignment vertical="top"/>
    </xf>
    <xf numFmtId="10" fontId="0" fillId="0" borderId="0" xfId="0" applyNumberFormat="1" applyBorder="1" applyAlignment="1">
      <alignment horizontal="center" vertical="center"/>
    </xf>
    <xf numFmtId="10" fontId="50" fillId="0" borderId="0" xfId="1" applyNumberFormat="1" applyFont="1" applyBorder="1" applyAlignment="1">
      <alignment horizontal="center" vertical="center" wrapText="1"/>
    </xf>
    <xf numFmtId="17" fontId="0" fillId="0" borderId="0" xfId="0" applyNumberFormat="1" applyBorder="1" applyAlignment="1">
      <alignment horizontal="center" vertical="center"/>
    </xf>
    <xf numFmtId="0" fontId="0" fillId="0" borderId="0" xfId="0"/>
    <xf numFmtId="49" fontId="28" fillId="0" borderId="42" xfId="69" applyNumberFormat="1" applyFont="1" applyFill="1" applyBorder="1" applyAlignment="1">
      <alignment horizontal="center" vertical="center"/>
    </xf>
    <xf numFmtId="0" fontId="28" fillId="0" borderId="45" xfId="69" applyNumberFormat="1" applyFont="1" applyFill="1" applyBorder="1" applyAlignment="1">
      <alignment horizontal="center" vertical="center"/>
    </xf>
    <xf numFmtId="0" fontId="28" fillId="68" borderId="57" xfId="0" applyFont="1" applyFill="1" applyBorder="1" applyAlignment="1">
      <alignment horizontal="center" vertical="center"/>
    </xf>
    <xf numFmtId="0" fontId="37" fillId="68" borderId="39" xfId="0" applyFont="1" applyFill="1" applyBorder="1" applyAlignment="1">
      <alignment horizontal="right" vertical="center"/>
    </xf>
    <xf numFmtId="0" fontId="28" fillId="68" borderId="39" xfId="0" applyFont="1" applyFill="1" applyBorder="1" applyAlignment="1">
      <alignment horizontal="center" vertical="center"/>
    </xf>
    <xf numFmtId="4" fontId="28" fillId="68" borderId="39" xfId="0" applyNumberFormat="1" applyFont="1" applyFill="1" applyBorder="1" applyAlignment="1">
      <alignment vertical="center"/>
    </xf>
    <xf numFmtId="4" fontId="37" fillId="68" borderId="39" xfId="0" applyNumberFormat="1" applyFont="1" applyFill="1" applyBorder="1" applyAlignment="1">
      <alignment vertical="center"/>
    </xf>
    <xf numFmtId="4" fontId="37" fillId="68" borderId="40" xfId="0" applyNumberFormat="1" applyFont="1" applyFill="1" applyBorder="1" applyAlignment="1">
      <alignment horizontal="center" vertical="center"/>
    </xf>
    <xf numFmtId="0" fontId="0" fillId="69" borderId="26" xfId="0" applyFill="1" applyBorder="1" applyAlignment="1">
      <alignment horizontal="center" vertical="center"/>
    </xf>
    <xf numFmtId="0" fontId="0" fillId="0" borderId="0" xfId="0" applyBorder="1"/>
    <xf numFmtId="0" fontId="0" fillId="0" borderId="0" xfId="0" applyAlignment="1">
      <alignment wrapText="1"/>
    </xf>
    <xf numFmtId="0" fontId="0" fillId="0" borderId="0" xfId="0" applyFill="1"/>
    <xf numFmtId="181" fontId="1" fillId="0" borderId="20" xfId="1641" applyNumberFormat="1" applyFont="1" applyFill="1" applyBorder="1" applyAlignment="1">
      <alignment vertical="center"/>
    </xf>
    <xf numFmtId="0" fontId="0" fillId="0" borderId="0" xfId="0" applyBorder="1" applyAlignment="1"/>
    <xf numFmtId="49" fontId="18" fillId="0" borderId="0" xfId="1641" applyNumberFormat="1" applyFont="1" applyBorder="1" applyAlignment="1">
      <alignment horizontal="center" vertical="center" wrapText="1"/>
    </xf>
    <xf numFmtId="0" fontId="37" fillId="0" borderId="37" xfId="69" applyFont="1" applyFill="1" applyBorder="1" applyAlignment="1">
      <alignment horizontal="center" vertical="center"/>
    </xf>
    <xf numFmtId="0" fontId="37" fillId="0" borderId="20" xfId="69" applyFont="1" applyFill="1" applyBorder="1" applyAlignment="1">
      <alignment horizontal="center" vertical="center"/>
    </xf>
    <xf numFmtId="4" fontId="37" fillId="0" borderId="20" xfId="69" applyNumberFormat="1" applyFont="1" applyFill="1" applyBorder="1" applyAlignment="1">
      <alignment horizontal="center" vertical="center" wrapText="1"/>
    </xf>
    <xf numFmtId="0" fontId="37" fillId="0" borderId="20" xfId="69" applyFont="1" applyFill="1" applyBorder="1" applyAlignment="1">
      <alignment horizontal="center" vertical="center" wrapText="1"/>
    </xf>
    <xf numFmtId="0" fontId="37" fillId="0" borderId="38" xfId="69" applyFont="1" applyFill="1" applyBorder="1" applyAlignment="1">
      <alignment horizontal="center" vertical="center" wrapText="1"/>
    </xf>
    <xf numFmtId="4" fontId="41" fillId="0" borderId="0" xfId="69" applyNumberFormat="1"/>
    <xf numFmtId="0" fontId="0" fillId="69" borderId="20" xfId="0" applyFill="1" applyBorder="1" applyAlignment="1">
      <alignment horizontal="center" vertical="center"/>
    </xf>
    <xf numFmtId="0" fontId="1" fillId="69" borderId="20" xfId="0" applyFont="1" applyFill="1" applyBorder="1" applyAlignment="1">
      <alignment horizontal="center" vertical="center"/>
    </xf>
    <xf numFmtId="4" fontId="28" fillId="0" borderId="0" xfId="69" applyNumberFormat="1" applyFont="1" applyAlignment="1">
      <alignment horizontal="center" vertical="center"/>
    </xf>
    <xf numFmtId="49" fontId="18" fillId="65" borderId="0" xfId="1641" applyNumberFormat="1" applyFont="1" applyFill="1" applyBorder="1" applyAlignment="1">
      <alignment horizontal="center" vertical="center" wrapText="1"/>
    </xf>
    <xf numFmtId="0" fontId="37" fillId="65" borderId="0" xfId="0" applyFont="1" applyFill="1" applyAlignment="1">
      <alignment vertical="center"/>
    </xf>
    <xf numFmtId="0" fontId="28" fillId="65" borderId="0" xfId="69" applyFont="1" applyFill="1" applyAlignment="1">
      <alignment vertical="top"/>
    </xf>
    <xf numFmtId="0" fontId="37" fillId="0" borderId="0" xfId="0" applyFont="1" applyAlignment="1">
      <alignment vertical="center"/>
    </xf>
    <xf numFmtId="0" fontId="28" fillId="0" borderId="21" xfId="0" applyFont="1" applyFill="1" applyBorder="1" applyAlignment="1">
      <alignment horizontal="left" vertical="center"/>
    </xf>
    <xf numFmtId="0" fontId="28" fillId="0" borderId="0"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37" fillId="0" borderId="0" xfId="0" applyFont="1" applyFill="1" applyBorder="1" applyAlignment="1">
      <alignment wrapText="1"/>
    </xf>
    <xf numFmtId="0" fontId="0" fillId="0" borderId="36" xfId="0" applyFill="1" applyBorder="1" applyAlignment="1">
      <alignment vertical="top"/>
    </xf>
    <xf numFmtId="0" fontId="39" fillId="0" borderId="25" xfId="0" applyFont="1" applyFill="1" applyBorder="1" applyAlignment="1">
      <alignment horizontal="center" vertical="center" wrapText="1"/>
    </xf>
    <xf numFmtId="0" fontId="28" fillId="0" borderId="0" xfId="69" applyFont="1" applyAlignment="1">
      <alignment vertical="center"/>
    </xf>
    <xf numFmtId="0" fontId="0" fillId="0" borderId="0" xfId="0" applyAlignment="1">
      <alignment vertical="center"/>
    </xf>
    <xf numFmtId="0" fontId="0" fillId="0" borderId="0" xfId="0" applyAlignment="1">
      <alignment horizontal="center" vertical="center"/>
    </xf>
    <xf numFmtId="4" fontId="28" fillId="0" borderId="43" xfId="69" applyNumberFormat="1" applyFont="1" applyFill="1" applyBorder="1" applyAlignment="1">
      <alignment horizontal="right" vertical="center"/>
    </xf>
    <xf numFmtId="4" fontId="28" fillId="0" borderId="43" xfId="1653" applyNumberFormat="1" applyFont="1" applyFill="1" applyBorder="1" applyAlignment="1">
      <alignment horizontal="right" vertical="center"/>
    </xf>
    <xf numFmtId="0" fontId="28" fillId="65" borderId="45" xfId="69" applyNumberFormat="1" applyFont="1" applyFill="1" applyBorder="1" applyAlignment="1">
      <alignment horizontal="center" vertical="center"/>
    </xf>
    <xf numFmtId="49" fontId="18" fillId="67" borderId="0" xfId="1641" applyNumberFormat="1" applyFont="1" applyFill="1" applyBorder="1" applyAlignment="1">
      <alignment horizontal="center" vertical="center" wrapText="1"/>
    </xf>
    <xf numFmtId="0" fontId="37" fillId="67" borderId="0" xfId="0" applyFont="1" applyFill="1" applyAlignment="1">
      <alignment vertical="center"/>
    </xf>
    <xf numFmtId="0" fontId="0" fillId="0" borderId="0" xfId="0"/>
    <xf numFmtId="0" fontId="37" fillId="0" borderId="0" xfId="0" applyFont="1" applyAlignment="1">
      <alignment vertical="center"/>
    </xf>
    <xf numFmtId="10" fontId="1" fillId="0" borderId="20" xfId="1" applyNumberFormat="1" applyFont="1" applyBorder="1" applyAlignment="1">
      <alignment horizontal="center" vertical="center" wrapText="1"/>
    </xf>
    <xf numFmtId="0" fontId="51" fillId="0" borderId="63" xfId="2" applyFont="1" applyFill="1" applyBorder="1" applyAlignment="1">
      <alignment horizontal="center" vertical="center"/>
    </xf>
    <xf numFmtId="49" fontId="28" fillId="0" borderId="42" xfId="1653" applyNumberFormat="1" applyFont="1" applyFill="1" applyBorder="1" applyAlignment="1">
      <alignment horizontal="center" vertical="center" wrapText="1"/>
    </xf>
    <xf numFmtId="0" fontId="28" fillId="0" borderId="45" xfId="1653" applyNumberFormat="1" applyFont="1" applyFill="1" applyBorder="1" applyAlignment="1">
      <alignment horizontal="center" vertical="center" wrapText="1"/>
    </xf>
    <xf numFmtId="49" fontId="28" fillId="0" borderId="42" xfId="0" applyNumberFormat="1" applyFont="1" applyFill="1" applyBorder="1" applyAlignment="1">
      <alignment horizontal="center" vertical="center" wrapText="1"/>
    </xf>
    <xf numFmtId="0" fontId="28" fillId="0" borderId="43" xfId="1653" applyFont="1" applyFill="1" applyBorder="1" applyAlignment="1">
      <alignment horizontal="justify" vertical="center"/>
    </xf>
    <xf numFmtId="181" fontId="51" fillId="0" borderId="61" xfId="1641" applyNumberFormat="1" applyFont="1" applyFill="1" applyBorder="1" applyAlignment="1">
      <alignment vertical="center"/>
    </xf>
    <xf numFmtId="43" fontId="51" fillId="0" borderId="62" xfId="1641" applyFont="1" applyFill="1" applyBorder="1" applyAlignment="1">
      <alignment vertical="center"/>
    </xf>
    <xf numFmtId="43" fontId="0" fillId="0" borderId="20" xfId="1641" applyFont="1" applyFill="1" applyBorder="1"/>
    <xf numFmtId="0" fontId="1" fillId="69" borderId="20" xfId="0" applyFont="1" applyFill="1" applyBorder="1" applyAlignment="1">
      <alignment vertical="center" wrapText="1"/>
    </xf>
    <xf numFmtId="0" fontId="38" fillId="60" borderId="0" xfId="69" applyFont="1" applyFill="1" applyBorder="1" applyAlignment="1">
      <alignment horizontal="center" vertical="center" wrapText="1"/>
    </xf>
    <xf numFmtId="0" fontId="0" fillId="0" borderId="0" xfId="0" applyAlignment="1">
      <alignment vertical="center"/>
    </xf>
    <xf numFmtId="0" fontId="0" fillId="0" borderId="47" xfId="0" applyBorder="1"/>
    <xf numFmtId="0" fontId="16" fillId="0" borderId="20" xfId="0" applyFont="1" applyBorder="1" applyAlignment="1">
      <alignment vertical="center"/>
    </xf>
    <xf numFmtId="10" fontId="0" fillId="0" borderId="20" xfId="0" applyNumberFormat="1" applyBorder="1" applyAlignment="1">
      <alignment horizontal="center" vertical="center"/>
    </xf>
    <xf numFmtId="17" fontId="0" fillId="0" borderId="20" xfId="0" applyNumberFormat="1" applyBorder="1" applyAlignment="1">
      <alignment horizontal="center" vertical="center"/>
    </xf>
    <xf numFmtId="10" fontId="0" fillId="0" borderId="0" xfId="0" applyNumberFormat="1" applyBorder="1" applyAlignment="1">
      <alignment horizontal="center" vertical="center"/>
    </xf>
    <xf numFmtId="10" fontId="50" fillId="0" borderId="0" xfId="1" applyNumberFormat="1" applyFont="1" applyBorder="1" applyAlignment="1">
      <alignment horizontal="center" vertical="center" wrapText="1"/>
    </xf>
    <xf numFmtId="17" fontId="0" fillId="0" borderId="0" xfId="0" applyNumberFormat="1" applyBorder="1" applyAlignment="1">
      <alignment horizontal="center" vertical="center"/>
    </xf>
    <xf numFmtId="49" fontId="28" fillId="0" borderId="42" xfId="1653" applyNumberFormat="1" applyFont="1" applyFill="1" applyBorder="1" applyAlignment="1">
      <alignment horizontal="center" vertical="center"/>
    </xf>
    <xf numFmtId="0" fontId="0" fillId="0" borderId="0" xfId="0" applyFill="1" applyAlignment="1">
      <alignment wrapText="1"/>
    </xf>
    <xf numFmtId="49" fontId="18" fillId="0" borderId="0" xfId="1641" applyNumberFormat="1" applyFont="1" applyFill="1" applyBorder="1" applyAlignment="1">
      <alignment horizontal="center" vertical="center" wrapText="1"/>
    </xf>
    <xf numFmtId="0" fontId="28" fillId="0" borderId="0" xfId="69" applyFont="1" applyFill="1" applyAlignment="1">
      <alignment vertical="top"/>
    </xf>
    <xf numFmtId="0" fontId="51" fillId="69" borderId="20" xfId="2" applyFont="1" applyFill="1" applyBorder="1" applyAlignment="1">
      <alignment horizontal="center" vertical="center"/>
    </xf>
    <xf numFmtId="0" fontId="52" fillId="69" borderId="19" xfId="2" applyFont="1" applyFill="1" applyBorder="1" applyAlignment="1">
      <alignment horizontal="center" vertical="center" wrapText="1"/>
    </xf>
    <xf numFmtId="0" fontId="60" fillId="69" borderId="20" xfId="2" applyNumberFormat="1" applyFont="1" applyFill="1" applyBorder="1" applyAlignment="1">
      <alignment horizontal="left" vertical="center" wrapText="1"/>
    </xf>
    <xf numFmtId="0" fontId="52" fillId="69" borderId="20" xfId="2" applyFont="1" applyFill="1" applyBorder="1" applyAlignment="1">
      <alignment horizontal="center" vertical="center"/>
    </xf>
    <xf numFmtId="0" fontId="52" fillId="69" borderId="23" xfId="2" applyFont="1" applyFill="1" applyBorder="1" applyAlignment="1">
      <alignment horizontal="center" vertical="center"/>
    </xf>
    <xf numFmtId="0" fontId="53" fillId="69" borderId="20" xfId="2" applyNumberFormat="1" applyFont="1" applyFill="1" applyBorder="1" applyAlignment="1">
      <alignment horizontal="center" vertical="center" wrapText="1"/>
    </xf>
    <xf numFmtId="2" fontId="1" fillId="69" borderId="20" xfId="0" applyNumberFormat="1" applyFont="1" applyFill="1" applyBorder="1" applyAlignment="1">
      <alignment vertical="center"/>
    </xf>
    <xf numFmtId="0" fontId="1" fillId="69" borderId="27" xfId="0" applyFont="1" applyFill="1" applyBorder="1" applyAlignment="1">
      <alignment vertical="center" wrapText="1"/>
    </xf>
    <xf numFmtId="0" fontId="0" fillId="69" borderId="27" xfId="0" applyFill="1" applyBorder="1" applyAlignment="1">
      <alignment horizontal="center" vertical="center"/>
    </xf>
    <xf numFmtId="0" fontId="1" fillId="69" borderId="27" xfId="0" applyFont="1" applyFill="1" applyBorder="1" applyAlignment="1">
      <alignment horizontal="center" vertical="center"/>
    </xf>
    <xf numFmtId="176" fontId="1" fillId="69" borderId="27" xfId="0" applyNumberFormat="1" applyFont="1" applyFill="1" applyBorder="1" applyAlignment="1">
      <alignment vertical="center"/>
    </xf>
    <xf numFmtId="2" fontId="1" fillId="69" borderId="27" xfId="0" applyNumberFormat="1" applyFont="1" applyFill="1" applyBorder="1" applyAlignment="1">
      <alignment vertical="center"/>
    </xf>
    <xf numFmtId="2" fontId="1" fillId="69" borderId="19" xfId="0" applyNumberFormat="1" applyFont="1" applyFill="1" applyBorder="1" applyAlignment="1">
      <alignment vertical="center"/>
    </xf>
    <xf numFmtId="0" fontId="0" fillId="69" borderId="47" xfId="0" applyFill="1" applyBorder="1" applyAlignment="1">
      <alignment vertical="center"/>
    </xf>
    <xf numFmtId="0" fontId="0" fillId="69" borderId="0" xfId="0" applyFill="1" applyBorder="1" applyAlignment="1">
      <alignment horizontal="center" vertical="center"/>
    </xf>
    <xf numFmtId="0" fontId="0" fillId="69" borderId="48" xfId="0" applyFill="1" applyBorder="1" applyAlignment="1">
      <alignment horizontal="center" vertical="center"/>
    </xf>
    <xf numFmtId="0" fontId="0" fillId="69" borderId="20" xfId="0" applyFont="1" applyFill="1" applyBorder="1" applyAlignment="1">
      <alignment horizontal="left" vertical="center"/>
    </xf>
    <xf numFmtId="0" fontId="0" fillId="69" borderId="20" xfId="0" applyFont="1" applyFill="1" applyBorder="1" applyAlignment="1">
      <alignment horizontal="center" vertical="center"/>
    </xf>
    <xf numFmtId="176" fontId="0" fillId="69" borderId="20" xfId="0" applyNumberFormat="1" applyFont="1" applyFill="1" applyBorder="1" applyAlignment="1">
      <alignment horizontal="left" vertical="center"/>
    </xf>
    <xf numFmtId="2" fontId="0" fillId="69" borderId="20" xfId="0" applyNumberFormat="1" applyFont="1" applyFill="1" applyBorder="1" applyAlignment="1">
      <alignment vertical="center"/>
    </xf>
    <xf numFmtId="0" fontId="0" fillId="69" borderId="20" xfId="0" applyFill="1" applyBorder="1" applyAlignment="1">
      <alignment horizontal="left" vertical="center"/>
    </xf>
    <xf numFmtId="4" fontId="57" fillId="69" borderId="20" xfId="2" applyNumberFormat="1" applyFont="1" applyFill="1" applyBorder="1" applyAlignment="1">
      <alignment horizontal="right" vertical="center"/>
    </xf>
    <xf numFmtId="10" fontId="1" fillId="69" borderId="20" xfId="0" applyNumberFormat="1" applyFont="1" applyFill="1" applyBorder="1" applyAlignment="1">
      <alignment horizontal="center" vertical="center"/>
    </xf>
    <xf numFmtId="0" fontId="0" fillId="69" borderId="25" xfId="0" applyFill="1" applyBorder="1" applyAlignment="1">
      <alignment horizontal="center" vertical="center"/>
    </xf>
    <xf numFmtId="0" fontId="28" fillId="0" borderId="43" xfId="1653" applyFont="1" applyFill="1" applyBorder="1" applyAlignment="1">
      <alignment horizontal="center" vertical="center"/>
    </xf>
    <xf numFmtId="4" fontId="28" fillId="0" borderId="43" xfId="1653" applyNumberFormat="1" applyFill="1" applyBorder="1" applyAlignment="1">
      <alignment horizontal="right" vertical="center"/>
    </xf>
    <xf numFmtId="43" fontId="28" fillId="0" borderId="43" xfId="1641" applyNumberFormat="1" applyFont="1" applyFill="1" applyBorder="1" applyAlignment="1">
      <alignment horizontal="right" vertical="center"/>
    </xf>
    <xf numFmtId="165" fontId="0" fillId="0" borderId="0" xfId="0" applyNumberFormat="1"/>
    <xf numFmtId="0" fontId="51" fillId="0" borderId="62" xfId="2" applyFont="1" applyFill="1" applyBorder="1" applyAlignment="1">
      <alignment vertical="center"/>
    </xf>
    <xf numFmtId="0" fontId="37" fillId="0" borderId="0" xfId="0" applyFont="1" applyFill="1" applyAlignment="1">
      <alignment vertical="center"/>
    </xf>
    <xf numFmtId="49" fontId="18" fillId="0" borderId="0" xfId="1641" applyNumberFormat="1" applyFont="1" applyBorder="1" applyAlignment="1">
      <alignment horizontal="left" vertical="center"/>
    </xf>
    <xf numFmtId="0" fontId="0" fillId="69" borderId="63" xfId="0" applyFill="1" applyBorder="1" applyAlignment="1">
      <alignment vertical="center"/>
    </xf>
    <xf numFmtId="0" fontId="0" fillId="69" borderId="61" xfId="0" applyFill="1" applyBorder="1" applyAlignment="1">
      <alignment horizontal="center" vertical="center"/>
    </xf>
    <xf numFmtId="0" fontId="51" fillId="69" borderId="63" xfId="2" applyFont="1" applyFill="1" applyBorder="1" applyAlignment="1">
      <alignment horizontal="center" vertical="center"/>
    </xf>
    <xf numFmtId="0" fontId="51" fillId="69" borderId="61" xfId="2" applyFont="1" applyFill="1" applyBorder="1" applyAlignment="1">
      <alignment vertical="center"/>
    </xf>
    <xf numFmtId="0" fontId="51" fillId="69" borderId="62" xfId="2" applyFont="1" applyFill="1" applyBorder="1" applyAlignment="1">
      <alignment vertical="center"/>
    </xf>
    <xf numFmtId="49" fontId="28" fillId="0" borderId="42" xfId="0" applyNumberFormat="1" applyFont="1" applyFill="1" applyBorder="1" applyAlignment="1">
      <alignment horizontal="center" vertical="center"/>
    </xf>
    <xf numFmtId="0" fontId="0" fillId="0" borderId="0" xfId="0" applyFill="1"/>
    <xf numFmtId="0" fontId="52" fillId="0" borderId="19" xfId="2" applyFont="1" applyFill="1" applyBorder="1" applyAlignment="1">
      <alignment horizontal="center" vertical="center" wrapText="1"/>
    </xf>
    <xf numFmtId="0" fontId="53" fillId="0" borderId="24" xfId="2" applyNumberFormat="1" applyFont="1" applyFill="1" applyBorder="1" applyAlignment="1">
      <alignment horizontal="center" vertical="center" wrapText="1"/>
    </xf>
    <xf numFmtId="0" fontId="56" fillId="64" borderId="25" xfId="0" applyFont="1" applyFill="1" applyBorder="1" applyAlignment="1">
      <alignment horizontal="center" vertical="center"/>
    </xf>
    <xf numFmtId="0" fontId="0" fillId="64" borderId="27" xfId="0" applyFill="1" applyBorder="1" applyAlignment="1">
      <alignment horizontal="center" vertical="center"/>
    </xf>
    <xf numFmtId="0" fontId="0" fillId="64" borderId="27" xfId="0" applyFill="1" applyBorder="1" applyAlignment="1">
      <alignment vertical="center"/>
    </xf>
    <xf numFmtId="0" fontId="0" fillId="64" borderId="19" xfId="0" applyFill="1" applyBorder="1" applyAlignment="1">
      <alignment vertical="center"/>
    </xf>
    <xf numFmtId="0" fontId="0" fillId="64" borderId="22" xfId="0" applyFill="1" applyBorder="1" applyAlignment="1">
      <alignment horizontal="center" vertical="center"/>
    </xf>
    <xf numFmtId="0" fontId="0" fillId="69" borderId="20" xfId="0" applyFill="1" applyBorder="1" applyAlignment="1">
      <alignment horizontal="center" vertical="center" wrapText="1"/>
    </xf>
    <xf numFmtId="0" fontId="51" fillId="0" borderId="61" xfId="2" applyFont="1" applyFill="1" applyBorder="1" applyAlignment="1">
      <alignment vertical="center"/>
    </xf>
    <xf numFmtId="179" fontId="57" fillId="0" borderId="62" xfId="2" quotePrefix="1" applyNumberFormat="1" applyFont="1" applyFill="1" applyBorder="1" applyAlignment="1">
      <alignment horizontal="left" vertical="center" wrapText="1"/>
    </xf>
    <xf numFmtId="0" fontId="28" fillId="0" borderId="45" xfId="1653" applyNumberFormat="1" applyFont="1" applyFill="1" applyBorder="1" applyAlignment="1">
      <alignment horizontal="center" vertical="center"/>
    </xf>
    <xf numFmtId="0" fontId="0" fillId="0" borderId="0" xfId="0"/>
    <xf numFmtId="0" fontId="28" fillId="69" borderId="21" xfId="0" applyFont="1" applyFill="1" applyBorder="1" applyAlignment="1">
      <alignment horizontal="left" vertical="center"/>
    </xf>
    <xf numFmtId="0" fontId="28" fillId="69" borderId="0" xfId="0" applyFont="1" applyFill="1" applyBorder="1" applyAlignment="1">
      <alignment horizontal="center" vertical="center" wrapText="1"/>
    </xf>
    <xf numFmtId="0" fontId="37" fillId="69" borderId="0" xfId="0" applyFont="1" applyFill="1" applyBorder="1" applyAlignment="1">
      <alignment horizontal="center" vertical="center" wrapText="1"/>
    </xf>
    <xf numFmtId="0" fontId="39" fillId="69" borderId="25" xfId="0" applyFont="1" applyFill="1" applyBorder="1" applyAlignment="1">
      <alignment horizontal="center" vertical="center" wrapText="1"/>
    </xf>
    <xf numFmtId="0" fontId="51" fillId="0" borderId="20" xfId="2" applyFont="1" applyFill="1" applyBorder="1" applyAlignment="1">
      <alignment horizontal="center" vertical="center"/>
    </xf>
    <xf numFmtId="0" fontId="51" fillId="0" borderId="22" xfId="2" applyFont="1" applyFill="1" applyBorder="1" applyAlignment="1">
      <alignment horizontal="center" vertical="center"/>
    </xf>
    <xf numFmtId="0" fontId="51" fillId="69" borderId="22" xfId="2" applyFont="1" applyFill="1" applyBorder="1" applyAlignment="1">
      <alignment horizontal="center" vertical="center"/>
    </xf>
    <xf numFmtId="0" fontId="0" fillId="71" borderId="0" xfId="0" applyFill="1"/>
    <xf numFmtId="179" fontId="0" fillId="69" borderId="63" xfId="0" applyNumberFormat="1" applyFill="1" applyBorder="1" applyAlignment="1">
      <alignment horizontal="right" vertical="center"/>
    </xf>
    <xf numFmtId="179" fontId="57" fillId="69" borderId="62" xfId="2" quotePrefix="1" applyNumberFormat="1" applyFont="1" applyFill="1" applyBorder="1" applyAlignment="1">
      <alignment horizontal="left" vertical="center" wrapText="1"/>
    </xf>
    <xf numFmtId="4" fontId="53" fillId="69" borderId="22" xfId="2" applyNumberFormat="1" applyFont="1" applyFill="1" applyBorder="1" applyAlignment="1">
      <alignment horizontal="center" vertical="center"/>
    </xf>
    <xf numFmtId="0" fontId="53" fillId="69" borderId="24" xfId="2" applyNumberFormat="1" applyFont="1" applyFill="1" applyBorder="1" applyAlignment="1">
      <alignment horizontal="center" vertical="center" wrapText="1"/>
    </xf>
    <xf numFmtId="4" fontId="55" fillId="69" borderId="19" xfId="2" applyNumberFormat="1" applyFont="1" applyFill="1" applyBorder="1" applyAlignment="1">
      <alignment horizontal="center" vertical="center"/>
    </xf>
    <xf numFmtId="2" fontId="1" fillId="69" borderId="20" xfId="0" applyNumberFormat="1" applyFont="1" applyFill="1" applyBorder="1" applyAlignment="1">
      <alignment vertical="center" wrapText="1"/>
    </xf>
    <xf numFmtId="4" fontId="0" fillId="69" borderId="20" xfId="0" applyNumberFormat="1" applyFont="1" applyFill="1" applyBorder="1" applyAlignment="1">
      <alignment horizontal="right" vertical="center"/>
    </xf>
    <xf numFmtId="4" fontId="1" fillId="69" borderId="20" xfId="0" applyNumberFormat="1" applyFont="1" applyFill="1" applyBorder="1" applyAlignment="1">
      <alignment vertical="center"/>
    </xf>
    <xf numFmtId="0" fontId="0" fillId="71" borderId="0" xfId="0" applyFill="1" applyAlignment="1">
      <alignment wrapText="1"/>
    </xf>
    <xf numFmtId="0" fontId="0" fillId="69" borderId="20" xfId="0" applyFont="1" applyFill="1" applyBorder="1" applyAlignment="1">
      <alignment vertical="center" wrapText="1"/>
    </xf>
    <xf numFmtId="0" fontId="53" fillId="69" borderId="25" xfId="2" applyNumberFormat="1" applyFont="1" applyFill="1" applyBorder="1" applyAlignment="1">
      <alignment vertical="center" wrapText="1"/>
    </xf>
    <xf numFmtId="0" fontId="53" fillId="69" borderId="26" xfId="2" applyFont="1" applyFill="1" applyBorder="1" applyAlignment="1">
      <alignment horizontal="center" vertical="center"/>
    </xf>
    <xf numFmtId="0" fontId="0" fillId="69" borderId="49" xfId="0" applyFill="1" applyBorder="1" applyAlignment="1">
      <alignment vertical="center"/>
    </xf>
    <xf numFmtId="0" fontId="0" fillId="69" borderId="28" xfId="0" applyFill="1" applyBorder="1" applyAlignment="1">
      <alignment vertical="center" wrapText="1"/>
    </xf>
    <xf numFmtId="0" fontId="1" fillId="69" borderId="20" xfId="0" applyFont="1" applyFill="1" applyBorder="1" applyAlignment="1">
      <alignment horizontal="center" vertical="center" wrapText="1"/>
    </xf>
    <xf numFmtId="181" fontId="1" fillId="69" borderId="20" xfId="1641" applyNumberFormat="1" applyFont="1" applyFill="1" applyBorder="1" applyAlignment="1">
      <alignment vertical="center"/>
    </xf>
    <xf numFmtId="0" fontId="0" fillId="69" borderId="23" xfId="0" applyFill="1" applyBorder="1" applyAlignment="1">
      <alignment vertical="center" wrapText="1"/>
    </xf>
    <xf numFmtId="0" fontId="0" fillId="69" borderId="47" xfId="0" applyFill="1" applyBorder="1" applyAlignment="1">
      <alignment vertical="center" wrapText="1"/>
    </xf>
    <xf numFmtId="0" fontId="0" fillId="69" borderId="24" xfId="0" applyFill="1" applyBorder="1" applyAlignment="1">
      <alignment vertical="center" wrapText="1"/>
    </xf>
    <xf numFmtId="0" fontId="0" fillId="69" borderId="0" xfId="0" applyFill="1"/>
    <xf numFmtId="0" fontId="0" fillId="69" borderId="0" xfId="0" applyFill="1" applyAlignment="1">
      <alignment horizontal="center"/>
    </xf>
    <xf numFmtId="0" fontId="37" fillId="0" borderId="51" xfId="69" applyFont="1" applyFill="1" applyBorder="1" applyAlignment="1">
      <alignment horizontal="justify" vertical="center"/>
    </xf>
    <xf numFmtId="0" fontId="37" fillId="0" borderId="51" xfId="69" applyFont="1" applyFill="1" applyBorder="1" applyAlignment="1">
      <alignment horizontal="center"/>
    </xf>
    <xf numFmtId="4" fontId="37" fillId="0" borderId="51" xfId="69" applyNumberFormat="1" applyFont="1" applyFill="1" applyBorder="1" applyAlignment="1">
      <alignment horizontal="right"/>
    </xf>
    <xf numFmtId="0" fontId="37" fillId="0" borderId="43" xfId="69" applyFont="1" applyFill="1" applyBorder="1" applyAlignment="1">
      <alignment horizontal="justify" vertical="center"/>
    </xf>
    <xf numFmtId="0" fontId="37" fillId="0" borderId="43" xfId="69" applyFont="1" applyFill="1" applyBorder="1" applyAlignment="1">
      <alignment horizontal="center"/>
    </xf>
    <xf numFmtId="185" fontId="28" fillId="0" borderId="43" xfId="69" applyNumberFormat="1" applyFont="1" applyFill="1" applyBorder="1" applyAlignment="1">
      <alignment horizontal="right" vertical="center"/>
    </xf>
    <xf numFmtId="185" fontId="37" fillId="0" borderId="43" xfId="69" applyNumberFormat="1" applyFont="1" applyFill="1" applyBorder="1" applyAlignment="1">
      <alignment horizontal="right"/>
    </xf>
    <xf numFmtId="0" fontId="37" fillId="0" borderId="43" xfId="0" applyFont="1" applyFill="1" applyBorder="1" applyAlignment="1">
      <alignment horizontal="justify" vertical="center"/>
    </xf>
    <xf numFmtId="0" fontId="37" fillId="0" borderId="43" xfId="0" applyFont="1" applyFill="1" applyBorder="1" applyAlignment="1">
      <alignment horizontal="center" vertical="center"/>
    </xf>
    <xf numFmtId="4" fontId="37" fillId="0" borderId="43" xfId="0" applyNumberFormat="1" applyFont="1" applyFill="1" applyBorder="1" applyAlignment="1">
      <alignment horizontal="right" vertical="center"/>
    </xf>
    <xf numFmtId="0" fontId="37" fillId="0" borderId="43" xfId="0" applyFont="1" applyFill="1" applyBorder="1" applyAlignment="1">
      <alignment horizontal="center"/>
    </xf>
    <xf numFmtId="4" fontId="37" fillId="0" borderId="43" xfId="0" applyNumberFormat="1" applyFont="1" applyFill="1" applyBorder="1" applyAlignment="1">
      <alignment horizontal="right"/>
    </xf>
    <xf numFmtId="4" fontId="50" fillId="0" borderId="43" xfId="0" applyNumberFormat="1" applyFont="1" applyFill="1" applyBorder="1" applyAlignment="1">
      <alignment horizontal="right"/>
    </xf>
    <xf numFmtId="0" fontId="28" fillId="0" borderId="60" xfId="1653" applyNumberFormat="1" applyFont="1" applyFill="1" applyBorder="1" applyAlignment="1">
      <alignment horizontal="center" vertical="center"/>
    </xf>
    <xf numFmtId="4" fontId="28" fillId="0" borderId="60" xfId="0" applyNumberFormat="1" applyFont="1" applyFill="1" applyBorder="1" applyAlignment="1">
      <alignment horizontal="center" vertical="center"/>
    </xf>
    <xf numFmtId="0" fontId="28" fillId="0" borderId="60" xfId="69" applyNumberFormat="1" applyFont="1" applyFill="1" applyBorder="1" applyAlignment="1">
      <alignment horizontal="center" vertical="center"/>
    </xf>
    <xf numFmtId="0" fontId="37" fillId="0" borderId="43" xfId="0" applyFont="1" applyFill="1" applyBorder="1" applyAlignment="1">
      <alignment horizontal="justify" vertical="center" wrapText="1"/>
    </xf>
    <xf numFmtId="0" fontId="0" fillId="0" borderId="0" xfId="0"/>
    <xf numFmtId="0" fontId="0" fillId="0" borderId="0" xfId="0" applyFill="1"/>
    <xf numFmtId="0" fontId="0" fillId="0" borderId="0" xfId="0" applyAlignment="1">
      <alignment vertical="center"/>
    </xf>
    <xf numFmtId="0" fontId="53" fillId="0" borderId="20" xfId="2" applyNumberFormat="1" applyFont="1" applyFill="1" applyBorder="1" applyAlignment="1">
      <alignment horizontal="center" vertical="center" wrapText="1"/>
    </xf>
    <xf numFmtId="0" fontId="52" fillId="0" borderId="20" xfId="2" applyFont="1" applyFill="1" applyBorder="1" applyAlignment="1">
      <alignment horizontal="center" vertical="center"/>
    </xf>
    <xf numFmtId="0" fontId="52" fillId="0" borderId="23" xfId="2" applyFont="1" applyFill="1" applyBorder="1" applyAlignment="1">
      <alignment horizontal="center" vertical="center"/>
    </xf>
    <xf numFmtId="0" fontId="60" fillId="0" borderId="20" xfId="2" applyNumberFormat="1" applyFont="1" applyFill="1" applyBorder="1" applyAlignment="1">
      <alignment horizontal="left" vertical="center" wrapText="1"/>
    </xf>
    <xf numFmtId="0" fontId="0" fillId="0" borderId="20" xfId="0" applyFill="1" applyBorder="1" applyAlignment="1">
      <alignment horizontal="center" vertical="center"/>
    </xf>
    <xf numFmtId="0" fontId="1" fillId="0" borderId="20" xfId="0" applyFont="1" applyFill="1" applyBorder="1" applyAlignment="1">
      <alignment horizontal="center" vertical="center"/>
    </xf>
    <xf numFmtId="0" fontId="56" fillId="64" borderId="25" xfId="0" applyFont="1" applyFill="1" applyBorder="1" applyAlignment="1">
      <alignment horizontal="center" vertical="center"/>
    </xf>
    <xf numFmtId="0" fontId="0" fillId="0" borderId="0" xfId="0" applyFill="1" applyBorder="1" applyAlignment="1">
      <alignment horizontal="center" vertical="center"/>
    </xf>
    <xf numFmtId="0" fontId="0" fillId="0" borderId="47" xfId="0" applyFill="1" applyBorder="1" applyAlignment="1">
      <alignment vertical="center"/>
    </xf>
    <xf numFmtId="0" fontId="1" fillId="0" borderId="20" xfId="0" applyFont="1" applyFill="1" applyBorder="1" applyAlignment="1">
      <alignment horizontal="center"/>
    </xf>
    <xf numFmtId="0" fontId="0" fillId="0" borderId="20" xfId="0" applyFill="1" applyBorder="1" applyAlignment="1">
      <alignment horizontal="center"/>
    </xf>
    <xf numFmtId="0" fontId="0" fillId="0" borderId="20" xfId="0" applyFont="1" applyFill="1" applyBorder="1" applyAlignment="1">
      <alignment wrapText="1"/>
    </xf>
    <xf numFmtId="0" fontId="0" fillId="0" borderId="48" xfId="0" applyFill="1" applyBorder="1" applyAlignment="1">
      <alignment horizontal="center" vertical="center"/>
    </xf>
    <xf numFmtId="0" fontId="0" fillId="0" borderId="25" xfId="0" applyFill="1" applyBorder="1" applyAlignment="1">
      <alignment horizontal="center" vertical="center"/>
    </xf>
    <xf numFmtId="0" fontId="0" fillId="0" borderId="26" xfId="0" applyFill="1" applyBorder="1" applyAlignment="1">
      <alignment horizontal="center" vertical="center"/>
    </xf>
    <xf numFmtId="4" fontId="57" fillId="0" borderId="20" xfId="2" applyNumberFormat="1" applyFont="1" applyFill="1" applyBorder="1" applyAlignment="1">
      <alignment horizontal="right" vertical="center"/>
    </xf>
    <xf numFmtId="0" fontId="0" fillId="0" borderId="61" xfId="0" applyFill="1" applyBorder="1" applyAlignment="1">
      <alignment horizontal="center" vertical="center"/>
    </xf>
    <xf numFmtId="0" fontId="0" fillId="69" borderId="47" xfId="0" applyFill="1" applyBorder="1" applyAlignment="1">
      <alignment vertical="center"/>
    </xf>
    <xf numFmtId="0" fontId="0" fillId="69" borderId="0" xfId="0" applyFill="1" applyBorder="1" applyAlignment="1">
      <alignment horizontal="center" vertical="center"/>
    </xf>
    <xf numFmtId="0" fontId="0" fillId="69" borderId="48" xfId="0" applyFill="1" applyBorder="1" applyAlignment="1">
      <alignment horizontal="center" vertical="center"/>
    </xf>
    <xf numFmtId="0" fontId="0" fillId="69" borderId="61" xfId="0" applyFill="1" applyBorder="1" applyAlignment="1">
      <alignment horizontal="center" vertical="center"/>
    </xf>
    <xf numFmtId="0" fontId="0" fillId="69" borderId="47" xfId="0" applyFill="1" applyBorder="1"/>
    <xf numFmtId="0" fontId="53" fillId="69" borderId="25" xfId="2" applyNumberFormat="1" applyFont="1" applyFill="1" applyBorder="1" applyAlignment="1">
      <alignment vertical="center" wrapText="1"/>
    </xf>
    <xf numFmtId="0" fontId="28" fillId="0" borderId="60" xfId="1653" applyNumberFormat="1" applyFont="1" applyFill="1" applyBorder="1" applyAlignment="1">
      <alignment horizontal="center" vertical="center" wrapText="1"/>
    </xf>
    <xf numFmtId="0" fontId="0" fillId="0" borderId="65" xfId="0" applyBorder="1" applyAlignment="1">
      <alignment horizontal="center" vertical="top" wrapText="1"/>
    </xf>
    <xf numFmtId="0" fontId="0" fillId="0" borderId="0" xfId="0" applyAlignment="1">
      <alignment horizontal="center"/>
    </xf>
    <xf numFmtId="0" fontId="0" fillId="0" borderId="0" xfId="0" applyFill="1" applyAlignment="1">
      <alignment horizontal="center" wrapText="1"/>
    </xf>
    <xf numFmtId="0" fontId="0" fillId="0" borderId="0" xfId="0" applyFill="1" applyAlignment="1">
      <alignment horizontal="center" vertical="center" wrapText="1"/>
    </xf>
    <xf numFmtId="0" fontId="0" fillId="0" borderId="0" xfId="0" applyAlignment="1">
      <alignment horizontal="center"/>
    </xf>
    <xf numFmtId="0" fontId="39" fillId="69" borderId="0" xfId="69" applyFont="1" applyFill="1" applyBorder="1" applyAlignment="1">
      <alignment vertical="center" wrapText="1"/>
    </xf>
    <xf numFmtId="0" fontId="0" fillId="69" borderId="0" xfId="0" applyFill="1" applyAlignment="1">
      <alignment vertical="center"/>
    </xf>
    <xf numFmtId="0" fontId="16" fillId="69" borderId="20" xfId="0" applyFont="1" applyFill="1" applyBorder="1" applyAlignment="1">
      <alignment vertical="center"/>
    </xf>
    <xf numFmtId="10" fontId="1" fillId="69" borderId="20" xfId="1" applyNumberFormat="1" applyFont="1" applyFill="1" applyBorder="1" applyAlignment="1">
      <alignment horizontal="center" vertical="center" wrapText="1"/>
    </xf>
    <xf numFmtId="10" fontId="0" fillId="69" borderId="20" xfId="0" applyNumberFormat="1" applyFill="1" applyBorder="1" applyAlignment="1">
      <alignment horizontal="center" vertical="center"/>
    </xf>
    <xf numFmtId="17" fontId="0" fillId="69" borderId="20" xfId="0" applyNumberFormat="1" applyFill="1" applyBorder="1" applyAlignment="1">
      <alignment horizontal="center" vertical="center"/>
    </xf>
    <xf numFmtId="0" fontId="38" fillId="69" borderId="0" xfId="69" applyFont="1" applyFill="1" applyBorder="1" applyAlignment="1">
      <alignment horizontal="center" vertical="center" wrapText="1"/>
    </xf>
    <xf numFmtId="10" fontId="50" fillId="69" borderId="0" xfId="1" applyNumberFormat="1" applyFont="1" applyFill="1" applyBorder="1" applyAlignment="1">
      <alignment horizontal="center" vertical="center" wrapText="1"/>
    </xf>
    <xf numFmtId="10" fontId="0" fillId="69" borderId="0" xfId="0" applyNumberFormat="1" applyFill="1" applyBorder="1" applyAlignment="1">
      <alignment horizontal="center" vertical="center"/>
    </xf>
    <xf numFmtId="17" fontId="0" fillId="69" borderId="0" xfId="0" applyNumberFormat="1" applyFill="1" applyBorder="1" applyAlignment="1">
      <alignment horizontal="center" vertical="center"/>
    </xf>
    <xf numFmtId="0" fontId="1" fillId="0" borderId="0" xfId="0" applyFont="1" applyFill="1" applyBorder="1" applyAlignment="1">
      <alignment horizontal="center"/>
    </xf>
    <xf numFmtId="0" fontId="1" fillId="0" borderId="0" xfId="0" applyFont="1" applyFill="1" applyBorder="1" applyAlignment="1">
      <alignment horizontal="center" vertical="center"/>
    </xf>
    <xf numFmtId="0" fontId="16" fillId="0" borderId="0" xfId="0" applyFont="1" applyAlignment="1">
      <alignment horizontal="center" wrapText="1"/>
    </xf>
    <xf numFmtId="2" fontId="0" fillId="0" borderId="0" xfId="0" applyNumberFormat="1" applyAlignment="1">
      <alignment horizontal="center"/>
    </xf>
    <xf numFmtId="2" fontId="0" fillId="66" borderId="0" xfId="0" applyNumberFormat="1" applyFill="1" applyAlignment="1">
      <alignment horizontal="center"/>
    </xf>
    <xf numFmtId="2" fontId="0" fillId="66" borderId="0" xfId="0" applyNumberFormat="1" applyFill="1"/>
    <xf numFmtId="2" fontId="0" fillId="72" borderId="0" xfId="0" applyNumberFormat="1" applyFill="1" applyAlignment="1">
      <alignment horizontal="center"/>
    </xf>
    <xf numFmtId="2" fontId="0" fillId="72" borderId="0" xfId="0" applyNumberFormat="1" applyFill="1"/>
    <xf numFmtId="4" fontId="28" fillId="0" borderId="60" xfId="0" applyNumberFormat="1" applyFont="1" applyFill="1" applyBorder="1" applyAlignment="1">
      <alignment horizontal="center" vertical="center" wrapText="1"/>
    </xf>
    <xf numFmtId="4" fontId="28" fillId="0" borderId="43" xfId="69" applyNumberFormat="1" applyFont="1" applyFill="1" applyBorder="1" applyAlignment="1">
      <alignment horizontal="center" vertical="center"/>
    </xf>
    <xf numFmtId="0" fontId="56" fillId="64" borderId="77" xfId="0" applyFont="1" applyFill="1" applyBorder="1" applyAlignment="1">
      <alignment horizontal="center" vertical="center"/>
    </xf>
    <xf numFmtId="0" fontId="0" fillId="64" borderId="77" xfId="0" applyFill="1" applyBorder="1" applyAlignment="1">
      <alignment horizontal="center" vertical="center"/>
    </xf>
    <xf numFmtId="0" fontId="0" fillId="64" borderId="77" xfId="0" applyFill="1" applyBorder="1" applyAlignment="1">
      <alignment vertical="center"/>
    </xf>
    <xf numFmtId="43" fontId="41" fillId="0" borderId="0" xfId="1641" applyFont="1"/>
    <xf numFmtId="43" fontId="41" fillId="0" borderId="0" xfId="1641" applyFont="1" applyAlignment="1"/>
    <xf numFmtId="0" fontId="0" fillId="69" borderId="38" xfId="0" applyFill="1" applyBorder="1" applyAlignment="1">
      <alignment horizontal="centerContinuous" vertical="center"/>
    </xf>
    <xf numFmtId="0" fontId="0" fillId="69" borderId="83" xfId="0" applyFill="1" applyBorder="1"/>
    <xf numFmtId="10" fontId="0" fillId="69" borderId="44" xfId="0" applyNumberFormat="1" applyFill="1" applyBorder="1" applyAlignment="1">
      <alignment horizontal="center" vertical="center"/>
    </xf>
    <xf numFmtId="0" fontId="0" fillId="69" borderId="0" xfId="0" applyFill="1" applyBorder="1" applyAlignment="1">
      <alignment vertical="top"/>
    </xf>
    <xf numFmtId="0" fontId="0" fillId="64" borderId="80" xfId="0" applyFill="1" applyBorder="1" applyAlignment="1">
      <alignment horizontal="center" vertical="center"/>
    </xf>
    <xf numFmtId="0" fontId="0" fillId="64" borderId="81" xfId="0" applyFill="1" applyBorder="1" applyAlignment="1">
      <alignment vertical="center"/>
    </xf>
    <xf numFmtId="0" fontId="0" fillId="69" borderId="0" xfId="0" applyFill="1" applyBorder="1"/>
    <xf numFmtId="0" fontId="0" fillId="69" borderId="0" xfId="0" applyFill="1" applyBorder="1" applyAlignment="1">
      <alignment horizontal="center"/>
    </xf>
    <xf numFmtId="0" fontId="0" fillId="69" borderId="48" xfId="0" applyFill="1" applyBorder="1" applyAlignment="1">
      <alignment horizontal="center"/>
    </xf>
    <xf numFmtId="0" fontId="51" fillId="0" borderId="20" xfId="2" applyFont="1" applyFill="1" applyBorder="1" applyAlignment="1">
      <alignment horizontal="center" vertical="center"/>
    </xf>
    <xf numFmtId="0" fontId="1" fillId="0" borderId="77" xfId="0" applyFont="1" applyFill="1" applyBorder="1" applyAlignment="1">
      <alignment vertical="center" wrapText="1"/>
    </xf>
    <xf numFmtId="0" fontId="0" fillId="0" borderId="77" xfId="0" applyFill="1" applyBorder="1" applyAlignment="1">
      <alignment horizontal="center" vertical="center"/>
    </xf>
    <xf numFmtId="0" fontId="1" fillId="0" borderId="77" xfId="0" applyFont="1" applyFill="1" applyBorder="1" applyAlignment="1">
      <alignment horizontal="center" vertical="center"/>
    </xf>
    <xf numFmtId="176" fontId="1" fillId="0" borderId="77" xfId="0" applyNumberFormat="1" applyFont="1" applyFill="1" applyBorder="1" applyAlignment="1">
      <alignment vertical="center"/>
    </xf>
    <xf numFmtId="2" fontId="1" fillId="0" borderId="77" xfId="0" applyNumberFormat="1" applyFont="1" applyFill="1" applyBorder="1" applyAlignment="1">
      <alignment vertical="center"/>
    </xf>
    <xf numFmtId="0" fontId="0" fillId="0" borderId="51" xfId="0" applyFont="1" applyFill="1" applyBorder="1" applyAlignment="1">
      <alignment horizontal="left" vertical="center"/>
    </xf>
    <xf numFmtId="0" fontId="0" fillId="0" borderId="51" xfId="0" applyFont="1" applyFill="1" applyBorder="1" applyAlignment="1">
      <alignment horizontal="center" vertical="center"/>
    </xf>
    <xf numFmtId="176" fontId="0" fillId="0" borderId="51" xfId="0" applyNumberFormat="1" applyFont="1" applyFill="1" applyBorder="1" applyAlignment="1">
      <alignment horizontal="left" vertical="center"/>
    </xf>
    <xf numFmtId="2" fontId="0" fillId="0" borderId="51" xfId="0" applyNumberFormat="1" applyFont="1" applyFill="1" applyBorder="1" applyAlignment="1">
      <alignment vertical="center"/>
    </xf>
    <xf numFmtId="0" fontId="0" fillId="0" borderId="43" xfId="0" applyFill="1" applyBorder="1" applyAlignment="1">
      <alignment horizontal="left" vertical="center"/>
    </xf>
    <xf numFmtId="0" fontId="1" fillId="0" borderId="43" xfId="0" applyFont="1" applyFill="1" applyBorder="1" applyAlignment="1">
      <alignment horizontal="center" vertical="center"/>
    </xf>
    <xf numFmtId="4" fontId="57" fillId="0" borderId="43" xfId="2" applyNumberFormat="1" applyFont="1" applyFill="1" applyBorder="1" applyAlignment="1">
      <alignment horizontal="right" vertical="center"/>
    </xf>
    <xf numFmtId="2" fontId="1" fillId="0" borderId="43" xfId="0" applyNumberFormat="1" applyFont="1" applyFill="1" applyBorder="1" applyAlignment="1">
      <alignment vertical="center"/>
    </xf>
    <xf numFmtId="10" fontId="1" fillId="0" borderId="43" xfId="0" applyNumberFormat="1" applyFont="1" applyFill="1" applyBorder="1" applyAlignment="1">
      <alignment horizontal="center" vertical="center"/>
    </xf>
    <xf numFmtId="2" fontId="0" fillId="0" borderId="43" xfId="0" applyNumberFormat="1" applyFont="1" applyFill="1" applyBorder="1" applyAlignment="1">
      <alignment horizontal="right" vertical="center"/>
    </xf>
    <xf numFmtId="176" fontId="1" fillId="0" borderId="43" xfId="0" applyNumberFormat="1" applyFont="1" applyFill="1" applyBorder="1" applyAlignment="1">
      <alignment vertical="center"/>
    </xf>
    <xf numFmtId="0" fontId="0" fillId="0" borderId="52" xfId="0" applyFill="1" applyBorder="1" applyAlignment="1">
      <alignment horizontal="left" vertical="center"/>
    </xf>
    <xf numFmtId="0" fontId="0" fillId="0" borderId="52" xfId="0" applyFill="1" applyBorder="1" applyAlignment="1">
      <alignment horizontal="center" vertical="center"/>
    </xf>
    <xf numFmtId="0" fontId="1" fillId="0" borderId="52" xfId="0" applyFont="1" applyFill="1" applyBorder="1" applyAlignment="1">
      <alignment horizontal="center" vertical="center"/>
    </xf>
    <xf numFmtId="176" fontId="1" fillId="0" borderId="52" xfId="0" applyNumberFormat="1" applyFont="1" applyFill="1" applyBorder="1" applyAlignment="1">
      <alignment vertical="center"/>
    </xf>
    <xf numFmtId="2" fontId="1" fillId="0" borderId="52" xfId="0" applyNumberFormat="1" applyFont="1" applyFill="1" applyBorder="1" applyAlignment="1">
      <alignment vertical="center"/>
    </xf>
    <xf numFmtId="0" fontId="36" fillId="69" borderId="20" xfId="0" applyFont="1" applyFill="1" applyBorder="1" applyAlignment="1">
      <alignment horizontal="center"/>
    </xf>
    <xf numFmtId="0" fontId="36" fillId="69" borderId="20" xfId="0" applyFont="1" applyFill="1" applyBorder="1" applyAlignment="1">
      <alignment horizontal="center" wrapText="1"/>
    </xf>
    <xf numFmtId="0" fontId="36" fillId="69" borderId="20" xfId="0" applyFont="1" applyFill="1" applyBorder="1" applyAlignment="1">
      <alignment horizontal="center" vertical="center" wrapText="1"/>
    </xf>
    <xf numFmtId="0" fontId="0" fillId="69" borderId="52" xfId="0" applyFill="1" applyBorder="1" applyAlignment="1">
      <alignment horizontal="center" wrapText="1"/>
    </xf>
    <xf numFmtId="0" fontId="0" fillId="0" borderId="52" xfId="0" applyFill="1" applyBorder="1" applyAlignment="1">
      <alignment horizontal="center"/>
    </xf>
    <xf numFmtId="0" fontId="0" fillId="69" borderId="52" xfId="0" applyFill="1" applyBorder="1" applyAlignment="1">
      <alignment horizontal="center"/>
    </xf>
    <xf numFmtId="0" fontId="0" fillId="0" borderId="77" xfId="0" applyFill="1" applyBorder="1" applyAlignment="1">
      <alignment horizontal="left" vertical="center"/>
    </xf>
    <xf numFmtId="2" fontId="1" fillId="0" borderId="25" xfId="0" applyNumberFormat="1" applyFont="1" applyFill="1" applyBorder="1" applyAlignment="1">
      <alignment vertical="center"/>
    </xf>
    <xf numFmtId="0" fontId="51" fillId="0" borderId="80" xfId="2" applyFont="1" applyFill="1" applyBorder="1" applyAlignment="1">
      <alignment horizontal="center" vertical="center"/>
    </xf>
    <xf numFmtId="0" fontId="51" fillId="0" borderId="84" xfId="2" applyFont="1" applyFill="1" applyBorder="1" applyAlignment="1">
      <alignment horizontal="center" vertical="center"/>
    </xf>
    <xf numFmtId="43" fontId="52" fillId="0" borderId="81" xfId="1641" applyFont="1" applyFill="1" applyBorder="1" applyAlignment="1">
      <alignment horizontal="center" vertical="center" wrapText="1"/>
    </xf>
    <xf numFmtId="179" fontId="0" fillId="0" borderId="84" xfId="0" applyNumberFormat="1" applyFill="1" applyBorder="1" applyAlignment="1">
      <alignment horizontal="right" vertical="center"/>
    </xf>
    <xf numFmtId="4" fontId="53" fillId="0" borderId="80" xfId="2" applyNumberFormat="1" applyFont="1" applyFill="1" applyBorder="1" applyAlignment="1">
      <alignment horizontal="center" vertical="center"/>
    </xf>
    <xf numFmtId="4" fontId="55" fillId="0" borderId="81" xfId="2" applyNumberFormat="1" applyFont="1" applyFill="1" applyBorder="1" applyAlignment="1">
      <alignment horizontal="center" vertical="center"/>
    </xf>
    <xf numFmtId="0" fontId="0" fillId="0" borderId="84" xfId="0" applyBorder="1"/>
    <xf numFmtId="2" fontId="1" fillId="0" borderId="81" xfId="0" applyNumberFormat="1" applyFont="1" applyFill="1" applyBorder="1" applyAlignment="1">
      <alignment vertical="center"/>
    </xf>
    <xf numFmtId="4" fontId="57" fillId="0" borderId="55" xfId="2" applyNumberFormat="1" applyFont="1" applyFill="1" applyBorder="1" applyAlignment="1">
      <alignment horizontal="right" vertical="center"/>
    </xf>
    <xf numFmtId="0" fontId="0" fillId="0" borderId="24" xfId="0" applyFill="1" applyBorder="1" applyAlignment="1">
      <alignment horizontal="center" vertical="center"/>
    </xf>
    <xf numFmtId="0" fontId="0" fillId="69" borderId="48" xfId="0" applyFill="1" applyBorder="1"/>
    <xf numFmtId="4" fontId="57" fillId="0" borderId="26" xfId="2" applyNumberFormat="1" applyFont="1" applyFill="1" applyBorder="1" applyAlignment="1">
      <alignment horizontal="right" vertical="center"/>
    </xf>
    <xf numFmtId="4" fontId="0" fillId="0" borderId="0" xfId="0" applyNumberFormat="1" applyFill="1"/>
    <xf numFmtId="10" fontId="0" fillId="0" borderId="0" xfId="1" applyNumberFormat="1" applyFont="1"/>
    <xf numFmtId="0" fontId="0" fillId="69" borderId="76" xfId="0" applyFont="1" applyFill="1" applyBorder="1" applyAlignment="1">
      <alignment horizontal="center" vertical="center"/>
    </xf>
    <xf numFmtId="2" fontId="0" fillId="69" borderId="76" xfId="0" applyNumberFormat="1" applyFont="1" applyFill="1" applyBorder="1" applyAlignment="1">
      <alignment vertical="center"/>
    </xf>
    <xf numFmtId="0" fontId="0" fillId="0" borderId="76" xfId="0" applyFill="1" applyBorder="1" applyAlignment="1">
      <alignment horizontal="center" vertical="center"/>
    </xf>
    <xf numFmtId="4" fontId="41" fillId="69" borderId="43" xfId="69" applyNumberFormat="1" applyFill="1" applyBorder="1" applyAlignment="1">
      <alignment horizontal="right" vertical="center"/>
    </xf>
    <xf numFmtId="4" fontId="28" fillId="69" borderId="60" xfId="0" applyNumberFormat="1" applyFont="1" applyFill="1" applyBorder="1" applyAlignment="1">
      <alignment horizontal="center" vertical="center"/>
    </xf>
    <xf numFmtId="0" fontId="53" fillId="0" borderId="76" xfId="2" applyNumberFormat="1" applyFont="1" applyFill="1" applyBorder="1" applyAlignment="1">
      <alignment horizontal="center" vertical="center" wrapText="1"/>
    </xf>
    <xf numFmtId="0" fontId="0" fillId="69" borderId="84" xfId="0" applyFill="1" applyBorder="1"/>
    <xf numFmtId="0" fontId="51" fillId="69" borderId="76" xfId="2" applyFont="1" applyFill="1" applyBorder="1" applyAlignment="1">
      <alignment horizontal="center" vertical="center"/>
    </xf>
    <xf numFmtId="0" fontId="51" fillId="69" borderId="80" xfId="2" applyFont="1" applyFill="1" applyBorder="1" applyAlignment="1">
      <alignment horizontal="center" vertical="center"/>
    </xf>
    <xf numFmtId="0" fontId="51" fillId="69" borderId="84" xfId="2" applyFont="1" applyFill="1" applyBorder="1" applyAlignment="1">
      <alignment horizontal="center" vertical="center"/>
    </xf>
    <xf numFmtId="0" fontId="52" fillId="69" borderId="81" xfId="2" applyFont="1" applyFill="1" applyBorder="1" applyAlignment="1">
      <alignment horizontal="center" vertical="center" wrapText="1"/>
    </xf>
    <xf numFmtId="179" fontId="0" fillId="69" borderId="84" xfId="0" applyNumberFormat="1" applyFill="1" applyBorder="1" applyAlignment="1">
      <alignment horizontal="right" vertical="center"/>
    </xf>
    <xf numFmtId="0" fontId="57" fillId="69" borderId="76" xfId="2" applyNumberFormat="1" applyFont="1" applyFill="1" applyBorder="1" applyAlignment="1">
      <alignment horizontal="center" vertical="center" wrapText="1"/>
    </xf>
    <xf numFmtId="0" fontId="0" fillId="69" borderId="76" xfId="0" applyNumberFormat="1" applyFont="1" applyFill="1" applyBorder="1" applyAlignment="1">
      <alignment vertical="center" wrapText="1"/>
    </xf>
    <xf numFmtId="4" fontId="57" fillId="69" borderId="80" xfId="2" applyNumberFormat="1" applyFont="1" applyFill="1" applyBorder="1" applyAlignment="1">
      <alignment horizontal="center" vertical="center"/>
    </xf>
    <xf numFmtId="4" fontId="55" fillId="69" borderId="81" xfId="2" applyNumberFormat="1" applyFont="1" applyFill="1" applyBorder="1" applyAlignment="1">
      <alignment horizontal="center" vertical="center"/>
    </xf>
    <xf numFmtId="0" fontId="60" fillId="69" borderId="76" xfId="2" applyNumberFormat="1" applyFont="1" applyFill="1" applyBorder="1" applyAlignment="1">
      <alignment horizontal="left" vertical="center" wrapText="1"/>
    </xf>
    <xf numFmtId="0" fontId="52" fillId="69" borderId="76" xfId="2" applyFont="1" applyFill="1" applyBorder="1" applyAlignment="1">
      <alignment horizontal="center" vertical="center"/>
    </xf>
    <xf numFmtId="0" fontId="53" fillId="69" borderId="76" xfId="2" applyNumberFormat="1" applyFont="1" applyFill="1" applyBorder="1" applyAlignment="1">
      <alignment horizontal="center" vertical="center" wrapText="1"/>
    </xf>
    <xf numFmtId="0" fontId="0" fillId="69" borderId="76" xfId="0" applyFill="1" applyBorder="1" applyAlignment="1">
      <alignment horizontal="center" vertical="center"/>
    </xf>
    <xf numFmtId="0" fontId="1" fillId="69" borderId="76" xfId="0" applyFont="1" applyFill="1" applyBorder="1" applyAlignment="1">
      <alignment horizontal="center" vertical="center"/>
    </xf>
    <xf numFmtId="0" fontId="1" fillId="69" borderId="76" xfId="0" applyFont="1" applyFill="1" applyBorder="1" applyAlignment="1">
      <alignment wrapText="1"/>
    </xf>
    <xf numFmtId="176" fontId="1" fillId="69" borderId="76" xfId="0" applyNumberFormat="1" applyFont="1" applyFill="1" applyBorder="1" applyAlignment="1">
      <alignment vertical="center"/>
    </xf>
    <xf numFmtId="2" fontId="1" fillId="69" borderId="76" xfId="0" applyNumberFormat="1" applyFont="1" applyFill="1" applyBorder="1" applyAlignment="1">
      <alignment vertical="center"/>
    </xf>
    <xf numFmtId="0" fontId="0" fillId="69" borderId="84" xfId="0" applyFill="1" applyBorder="1" applyAlignment="1">
      <alignment vertical="center"/>
    </xf>
    <xf numFmtId="0" fontId="1" fillId="69" borderId="77" xfId="0" applyFont="1" applyFill="1" applyBorder="1" applyAlignment="1">
      <alignment vertical="center" wrapText="1"/>
    </xf>
    <xf numFmtId="0" fontId="0" fillId="69" borderId="77" xfId="0" applyFill="1" applyBorder="1" applyAlignment="1">
      <alignment horizontal="center" vertical="center"/>
    </xf>
    <xf numFmtId="0" fontId="1" fillId="69" borderId="77" xfId="0" applyFont="1" applyFill="1" applyBorder="1" applyAlignment="1">
      <alignment horizontal="center" vertical="center"/>
    </xf>
    <xf numFmtId="176" fontId="1" fillId="69" borderId="77" xfId="0" applyNumberFormat="1" applyFont="1" applyFill="1" applyBorder="1" applyAlignment="1">
      <alignment vertical="center"/>
    </xf>
    <xf numFmtId="2" fontId="1" fillId="69" borderId="77" xfId="0" applyNumberFormat="1" applyFont="1" applyFill="1" applyBorder="1" applyAlignment="1">
      <alignment vertical="center"/>
    </xf>
    <xf numFmtId="2" fontId="1" fillId="69" borderId="81" xfId="0" applyNumberFormat="1" applyFont="1" applyFill="1" applyBorder="1" applyAlignment="1">
      <alignment vertical="center"/>
    </xf>
    <xf numFmtId="0" fontId="0" fillId="69" borderId="76" xfId="0" applyFont="1" applyFill="1" applyBorder="1" applyAlignment="1">
      <alignment horizontal="left" vertical="center"/>
    </xf>
    <xf numFmtId="176" fontId="0" fillId="69" borderId="76" xfId="0" applyNumberFormat="1" applyFont="1" applyFill="1" applyBorder="1" applyAlignment="1">
      <alignment horizontal="left" vertical="center"/>
    </xf>
    <xf numFmtId="0" fontId="0" fillId="69" borderId="76" xfId="0" applyFill="1" applyBorder="1" applyAlignment="1">
      <alignment horizontal="left" vertical="center"/>
    </xf>
    <xf numFmtId="4" fontId="57" fillId="69" borderId="76" xfId="2" applyNumberFormat="1" applyFont="1" applyFill="1" applyBorder="1" applyAlignment="1">
      <alignment horizontal="right" vertical="center"/>
    </xf>
    <xf numFmtId="10" fontId="1" fillId="69" borderId="76" xfId="0" applyNumberFormat="1" applyFont="1" applyFill="1" applyBorder="1" applyAlignment="1">
      <alignment horizontal="center" vertical="center"/>
    </xf>
    <xf numFmtId="4" fontId="0" fillId="69" borderId="76" xfId="0" applyNumberFormat="1" applyFont="1" applyFill="1" applyBorder="1" applyAlignment="1">
      <alignment horizontal="right" vertical="center"/>
    </xf>
    <xf numFmtId="4" fontId="1" fillId="69" borderId="76" xfId="0" applyNumberFormat="1" applyFont="1" applyFill="1" applyBorder="1" applyAlignment="1">
      <alignment vertical="center"/>
    </xf>
    <xf numFmtId="0" fontId="1" fillId="0" borderId="76" xfId="0" applyFont="1" applyFill="1" applyBorder="1" applyAlignment="1">
      <alignment horizontal="center" vertical="center"/>
    </xf>
    <xf numFmtId="0" fontId="37" fillId="69" borderId="0" xfId="0" applyFont="1" applyFill="1" applyBorder="1" applyAlignment="1">
      <alignment horizontal="left" vertical="top" wrapText="1"/>
    </xf>
    <xf numFmtId="10" fontId="0" fillId="69" borderId="45" xfId="0" applyNumberFormat="1" applyFill="1" applyBorder="1" applyAlignment="1">
      <alignment horizontal="center" vertical="center"/>
    </xf>
    <xf numFmtId="0" fontId="0" fillId="69" borderId="60" xfId="0" applyFill="1" applyBorder="1" applyAlignment="1">
      <alignment horizontal="left" vertical="center"/>
    </xf>
    <xf numFmtId="0" fontId="0" fillId="69" borderId="60" xfId="0" applyFill="1" applyBorder="1" applyAlignment="1">
      <alignment horizontal="left" vertical="center" wrapText="1"/>
    </xf>
    <xf numFmtId="165" fontId="0" fillId="69" borderId="54" xfId="1638" applyFont="1" applyFill="1" applyBorder="1" applyAlignment="1">
      <alignment vertical="center"/>
    </xf>
    <xf numFmtId="165" fontId="0" fillId="69" borderId="48" xfId="1638" applyFont="1" applyFill="1" applyBorder="1" applyAlignment="1">
      <alignment vertical="center"/>
    </xf>
    <xf numFmtId="0" fontId="0" fillId="69" borderId="37" xfId="0" applyFill="1" applyBorder="1" applyAlignment="1">
      <alignment horizontal="centerContinuous" vertical="center"/>
    </xf>
    <xf numFmtId="0" fontId="0" fillId="69" borderId="82" xfId="0" applyFill="1" applyBorder="1"/>
    <xf numFmtId="165" fontId="0" fillId="69" borderId="42" xfId="1638" applyFont="1" applyFill="1" applyBorder="1" applyAlignment="1">
      <alignment vertical="center"/>
    </xf>
    <xf numFmtId="165" fontId="0" fillId="69" borderId="41" xfId="1638" applyFont="1" applyFill="1" applyBorder="1" applyAlignment="1">
      <alignment vertical="center"/>
    </xf>
    <xf numFmtId="165" fontId="0" fillId="0" borderId="54" xfId="1638" applyFont="1" applyFill="1" applyBorder="1" applyAlignment="1">
      <alignment vertical="center"/>
    </xf>
    <xf numFmtId="165" fontId="0" fillId="0" borderId="42" xfId="1638" applyFont="1" applyFill="1" applyBorder="1" applyAlignment="1">
      <alignment vertical="center"/>
    </xf>
    <xf numFmtId="10" fontId="0" fillId="0" borderId="45" xfId="0" applyNumberFormat="1" applyFill="1" applyBorder="1" applyAlignment="1">
      <alignment horizontal="center" vertical="center"/>
    </xf>
    <xf numFmtId="14" fontId="0" fillId="0" borderId="0" xfId="0" applyNumberFormat="1"/>
    <xf numFmtId="0" fontId="37" fillId="69" borderId="0" xfId="0" applyFont="1" applyFill="1" applyBorder="1" applyAlignment="1">
      <alignment horizontal="left" wrapText="1"/>
    </xf>
    <xf numFmtId="0" fontId="0" fillId="69" borderId="37" xfId="0" applyFill="1" applyBorder="1" applyAlignment="1">
      <alignment horizontal="center" vertical="center"/>
    </xf>
    <xf numFmtId="0" fontId="0" fillId="69" borderId="38" xfId="0" applyFill="1" applyBorder="1" applyAlignment="1">
      <alignment horizontal="center" vertical="center"/>
    </xf>
    <xf numFmtId="4" fontId="28" fillId="0" borderId="51" xfId="69" applyNumberFormat="1" applyFont="1" applyFill="1" applyBorder="1" applyAlignment="1">
      <alignment horizontal="right"/>
    </xf>
    <xf numFmtId="4" fontId="28" fillId="0" borderId="64" xfId="69" applyNumberFormat="1" applyFont="1" applyFill="1" applyBorder="1" applyAlignment="1">
      <alignment horizontal="center" vertical="center"/>
    </xf>
    <xf numFmtId="4" fontId="28" fillId="0" borderId="43" xfId="69" applyNumberFormat="1" applyFont="1" applyFill="1" applyBorder="1" applyAlignment="1">
      <alignment horizontal="right"/>
    </xf>
    <xf numFmtId="4" fontId="28" fillId="0" borderId="60" xfId="69" applyNumberFormat="1" applyFont="1" applyFill="1" applyBorder="1" applyAlignment="1">
      <alignment horizontal="center" vertical="center"/>
    </xf>
    <xf numFmtId="4" fontId="53" fillId="0" borderId="43" xfId="0" applyNumberFormat="1" applyFont="1" applyFill="1" applyBorder="1" applyAlignment="1">
      <alignment horizontal="right"/>
    </xf>
    <xf numFmtId="4" fontId="53" fillId="0" borderId="43" xfId="0" applyNumberFormat="1" applyFont="1" applyFill="1" applyBorder="1" applyAlignment="1">
      <alignment horizontal="right" vertical="center"/>
    </xf>
    <xf numFmtId="0" fontId="37" fillId="69" borderId="48" xfId="0" applyFont="1" applyFill="1" applyBorder="1" applyAlignment="1">
      <alignment horizontal="left" wrapText="1"/>
    </xf>
    <xf numFmtId="0" fontId="37" fillId="69" borderId="48" xfId="0" applyFont="1" applyFill="1" applyBorder="1" applyAlignment="1">
      <alignment horizontal="left" vertical="top" wrapText="1"/>
    </xf>
    <xf numFmtId="0" fontId="0" fillId="69" borderId="19" xfId="0" applyFill="1" applyBorder="1" applyAlignment="1">
      <alignment horizontal="center" vertical="center"/>
    </xf>
    <xf numFmtId="0" fontId="0" fillId="69" borderId="75" xfId="0" applyFill="1" applyBorder="1" applyAlignment="1">
      <alignment horizontal="center"/>
    </xf>
    <xf numFmtId="0" fontId="53" fillId="69" borderId="43" xfId="0" quotePrefix="1" applyFont="1" applyFill="1" applyBorder="1" applyAlignment="1">
      <alignment horizontal="center" vertical="center"/>
    </xf>
    <xf numFmtId="10" fontId="0" fillId="69" borderId="54" xfId="0" quotePrefix="1" applyNumberFormat="1" applyFill="1" applyBorder="1" applyAlignment="1">
      <alignment horizontal="left" vertical="center"/>
    </xf>
    <xf numFmtId="10" fontId="0" fillId="0" borderId="54" xfId="0" applyNumberFormat="1" applyFill="1" applyBorder="1" applyAlignment="1">
      <alignment horizontal="left" vertical="center" wrapText="1"/>
    </xf>
    <xf numFmtId="10" fontId="0" fillId="0" borderId="54" xfId="0" quotePrefix="1" applyNumberFormat="1" applyFill="1" applyBorder="1" applyAlignment="1">
      <alignment horizontal="left" vertical="center" wrapText="1"/>
    </xf>
    <xf numFmtId="10" fontId="0" fillId="0" borderId="54" xfId="0" quotePrefix="1" applyNumberFormat="1" applyFill="1" applyBorder="1" applyAlignment="1">
      <alignment horizontal="justify" vertical="center" wrapText="1"/>
    </xf>
    <xf numFmtId="10" fontId="0" fillId="69" borderId="54" xfId="0" quotePrefix="1" applyNumberFormat="1" applyFill="1" applyBorder="1" applyAlignment="1">
      <alignment horizontal="left" vertical="center" wrapText="1"/>
    </xf>
    <xf numFmtId="0" fontId="0" fillId="69" borderId="28" xfId="0" applyFill="1" applyBorder="1" applyAlignment="1">
      <alignment horizontal="center" vertical="center"/>
    </xf>
    <xf numFmtId="10" fontId="0" fillId="69" borderId="48" xfId="0" applyNumberFormat="1" applyFill="1" applyBorder="1" applyAlignment="1">
      <alignment horizontal="center" vertical="center"/>
    </xf>
    <xf numFmtId="0" fontId="0" fillId="69" borderId="23" xfId="0" applyFill="1" applyBorder="1"/>
    <xf numFmtId="0" fontId="37" fillId="69" borderId="22" xfId="0" applyFont="1" applyFill="1" applyBorder="1" applyAlignment="1">
      <alignment vertical="center"/>
    </xf>
    <xf numFmtId="4" fontId="37" fillId="69" borderId="37" xfId="0" applyNumberFormat="1" applyFont="1" applyFill="1" applyBorder="1" applyAlignment="1">
      <alignment vertical="center"/>
    </xf>
    <xf numFmtId="10" fontId="37" fillId="69" borderId="38" xfId="0" applyNumberFormat="1" applyFont="1" applyFill="1" applyBorder="1" applyAlignment="1">
      <alignment horizontal="center" vertical="center"/>
    </xf>
    <xf numFmtId="4" fontId="37" fillId="69" borderId="19" xfId="0" applyNumberFormat="1" applyFont="1" applyFill="1" applyBorder="1" applyAlignment="1">
      <alignment vertical="center"/>
    </xf>
    <xf numFmtId="10" fontId="37" fillId="69" borderId="26" xfId="0" applyNumberFormat="1" applyFont="1" applyFill="1" applyBorder="1" applyAlignment="1">
      <alignment horizontal="center" vertical="center"/>
    </xf>
    <xf numFmtId="43" fontId="0" fillId="0" borderId="0" xfId="1641" applyFont="1" applyFill="1"/>
    <xf numFmtId="43" fontId="0" fillId="0" borderId="0" xfId="1641" applyFont="1"/>
    <xf numFmtId="2" fontId="0" fillId="69" borderId="76" xfId="0" applyNumberFormat="1" applyFont="1" applyFill="1" applyBorder="1"/>
    <xf numFmtId="43" fontId="0" fillId="0" borderId="0" xfId="0" applyNumberFormat="1"/>
    <xf numFmtId="0" fontId="28" fillId="0" borderId="43" xfId="0" applyFont="1" applyFill="1" applyBorder="1" applyAlignment="1">
      <alignment horizontal="center" vertical="center" wrapText="1"/>
    </xf>
    <xf numFmtId="0" fontId="41" fillId="0" borderId="0" xfId="69" applyFill="1" applyAlignment="1">
      <alignment vertical="top"/>
    </xf>
    <xf numFmtId="0" fontId="37" fillId="0" borderId="0" xfId="69" applyFont="1" applyFill="1" applyAlignment="1">
      <alignment vertical="center"/>
    </xf>
    <xf numFmtId="0" fontId="28" fillId="68" borderId="23" xfId="0" applyFont="1" applyFill="1" applyBorder="1" applyAlignment="1">
      <alignment horizontal="center" vertical="center"/>
    </xf>
    <xf numFmtId="0" fontId="37" fillId="68" borderId="23" xfId="0" applyFont="1" applyFill="1" applyBorder="1" applyAlignment="1">
      <alignment horizontal="right" vertical="center"/>
    </xf>
    <xf numFmtId="4" fontId="28" fillId="68" borderId="23" xfId="0" applyNumberFormat="1" applyFont="1" applyFill="1" applyBorder="1" applyAlignment="1">
      <alignment vertical="center"/>
    </xf>
    <xf numFmtId="4" fontId="37" fillId="68" borderId="23" xfId="0" applyNumberFormat="1" applyFont="1" applyFill="1" applyBorder="1" applyAlignment="1">
      <alignment vertical="center"/>
    </xf>
    <xf numFmtId="4" fontId="37" fillId="68" borderId="24" xfId="0" applyNumberFormat="1" applyFont="1" applyFill="1" applyBorder="1" applyAlignment="1">
      <alignment horizontal="center" vertical="center"/>
    </xf>
    <xf numFmtId="4" fontId="37" fillId="68" borderId="23" xfId="0" applyNumberFormat="1" applyFont="1" applyFill="1" applyBorder="1" applyAlignment="1">
      <alignment horizontal="center" vertical="center"/>
    </xf>
    <xf numFmtId="49" fontId="37" fillId="0" borderId="50" xfId="69" applyNumberFormat="1" applyFont="1" applyFill="1" applyBorder="1" applyAlignment="1">
      <alignment horizontal="center" vertical="center"/>
    </xf>
    <xf numFmtId="49" fontId="28" fillId="0" borderId="85" xfId="1641" applyNumberFormat="1" applyFont="1" applyFill="1" applyBorder="1" applyAlignment="1">
      <alignment horizontal="center" vertical="center" wrapText="1"/>
    </xf>
    <xf numFmtId="49" fontId="37" fillId="0" borderId="42" xfId="69" applyNumberFormat="1" applyFont="1" applyFill="1" applyBorder="1" applyAlignment="1">
      <alignment horizontal="center" vertical="center"/>
    </xf>
    <xf numFmtId="49" fontId="28" fillId="0" borderId="45" xfId="1641" applyNumberFormat="1" applyFont="1" applyFill="1" applyBorder="1" applyAlignment="1">
      <alignment horizontal="center" vertical="center" wrapText="1"/>
    </xf>
    <xf numFmtId="49" fontId="37" fillId="0" borderId="42" xfId="0" applyNumberFormat="1" applyFont="1" applyFill="1" applyBorder="1" applyAlignment="1">
      <alignment horizontal="center" vertical="center"/>
    </xf>
    <xf numFmtId="0" fontId="28" fillId="0" borderId="45" xfId="0" applyFont="1" applyFill="1" applyBorder="1" applyAlignment="1">
      <alignment horizontal="center" vertical="center" wrapText="1"/>
    </xf>
    <xf numFmtId="49" fontId="37" fillId="0" borderId="42" xfId="0" quotePrefix="1" applyNumberFormat="1" applyFont="1" applyFill="1" applyBorder="1" applyAlignment="1">
      <alignment horizontal="center" vertical="center"/>
    </xf>
    <xf numFmtId="49" fontId="18" fillId="0" borderId="45" xfId="1641" applyNumberFormat="1" applyFont="1" applyFill="1" applyBorder="1" applyAlignment="1">
      <alignment horizontal="center" vertical="center" wrapText="1"/>
    </xf>
    <xf numFmtId="49" fontId="18" fillId="0" borderId="45" xfId="1641" applyNumberFormat="1" applyFont="1" applyBorder="1" applyAlignment="1">
      <alignment horizontal="center" vertical="center" wrapText="1"/>
    </xf>
    <xf numFmtId="49" fontId="28" fillId="69" borderId="42" xfId="69" applyNumberFormat="1" applyFont="1" applyFill="1" applyBorder="1" applyAlignment="1">
      <alignment horizontal="center" vertical="center"/>
    </xf>
    <xf numFmtId="0" fontId="18" fillId="0" borderId="45" xfId="1641" applyNumberFormat="1" applyFont="1" applyBorder="1" applyAlignment="1">
      <alignment horizontal="center" vertical="center" wrapText="1"/>
    </xf>
    <xf numFmtId="49" fontId="18" fillId="69" borderId="45" xfId="1641" applyNumberFormat="1" applyFont="1" applyFill="1" applyBorder="1" applyAlignment="1">
      <alignment horizontal="center" vertical="center" wrapText="1"/>
    </xf>
    <xf numFmtId="0" fontId="28" fillId="69" borderId="45" xfId="0" applyFont="1" applyFill="1" applyBorder="1" applyAlignment="1">
      <alignment horizontal="center" vertical="center" wrapText="1"/>
    </xf>
    <xf numFmtId="49" fontId="37" fillId="0" borderId="42" xfId="0" applyNumberFormat="1" applyFont="1" applyFill="1" applyBorder="1" applyAlignment="1">
      <alignment horizontal="center" vertical="center" wrapText="1"/>
    </xf>
    <xf numFmtId="49" fontId="37" fillId="0" borderId="53" xfId="0" applyNumberFormat="1" applyFont="1" applyFill="1" applyBorder="1" applyAlignment="1">
      <alignment horizontal="center" vertical="center"/>
    </xf>
    <xf numFmtId="0" fontId="37" fillId="0" borderId="56" xfId="0" applyFont="1" applyFill="1" applyBorder="1" applyAlignment="1">
      <alignment horizontal="justify" vertical="center"/>
    </xf>
    <xf numFmtId="0" fontId="37" fillId="0" borderId="56" xfId="0" applyFont="1" applyFill="1" applyBorder="1" applyAlignment="1">
      <alignment horizontal="center" vertical="center"/>
    </xf>
    <xf numFmtId="4" fontId="37" fillId="0" borderId="56" xfId="0" applyNumberFormat="1" applyFont="1" applyFill="1" applyBorder="1" applyAlignment="1">
      <alignment horizontal="right" vertical="center"/>
    </xf>
    <xf numFmtId="4" fontId="28" fillId="0" borderId="87" xfId="0" applyNumberFormat="1" applyFont="1" applyFill="1" applyBorder="1" applyAlignment="1">
      <alignment horizontal="center" vertical="center"/>
    </xf>
    <xf numFmtId="49" fontId="18" fillId="0" borderId="70" xfId="1641" applyNumberFormat="1" applyFont="1" applyBorder="1" applyAlignment="1">
      <alignment horizontal="center" vertical="center" wrapText="1"/>
    </xf>
    <xf numFmtId="0" fontId="18" fillId="0" borderId="45" xfId="1641" applyNumberFormat="1" applyFont="1" applyFill="1" applyBorder="1" applyAlignment="1">
      <alignment horizontal="center" vertical="center" wrapText="1"/>
    </xf>
    <xf numFmtId="0" fontId="28" fillId="69" borderId="0" xfId="0" applyFont="1" applyFill="1" applyBorder="1" applyAlignment="1">
      <alignment horizontal="left" wrapText="1"/>
    </xf>
    <xf numFmtId="0" fontId="37" fillId="0" borderId="25" xfId="0" applyFont="1" applyFill="1" applyBorder="1" applyAlignment="1">
      <alignment horizontal="left" vertical="top" wrapText="1"/>
    </xf>
    <xf numFmtId="0" fontId="37" fillId="0" borderId="46" xfId="0" applyFont="1" applyFill="1" applyBorder="1" applyAlignment="1">
      <alignment horizontal="left" vertical="top" wrapText="1"/>
    </xf>
    <xf numFmtId="0" fontId="39" fillId="0" borderId="37" xfId="0" applyFont="1" applyFill="1" applyBorder="1" applyAlignment="1">
      <alignment horizontal="center" vertical="center"/>
    </xf>
    <xf numFmtId="0" fontId="39" fillId="0" borderId="38" xfId="0" applyFont="1" applyFill="1" applyBorder="1" applyAlignment="1">
      <alignment horizontal="center" vertical="center"/>
    </xf>
    <xf numFmtId="0" fontId="0" fillId="69" borderId="19" xfId="0" applyFill="1" applyBorder="1" applyAlignment="1">
      <alignment horizontal="center" vertical="center"/>
    </xf>
    <xf numFmtId="0" fontId="0" fillId="69" borderId="20" xfId="0" applyFill="1" applyBorder="1" applyAlignment="1">
      <alignment horizontal="center" vertical="center"/>
    </xf>
    <xf numFmtId="0" fontId="54" fillId="69" borderId="84" xfId="0" applyFont="1" applyFill="1" applyBorder="1" applyAlignment="1">
      <alignment horizontal="center" vertical="center" wrapText="1"/>
    </xf>
    <xf numFmtId="0" fontId="54" fillId="69" borderId="61" xfId="0" applyFont="1" applyFill="1" applyBorder="1" applyAlignment="1">
      <alignment horizontal="center" vertical="center" wrapText="1"/>
    </xf>
    <xf numFmtId="0" fontId="54" fillId="69" borderId="62" xfId="0" applyFont="1" applyFill="1" applyBorder="1" applyAlignment="1">
      <alignment horizontal="center" vertical="center" wrapText="1"/>
    </xf>
    <xf numFmtId="0" fontId="54" fillId="69" borderId="47" xfId="0" applyFont="1" applyFill="1" applyBorder="1" applyAlignment="1">
      <alignment horizontal="center" vertical="center" wrapText="1"/>
    </xf>
    <xf numFmtId="0" fontId="54" fillId="69" borderId="0" xfId="0" applyFont="1" applyFill="1" applyBorder="1" applyAlignment="1">
      <alignment horizontal="center" vertical="center" wrapText="1"/>
    </xf>
    <xf numFmtId="0" fontId="54" fillId="69" borderId="48" xfId="0" applyFont="1" applyFill="1" applyBorder="1" applyAlignment="1">
      <alignment horizontal="center" vertical="center" wrapText="1"/>
    </xf>
    <xf numFmtId="0" fontId="37" fillId="69" borderId="84" xfId="0" applyFont="1" applyFill="1" applyBorder="1" applyAlignment="1">
      <alignment horizontal="left" wrapText="1"/>
    </xf>
    <xf numFmtId="0" fontId="37" fillId="69" borderId="62" xfId="0" applyFont="1" applyFill="1" applyBorder="1" applyAlignment="1">
      <alignment horizontal="left" wrapText="1"/>
    </xf>
    <xf numFmtId="0" fontId="37" fillId="69" borderId="24" xfId="0" applyFont="1" applyFill="1" applyBorder="1" applyAlignment="1">
      <alignment horizontal="left" vertical="top" wrapText="1"/>
    </xf>
    <xf numFmtId="0" fontId="37" fillId="69" borderId="26" xfId="0" applyFont="1" applyFill="1" applyBorder="1" applyAlignment="1">
      <alignment horizontal="left" vertical="top" wrapText="1"/>
    </xf>
    <xf numFmtId="0" fontId="39" fillId="66" borderId="22" xfId="0" applyFont="1" applyFill="1" applyBorder="1" applyAlignment="1">
      <alignment horizontal="center" vertical="center"/>
    </xf>
    <xf numFmtId="0" fontId="39" fillId="66" borderId="27" xfId="0" applyFont="1" applyFill="1" applyBorder="1" applyAlignment="1">
      <alignment horizontal="center" vertical="center"/>
    </xf>
    <xf numFmtId="0" fontId="39" fillId="66" borderId="19" xfId="0" applyFont="1" applyFill="1" applyBorder="1" applyAlignment="1">
      <alignment horizontal="center" vertical="center"/>
    </xf>
    <xf numFmtId="0" fontId="0" fillId="69" borderId="37" xfId="0" applyFill="1" applyBorder="1" applyAlignment="1">
      <alignment horizontal="center" vertical="center"/>
    </xf>
    <xf numFmtId="0" fontId="0" fillId="69" borderId="38" xfId="0" applyFill="1" applyBorder="1" applyAlignment="1">
      <alignment horizontal="center" vertical="center"/>
    </xf>
    <xf numFmtId="0" fontId="0" fillId="69" borderId="22" xfId="0" applyFill="1" applyBorder="1" applyAlignment="1">
      <alignment horizontal="center" vertical="center"/>
    </xf>
    <xf numFmtId="0" fontId="28" fillId="69" borderId="47" xfId="0" applyFont="1" applyFill="1" applyBorder="1" applyAlignment="1">
      <alignment horizontal="left" wrapText="1"/>
    </xf>
    <xf numFmtId="0" fontId="37" fillId="69" borderId="61" xfId="0" applyFont="1" applyFill="1" applyBorder="1" applyAlignment="1">
      <alignment horizontal="left" wrapText="1"/>
    </xf>
    <xf numFmtId="0" fontId="28" fillId="69" borderId="47" xfId="0" applyFont="1" applyFill="1" applyBorder="1" applyAlignment="1">
      <alignment horizontal="left" vertical="top" wrapText="1"/>
    </xf>
    <xf numFmtId="0" fontId="28" fillId="69" borderId="0" xfId="0" applyFont="1" applyFill="1" applyBorder="1" applyAlignment="1">
      <alignment horizontal="left" vertical="top" wrapText="1"/>
    </xf>
    <xf numFmtId="0" fontId="37" fillId="69" borderId="25" xfId="0" applyFont="1" applyFill="1" applyBorder="1" applyAlignment="1">
      <alignment horizontal="left" vertical="top" wrapText="1"/>
    </xf>
    <xf numFmtId="0" fontId="39" fillId="69" borderId="32" xfId="0" applyFont="1" applyFill="1" applyBorder="1" applyAlignment="1">
      <alignment horizontal="center" vertical="center" wrapText="1"/>
    </xf>
    <xf numFmtId="0" fontId="39" fillId="69" borderId="33" xfId="0" applyFont="1" applyFill="1" applyBorder="1" applyAlignment="1">
      <alignment horizontal="center" vertical="center" wrapText="1"/>
    </xf>
    <xf numFmtId="0" fontId="39" fillId="69" borderId="34" xfId="0" applyFont="1" applyFill="1" applyBorder="1" applyAlignment="1">
      <alignment horizontal="center" vertical="center" wrapText="1"/>
    </xf>
    <xf numFmtId="0" fontId="37" fillId="0" borderId="80" xfId="69" applyFont="1" applyFill="1" applyBorder="1" applyAlignment="1">
      <alignment horizontal="center" vertical="center" wrapText="1"/>
    </xf>
    <xf numFmtId="0" fontId="37" fillId="0" borderId="78" xfId="69" applyFont="1" applyFill="1" applyBorder="1" applyAlignment="1">
      <alignment horizontal="center" vertical="center" wrapText="1"/>
    </xf>
    <xf numFmtId="0" fontId="37" fillId="0" borderId="0" xfId="69" applyFont="1" applyAlignment="1">
      <alignment horizontal="justify" vertical="center" wrapText="1"/>
    </xf>
    <xf numFmtId="0" fontId="28" fillId="0" borderId="0" xfId="69" applyFont="1" applyAlignment="1">
      <alignment horizontal="justify" vertical="top" wrapText="1"/>
    </xf>
    <xf numFmtId="0" fontId="28" fillId="69" borderId="35" xfId="0" applyFont="1" applyFill="1" applyBorder="1" applyAlignment="1">
      <alignment horizontal="left" vertical="top"/>
    </xf>
    <xf numFmtId="0" fontId="28" fillId="69" borderId="25" xfId="0" applyFont="1" applyFill="1" applyBorder="1"/>
    <xf numFmtId="0" fontId="39" fillId="69" borderId="79" xfId="0" applyFont="1" applyFill="1" applyBorder="1" applyAlignment="1">
      <alignment horizontal="center" vertical="center"/>
    </xf>
    <xf numFmtId="0" fontId="39" fillId="69" borderId="61" xfId="0" applyFont="1" applyFill="1" applyBorder="1" applyAlignment="1">
      <alignment horizontal="center" vertical="center"/>
    </xf>
    <xf numFmtId="0" fontId="39" fillId="69" borderId="86" xfId="0" applyFont="1" applyFill="1" applyBorder="1" applyAlignment="1">
      <alignment horizontal="center" vertical="center"/>
    </xf>
    <xf numFmtId="0" fontId="39" fillId="0" borderId="32" xfId="0" applyFont="1" applyFill="1" applyBorder="1" applyAlignment="1">
      <alignment horizontal="center" vertical="center" wrapText="1"/>
    </xf>
    <xf numFmtId="0" fontId="39" fillId="0" borderId="33" xfId="0" applyFont="1" applyFill="1" applyBorder="1" applyAlignment="1">
      <alignment horizontal="center" vertical="center" wrapText="1"/>
    </xf>
    <xf numFmtId="0" fontId="39" fillId="0" borderId="34" xfId="0" applyFont="1" applyFill="1" applyBorder="1" applyAlignment="1">
      <alignment horizontal="center" vertical="center" wrapText="1"/>
    </xf>
    <xf numFmtId="0" fontId="28" fillId="0" borderId="35" xfId="0" applyFont="1" applyFill="1" applyBorder="1" applyAlignment="1">
      <alignment horizontal="left" vertical="top"/>
    </xf>
    <xf numFmtId="0" fontId="28" fillId="0" borderId="25" xfId="0" applyFont="1" applyFill="1" applyBorder="1"/>
    <xf numFmtId="0" fontId="39" fillId="69" borderId="58" xfId="0" applyFont="1" applyFill="1" applyBorder="1" applyAlignment="1">
      <alignment horizontal="center" vertical="center"/>
    </xf>
    <xf numFmtId="0" fontId="39" fillId="69" borderId="27" xfId="0" applyFont="1" applyFill="1" applyBorder="1" applyAlignment="1">
      <alignment horizontal="center" vertical="center"/>
    </xf>
    <xf numFmtId="0" fontId="39" fillId="69" borderId="59" xfId="0" applyFont="1" applyFill="1" applyBorder="1" applyAlignment="1">
      <alignment horizontal="center" vertical="center"/>
    </xf>
    <xf numFmtId="0" fontId="36" fillId="69" borderId="47" xfId="0" applyFont="1" applyFill="1" applyBorder="1" applyAlignment="1">
      <alignment horizontal="center"/>
    </xf>
    <xf numFmtId="0" fontId="36" fillId="69" borderId="0" xfId="0" applyFont="1" applyFill="1" applyBorder="1" applyAlignment="1">
      <alignment horizontal="center"/>
    </xf>
    <xf numFmtId="0" fontId="36" fillId="69" borderId="48" xfId="0" applyFont="1" applyFill="1" applyBorder="1" applyAlignment="1">
      <alignment horizontal="center"/>
    </xf>
    <xf numFmtId="0" fontId="39" fillId="60" borderId="0" xfId="69" applyFont="1" applyFill="1" applyBorder="1" applyAlignment="1">
      <alignment horizontal="center" vertical="top" wrapText="1"/>
    </xf>
    <xf numFmtId="0" fontId="28" fillId="60" borderId="0" xfId="69" applyFont="1" applyFill="1" applyBorder="1" applyAlignment="1">
      <alignment horizontal="left" wrapText="1"/>
    </xf>
    <xf numFmtId="0" fontId="28" fillId="60" borderId="48" xfId="69" applyFont="1" applyFill="1" applyBorder="1" applyAlignment="1">
      <alignment horizontal="left" wrapText="1"/>
    </xf>
    <xf numFmtId="0" fontId="28" fillId="60" borderId="0" xfId="69" applyFont="1" applyFill="1" applyBorder="1" applyAlignment="1">
      <alignment horizontal="left" vertical="center" wrapText="1"/>
    </xf>
    <xf numFmtId="0" fontId="28" fillId="60" borderId="48" xfId="69" applyFont="1" applyFill="1" applyBorder="1" applyAlignment="1">
      <alignment horizontal="left" vertical="center" wrapText="1"/>
    </xf>
    <xf numFmtId="0" fontId="51" fillId="0" borderId="20" xfId="2" applyFont="1" applyFill="1" applyBorder="1" applyAlignment="1">
      <alignment horizontal="center" vertical="center"/>
    </xf>
    <xf numFmtId="0" fontId="51" fillId="69" borderId="80" xfId="2" applyFont="1" applyFill="1" applyBorder="1" applyAlignment="1">
      <alignment horizontal="center" vertical="center"/>
    </xf>
    <xf numFmtId="0" fontId="51" fillId="69" borderId="81" xfId="2" applyFont="1" applyFill="1" applyBorder="1" applyAlignment="1">
      <alignment horizontal="center" vertical="center"/>
    </xf>
    <xf numFmtId="0" fontId="28" fillId="69" borderId="0" xfId="69" applyFont="1" applyFill="1" applyBorder="1" applyAlignment="1">
      <alignment horizontal="left" vertical="center" wrapText="1"/>
    </xf>
    <xf numFmtId="0" fontId="28" fillId="69" borderId="48" xfId="69" applyFont="1" applyFill="1" applyBorder="1" applyAlignment="1">
      <alignment horizontal="left" vertical="center" wrapText="1"/>
    </xf>
    <xf numFmtId="0" fontId="39" fillId="60" borderId="0" xfId="69" applyFont="1" applyFill="1" applyBorder="1" applyAlignment="1">
      <alignment horizontal="center" vertical="center" wrapText="1"/>
    </xf>
    <xf numFmtId="0" fontId="51" fillId="69" borderId="20" xfId="2" applyFont="1" applyFill="1" applyBorder="1" applyAlignment="1">
      <alignment horizontal="center" vertical="center"/>
    </xf>
    <xf numFmtId="0" fontId="62" fillId="60" borderId="0" xfId="69" applyFont="1" applyFill="1" applyBorder="1" applyAlignment="1">
      <alignment horizontal="center" vertical="center" wrapText="1"/>
    </xf>
    <xf numFmtId="0" fontId="62" fillId="60" borderId="48" xfId="69" applyFont="1" applyFill="1" applyBorder="1" applyAlignment="1">
      <alignment horizontal="center" vertical="center" wrapText="1"/>
    </xf>
  </cellXfs>
  <cellStyles count="56187">
    <cellStyle name="20% - Accent1" xfId="2003"/>
    <cellStyle name="20% - Accent1 2" xfId="22188"/>
    <cellStyle name="20% - Accent1 3" xfId="52411"/>
    <cellStyle name="20% - Accent2" xfId="2007"/>
    <cellStyle name="20% - Accent2 2" xfId="22189"/>
    <cellStyle name="20% - Accent2 3" xfId="52415"/>
    <cellStyle name="20% - Accent3" xfId="2011"/>
    <cellStyle name="20% - Accent3 2" xfId="22190"/>
    <cellStyle name="20% - Accent3 3" xfId="52419"/>
    <cellStyle name="20% - Accent4" xfId="2015"/>
    <cellStyle name="20% - Accent4 2" xfId="22191"/>
    <cellStyle name="20% - Accent4 3" xfId="52423"/>
    <cellStyle name="20% - Accent5" xfId="2019"/>
    <cellStyle name="20% - Accent5 2" xfId="22192"/>
    <cellStyle name="20% - Accent5 3" xfId="52427"/>
    <cellStyle name="20% - Accent6" xfId="2023"/>
    <cellStyle name="20% - Accent6 2" xfId="22193"/>
    <cellStyle name="20% - Accent6 3" xfId="52431"/>
    <cellStyle name="20% - Cor1 2" xfId="3"/>
    <cellStyle name="20% - Cor2 2" xfId="4"/>
    <cellStyle name="20% - Cor3 2" xfId="5"/>
    <cellStyle name="20% - Cor4 2" xfId="6"/>
    <cellStyle name="20% - Cor5 2" xfId="7"/>
    <cellStyle name="20% - Cor6 2" xfId="8"/>
    <cellStyle name="20% - Ênfase1" xfId="56003" builtinId="30" customBuiltin="1"/>
    <cellStyle name="20% - Ênfase1 2" xfId="70"/>
    <cellStyle name="20% - Ênfase1 2 2" xfId="71"/>
    <cellStyle name="20% - Ênfase1 2 2 2" xfId="72"/>
    <cellStyle name="20% - Ênfase1 2 2 2 2" xfId="73"/>
    <cellStyle name="20% - Ênfase1 2 2 3" xfId="74"/>
    <cellStyle name="20% - Ênfase1 2 3" xfId="75"/>
    <cellStyle name="20% - Ênfase1 2 3 2" xfId="76"/>
    <cellStyle name="20% - Ênfase1 2 4" xfId="77"/>
    <cellStyle name="20% - Ênfase2" xfId="56007" builtinId="34" customBuiltin="1"/>
    <cellStyle name="20% - Ênfase2 2" xfId="78"/>
    <cellStyle name="20% - Ênfase2 2 2" xfId="79"/>
    <cellStyle name="20% - Ênfase2 2 2 2" xfId="80"/>
    <cellStyle name="20% - Ênfase2 2 2 2 2" xfId="81"/>
    <cellStyle name="20% - Ênfase2 2 2 3" xfId="82"/>
    <cellStyle name="20% - Ênfase2 2 3" xfId="83"/>
    <cellStyle name="20% - Ênfase2 2 3 2" xfId="84"/>
    <cellStyle name="20% - Ênfase2 2 4" xfId="85"/>
    <cellStyle name="20% - Ênfase3" xfId="56011" builtinId="38" customBuiltin="1"/>
    <cellStyle name="20% - Ênfase3 2" xfId="86"/>
    <cellStyle name="20% - Ênfase3 2 2" xfId="87"/>
    <cellStyle name="20% - Ênfase3 2 2 2" xfId="88"/>
    <cellStyle name="20% - Ênfase3 2 2 2 2" xfId="89"/>
    <cellStyle name="20% - Ênfase3 2 2 3" xfId="90"/>
    <cellStyle name="20% - Ênfase3 2 3" xfId="91"/>
    <cellStyle name="20% - Ênfase3 2 3 2" xfId="92"/>
    <cellStyle name="20% - Ênfase3 2 4" xfId="93"/>
    <cellStyle name="20% - Ênfase4" xfId="56015" builtinId="42" customBuiltin="1"/>
    <cellStyle name="20% - Ênfase4 2" xfId="94"/>
    <cellStyle name="20% - Ênfase4 2 2" xfId="95"/>
    <cellStyle name="20% - Ênfase4 2 2 2" xfId="96"/>
    <cellStyle name="20% - Ênfase4 2 2 2 2" xfId="97"/>
    <cellStyle name="20% - Ênfase4 2 2 3" xfId="98"/>
    <cellStyle name="20% - Ênfase4 2 3" xfId="99"/>
    <cellStyle name="20% - Ênfase4 2 3 2" xfId="100"/>
    <cellStyle name="20% - Ênfase4 2 4" xfId="101"/>
    <cellStyle name="20% - Ênfase5" xfId="56019" builtinId="46" customBuiltin="1"/>
    <cellStyle name="20% - Ênfase5 2" xfId="102"/>
    <cellStyle name="20% - Ênfase5 2 2" xfId="103"/>
    <cellStyle name="20% - Ênfase5 2 2 2" xfId="104"/>
    <cellStyle name="20% - Ênfase5 2 2 2 2" xfId="105"/>
    <cellStyle name="20% - Ênfase5 2 2 3" xfId="106"/>
    <cellStyle name="20% - Ênfase5 2 3" xfId="107"/>
    <cellStyle name="20% - Ênfase5 2 3 2" xfId="108"/>
    <cellStyle name="20% - Ênfase5 2 4" xfId="109"/>
    <cellStyle name="20% - Ênfase6" xfId="56023" builtinId="50" customBuiltin="1"/>
    <cellStyle name="20% - Ênfase6 2" xfId="110"/>
    <cellStyle name="20% - Ênfase6 2 2" xfId="111"/>
    <cellStyle name="20% - Ênfase6 2 2 2" xfId="112"/>
    <cellStyle name="20% - Ênfase6 2 2 2 2" xfId="113"/>
    <cellStyle name="20% - Ênfase6 2 2 3" xfId="114"/>
    <cellStyle name="20% - Ênfase6 2 3" xfId="115"/>
    <cellStyle name="20% - Ênfase6 2 3 2" xfId="116"/>
    <cellStyle name="20% - Ênfase6 2 4" xfId="117"/>
    <cellStyle name="40% - Accent1" xfId="2004"/>
    <cellStyle name="40% - Accent1 2" xfId="22194"/>
    <cellStyle name="40% - Accent1 3" xfId="52412"/>
    <cellStyle name="40% - Accent2" xfId="2008"/>
    <cellStyle name="40% - Accent2 2" xfId="22195"/>
    <cellStyle name="40% - Accent2 3" xfId="52416"/>
    <cellStyle name="40% - Accent3" xfId="2012"/>
    <cellStyle name="40% - Accent3 2" xfId="22196"/>
    <cellStyle name="40% - Accent3 3" xfId="52420"/>
    <cellStyle name="40% - Accent4" xfId="2016"/>
    <cellStyle name="40% - Accent4 2" xfId="22197"/>
    <cellStyle name="40% - Accent4 3" xfId="52424"/>
    <cellStyle name="40% - Accent5" xfId="2020"/>
    <cellStyle name="40% - Accent5 2" xfId="22198"/>
    <cellStyle name="40% - Accent5 3" xfId="52428"/>
    <cellStyle name="40% - Accent6" xfId="2024"/>
    <cellStyle name="40% - Accent6 2" xfId="22199"/>
    <cellStyle name="40% - Accent6 3" xfId="52432"/>
    <cellStyle name="40% - Cor1 2" xfId="9"/>
    <cellStyle name="40% - Cor2 2" xfId="10"/>
    <cellStyle name="40% - Cor3 2" xfId="11"/>
    <cellStyle name="40% - Cor4 2" xfId="12"/>
    <cellStyle name="40% - Cor5 2" xfId="13"/>
    <cellStyle name="40% - Cor6 2" xfId="14"/>
    <cellStyle name="40% - Ênfase1" xfId="56004" builtinId="31" customBuiltin="1"/>
    <cellStyle name="40% - Ênfase1 2" xfId="118"/>
    <cellStyle name="40% - Ênfase1 2 2" xfId="119"/>
    <cellStyle name="40% - Ênfase1 2 2 2" xfId="120"/>
    <cellStyle name="40% - Ênfase1 2 2 2 2" xfId="121"/>
    <cellStyle name="40% - Ênfase1 2 2 3" xfId="122"/>
    <cellStyle name="40% - Ênfase1 2 3" xfId="123"/>
    <cellStyle name="40% - Ênfase1 2 3 2" xfId="124"/>
    <cellStyle name="40% - Ênfase1 2 4" xfId="125"/>
    <cellStyle name="40% - Ênfase2" xfId="56008" builtinId="35" customBuiltin="1"/>
    <cellStyle name="40% - Ênfase2 2" xfId="126"/>
    <cellStyle name="40% - Ênfase2 2 2" xfId="127"/>
    <cellStyle name="40% - Ênfase2 2 2 2" xfId="128"/>
    <cellStyle name="40% - Ênfase2 2 2 2 2" xfId="129"/>
    <cellStyle name="40% - Ênfase2 2 2 3" xfId="130"/>
    <cellStyle name="40% - Ênfase2 2 3" xfId="131"/>
    <cellStyle name="40% - Ênfase2 2 3 2" xfId="132"/>
    <cellStyle name="40% - Ênfase2 2 4" xfId="133"/>
    <cellStyle name="40% - Ênfase3" xfId="56012" builtinId="39" customBuiltin="1"/>
    <cellStyle name="40% - Ênfase3 2" xfId="134"/>
    <cellStyle name="40% - Ênfase3 2 2" xfId="135"/>
    <cellStyle name="40% - Ênfase3 2 2 2" xfId="136"/>
    <cellStyle name="40% - Ênfase3 2 2 2 2" xfId="137"/>
    <cellStyle name="40% - Ênfase3 2 2 3" xfId="138"/>
    <cellStyle name="40% - Ênfase3 2 3" xfId="139"/>
    <cellStyle name="40% - Ênfase3 2 3 2" xfId="140"/>
    <cellStyle name="40% - Ênfase3 2 4" xfId="141"/>
    <cellStyle name="40% - Ênfase4" xfId="56016" builtinId="43" customBuiltin="1"/>
    <cellStyle name="40% - Ênfase4 2" xfId="142"/>
    <cellStyle name="40% - Ênfase4 2 2" xfId="143"/>
    <cellStyle name="40% - Ênfase4 2 2 2" xfId="144"/>
    <cellStyle name="40% - Ênfase4 2 2 2 2" xfId="145"/>
    <cellStyle name="40% - Ênfase4 2 2 3" xfId="146"/>
    <cellStyle name="40% - Ênfase4 2 3" xfId="147"/>
    <cellStyle name="40% - Ênfase4 2 3 2" xfId="148"/>
    <cellStyle name="40% - Ênfase4 2 4" xfId="149"/>
    <cellStyle name="40% - Ênfase5" xfId="56020" builtinId="47" customBuiltin="1"/>
    <cellStyle name="40% - Ênfase5 2" xfId="150"/>
    <cellStyle name="40% - Ênfase5 2 2" xfId="151"/>
    <cellStyle name="40% - Ênfase5 2 2 2" xfId="152"/>
    <cellStyle name="40% - Ênfase5 2 2 2 2" xfId="153"/>
    <cellStyle name="40% - Ênfase5 2 2 3" xfId="154"/>
    <cellStyle name="40% - Ênfase5 2 3" xfId="155"/>
    <cellStyle name="40% - Ênfase5 2 3 2" xfId="156"/>
    <cellStyle name="40% - Ênfase5 2 4" xfId="157"/>
    <cellStyle name="40% - Ênfase6" xfId="56024" builtinId="51" customBuiltin="1"/>
    <cellStyle name="40% - Ênfase6 2" xfId="158"/>
    <cellStyle name="40% - Ênfase6 2 2" xfId="159"/>
    <cellStyle name="40% - Ênfase6 2 2 2" xfId="160"/>
    <cellStyle name="40% - Ênfase6 2 2 2 2" xfId="161"/>
    <cellStyle name="40% - Ênfase6 2 2 3" xfId="162"/>
    <cellStyle name="40% - Ênfase6 2 3" xfId="163"/>
    <cellStyle name="40% - Ênfase6 2 3 2" xfId="164"/>
    <cellStyle name="40% - Ênfase6 2 4" xfId="165"/>
    <cellStyle name="60% - Accent1" xfId="2005"/>
    <cellStyle name="60% - Accent1 2" xfId="22200"/>
    <cellStyle name="60% - Accent1 3" xfId="52413"/>
    <cellStyle name="60% - Accent2" xfId="2009"/>
    <cellStyle name="60% - Accent2 2" xfId="22201"/>
    <cellStyle name="60% - Accent2 3" xfId="52417"/>
    <cellStyle name="60% - Accent3" xfId="2013"/>
    <cellStyle name="60% - Accent3 2" xfId="22202"/>
    <cellStyle name="60% - Accent3 3" xfId="52421"/>
    <cellStyle name="60% - Accent4" xfId="2017"/>
    <cellStyle name="60% - Accent4 2" xfId="22203"/>
    <cellStyle name="60% - Accent4 3" xfId="52425"/>
    <cellStyle name="60% - Accent5" xfId="2021"/>
    <cellStyle name="60% - Accent5 2" xfId="22204"/>
    <cellStyle name="60% - Accent5 3" xfId="52429"/>
    <cellStyle name="60% - Accent6" xfId="2025"/>
    <cellStyle name="60% - Accent6 2" xfId="22205"/>
    <cellStyle name="60% - Accent6 3" xfId="52433"/>
    <cellStyle name="60% - Cor1 2" xfId="15"/>
    <cellStyle name="60% - Cor2 2" xfId="16"/>
    <cellStyle name="60% - Cor3 2" xfId="17"/>
    <cellStyle name="60% - Cor4 2" xfId="18"/>
    <cellStyle name="60% - Cor5 2" xfId="19"/>
    <cellStyle name="60% - Cor6 2" xfId="20"/>
    <cellStyle name="60% - Ênfase1" xfId="56005" builtinId="32" customBuiltin="1"/>
    <cellStyle name="60% - Ênfase1 2" xfId="166"/>
    <cellStyle name="60% - Ênfase2" xfId="56009" builtinId="36" customBuiltin="1"/>
    <cellStyle name="60% - Ênfase2 2" xfId="167"/>
    <cellStyle name="60% - Ênfase3" xfId="56013" builtinId="40" customBuiltin="1"/>
    <cellStyle name="60% - Ênfase3 2" xfId="168"/>
    <cellStyle name="60% - Ênfase4" xfId="56017" builtinId="44" customBuiltin="1"/>
    <cellStyle name="60% - Ênfase4 2" xfId="169"/>
    <cellStyle name="60% - Ênfase5" xfId="56021" builtinId="48" customBuiltin="1"/>
    <cellStyle name="60% - Ênfase5 2" xfId="170"/>
    <cellStyle name="60% - Ênfase6" xfId="56025" builtinId="52" customBuiltin="1"/>
    <cellStyle name="60% - Ênfase6 2" xfId="171"/>
    <cellStyle name="Accent1" xfId="2002"/>
    <cellStyle name="Accent1 2" xfId="22206"/>
    <cellStyle name="Accent1 3" xfId="52410"/>
    <cellStyle name="Accent2" xfId="2006"/>
    <cellStyle name="Accent2 2" xfId="22207"/>
    <cellStyle name="Accent2 3" xfId="52414"/>
    <cellStyle name="Accent3" xfId="2010"/>
    <cellStyle name="Accent3 2" xfId="22208"/>
    <cellStyle name="Accent3 3" xfId="52418"/>
    <cellStyle name="Accent4" xfId="2014"/>
    <cellStyle name="Accent4 2" xfId="22209"/>
    <cellStyle name="Accent4 3" xfId="52422"/>
    <cellStyle name="Accent5" xfId="2018"/>
    <cellStyle name="Accent5 2" xfId="22210"/>
    <cellStyle name="Accent5 3" xfId="52426"/>
    <cellStyle name="Accent6" xfId="2022"/>
    <cellStyle name="Accent6 2" xfId="22211"/>
    <cellStyle name="Accent6 3" xfId="52430"/>
    <cellStyle name="Bad" xfId="1997"/>
    <cellStyle name="Bad 2" xfId="22212"/>
    <cellStyle name="Bad 3" xfId="52406"/>
    <cellStyle name="Bom" xfId="41" builtinId="26" customBuiltin="1"/>
    <cellStyle name="Bom 2" xfId="21"/>
    <cellStyle name="Bom 2 2" xfId="172"/>
    <cellStyle name="Bom 2 3" xfId="1642"/>
    <cellStyle name="Bom 2 4" xfId="1717"/>
    <cellStyle name="Bom 2 5" xfId="29222"/>
    <cellStyle name="Bom 2 6" xfId="29255"/>
    <cellStyle name="Bom 2 7" xfId="29215"/>
    <cellStyle name="Bom 3" xfId="52396"/>
    <cellStyle name="Bom 4" xfId="56028"/>
    <cellStyle name="Cabeçalho 1 2" xfId="22"/>
    <cellStyle name="Cabeçalho 2 2" xfId="23"/>
    <cellStyle name="Cabeçalho 3 2" xfId="24"/>
    <cellStyle name="Cabeçalho 4 2" xfId="25"/>
    <cellStyle name="Calculation" xfId="1999"/>
    <cellStyle name="Calculation 2" xfId="2103"/>
    <cellStyle name="Calculation 2 10" xfId="4453"/>
    <cellStyle name="Calculation 2 10 2" xfId="9776"/>
    <cellStyle name="Calculation 2 10 2 2" xfId="29294"/>
    <cellStyle name="Calculation 2 10 3" xfId="15420"/>
    <cellStyle name="Calculation 2 10 3 2" xfId="29295"/>
    <cellStyle name="Calculation 2 10 4" xfId="12520"/>
    <cellStyle name="Calculation 2 10 4 2" xfId="29296"/>
    <cellStyle name="Calculation 2 10 5" xfId="29293"/>
    <cellStyle name="Calculation 2 11" xfId="4324"/>
    <cellStyle name="Calculation 2 11 2" xfId="15303"/>
    <cellStyle name="Calculation 2 11 2 2" xfId="29298"/>
    <cellStyle name="Calculation 2 11 3" xfId="12636"/>
    <cellStyle name="Calculation 2 11 3 2" xfId="29299"/>
    <cellStyle name="Calculation 2 11 4" xfId="29297"/>
    <cellStyle name="Calculation 2 12" xfId="8266"/>
    <cellStyle name="Calculation 2 12 2" xfId="29300"/>
    <cellStyle name="Calculation 2 13" xfId="13629"/>
    <cellStyle name="Calculation 2 13 2" xfId="29301"/>
    <cellStyle name="Calculation 2 14" xfId="29292"/>
    <cellStyle name="Calculation 2 2" xfId="2192"/>
    <cellStyle name="Calculation 2 2 10" xfId="6968"/>
    <cellStyle name="Calculation 2 2 10 2" xfId="11022"/>
    <cellStyle name="Calculation 2 2 10 2 2" xfId="29304"/>
    <cellStyle name="Calculation 2 2 10 3" xfId="17324"/>
    <cellStyle name="Calculation 2 2 10 3 2" xfId="29305"/>
    <cellStyle name="Calculation 2 2 10 4" xfId="20486"/>
    <cellStyle name="Calculation 2 2 10 4 2" xfId="29306"/>
    <cellStyle name="Calculation 2 2 10 5" xfId="29303"/>
    <cellStyle name="Calculation 2 2 11" xfId="4385"/>
    <cellStyle name="Calculation 2 2 11 2" xfId="15356"/>
    <cellStyle name="Calculation 2 2 11 2 2" xfId="29308"/>
    <cellStyle name="Calculation 2 2 11 3" xfId="12588"/>
    <cellStyle name="Calculation 2 2 11 3 2" xfId="29309"/>
    <cellStyle name="Calculation 2 2 11 4" xfId="29307"/>
    <cellStyle name="Calculation 2 2 12" xfId="8347"/>
    <cellStyle name="Calculation 2 2 12 2" xfId="29310"/>
    <cellStyle name="Calculation 2 2 13" xfId="13759"/>
    <cellStyle name="Calculation 2 2 13 2" xfId="29311"/>
    <cellStyle name="Calculation 2 2 14" xfId="17480"/>
    <cellStyle name="Calculation 2 2 14 2" xfId="29312"/>
    <cellStyle name="Calculation 2 2 15" xfId="29302"/>
    <cellStyle name="Calculation 2 2 2" xfId="2125"/>
    <cellStyle name="Calculation 2 2 2 10" xfId="4362"/>
    <cellStyle name="Calculation 2 2 2 10 2" xfId="15337"/>
    <cellStyle name="Calculation 2 2 2 10 2 2" xfId="29315"/>
    <cellStyle name="Calculation 2 2 2 10 3" xfId="12598"/>
    <cellStyle name="Calculation 2 2 2 10 3 2" xfId="29316"/>
    <cellStyle name="Calculation 2 2 2 10 4" xfId="29314"/>
    <cellStyle name="Calculation 2 2 2 11" xfId="8282"/>
    <cellStyle name="Calculation 2 2 2 11 2" xfId="29317"/>
    <cellStyle name="Calculation 2 2 2 12" xfId="13702"/>
    <cellStyle name="Calculation 2 2 2 12 2" xfId="29318"/>
    <cellStyle name="Calculation 2 2 2 13" xfId="29313"/>
    <cellStyle name="Calculation 2 2 2 2" xfId="2617"/>
    <cellStyle name="Calculation 2 2 2 2 10" xfId="8747"/>
    <cellStyle name="Calculation 2 2 2 2 10 2" xfId="29320"/>
    <cellStyle name="Calculation 2 2 2 2 11" xfId="14070"/>
    <cellStyle name="Calculation 2 2 2 2 11 2" xfId="29321"/>
    <cellStyle name="Calculation 2 2 2 2 12" xfId="14737"/>
    <cellStyle name="Calculation 2 2 2 2 12 2" xfId="29322"/>
    <cellStyle name="Calculation 2 2 2 2 13" xfId="29319"/>
    <cellStyle name="Calculation 2 2 2 2 2" xfId="3004"/>
    <cellStyle name="Calculation 2 2 2 2 2 2" xfId="6830"/>
    <cellStyle name="Calculation 2 2 2 2 2 2 2" xfId="10916"/>
    <cellStyle name="Calculation 2 2 2 2 2 2 2 2" xfId="29325"/>
    <cellStyle name="Calculation 2 2 2 2 2 2 3" xfId="17217"/>
    <cellStyle name="Calculation 2 2 2 2 2 2 3 2" xfId="29326"/>
    <cellStyle name="Calculation 2 2 2 2 2 2 4" xfId="20348"/>
    <cellStyle name="Calculation 2 2 2 2 2 2 4 2" xfId="29327"/>
    <cellStyle name="Calculation 2 2 2 2 2 2 5" xfId="29324"/>
    <cellStyle name="Calculation 2 2 2 2 2 3" xfId="5121"/>
    <cellStyle name="Calculation 2 2 2 2 2 3 2" xfId="15926"/>
    <cellStyle name="Calculation 2 2 2 2 2 3 2 2" xfId="29329"/>
    <cellStyle name="Calculation 2 2 2 2 2 3 3" xfId="18639"/>
    <cellStyle name="Calculation 2 2 2 2 2 3 3 2" xfId="29330"/>
    <cellStyle name="Calculation 2 2 2 2 2 3 4" xfId="29328"/>
    <cellStyle name="Calculation 2 2 2 2 2 4" xfId="9096"/>
    <cellStyle name="Calculation 2 2 2 2 2 4 2" xfId="29331"/>
    <cellStyle name="Calculation 2 2 2 2 2 5" xfId="14350"/>
    <cellStyle name="Calculation 2 2 2 2 2 5 2" xfId="29332"/>
    <cellStyle name="Calculation 2 2 2 2 2 6" xfId="17619"/>
    <cellStyle name="Calculation 2 2 2 2 2 6 2" xfId="29333"/>
    <cellStyle name="Calculation 2 2 2 2 2 7" xfId="29323"/>
    <cellStyle name="Calculation 2 2 2 2 3" xfId="3387"/>
    <cellStyle name="Calculation 2 2 2 2 3 2" xfId="6594"/>
    <cellStyle name="Calculation 2 2 2 2 3 2 2" xfId="10728"/>
    <cellStyle name="Calculation 2 2 2 2 3 2 2 2" xfId="29336"/>
    <cellStyle name="Calculation 2 2 2 2 3 2 3" xfId="17014"/>
    <cellStyle name="Calculation 2 2 2 2 3 2 3 2" xfId="29337"/>
    <cellStyle name="Calculation 2 2 2 2 3 2 4" xfId="20112"/>
    <cellStyle name="Calculation 2 2 2 2 3 2 4 2" xfId="29338"/>
    <cellStyle name="Calculation 2 2 2 2 3 2 5" xfId="29335"/>
    <cellStyle name="Calculation 2 2 2 2 3 3" xfId="4885"/>
    <cellStyle name="Calculation 2 2 2 2 3 3 2" xfId="15724"/>
    <cellStyle name="Calculation 2 2 2 2 3 3 2 2" xfId="29340"/>
    <cellStyle name="Calculation 2 2 2 2 3 3 3" xfId="18403"/>
    <cellStyle name="Calculation 2 2 2 2 3 3 3 2" xfId="29341"/>
    <cellStyle name="Calculation 2 2 2 2 3 3 4" xfId="29339"/>
    <cellStyle name="Calculation 2 2 2 2 3 4" xfId="9310"/>
    <cellStyle name="Calculation 2 2 2 2 3 4 2" xfId="29342"/>
    <cellStyle name="Calculation 2 2 2 2 3 5" xfId="14626"/>
    <cellStyle name="Calculation 2 2 2 2 3 5 2" xfId="29343"/>
    <cellStyle name="Calculation 2 2 2 2 3 6" xfId="13603"/>
    <cellStyle name="Calculation 2 2 2 2 3 6 2" xfId="29344"/>
    <cellStyle name="Calculation 2 2 2 2 3 7" xfId="29334"/>
    <cellStyle name="Calculation 2 2 2 2 4" xfId="3770"/>
    <cellStyle name="Calculation 2 2 2 2 4 2" xfId="7615"/>
    <cellStyle name="Calculation 2 2 2 2 4 2 2" xfId="11583"/>
    <cellStyle name="Calculation 2 2 2 2 4 2 2 2" xfId="29347"/>
    <cellStyle name="Calculation 2 2 2 2 4 2 3" xfId="17819"/>
    <cellStyle name="Calculation 2 2 2 2 4 2 3 2" xfId="29348"/>
    <cellStyle name="Calculation 2 2 2 2 4 2 4" xfId="21133"/>
    <cellStyle name="Calculation 2 2 2 2 4 2 4 2" xfId="29349"/>
    <cellStyle name="Calculation 2 2 2 2 4 2 5" xfId="29346"/>
    <cellStyle name="Calculation 2 2 2 2 4 3" xfId="5907"/>
    <cellStyle name="Calculation 2 2 2 2 4 3 2" xfId="16528"/>
    <cellStyle name="Calculation 2 2 2 2 4 3 2 2" xfId="29351"/>
    <cellStyle name="Calculation 2 2 2 2 4 3 3" xfId="19425"/>
    <cellStyle name="Calculation 2 2 2 2 4 3 3 2" xfId="29352"/>
    <cellStyle name="Calculation 2 2 2 2 4 3 4" xfId="29350"/>
    <cellStyle name="Calculation 2 2 2 2 4 4" xfId="9488"/>
    <cellStyle name="Calculation 2 2 2 2 4 4 2" xfId="29353"/>
    <cellStyle name="Calculation 2 2 2 2 4 5" xfId="14901"/>
    <cellStyle name="Calculation 2 2 2 2 4 5 2" xfId="29354"/>
    <cellStyle name="Calculation 2 2 2 2 4 6" xfId="13189"/>
    <cellStyle name="Calculation 2 2 2 2 4 6 2" xfId="29355"/>
    <cellStyle name="Calculation 2 2 2 2 4 7" xfId="29345"/>
    <cellStyle name="Calculation 2 2 2 2 5" xfId="4152"/>
    <cellStyle name="Calculation 2 2 2 2 5 2" xfId="7847"/>
    <cellStyle name="Calculation 2 2 2 2 5 2 2" xfId="11815"/>
    <cellStyle name="Calculation 2 2 2 2 5 2 2 2" xfId="29358"/>
    <cellStyle name="Calculation 2 2 2 2 5 2 3" xfId="17990"/>
    <cellStyle name="Calculation 2 2 2 2 5 2 3 2" xfId="29359"/>
    <cellStyle name="Calculation 2 2 2 2 5 2 4" xfId="21365"/>
    <cellStyle name="Calculation 2 2 2 2 5 2 4 2" xfId="29360"/>
    <cellStyle name="Calculation 2 2 2 2 5 2 5" xfId="29357"/>
    <cellStyle name="Calculation 2 2 2 2 5 3" xfId="6139"/>
    <cellStyle name="Calculation 2 2 2 2 5 3 2" xfId="16699"/>
    <cellStyle name="Calculation 2 2 2 2 5 3 2 2" xfId="29362"/>
    <cellStyle name="Calculation 2 2 2 2 5 3 3" xfId="19657"/>
    <cellStyle name="Calculation 2 2 2 2 5 3 3 2" xfId="29363"/>
    <cellStyle name="Calculation 2 2 2 2 5 3 4" xfId="29361"/>
    <cellStyle name="Calculation 2 2 2 2 5 4" xfId="9665"/>
    <cellStyle name="Calculation 2 2 2 2 5 4 2" xfId="29364"/>
    <cellStyle name="Calculation 2 2 2 2 5 5" xfId="15175"/>
    <cellStyle name="Calculation 2 2 2 2 5 5 2" xfId="29365"/>
    <cellStyle name="Calculation 2 2 2 2 5 6" xfId="12807"/>
    <cellStyle name="Calculation 2 2 2 2 5 6 2" xfId="29366"/>
    <cellStyle name="Calculation 2 2 2 2 5 7" xfId="29356"/>
    <cellStyle name="Calculation 2 2 2 2 6" xfId="6371"/>
    <cellStyle name="Calculation 2 2 2 2 6 2" xfId="8079"/>
    <cellStyle name="Calculation 2 2 2 2 6 2 2" xfId="12047"/>
    <cellStyle name="Calculation 2 2 2 2 6 2 2 2" xfId="29369"/>
    <cellStyle name="Calculation 2 2 2 2 6 2 3" xfId="18161"/>
    <cellStyle name="Calculation 2 2 2 2 6 2 3 2" xfId="29370"/>
    <cellStyle name="Calculation 2 2 2 2 6 2 4" xfId="21597"/>
    <cellStyle name="Calculation 2 2 2 2 6 2 4 2" xfId="29371"/>
    <cellStyle name="Calculation 2 2 2 2 6 2 5" xfId="29368"/>
    <cellStyle name="Calculation 2 2 2 2 6 3" xfId="10505"/>
    <cellStyle name="Calculation 2 2 2 2 6 3 2" xfId="29372"/>
    <cellStyle name="Calculation 2 2 2 2 6 4" xfId="16869"/>
    <cellStyle name="Calculation 2 2 2 2 6 4 2" xfId="29373"/>
    <cellStyle name="Calculation 2 2 2 2 6 5" xfId="19889"/>
    <cellStyle name="Calculation 2 2 2 2 6 5 2" xfId="29374"/>
    <cellStyle name="Calculation 2 2 2 2 6 6" xfId="29367"/>
    <cellStyle name="Calculation 2 2 2 2 7" xfId="5359"/>
    <cellStyle name="Calculation 2 2 2 2 7 2" xfId="10100"/>
    <cellStyle name="Calculation 2 2 2 2 7 2 2" xfId="29376"/>
    <cellStyle name="Calculation 2 2 2 2 7 3" xfId="16107"/>
    <cellStyle name="Calculation 2 2 2 2 7 3 2" xfId="29377"/>
    <cellStyle name="Calculation 2 2 2 2 7 4" xfId="18877"/>
    <cellStyle name="Calculation 2 2 2 2 7 4 2" xfId="29378"/>
    <cellStyle name="Calculation 2 2 2 2 7 5" xfId="29375"/>
    <cellStyle name="Calculation 2 2 2 2 8" xfId="7067"/>
    <cellStyle name="Calculation 2 2 2 2 8 2" xfId="11088"/>
    <cellStyle name="Calculation 2 2 2 2 8 2 2" xfId="29380"/>
    <cellStyle name="Calculation 2 2 2 2 8 3" xfId="17399"/>
    <cellStyle name="Calculation 2 2 2 2 8 3 2" xfId="29381"/>
    <cellStyle name="Calculation 2 2 2 2 8 4" xfId="20585"/>
    <cellStyle name="Calculation 2 2 2 2 8 4 2" xfId="29382"/>
    <cellStyle name="Calculation 2 2 2 2 8 5" xfId="29379"/>
    <cellStyle name="Calculation 2 2 2 2 9" xfId="4449"/>
    <cellStyle name="Calculation 2 2 2 2 9 2" xfId="15417"/>
    <cellStyle name="Calculation 2 2 2 2 9 2 2" xfId="29384"/>
    <cellStyle name="Calculation 2 2 2 2 9 3" xfId="12524"/>
    <cellStyle name="Calculation 2 2 2 2 9 3 2" xfId="29385"/>
    <cellStyle name="Calculation 2 2 2 2 9 4" xfId="29383"/>
    <cellStyle name="Calculation 2 2 2 3" xfId="2734"/>
    <cellStyle name="Calculation 2 2 2 3 10" xfId="29386"/>
    <cellStyle name="Calculation 2 2 2 3 2" xfId="3121"/>
    <cellStyle name="Calculation 2 2 2 3 2 2" xfId="6810"/>
    <cellStyle name="Calculation 2 2 2 3 2 2 2" xfId="17200"/>
    <cellStyle name="Calculation 2 2 2 3 2 2 2 2" xfId="29389"/>
    <cellStyle name="Calculation 2 2 2 3 2 2 3" xfId="20328"/>
    <cellStyle name="Calculation 2 2 2 3 2 2 3 2" xfId="29390"/>
    <cellStyle name="Calculation 2 2 2 3 2 2 4" xfId="29388"/>
    <cellStyle name="Calculation 2 2 2 3 2 3" xfId="9212"/>
    <cellStyle name="Calculation 2 2 2 3 2 3 2" xfId="29391"/>
    <cellStyle name="Calculation 2 2 2 3 2 4" xfId="14440"/>
    <cellStyle name="Calculation 2 2 2 3 2 4 2" xfId="29392"/>
    <cellStyle name="Calculation 2 2 2 3 2 5" xfId="13728"/>
    <cellStyle name="Calculation 2 2 2 3 2 5 2" xfId="29393"/>
    <cellStyle name="Calculation 2 2 2 3 2 6" xfId="29387"/>
    <cellStyle name="Calculation 2 2 2 3 3" xfId="3504"/>
    <cellStyle name="Calculation 2 2 2 3 3 2" xfId="14715"/>
    <cellStyle name="Calculation 2 2 2 3 3 2 2" xfId="29395"/>
    <cellStyle name="Calculation 2 2 2 3 3 3" xfId="13441"/>
    <cellStyle name="Calculation 2 2 2 3 3 3 2" xfId="29396"/>
    <cellStyle name="Calculation 2 2 2 3 3 4" xfId="29394"/>
    <cellStyle name="Calculation 2 2 2 3 4" xfId="3887"/>
    <cellStyle name="Calculation 2 2 2 3 4 2" xfId="14991"/>
    <cellStyle name="Calculation 2 2 2 3 4 2 2" xfId="29398"/>
    <cellStyle name="Calculation 2 2 2 3 4 3" xfId="13072"/>
    <cellStyle name="Calculation 2 2 2 3 4 3 2" xfId="29399"/>
    <cellStyle name="Calculation 2 2 2 3 4 4" xfId="29397"/>
    <cellStyle name="Calculation 2 2 2 3 5" xfId="4269"/>
    <cellStyle name="Calculation 2 2 2 3 5 2" xfId="15263"/>
    <cellStyle name="Calculation 2 2 2 3 5 2 2" xfId="29401"/>
    <cellStyle name="Calculation 2 2 2 3 5 3" xfId="12690"/>
    <cellStyle name="Calculation 2 2 2 3 5 3 2" xfId="29402"/>
    <cellStyle name="Calculation 2 2 2 3 5 4" xfId="29400"/>
    <cellStyle name="Calculation 2 2 2 3 6" xfId="5101"/>
    <cellStyle name="Calculation 2 2 2 3 6 2" xfId="15909"/>
    <cellStyle name="Calculation 2 2 2 3 6 2 2" xfId="29404"/>
    <cellStyle name="Calculation 2 2 2 3 6 3" xfId="18619"/>
    <cellStyle name="Calculation 2 2 2 3 6 3 2" xfId="29405"/>
    <cellStyle name="Calculation 2 2 2 3 6 4" xfId="29403"/>
    <cellStyle name="Calculation 2 2 2 3 7" xfId="8864"/>
    <cellStyle name="Calculation 2 2 2 3 7 2" xfId="29406"/>
    <cellStyle name="Calculation 2 2 2 3 8" xfId="14160"/>
    <cellStyle name="Calculation 2 2 2 3 8 2" xfId="29407"/>
    <cellStyle name="Calculation 2 2 2 3 9" xfId="17705"/>
    <cellStyle name="Calculation 2 2 2 3 9 2" xfId="29408"/>
    <cellStyle name="Calculation 2 2 2 4" xfId="2325"/>
    <cellStyle name="Calculation 2 2 2 4 2" xfId="7500"/>
    <cellStyle name="Calculation 2 2 2 4 2 2" xfId="11475"/>
    <cellStyle name="Calculation 2 2 2 4 2 2 2" xfId="29411"/>
    <cellStyle name="Calculation 2 2 2 4 2 3" xfId="17716"/>
    <cellStyle name="Calculation 2 2 2 4 2 3 2" xfId="29412"/>
    <cellStyle name="Calculation 2 2 2 4 2 4" xfId="21018"/>
    <cellStyle name="Calculation 2 2 2 4 2 4 2" xfId="29413"/>
    <cellStyle name="Calculation 2 2 2 4 2 5" xfId="29410"/>
    <cellStyle name="Calculation 2 2 2 4 3" xfId="5792"/>
    <cellStyle name="Calculation 2 2 2 4 3 2" xfId="16425"/>
    <cellStyle name="Calculation 2 2 2 4 3 2 2" xfId="29415"/>
    <cellStyle name="Calculation 2 2 2 4 3 3" xfId="19310"/>
    <cellStyle name="Calculation 2 2 2 4 3 3 2" xfId="29416"/>
    <cellStyle name="Calculation 2 2 2 4 3 4" xfId="29414"/>
    <cellStyle name="Calculation 2 2 2 4 4" xfId="8478"/>
    <cellStyle name="Calculation 2 2 2 4 4 2" xfId="29417"/>
    <cellStyle name="Calculation 2 2 2 4 5" xfId="13863"/>
    <cellStyle name="Calculation 2 2 2 4 5 2" xfId="29418"/>
    <cellStyle name="Calculation 2 2 2 4 6" xfId="15259"/>
    <cellStyle name="Calculation 2 2 2 4 6 2" xfId="29419"/>
    <cellStyle name="Calculation 2 2 2 4 7" xfId="29409"/>
    <cellStyle name="Calculation 2 2 2 5" xfId="5107"/>
    <cellStyle name="Calculation 2 2 2 5 2" xfId="6816"/>
    <cellStyle name="Calculation 2 2 2 5 2 2" xfId="10903"/>
    <cellStyle name="Calculation 2 2 2 5 2 2 2" xfId="29422"/>
    <cellStyle name="Calculation 2 2 2 5 2 3" xfId="17205"/>
    <cellStyle name="Calculation 2 2 2 5 2 3 2" xfId="29423"/>
    <cellStyle name="Calculation 2 2 2 5 2 4" xfId="20334"/>
    <cellStyle name="Calculation 2 2 2 5 2 4 2" xfId="29424"/>
    <cellStyle name="Calculation 2 2 2 5 2 5" xfId="29421"/>
    <cellStyle name="Calculation 2 2 2 5 3" xfId="9981"/>
    <cellStyle name="Calculation 2 2 2 5 3 2" xfId="29425"/>
    <cellStyle name="Calculation 2 2 2 5 4" xfId="15914"/>
    <cellStyle name="Calculation 2 2 2 5 4 2" xfId="29426"/>
    <cellStyle name="Calculation 2 2 2 5 5" xfId="18625"/>
    <cellStyle name="Calculation 2 2 2 5 5 2" xfId="29427"/>
    <cellStyle name="Calculation 2 2 2 5 6" xfId="29420"/>
    <cellStyle name="Calculation 2 2 2 6" xfId="5534"/>
    <cellStyle name="Calculation 2 2 2 6 2" xfId="7242"/>
    <cellStyle name="Calculation 2 2 2 6 2 2" xfId="11263"/>
    <cellStyle name="Calculation 2 2 2 6 2 2 2" xfId="29430"/>
    <cellStyle name="Calculation 2 2 2 6 2 3" xfId="17516"/>
    <cellStyle name="Calculation 2 2 2 6 2 3 2" xfId="29431"/>
    <cellStyle name="Calculation 2 2 2 6 2 4" xfId="20760"/>
    <cellStyle name="Calculation 2 2 2 6 2 4 2" xfId="29432"/>
    <cellStyle name="Calculation 2 2 2 6 2 5" xfId="29429"/>
    <cellStyle name="Calculation 2 2 2 6 3" xfId="10273"/>
    <cellStyle name="Calculation 2 2 2 6 3 2" xfId="29433"/>
    <cellStyle name="Calculation 2 2 2 6 4" xfId="16224"/>
    <cellStyle name="Calculation 2 2 2 6 4 2" xfId="29434"/>
    <cellStyle name="Calculation 2 2 2 6 5" xfId="19052"/>
    <cellStyle name="Calculation 2 2 2 6 5 2" xfId="29435"/>
    <cellStyle name="Calculation 2 2 2 6 6" xfId="29428"/>
    <cellStyle name="Calculation 2 2 2 7" xfId="4792"/>
    <cellStyle name="Calculation 2 2 2 7 2" xfId="4576"/>
    <cellStyle name="Calculation 2 2 2 7 2 2" xfId="9823"/>
    <cellStyle name="Calculation 2 2 2 7 2 2 2" xfId="29438"/>
    <cellStyle name="Calculation 2 2 2 7 2 3" xfId="15511"/>
    <cellStyle name="Calculation 2 2 2 7 2 3 2" xfId="29439"/>
    <cellStyle name="Calculation 2 2 2 7 2 4" xfId="12417"/>
    <cellStyle name="Calculation 2 2 2 7 2 4 2" xfId="29440"/>
    <cellStyle name="Calculation 2 2 2 7 2 5" xfId="29437"/>
    <cellStyle name="Calculation 2 2 2 7 3" xfId="9897"/>
    <cellStyle name="Calculation 2 2 2 7 3 2" xfId="29441"/>
    <cellStyle name="Calculation 2 2 2 7 4" xfId="15665"/>
    <cellStyle name="Calculation 2 2 2 7 4 2" xfId="29442"/>
    <cellStyle name="Calculation 2 2 2 7 5" xfId="18310"/>
    <cellStyle name="Calculation 2 2 2 7 5 2" xfId="29443"/>
    <cellStyle name="Calculation 2 2 2 7 6" xfId="29436"/>
    <cellStyle name="Calculation 2 2 2 8" xfId="5233"/>
    <cellStyle name="Calculation 2 2 2 8 2" xfId="10012"/>
    <cellStyle name="Calculation 2 2 2 8 2 2" xfId="29445"/>
    <cellStyle name="Calculation 2 2 2 8 3" xfId="16012"/>
    <cellStyle name="Calculation 2 2 2 8 3 2" xfId="29446"/>
    <cellStyle name="Calculation 2 2 2 8 4" xfId="18751"/>
    <cellStyle name="Calculation 2 2 2 8 4 2" xfId="29447"/>
    <cellStyle name="Calculation 2 2 2 8 5" xfId="29444"/>
    <cellStyle name="Calculation 2 2 2 9" xfId="6942"/>
    <cellStyle name="Calculation 2 2 2 9 2" xfId="10999"/>
    <cellStyle name="Calculation 2 2 2 9 2 2" xfId="29449"/>
    <cellStyle name="Calculation 2 2 2 9 3" xfId="17303"/>
    <cellStyle name="Calculation 2 2 2 9 3 2" xfId="29450"/>
    <cellStyle name="Calculation 2 2 2 9 4" xfId="20460"/>
    <cellStyle name="Calculation 2 2 2 9 4 2" xfId="29451"/>
    <cellStyle name="Calculation 2 2 2 9 5" xfId="29448"/>
    <cellStyle name="Calculation 2 2 3" xfId="2682"/>
    <cellStyle name="Calculation 2 2 3 10" xfId="8812"/>
    <cellStyle name="Calculation 2 2 3 10 2" xfId="29453"/>
    <cellStyle name="Calculation 2 2 3 11" xfId="14124"/>
    <cellStyle name="Calculation 2 2 3 11 2" xfId="29454"/>
    <cellStyle name="Calculation 2 2 3 12" xfId="14408"/>
    <cellStyle name="Calculation 2 2 3 12 2" xfId="29455"/>
    <cellStyle name="Calculation 2 2 3 13" xfId="29452"/>
    <cellStyle name="Calculation 2 2 3 2" xfId="3069"/>
    <cellStyle name="Calculation 2 2 3 2 2" xfId="7430"/>
    <cellStyle name="Calculation 2 2 3 2 2 2" xfId="11406"/>
    <cellStyle name="Calculation 2 2 3 2 2 2 2" xfId="29458"/>
    <cellStyle name="Calculation 2 2 3 2 2 3" xfId="17664"/>
    <cellStyle name="Calculation 2 2 3 2 2 3 2" xfId="29459"/>
    <cellStyle name="Calculation 2 2 3 2 2 4" xfId="20948"/>
    <cellStyle name="Calculation 2 2 3 2 2 4 2" xfId="29460"/>
    <cellStyle name="Calculation 2 2 3 2 2 5" xfId="29457"/>
    <cellStyle name="Calculation 2 2 3 2 3" xfId="5722"/>
    <cellStyle name="Calculation 2 2 3 2 3 2" xfId="16372"/>
    <cellStyle name="Calculation 2 2 3 2 3 2 2" xfId="29462"/>
    <cellStyle name="Calculation 2 2 3 2 3 3" xfId="19240"/>
    <cellStyle name="Calculation 2 2 3 2 3 3 2" xfId="29463"/>
    <cellStyle name="Calculation 2 2 3 2 3 4" xfId="29461"/>
    <cellStyle name="Calculation 2 2 3 2 4" xfId="9161"/>
    <cellStyle name="Calculation 2 2 3 2 4 2" xfId="29464"/>
    <cellStyle name="Calculation 2 2 3 2 5" xfId="14404"/>
    <cellStyle name="Calculation 2 2 3 2 5 2" xfId="29465"/>
    <cellStyle name="Calculation 2 2 3 2 6" xfId="15709"/>
    <cellStyle name="Calculation 2 2 3 2 6 2" xfId="29466"/>
    <cellStyle name="Calculation 2 2 3 2 7" xfId="29456"/>
    <cellStyle name="Calculation 2 2 3 3" xfId="3452"/>
    <cellStyle name="Calculation 2 2 3 3 2" xfId="6901"/>
    <cellStyle name="Calculation 2 2 3 3 2 2" xfId="10964"/>
    <cellStyle name="Calculation 2 2 3 3 2 2 2" xfId="29469"/>
    <cellStyle name="Calculation 2 2 3 3 2 3" xfId="17270"/>
    <cellStyle name="Calculation 2 2 3 3 2 3 2" xfId="29470"/>
    <cellStyle name="Calculation 2 2 3 3 2 4" xfId="20419"/>
    <cellStyle name="Calculation 2 2 3 3 2 4 2" xfId="29471"/>
    <cellStyle name="Calculation 2 2 3 3 2 5" xfId="29468"/>
    <cellStyle name="Calculation 2 2 3 3 3" xfId="5192"/>
    <cellStyle name="Calculation 2 2 3 3 3 2" xfId="15979"/>
    <cellStyle name="Calculation 2 2 3 3 3 2 2" xfId="29473"/>
    <cellStyle name="Calculation 2 2 3 3 3 3" xfId="18710"/>
    <cellStyle name="Calculation 2 2 3 3 3 3 2" xfId="29474"/>
    <cellStyle name="Calculation 2 2 3 3 3 4" xfId="29472"/>
    <cellStyle name="Calculation 2 2 3 3 4" xfId="9371"/>
    <cellStyle name="Calculation 2 2 3 3 4 2" xfId="29475"/>
    <cellStyle name="Calculation 2 2 3 3 5" xfId="14680"/>
    <cellStyle name="Calculation 2 2 3 3 5 2" xfId="29476"/>
    <cellStyle name="Calculation 2 2 3 3 6" xfId="13493"/>
    <cellStyle name="Calculation 2 2 3 3 6 2" xfId="29477"/>
    <cellStyle name="Calculation 2 2 3 3 7" xfId="29467"/>
    <cellStyle name="Calculation 2 2 3 4" xfId="3835"/>
    <cellStyle name="Calculation 2 2 3 4 2" xfId="7737"/>
    <cellStyle name="Calculation 2 2 3 4 2 2" xfId="11705"/>
    <cellStyle name="Calculation 2 2 3 4 2 2 2" xfId="29480"/>
    <cellStyle name="Calculation 2 2 3 4 2 3" xfId="17897"/>
    <cellStyle name="Calculation 2 2 3 4 2 3 2" xfId="29481"/>
    <cellStyle name="Calculation 2 2 3 4 2 4" xfId="21255"/>
    <cellStyle name="Calculation 2 2 3 4 2 4 2" xfId="29482"/>
    <cellStyle name="Calculation 2 2 3 4 2 5" xfId="29479"/>
    <cellStyle name="Calculation 2 2 3 4 3" xfId="6029"/>
    <cellStyle name="Calculation 2 2 3 4 3 2" xfId="16606"/>
    <cellStyle name="Calculation 2 2 3 4 3 2 2" xfId="29484"/>
    <cellStyle name="Calculation 2 2 3 4 3 3" xfId="19547"/>
    <cellStyle name="Calculation 2 2 3 4 3 3 2" xfId="29485"/>
    <cellStyle name="Calculation 2 2 3 4 3 4" xfId="29483"/>
    <cellStyle name="Calculation 2 2 3 4 4" xfId="9549"/>
    <cellStyle name="Calculation 2 2 3 4 4 2" xfId="29486"/>
    <cellStyle name="Calculation 2 2 3 4 5" xfId="14955"/>
    <cellStyle name="Calculation 2 2 3 4 5 2" xfId="29487"/>
    <cellStyle name="Calculation 2 2 3 4 6" xfId="13124"/>
    <cellStyle name="Calculation 2 2 3 4 6 2" xfId="29488"/>
    <cellStyle name="Calculation 2 2 3 4 7" xfId="29478"/>
    <cellStyle name="Calculation 2 2 3 5" xfId="4217"/>
    <cellStyle name="Calculation 2 2 3 5 2" xfId="7969"/>
    <cellStyle name="Calculation 2 2 3 5 2 2" xfId="11937"/>
    <cellStyle name="Calculation 2 2 3 5 2 2 2" xfId="29491"/>
    <cellStyle name="Calculation 2 2 3 5 2 3" xfId="18068"/>
    <cellStyle name="Calculation 2 2 3 5 2 3 2" xfId="29492"/>
    <cellStyle name="Calculation 2 2 3 5 2 4" xfId="21487"/>
    <cellStyle name="Calculation 2 2 3 5 2 4 2" xfId="29493"/>
    <cellStyle name="Calculation 2 2 3 5 2 5" xfId="29490"/>
    <cellStyle name="Calculation 2 2 3 5 3" xfId="6261"/>
    <cellStyle name="Calculation 2 2 3 5 3 2" xfId="16776"/>
    <cellStyle name="Calculation 2 2 3 5 3 2 2" xfId="29495"/>
    <cellStyle name="Calculation 2 2 3 5 3 3" xfId="19779"/>
    <cellStyle name="Calculation 2 2 3 5 3 3 2" xfId="29496"/>
    <cellStyle name="Calculation 2 2 3 5 3 4" xfId="29494"/>
    <cellStyle name="Calculation 2 2 3 5 4" xfId="9726"/>
    <cellStyle name="Calculation 2 2 3 5 4 2" xfId="29497"/>
    <cellStyle name="Calculation 2 2 3 5 5" xfId="15228"/>
    <cellStyle name="Calculation 2 2 3 5 5 2" xfId="29498"/>
    <cellStyle name="Calculation 2 2 3 5 6" xfId="12742"/>
    <cellStyle name="Calculation 2 2 3 5 6 2" xfId="29499"/>
    <cellStyle name="Calculation 2 2 3 5 7" xfId="29489"/>
    <cellStyle name="Calculation 2 2 3 6" xfId="6493"/>
    <cellStyle name="Calculation 2 2 3 6 2" xfId="8201"/>
    <cellStyle name="Calculation 2 2 3 6 2 2" xfId="12169"/>
    <cellStyle name="Calculation 2 2 3 6 2 2 2" xfId="29502"/>
    <cellStyle name="Calculation 2 2 3 6 2 3" xfId="18239"/>
    <cellStyle name="Calculation 2 2 3 6 2 3 2" xfId="29503"/>
    <cellStyle name="Calculation 2 2 3 6 2 4" xfId="21719"/>
    <cellStyle name="Calculation 2 2 3 6 2 4 2" xfId="29504"/>
    <cellStyle name="Calculation 2 2 3 6 2 5" xfId="29501"/>
    <cellStyle name="Calculation 2 2 3 6 3" xfId="10627"/>
    <cellStyle name="Calculation 2 2 3 6 3 2" xfId="29505"/>
    <cellStyle name="Calculation 2 2 3 6 4" xfId="16946"/>
    <cellStyle name="Calculation 2 2 3 6 4 2" xfId="29506"/>
    <cellStyle name="Calculation 2 2 3 6 5" xfId="20011"/>
    <cellStyle name="Calculation 2 2 3 6 5 2" xfId="29507"/>
    <cellStyle name="Calculation 2 2 3 6 6" xfId="29500"/>
    <cellStyle name="Calculation 2 2 3 7" xfId="5481"/>
    <cellStyle name="Calculation 2 2 3 7 2" xfId="10222"/>
    <cellStyle name="Calculation 2 2 3 7 2 2" xfId="29509"/>
    <cellStyle name="Calculation 2 2 3 7 3" xfId="16185"/>
    <cellStyle name="Calculation 2 2 3 7 3 2" xfId="29510"/>
    <cellStyle name="Calculation 2 2 3 7 4" xfId="18999"/>
    <cellStyle name="Calculation 2 2 3 7 4 2" xfId="29511"/>
    <cellStyle name="Calculation 2 2 3 7 5" xfId="29508"/>
    <cellStyle name="Calculation 2 2 3 8" xfId="7189"/>
    <cellStyle name="Calculation 2 2 3 8 2" xfId="11210"/>
    <cellStyle name="Calculation 2 2 3 8 2 2" xfId="29513"/>
    <cellStyle name="Calculation 2 2 3 8 3" xfId="17477"/>
    <cellStyle name="Calculation 2 2 3 8 3 2" xfId="29514"/>
    <cellStyle name="Calculation 2 2 3 8 4" xfId="20707"/>
    <cellStyle name="Calculation 2 2 3 8 4 2" xfId="29515"/>
    <cellStyle name="Calculation 2 2 3 8 5" xfId="29512"/>
    <cellStyle name="Calculation 2 2 3 9" xfId="4675"/>
    <cellStyle name="Calculation 2 2 3 9 2" xfId="15573"/>
    <cellStyle name="Calculation 2 2 3 9 2 2" xfId="29517"/>
    <cellStyle name="Calculation 2 2 3 9 3" xfId="12361"/>
    <cellStyle name="Calculation 2 2 3 9 3 2" xfId="29518"/>
    <cellStyle name="Calculation 2 2 3 9 4" xfId="29516"/>
    <cellStyle name="Calculation 2 2 4" xfId="2469"/>
    <cellStyle name="Calculation 2 2 4 10" xfId="29519"/>
    <cellStyle name="Calculation 2 2 4 2" xfId="2856"/>
    <cellStyle name="Calculation 2 2 4 2 2" xfId="7291"/>
    <cellStyle name="Calculation 2 2 4 2 2 2" xfId="17556"/>
    <cellStyle name="Calculation 2 2 4 2 2 2 2" xfId="29522"/>
    <cellStyle name="Calculation 2 2 4 2 2 3" xfId="20809"/>
    <cellStyle name="Calculation 2 2 4 2 2 3 2" xfId="29523"/>
    <cellStyle name="Calculation 2 2 4 2 2 4" xfId="29521"/>
    <cellStyle name="Calculation 2 2 4 2 3" xfId="8984"/>
    <cellStyle name="Calculation 2 2 4 2 3 2" xfId="29524"/>
    <cellStyle name="Calculation 2 2 4 2 4" xfId="14234"/>
    <cellStyle name="Calculation 2 2 4 2 4 2" xfId="29525"/>
    <cellStyle name="Calculation 2 2 4 2 5" xfId="14788"/>
    <cellStyle name="Calculation 2 2 4 2 5 2" xfId="29526"/>
    <cellStyle name="Calculation 2 2 4 2 6" xfId="29520"/>
    <cellStyle name="Calculation 2 2 4 3" xfId="3239"/>
    <cellStyle name="Calculation 2 2 4 3 2" xfId="14510"/>
    <cellStyle name="Calculation 2 2 4 3 2 2" xfId="29528"/>
    <cellStyle name="Calculation 2 2 4 3 3" xfId="17877"/>
    <cellStyle name="Calculation 2 2 4 3 3 2" xfId="29529"/>
    <cellStyle name="Calculation 2 2 4 3 4" xfId="29527"/>
    <cellStyle name="Calculation 2 2 4 4" xfId="3622"/>
    <cellStyle name="Calculation 2 2 4 4 2" xfId="14785"/>
    <cellStyle name="Calculation 2 2 4 4 2 2" xfId="29531"/>
    <cellStyle name="Calculation 2 2 4 4 3" xfId="13329"/>
    <cellStyle name="Calculation 2 2 4 4 3 2" xfId="29532"/>
    <cellStyle name="Calculation 2 2 4 4 4" xfId="29530"/>
    <cellStyle name="Calculation 2 2 4 5" xfId="4004"/>
    <cellStyle name="Calculation 2 2 4 5 2" xfId="15059"/>
    <cellStyle name="Calculation 2 2 4 5 2 2" xfId="29534"/>
    <cellStyle name="Calculation 2 2 4 5 3" xfId="12955"/>
    <cellStyle name="Calculation 2 2 4 5 3 2" xfId="29535"/>
    <cellStyle name="Calculation 2 2 4 5 4" xfId="29533"/>
    <cellStyle name="Calculation 2 2 4 6" xfId="5583"/>
    <cellStyle name="Calculation 2 2 4 6 2" xfId="16264"/>
    <cellStyle name="Calculation 2 2 4 6 2 2" xfId="29537"/>
    <cellStyle name="Calculation 2 2 4 6 3" xfId="19101"/>
    <cellStyle name="Calculation 2 2 4 6 3 2" xfId="29538"/>
    <cellStyle name="Calculation 2 2 4 6 4" xfId="29536"/>
    <cellStyle name="Calculation 2 2 4 7" xfId="8619"/>
    <cellStyle name="Calculation 2 2 4 7 2" xfId="29539"/>
    <cellStyle name="Calculation 2 2 4 8" xfId="13954"/>
    <cellStyle name="Calculation 2 2 4 8 2" xfId="29540"/>
    <cellStyle name="Calculation 2 2 4 9" xfId="14763"/>
    <cellStyle name="Calculation 2 2 4 9 2" xfId="29541"/>
    <cellStyle name="Calculation 2 2 5" xfId="5784"/>
    <cellStyle name="Calculation 2 2 5 2" xfId="7492"/>
    <cellStyle name="Calculation 2 2 5 2 2" xfId="11468"/>
    <cellStyle name="Calculation 2 2 5 2 2 2" xfId="29544"/>
    <cellStyle name="Calculation 2 2 5 2 3" xfId="17709"/>
    <cellStyle name="Calculation 2 2 5 2 3 2" xfId="29545"/>
    <cellStyle name="Calculation 2 2 5 2 4" xfId="21010"/>
    <cellStyle name="Calculation 2 2 5 2 4 2" xfId="29546"/>
    <cellStyle name="Calculation 2 2 5 2 5" xfId="29543"/>
    <cellStyle name="Calculation 2 2 5 3" xfId="10331"/>
    <cellStyle name="Calculation 2 2 5 3 2" xfId="29547"/>
    <cellStyle name="Calculation 2 2 5 4" xfId="16418"/>
    <cellStyle name="Calculation 2 2 5 4 2" xfId="29548"/>
    <cellStyle name="Calculation 2 2 5 5" xfId="19302"/>
    <cellStyle name="Calculation 2 2 5 5 2" xfId="29549"/>
    <cellStyle name="Calculation 2 2 5 6" xfId="29542"/>
    <cellStyle name="Calculation 2 2 6" xfId="4998"/>
    <cellStyle name="Calculation 2 2 6 2" xfId="6707"/>
    <cellStyle name="Calculation 2 2 6 2 2" xfId="10828"/>
    <cellStyle name="Calculation 2 2 6 2 2 2" xfId="29552"/>
    <cellStyle name="Calculation 2 2 6 2 3" xfId="17110"/>
    <cellStyle name="Calculation 2 2 6 2 3 2" xfId="29553"/>
    <cellStyle name="Calculation 2 2 6 2 4" xfId="20225"/>
    <cellStyle name="Calculation 2 2 6 2 4 2" xfId="29554"/>
    <cellStyle name="Calculation 2 2 6 2 5" xfId="29551"/>
    <cellStyle name="Calculation 2 2 6 3" xfId="9968"/>
    <cellStyle name="Calculation 2 2 6 3 2" xfId="29555"/>
    <cellStyle name="Calculation 2 2 6 4" xfId="15819"/>
    <cellStyle name="Calculation 2 2 6 4 2" xfId="29556"/>
    <cellStyle name="Calculation 2 2 6 5" xfId="18516"/>
    <cellStyle name="Calculation 2 2 6 5 2" xfId="29557"/>
    <cellStyle name="Calculation 2 2 6 6" xfId="29550"/>
    <cellStyle name="Calculation 2 2 7" xfId="5687"/>
    <cellStyle name="Calculation 2 2 7 2" xfId="7395"/>
    <cellStyle name="Calculation 2 2 7 2 2" xfId="11372"/>
    <cellStyle name="Calculation 2 2 7 2 2 2" xfId="29560"/>
    <cellStyle name="Calculation 2 2 7 2 3" xfId="17647"/>
    <cellStyle name="Calculation 2 2 7 2 3 2" xfId="29561"/>
    <cellStyle name="Calculation 2 2 7 2 4" xfId="20913"/>
    <cellStyle name="Calculation 2 2 7 2 4 2" xfId="29562"/>
    <cellStyle name="Calculation 2 2 7 2 5" xfId="29559"/>
    <cellStyle name="Calculation 2 2 7 3" xfId="10325"/>
    <cellStyle name="Calculation 2 2 7 3 2" xfId="29563"/>
    <cellStyle name="Calculation 2 2 7 4" xfId="16355"/>
    <cellStyle name="Calculation 2 2 7 4 2" xfId="29564"/>
    <cellStyle name="Calculation 2 2 7 5" xfId="19205"/>
    <cellStyle name="Calculation 2 2 7 5 2" xfId="29565"/>
    <cellStyle name="Calculation 2 2 7 6" xfId="29558"/>
    <cellStyle name="Calculation 2 2 8" xfId="4908"/>
    <cellStyle name="Calculation 2 2 8 2" xfId="6617"/>
    <cellStyle name="Calculation 2 2 8 2 2" xfId="10751"/>
    <cellStyle name="Calculation 2 2 8 2 2 2" xfId="29568"/>
    <cellStyle name="Calculation 2 2 8 2 3" xfId="17033"/>
    <cellStyle name="Calculation 2 2 8 2 3 2" xfId="29569"/>
    <cellStyle name="Calculation 2 2 8 2 4" xfId="20135"/>
    <cellStyle name="Calculation 2 2 8 2 4 2" xfId="29570"/>
    <cellStyle name="Calculation 2 2 8 2 5" xfId="29567"/>
    <cellStyle name="Calculation 2 2 8 3" xfId="9925"/>
    <cellStyle name="Calculation 2 2 8 3 2" xfId="29571"/>
    <cellStyle name="Calculation 2 2 8 4" xfId="15743"/>
    <cellStyle name="Calculation 2 2 8 4 2" xfId="29572"/>
    <cellStyle name="Calculation 2 2 8 5" xfId="18426"/>
    <cellStyle name="Calculation 2 2 8 5 2" xfId="29573"/>
    <cellStyle name="Calculation 2 2 8 6" xfId="29566"/>
    <cellStyle name="Calculation 2 2 9" xfId="5259"/>
    <cellStyle name="Calculation 2 2 9 2" xfId="10035"/>
    <cellStyle name="Calculation 2 2 9 2 2" xfId="29575"/>
    <cellStyle name="Calculation 2 2 9 3" xfId="16032"/>
    <cellStyle name="Calculation 2 2 9 3 2" xfId="29576"/>
    <cellStyle name="Calculation 2 2 9 4" xfId="18777"/>
    <cellStyle name="Calculation 2 2 9 4 2" xfId="29577"/>
    <cellStyle name="Calculation 2 2 9 5" xfId="29574"/>
    <cellStyle name="Calculation 2 3" xfId="2144"/>
    <cellStyle name="Calculation 2 3 10" xfId="6990"/>
    <cellStyle name="Calculation 2 3 10 2" xfId="11033"/>
    <cellStyle name="Calculation 2 3 10 2 2" xfId="29580"/>
    <cellStyle name="Calculation 2 3 10 3" xfId="17339"/>
    <cellStyle name="Calculation 2 3 10 3 2" xfId="29581"/>
    <cellStyle name="Calculation 2 3 10 4" xfId="20508"/>
    <cellStyle name="Calculation 2 3 10 4 2" xfId="29582"/>
    <cellStyle name="Calculation 2 3 10 5" xfId="29579"/>
    <cellStyle name="Calculation 2 3 11" xfId="4396"/>
    <cellStyle name="Calculation 2 3 11 2" xfId="15366"/>
    <cellStyle name="Calculation 2 3 11 2 2" xfId="29584"/>
    <cellStyle name="Calculation 2 3 11 3" xfId="12577"/>
    <cellStyle name="Calculation 2 3 11 3 2" xfId="29585"/>
    <cellStyle name="Calculation 2 3 11 4" xfId="29583"/>
    <cellStyle name="Calculation 2 3 12" xfId="8301"/>
    <cellStyle name="Calculation 2 3 12 2" xfId="29586"/>
    <cellStyle name="Calculation 2 3 13" xfId="13719"/>
    <cellStyle name="Calculation 2 3 13 2" xfId="29587"/>
    <cellStyle name="Calculation 2 3 14" xfId="14738"/>
    <cellStyle name="Calculation 2 3 14 2" xfId="29588"/>
    <cellStyle name="Calculation 2 3 15" xfId="29578"/>
    <cellStyle name="Calculation 2 3 2" xfId="2203"/>
    <cellStyle name="Calculation 2 3 2 10" xfId="4418"/>
    <cellStyle name="Calculation 2 3 2 10 2" xfId="15388"/>
    <cellStyle name="Calculation 2 3 2 10 2 2" xfId="29591"/>
    <cellStyle name="Calculation 2 3 2 10 3" xfId="12555"/>
    <cellStyle name="Calculation 2 3 2 10 3 2" xfId="29592"/>
    <cellStyle name="Calculation 2 3 2 10 4" xfId="29590"/>
    <cellStyle name="Calculation 2 3 2 11" xfId="8358"/>
    <cellStyle name="Calculation 2 3 2 11 2" xfId="29593"/>
    <cellStyle name="Calculation 2 3 2 12" xfId="13764"/>
    <cellStyle name="Calculation 2 3 2 12 2" xfId="29594"/>
    <cellStyle name="Calculation 2 3 2 13" xfId="29589"/>
    <cellStyle name="Calculation 2 3 2 2" xfId="2693"/>
    <cellStyle name="Calculation 2 3 2 2 10" xfId="8823"/>
    <cellStyle name="Calculation 2 3 2 2 10 2" xfId="29596"/>
    <cellStyle name="Calculation 2 3 2 2 11" xfId="14129"/>
    <cellStyle name="Calculation 2 3 2 2 11 2" xfId="29597"/>
    <cellStyle name="Calculation 2 3 2 2 12" xfId="17887"/>
    <cellStyle name="Calculation 2 3 2 2 12 2" xfId="29598"/>
    <cellStyle name="Calculation 2 3 2 2 13" xfId="29595"/>
    <cellStyle name="Calculation 2 3 2 2 2" xfId="3080"/>
    <cellStyle name="Calculation 2 3 2 2 2 2" xfId="7441"/>
    <cellStyle name="Calculation 2 3 2 2 2 2 2" xfId="11417"/>
    <cellStyle name="Calculation 2 3 2 2 2 2 2 2" xfId="29601"/>
    <cellStyle name="Calculation 2 3 2 2 2 2 3" xfId="17669"/>
    <cellStyle name="Calculation 2 3 2 2 2 2 3 2" xfId="29602"/>
    <cellStyle name="Calculation 2 3 2 2 2 2 4" xfId="20959"/>
    <cellStyle name="Calculation 2 3 2 2 2 2 4 2" xfId="29603"/>
    <cellStyle name="Calculation 2 3 2 2 2 2 5" xfId="29600"/>
    <cellStyle name="Calculation 2 3 2 2 2 3" xfId="5733"/>
    <cellStyle name="Calculation 2 3 2 2 2 3 2" xfId="16377"/>
    <cellStyle name="Calculation 2 3 2 2 2 3 2 2" xfId="29605"/>
    <cellStyle name="Calculation 2 3 2 2 2 3 3" xfId="19251"/>
    <cellStyle name="Calculation 2 3 2 2 2 3 3 2" xfId="29606"/>
    <cellStyle name="Calculation 2 3 2 2 2 3 4" xfId="29604"/>
    <cellStyle name="Calculation 2 3 2 2 2 4" xfId="9172"/>
    <cellStyle name="Calculation 2 3 2 2 2 4 2" xfId="29607"/>
    <cellStyle name="Calculation 2 3 2 2 2 5" xfId="14409"/>
    <cellStyle name="Calculation 2 3 2 2 2 5 2" xfId="29608"/>
    <cellStyle name="Calculation 2 3 2 2 2 6" xfId="15010"/>
    <cellStyle name="Calculation 2 3 2 2 2 6 2" xfId="29609"/>
    <cellStyle name="Calculation 2 3 2 2 2 7" xfId="29599"/>
    <cellStyle name="Calculation 2 3 2 2 3" xfId="3463"/>
    <cellStyle name="Calculation 2 3 2 2 3 2" xfId="4602"/>
    <cellStyle name="Calculation 2 3 2 2 3 2 2" xfId="9842"/>
    <cellStyle name="Calculation 2 3 2 2 3 2 2 2" xfId="29612"/>
    <cellStyle name="Calculation 2 3 2 2 3 2 3" xfId="15534"/>
    <cellStyle name="Calculation 2 3 2 2 3 2 3 2" xfId="29613"/>
    <cellStyle name="Calculation 2 3 2 2 3 2 4" xfId="12271"/>
    <cellStyle name="Calculation 2 3 2 2 3 2 4 2" xfId="29614"/>
    <cellStyle name="Calculation 2 3 2 2 3 2 5" xfId="29611"/>
    <cellStyle name="Calculation 2 3 2 2 3 3" xfId="4754"/>
    <cellStyle name="Calculation 2 3 2 2 3 3 2" xfId="15632"/>
    <cellStyle name="Calculation 2 3 2 2 3 3 2 2" xfId="29616"/>
    <cellStyle name="Calculation 2 3 2 2 3 3 3" xfId="12223"/>
    <cellStyle name="Calculation 2 3 2 2 3 3 3 2" xfId="29617"/>
    <cellStyle name="Calculation 2 3 2 2 3 3 4" xfId="29615"/>
    <cellStyle name="Calculation 2 3 2 2 3 4" xfId="9382"/>
    <cellStyle name="Calculation 2 3 2 2 3 4 2" xfId="29618"/>
    <cellStyle name="Calculation 2 3 2 2 3 5" xfId="14685"/>
    <cellStyle name="Calculation 2 3 2 2 3 5 2" xfId="29619"/>
    <cellStyle name="Calculation 2 3 2 2 3 6" xfId="13482"/>
    <cellStyle name="Calculation 2 3 2 2 3 6 2" xfId="29620"/>
    <cellStyle name="Calculation 2 3 2 2 3 7" xfId="29610"/>
    <cellStyle name="Calculation 2 3 2 2 4" xfId="3846"/>
    <cellStyle name="Calculation 2 3 2 2 4 2" xfId="7748"/>
    <cellStyle name="Calculation 2 3 2 2 4 2 2" xfId="11716"/>
    <cellStyle name="Calculation 2 3 2 2 4 2 2 2" xfId="29623"/>
    <cellStyle name="Calculation 2 3 2 2 4 2 3" xfId="17902"/>
    <cellStyle name="Calculation 2 3 2 2 4 2 3 2" xfId="29624"/>
    <cellStyle name="Calculation 2 3 2 2 4 2 4" xfId="21266"/>
    <cellStyle name="Calculation 2 3 2 2 4 2 4 2" xfId="29625"/>
    <cellStyle name="Calculation 2 3 2 2 4 2 5" xfId="29622"/>
    <cellStyle name="Calculation 2 3 2 2 4 3" xfId="6040"/>
    <cellStyle name="Calculation 2 3 2 2 4 3 2" xfId="16611"/>
    <cellStyle name="Calculation 2 3 2 2 4 3 2 2" xfId="29627"/>
    <cellStyle name="Calculation 2 3 2 2 4 3 3" xfId="19558"/>
    <cellStyle name="Calculation 2 3 2 2 4 3 3 2" xfId="29628"/>
    <cellStyle name="Calculation 2 3 2 2 4 3 4" xfId="29626"/>
    <cellStyle name="Calculation 2 3 2 2 4 4" xfId="9560"/>
    <cellStyle name="Calculation 2 3 2 2 4 4 2" xfId="29629"/>
    <cellStyle name="Calculation 2 3 2 2 4 5" xfId="14960"/>
    <cellStyle name="Calculation 2 3 2 2 4 5 2" xfId="29630"/>
    <cellStyle name="Calculation 2 3 2 2 4 6" xfId="13113"/>
    <cellStyle name="Calculation 2 3 2 2 4 6 2" xfId="29631"/>
    <cellStyle name="Calculation 2 3 2 2 4 7" xfId="29621"/>
    <cellStyle name="Calculation 2 3 2 2 5" xfId="4228"/>
    <cellStyle name="Calculation 2 3 2 2 5 2" xfId="7980"/>
    <cellStyle name="Calculation 2 3 2 2 5 2 2" xfId="11948"/>
    <cellStyle name="Calculation 2 3 2 2 5 2 2 2" xfId="29634"/>
    <cellStyle name="Calculation 2 3 2 2 5 2 3" xfId="18073"/>
    <cellStyle name="Calculation 2 3 2 2 5 2 3 2" xfId="29635"/>
    <cellStyle name="Calculation 2 3 2 2 5 2 4" xfId="21498"/>
    <cellStyle name="Calculation 2 3 2 2 5 2 4 2" xfId="29636"/>
    <cellStyle name="Calculation 2 3 2 2 5 2 5" xfId="29633"/>
    <cellStyle name="Calculation 2 3 2 2 5 3" xfId="6272"/>
    <cellStyle name="Calculation 2 3 2 2 5 3 2" xfId="16781"/>
    <cellStyle name="Calculation 2 3 2 2 5 3 2 2" xfId="29638"/>
    <cellStyle name="Calculation 2 3 2 2 5 3 3" xfId="19790"/>
    <cellStyle name="Calculation 2 3 2 2 5 3 3 2" xfId="29639"/>
    <cellStyle name="Calculation 2 3 2 2 5 3 4" xfId="29637"/>
    <cellStyle name="Calculation 2 3 2 2 5 4" xfId="9737"/>
    <cellStyle name="Calculation 2 3 2 2 5 4 2" xfId="29640"/>
    <cellStyle name="Calculation 2 3 2 2 5 5" xfId="15233"/>
    <cellStyle name="Calculation 2 3 2 2 5 5 2" xfId="29641"/>
    <cellStyle name="Calculation 2 3 2 2 5 6" xfId="12731"/>
    <cellStyle name="Calculation 2 3 2 2 5 6 2" xfId="29642"/>
    <cellStyle name="Calculation 2 3 2 2 5 7" xfId="29632"/>
    <cellStyle name="Calculation 2 3 2 2 6" xfId="6504"/>
    <cellStyle name="Calculation 2 3 2 2 6 2" xfId="8212"/>
    <cellStyle name="Calculation 2 3 2 2 6 2 2" xfId="12180"/>
    <cellStyle name="Calculation 2 3 2 2 6 2 2 2" xfId="29645"/>
    <cellStyle name="Calculation 2 3 2 2 6 2 3" xfId="18245"/>
    <cellStyle name="Calculation 2 3 2 2 6 2 3 2" xfId="29646"/>
    <cellStyle name="Calculation 2 3 2 2 6 2 4" xfId="21730"/>
    <cellStyle name="Calculation 2 3 2 2 6 2 4 2" xfId="29647"/>
    <cellStyle name="Calculation 2 3 2 2 6 2 5" xfId="29644"/>
    <cellStyle name="Calculation 2 3 2 2 6 3" xfId="10638"/>
    <cellStyle name="Calculation 2 3 2 2 6 3 2" xfId="29648"/>
    <cellStyle name="Calculation 2 3 2 2 6 4" xfId="16952"/>
    <cellStyle name="Calculation 2 3 2 2 6 4 2" xfId="29649"/>
    <cellStyle name="Calculation 2 3 2 2 6 5" xfId="20022"/>
    <cellStyle name="Calculation 2 3 2 2 6 5 2" xfId="29650"/>
    <cellStyle name="Calculation 2 3 2 2 6 6" xfId="29643"/>
    <cellStyle name="Calculation 2 3 2 2 7" xfId="5492"/>
    <cellStyle name="Calculation 2 3 2 2 7 2" xfId="10233"/>
    <cellStyle name="Calculation 2 3 2 2 7 2 2" xfId="29652"/>
    <cellStyle name="Calculation 2 3 2 2 7 3" xfId="16191"/>
    <cellStyle name="Calculation 2 3 2 2 7 3 2" xfId="29653"/>
    <cellStyle name="Calculation 2 3 2 2 7 4" xfId="19010"/>
    <cellStyle name="Calculation 2 3 2 2 7 4 2" xfId="29654"/>
    <cellStyle name="Calculation 2 3 2 2 7 5" xfId="29651"/>
    <cellStyle name="Calculation 2 3 2 2 8" xfId="7200"/>
    <cellStyle name="Calculation 2 3 2 2 8 2" xfId="11221"/>
    <cellStyle name="Calculation 2 3 2 2 8 2 2" xfId="29656"/>
    <cellStyle name="Calculation 2 3 2 2 8 3" xfId="17483"/>
    <cellStyle name="Calculation 2 3 2 2 8 3 2" xfId="29657"/>
    <cellStyle name="Calculation 2 3 2 2 8 4" xfId="20718"/>
    <cellStyle name="Calculation 2 3 2 2 8 4 2" xfId="29658"/>
    <cellStyle name="Calculation 2 3 2 2 8 5" xfId="29655"/>
    <cellStyle name="Calculation 2 3 2 2 9" xfId="4686"/>
    <cellStyle name="Calculation 2 3 2 2 9 2" xfId="15579"/>
    <cellStyle name="Calculation 2 3 2 2 9 2 2" xfId="29660"/>
    <cellStyle name="Calculation 2 3 2 2 9 3" xfId="12243"/>
    <cellStyle name="Calculation 2 3 2 2 9 3 2" xfId="29661"/>
    <cellStyle name="Calculation 2 3 2 2 9 4" xfId="29659"/>
    <cellStyle name="Calculation 2 3 2 3" xfId="2750"/>
    <cellStyle name="Calculation 2 3 2 3 10" xfId="29662"/>
    <cellStyle name="Calculation 2 3 2 3 2" xfId="3137"/>
    <cellStyle name="Calculation 2 3 2 3 2 2" xfId="6789"/>
    <cellStyle name="Calculation 2 3 2 3 2 2 2" xfId="17182"/>
    <cellStyle name="Calculation 2 3 2 3 2 2 2 2" xfId="29665"/>
    <cellStyle name="Calculation 2 3 2 3 2 2 3" xfId="20307"/>
    <cellStyle name="Calculation 2 3 2 3 2 2 3 2" xfId="29666"/>
    <cellStyle name="Calculation 2 3 2 3 2 2 4" xfId="29664"/>
    <cellStyle name="Calculation 2 3 2 3 2 3" xfId="9221"/>
    <cellStyle name="Calculation 2 3 2 3 2 3 2" xfId="29667"/>
    <cellStyle name="Calculation 2 3 2 3 2 4" xfId="14451"/>
    <cellStyle name="Calculation 2 3 2 3 2 4 2" xfId="29668"/>
    <cellStyle name="Calculation 2 3 2 3 2 5" xfId="15231"/>
    <cellStyle name="Calculation 2 3 2 3 2 5 2" xfId="29669"/>
    <cellStyle name="Calculation 2 3 2 3 2 6" xfId="29663"/>
    <cellStyle name="Calculation 2 3 2 3 3" xfId="3520"/>
    <cellStyle name="Calculation 2 3 2 3 3 2" xfId="14726"/>
    <cellStyle name="Calculation 2 3 2 3 3 2 2" xfId="29671"/>
    <cellStyle name="Calculation 2 3 2 3 3 3" xfId="13425"/>
    <cellStyle name="Calculation 2 3 2 3 3 3 2" xfId="29672"/>
    <cellStyle name="Calculation 2 3 2 3 3 4" xfId="29670"/>
    <cellStyle name="Calculation 2 3 2 3 4" xfId="3903"/>
    <cellStyle name="Calculation 2 3 2 3 4 2" xfId="15002"/>
    <cellStyle name="Calculation 2 3 2 3 4 2 2" xfId="29674"/>
    <cellStyle name="Calculation 2 3 2 3 4 3" xfId="13056"/>
    <cellStyle name="Calculation 2 3 2 3 4 3 2" xfId="29675"/>
    <cellStyle name="Calculation 2 3 2 3 4 4" xfId="29673"/>
    <cellStyle name="Calculation 2 3 2 3 5" xfId="4285"/>
    <cellStyle name="Calculation 2 3 2 3 5 2" xfId="15274"/>
    <cellStyle name="Calculation 2 3 2 3 5 2 2" xfId="29677"/>
    <cellStyle name="Calculation 2 3 2 3 5 3" xfId="12675"/>
    <cellStyle name="Calculation 2 3 2 3 5 3 2" xfId="29678"/>
    <cellStyle name="Calculation 2 3 2 3 5 4" xfId="29676"/>
    <cellStyle name="Calculation 2 3 2 3 6" xfId="5080"/>
    <cellStyle name="Calculation 2 3 2 3 6 2" xfId="15891"/>
    <cellStyle name="Calculation 2 3 2 3 6 2 2" xfId="29680"/>
    <cellStyle name="Calculation 2 3 2 3 6 3" xfId="18598"/>
    <cellStyle name="Calculation 2 3 2 3 6 3 2" xfId="29681"/>
    <cellStyle name="Calculation 2 3 2 3 6 4" xfId="29679"/>
    <cellStyle name="Calculation 2 3 2 3 7" xfId="8880"/>
    <cellStyle name="Calculation 2 3 2 3 7 2" xfId="29682"/>
    <cellStyle name="Calculation 2 3 2 3 8" xfId="14171"/>
    <cellStyle name="Calculation 2 3 2 3 8 2" xfId="29683"/>
    <cellStyle name="Calculation 2 3 2 3 9" xfId="16154"/>
    <cellStyle name="Calculation 2 3 2 3 9 2" xfId="29684"/>
    <cellStyle name="Calculation 2 3 2 4" xfId="2368"/>
    <cellStyle name="Calculation 2 3 2 4 2" xfId="6647"/>
    <cellStyle name="Calculation 2 3 2 4 2 2" xfId="10777"/>
    <cellStyle name="Calculation 2 3 2 4 2 2 2" xfId="29687"/>
    <cellStyle name="Calculation 2 3 2 4 2 3" xfId="17058"/>
    <cellStyle name="Calculation 2 3 2 4 2 3 2" xfId="29688"/>
    <cellStyle name="Calculation 2 3 2 4 2 4" xfId="20165"/>
    <cellStyle name="Calculation 2 3 2 4 2 4 2" xfId="29689"/>
    <cellStyle name="Calculation 2 3 2 4 2 5" xfId="29686"/>
    <cellStyle name="Calculation 2 3 2 4 3" xfId="4938"/>
    <cellStyle name="Calculation 2 3 2 4 3 2" xfId="15768"/>
    <cellStyle name="Calculation 2 3 2 4 3 2 2" xfId="29691"/>
    <cellStyle name="Calculation 2 3 2 4 3 3" xfId="18456"/>
    <cellStyle name="Calculation 2 3 2 4 3 3 2" xfId="29692"/>
    <cellStyle name="Calculation 2 3 2 4 3 4" xfId="29690"/>
    <cellStyle name="Calculation 2 3 2 4 4" xfId="8520"/>
    <cellStyle name="Calculation 2 3 2 4 4 2" xfId="29693"/>
    <cellStyle name="Calculation 2 3 2 4 5" xfId="13897"/>
    <cellStyle name="Calculation 2 3 2 4 5 2" xfId="29694"/>
    <cellStyle name="Calculation 2 3 2 4 6" xfId="14592"/>
    <cellStyle name="Calculation 2 3 2 4 6 2" xfId="29695"/>
    <cellStyle name="Calculation 2 3 2 4 7" xfId="29685"/>
    <cellStyle name="Calculation 2 3 2 5" xfId="5876"/>
    <cellStyle name="Calculation 2 3 2 5 2" xfId="7584"/>
    <cellStyle name="Calculation 2 3 2 5 2 2" xfId="11552"/>
    <cellStyle name="Calculation 2 3 2 5 2 2 2" xfId="29698"/>
    <cellStyle name="Calculation 2 3 2 5 2 3" xfId="17790"/>
    <cellStyle name="Calculation 2 3 2 5 2 3 2" xfId="29699"/>
    <cellStyle name="Calculation 2 3 2 5 2 4" xfId="21102"/>
    <cellStyle name="Calculation 2 3 2 5 2 4 2" xfId="29700"/>
    <cellStyle name="Calculation 2 3 2 5 2 5" xfId="29697"/>
    <cellStyle name="Calculation 2 3 2 5 3" xfId="10394"/>
    <cellStyle name="Calculation 2 3 2 5 3 2" xfId="29701"/>
    <cellStyle name="Calculation 2 3 2 5 4" xfId="16499"/>
    <cellStyle name="Calculation 2 3 2 5 4 2" xfId="29702"/>
    <cellStyle name="Calculation 2 3 2 5 5" xfId="19394"/>
    <cellStyle name="Calculation 2 3 2 5 5 2" xfId="29703"/>
    <cellStyle name="Calculation 2 3 2 5 6" xfId="29696"/>
    <cellStyle name="Calculation 2 3 2 6" xfId="6108"/>
    <cellStyle name="Calculation 2 3 2 6 2" xfId="7816"/>
    <cellStyle name="Calculation 2 3 2 6 2 2" xfId="11784"/>
    <cellStyle name="Calculation 2 3 2 6 2 2 2" xfId="29706"/>
    <cellStyle name="Calculation 2 3 2 6 2 3" xfId="17961"/>
    <cellStyle name="Calculation 2 3 2 6 2 3 2" xfId="29707"/>
    <cellStyle name="Calculation 2 3 2 6 2 4" xfId="21334"/>
    <cellStyle name="Calculation 2 3 2 6 2 4 2" xfId="29708"/>
    <cellStyle name="Calculation 2 3 2 6 2 5" xfId="29705"/>
    <cellStyle name="Calculation 2 3 2 6 3" xfId="10434"/>
    <cellStyle name="Calculation 2 3 2 6 3 2" xfId="29709"/>
    <cellStyle name="Calculation 2 3 2 6 4" xfId="16670"/>
    <cellStyle name="Calculation 2 3 2 6 4 2" xfId="29710"/>
    <cellStyle name="Calculation 2 3 2 6 5" xfId="19626"/>
    <cellStyle name="Calculation 2 3 2 6 5 2" xfId="29711"/>
    <cellStyle name="Calculation 2 3 2 6 6" xfId="29704"/>
    <cellStyle name="Calculation 2 3 2 7" xfId="6340"/>
    <cellStyle name="Calculation 2 3 2 7 2" xfId="8048"/>
    <cellStyle name="Calculation 2 3 2 7 2 2" xfId="12016"/>
    <cellStyle name="Calculation 2 3 2 7 2 2 2" xfId="29714"/>
    <cellStyle name="Calculation 2 3 2 7 2 3" xfId="18132"/>
    <cellStyle name="Calculation 2 3 2 7 2 3 2" xfId="29715"/>
    <cellStyle name="Calculation 2 3 2 7 2 4" xfId="21566"/>
    <cellStyle name="Calculation 2 3 2 7 2 4 2" xfId="29716"/>
    <cellStyle name="Calculation 2 3 2 7 2 5" xfId="29713"/>
    <cellStyle name="Calculation 2 3 2 7 3" xfId="10474"/>
    <cellStyle name="Calculation 2 3 2 7 3 2" xfId="29717"/>
    <cellStyle name="Calculation 2 3 2 7 4" xfId="16840"/>
    <cellStyle name="Calculation 2 3 2 7 4 2" xfId="29718"/>
    <cellStyle name="Calculation 2 3 2 7 5" xfId="19858"/>
    <cellStyle name="Calculation 2 3 2 7 5 2" xfId="29719"/>
    <cellStyle name="Calculation 2 3 2 7 6" xfId="29712"/>
    <cellStyle name="Calculation 2 3 2 8" xfId="5321"/>
    <cellStyle name="Calculation 2 3 2 8 2" xfId="10069"/>
    <cellStyle name="Calculation 2 3 2 8 2 2" xfId="29721"/>
    <cellStyle name="Calculation 2 3 2 8 3" xfId="16076"/>
    <cellStyle name="Calculation 2 3 2 8 3 2" xfId="29722"/>
    <cellStyle name="Calculation 2 3 2 8 4" xfId="18839"/>
    <cellStyle name="Calculation 2 3 2 8 4 2" xfId="29723"/>
    <cellStyle name="Calculation 2 3 2 8 5" xfId="29720"/>
    <cellStyle name="Calculation 2 3 2 9" xfId="7029"/>
    <cellStyle name="Calculation 2 3 2 9 2" xfId="11057"/>
    <cellStyle name="Calculation 2 3 2 9 2 2" xfId="29725"/>
    <cellStyle name="Calculation 2 3 2 9 3" xfId="17368"/>
    <cellStyle name="Calculation 2 3 2 9 3 2" xfId="29726"/>
    <cellStyle name="Calculation 2 3 2 9 4" xfId="20547"/>
    <cellStyle name="Calculation 2 3 2 9 4 2" xfId="29727"/>
    <cellStyle name="Calculation 2 3 2 9 5" xfId="29724"/>
    <cellStyle name="Calculation 2 3 3" xfId="2636"/>
    <cellStyle name="Calculation 2 3 3 10" xfId="8766"/>
    <cellStyle name="Calculation 2 3 3 10 2" xfId="29729"/>
    <cellStyle name="Calculation 2 3 3 11" xfId="14087"/>
    <cellStyle name="Calculation 2 3 3 11 2" xfId="29730"/>
    <cellStyle name="Calculation 2 3 3 12" xfId="14420"/>
    <cellStyle name="Calculation 2 3 3 12 2" xfId="29731"/>
    <cellStyle name="Calculation 2 3 3 13" xfId="29728"/>
    <cellStyle name="Calculation 2 3 3 2" xfId="3023"/>
    <cellStyle name="Calculation 2 3 3 2 2" xfId="6756"/>
    <cellStyle name="Calculation 2 3 3 2 2 2" xfId="10861"/>
    <cellStyle name="Calculation 2 3 3 2 2 2 2" xfId="29734"/>
    <cellStyle name="Calculation 2 3 3 2 2 3" xfId="17154"/>
    <cellStyle name="Calculation 2 3 3 2 2 3 2" xfId="29735"/>
    <cellStyle name="Calculation 2 3 3 2 2 4" xfId="20274"/>
    <cellStyle name="Calculation 2 3 3 2 2 4 2" xfId="29736"/>
    <cellStyle name="Calculation 2 3 3 2 2 5" xfId="29733"/>
    <cellStyle name="Calculation 2 3 3 2 3" xfId="5047"/>
    <cellStyle name="Calculation 2 3 3 2 3 2" xfId="15863"/>
    <cellStyle name="Calculation 2 3 3 2 3 2 2" xfId="29738"/>
    <cellStyle name="Calculation 2 3 3 2 3 3" xfId="18565"/>
    <cellStyle name="Calculation 2 3 3 2 3 3 2" xfId="29739"/>
    <cellStyle name="Calculation 2 3 3 2 3 4" xfId="29737"/>
    <cellStyle name="Calculation 2 3 3 2 4" xfId="9115"/>
    <cellStyle name="Calculation 2 3 3 2 4 2" xfId="29740"/>
    <cellStyle name="Calculation 2 3 3 2 5" xfId="14367"/>
    <cellStyle name="Calculation 2 3 3 2 5 2" xfId="29741"/>
    <cellStyle name="Calculation 2 3 3 2 6" xfId="17874"/>
    <cellStyle name="Calculation 2 3 3 2 6 2" xfId="29742"/>
    <cellStyle name="Calculation 2 3 3 2 7" xfId="29732"/>
    <cellStyle name="Calculation 2 3 3 3" xfId="3406"/>
    <cellStyle name="Calculation 2 3 3 3 2" xfId="6558"/>
    <cellStyle name="Calculation 2 3 3 3 2 2" xfId="10692"/>
    <cellStyle name="Calculation 2 3 3 3 2 2 2" xfId="29745"/>
    <cellStyle name="Calculation 2 3 3 3 2 3" xfId="16991"/>
    <cellStyle name="Calculation 2 3 3 3 2 3 2" xfId="29746"/>
    <cellStyle name="Calculation 2 3 3 3 2 4" xfId="20076"/>
    <cellStyle name="Calculation 2 3 3 3 2 4 2" xfId="29747"/>
    <cellStyle name="Calculation 2 3 3 3 2 5" xfId="29744"/>
    <cellStyle name="Calculation 2 3 3 3 3" xfId="4849"/>
    <cellStyle name="Calculation 2 3 3 3 3 2" xfId="15701"/>
    <cellStyle name="Calculation 2 3 3 3 3 2 2" xfId="29749"/>
    <cellStyle name="Calculation 2 3 3 3 3 3" xfId="18367"/>
    <cellStyle name="Calculation 2 3 3 3 3 3 2" xfId="29750"/>
    <cellStyle name="Calculation 2 3 3 3 3 4" xfId="29748"/>
    <cellStyle name="Calculation 2 3 3 3 4" xfId="9329"/>
    <cellStyle name="Calculation 2 3 3 3 4 2" xfId="29751"/>
    <cellStyle name="Calculation 2 3 3 3 5" xfId="14643"/>
    <cellStyle name="Calculation 2 3 3 3 5 2" xfId="29752"/>
    <cellStyle name="Calculation 2 3 3 3 6" xfId="13539"/>
    <cellStyle name="Calculation 2 3 3 3 6 2" xfId="29753"/>
    <cellStyle name="Calculation 2 3 3 3 7" xfId="29743"/>
    <cellStyle name="Calculation 2 3 3 4" xfId="3789"/>
    <cellStyle name="Calculation 2 3 3 4 2" xfId="7658"/>
    <cellStyle name="Calculation 2 3 3 4 2 2" xfId="11626"/>
    <cellStyle name="Calculation 2 3 3 4 2 2 2" xfId="29756"/>
    <cellStyle name="Calculation 2 3 3 4 2 3" xfId="17853"/>
    <cellStyle name="Calculation 2 3 3 4 2 3 2" xfId="29757"/>
    <cellStyle name="Calculation 2 3 3 4 2 4" xfId="21176"/>
    <cellStyle name="Calculation 2 3 3 4 2 4 2" xfId="29758"/>
    <cellStyle name="Calculation 2 3 3 4 2 5" xfId="29755"/>
    <cellStyle name="Calculation 2 3 3 4 3" xfId="5950"/>
    <cellStyle name="Calculation 2 3 3 4 3 2" xfId="16562"/>
    <cellStyle name="Calculation 2 3 3 4 3 2 2" xfId="29760"/>
    <cellStyle name="Calculation 2 3 3 4 3 3" xfId="19468"/>
    <cellStyle name="Calculation 2 3 3 4 3 3 2" xfId="29761"/>
    <cellStyle name="Calculation 2 3 3 4 3 4" xfId="29759"/>
    <cellStyle name="Calculation 2 3 3 4 4" xfId="9507"/>
    <cellStyle name="Calculation 2 3 3 4 4 2" xfId="29762"/>
    <cellStyle name="Calculation 2 3 3 4 5" xfId="14918"/>
    <cellStyle name="Calculation 2 3 3 4 5 2" xfId="29763"/>
    <cellStyle name="Calculation 2 3 3 4 6" xfId="13170"/>
    <cellStyle name="Calculation 2 3 3 4 6 2" xfId="29764"/>
    <cellStyle name="Calculation 2 3 3 4 7" xfId="29754"/>
    <cellStyle name="Calculation 2 3 3 5" xfId="4171"/>
    <cellStyle name="Calculation 2 3 3 5 2" xfId="7890"/>
    <cellStyle name="Calculation 2 3 3 5 2 2" xfId="11858"/>
    <cellStyle name="Calculation 2 3 3 5 2 2 2" xfId="29767"/>
    <cellStyle name="Calculation 2 3 3 5 2 3" xfId="18024"/>
    <cellStyle name="Calculation 2 3 3 5 2 3 2" xfId="29768"/>
    <cellStyle name="Calculation 2 3 3 5 2 4" xfId="21408"/>
    <cellStyle name="Calculation 2 3 3 5 2 4 2" xfId="29769"/>
    <cellStyle name="Calculation 2 3 3 5 2 5" xfId="29766"/>
    <cellStyle name="Calculation 2 3 3 5 3" xfId="6182"/>
    <cellStyle name="Calculation 2 3 3 5 3 2" xfId="16733"/>
    <cellStyle name="Calculation 2 3 3 5 3 2 2" xfId="29771"/>
    <cellStyle name="Calculation 2 3 3 5 3 3" xfId="19700"/>
    <cellStyle name="Calculation 2 3 3 5 3 3 2" xfId="29772"/>
    <cellStyle name="Calculation 2 3 3 5 3 4" xfId="29770"/>
    <cellStyle name="Calculation 2 3 3 5 4" xfId="9684"/>
    <cellStyle name="Calculation 2 3 3 5 4 2" xfId="29773"/>
    <cellStyle name="Calculation 2 3 3 5 5" xfId="15192"/>
    <cellStyle name="Calculation 2 3 3 5 5 2" xfId="29774"/>
    <cellStyle name="Calculation 2 3 3 5 6" xfId="12788"/>
    <cellStyle name="Calculation 2 3 3 5 6 2" xfId="29775"/>
    <cellStyle name="Calculation 2 3 3 5 7" xfId="29765"/>
    <cellStyle name="Calculation 2 3 3 6" xfId="6414"/>
    <cellStyle name="Calculation 2 3 3 6 2" xfId="8122"/>
    <cellStyle name="Calculation 2 3 3 6 2 2" xfId="12090"/>
    <cellStyle name="Calculation 2 3 3 6 2 2 2" xfId="29778"/>
    <cellStyle name="Calculation 2 3 3 6 2 3" xfId="18195"/>
    <cellStyle name="Calculation 2 3 3 6 2 3 2" xfId="29779"/>
    <cellStyle name="Calculation 2 3 3 6 2 4" xfId="21640"/>
    <cellStyle name="Calculation 2 3 3 6 2 4 2" xfId="29780"/>
    <cellStyle name="Calculation 2 3 3 6 2 5" xfId="29777"/>
    <cellStyle name="Calculation 2 3 3 6 3" xfId="10548"/>
    <cellStyle name="Calculation 2 3 3 6 3 2" xfId="29781"/>
    <cellStyle name="Calculation 2 3 3 6 4" xfId="16903"/>
    <cellStyle name="Calculation 2 3 3 6 4 2" xfId="29782"/>
    <cellStyle name="Calculation 2 3 3 6 5" xfId="19932"/>
    <cellStyle name="Calculation 2 3 3 6 5 2" xfId="29783"/>
    <cellStyle name="Calculation 2 3 3 6 6" xfId="29776"/>
    <cellStyle name="Calculation 2 3 3 7" xfId="5402"/>
    <cellStyle name="Calculation 2 3 3 7 2" xfId="10143"/>
    <cellStyle name="Calculation 2 3 3 7 2 2" xfId="29785"/>
    <cellStyle name="Calculation 2 3 3 7 3" xfId="16141"/>
    <cellStyle name="Calculation 2 3 3 7 3 2" xfId="29786"/>
    <cellStyle name="Calculation 2 3 3 7 4" xfId="18920"/>
    <cellStyle name="Calculation 2 3 3 7 4 2" xfId="29787"/>
    <cellStyle name="Calculation 2 3 3 7 5" xfId="29784"/>
    <cellStyle name="Calculation 2 3 3 8" xfId="7110"/>
    <cellStyle name="Calculation 2 3 3 8 2" xfId="11131"/>
    <cellStyle name="Calculation 2 3 3 8 2 2" xfId="29789"/>
    <cellStyle name="Calculation 2 3 3 8 3" xfId="17433"/>
    <cellStyle name="Calculation 2 3 3 8 3 2" xfId="29790"/>
    <cellStyle name="Calculation 2 3 3 8 4" xfId="20628"/>
    <cellStyle name="Calculation 2 3 3 8 4 2" xfId="29791"/>
    <cellStyle name="Calculation 2 3 3 8 5" xfId="29788"/>
    <cellStyle name="Calculation 2 3 3 9" xfId="4498"/>
    <cellStyle name="Calculation 2 3 3 9 2" xfId="15456"/>
    <cellStyle name="Calculation 2 3 3 9 2 2" xfId="29793"/>
    <cellStyle name="Calculation 2 3 3 9 3" xfId="12475"/>
    <cellStyle name="Calculation 2 3 3 9 3 2" xfId="29794"/>
    <cellStyle name="Calculation 2 3 3 9 4" xfId="29792"/>
    <cellStyle name="Calculation 2 3 4" xfId="2540"/>
    <cellStyle name="Calculation 2 3 4 10" xfId="29795"/>
    <cellStyle name="Calculation 2 3 4 2" xfId="2927"/>
    <cellStyle name="Calculation 2 3 4 2 2" xfId="7264"/>
    <cellStyle name="Calculation 2 3 4 2 2 2" xfId="17532"/>
    <cellStyle name="Calculation 2 3 4 2 2 2 2" xfId="29798"/>
    <cellStyle name="Calculation 2 3 4 2 2 3" xfId="20782"/>
    <cellStyle name="Calculation 2 3 4 2 2 3 2" xfId="29799"/>
    <cellStyle name="Calculation 2 3 4 2 2 4" xfId="29797"/>
    <cellStyle name="Calculation 2 3 4 2 3" xfId="9034"/>
    <cellStyle name="Calculation 2 3 4 2 3 2" xfId="29800"/>
    <cellStyle name="Calculation 2 3 4 2 4" xfId="14290"/>
    <cellStyle name="Calculation 2 3 4 2 4 2" xfId="29801"/>
    <cellStyle name="Calculation 2 3 4 2 5" xfId="16928"/>
    <cellStyle name="Calculation 2 3 4 2 5 2" xfId="29802"/>
    <cellStyle name="Calculation 2 3 4 2 6" xfId="29796"/>
    <cellStyle name="Calculation 2 3 4 3" xfId="3310"/>
    <cellStyle name="Calculation 2 3 4 3 2" xfId="14566"/>
    <cellStyle name="Calculation 2 3 4 3 2 2" xfId="29804"/>
    <cellStyle name="Calculation 2 3 4 3 3" xfId="13667"/>
    <cellStyle name="Calculation 2 3 4 3 3 2" xfId="29805"/>
    <cellStyle name="Calculation 2 3 4 3 4" xfId="29803"/>
    <cellStyle name="Calculation 2 3 4 4" xfId="3693"/>
    <cellStyle name="Calculation 2 3 4 4 2" xfId="14841"/>
    <cellStyle name="Calculation 2 3 4 4 2 2" xfId="29807"/>
    <cellStyle name="Calculation 2 3 4 4 3" xfId="13266"/>
    <cellStyle name="Calculation 2 3 4 4 3 2" xfId="29808"/>
    <cellStyle name="Calculation 2 3 4 4 4" xfId="29806"/>
    <cellStyle name="Calculation 2 3 4 5" xfId="4075"/>
    <cellStyle name="Calculation 2 3 4 5 2" xfId="15115"/>
    <cellStyle name="Calculation 2 3 4 5 2 2" xfId="29810"/>
    <cellStyle name="Calculation 2 3 4 5 3" xfId="12884"/>
    <cellStyle name="Calculation 2 3 4 5 3 2" xfId="29811"/>
    <cellStyle name="Calculation 2 3 4 5 4" xfId="29809"/>
    <cellStyle name="Calculation 2 3 4 6" xfId="5556"/>
    <cellStyle name="Calculation 2 3 4 6 2" xfId="16240"/>
    <cellStyle name="Calculation 2 3 4 6 2 2" xfId="29813"/>
    <cellStyle name="Calculation 2 3 4 6 3" xfId="19074"/>
    <cellStyle name="Calculation 2 3 4 6 3 2" xfId="29814"/>
    <cellStyle name="Calculation 2 3 4 6 4" xfId="29812"/>
    <cellStyle name="Calculation 2 3 4 7" xfId="8680"/>
    <cellStyle name="Calculation 2 3 4 7 2" xfId="29815"/>
    <cellStyle name="Calculation 2 3 4 8" xfId="14010"/>
    <cellStyle name="Calculation 2 3 4 8 2" xfId="29816"/>
    <cellStyle name="Calculation 2 3 4 9" xfId="17633"/>
    <cellStyle name="Calculation 2 3 4 9 2" xfId="29817"/>
    <cellStyle name="Calculation 2 3 5" xfId="2344"/>
    <cellStyle name="Calculation 2 3 5 2" xfId="4599"/>
    <cellStyle name="Calculation 2 3 5 2 2" xfId="9840"/>
    <cellStyle name="Calculation 2 3 5 2 2 2" xfId="29820"/>
    <cellStyle name="Calculation 2 3 5 2 3" xfId="15531"/>
    <cellStyle name="Calculation 2 3 5 2 3 2" xfId="29821"/>
    <cellStyle name="Calculation 2 3 5 2 4" xfId="13638"/>
    <cellStyle name="Calculation 2 3 5 2 4 2" xfId="29822"/>
    <cellStyle name="Calculation 2 3 5 2 5" xfId="29819"/>
    <cellStyle name="Calculation 2 3 5 3" xfId="4757"/>
    <cellStyle name="Calculation 2 3 5 3 2" xfId="15635"/>
    <cellStyle name="Calculation 2 3 5 3 2 2" xfId="29824"/>
    <cellStyle name="Calculation 2 3 5 3 3" xfId="18275"/>
    <cellStyle name="Calculation 2 3 5 3 3 2" xfId="29825"/>
    <cellStyle name="Calculation 2 3 5 3 4" xfId="29823"/>
    <cellStyle name="Calculation 2 3 5 4" xfId="8497"/>
    <cellStyle name="Calculation 2 3 5 4 2" xfId="29826"/>
    <cellStyle name="Calculation 2 3 5 5" xfId="13880"/>
    <cellStyle name="Calculation 2 3 5 5 2" xfId="29827"/>
    <cellStyle name="Calculation 2 3 5 6" xfId="16603"/>
    <cellStyle name="Calculation 2 3 5 6 2" xfId="29828"/>
    <cellStyle name="Calculation 2 3 5 7" xfId="29818"/>
    <cellStyle name="Calculation 2 3 6" xfId="5854"/>
    <cellStyle name="Calculation 2 3 6 2" xfId="7562"/>
    <cellStyle name="Calculation 2 3 6 2 2" xfId="11530"/>
    <cellStyle name="Calculation 2 3 6 2 2 2" xfId="29831"/>
    <cellStyle name="Calculation 2 3 6 2 3" xfId="17768"/>
    <cellStyle name="Calculation 2 3 6 2 3 2" xfId="29832"/>
    <cellStyle name="Calculation 2 3 6 2 4" xfId="21080"/>
    <cellStyle name="Calculation 2 3 6 2 4 2" xfId="29833"/>
    <cellStyle name="Calculation 2 3 6 2 5" xfId="29830"/>
    <cellStyle name="Calculation 2 3 6 3" xfId="10372"/>
    <cellStyle name="Calculation 2 3 6 3 2" xfId="29834"/>
    <cellStyle name="Calculation 2 3 6 4" xfId="16477"/>
    <cellStyle name="Calculation 2 3 6 4 2" xfId="29835"/>
    <cellStyle name="Calculation 2 3 6 5" xfId="19372"/>
    <cellStyle name="Calculation 2 3 6 5 2" xfId="29836"/>
    <cellStyle name="Calculation 2 3 6 6" xfId="29829"/>
    <cellStyle name="Calculation 2 3 7" xfId="6086"/>
    <cellStyle name="Calculation 2 3 7 2" xfId="7794"/>
    <cellStyle name="Calculation 2 3 7 2 2" xfId="11762"/>
    <cellStyle name="Calculation 2 3 7 2 2 2" xfId="29839"/>
    <cellStyle name="Calculation 2 3 7 2 3" xfId="17939"/>
    <cellStyle name="Calculation 2 3 7 2 3 2" xfId="29840"/>
    <cellStyle name="Calculation 2 3 7 2 4" xfId="21312"/>
    <cellStyle name="Calculation 2 3 7 2 4 2" xfId="29841"/>
    <cellStyle name="Calculation 2 3 7 2 5" xfId="29838"/>
    <cellStyle name="Calculation 2 3 7 3" xfId="10412"/>
    <cellStyle name="Calculation 2 3 7 3 2" xfId="29842"/>
    <cellStyle name="Calculation 2 3 7 4" xfId="16648"/>
    <cellStyle name="Calculation 2 3 7 4 2" xfId="29843"/>
    <cellStyle name="Calculation 2 3 7 5" xfId="19604"/>
    <cellStyle name="Calculation 2 3 7 5 2" xfId="29844"/>
    <cellStyle name="Calculation 2 3 7 6" xfId="29837"/>
    <cellStyle name="Calculation 2 3 8" xfId="6318"/>
    <cellStyle name="Calculation 2 3 8 2" xfId="8026"/>
    <cellStyle name="Calculation 2 3 8 2 2" xfId="11994"/>
    <cellStyle name="Calculation 2 3 8 2 2 2" xfId="29847"/>
    <cellStyle name="Calculation 2 3 8 2 3" xfId="18110"/>
    <cellStyle name="Calculation 2 3 8 2 3 2" xfId="29848"/>
    <cellStyle name="Calculation 2 3 8 2 4" xfId="21544"/>
    <cellStyle name="Calculation 2 3 8 2 4 2" xfId="29849"/>
    <cellStyle name="Calculation 2 3 8 2 5" xfId="29846"/>
    <cellStyle name="Calculation 2 3 8 3" xfId="10452"/>
    <cellStyle name="Calculation 2 3 8 3 2" xfId="29850"/>
    <cellStyle name="Calculation 2 3 8 4" xfId="16818"/>
    <cellStyle name="Calculation 2 3 8 4 2" xfId="29851"/>
    <cellStyle name="Calculation 2 3 8 5" xfId="19836"/>
    <cellStyle name="Calculation 2 3 8 5 2" xfId="29852"/>
    <cellStyle name="Calculation 2 3 8 6" xfId="29845"/>
    <cellStyle name="Calculation 2 3 9" xfId="5282"/>
    <cellStyle name="Calculation 2 3 9 2" xfId="10047"/>
    <cellStyle name="Calculation 2 3 9 2 2" xfId="29854"/>
    <cellStyle name="Calculation 2 3 9 3" xfId="16047"/>
    <cellStyle name="Calculation 2 3 9 3 2" xfId="29855"/>
    <cellStyle name="Calculation 2 3 9 4" xfId="18800"/>
    <cellStyle name="Calculation 2 3 9 4 2" xfId="29856"/>
    <cellStyle name="Calculation 2 3 9 5" xfId="29853"/>
    <cellStyle name="Calculation 2 4" xfId="2309"/>
    <cellStyle name="Calculation 2 4 10" xfId="8462"/>
    <cellStyle name="Calculation 2 4 10 2" xfId="29858"/>
    <cellStyle name="Calculation 2 4 11" xfId="13850"/>
    <cellStyle name="Calculation 2 4 11 2" xfId="29859"/>
    <cellStyle name="Calculation 2 4 12" xfId="13698"/>
    <cellStyle name="Calculation 2 4 12 2" xfId="29860"/>
    <cellStyle name="Calculation 2 4 13" xfId="29857"/>
    <cellStyle name="Calculation 2 4 2" xfId="2242"/>
    <cellStyle name="Calculation 2 4 2 2" xfId="6832"/>
    <cellStyle name="Calculation 2 4 2 2 2" xfId="10918"/>
    <cellStyle name="Calculation 2 4 2 2 2 2" xfId="29863"/>
    <cellStyle name="Calculation 2 4 2 2 3" xfId="17219"/>
    <cellStyle name="Calculation 2 4 2 2 3 2" xfId="29864"/>
    <cellStyle name="Calculation 2 4 2 2 4" xfId="20350"/>
    <cellStyle name="Calculation 2 4 2 2 4 2" xfId="29865"/>
    <cellStyle name="Calculation 2 4 2 2 5" xfId="29862"/>
    <cellStyle name="Calculation 2 4 2 3" xfId="5123"/>
    <cellStyle name="Calculation 2 4 2 3 2" xfId="15928"/>
    <cellStyle name="Calculation 2 4 2 3 2 2" xfId="29867"/>
    <cellStyle name="Calculation 2 4 2 3 3" xfId="18641"/>
    <cellStyle name="Calculation 2 4 2 3 3 2" xfId="29868"/>
    <cellStyle name="Calculation 2 4 2 3 4" xfId="29866"/>
    <cellStyle name="Calculation 2 4 2 4" xfId="8397"/>
    <cellStyle name="Calculation 2 4 2 4 2" xfId="29869"/>
    <cellStyle name="Calculation 2 4 2 5" xfId="13793"/>
    <cellStyle name="Calculation 2 4 2 5 2" xfId="29870"/>
    <cellStyle name="Calculation 2 4 2 6" xfId="14945"/>
    <cellStyle name="Calculation 2 4 2 6 2" xfId="29871"/>
    <cellStyle name="Calculation 2 4 2 7" xfId="29861"/>
    <cellStyle name="Calculation 2 4 3" xfId="2790"/>
    <cellStyle name="Calculation 2 4 3 2" xfId="6654"/>
    <cellStyle name="Calculation 2 4 3 2 2" xfId="10784"/>
    <cellStyle name="Calculation 2 4 3 2 2 2" xfId="29874"/>
    <cellStyle name="Calculation 2 4 3 2 3" xfId="17065"/>
    <cellStyle name="Calculation 2 4 3 2 3 2" xfId="29875"/>
    <cellStyle name="Calculation 2 4 3 2 4" xfId="20172"/>
    <cellStyle name="Calculation 2 4 3 2 4 2" xfId="29876"/>
    <cellStyle name="Calculation 2 4 3 2 5" xfId="29873"/>
    <cellStyle name="Calculation 2 4 3 3" xfId="4945"/>
    <cellStyle name="Calculation 2 4 3 3 2" xfId="15775"/>
    <cellStyle name="Calculation 2 4 3 3 2 2" xfId="29878"/>
    <cellStyle name="Calculation 2 4 3 3 3" xfId="18463"/>
    <cellStyle name="Calculation 2 4 3 3 3 2" xfId="29879"/>
    <cellStyle name="Calculation 2 4 3 3 4" xfId="29877"/>
    <cellStyle name="Calculation 2 4 3 4" xfId="8920"/>
    <cellStyle name="Calculation 2 4 3 4 2" xfId="29880"/>
    <cellStyle name="Calculation 2 4 3 5" xfId="14202"/>
    <cellStyle name="Calculation 2 4 3 5 2" xfId="29881"/>
    <cellStyle name="Calculation 2 4 3 6" xfId="14755"/>
    <cellStyle name="Calculation 2 4 3 6 2" xfId="29882"/>
    <cellStyle name="Calculation 2 4 3 7" xfId="29872"/>
    <cellStyle name="Calculation 2 4 4" xfId="3176"/>
    <cellStyle name="Calculation 2 4 4 2" xfId="7619"/>
    <cellStyle name="Calculation 2 4 4 2 2" xfId="11587"/>
    <cellStyle name="Calculation 2 4 4 2 2 2" xfId="29885"/>
    <cellStyle name="Calculation 2 4 4 2 3" xfId="17822"/>
    <cellStyle name="Calculation 2 4 4 2 3 2" xfId="29886"/>
    <cellStyle name="Calculation 2 4 4 2 4" xfId="21137"/>
    <cellStyle name="Calculation 2 4 4 2 4 2" xfId="29887"/>
    <cellStyle name="Calculation 2 4 4 2 5" xfId="29884"/>
    <cellStyle name="Calculation 2 4 4 3" xfId="5911"/>
    <cellStyle name="Calculation 2 4 4 3 2" xfId="16531"/>
    <cellStyle name="Calculation 2 4 4 3 2 2" xfId="29889"/>
    <cellStyle name="Calculation 2 4 4 3 3" xfId="19429"/>
    <cellStyle name="Calculation 2 4 4 3 3 2" xfId="29890"/>
    <cellStyle name="Calculation 2 4 4 3 4" xfId="29888"/>
    <cellStyle name="Calculation 2 4 4 4" xfId="9243"/>
    <cellStyle name="Calculation 2 4 4 4 2" xfId="29891"/>
    <cellStyle name="Calculation 2 4 4 5" xfId="14481"/>
    <cellStyle name="Calculation 2 4 4 5 2" xfId="29892"/>
    <cellStyle name="Calculation 2 4 4 6" xfId="17172"/>
    <cellStyle name="Calculation 2 4 4 6 2" xfId="29893"/>
    <cellStyle name="Calculation 2 4 4 7" xfId="29883"/>
    <cellStyle name="Calculation 2 4 5" xfId="2789"/>
    <cellStyle name="Calculation 2 4 5 2" xfId="7851"/>
    <cellStyle name="Calculation 2 4 5 2 2" xfId="11819"/>
    <cellStyle name="Calculation 2 4 5 2 2 2" xfId="29896"/>
    <cellStyle name="Calculation 2 4 5 2 3" xfId="17993"/>
    <cellStyle name="Calculation 2 4 5 2 3 2" xfId="29897"/>
    <cellStyle name="Calculation 2 4 5 2 4" xfId="21369"/>
    <cellStyle name="Calculation 2 4 5 2 4 2" xfId="29898"/>
    <cellStyle name="Calculation 2 4 5 2 5" xfId="29895"/>
    <cellStyle name="Calculation 2 4 5 3" xfId="6143"/>
    <cellStyle name="Calculation 2 4 5 3 2" xfId="16702"/>
    <cellStyle name="Calculation 2 4 5 3 2 2" xfId="29900"/>
    <cellStyle name="Calculation 2 4 5 3 3" xfId="19661"/>
    <cellStyle name="Calculation 2 4 5 3 3 2" xfId="29901"/>
    <cellStyle name="Calculation 2 4 5 3 4" xfId="29899"/>
    <cellStyle name="Calculation 2 4 5 4" xfId="8919"/>
    <cellStyle name="Calculation 2 4 5 4 2" xfId="29902"/>
    <cellStyle name="Calculation 2 4 5 5" xfId="14201"/>
    <cellStyle name="Calculation 2 4 5 5 2" xfId="29903"/>
    <cellStyle name="Calculation 2 4 5 6" xfId="15030"/>
    <cellStyle name="Calculation 2 4 5 6 2" xfId="29904"/>
    <cellStyle name="Calculation 2 4 5 7" xfId="29894"/>
    <cellStyle name="Calculation 2 4 6" xfId="6375"/>
    <cellStyle name="Calculation 2 4 6 2" xfId="8083"/>
    <cellStyle name="Calculation 2 4 6 2 2" xfId="12051"/>
    <cellStyle name="Calculation 2 4 6 2 2 2" xfId="29907"/>
    <cellStyle name="Calculation 2 4 6 2 3" xfId="18164"/>
    <cellStyle name="Calculation 2 4 6 2 3 2" xfId="29908"/>
    <cellStyle name="Calculation 2 4 6 2 4" xfId="21601"/>
    <cellStyle name="Calculation 2 4 6 2 4 2" xfId="29909"/>
    <cellStyle name="Calculation 2 4 6 2 5" xfId="29906"/>
    <cellStyle name="Calculation 2 4 6 3" xfId="10509"/>
    <cellStyle name="Calculation 2 4 6 3 2" xfId="29910"/>
    <cellStyle name="Calculation 2 4 6 4" xfId="16872"/>
    <cellStyle name="Calculation 2 4 6 4 2" xfId="29911"/>
    <cellStyle name="Calculation 2 4 6 5" xfId="19893"/>
    <cellStyle name="Calculation 2 4 6 5 2" xfId="29912"/>
    <cellStyle name="Calculation 2 4 6 6" xfId="29905"/>
    <cellStyle name="Calculation 2 4 7" xfId="5363"/>
    <cellStyle name="Calculation 2 4 7 2" xfId="10104"/>
    <cellStyle name="Calculation 2 4 7 2 2" xfId="29914"/>
    <cellStyle name="Calculation 2 4 7 3" xfId="16110"/>
    <cellStyle name="Calculation 2 4 7 3 2" xfId="29915"/>
    <cellStyle name="Calculation 2 4 7 4" xfId="18881"/>
    <cellStyle name="Calculation 2 4 7 4 2" xfId="29916"/>
    <cellStyle name="Calculation 2 4 7 5" xfId="29913"/>
    <cellStyle name="Calculation 2 4 8" xfId="7071"/>
    <cellStyle name="Calculation 2 4 8 2" xfId="11092"/>
    <cellStyle name="Calculation 2 4 8 2 2" xfId="29918"/>
    <cellStyle name="Calculation 2 4 8 3" xfId="17402"/>
    <cellStyle name="Calculation 2 4 8 3 2" xfId="29919"/>
    <cellStyle name="Calculation 2 4 8 4" xfId="20589"/>
    <cellStyle name="Calculation 2 4 8 4 2" xfId="29920"/>
    <cellStyle name="Calculation 2 4 8 5" xfId="29917"/>
    <cellStyle name="Calculation 2 4 9" xfId="4456"/>
    <cellStyle name="Calculation 2 4 9 2" xfId="15423"/>
    <cellStyle name="Calculation 2 4 9 2 2" xfId="29922"/>
    <cellStyle name="Calculation 2 4 9 3" xfId="12517"/>
    <cellStyle name="Calculation 2 4 9 3 2" xfId="29923"/>
    <cellStyle name="Calculation 2 4 9 4" xfId="29921"/>
    <cellStyle name="Calculation 2 5" xfId="2595"/>
    <cellStyle name="Calculation 2 5 10" xfId="29924"/>
    <cellStyle name="Calculation 2 5 2" xfId="2982"/>
    <cellStyle name="Calculation 2 5 2 2" xfId="6884"/>
    <cellStyle name="Calculation 2 5 2 2 2" xfId="17257"/>
    <cellStyle name="Calculation 2 5 2 2 2 2" xfId="29927"/>
    <cellStyle name="Calculation 2 5 2 2 3" xfId="20402"/>
    <cellStyle name="Calculation 2 5 2 2 3 2" xfId="29928"/>
    <cellStyle name="Calculation 2 5 2 2 4" xfId="29926"/>
    <cellStyle name="Calculation 2 5 2 3" xfId="9075"/>
    <cellStyle name="Calculation 2 5 2 3 2" xfId="29929"/>
    <cellStyle name="Calculation 2 5 2 4" xfId="14333"/>
    <cellStyle name="Calculation 2 5 2 4 2" xfId="29930"/>
    <cellStyle name="Calculation 2 5 2 5" xfId="16368"/>
    <cellStyle name="Calculation 2 5 2 5 2" xfId="29931"/>
    <cellStyle name="Calculation 2 5 2 6" xfId="29925"/>
    <cellStyle name="Calculation 2 5 3" xfId="3365"/>
    <cellStyle name="Calculation 2 5 3 2" xfId="14609"/>
    <cellStyle name="Calculation 2 5 3 2 2" xfId="29933"/>
    <cellStyle name="Calculation 2 5 3 3" xfId="13649"/>
    <cellStyle name="Calculation 2 5 3 3 2" xfId="29934"/>
    <cellStyle name="Calculation 2 5 3 4" xfId="29932"/>
    <cellStyle name="Calculation 2 5 4" xfId="3748"/>
    <cellStyle name="Calculation 2 5 4 2" xfId="14884"/>
    <cellStyle name="Calculation 2 5 4 2 2" xfId="29936"/>
    <cellStyle name="Calculation 2 5 4 3" xfId="13211"/>
    <cellStyle name="Calculation 2 5 4 3 2" xfId="29937"/>
    <cellStyle name="Calculation 2 5 4 4" xfId="29935"/>
    <cellStyle name="Calculation 2 5 5" xfId="4130"/>
    <cellStyle name="Calculation 2 5 5 2" xfId="15158"/>
    <cellStyle name="Calculation 2 5 5 2 2" xfId="29939"/>
    <cellStyle name="Calculation 2 5 5 3" xfId="12829"/>
    <cellStyle name="Calculation 2 5 5 3 2" xfId="29940"/>
    <cellStyle name="Calculation 2 5 5 4" xfId="29938"/>
    <cellStyle name="Calculation 2 5 6" xfId="5175"/>
    <cellStyle name="Calculation 2 5 6 2" xfId="15966"/>
    <cellStyle name="Calculation 2 5 6 2 2" xfId="29942"/>
    <cellStyle name="Calculation 2 5 6 3" xfId="18693"/>
    <cellStyle name="Calculation 2 5 6 3 2" xfId="29943"/>
    <cellStyle name="Calculation 2 5 6 4" xfId="29941"/>
    <cellStyle name="Calculation 2 5 7" xfId="8726"/>
    <cellStyle name="Calculation 2 5 7 2" xfId="29944"/>
    <cellStyle name="Calculation 2 5 8" xfId="14053"/>
    <cellStyle name="Calculation 2 5 8 2" xfId="29945"/>
    <cellStyle name="Calculation 2 5 9" xfId="17462"/>
    <cellStyle name="Calculation 2 5 9 2" xfId="29946"/>
    <cellStyle name="Calculation 2 6" xfId="2516"/>
    <cellStyle name="Calculation 2 6 10" xfId="29947"/>
    <cellStyle name="Calculation 2 6 2" xfId="2903"/>
    <cellStyle name="Calculation 2 6 2 2" xfId="4596"/>
    <cellStyle name="Calculation 2 6 2 2 2" xfId="15529"/>
    <cellStyle name="Calculation 2 6 2 2 2 2" xfId="29950"/>
    <cellStyle name="Calculation 2 6 2 2 3" xfId="12408"/>
    <cellStyle name="Calculation 2 6 2 2 3 2" xfId="29951"/>
    <cellStyle name="Calculation 2 6 2 2 4" xfId="29949"/>
    <cellStyle name="Calculation 2 6 2 3" xfId="9016"/>
    <cellStyle name="Calculation 2 6 2 3 2" xfId="29952"/>
    <cellStyle name="Calculation 2 6 2 4" xfId="14271"/>
    <cellStyle name="Calculation 2 6 2 4 2" xfId="29953"/>
    <cellStyle name="Calculation 2 6 2 5" xfId="14267"/>
    <cellStyle name="Calculation 2 6 2 5 2" xfId="29954"/>
    <cellStyle name="Calculation 2 6 2 6" xfId="29948"/>
    <cellStyle name="Calculation 2 6 3" xfId="3286"/>
    <cellStyle name="Calculation 2 6 3 2" xfId="14547"/>
    <cellStyle name="Calculation 2 6 3 2 2" xfId="29956"/>
    <cellStyle name="Calculation 2 6 3 3" xfId="16230"/>
    <cellStyle name="Calculation 2 6 3 3 2" xfId="29957"/>
    <cellStyle name="Calculation 2 6 3 4" xfId="29955"/>
    <cellStyle name="Calculation 2 6 4" xfId="3669"/>
    <cellStyle name="Calculation 2 6 4 2" xfId="14822"/>
    <cellStyle name="Calculation 2 6 4 2 2" xfId="29959"/>
    <cellStyle name="Calculation 2 6 4 3" xfId="13290"/>
    <cellStyle name="Calculation 2 6 4 3 2" xfId="29960"/>
    <cellStyle name="Calculation 2 6 4 4" xfId="29958"/>
    <cellStyle name="Calculation 2 6 5" xfId="4051"/>
    <cellStyle name="Calculation 2 6 5 2" xfId="15096"/>
    <cellStyle name="Calculation 2 6 5 2 2" xfId="29962"/>
    <cellStyle name="Calculation 2 6 5 3" xfId="12908"/>
    <cellStyle name="Calculation 2 6 5 3 2" xfId="29963"/>
    <cellStyle name="Calculation 2 6 5 4" xfId="29961"/>
    <cellStyle name="Calculation 2 6 6" xfId="4760"/>
    <cellStyle name="Calculation 2 6 6 2" xfId="15638"/>
    <cellStyle name="Calculation 2 6 6 2 2" xfId="29965"/>
    <cellStyle name="Calculation 2 6 6 3" xfId="18278"/>
    <cellStyle name="Calculation 2 6 6 3 2" xfId="29966"/>
    <cellStyle name="Calculation 2 6 6 4" xfId="29964"/>
    <cellStyle name="Calculation 2 6 7" xfId="8656"/>
    <cellStyle name="Calculation 2 6 7 2" xfId="29967"/>
    <cellStyle name="Calculation 2 6 8" xfId="13991"/>
    <cellStyle name="Calculation 2 6 8 2" xfId="29968"/>
    <cellStyle name="Calculation 2 6 9" xfId="17639"/>
    <cellStyle name="Calculation 2 6 9 2" xfId="29969"/>
    <cellStyle name="Calculation 2 7" xfId="5009"/>
    <cellStyle name="Calculation 2 7 2" xfId="6718"/>
    <cellStyle name="Calculation 2 7 2 2" xfId="10829"/>
    <cellStyle name="Calculation 2 7 2 2 2" xfId="29972"/>
    <cellStyle name="Calculation 2 7 2 3" xfId="17121"/>
    <cellStyle name="Calculation 2 7 2 3 2" xfId="29973"/>
    <cellStyle name="Calculation 2 7 2 4" xfId="20236"/>
    <cellStyle name="Calculation 2 7 2 4 2" xfId="29974"/>
    <cellStyle name="Calculation 2 7 2 5" xfId="29971"/>
    <cellStyle name="Calculation 2 7 3" xfId="9969"/>
    <cellStyle name="Calculation 2 7 3 2" xfId="29975"/>
    <cellStyle name="Calculation 2 7 4" xfId="15830"/>
    <cellStyle name="Calculation 2 7 4 2" xfId="29976"/>
    <cellStyle name="Calculation 2 7 5" xfId="18527"/>
    <cellStyle name="Calculation 2 7 5 2" xfId="29977"/>
    <cellStyle name="Calculation 2 7 6" xfId="29970"/>
    <cellStyle name="Calculation 2 8" xfId="5816"/>
    <cellStyle name="Calculation 2 8 2" xfId="7524"/>
    <cellStyle name="Calculation 2 8 2 2" xfId="11495"/>
    <cellStyle name="Calculation 2 8 2 2 2" xfId="29980"/>
    <cellStyle name="Calculation 2 8 2 3" xfId="17736"/>
    <cellStyle name="Calculation 2 8 2 3 2" xfId="29981"/>
    <cellStyle name="Calculation 2 8 2 4" xfId="21042"/>
    <cellStyle name="Calculation 2 8 2 4 2" xfId="29982"/>
    <cellStyle name="Calculation 2 8 2 5" xfId="29979"/>
    <cellStyle name="Calculation 2 8 3" xfId="10351"/>
    <cellStyle name="Calculation 2 8 3 2" xfId="29983"/>
    <cellStyle name="Calculation 2 8 4" xfId="16445"/>
    <cellStyle name="Calculation 2 8 4 2" xfId="29984"/>
    <cellStyle name="Calculation 2 8 5" xfId="19334"/>
    <cellStyle name="Calculation 2 8 5 2" xfId="29985"/>
    <cellStyle name="Calculation 2 8 6" xfId="29978"/>
    <cellStyle name="Calculation 2 9" xfId="4738"/>
    <cellStyle name="Calculation 2 9 2" xfId="9878"/>
    <cellStyle name="Calculation 2 9 2 2" xfId="29987"/>
    <cellStyle name="Calculation 2 9 3" xfId="15620"/>
    <cellStyle name="Calculation 2 9 3 2" xfId="29988"/>
    <cellStyle name="Calculation 2 9 4" xfId="12310"/>
    <cellStyle name="Calculation 2 9 4 2" xfId="29989"/>
    <cellStyle name="Calculation 2 9 5" xfId="29986"/>
    <cellStyle name="Calculation 3" xfId="2162"/>
    <cellStyle name="Calculation 3 10" xfId="5208"/>
    <cellStyle name="Calculation 3 10 2" xfId="9990"/>
    <cellStyle name="Calculation 3 10 2 2" xfId="29992"/>
    <cellStyle name="Calculation 3 10 3" xfId="15991"/>
    <cellStyle name="Calculation 3 10 3 2" xfId="29993"/>
    <cellStyle name="Calculation 3 10 4" xfId="18726"/>
    <cellStyle name="Calculation 3 10 4 2" xfId="29994"/>
    <cellStyle name="Calculation 3 10 5" xfId="29991"/>
    <cellStyle name="Calculation 3 11" xfId="6917"/>
    <cellStyle name="Calculation 3 11 2" xfId="10977"/>
    <cellStyle name="Calculation 3 11 2 2" xfId="29996"/>
    <cellStyle name="Calculation 3 11 3" xfId="17282"/>
    <cellStyle name="Calculation 3 11 3 2" xfId="29997"/>
    <cellStyle name="Calculation 3 11 4" xfId="20435"/>
    <cellStyle name="Calculation 3 11 4 2" xfId="29998"/>
    <cellStyle name="Calculation 3 11 5" xfId="29995"/>
    <cellStyle name="Calculation 3 12" xfId="4340"/>
    <cellStyle name="Calculation 3 12 2" xfId="15317"/>
    <cellStyle name="Calculation 3 12 2 2" xfId="30000"/>
    <cellStyle name="Calculation 3 12 3" xfId="12620"/>
    <cellStyle name="Calculation 3 12 3 2" xfId="30001"/>
    <cellStyle name="Calculation 3 12 4" xfId="29999"/>
    <cellStyle name="Calculation 3 13" xfId="8317"/>
    <cellStyle name="Calculation 3 13 2" xfId="30002"/>
    <cellStyle name="Calculation 3 14" xfId="13735"/>
    <cellStyle name="Calculation 3 14 2" xfId="30003"/>
    <cellStyle name="Calculation 3 15" xfId="14141"/>
    <cellStyle name="Calculation 3 15 2" xfId="30004"/>
    <cellStyle name="Calculation 3 16" xfId="29990"/>
    <cellStyle name="Calculation 3 2" xfId="2219"/>
    <cellStyle name="Calculation 3 2 10" xfId="4407"/>
    <cellStyle name="Calculation 3 2 10 2" xfId="15377"/>
    <cellStyle name="Calculation 3 2 10 2 2" xfId="30007"/>
    <cellStyle name="Calculation 3 2 10 3" xfId="12566"/>
    <cellStyle name="Calculation 3 2 10 3 2" xfId="30008"/>
    <cellStyle name="Calculation 3 2 10 4" xfId="30006"/>
    <cellStyle name="Calculation 3 2 11" xfId="8374"/>
    <cellStyle name="Calculation 3 2 11 2" xfId="30009"/>
    <cellStyle name="Calculation 3 2 12" xfId="13778"/>
    <cellStyle name="Calculation 3 2 12 2" xfId="30010"/>
    <cellStyle name="Calculation 3 2 13" xfId="30005"/>
    <cellStyle name="Calculation 3 2 2" xfId="2709"/>
    <cellStyle name="Calculation 3 2 2 10" xfId="8839"/>
    <cellStyle name="Calculation 3 2 2 10 2" xfId="30012"/>
    <cellStyle name="Calculation 3 2 2 11" xfId="14143"/>
    <cellStyle name="Calculation 3 2 2 11 2" xfId="30013"/>
    <cellStyle name="Calculation 3 2 2 12" xfId="15090"/>
    <cellStyle name="Calculation 3 2 2 12 2" xfId="30014"/>
    <cellStyle name="Calculation 3 2 2 13" xfId="30011"/>
    <cellStyle name="Calculation 3 2 2 2" xfId="3096"/>
    <cellStyle name="Calculation 3 2 2 2 2" xfId="7457"/>
    <cellStyle name="Calculation 3 2 2 2 2 2" xfId="11433"/>
    <cellStyle name="Calculation 3 2 2 2 2 2 2" xfId="30017"/>
    <cellStyle name="Calculation 3 2 2 2 2 3" xfId="17682"/>
    <cellStyle name="Calculation 3 2 2 2 2 3 2" xfId="30018"/>
    <cellStyle name="Calculation 3 2 2 2 2 4" xfId="20975"/>
    <cellStyle name="Calculation 3 2 2 2 2 4 2" xfId="30019"/>
    <cellStyle name="Calculation 3 2 2 2 2 5" xfId="30016"/>
    <cellStyle name="Calculation 3 2 2 2 3" xfId="5749"/>
    <cellStyle name="Calculation 3 2 2 2 3 2" xfId="16391"/>
    <cellStyle name="Calculation 3 2 2 2 3 2 2" xfId="30021"/>
    <cellStyle name="Calculation 3 2 2 2 3 3" xfId="19267"/>
    <cellStyle name="Calculation 3 2 2 2 3 3 2" xfId="30022"/>
    <cellStyle name="Calculation 3 2 2 2 3 4" xfId="30020"/>
    <cellStyle name="Calculation 3 2 2 2 4" xfId="9188"/>
    <cellStyle name="Calculation 3 2 2 2 4 2" xfId="30023"/>
    <cellStyle name="Calculation 3 2 2 2 5" xfId="14423"/>
    <cellStyle name="Calculation 3 2 2 2 5 2" xfId="30024"/>
    <cellStyle name="Calculation 3 2 2 2 6" xfId="15536"/>
    <cellStyle name="Calculation 3 2 2 2 6 2" xfId="30025"/>
    <cellStyle name="Calculation 3 2 2 2 7" xfId="30015"/>
    <cellStyle name="Calculation 3 2 2 3" xfId="3479"/>
    <cellStyle name="Calculation 3 2 2 3 2" xfId="6804"/>
    <cellStyle name="Calculation 3 2 2 3 2 2" xfId="10894"/>
    <cellStyle name="Calculation 3 2 2 3 2 2 2" xfId="30028"/>
    <cellStyle name="Calculation 3 2 2 3 2 3" xfId="17194"/>
    <cellStyle name="Calculation 3 2 2 3 2 3 2" xfId="30029"/>
    <cellStyle name="Calculation 3 2 2 3 2 4" xfId="20322"/>
    <cellStyle name="Calculation 3 2 2 3 2 4 2" xfId="30030"/>
    <cellStyle name="Calculation 3 2 2 3 2 5" xfId="30027"/>
    <cellStyle name="Calculation 3 2 2 3 3" xfId="5095"/>
    <cellStyle name="Calculation 3 2 2 3 3 2" xfId="15903"/>
    <cellStyle name="Calculation 3 2 2 3 3 2 2" xfId="30032"/>
    <cellStyle name="Calculation 3 2 2 3 3 3" xfId="18613"/>
    <cellStyle name="Calculation 3 2 2 3 3 3 2" xfId="30033"/>
    <cellStyle name="Calculation 3 2 2 3 3 4" xfId="30031"/>
    <cellStyle name="Calculation 3 2 2 3 4" xfId="9398"/>
    <cellStyle name="Calculation 3 2 2 3 4 2" xfId="30034"/>
    <cellStyle name="Calculation 3 2 2 3 5" xfId="14698"/>
    <cellStyle name="Calculation 3 2 2 3 5 2" xfId="30035"/>
    <cellStyle name="Calculation 3 2 2 3 6" xfId="13466"/>
    <cellStyle name="Calculation 3 2 2 3 6 2" xfId="30036"/>
    <cellStyle name="Calculation 3 2 2 3 7" xfId="30026"/>
    <cellStyle name="Calculation 3 2 2 4" xfId="3862"/>
    <cellStyle name="Calculation 3 2 2 4 2" xfId="7764"/>
    <cellStyle name="Calculation 3 2 2 4 2 2" xfId="11732"/>
    <cellStyle name="Calculation 3 2 2 4 2 2 2" xfId="30039"/>
    <cellStyle name="Calculation 3 2 2 4 2 3" xfId="17916"/>
    <cellStyle name="Calculation 3 2 2 4 2 3 2" xfId="30040"/>
    <cellStyle name="Calculation 3 2 2 4 2 4" xfId="21282"/>
    <cellStyle name="Calculation 3 2 2 4 2 4 2" xfId="30041"/>
    <cellStyle name="Calculation 3 2 2 4 2 5" xfId="30038"/>
    <cellStyle name="Calculation 3 2 2 4 3" xfId="6056"/>
    <cellStyle name="Calculation 3 2 2 4 3 2" xfId="16625"/>
    <cellStyle name="Calculation 3 2 2 4 3 2 2" xfId="30043"/>
    <cellStyle name="Calculation 3 2 2 4 3 3" xfId="19574"/>
    <cellStyle name="Calculation 3 2 2 4 3 3 2" xfId="30044"/>
    <cellStyle name="Calculation 3 2 2 4 3 4" xfId="30042"/>
    <cellStyle name="Calculation 3 2 2 4 4" xfId="9576"/>
    <cellStyle name="Calculation 3 2 2 4 4 2" xfId="30045"/>
    <cellStyle name="Calculation 3 2 2 4 5" xfId="14974"/>
    <cellStyle name="Calculation 3 2 2 4 5 2" xfId="30046"/>
    <cellStyle name="Calculation 3 2 2 4 6" xfId="13097"/>
    <cellStyle name="Calculation 3 2 2 4 6 2" xfId="30047"/>
    <cellStyle name="Calculation 3 2 2 4 7" xfId="30037"/>
    <cellStyle name="Calculation 3 2 2 5" xfId="4244"/>
    <cellStyle name="Calculation 3 2 2 5 2" xfId="7996"/>
    <cellStyle name="Calculation 3 2 2 5 2 2" xfId="11964"/>
    <cellStyle name="Calculation 3 2 2 5 2 2 2" xfId="30050"/>
    <cellStyle name="Calculation 3 2 2 5 2 3" xfId="18087"/>
    <cellStyle name="Calculation 3 2 2 5 2 3 2" xfId="30051"/>
    <cellStyle name="Calculation 3 2 2 5 2 4" xfId="21514"/>
    <cellStyle name="Calculation 3 2 2 5 2 4 2" xfId="30052"/>
    <cellStyle name="Calculation 3 2 2 5 2 5" xfId="30049"/>
    <cellStyle name="Calculation 3 2 2 5 3" xfId="6288"/>
    <cellStyle name="Calculation 3 2 2 5 3 2" xfId="16795"/>
    <cellStyle name="Calculation 3 2 2 5 3 2 2" xfId="30054"/>
    <cellStyle name="Calculation 3 2 2 5 3 3" xfId="19806"/>
    <cellStyle name="Calculation 3 2 2 5 3 3 2" xfId="30055"/>
    <cellStyle name="Calculation 3 2 2 5 3 4" xfId="30053"/>
    <cellStyle name="Calculation 3 2 2 5 4" xfId="9753"/>
    <cellStyle name="Calculation 3 2 2 5 4 2" xfId="30056"/>
    <cellStyle name="Calculation 3 2 2 5 5" xfId="15246"/>
    <cellStyle name="Calculation 3 2 2 5 5 2" xfId="30057"/>
    <cellStyle name="Calculation 3 2 2 5 6" xfId="12715"/>
    <cellStyle name="Calculation 3 2 2 5 6 2" xfId="30058"/>
    <cellStyle name="Calculation 3 2 2 5 7" xfId="30048"/>
    <cellStyle name="Calculation 3 2 2 6" xfId="6520"/>
    <cellStyle name="Calculation 3 2 2 6 2" xfId="8228"/>
    <cellStyle name="Calculation 3 2 2 6 2 2" xfId="12196"/>
    <cellStyle name="Calculation 3 2 2 6 2 2 2" xfId="30061"/>
    <cellStyle name="Calculation 3 2 2 6 2 3" xfId="18259"/>
    <cellStyle name="Calculation 3 2 2 6 2 3 2" xfId="30062"/>
    <cellStyle name="Calculation 3 2 2 6 2 4" xfId="21746"/>
    <cellStyle name="Calculation 3 2 2 6 2 4 2" xfId="30063"/>
    <cellStyle name="Calculation 3 2 2 6 2 5" xfId="30060"/>
    <cellStyle name="Calculation 3 2 2 6 3" xfId="10654"/>
    <cellStyle name="Calculation 3 2 2 6 3 2" xfId="30064"/>
    <cellStyle name="Calculation 3 2 2 6 4" xfId="16966"/>
    <cellStyle name="Calculation 3 2 2 6 4 2" xfId="30065"/>
    <cellStyle name="Calculation 3 2 2 6 5" xfId="20038"/>
    <cellStyle name="Calculation 3 2 2 6 5 2" xfId="30066"/>
    <cellStyle name="Calculation 3 2 2 6 6" xfId="30059"/>
    <cellStyle name="Calculation 3 2 2 7" xfId="5508"/>
    <cellStyle name="Calculation 3 2 2 7 2" xfId="10249"/>
    <cellStyle name="Calculation 3 2 2 7 2 2" xfId="30068"/>
    <cellStyle name="Calculation 3 2 2 7 3" xfId="16205"/>
    <cellStyle name="Calculation 3 2 2 7 3 2" xfId="30069"/>
    <cellStyle name="Calculation 3 2 2 7 4" xfId="19026"/>
    <cellStyle name="Calculation 3 2 2 7 4 2" xfId="30070"/>
    <cellStyle name="Calculation 3 2 2 7 5" xfId="30067"/>
    <cellStyle name="Calculation 3 2 2 8" xfId="7216"/>
    <cellStyle name="Calculation 3 2 2 8 2" xfId="11237"/>
    <cellStyle name="Calculation 3 2 2 8 2 2" xfId="30072"/>
    <cellStyle name="Calculation 3 2 2 8 3" xfId="17497"/>
    <cellStyle name="Calculation 3 2 2 8 3 2" xfId="30073"/>
    <cellStyle name="Calculation 3 2 2 8 4" xfId="20734"/>
    <cellStyle name="Calculation 3 2 2 8 4 2" xfId="30074"/>
    <cellStyle name="Calculation 3 2 2 8 5" xfId="30071"/>
    <cellStyle name="Calculation 3 2 2 9" xfId="4702"/>
    <cellStyle name="Calculation 3 2 2 9 2" xfId="15593"/>
    <cellStyle name="Calculation 3 2 2 9 2 2" xfId="30076"/>
    <cellStyle name="Calculation 3 2 2 9 3" xfId="12346"/>
    <cellStyle name="Calculation 3 2 2 9 3 2" xfId="30077"/>
    <cellStyle name="Calculation 3 2 2 9 4" xfId="30075"/>
    <cellStyle name="Calculation 3 2 3" xfId="2766"/>
    <cellStyle name="Calculation 3 2 3 10" xfId="30078"/>
    <cellStyle name="Calculation 3 2 3 2" xfId="3153"/>
    <cellStyle name="Calculation 3 2 3 2 2" xfId="6781"/>
    <cellStyle name="Calculation 3 2 3 2 2 2" xfId="17174"/>
    <cellStyle name="Calculation 3 2 3 2 2 2 2" xfId="30081"/>
    <cellStyle name="Calculation 3 2 3 2 2 3" xfId="20299"/>
    <cellStyle name="Calculation 3 2 3 2 2 3 2" xfId="30082"/>
    <cellStyle name="Calculation 3 2 3 2 2 4" xfId="30080"/>
    <cellStyle name="Calculation 3 2 3 2 3" xfId="9232"/>
    <cellStyle name="Calculation 3 2 3 2 3 2" xfId="30083"/>
    <cellStyle name="Calculation 3 2 3 2 4" xfId="14465"/>
    <cellStyle name="Calculation 3 2 3 2 4 2" xfId="30084"/>
    <cellStyle name="Calculation 3 2 3 2 5" xfId="16765"/>
    <cellStyle name="Calculation 3 2 3 2 5 2" xfId="30085"/>
    <cellStyle name="Calculation 3 2 3 2 6" xfId="30079"/>
    <cellStyle name="Calculation 3 2 3 3" xfId="3536"/>
    <cellStyle name="Calculation 3 2 3 3 2" xfId="14740"/>
    <cellStyle name="Calculation 3 2 3 3 2 2" xfId="30087"/>
    <cellStyle name="Calculation 3 2 3 3 3" xfId="13409"/>
    <cellStyle name="Calculation 3 2 3 3 3 2" xfId="30088"/>
    <cellStyle name="Calculation 3 2 3 3 4" xfId="30086"/>
    <cellStyle name="Calculation 3 2 3 4" xfId="3919"/>
    <cellStyle name="Calculation 3 2 3 4 2" xfId="15015"/>
    <cellStyle name="Calculation 3 2 3 4 2 2" xfId="30090"/>
    <cellStyle name="Calculation 3 2 3 4 3" xfId="13040"/>
    <cellStyle name="Calculation 3 2 3 4 3 2" xfId="30091"/>
    <cellStyle name="Calculation 3 2 3 4 4" xfId="30089"/>
    <cellStyle name="Calculation 3 2 3 5" xfId="4301"/>
    <cellStyle name="Calculation 3 2 3 5 2" xfId="15287"/>
    <cellStyle name="Calculation 3 2 3 5 2 2" xfId="30093"/>
    <cellStyle name="Calculation 3 2 3 5 3" xfId="12659"/>
    <cellStyle name="Calculation 3 2 3 5 3 2" xfId="30094"/>
    <cellStyle name="Calculation 3 2 3 5 4" xfId="30092"/>
    <cellStyle name="Calculation 3 2 3 6" xfId="5072"/>
    <cellStyle name="Calculation 3 2 3 6 2" xfId="15883"/>
    <cellStyle name="Calculation 3 2 3 6 2 2" xfId="30096"/>
    <cellStyle name="Calculation 3 2 3 6 3" xfId="18590"/>
    <cellStyle name="Calculation 3 2 3 6 3 2" xfId="30097"/>
    <cellStyle name="Calculation 3 2 3 6 4" xfId="30095"/>
    <cellStyle name="Calculation 3 2 3 7" xfId="8896"/>
    <cellStyle name="Calculation 3 2 3 7 2" xfId="30098"/>
    <cellStyle name="Calculation 3 2 3 8" xfId="14185"/>
    <cellStyle name="Calculation 3 2 3 8 2" xfId="30099"/>
    <cellStyle name="Calculation 3 2 3 9" xfId="15549"/>
    <cellStyle name="Calculation 3 2 3 9 2" xfId="30100"/>
    <cellStyle name="Calculation 3 2 4" xfId="2384"/>
    <cellStyle name="Calculation 3 2 4 2" xfId="6599"/>
    <cellStyle name="Calculation 3 2 4 2 2" xfId="10733"/>
    <cellStyle name="Calculation 3 2 4 2 2 2" xfId="30103"/>
    <cellStyle name="Calculation 3 2 4 2 3" xfId="17019"/>
    <cellStyle name="Calculation 3 2 4 2 3 2" xfId="30104"/>
    <cellStyle name="Calculation 3 2 4 2 4" xfId="20117"/>
    <cellStyle name="Calculation 3 2 4 2 4 2" xfId="30105"/>
    <cellStyle name="Calculation 3 2 4 2 5" xfId="30102"/>
    <cellStyle name="Calculation 3 2 4 3" xfId="4890"/>
    <cellStyle name="Calculation 3 2 4 3 2" xfId="15729"/>
    <cellStyle name="Calculation 3 2 4 3 2 2" xfId="30107"/>
    <cellStyle name="Calculation 3 2 4 3 3" xfId="18408"/>
    <cellStyle name="Calculation 3 2 4 3 3 2" xfId="30108"/>
    <cellStyle name="Calculation 3 2 4 3 4" xfId="30106"/>
    <cellStyle name="Calculation 3 2 4 4" xfId="8536"/>
    <cellStyle name="Calculation 3 2 4 4 2" xfId="30109"/>
    <cellStyle name="Calculation 3 2 4 5" xfId="13910"/>
    <cellStyle name="Calculation 3 2 4 5 2" xfId="30110"/>
    <cellStyle name="Calculation 3 2 4 6" xfId="15538"/>
    <cellStyle name="Calculation 3 2 4 6 2" xfId="30111"/>
    <cellStyle name="Calculation 3 2 4 7" xfId="30101"/>
    <cellStyle name="Calculation 3 2 5" xfId="5865"/>
    <cellStyle name="Calculation 3 2 5 2" xfId="7573"/>
    <cellStyle name="Calculation 3 2 5 2 2" xfId="11541"/>
    <cellStyle name="Calculation 3 2 5 2 2 2" xfId="30114"/>
    <cellStyle name="Calculation 3 2 5 2 3" xfId="17779"/>
    <cellStyle name="Calculation 3 2 5 2 3 2" xfId="30115"/>
    <cellStyle name="Calculation 3 2 5 2 4" xfId="21091"/>
    <cellStyle name="Calculation 3 2 5 2 4 2" xfId="30116"/>
    <cellStyle name="Calculation 3 2 5 2 5" xfId="30113"/>
    <cellStyle name="Calculation 3 2 5 3" xfId="10383"/>
    <cellStyle name="Calculation 3 2 5 3 2" xfId="30117"/>
    <cellStyle name="Calculation 3 2 5 4" xfId="16488"/>
    <cellStyle name="Calculation 3 2 5 4 2" xfId="30118"/>
    <cellStyle name="Calculation 3 2 5 5" xfId="19383"/>
    <cellStyle name="Calculation 3 2 5 5 2" xfId="30119"/>
    <cellStyle name="Calculation 3 2 5 6" xfId="30112"/>
    <cellStyle name="Calculation 3 2 6" xfId="6097"/>
    <cellStyle name="Calculation 3 2 6 2" xfId="7805"/>
    <cellStyle name="Calculation 3 2 6 2 2" xfId="11773"/>
    <cellStyle name="Calculation 3 2 6 2 2 2" xfId="30122"/>
    <cellStyle name="Calculation 3 2 6 2 3" xfId="17950"/>
    <cellStyle name="Calculation 3 2 6 2 3 2" xfId="30123"/>
    <cellStyle name="Calculation 3 2 6 2 4" xfId="21323"/>
    <cellStyle name="Calculation 3 2 6 2 4 2" xfId="30124"/>
    <cellStyle name="Calculation 3 2 6 2 5" xfId="30121"/>
    <cellStyle name="Calculation 3 2 6 3" xfId="10423"/>
    <cellStyle name="Calculation 3 2 6 3 2" xfId="30125"/>
    <cellStyle name="Calculation 3 2 6 4" xfId="16659"/>
    <cellStyle name="Calculation 3 2 6 4 2" xfId="30126"/>
    <cellStyle name="Calculation 3 2 6 5" xfId="19615"/>
    <cellStyle name="Calculation 3 2 6 5 2" xfId="30127"/>
    <cellStyle name="Calculation 3 2 6 6" xfId="30120"/>
    <cellStyle name="Calculation 3 2 7" xfId="6329"/>
    <cellStyle name="Calculation 3 2 7 2" xfId="8037"/>
    <cellStyle name="Calculation 3 2 7 2 2" xfId="12005"/>
    <cellStyle name="Calculation 3 2 7 2 2 2" xfId="30130"/>
    <cellStyle name="Calculation 3 2 7 2 3" xfId="18121"/>
    <cellStyle name="Calculation 3 2 7 2 3 2" xfId="30131"/>
    <cellStyle name="Calculation 3 2 7 2 4" xfId="21555"/>
    <cellStyle name="Calculation 3 2 7 2 4 2" xfId="30132"/>
    <cellStyle name="Calculation 3 2 7 2 5" xfId="30129"/>
    <cellStyle name="Calculation 3 2 7 3" xfId="10463"/>
    <cellStyle name="Calculation 3 2 7 3 2" xfId="30133"/>
    <cellStyle name="Calculation 3 2 7 4" xfId="16829"/>
    <cellStyle name="Calculation 3 2 7 4 2" xfId="30134"/>
    <cellStyle name="Calculation 3 2 7 5" xfId="19847"/>
    <cellStyle name="Calculation 3 2 7 5 2" xfId="30135"/>
    <cellStyle name="Calculation 3 2 7 6" xfId="30128"/>
    <cellStyle name="Calculation 3 2 8" xfId="5298"/>
    <cellStyle name="Calculation 3 2 8 2" xfId="10058"/>
    <cellStyle name="Calculation 3 2 8 2 2" xfId="30137"/>
    <cellStyle name="Calculation 3 2 8 3" xfId="16060"/>
    <cellStyle name="Calculation 3 2 8 3 2" xfId="30138"/>
    <cellStyle name="Calculation 3 2 8 4" xfId="18816"/>
    <cellStyle name="Calculation 3 2 8 4 2" xfId="30139"/>
    <cellStyle name="Calculation 3 2 8 5" xfId="30136"/>
    <cellStyle name="Calculation 3 2 9" xfId="7006"/>
    <cellStyle name="Calculation 3 2 9 2" xfId="11044"/>
    <cellStyle name="Calculation 3 2 9 2 2" xfId="30141"/>
    <cellStyle name="Calculation 3 2 9 3" xfId="17352"/>
    <cellStyle name="Calculation 3 2 9 3 2" xfId="30142"/>
    <cellStyle name="Calculation 3 2 9 4" xfId="20524"/>
    <cellStyle name="Calculation 3 2 9 4 2" xfId="30143"/>
    <cellStyle name="Calculation 3 2 9 5" xfId="30140"/>
    <cellStyle name="Calculation 3 3" xfId="2143"/>
    <cellStyle name="Calculation 3 3 10" xfId="4358"/>
    <cellStyle name="Calculation 3 3 10 2" xfId="15333"/>
    <cellStyle name="Calculation 3 3 10 2 2" xfId="30146"/>
    <cellStyle name="Calculation 3 3 10 3" xfId="12602"/>
    <cellStyle name="Calculation 3 3 10 3 2" xfId="30147"/>
    <cellStyle name="Calculation 3 3 10 4" xfId="30145"/>
    <cellStyle name="Calculation 3 3 11" xfId="8300"/>
    <cellStyle name="Calculation 3 3 11 2" xfId="30148"/>
    <cellStyle name="Calculation 3 3 12" xfId="13718"/>
    <cellStyle name="Calculation 3 3 12 2" xfId="30149"/>
    <cellStyle name="Calculation 3 3 13" xfId="30144"/>
    <cellStyle name="Calculation 3 3 2" xfId="2635"/>
    <cellStyle name="Calculation 3 3 2 10" xfId="8765"/>
    <cellStyle name="Calculation 3 3 2 10 2" xfId="30151"/>
    <cellStyle name="Calculation 3 3 2 11" xfId="14086"/>
    <cellStyle name="Calculation 3 3 2 11 2" xfId="30152"/>
    <cellStyle name="Calculation 3 3 2 12" xfId="17680"/>
    <cellStyle name="Calculation 3 3 2 12 2" xfId="30153"/>
    <cellStyle name="Calculation 3 3 2 13" xfId="30150"/>
    <cellStyle name="Calculation 3 3 2 2" xfId="3022"/>
    <cellStyle name="Calculation 3 3 2 2 2" xfId="6846"/>
    <cellStyle name="Calculation 3 3 2 2 2 2" xfId="10932"/>
    <cellStyle name="Calculation 3 3 2 2 2 2 2" xfId="30156"/>
    <cellStyle name="Calculation 3 3 2 2 2 3" xfId="17230"/>
    <cellStyle name="Calculation 3 3 2 2 2 3 2" xfId="30157"/>
    <cellStyle name="Calculation 3 3 2 2 2 4" xfId="20364"/>
    <cellStyle name="Calculation 3 3 2 2 2 4 2" xfId="30158"/>
    <cellStyle name="Calculation 3 3 2 2 2 5" xfId="30155"/>
    <cellStyle name="Calculation 3 3 2 2 3" xfId="5137"/>
    <cellStyle name="Calculation 3 3 2 2 3 2" xfId="15939"/>
    <cellStyle name="Calculation 3 3 2 2 3 2 2" xfId="30160"/>
    <cellStyle name="Calculation 3 3 2 2 3 3" xfId="18655"/>
    <cellStyle name="Calculation 3 3 2 2 3 3 2" xfId="30161"/>
    <cellStyle name="Calculation 3 3 2 2 3 4" xfId="30159"/>
    <cellStyle name="Calculation 3 3 2 2 4" xfId="9114"/>
    <cellStyle name="Calculation 3 3 2 2 4 2" xfId="30162"/>
    <cellStyle name="Calculation 3 3 2 2 5" xfId="14366"/>
    <cellStyle name="Calculation 3 3 2 2 5 2" xfId="30163"/>
    <cellStyle name="Calculation 3 3 2 2 6" xfId="16583"/>
    <cellStyle name="Calculation 3 3 2 2 6 2" xfId="30164"/>
    <cellStyle name="Calculation 3 3 2 2 7" xfId="30154"/>
    <cellStyle name="Calculation 3 3 2 3" xfId="3405"/>
    <cellStyle name="Calculation 3 3 2 3 2" xfId="4628"/>
    <cellStyle name="Calculation 3 3 2 3 2 2" xfId="9862"/>
    <cellStyle name="Calculation 3 3 2 3 2 2 2" xfId="30167"/>
    <cellStyle name="Calculation 3 3 2 3 2 3" xfId="15552"/>
    <cellStyle name="Calculation 3 3 2 3 2 3 2" xfId="30168"/>
    <cellStyle name="Calculation 3 3 2 3 2 4" xfId="12253"/>
    <cellStyle name="Calculation 3 3 2 3 2 4 2" xfId="30169"/>
    <cellStyle name="Calculation 3 3 2 3 2 5" xfId="30166"/>
    <cellStyle name="Calculation 3 3 2 3 3" xfId="4819"/>
    <cellStyle name="Calculation 3 3 2 3 3 2" xfId="15686"/>
    <cellStyle name="Calculation 3 3 2 3 3 2 2" xfId="30171"/>
    <cellStyle name="Calculation 3 3 2 3 3 3" xfId="18337"/>
    <cellStyle name="Calculation 3 3 2 3 3 3 2" xfId="30172"/>
    <cellStyle name="Calculation 3 3 2 3 3 4" xfId="30170"/>
    <cellStyle name="Calculation 3 3 2 3 4" xfId="9328"/>
    <cellStyle name="Calculation 3 3 2 3 4 2" xfId="30173"/>
    <cellStyle name="Calculation 3 3 2 3 5" xfId="14642"/>
    <cellStyle name="Calculation 3 3 2 3 5 2" xfId="30174"/>
    <cellStyle name="Calculation 3 3 2 3 6" xfId="13540"/>
    <cellStyle name="Calculation 3 3 2 3 6 2" xfId="30175"/>
    <cellStyle name="Calculation 3 3 2 3 7" xfId="30165"/>
    <cellStyle name="Calculation 3 3 2 4" xfId="3788"/>
    <cellStyle name="Calculation 3 3 2 4 2" xfId="7659"/>
    <cellStyle name="Calculation 3 3 2 4 2 2" xfId="11627"/>
    <cellStyle name="Calculation 3 3 2 4 2 2 2" xfId="30178"/>
    <cellStyle name="Calculation 3 3 2 4 2 3" xfId="17854"/>
    <cellStyle name="Calculation 3 3 2 4 2 3 2" xfId="30179"/>
    <cellStyle name="Calculation 3 3 2 4 2 4" xfId="21177"/>
    <cellStyle name="Calculation 3 3 2 4 2 4 2" xfId="30180"/>
    <cellStyle name="Calculation 3 3 2 4 2 5" xfId="30177"/>
    <cellStyle name="Calculation 3 3 2 4 3" xfId="5951"/>
    <cellStyle name="Calculation 3 3 2 4 3 2" xfId="16563"/>
    <cellStyle name="Calculation 3 3 2 4 3 2 2" xfId="30182"/>
    <cellStyle name="Calculation 3 3 2 4 3 3" xfId="19469"/>
    <cellStyle name="Calculation 3 3 2 4 3 3 2" xfId="30183"/>
    <cellStyle name="Calculation 3 3 2 4 3 4" xfId="30181"/>
    <cellStyle name="Calculation 3 3 2 4 4" xfId="9506"/>
    <cellStyle name="Calculation 3 3 2 4 4 2" xfId="30184"/>
    <cellStyle name="Calculation 3 3 2 4 5" xfId="14917"/>
    <cellStyle name="Calculation 3 3 2 4 5 2" xfId="30185"/>
    <cellStyle name="Calculation 3 3 2 4 6" xfId="13171"/>
    <cellStyle name="Calculation 3 3 2 4 6 2" xfId="30186"/>
    <cellStyle name="Calculation 3 3 2 4 7" xfId="30176"/>
    <cellStyle name="Calculation 3 3 2 5" xfId="4170"/>
    <cellStyle name="Calculation 3 3 2 5 2" xfId="7891"/>
    <cellStyle name="Calculation 3 3 2 5 2 2" xfId="11859"/>
    <cellStyle name="Calculation 3 3 2 5 2 2 2" xfId="30189"/>
    <cellStyle name="Calculation 3 3 2 5 2 3" xfId="18025"/>
    <cellStyle name="Calculation 3 3 2 5 2 3 2" xfId="30190"/>
    <cellStyle name="Calculation 3 3 2 5 2 4" xfId="21409"/>
    <cellStyle name="Calculation 3 3 2 5 2 4 2" xfId="30191"/>
    <cellStyle name="Calculation 3 3 2 5 2 5" xfId="30188"/>
    <cellStyle name="Calculation 3 3 2 5 3" xfId="6183"/>
    <cellStyle name="Calculation 3 3 2 5 3 2" xfId="16734"/>
    <cellStyle name="Calculation 3 3 2 5 3 2 2" xfId="30193"/>
    <cellStyle name="Calculation 3 3 2 5 3 3" xfId="19701"/>
    <cellStyle name="Calculation 3 3 2 5 3 3 2" xfId="30194"/>
    <cellStyle name="Calculation 3 3 2 5 3 4" xfId="30192"/>
    <cellStyle name="Calculation 3 3 2 5 4" xfId="9683"/>
    <cellStyle name="Calculation 3 3 2 5 4 2" xfId="30195"/>
    <cellStyle name="Calculation 3 3 2 5 5" xfId="15191"/>
    <cellStyle name="Calculation 3 3 2 5 5 2" xfId="30196"/>
    <cellStyle name="Calculation 3 3 2 5 6" xfId="12789"/>
    <cellStyle name="Calculation 3 3 2 5 6 2" xfId="30197"/>
    <cellStyle name="Calculation 3 3 2 5 7" xfId="30187"/>
    <cellStyle name="Calculation 3 3 2 6" xfId="6415"/>
    <cellStyle name="Calculation 3 3 2 6 2" xfId="8123"/>
    <cellStyle name="Calculation 3 3 2 6 2 2" xfId="12091"/>
    <cellStyle name="Calculation 3 3 2 6 2 2 2" xfId="30200"/>
    <cellStyle name="Calculation 3 3 2 6 2 3" xfId="18196"/>
    <cellStyle name="Calculation 3 3 2 6 2 3 2" xfId="30201"/>
    <cellStyle name="Calculation 3 3 2 6 2 4" xfId="21641"/>
    <cellStyle name="Calculation 3 3 2 6 2 4 2" xfId="30202"/>
    <cellStyle name="Calculation 3 3 2 6 2 5" xfId="30199"/>
    <cellStyle name="Calculation 3 3 2 6 3" xfId="10549"/>
    <cellStyle name="Calculation 3 3 2 6 3 2" xfId="30203"/>
    <cellStyle name="Calculation 3 3 2 6 4" xfId="16904"/>
    <cellStyle name="Calculation 3 3 2 6 4 2" xfId="30204"/>
    <cellStyle name="Calculation 3 3 2 6 5" xfId="19933"/>
    <cellStyle name="Calculation 3 3 2 6 5 2" xfId="30205"/>
    <cellStyle name="Calculation 3 3 2 6 6" xfId="30198"/>
    <cellStyle name="Calculation 3 3 2 7" xfId="5403"/>
    <cellStyle name="Calculation 3 3 2 7 2" xfId="10144"/>
    <cellStyle name="Calculation 3 3 2 7 2 2" xfId="30207"/>
    <cellStyle name="Calculation 3 3 2 7 3" xfId="16142"/>
    <cellStyle name="Calculation 3 3 2 7 3 2" xfId="30208"/>
    <cellStyle name="Calculation 3 3 2 7 4" xfId="18921"/>
    <cellStyle name="Calculation 3 3 2 7 4 2" xfId="30209"/>
    <cellStyle name="Calculation 3 3 2 7 5" xfId="30206"/>
    <cellStyle name="Calculation 3 3 2 8" xfId="7111"/>
    <cellStyle name="Calculation 3 3 2 8 2" xfId="11132"/>
    <cellStyle name="Calculation 3 3 2 8 2 2" xfId="30211"/>
    <cellStyle name="Calculation 3 3 2 8 3" xfId="17434"/>
    <cellStyle name="Calculation 3 3 2 8 3 2" xfId="30212"/>
    <cellStyle name="Calculation 3 3 2 8 4" xfId="20629"/>
    <cellStyle name="Calculation 3 3 2 8 4 2" xfId="30213"/>
    <cellStyle name="Calculation 3 3 2 8 5" xfId="30210"/>
    <cellStyle name="Calculation 3 3 2 9" xfId="4499"/>
    <cellStyle name="Calculation 3 3 2 9 2" xfId="15457"/>
    <cellStyle name="Calculation 3 3 2 9 2 2" xfId="30215"/>
    <cellStyle name="Calculation 3 3 2 9 3" xfId="12474"/>
    <cellStyle name="Calculation 3 3 2 9 3 2" xfId="30216"/>
    <cellStyle name="Calculation 3 3 2 9 4" xfId="30214"/>
    <cellStyle name="Calculation 3 3 3" xfId="2541"/>
    <cellStyle name="Calculation 3 3 3 10" xfId="30217"/>
    <cellStyle name="Calculation 3 3 3 2" xfId="2928"/>
    <cellStyle name="Calculation 3 3 3 2 2" xfId="4550"/>
    <cellStyle name="Calculation 3 3 3 2 2 2" xfId="15490"/>
    <cellStyle name="Calculation 3 3 3 2 2 2 2" xfId="30220"/>
    <cellStyle name="Calculation 3 3 3 2 2 3" xfId="12436"/>
    <cellStyle name="Calculation 3 3 3 2 2 3 2" xfId="30221"/>
    <cellStyle name="Calculation 3 3 3 2 2 4" xfId="30219"/>
    <cellStyle name="Calculation 3 3 3 2 3" xfId="9035"/>
    <cellStyle name="Calculation 3 3 3 2 3 2" xfId="30222"/>
    <cellStyle name="Calculation 3 3 3 2 4" xfId="14291"/>
    <cellStyle name="Calculation 3 3 3 2 4 2" xfId="30223"/>
    <cellStyle name="Calculation 3 3 3 2 5" xfId="16758"/>
    <cellStyle name="Calculation 3 3 3 2 5 2" xfId="30224"/>
    <cellStyle name="Calculation 3 3 3 2 6" xfId="30218"/>
    <cellStyle name="Calculation 3 3 3 3" xfId="3311"/>
    <cellStyle name="Calculation 3 3 3 3 2" xfId="14567"/>
    <cellStyle name="Calculation 3 3 3 3 2 2" xfId="30226"/>
    <cellStyle name="Calculation 3 3 3 3 3" xfId="13666"/>
    <cellStyle name="Calculation 3 3 3 3 3 2" xfId="30227"/>
    <cellStyle name="Calculation 3 3 3 3 4" xfId="30225"/>
    <cellStyle name="Calculation 3 3 3 4" xfId="3694"/>
    <cellStyle name="Calculation 3 3 3 4 2" xfId="14842"/>
    <cellStyle name="Calculation 3 3 3 4 2 2" xfId="30229"/>
    <cellStyle name="Calculation 3 3 3 4 3" xfId="13265"/>
    <cellStyle name="Calculation 3 3 3 4 3 2" xfId="30230"/>
    <cellStyle name="Calculation 3 3 3 4 4" xfId="30228"/>
    <cellStyle name="Calculation 3 3 3 5" xfId="4076"/>
    <cellStyle name="Calculation 3 3 3 5 2" xfId="15116"/>
    <cellStyle name="Calculation 3 3 3 5 2 2" xfId="30232"/>
    <cellStyle name="Calculation 3 3 3 5 3" xfId="12883"/>
    <cellStyle name="Calculation 3 3 3 5 3 2" xfId="30233"/>
    <cellStyle name="Calculation 3 3 3 5 4" xfId="30231"/>
    <cellStyle name="Calculation 3 3 3 6" xfId="4771"/>
    <cellStyle name="Calculation 3 3 3 6 2" xfId="15647"/>
    <cellStyle name="Calculation 3 3 3 6 2 2" xfId="30235"/>
    <cellStyle name="Calculation 3 3 3 6 3" xfId="18289"/>
    <cellStyle name="Calculation 3 3 3 6 3 2" xfId="30236"/>
    <cellStyle name="Calculation 3 3 3 6 4" xfId="30234"/>
    <cellStyle name="Calculation 3 3 3 7" xfId="8681"/>
    <cellStyle name="Calculation 3 3 3 7 2" xfId="30237"/>
    <cellStyle name="Calculation 3 3 3 8" xfId="14011"/>
    <cellStyle name="Calculation 3 3 3 8 2" xfId="30238"/>
    <cellStyle name="Calculation 3 3 3 9" xfId="14326"/>
    <cellStyle name="Calculation 3 3 3 9 2" xfId="30239"/>
    <cellStyle name="Calculation 3 3 4" xfId="2343"/>
    <cellStyle name="Calculation 3 3 4 2" xfId="6690"/>
    <cellStyle name="Calculation 3 3 4 2 2" xfId="10816"/>
    <cellStyle name="Calculation 3 3 4 2 2 2" xfId="30242"/>
    <cellStyle name="Calculation 3 3 4 2 3" xfId="17095"/>
    <cellStyle name="Calculation 3 3 4 2 3 2" xfId="30243"/>
    <cellStyle name="Calculation 3 3 4 2 4" xfId="20208"/>
    <cellStyle name="Calculation 3 3 4 2 4 2" xfId="30244"/>
    <cellStyle name="Calculation 3 3 4 2 5" xfId="30241"/>
    <cellStyle name="Calculation 3 3 4 3" xfId="4981"/>
    <cellStyle name="Calculation 3 3 4 3 2" xfId="15804"/>
    <cellStyle name="Calculation 3 3 4 3 2 2" xfId="30246"/>
    <cellStyle name="Calculation 3 3 4 3 3" xfId="18499"/>
    <cellStyle name="Calculation 3 3 4 3 3 2" xfId="30247"/>
    <cellStyle name="Calculation 3 3 4 3 4" xfId="30245"/>
    <cellStyle name="Calculation 3 3 4 4" xfId="8496"/>
    <cellStyle name="Calculation 3 3 4 4 2" xfId="30248"/>
    <cellStyle name="Calculation 3 3 4 5" xfId="13879"/>
    <cellStyle name="Calculation 3 3 4 5 2" xfId="30249"/>
    <cellStyle name="Calculation 3 3 4 6" xfId="15052"/>
    <cellStyle name="Calculation 3 3 4 6 2" xfId="30250"/>
    <cellStyle name="Calculation 3 3 4 7" xfId="30240"/>
    <cellStyle name="Calculation 3 3 5" xfId="5602"/>
    <cellStyle name="Calculation 3 3 5 2" xfId="7310"/>
    <cellStyle name="Calculation 3 3 5 2 2" xfId="11316"/>
    <cellStyle name="Calculation 3 3 5 2 2 2" xfId="30253"/>
    <cellStyle name="Calculation 3 3 5 2 3" xfId="17572"/>
    <cellStyle name="Calculation 3 3 5 2 3 2" xfId="30254"/>
    <cellStyle name="Calculation 3 3 5 2 4" xfId="20828"/>
    <cellStyle name="Calculation 3 3 5 2 4 2" xfId="30255"/>
    <cellStyle name="Calculation 3 3 5 2 5" xfId="30252"/>
    <cellStyle name="Calculation 3 3 5 3" xfId="10293"/>
    <cellStyle name="Calculation 3 3 5 3 2" xfId="30256"/>
    <cellStyle name="Calculation 3 3 5 4" xfId="16280"/>
    <cellStyle name="Calculation 3 3 5 4 2" xfId="30257"/>
    <cellStyle name="Calculation 3 3 5 5" xfId="19120"/>
    <cellStyle name="Calculation 3 3 5 5 2" xfId="30258"/>
    <cellStyle name="Calculation 3 3 5 6" xfId="30251"/>
    <cellStyle name="Calculation 3 3 6" xfId="5785"/>
    <cellStyle name="Calculation 3 3 6 2" xfId="7493"/>
    <cellStyle name="Calculation 3 3 6 2 2" xfId="11469"/>
    <cellStyle name="Calculation 3 3 6 2 2 2" xfId="30261"/>
    <cellStyle name="Calculation 3 3 6 2 3" xfId="17710"/>
    <cellStyle name="Calculation 3 3 6 2 3 2" xfId="30262"/>
    <cellStyle name="Calculation 3 3 6 2 4" xfId="21011"/>
    <cellStyle name="Calculation 3 3 6 2 4 2" xfId="30263"/>
    <cellStyle name="Calculation 3 3 6 2 5" xfId="30260"/>
    <cellStyle name="Calculation 3 3 6 3" xfId="10332"/>
    <cellStyle name="Calculation 3 3 6 3 2" xfId="30264"/>
    <cellStyle name="Calculation 3 3 6 4" xfId="16419"/>
    <cellStyle name="Calculation 3 3 6 4 2" xfId="30265"/>
    <cellStyle name="Calculation 3 3 6 5" xfId="19303"/>
    <cellStyle name="Calculation 3 3 6 5 2" xfId="30266"/>
    <cellStyle name="Calculation 3 3 6 6" xfId="30259"/>
    <cellStyle name="Calculation 3 3 7" xfId="5596"/>
    <cellStyle name="Calculation 3 3 7 2" xfId="7304"/>
    <cellStyle name="Calculation 3 3 7 2 2" xfId="11312"/>
    <cellStyle name="Calculation 3 3 7 2 2 2" xfId="30269"/>
    <cellStyle name="Calculation 3 3 7 2 3" xfId="17568"/>
    <cellStyle name="Calculation 3 3 7 2 3 2" xfId="30270"/>
    <cellStyle name="Calculation 3 3 7 2 4" xfId="20822"/>
    <cellStyle name="Calculation 3 3 7 2 4 2" xfId="30271"/>
    <cellStyle name="Calculation 3 3 7 2 5" xfId="30268"/>
    <cellStyle name="Calculation 3 3 7 3" xfId="10292"/>
    <cellStyle name="Calculation 3 3 7 3 2" xfId="30272"/>
    <cellStyle name="Calculation 3 3 7 4" xfId="16276"/>
    <cellStyle name="Calculation 3 3 7 4 2" xfId="30273"/>
    <cellStyle name="Calculation 3 3 7 5" xfId="19114"/>
    <cellStyle name="Calculation 3 3 7 5 2" xfId="30274"/>
    <cellStyle name="Calculation 3 3 7 6" xfId="30267"/>
    <cellStyle name="Calculation 3 3 8" xfId="5227"/>
    <cellStyle name="Calculation 3 3 8 2" xfId="10008"/>
    <cellStyle name="Calculation 3 3 8 2 2" xfId="30276"/>
    <cellStyle name="Calculation 3 3 8 3" xfId="16007"/>
    <cellStyle name="Calculation 3 3 8 3 2" xfId="30277"/>
    <cellStyle name="Calculation 3 3 8 4" xfId="18745"/>
    <cellStyle name="Calculation 3 3 8 4 2" xfId="30278"/>
    <cellStyle name="Calculation 3 3 8 5" xfId="30275"/>
    <cellStyle name="Calculation 3 3 9" xfId="6936"/>
    <cellStyle name="Calculation 3 3 9 2" xfId="10995"/>
    <cellStyle name="Calculation 3 3 9 2 2" xfId="30280"/>
    <cellStyle name="Calculation 3 3 9 3" xfId="17298"/>
    <cellStyle name="Calculation 3 3 9 3 2" xfId="30281"/>
    <cellStyle name="Calculation 3 3 9 4" xfId="20454"/>
    <cellStyle name="Calculation 3 3 9 4 2" xfId="30282"/>
    <cellStyle name="Calculation 3 3 9 5" xfId="30279"/>
    <cellStyle name="Calculation 3 4" xfId="2652"/>
    <cellStyle name="Calculation 3 4 10" xfId="8782"/>
    <cellStyle name="Calculation 3 4 10 2" xfId="30284"/>
    <cellStyle name="Calculation 3 4 11" xfId="14100"/>
    <cellStyle name="Calculation 3 4 11 2" xfId="30285"/>
    <cellStyle name="Calculation 3 4 12" xfId="16364"/>
    <cellStyle name="Calculation 3 4 12 2" xfId="30286"/>
    <cellStyle name="Calculation 3 4 13" xfId="30283"/>
    <cellStyle name="Calculation 3 4 2" xfId="3039"/>
    <cellStyle name="Calculation 3 4 2 2" xfId="6913"/>
    <cellStyle name="Calculation 3 4 2 2 2" xfId="10974"/>
    <cellStyle name="Calculation 3 4 2 2 2 2" xfId="30289"/>
    <cellStyle name="Calculation 3 4 2 2 3" xfId="17278"/>
    <cellStyle name="Calculation 3 4 2 2 3 2" xfId="30290"/>
    <cellStyle name="Calculation 3 4 2 2 4" xfId="20431"/>
    <cellStyle name="Calculation 3 4 2 2 4 2" xfId="30291"/>
    <cellStyle name="Calculation 3 4 2 2 5" xfId="30288"/>
    <cellStyle name="Calculation 3 4 2 3" xfId="5204"/>
    <cellStyle name="Calculation 3 4 2 3 2" xfId="15987"/>
    <cellStyle name="Calculation 3 4 2 3 2 2" xfId="30293"/>
    <cellStyle name="Calculation 3 4 2 3 3" xfId="18722"/>
    <cellStyle name="Calculation 3 4 2 3 3 2" xfId="30294"/>
    <cellStyle name="Calculation 3 4 2 3 4" xfId="30292"/>
    <cellStyle name="Calculation 3 4 2 4" xfId="9131"/>
    <cellStyle name="Calculation 3 4 2 4 2" xfId="30295"/>
    <cellStyle name="Calculation 3 4 2 5" xfId="14380"/>
    <cellStyle name="Calculation 3 4 2 5 2" xfId="30296"/>
    <cellStyle name="Calculation 3 4 2 6" xfId="14002"/>
    <cellStyle name="Calculation 3 4 2 6 2" xfId="30297"/>
    <cellStyle name="Calculation 3 4 2 7" xfId="30287"/>
    <cellStyle name="Calculation 3 4 3" xfId="3422"/>
    <cellStyle name="Calculation 3 4 3 2" xfId="6861"/>
    <cellStyle name="Calculation 3 4 3 2 2" xfId="10947"/>
    <cellStyle name="Calculation 3 4 3 2 2 2" xfId="30300"/>
    <cellStyle name="Calculation 3 4 3 2 3" xfId="17240"/>
    <cellStyle name="Calculation 3 4 3 2 3 2" xfId="30301"/>
    <cellStyle name="Calculation 3 4 3 2 4" xfId="20379"/>
    <cellStyle name="Calculation 3 4 3 2 4 2" xfId="30302"/>
    <cellStyle name="Calculation 3 4 3 2 5" xfId="30299"/>
    <cellStyle name="Calculation 3 4 3 3" xfId="5152"/>
    <cellStyle name="Calculation 3 4 3 3 2" xfId="15949"/>
    <cellStyle name="Calculation 3 4 3 3 2 2" xfId="30304"/>
    <cellStyle name="Calculation 3 4 3 3 3" xfId="18670"/>
    <cellStyle name="Calculation 3 4 3 3 3 2" xfId="30305"/>
    <cellStyle name="Calculation 3 4 3 3 4" xfId="30303"/>
    <cellStyle name="Calculation 3 4 3 4" xfId="9345"/>
    <cellStyle name="Calculation 3 4 3 4 2" xfId="30306"/>
    <cellStyle name="Calculation 3 4 3 5" xfId="14656"/>
    <cellStyle name="Calculation 3 4 3 5 2" xfId="30307"/>
    <cellStyle name="Calculation 3 4 3 6" xfId="13523"/>
    <cellStyle name="Calculation 3 4 3 6 2" xfId="30308"/>
    <cellStyle name="Calculation 3 4 3 7" xfId="30298"/>
    <cellStyle name="Calculation 3 4 4" xfId="3805"/>
    <cellStyle name="Calculation 3 4 4 2" xfId="7642"/>
    <cellStyle name="Calculation 3 4 4 2 2" xfId="11610"/>
    <cellStyle name="Calculation 3 4 4 2 2 2" xfId="30311"/>
    <cellStyle name="Calculation 3 4 4 2 3" xfId="17840"/>
    <cellStyle name="Calculation 3 4 4 2 3 2" xfId="30312"/>
    <cellStyle name="Calculation 3 4 4 2 4" xfId="21160"/>
    <cellStyle name="Calculation 3 4 4 2 4 2" xfId="30313"/>
    <cellStyle name="Calculation 3 4 4 2 5" xfId="30310"/>
    <cellStyle name="Calculation 3 4 4 3" xfId="5934"/>
    <cellStyle name="Calculation 3 4 4 3 2" xfId="16549"/>
    <cellStyle name="Calculation 3 4 4 3 2 2" xfId="30315"/>
    <cellStyle name="Calculation 3 4 4 3 3" xfId="19452"/>
    <cellStyle name="Calculation 3 4 4 3 3 2" xfId="30316"/>
    <cellStyle name="Calculation 3 4 4 3 4" xfId="30314"/>
    <cellStyle name="Calculation 3 4 4 4" xfId="9523"/>
    <cellStyle name="Calculation 3 4 4 4 2" xfId="30317"/>
    <cellStyle name="Calculation 3 4 4 5" xfId="14931"/>
    <cellStyle name="Calculation 3 4 4 5 2" xfId="30318"/>
    <cellStyle name="Calculation 3 4 4 6" xfId="13154"/>
    <cellStyle name="Calculation 3 4 4 6 2" xfId="30319"/>
    <cellStyle name="Calculation 3 4 4 7" xfId="30309"/>
    <cellStyle name="Calculation 3 4 5" xfId="4187"/>
    <cellStyle name="Calculation 3 4 5 2" xfId="7874"/>
    <cellStyle name="Calculation 3 4 5 2 2" xfId="11842"/>
    <cellStyle name="Calculation 3 4 5 2 2 2" xfId="30322"/>
    <cellStyle name="Calculation 3 4 5 2 3" xfId="18011"/>
    <cellStyle name="Calculation 3 4 5 2 3 2" xfId="30323"/>
    <cellStyle name="Calculation 3 4 5 2 4" xfId="21392"/>
    <cellStyle name="Calculation 3 4 5 2 4 2" xfId="30324"/>
    <cellStyle name="Calculation 3 4 5 2 5" xfId="30321"/>
    <cellStyle name="Calculation 3 4 5 3" xfId="6166"/>
    <cellStyle name="Calculation 3 4 5 3 2" xfId="16720"/>
    <cellStyle name="Calculation 3 4 5 3 2 2" xfId="30326"/>
    <cellStyle name="Calculation 3 4 5 3 3" xfId="19684"/>
    <cellStyle name="Calculation 3 4 5 3 3 2" xfId="30327"/>
    <cellStyle name="Calculation 3 4 5 3 4" xfId="30325"/>
    <cellStyle name="Calculation 3 4 5 4" xfId="9700"/>
    <cellStyle name="Calculation 3 4 5 4 2" xfId="30328"/>
    <cellStyle name="Calculation 3 4 5 5" xfId="15205"/>
    <cellStyle name="Calculation 3 4 5 5 2" xfId="30329"/>
    <cellStyle name="Calculation 3 4 5 6" xfId="12772"/>
    <cellStyle name="Calculation 3 4 5 6 2" xfId="30330"/>
    <cellStyle name="Calculation 3 4 5 7" xfId="30320"/>
    <cellStyle name="Calculation 3 4 6" xfId="6398"/>
    <cellStyle name="Calculation 3 4 6 2" xfId="8106"/>
    <cellStyle name="Calculation 3 4 6 2 2" xfId="12074"/>
    <cellStyle name="Calculation 3 4 6 2 2 2" xfId="30333"/>
    <cellStyle name="Calculation 3 4 6 2 3" xfId="18182"/>
    <cellStyle name="Calculation 3 4 6 2 3 2" xfId="30334"/>
    <cellStyle name="Calculation 3 4 6 2 4" xfId="21624"/>
    <cellStyle name="Calculation 3 4 6 2 4 2" xfId="30335"/>
    <cellStyle name="Calculation 3 4 6 2 5" xfId="30332"/>
    <cellStyle name="Calculation 3 4 6 3" xfId="10532"/>
    <cellStyle name="Calculation 3 4 6 3 2" xfId="30336"/>
    <cellStyle name="Calculation 3 4 6 4" xfId="16890"/>
    <cellStyle name="Calculation 3 4 6 4 2" xfId="30337"/>
    <cellStyle name="Calculation 3 4 6 5" xfId="19916"/>
    <cellStyle name="Calculation 3 4 6 5 2" xfId="30338"/>
    <cellStyle name="Calculation 3 4 6 6" xfId="30331"/>
    <cellStyle name="Calculation 3 4 7" xfId="5386"/>
    <cellStyle name="Calculation 3 4 7 2" xfId="10127"/>
    <cellStyle name="Calculation 3 4 7 2 2" xfId="30340"/>
    <cellStyle name="Calculation 3 4 7 3" xfId="16128"/>
    <cellStyle name="Calculation 3 4 7 3 2" xfId="30341"/>
    <cellStyle name="Calculation 3 4 7 4" xfId="18904"/>
    <cellStyle name="Calculation 3 4 7 4 2" xfId="30342"/>
    <cellStyle name="Calculation 3 4 7 5" xfId="30339"/>
    <cellStyle name="Calculation 3 4 8" xfId="7094"/>
    <cellStyle name="Calculation 3 4 8 2" xfId="11115"/>
    <cellStyle name="Calculation 3 4 8 2 2" xfId="30344"/>
    <cellStyle name="Calculation 3 4 8 3" xfId="17420"/>
    <cellStyle name="Calculation 3 4 8 3 2" xfId="30345"/>
    <cellStyle name="Calculation 3 4 8 4" xfId="20612"/>
    <cellStyle name="Calculation 3 4 8 4 2" xfId="30346"/>
    <cellStyle name="Calculation 3 4 8 5" xfId="30343"/>
    <cellStyle name="Calculation 3 4 9" xfId="4481"/>
    <cellStyle name="Calculation 3 4 9 2" xfId="15443"/>
    <cellStyle name="Calculation 3 4 9 2 2" xfId="30348"/>
    <cellStyle name="Calculation 3 4 9 3" xfId="12492"/>
    <cellStyle name="Calculation 3 4 9 3 2" xfId="30349"/>
    <cellStyle name="Calculation 3 4 9 4" xfId="30347"/>
    <cellStyle name="Calculation 3 5" xfId="2525"/>
    <cellStyle name="Calculation 3 5 10" xfId="30350"/>
    <cellStyle name="Calculation 3 5 2" xfId="2912"/>
    <cellStyle name="Calculation 3 5 2 2" xfId="6703"/>
    <cellStyle name="Calculation 3 5 2 2 2" xfId="17106"/>
    <cellStyle name="Calculation 3 5 2 2 2 2" xfId="30353"/>
    <cellStyle name="Calculation 3 5 2 2 3" xfId="20221"/>
    <cellStyle name="Calculation 3 5 2 2 3 2" xfId="30354"/>
    <cellStyle name="Calculation 3 5 2 2 4" xfId="30352"/>
    <cellStyle name="Calculation 3 5 2 3" xfId="9024"/>
    <cellStyle name="Calculation 3 5 2 3 2" xfId="30355"/>
    <cellStyle name="Calculation 3 5 2 4" xfId="14278"/>
    <cellStyle name="Calculation 3 5 2 4 2" xfId="30356"/>
    <cellStyle name="Calculation 3 5 2 5" xfId="15181"/>
    <cellStyle name="Calculation 3 5 2 5 2" xfId="30357"/>
    <cellStyle name="Calculation 3 5 2 6" xfId="30351"/>
    <cellStyle name="Calculation 3 5 3" xfId="3295"/>
    <cellStyle name="Calculation 3 5 3 2" xfId="14554"/>
    <cellStyle name="Calculation 3 5 3 2 2" xfId="30359"/>
    <cellStyle name="Calculation 3 5 3 3" xfId="17316"/>
    <cellStyle name="Calculation 3 5 3 3 2" xfId="30360"/>
    <cellStyle name="Calculation 3 5 3 4" xfId="30358"/>
    <cellStyle name="Calculation 3 5 4" xfId="3678"/>
    <cellStyle name="Calculation 3 5 4 2" xfId="14829"/>
    <cellStyle name="Calculation 3 5 4 2 2" xfId="30362"/>
    <cellStyle name="Calculation 3 5 4 3" xfId="13281"/>
    <cellStyle name="Calculation 3 5 4 3 2" xfId="30363"/>
    <cellStyle name="Calculation 3 5 4 4" xfId="30361"/>
    <cellStyle name="Calculation 3 5 5" xfId="4060"/>
    <cellStyle name="Calculation 3 5 5 2" xfId="15103"/>
    <cellStyle name="Calculation 3 5 5 2 2" xfId="30365"/>
    <cellStyle name="Calculation 3 5 5 3" xfId="12899"/>
    <cellStyle name="Calculation 3 5 5 3 2" xfId="30366"/>
    <cellStyle name="Calculation 3 5 5 4" xfId="30364"/>
    <cellStyle name="Calculation 3 5 6" xfId="4994"/>
    <cellStyle name="Calculation 3 5 6 2" xfId="15815"/>
    <cellStyle name="Calculation 3 5 6 2 2" xfId="30368"/>
    <cellStyle name="Calculation 3 5 6 3" xfId="18512"/>
    <cellStyle name="Calculation 3 5 6 3 2" xfId="30369"/>
    <cellStyle name="Calculation 3 5 6 4" xfId="30367"/>
    <cellStyle name="Calculation 3 5 7" xfId="8665"/>
    <cellStyle name="Calculation 3 5 7 2" xfId="30370"/>
    <cellStyle name="Calculation 3 5 8" xfId="13998"/>
    <cellStyle name="Calculation 3 5 8 2" xfId="30371"/>
    <cellStyle name="Calculation 3 5 9" xfId="16010"/>
    <cellStyle name="Calculation 3 5 9 2" xfId="30372"/>
    <cellStyle name="Calculation 3 6" xfId="5650"/>
    <cellStyle name="Calculation 3 6 2" xfId="7358"/>
    <cellStyle name="Calculation 3 6 2 2" xfId="11349"/>
    <cellStyle name="Calculation 3 6 2 2 2" xfId="30375"/>
    <cellStyle name="Calculation 3 6 2 3" xfId="17614"/>
    <cellStyle name="Calculation 3 6 2 3 2" xfId="30376"/>
    <cellStyle name="Calculation 3 6 2 4" xfId="20876"/>
    <cellStyle name="Calculation 3 6 2 4 2" xfId="30377"/>
    <cellStyle name="Calculation 3 6 2 5" xfId="30374"/>
    <cellStyle name="Calculation 3 6 3" xfId="10309"/>
    <cellStyle name="Calculation 3 6 3 2" xfId="30378"/>
    <cellStyle name="Calculation 3 6 4" xfId="16322"/>
    <cellStyle name="Calculation 3 6 4 2" xfId="30379"/>
    <cellStyle name="Calculation 3 6 5" xfId="19168"/>
    <cellStyle name="Calculation 3 6 5 2" xfId="30380"/>
    <cellStyle name="Calculation 3 6 6" xfId="30373"/>
    <cellStyle name="Calculation 3 7" xfId="4921"/>
    <cellStyle name="Calculation 3 7 2" xfId="6630"/>
    <cellStyle name="Calculation 3 7 2 2" xfId="10761"/>
    <cellStyle name="Calculation 3 7 2 2 2" xfId="30383"/>
    <cellStyle name="Calculation 3 7 2 3" xfId="17044"/>
    <cellStyle name="Calculation 3 7 2 3 2" xfId="30384"/>
    <cellStyle name="Calculation 3 7 2 4" xfId="20148"/>
    <cellStyle name="Calculation 3 7 2 4 2" xfId="30385"/>
    <cellStyle name="Calculation 3 7 2 5" xfId="30382"/>
    <cellStyle name="Calculation 3 7 3" xfId="9935"/>
    <cellStyle name="Calculation 3 7 3 2" xfId="30386"/>
    <cellStyle name="Calculation 3 7 4" xfId="15754"/>
    <cellStyle name="Calculation 3 7 4 2" xfId="30387"/>
    <cellStyle name="Calculation 3 7 5" xfId="18439"/>
    <cellStyle name="Calculation 3 7 5 2" xfId="30388"/>
    <cellStyle name="Calculation 3 7 6" xfId="30381"/>
    <cellStyle name="Calculation 3 8" xfId="5625"/>
    <cellStyle name="Calculation 3 8 2" xfId="7333"/>
    <cellStyle name="Calculation 3 8 2 2" xfId="11331"/>
    <cellStyle name="Calculation 3 8 2 2 2" xfId="30391"/>
    <cellStyle name="Calculation 3 8 2 3" xfId="17592"/>
    <cellStyle name="Calculation 3 8 2 3 2" xfId="30392"/>
    <cellStyle name="Calculation 3 8 2 4" xfId="20851"/>
    <cellStyle name="Calculation 3 8 2 4 2" xfId="30393"/>
    <cellStyle name="Calculation 3 8 2 5" xfId="30390"/>
    <cellStyle name="Calculation 3 8 3" xfId="10300"/>
    <cellStyle name="Calculation 3 8 3 2" xfId="30394"/>
    <cellStyle name="Calculation 3 8 4" xfId="16300"/>
    <cellStyle name="Calculation 3 8 4 2" xfId="30395"/>
    <cellStyle name="Calculation 3 8 5" xfId="19143"/>
    <cellStyle name="Calculation 3 8 5 2" xfId="30396"/>
    <cellStyle name="Calculation 3 8 6" xfId="30389"/>
    <cellStyle name="Calculation 3 9" xfId="4916"/>
    <cellStyle name="Calculation 3 9 2" xfId="6625"/>
    <cellStyle name="Calculation 3 9 2 2" xfId="10757"/>
    <cellStyle name="Calculation 3 9 2 2 2" xfId="30399"/>
    <cellStyle name="Calculation 3 9 2 3" xfId="17040"/>
    <cellStyle name="Calculation 3 9 2 3 2" xfId="30400"/>
    <cellStyle name="Calculation 3 9 2 4" xfId="20143"/>
    <cellStyle name="Calculation 3 9 2 4 2" xfId="30401"/>
    <cellStyle name="Calculation 3 9 2 5" xfId="30398"/>
    <cellStyle name="Calculation 3 9 3" xfId="9931"/>
    <cellStyle name="Calculation 3 9 3 2" xfId="30402"/>
    <cellStyle name="Calculation 3 9 4" xfId="15750"/>
    <cellStyle name="Calculation 3 9 4 2" xfId="30403"/>
    <cellStyle name="Calculation 3 9 5" xfId="18434"/>
    <cellStyle name="Calculation 3 9 5 2" xfId="30404"/>
    <cellStyle name="Calculation 3 9 6" xfId="30397"/>
    <cellStyle name="Calculation 4" xfId="2470"/>
    <cellStyle name="Calculation 4 2" xfId="2857"/>
    <cellStyle name="Calculation 4 2 2" xfId="14235"/>
    <cellStyle name="Calculation 4 2 2 2" xfId="30407"/>
    <cellStyle name="Calculation 4 2 3" xfId="14513"/>
    <cellStyle name="Calculation 4 2 3 2" xfId="30408"/>
    <cellStyle name="Calculation 4 2 4" xfId="30406"/>
    <cellStyle name="Calculation 4 3" xfId="3240"/>
    <cellStyle name="Calculation 4 3 2" xfId="14511"/>
    <cellStyle name="Calculation 4 3 2 2" xfId="30410"/>
    <cellStyle name="Calculation 4 3 3" xfId="14760"/>
    <cellStyle name="Calculation 4 3 3 2" xfId="30411"/>
    <cellStyle name="Calculation 4 3 4" xfId="30409"/>
    <cellStyle name="Calculation 4 4" xfId="3623"/>
    <cellStyle name="Calculation 4 4 2" xfId="14786"/>
    <cellStyle name="Calculation 4 4 2 2" xfId="30413"/>
    <cellStyle name="Calculation 4 4 3" xfId="13328"/>
    <cellStyle name="Calculation 4 4 3 2" xfId="30414"/>
    <cellStyle name="Calculation 4 4 4" xfId="30412"/>
    <cellStyle name="Calculation 4 5" xfId="4005"/>
    <cellStyle name="Calculation 4 5 2" xfId="15060"/>
    <cellStyle name="Calculation 4 5 2 2" xfId="30416"/>
    <cellStyle name="Calculation 4 5 3" xfId="12954"/>
    <cellStyle name="Calculation 4 5 3 2" xfId="30417"/>
    <cellStyle name="Calculation 4 5 4" xfId="30415"/>
    <cellStyle name="Calculation 4 6" xfId="13955"/>
    <cellStyle name="Calculation 4 6 2" xfId="30418"/>
    <cellStyle name="Calculation 4 7" xfId="15710"/>
    <cellStyle name="Calculation 4 7 2" xfId="30419"/>
    <cellStyle name="Calculation 4 8" xfId="30405"/>
    <cellStyle name="Calculation 5" xfId="2567"/>
    <cellStyle name="Calculation 5 2" xfId="2954"/>
    <cellStyle name="Calculation 5 2 2" xfId="14311"/>
    <cellStyle name="Calculation 5 2 2 2" xfId="30422"/>
    <cellStyle name="Calculation 5 2 3" xfId="16976"/>
    <cellStyle name="Calculation 5 2 3 2" xfId="30423"/>
    <cellStyle name="Calculation 5 2 4" xfId="30421"/>
    <cellStyle name="Calculation 5 3" xfId="3337"/>
    <cellStyle name="Calculation 5 3 2" xfId="14587"/>
    <cellStyle name="Calculation 5 3 2 2" xfId="30425"/>
    <cellStyle name="Calculation 5 3 3" xfId="13679"/>
    <cellStyle name="Calculation 5 3 3 2" xfId="30426"/>
    <cellStyle name="Calculation 5 3 4" xfId="30424"/>
    <cellStyle name="Calculation 5 4" xfId="3720"/>
    <cellStyle name="Calculation 5 4 2" xfId="14862"/>
    <cellStyle name="Calculation 5 4 2 2" xfId="30428"/>
    <cellStyle name="Calculation 5 4 3" xfId="13239"/>
    <cellStyle name="Calculation 5 4 3 2" xfId="30429"/>
    <cellStyle name="Calculation 5 4 4" xfId="30427"/>
    <cellStyle name="Calculation 5 5" xfId="4102"/>
    <cellStyle name="Calculation 5 5 2" xfId="15136"/>
    <cellStyle name="Calculation 5 5 2 2" xfId="30431"/>
    <cellStyle name="Calculation 5 5 3" xfId="12857"/>
    <cellStyle name="Calculation 5 5 3 2" xfId="30432"/>
    <cellStyle name="Calculation 5 5 4" xfId="30430"/>
    <cellStyle name="Calculation 5 6" xfId="14031"/>
    <cellStyle name="Calculation 5 6 2" xfId="30433"/>
    <cellStyle name="Calculation 5 7" xfId="13843"/>
    <cellStyle name="Calculation 5 7 2" xfId="30434"/>
    <cellStyle name="Calculation 5 8" xfId="30420"/>
    <cellStyle name="Calculation 6" xfId="21867"/>
    <cellStyle name="Calculation 6 2" xfId="30435"/>
    <cellStyle name="Calculation 7" xfId="52408"/>
    <cellStyle name="Calculation 8" xfId="29069"/>
    <cellStyle name="Calculation 9" xfId="56038"/>
    <cellStyle name="Cálculo" xfId="56000" builtinId="22" customBuiltin="1"/>
    <cellStyle name="Cálculo 2" xfId="27"/>
    <cellStyle name="Cálculo 2 2" xfId="173"/>
    <cellStyle name="Cálculo 2 2 2" xfId="2106"/>
    <cellStyle name="Cálculo 2 2 2 10" xfId="4616"/>
    <cellStyle name="Cálculo 2 2 2 10 2" xfId="9855"/>
    <cellStyle name="Cálculo 2 2 2 10 2 2" xfId="30438"/>
    <cellStyle name="Cálculo 2 2 2 10 3" xfId="15544"/>
    <cellStyle name="Cálculo 2 2 2 10 3 2" xfId="30439"/>
    <cellStyle name="Cálculo 2 2 2 10 4" xfId="12259"/>
    <cellStyle name="Cálculo 2 2 2 10 4 2" xfId="30440"/>
    <cellStyle name="Cálculo 2 2 2 10 5" xfId="30437"/>
    <cellStyle name="Cálculo 2 2 2 11" xfId="4333"/>
    <cellStyle name="Cálculo 2 2 2 11 2" xfId="15310"/>
    <cellStyle name="Cálculo 2 2 2 11 2 2" xfId="30442"/>
    <cellStyle name="Cálculo 2 2 2 11 3" xfId="12627"/>
    <cellStyle name="Cálculo 2 2 2 11 3 2" xfId="30443"/>
    <cellStyle name="Cálculo 2 2 2 11 4" xfId="30441"/>
    <cellStyle name="Cálculo 2 2 2 12" xfId="8268"/>
    <cellStyle name="Cálculo 2 2 2 12 2" xfId="30444"/>
    <cellStyle name="Cálculo 2 2 2 13" xfId="13643"/>
    <cellStyle name="Cálculo 2 2 2 13 2" xfId="30445"/>
    <cellStyle name="Cálculo 2 2 2 14" xfId="30436"/>
    <cellStyle name="Cálculo 2 2 2 2" xfId="2195"/>
    <cellStyle name="Cálculo 2 2 2 2 10" xfId="6971"/>
    <cellStyle name="Cálculo 2 2 2 2 10 2" xfId="11025"/>
    <cellStyle name="Cálculo 2 2 2 2 10 2 2" xfId="30448"/>
    <cellStyle name="Cálculo 2 2 2 2 10 3" xfId="17326"/>
    <cellStyle name="Cálculo 2 2 2 2 10 3 2" xfId="30449"/>
    <cellStyle name="Cálculo 2 2 2 2 10 4" xfId="20489"/>
    <cellStyle name="Cálculo 2 2 2 2 10 4 2" xfId="30450"/>
    <cellStyle name="Cálculo 2 2 2 2 10 5" xfId="30447"/>
    <cellStyle name="Cálculo 2 2 2 2 11" xfId="4388"/>
    <cellStyle name="Cálculo 2 2 2 2 11 2" xfId="15358"/>
    <cellStyle name="Cálculo 2 2 2 2 11 2 2" xfId="30452"/>
    <cellStyle name="Cálculo 2 2 2 2 11 3" xfId="12585"/>
    <cellStyle name="Cálculo 2 2 2 2 11 3 2" xfId="30453"/>
    <cellStyle name="Cálculo 2 2 2 2 11 4" xfId="30451"/>
    <cellStyle name="Cálculo 2 2 2 2 12" xfId="8350"/>
    <cellStyle name="Cálculo 2 2 2 2 12 2" xfId="30454"/>
    <cellStyle name="Cálculo 2 2 2 2 13" xfId="13761"/>
    <cellStyle name="Cálculo 2 2 2 2 13 2" xfId="30455"/>
    <cellStyle name="Cálculo 2 2 2 2 14" xfId="16949"/>
    <cellStyle name="Cálculo 2 2 2 2 14 2" xfId="30456"/>
    <cellStyle name="Cálculo 2 2 2 2 15" xfId="30446"/>
    <cellStyle name="Cálculo 2 2 2 2 2" xfId="2122"/>
    <cellStyle name="Cálculo 2 2 2 2 2 10" xfId="4357"/>
    <cellStyle name="Cálculo 2 2 2 2 2 10 2" xfId="15332"/>
    <cellStyle name="Cálculo 2 2 2 2 2 10 2 2" xfId="30459"/>
    <cellStyle name="Cálculo 2 2 2 2 2 10 3" xfId="12603"/>
    <cellStyle name="Cálculo 2 2 2 2 2 10 3 2" xfId="30460"/>
    <cellStyle name="Cálculo 2 2 2 2 2 10 4" xfId="30458"/>
    <cellStyle name="Cálculo 2 2 2 2 2 11" xfId="8279"/>
    <cellStyle name="Cálculo 2 2 2 2 2 11 2" xfId="30461"/>
    <cellStyle name="Cálculo 2 2 2 2 2 12" xfId="13700"/>
    <cellStyle name="Cálculo 2 2 2 2 2 12 2" xfId="30462"/>
    <cellStyle name="Cálculo 2 2 2 2 2 13" xfId="30457"/>
    <cellStyle name="Cálculo 2 2 2 2 2 2" xfId="2614"/>
    <cellStyle name="Cálculo 2 2 2 2 2 2 10" xfId="8744"/>
    <cellStyle name="Cálculo 2 2 2 2 2 2 10 2" xfId="30464"/>
    <cellStyle name="Cálculo 2 2 2 2 2 2 11" xfId="14068"/>
    <cellStyle name="Cálculo 2 2 2 2 2 2 11 2" xfId="30465"/>
    <cellStyle name="Cálculo 2 2 2 2 2 2 12" xfId="16087"/>
    <cellStyle name="Cálculo 2 2 2 2 2 2 12 2" xfId="30466"/>
    <cellStyle name="Cálculo 2 2 2 2 2 2 13" xfId="30463"/>
    <cellStyle name="Cálculo 2 2 2 2 2 2 2" xfId="3001"/>
    <cellStyle name="Cálculo 2 2 2 2 2 2 2 2" xfId="6742"/>
    <cellStyle name="Cálculo 2 2 2 2 2 2 2 2 2" xfId="10847"/>
    <cellStyle name="Cálculo 2 2 2 2 2 2 2 2 2 2" xfId="30469"/>
    <cellStyle name="Cálculo 2 2 2 2 2 2 2 2 3" xfId="17142"/>
    <cellStyle name="Cálculo 2 2 2 2 2 2 2 2 3 2" xfId="30470"/>
    <cellStyle name="Cálculo 2 2 2 2 2 2 2 2 4" xfId="20260"/>
    <cellStyle name="Cálculo 2 2 2 2 2 2 2 2 4 2" xfId="30471"/>
    <cellStyle name="Cálculo 2 2 2 2 2 2 2 2 5" xfId="30468"/>
    <cellStyle name="Cálculo 2 2 2 2 2 2 2 3" xfId="5033"/>
    <cellStyle name="Cálculo 2 2 2 2 2 2 2 3 2" xfId="15851"/>
    <cellStyle name="Cálculo 2 2 2 2 2 2 2 3 2 2" xfId="30473"/>
    <cellStyle name="Cálculo 2 2 2 2 2 2 2 3 3" xfId="18551"/>
    <cellStyle name="Cálculo 2 2 2 2 2 2 2 3 3 2" xfId="30474"/>
    <cellStyle name="Cálculo 2 2 2 2 2 2 2 3 4" xfId="30472"/>
    <cellStyle name="Cálculo 2 2 2 2 2 2 2 4" xfId="9093"/>
    <cellStyle name="Cálculo 2 2 2 2 2 2 2 4 2" xfId="30475"/>
    <cellStyle name="Cálculo 2 2 2 2 2 2 2 5" xfId="14348"/>
    <cellStyle name="Cálculo 2 2 2 2 2 2 2 5 2" xfId="30476"/>
    <cellStyle name="Cálculo 2 2 2 2 2 2 2 6" xfId="15150"/>
    <cellStyle name="Cálculo 2 2 2 2 2 2 2 6 2" xfId="30477"/>
    <cellStyle name="Cálculo 2 2 2 2 2 2 2 7" xfId="30467"/>
    <cellStyle name="Cálculo 2 2 2 2 2 2 3" xfId="3384"/>
    <cellStyle name="Cálculo 2 2 2 2 2 2 3 2" xfId="4570"/>
    <cellStyle name="Cálculo 2 2 2 2 2 2 3 2 2" xfId="9818"/>
    <cellStyle name="Cálculo 2 2 2 2 2 2 3 2 2 2" xfId="30480"/>
    <cellStyle name="Cálculo 2 2 2 2 2 2 3 2 3" xfId="15506"/>
    <cellStyle name="Cálculo 2 2 2 2 2 2 3 2 3 2" xfId="30481"/>
    <cellStyle name="Cálculo 2 2 2 2 2 2 3 2 4" xfId="13636"/>
    <cellStyle name="Cálculo 2 2 2 2 2 2 3 2 4 2" xfId="30482"/>
    <cellStyle name="Cálculo 2 2 2 2 2 2 3 2 5" xfId="30479"/>
    <cellStyle name="Cálculo 2 2 2 2 2 2 3 3" xfId="4801"/>
    <cellStyle name="Cálculo 2 2 2 2 2 2 3 3 2" xfId="15672"/>
    <cellStyle name="Cálculo 2 2 2 2 2 2 3 3 2 2" xfId="30484"/>
    <cellStyle name="Cálculo 2 2 2 2 2 2 3 3 3" xfId="18319"/>
    <cellStyle name="Cálculo 2 2 2 2 2 2 3 3 3 2" xfId="30485"/>
    <cellStyle name="Cálculo 2 2 2 2 2 2 3 3 4" xfId="30483"/>
    <cellStyle name="Cálculo 2 2 2 2 2 2 3 4" xfId="9307"/>
    <cellStyle name="Cálculo 2 2 2 2 2 2 3 4 2" xfId="30486"/>
    <cellStyle name="Cálculo 2 2 2 2 2 2 3 5" xfId="14624"/>
    <cellStyle name="Cálculo 2 2 2 2 2 2 3 5 2" xfId="30487"/>
    <cellStyle name="Cálculo 2 2 2 2 2 2 3 6" xfId="13558"/>
    <cellStyle name="Cálculo 2 2 2 2 2 2 3 6 2" xfId="30488"/>
    <cellStyle name="Cálculo 2 2 2 2 2 2 3 7" xfId="30478"/>
    <cellStyle name="Cálculo 2 2 2 2 2 2 4" xfId="3767"/>
    <cellStyle name="Cálculo 2 2 2 2 2 2 4 2" xfId="7618"/>
    <cellStyle name="Cálculo 2 2 2 2 2 2 4 2 2" xfId="11586"/>
    <cellStyle name="Cálculo 2 2 2 2 2 2 4 2 2 2" xfId="30491"/>
    <cellStyle name="Cálculo 2 2 2 2 2 2 4 2 3" xfId="17821"/>
    <cellStyle name="Cálculo 2 2 2 2 2 2 4 2 3 2" xfId="30492"/>
    <cellStyle name="Cálculo 2 2 2 2 2 2 4 2 4" xfId="21136"/>
    <cellStyle name="Cálculo 2 2 2 2 2 2 4 2 4 2" xfId="30493"/>
    <cellStyle name="Cálculo 2 2 2 2 2 2 4 2 5" xfId="30490"/>
    <cellStyle name="Cálculo 2 2 2 2 2 2 4 3" xfId="5910"/>
    <cellStyle name="Cálculo 2 2 2 2 2 2 4 3 2" xfId="16530"/>
    <cellStyle name="Cálculo 2 2 2 2 2 2 4 3 2 2" xfId="30495"/>
    <cellStyle name="Cálculo 2 2 2 2 2 2 4 3 3" xfId="19428"/>
    <cellStyle name="Cálculo 2 2 2 2 2 2 4 3 3 2" xfId="30496"/>
    <cellStyle name="Cálculo 2 2 2 2 2 2 4 3 4" xfId="30494"/>
    <cellStyle name="Cálculo 2 2 2 2 2 2 4 4" xfId="9485"/>
    <cellStyle name="Cálculo 2 2 2 2 2 2 4 4 2" xfId="30497"/>
    <cellStyle name="Cálculo 2 2 2 2 2 2 4 5" xfId="14899"/>
    <cellStyle name="Cálculo 2 2 2 2 2 2 4 5 2" xfId="30498"/>
    <cellStyle name="Cálculo 2 2 2 2 2 2 4 6" xfId="13192"/>
    <cellStyle name="Cálculo 2 2 2 2 2 2 4 6 2" xfId="30499"/>
    <cellStyle name="Cálculo 2 2 2 2 2 2 4 7" xfId="30489"/>
    <cellStyle name="Cálculo 2 2 2 2 2 2 5" xfId="4149"/>
    <cellStyle name="Cálculo 2 2 2 2 2 2 5 2" xfId="7850"/>
    <cellStyle name="Cálculo 2 2 2 2 2 2 5 2 2" xfId="11818"/>
    <cellStyle name="Cálculo 2 2 2 2 2 2 5 2 2 2" xfId="30502"/>
    <cellStyle name="Cálculo 2 2 2 2 2 2 5 2 3" xfId="17992"/>
    <cellStyle name="Cálculo 2 2 2 2 2 2 5 2 3 2" xfId="30503"/>
    <cellStyle name="Cálculo 2 2 2 2 2 2 5 2 4" xfId="21368"/>
    <cellStyle name="Cálculo 2 2 2 2 2 2 5 2 4 2" xfId="30504"/>
    <cellStyle name="Cálculo 2 2 2 2 2 2 5 2 5" xfId="30501"/>
    <cellStyle name="Cálculo 2 2 2 2 2 2 5 3" xfId="6142"/>
    <cellStyle name="Cálculo 2 2 2 2 2 2 5 3 2" xfId="16701"/>
    <cellStyle name="Cálculo 2 2 2 2 2 2 5 3 2 2" xfId="30506"/>
    <cellStyle name="Cálculo 2 2 2 2 2 2 5 3 3" xfId="19660"/>
    <cellStyle name="Cálculo 2 2 2 2 2 2 5 3 3 2" xfId="30507"/>
    <cellStyle name="Cálculo 2 2 2 2 2 2 5 3 4" xfId="30505"/>
    <cellStyle name="Cálculo 2 2 2 2 2 2 5 4" xfId="9662"/>
    <cellStyle name="Cálculo 2 2 2 2 2 2 5 4 2" xfId="30508"/>
    <cellStyle name="Cálculo 2 2 2 2 2 2 5 5" xfId="15173"/>
    <cellStyle name="Cálculo 2 2 2 2 2 2 5 5 2" xfId="30509"/>
    <cellStyle name="Cálculo 2 2 2 2 2 2 5 6" xfId="12810"/>
    <cellStyle name="Cálculo 2 2 2 2 2 2 5 6 2" xfId="30510"/>
    <cellStyle name="Cálculo 2 2 2 2 2 2 5 7" xfId="30500"/>
    <cellStyle name="Cálculo 2 2 2 2 2 2 6" xfId="6374"/>
    <cellStyle name="Cálculo 2 2 2 2 2 2 6 2" xfId="8082"/>
    <cellStyle name="Cálculo 2 2 2 2 2 2 6 2 2" xfId="12050"/>
    <cellStyle name="Cálculo 2 2 2 2 2 2 6 2 2 2" xfId="30513"/>
    <cellStyle name="Cálculo 2 2 2 2 2 2 6 2 3" xfId="18163"/>
    <cellStyle name="Cálculo 2 2 2 2 2 2 6 2 3 2" xfId="30514"/>
    <cellStyle name="Cálculo 2 2 2 2 2 2 6 2 4" xfId="21600"/>
    <cellStyle name="Cálculo 2 2 2 2 2 2 6 2 4 2" xfId="30515"/>
    <cellStyle name="Cálculo 2 2 2 2 2 2 6 2 5" xfId="30512"/>
    <cellStyle name="Cálculo 2 2 2 2 2 2 6 3" xfId="10508"/>
    <cellStyle name="Cálculo 2 2 2 2 2 2 6 3 2" xfId="30516"/>
    <cellStyle name="Cálculo 2 2 2 2 2 2 6 4" xfId="16871"/>
    <cellStyle name="Cálculo 2 2 2 2 2 2 6 4 2" xfId="30517"/>
    <cellStyle name="Cálculo 2 2 2 2 2 2 6 5" xfId="19892"/>
    <cellStyle name="Cálculo 2 2 2 2 2 2 6 5 2" xfId="30518"/>
    <cellStyle name="Cálculo 2 2 2 2 2 2 6 6" xfId="30511"/>
    <cellStyle name="Cálculo 2 2 2 2 2 2 7" xfId="5362"/>
    <cellStyle name="Cálculo 2 2 2 2 2 2 7 2" xfId="10103"/>
    <cellStyle name="Cálculo 2 2 2 2 2 2 7 2 2" xfId="30520"/>
    <cellStyle name="Cálculo 2 2 2 2 2 2 7 3" xfId="16109"/>
    <cellStyle name="Cálculo 2 2 2 2 2 2 7 3 2" xfId="30521"/>
    <cellStyle name="Cálculo 2 2 2 2 2 2 7 4" xfId="18880"/>
    <cellStyle name="Cálculo 2 2 2 2 2 2 7 4 2" xfId="30522"/>
    <cellStyle name="Cálculo 2 2 2 2 2 2 7 5" xfId="30519"/>
    <cellStyle name="Cálculo 2 2 2 2 2 2 8" xfId="7070"/>
    <cellStyle name="Cálculo 2 2 2 2 2 2 8 2" xfId="11091"/>
    <cellStyle name="Cálculo 2 2 2 2 2 2 8 2 2" xfId="30524"/>
    <cellStyle name="Cálculo 2 2 2 2 2 2 8 3" xfId="17401"/>
    <cellStyle name="Cálculo 2 2 2 2 2 2 8 3 2" xfId="30525"/>
    <cellStyle name="Cálculo 2 2 2 2 2 2 8 4" xfId="20588"/>
    <cellStyle name="Cálculo 2 2 2 2 2 2 8 4 2" xfId="30526"/>
    <cellStyle name="Cálculo 2 2 2 2 2 2 8 5" xfId="30523"/>
    <cellStyle name="Cálculo 2 2 2 2 2 2 9" xfId="4452"/>
    <cellStyle name="Cálculo 2 2 2 2 2 2 9 2" xfId="15419"/>
    <cellStyle name="Cálculo 2 2 2 2 2 2 9 2 2" xfId="30528"/>
    <cellStyle name="Cálculo 2 2 2 2 2 2 9 3" xfId="12521"/>
    <cellStyle name="Cálculo 2 2 2 2 2 2 9 3 2" xfId="30529"/>
    <cellStyle name="Cálculo 2 2 2 2 2 2 9 4" xfId="30527"/>
    <cellStyle name="Cálculo 2 2 2 2 2 3" xfId="2506"/>
    <cellStyle name="Cálculo 2 2 2 2 2 3 10" xfId="30530"/>
    <cellStyle name="Cálculo 2 2 2 2 2 3 2" xfId="2893"/>
    <cellStyle name="Cálculo 2 2 2 2 2 3 2 2" xfId="6883"/>
    <cellStyle name="Cálculo 2 2 2 2 2 3 2 2 2" xfId="17256"/>
    <cellStyle name="Cálculo 2 2 2 2 2 3 2 2 2 2" xfId="30533"/>
    <cellStyle name="Cálculo 2 2 2 2 2 3 2 2 3" xfId="20401"/>
    <cellStyle name="Cálculo 2 2 2 2 2 3 2 2 3 2" xfId="30534"/>
    <cellStyle name="Cálculo 2 2 2 2 2 3 2 2 4" xfId="30532"/>
    <cellStyle name="Cálculo 2 2 2 2 2 3 2 3" xfId="9010"/>
    <cellStyle name="Cálculo 2 2 2 2 2 3 2 3 2" xfId="30535"/>
    <cellStyle name="Cálculo 2 2 2 2 2 3 2 4" xfId="14262"/>
    <cellStyle name="Cálculo 2 2 2 2 2 3 2 4 2" xfId="30536"/>
    <cellStyle name="Cálculo 2 2 2 2 2 3 2 5" xfId="16360"/>
    <cellStyle name="Cálculo 2 2 2 2 2 3 2 5 2" xfId="30537"/>
    <cellStyle name="Cálculo 2 2 2 2 2 3 2 6" xfId="30531"/>
    <cellStyle name="Cálculo 2 2 2 2 2 3 3" xfId="3276"/>
    <cellStyle name="Cálculo 2 2 2 2 2 3 3 2" xfId="14538"/>
    <cellStyle name="Cálculo 2 2 2 2 2 3 3 2 2" xfId="30539"/>
    <cellStyle name="Cálculo 2 2 2 2 2 3 3 3" xfId="17475"/>
    <cellStyle name="Cálculo 2 2 2 2 2 3 3 3 2" xfId="30540"/>
    <cellStyle name="Cálculo 2 2 2 2 2 3 3 4" xfId="30538"/>
    <cellStyle name="Cálculo 2 2 2 2 2 3 4" xfId="3659"/>
    <cellStyle name="Cálculo 2 2 2 2 2 3 4 2" xfId="14813"/>
    <cellStyle name="Cálculo 2 2 2 2 2 3 4 2 2" xfId="30542"/>
    <cellStyle name="Cálculo 2 2 2 2 2 3 4 3" xfId="13300"/>
    <cellStyle name="Cálculo 2 2 2 2 2 3 4 3 2" xfId="30543"/>
    <cellStyle name="Cálculo 2 2 2 2 2 3 4 4" xfId="30541"/>
    <cellStyle name="Cálculo 2 2 2 2 2 3 5" xfId="4041"/>
    <cellStyle name="Cálculo 2 2 2 2 2 3 5 2" xfId="15087"/>
    <cellStyle name="Cálculo 2 2 2 2 2 3 5 2 2" xfId="30545"/>
    <cellStyle name="Cálculo 2 2 2 2 2 3 5 3" xfId="12918"/>
    <cellStyle name="Cálculo 2 2 2 2 2 3 5 3 2" xfId="30546"/>
    <cellStyle name="Cálculo 2 2 2 2 2 3 5 4" xfId="30544"/>
    <cellStyle name="Cálculo 2 2 2 2 2 3 6" xfId="5174"/>
    <cellStyle name="Cálculo 2 2 2 2 2 3 6 2" xfId="15965"/>
    <cellStyle name="Cálculo 2 2 2 2 2 3 6 2 2" xfId="30548"/>
    <cellStyle name="Cálculo 2 2 2 2 2 3 6 3" xfId="18692"/>
    <cellStyle name="Cálculo 2 2 2 2 2 3 6 3 2" xfId="30549"/>
    <cellStyle name="Cálculo 2 2 2 2 2 3 6 4" xfId="30547"/>
    <cellStyle name="Cálculo 2 2 2 2 2 3 7" xfId="8648"/>
    <cellStyle name="Cálculo 2 2 2 2 2 3 7 2" xfId="30550"/>
    <cellStyle name="Cálculo 2 2 2 2 2 3 8" xfId="13982"/>
    <cellStyle name="Cálculo 2 2 2 2 2 3 8 2" xfId="30551"/>
    <cellStyle name="Cálculo 2 2 2 2 2 3 9" xfId="16180"/>
    <cellStyle name="Cálculo 2 2 2 2 2 3 9 2" xfId="30552"/>
    <cellStyle name="Cálculo 2 2 2 2 2 4" xfId="2322"/>
    <cellStyle name="Cálculo 2 2 2 2 2 4 2" xfId="4622"/>
    <cellStyle name="Cálculo 2 2 2 2 2 4 2 2" xfId="9861"/>
    <cellStyle name="Cálculo 2 2 2 2 2 4 2 2 2" xfId="30555"/>
    <cellStyle name="Cálculo 2 2 2 2 2 4 2 3" xfId="15548"/>
    <cellStyle name="Cálculo 2 2 2 2 2 4 2 3 2" xfId="30556"/>
    <cellStyle name="Cálculo 2 2 2 2 2 4 2 4" xfId="12402"/>
    <cellStyle name="Cálculo 2 2 2 2 2 4 2 4 2" xfId="30557"/>
    <cellStyle name="Cálculo 2 2 2 2 2 4 2 5" xfId="30554"/>
    <cellStyle name="Cálculo 2 2 2 2 2 4 3" xfId="4799"/>
    <cellStyle name="Cálculo 2 2 2 2 2 4 3 2" xfId="15670"/>
    <cellStyle name="Cálculo 2 2 2 2 2 4 3 2 2" xfId="30559"/>
    <cellStyle name="Cálculo 2 2 2 2 2 4 3 3" xfId="18317"/>
    <cellStyle name="Cálculo 2 2 2 2 2 4 3 3 2" xfId="30560"/>
    <cellStyle name="Cálculo 2 2 2 2 2 4 3 4" xfId="30558"/>
    <cellStyle name="Cálculo 2 2 2 2 2 4 4" xfId="8475"/>
    <cellStyle name="Cálculo 2 2 2 2 2 4 4 2" xfId="30561"/>
    <cellStyle name="Cálculo 2 2 2 2 2 4 5" xfId="13861"/>
    <cellStyle name="Cálculo 2 2 2 2 2 4 5 2" xfId="30562"/>
    <cellStyle name="Cálculo 2 2 2 2 2 4 6" xfId="16979"/>
    <cellStyle name="Cálculo 2 2 2 2 2 4 6 2" xfId="30563"/>
    <cellStyle name="Cálculo 2 2 2 2 2 4 7" xfId="30553"/>
    <cellStyle name="Cálculo 2 2 2 2 2 5" xfId="5109"/>
    <cellStyle name="Cálculo 2 2 2 2 2 5 2" xfId="6818"/>
    <cellStyle name="Cálculo 2 2 2 2 2 5 2 2" xfId="10904"/>
    <cellStyle name="Cálculo 2 2 2 2 2 5 2 2 2" xfId="30566"/>
    <cellStyle name="Cálculo 2 2 2 2 2 5 2 3" xfId="17207"/>
    <cellStyle name="Cálculo 2 2 2 2 2 5 2 3 2" xfId="30567"/>
    <cellStyle name="Cálculo 2 2 2 2 2 5 2 4" xfId="20336"/>
    <cellStyle name="Cálculo 2 2 2 2 2 5 2 4 2" xfId="30568"/>
    <cellStyle name="Cálculo 2 2 2 2 2 5 2 5" xfId="30565"/>
    <cellStyle name="Cálculo 2 2 2 2 2 5 3" xfId="9982"/>
    <cellStyle name="Cálculo 2 2 2 2 2 5 3 2" xfId="30569"/>
    <cellStyle name="Cálculo 2 2 2 2 2 5 4" xfId="15916"/>
    <cellStyle name="Cálculo 2 2 2 2 2 5 4 2" xfId="30570"/>
    <cellStyle name="Cálculo 2 2 2 2 2 5 5" xfId="18627"/>
    <cellStyle name="Cálculo 2 2 2 2 2 5 5 2" xfId="30571"/>
    <cellStyle name="Cálculo 2 2 2 2 2 5 6" xfId="30564"/>
    <cellStyle name="Cálculo 2 2 2 2 2 6" xfId="5592"/>
    <cellStyle name="Cálculo 2 2 2 2 2 6 2" xfId="7300"/>
    <cellStyle name="Cálculo 2 2 2 2 2 6 2 2" xfId="11310"/>
    <cellStyle name="Cálculo 2 2 2 2 2 6 2 2 2" xfId="30574"/>
    <cellStyle name="Cálculo 2 2 2 2 2 6 2 3" xfId="17564"/>
    <cellStyle name="Cálculo 2 2 2 2 2 6 2 3 2" xfId="30575"/>
    <cellStyle name="Cálculo 2 2 2 2 2 6 2 4" xfId="20818"/>
    <cellStyle name="Cálculo 2 2 2 2 2 6 2 4 2" xfId="30576"/>
    <cellStyle name="Cálculo 2 2 2 2 2 6 2 5" xfId="30573"/>
    <cellStyle name="Cálculo 2 2 2 2 2 6 3" xfId="10290"/>
    <cellStyle name="Cálculo 2 2 2 2 2 6 3 2" xfId="30577"/>
    <cellStyle name="Cálculo 2 2 2 2 2 6 4" xfId="16272"/>
    <cellStyle name="Cálculo 2 2 2 2 2 6 4 2" xfId="30578"/>
    <cellStyle name="Cálculo 2 2 2 2 2 6 5" xfId="19110"/>
    <cellStyle name="Cálculo 2 2 2 2 2 6 5 2" xfId="30579"/>
    <cellStyle name="Cálculo 2 2 2 2 2 6 6" xfId="30572"/>
    <cellStyle name="Cálculo 2 2 2 2 2 7" xfId="5672"/>
    <cellStyle name="Cálculo 2 2 2 2 2 7 2" xfId="7380"/>
    <cellStyle name="Cálculo 2 2 2 2 2 7 2 2" xfId="11363"/>
    <cellStyle name="Cálculo 2 2 2 2 2 7 2 2 2" xfId="30582"/>
    <cellStyle name="Cálculo 2 2 2 2 2 7 2 3" xfId="17634"/>
    <cellStyle name="Cálculo 2 2 2 2 2 7 2 3 2" xfId="30583"/>
    <cellStyle name="Cálculo 2 2 2 2 2 7 2 4" xfId="20898"/>
    <cellStyle name="Cálculo 2 2 2 2 2 7 2 4 2" xfId="30584"/>
    <cellStyle name="Cálculo 2 2 2 2 2 7 2 5" xfId="30581"/>
    <cellStyle name="Cálculo 2 2 2 2 2 7 3" xfId="10320"/>
    <cellStyle name="Cálculo 2 2 2 2 2 7 3 2" xfId="30585"/>
    <cellStyle name="Cálculo 2 2 2 2 2 7 4" xfId="16342"/>
    <cellStyle name="Cálculo 2 2 2 2 2 7 4 2" xfId="30586"/>
    <cellStyle name="Cálculo 2 2 2 2 2 7 5" xfId="19190"/>
    <cellStyle name="Cálculo 2 2 2 2 2 7 5 2" xfId="30587"/>
    <cellStyle name="Cálculo 2 2 2 2 2 7 6" xfId="30580"/>
    <cellStyle name="Cálculo 2 2 2 2 2 8" xfId="5226"/>
    <cellStyle name="Cálculo 2 2 2 2 2 8 2" xfId="10007"/>
    <cellStyle name="Cálculo 2 2 2 2 2 8 2 2" xfId="30589"/>
    <cellStyle name="Cálculo 2 2 2 2 2 8 3" xfId="16006"/>
    <cellStyle name="Cálculo 2 2 2 2 2 8 3 2" xfId="30590"/>
    <cellStyle name="Cálculo 2 2 2 2 2 8 4" xfId="18744"/>
    <cellStyle name="Cálculo 2 2 2 2 2 8 4 2" xfId="30591"/>
    <cellStyle name="Cálculo 2 2 2 2 2 8 5" xfId="30588"/>
    <cellStyle name="Cálculo 2 2 2 2 2 9" xfId="6935"/>
    <cellStyle name="Cálculo 2 2 2 2 2 9 2" xfId="10994"/>
    <cellStyle name="Cálculo 2 2 2 2 2 9 2 2" xfId="30593"/>
    <cellStyle name="Cálculo 2 2 2 2 2 9 3" xfId="17297"/>
    <cellStyle name="Cálculo 2 2 2 2 2 9 3 2" xfId="30594"/>
    <cellStyle name="Cálculo 2 2 2 2 2 9 4" xfId="20453"/>
    <cellStyle name="Cálculo 2 2 2 2 2 9 4 2" xfId="30595"/>
    <cellStyle name="Cálculo 2 2 2 2 2 9 5" xfId="30592"/>
    <cellStyle name="Cálculo 2 2 2 2 3" xfId="2685"/>
    <cellStyle name="Cálculo 2 2 2 2 3 10" xfId="8815"/>
    <cellStyle name="Cálculo 2 2 2 2 3 10 2" xfId="30597"/>
    <cellStyle name="Cálculo 2 2 2 2 3 11" xfId="14126"/>
    <cellStyle name="Cálculo 2 2 2 2 3 11 2" xfId="30598"/>
    <cellStyle name="Cálculo 2 2 2 2 3 12" xfId="17467"/>
    <cellStyle name="Cálculo 2 2 2 2 3 12 2" xfId="30599"/>
    <cellStyle name="Cálculo 2 2 2 2 3 13" xfId="30596"/>
    <cellStyle name="Cálculo 2 2 2 2 3 2" xfId="3072"/>
    <cellStyle name="Cálculo 2 2 2 2 3 2 2" xfId="7433"/>
    <cellStyle name="Cálculo 2 2 2 2 3 2 2 2" xfId="11409"/>
    <cellStyle name="Cálculo 2 2 2 2 3 2 2 2 2" xfId="30602"/>
    <cellStyle name="Cálculo 2 2 2 2 3 2 2 3" xfId="17666"/>
    <cellStyle name="Cálculo 2 2 2 2 3 2 2 3 2" xfId="30603"/>
    <cellStyle name="Cálculo 2 2 2 2 3 2 2 4" xfId="20951"/>
    <cellStyle name="Cálculo 2 2 2 2 3 2 2 4 2" xfId="30604"/>
    <cellStyle name="Cálculo 2 2 2 2 3 2 2 5" xfId="30601"/>
    <cellStyle name="Cálculo 2 2 2 2 3 2 3" xfId="5725"/>
    <cellStyle name="Cálculo 2 2 2 2 3 2 3 2" xfId="16374"/>
    <cellStyle name="Cálculo 2 2 2 2 3 2 3 2 2" xfId="30606"/>
    <cellStyle name="Cálculo 2 2 2 2 3 2 3 3" xfId="19243"/>
    <cellStyle name="Cálculo 2 2 2 2 3 2 3 3 2" xfId="30607"/>
    <cellStyle name="Cálculo 2 2 2 2 3 2 3 4" xfId="30605"/>
    <cellStyle name="Cálculo 2 2 2 2 3 2 4" xfId="9164"/>
    <cellStyle name="Cálculo 2 2 2 2 3 2 4 2" xfId="30608"/>
    <cellStyle name="Cálculo 2 2 2 2 3 2 5" xfId="14406"/>
    <cellStyle name="Cálculo 2 2 2 2 3 2 5 2" xfId="30609"/>
    <cellStyle name="Cálculo 2 2 2 2 3 2 6" xfId="15900"/>
    <cellStyle name="Cálculo 2 2 2 2 3 2 6 2" xfId="30610"/>
    <cellStyle name="Cálculo 2 2 2 2 3 2 7" xfId="30600"/>
    <cellStyle name="Cálculo 2 2 2 2 3 3" xfId="3455"/>
    <cellStyle name="Cálculo 2 2 2 2 3 3 2" xfId="6806"/>
    <cellStyle name="Cálculo 2 2 2 2 3 3 2 2" xfId="10896"/>
    <cellStyle name="Cálculo 2 2 2 2 3 3 2 2 2" xfId="30613"/>
    <cellStyle name="Cálculo 2 2 2 2 3 3 2 3" xfId="17196"/>
    <cellStyle name="Cálculo 2 2 2 2 3 3 2 3 2" xfId="30614"/>
    <cellStyle name="Cálculo 2 2 2 2 3 3 2 4" xfId="20324"/>
    <cellStyle name="Cálculo 2 2 2 2 3 3 2 4 2" xfId="30615"/>
    <cellStyle name="Cálculo 2 2 2 2 3 3 2 5" xfId="30612"/>
    <cellStyle name="Cálculo 2 2 2 2 3 3 3" xfId="5097"/>
    <cellStyle name="Cálculo 2 2 2 2 3 3 3 2" xfId="15905"/>
    <cellStyle name="Cálculo 2 2 2 2 3 3 3 2 2" xfId="30617"/>
    <cellStyle name="Cálculo 2 2 2 2 3 3 3 3" xfId="18615"/>
    <cellStyle name="Cálculo 2 2 2 2 3 3 3 3 2" xfId="30618"/>
    <cellStyle name="Cálculo 2 2 2 2 3 3 3 4" xfId="30616"/>
    <cellStyle name="Cálculo 2 2 2 2 3 3 4" xfId="9374"/>
    <cellStyle name="Cálculo 2 2 2 2 3 3 4 2" xfId="30619"/>
    <cellStyle name="Cálculo 2 2 2 2 3 3 5" xfId="14682"/>
    <cellStyle name="Cálculo 2 2 2 2 3 3 5 2" xfId="30620"/>
    <cellStyle name="Cálculo 2 2 2 2 3 3 6" xfId="13490"/>
    <cellStyle name="Cálculo 2 2 2 2 3 3 6 2" xfId="30621"/>
    <cellStyle name="Cálculo 2 2 2 2 3 3 7" xfId="30611"/>
    <cellStyle name="Cálculo 2 2 2 2 3 4" xfId="3838"/>
    <cellStyle name="Cálculo 2 2 2 2 3 4 2" xfId="7740"/>
    <cellStyle name="Cálculo 2 2 2 2 3 4 2 2" xfId="11708"/>
    <cellStyle name="Cálculo 2 2 2 2 3 4 2 2 2" xfId="30624"/>
    <cellStyle name="Cálculo 2 2 2 2 3 4 2 3" xfId="17899"/>
    <cellStyle name="Cálculo 2 2 2 2 3 4 2 3 2" xfId="30625"/>
    <cellStyle name="Cálculo 2 2 2 2 3 4 2 4" xfId="21258"/>
    <cellStyle name="Cálculo 2 2 2 2 3 4 2 4 2" xfId="30626"/>
    <cellStyle name="Cálculo 2 2 2 2 3 4 2 5" xfId="30623"/>
    <cellStyle name="Cálculo 2 2 2 2 3 4 3" xfId="6032"/>
    <cellStyle name="Cálculo 2 2 2 2 3 4 3 2" xfId="16608"/>
    <cellStyle name="Cálculo 2 2 2 2 3 4 3 2 2" xfId="30628"/>
    <cellStyle name="Cálculo 2 2 2 2 3 4 3 3" xfId="19550"/>
    <cellStyle name="Cálculo 2 2 2 2 3 4 3 3 2" xfId="30629"/>
    <cellStyle name="Cálculo 2 2 2 2 3 4 3 4" xfId="30627"/>
    <cellStyle name="Cálculo 2 2 2 2 3 4 4" xfId="9552"/>
    <cellStyle name="Cálculo 2 2 2 2 3 4 4 2" xfId="30630"/>
    <cellStyle name="Cálculo 2 2 2 2 3 4 5" xfId="14957"/>
    <cellStyle name="Cálculo 2 2 2 2 3 4 5 2" xfId="30631"/>
    <cellStyle name="Cálculo 2 2 2 2 3 4 6" xfId="13121"/>
    <cellStyle name="Cálculo 2 2 2 2 3 4 6 2" xfId="30632"/>
    <cellStyle name="Cálculo 2 2 2 2 3 4 7" xfId="30622"/>
    <cellStyle name="Cálculo 2 2 2 2 3 5" xfId="4220"/>
    <cellStyle name="Cálculo 2 2 2 2 3 5 2" xfId="7972"/>
    <cellStyle name="Cálculo 2 2 2 2 3 5 2 2" xfId="11940"/>
    <cellStyle name="Cálculo 2 2 2 2 3 5 2 2 2" xfId="30635"/>
    <cellStyle name="Cálculo 2 2 2 2 3 5 2 3" xfId="18070"/>
    <cellStyle name="Cálculo 2 2 2 2 3 5 2 3 2" xfId="30636"/>
    <cellStyle name="Cálculo 2 2 2 2 3 5 2 4" xfId="21490"/>
    <cellStyle name="Cálculo 2 2 2 2 3 5 2 4 2" xfId="30637"/>
    <cellStyle name="Cálculo 2 2 2 2 3 5 2 5" xfId="30634"/>
    <cellStyle name="Cálculo 2 2 2 2 3 5 3" xfId="6264"/>
    <cellStyle name="Cálculo 2 2 2 2 3 5 3 2" xfId="16778"/>
    <cellStyle name="Cálculo 2 2 2 2 3 5 3 2 2" xfId="30639"/>
    <cellStyle name="Cálculo 2 2 2 2 3 5 3 3" xfId="19782"/>
    <cellStyle name="Cálculo 2 2 2 2 3 5 3 3 2" xfId="30640"/>
    <cellStyle name="Cálculo 2 2 2 2 3 5 3 4" xfId="30638"/>
    <cellStyle name="Cálculo 2 2 2 2 3 5 4" xfId="9729"/>
    <cellStyle name="Cálculo 2 2 2 2 3 5 4 2" xfId="30641"/>
    <cellStyle name="Cálculo 2 2 2 2 3 5 5" xfId="15230"/>
    <cellStyle name="Cálculo 2 2 2 2 3 5 5 2" xfId="30642"/>
    <cellStyle name="Cálculo 2 2 2 2 3 5 6" xfId="12739"/>
    <cellStyle name="Cálculo 2 2 2 2 3 5 6 2" xfId="30643"/>
    <cellStyle name="Cálculo 2 2 2 2 3 5 7" xfId="30633"/>
    <cellStyle name="Cálculo 2 2 2 2 3 6" xfId="6496"/>
    <cellStyle name="Cálculo 2 2 2 2 3 6 2" xfId="8204"/>
    <cellStyle name="Cálculo 2 2 2 2 3 6 2 2" xfId="12172"/>
    <cellStyle name="Cálculo 2 2 2 2 3 6 2 2 2" xfId="30646"/>
    <cellStyle name="Cálculo 2 2 2 2 3 6 2 3" xfId="18241"/>
    <cellStyle name="Cálculo 2 2 2 2 3 6 2 3 2" xfId="30647"/>
    <cellStyle name="Cálculo 2 2 2 2 3 6 2 4" xfId="21722"/>
    <cellStyle name="Cálculo 2 2 2 2 3 6 2 4 2" xfId="30648"/>
    <cellStyle name="Cálculo 2 2 2 2 3 6 2 5" xfId="30645"/>
    <cellStyle name="Cálculo 2 2 2 2 3 6 3" xfId="10630"/>
    <cellStyle name="Cálculo 2 2 2 2 3 6 3 2" xfId="30649"/>
    <cellStyle name="Cálculo 2 2 2 2 3 6 4" xfId="16948"/>
    <cellStyle name="Cálculo 2 2 2 2 3 6 4 2" xfId="30650"/>
    <cellStyle name="Cálculo 2 2 2 2 3 6 5" xfId="20014"/>
    <cellStyle name="Cálculo 2 2 2 2 3 6 5 2" xfId="30651"/>
    <cellStyle name="Cálculo 2 2 2 2 3 6 6" xfId="30644"/>
    <cellStyle name="Cálculo 2 2 2 2 3 7" xfId="5484"/>
    <cellStyle name="Cálculo 2 2 2 2 3 7 2" xfId="10225"/>
    <cellStyle name="Cálculo 2 2 2 2 3 7 2 2" xfId="30653"/>
    <cellStyle name="Cálculo 2 2 2 2 3 7 3" xfId="16187"/>
    <cellStyle name="Cálculo 2 2 2 2 3 7 3 2" xfId="30654"/>
    <cellStyle name="Cálculo 2 2 2 2 3 7 4" xfId="19002"/>
    <cellStyle name="Cálculo 2 2 2 2 3 7 4 2" xfId="30655"/>
    <cellStyle name="Cálculo 2 2 2 2 3 7 5" xfId="30652"/>
    <cellStyle name="Cálculo 2 2 2 2 3 8" xfId="7192"/>
    <cellStyle name="Cálculo 2 2 2 2 3 8 2" xfId="11213"/>
    <cellStyle name="Cálculo 2 2 2 2 3 8 2 2" xfId="30657"/>
    <cellStyle name="Cálculo 2 2 2 2 3 8 3" xfId="17479"/>
    <cellStyle name="Cálculo 2 2 2 2 3 8 3 2" xfId="30658"/>
    <cellStyle name="Cálculo 2 2 2 2 3 8 4" xfId="20710"/>
    <cellStyle name="Cálculo 2 2 2 2 3 8 4 2" xfId="30659"/>
    <cellStyle name="Cálculo 2 2 2 2 3 8 5" xfId="30656"/>
    <cellStyle name="Cálculo 2 2 2 2 3 9" xfId="4678"/>
    <cellStyle name="Cálculo 2 2 2 2 3 9 2" xfId="15575"/>
    <cellStyle name="Cálculo 2 2 2 2 3 9 2 2" xfId="30661"/>
    <cellStyle name="Cálculo 2 2 2 2 3 9 3" xfId="12358"/>
    <cellStyle name="Cálculo 2 2 2 2 3 9 3 2" xfId="30662"/>
    <cellStyle name="Cálculo 2 2 2 2 3 9 4" xfId="30660"/>
    <cellStyle name="Cálculo 2 2 2 2 4" xfId="2742"/>
    <cellStyle name="Cálculo 2 2 2 2 4 10" xfId="30663"/>
    <cellStyle name="Cálculo 2 2 2 2 4 2" xfId="3129"/>
    <cellStyle name="Cálculo 2 2 2 2 4 2 2" xfId="6721"/>
    <cellStyle name="Cálculo 2 2 2 2 4 2 2 2" xfId="17124"/>
    <cellStyle name="Cálculo 2 2 2 2 4 2 2 2 2" xfId="30666"/>
    <cellStyle name="Cálculo 2 2 2 2 4 2 2 3" xfId="20239"/>
    <cellStyle name="Cálculo 2 2 2 2 4 2 2 3 2" xfId="30667"/>
    <cellStyle name="Cálculo 2 2 2 2 4 2 2 4" xfId="30665"/>
    <cellStyle name="Cálculo 2 2 2 2 4 2 3" xfId="9220"/>
    <cellStyle name="Cálculo 2 2 2 2 4 2 3 2" xfId="30668"/>
    <cellStyle name="Cálculo 2 2 2 2 4 2 4" xfId="14447"/>
    <cellStyle name="Cálculo 2 2 2 2 4 2 4 2" xfId="30669"/>
    <cellStyle name="Cálculo 2 2 2 2 4 2 5" xfId="14169"/>
    <cellStyle name="Cálculo 2 2 2 2 4 2 5 2" xfId="30670"/>
    <cellStyle name="Cálculo 2 2 2 2 4 2 6" xfId="30664"/>
    <cellStyle name="Cálculo 2 2 2 2 4 3" xfId="3512"/>
    <cellStyle name="Cálculo 2 2 2 2 4 3 2" xfId="14722"/>
    <cellStyle name="Cálculo 2 2 2 2 4 3 2 2" xfId="30672"/>
    <cellStyle name="Cálculo 2 2 2 2 4 3 3" xfId="13433"/>
    <cellStyle name="Cálculo 2 2 2 2 4 3 3 2" xfId="30673"/>
    <cellStyle name="Cálculo 2 2 2 2 4 3 4" xfId="30671"/>
    <cellStyle name="Cálculo 2 2 2 2 4 4" xfId="3895"/>
    <cellStyle name="Cálculo 2 2 2 2 4 4 2" xfId="14998"/>
    <cellStyle name="Cálculo 2 2 2 2 4 4 2 2" xfId="30675"/>
    <cellStyle name="Cálculo 2 2 2 2 4 4 3" xfId="13064"/>
    <cellStyle name="Cálculo 2 2 2 2 4 4 3 2" xfId="30676"/>
    <cellStyle name="Cálculo 2 2 2 2 4 4 4" xfId="30674"/>
    <cellStyle name="Cálculo 2 2 2 2 4 5" xfId="4277"/>
    <cellStyle name="Cálculo 2 2 2 2 4 5 2" xfId="15270"/>
    <cellStyle name="Cálculo 2 2 2 2 4 5 2 2" xfId="30678"/>
    <cellStyle name="Cálculo 2 2 2 2 4 5 3" xfId="12683"/>
    <cellStyle name="Cálculo 2 2 2 2 4 5 3 2" xfId="30679"/>
    <cellStyle name="Cálculo 2 2 2 2 4 5 4" xfId="30677"/>
    <cellStyle name="Cálculo 2 2 2 2 4 6" xfId="5012"/>
    <cellStyle name="Cálculo 2 2 2 2 4 6 2" xfId="15833"/>
    <cellStyle name="Cálculo 2 2 2 2 4 6 2 2" xfId="30681"/>
    <cellStyle name="Cálculo 2 2 2 2 4 6 3" xfId="18530"/>
    <cellStyle name="Cálculo 2 2 2 2 4 6 3 2" xfId="30682"/>
    <cellStyle name="Cálculo 2 2 2 2 4 6 4" xfId="30680"/>
    <cellStyle name="Cálculo 2 2 2 2 4 7" xfId="8872"/>
    <cellStyle name="Cálculo 2 2 2 2 4 7 2" xfId="30683"/>
    <cellStyle name="Cálculo 2 2 2 2 4 8" xfId="14167"/>
    <cellStyle name="Cálculo 2 2 2 2 4 8 2" xfId="30684"/>
    <cellStyle name="Cálculo 2 2 2 2 4 9" xfId="16008"/>
    <cellStyle name="Cálculo 2 2 2 2 4 9 2" xfId="30685"/>
    <cellStyle name="Cálculo 2 2 2 2 5" xfId="5772"/>
    <cellStyle name="Cálculo 2 2 2 2 5 2" xfId="7480"/>
    <cellStyle name="Cálculo 2 2 2 2 5 2 2" xfId="11456"/>
    <cellStyle name="Cálculo 2 2 2 2 5 2 2 2" xfId="30688"/>
    <cellStyle name="Cálculo 2 2 2 2 5 2 3" xfId="17698"/>
    <cellStyle name="Cálculo 2 2 2 2 5 2 3 2" xfId="30689"/>
    <cellStyle name="Cálculo 2 2 2 2 5 2 4" xfId="20998"/>
    <cellStyle name="Cálculo 2 2 2 2 5 2 4 2" xfId="30690"/>
    <cellStyle name="Cálculo 2 2 2 2 5 2 5" xfId="30687"/>
    <cellStyle name="Cálculo 2 2 2 2 5 3" xfId="10328"/>
    <cellStyle name="Cálculo 2 2 2 2 5 3 2" xfId="30691"/>
    <cellStyle name="Cálculo 2 2 2 2 5 4" xfId="16407"/>
    <cellStyle name="Cálculo 2 2 2 2 5 4 2" xfId="30692"/>
    <cellStyle name="Cálculo 2 2 2 2 5 5" xfId="19290"/>
    <cellStyle name="Cálculo 2 2 2 2 5 5 2" xfId="30693"/>
    <cellStyle name="Cálculo 2 2 2 2 5 6" xfId="30686"/>
    <cellStyle name="Cálculo 2 2 2 2 6" xfId="5099"/>
    <cellStyle name="Cálculo 2 2 2 2 6 2" xfId="6808"/>
    <cellStyle name="Cálculo 2 2 2 2 6 2 2" xfId="10898"/>
    <cellStyle name="Cálculo 2 2 2 2 6 2 2 2" xfId="30696"/>
    <cellStyle name="Cálculo 2 2 2 2 6 2 3" xfId="17198"/>
    <cellStyle name="Cálculo 2 2 2 2 6 2 3 2" xfId="30697"/>
    <cellStyle name="Cálculo 2 2 2 2 6 2 4" xfId="20326"/>
    <cellStyle name="Cálculo 2 2 2 2 6 2 4 2" xfId="30698"/>
    <cellStyle name="Cálculo 2 2 2 2 6 2 5" xfId="30695"/>
    <cellStyle name="Cálculo 2 2 2 2 6 3" xfId="9976"/>
    <cellStyle name="Cálculo 2 2 2 2 6 3 2" xfId="30699"/>
    <cellStyle name="Cálculo 2 2 2 2 6 4" xfId="15907"/>
    <cellStyle name="Cálculo 2 2 2 2 6 4 2" xfId="30700"/>
    <cellStyle name="Cálculo 2 2 2 2 6 5" xfId="18617"/>
    <cellStyle name="Cálculo 2 2 2 2 6 5 2" xfId="30701"/>
    <cellStyle name="Cálculo 2 2 2 2 6 6" xfId="30694"/>
    <cellStyle name="Cálculo 2 2 2 2 7" xfId="5662"/>
    <cellStyle name="Cálculo 2 2 2 2 7 2" xfId="7370"/>
    <cellStyle name="Cálculo 2 2 2 2 7 2 2" xfId="11357"/>
    <cellStyle name="Cálculo 2 2 2 2 7 2 2 2" xfId="30704"/>
    <cellStyle name="Cálculo 2 2 2 2 7 2 3" xfId="17625"/>
    <cellStyle name="Cálculo 2 2 2 2 7 2 3 2" xfId="30705"/>
    <cellStyle name="Cálculo 2 2 2 2 7 2 4" xfId="20888"/>
    <cellStyle name="Cálculo 2 2 2 2 7 2 4 2" xfId="30706"/>
    <cellStyle name="Cálculo 2 2 2 2 7 2 5" xfId="30703"/>
    <cellStyle name="Cálculo 2 2 2 2 7 3" xfId="10314"/>
    <cellStyle name="Cálculo 2 2 2 2 7 3 2" xfId="30707"/>
    <cellStyle name="Cálculo 2 2 2 2 7 4" xfId="16333"/>
    <cellStyle name="Cálculo 2 2 2 2 7 4 2" xfId="30708"/>
    <cellStyle name="Cálculo 2 2 2 2 7 5" xfId="19180"/>
    <cellStyle name="Cálculo 2 2 2 2 7 5 2" xfId="30709"/>
    <cellStyle name="Cálculo 2 2 2 2 7 6" xfId="30702"/>
    <cellStyle name="Cálculo 2 2 2 2 8" xfId="5642"/>
    <cellStyle name="Cálculo 2 2 2 2 8 2" xfId="7350"/>
    <cellStyle name="Cálculo 2 2 2 2 8 2 2" xfId="11342"/>
    <cellStyle name="Cálculo 2 2 2 2 8 2 2 2" xfId="30712"/>
    <cellStyle name="Cálculo 2 2 2 2 8 2 3" xfId="17607"/>
    <cellStyle name="Cálculo 2 2 2 2 8 2 3 2" xfId="30713"/>
    <cellStyle name="Cálculo 2 2 2 2 8 2 4" xfId="20868"/>
    <cellStyle name="Cálculo 2 2 2 2 8 2 4 2" xfId="30714"/>
    <cellStyle name="Cálculo 2 2 2 2 8 2 5" xfId="30711"/>
    <cellStyle name="Cálculo 2 2 2 2 8 3" xfId="10306"/>
    <cellStyle name="Cálculo 2 2 2 2 8 3 2" xfId="30715"/>
    <cellStyle name="Cálculo 2 2 2 2 8 4" xfId="16315"/>
    <cellStyle name="Cálculo 2 2 2 2 8 4 2" xfId="30716"/>
    <cellStyle name="Cálculo 2 2 2 2 8 5" xfId="19160"/>
    <cellStyle name="Cálculo 2 2 2 2 8 5 2" xfId="30717"/>
    <cellStyle name="Cálculo 2 2 2 2 8 6" xfId="30710"/>
    <cellStyle name="Cálculo 2 2 2 2 9" xfId="5263"/>
    <cellStyle name="Cálculo 2 2 2 2 9 2" xfId="10039"/>
    <cellStyle name="Cálculo 2 2 2 2 9 2 2" xfId="30719"/>
    <cellStyle name="Cálculo 2 2 2 2 9 3" xfId="16034"/>
    <cellStyle name="Cálculo 2 2 2 2 9 3 2" xfId="30720"/>
    <cellStyle name="Cálculo 2 2 2 2 9 4" xfId="18781"/>
    <cellStyle name="Cálculo 2 2 2 2 9 4 2" xfId="30721"/>
    <cellStyle name="Cálculo 2 2 2 2 9 5" xfId="30718"/>
    <cellStyle name="Cálculo 2 2 2 3" xfId="2153"/>
    <cellStyle name="Cálculo 2 2 2 3 10" xfId="6999"/>
    <cellStyle name="Cálculo 2 2 2 3 10 2" xfId="11040"/>
    <cellStyle name="Cálculo 2 2 2 3 10 2 2" xfId="30724"/>
    <cellStyle name="Cálculo 2 2 2 3 10 3" xfId="17346"/>
    <cellStyle name="Cálculo 2 2 2 3 10 3 2" xfId="30725"/>
    <cellStyle name="Cálculo 2 2 2 3 10 4" xfId="20517"/>
    <cellStyle name="Cálculo 2 2 2 3 10 4 2" xfId="30726"/>
    <cellStyle name="Cálculo 2 2 2 3 10 5" xfId="30723"/>
    <cellStyle name="Cálculo 2 2 2 3 11" xfId="4403"/>
    <cellStyle name="Cálculo 2 2 2 3 11 2" xfId="15373"/>
    <cellStyle name="Cálculo 2 2 2 3 11 2 2" xfId="30728"/>
    <cellStyle name="Cálculo 2 2 2 3 11 3" xfId="12570"/>
    <cellStyle name="Cálculo 2 2 2 3 11 3 2" xfId="30729"/>
    <cellStyle name="Cálculo 2 2 2 3 11 4" xfId="30727"/>
    <cellStyle name="Cálculo 2 2 2 3 12" xfId="8310"/>
    <cellStyle name="Cálculo 2 2 2 3 12 2" xfId="30730"/>
    <cellStyle name="Cálculo 2 2 2 3 13" xfId="13726"/>
    <cellStyle name="Cálculo 2 2 2 3 13 2" xfId="30731"/>
    <cellStyle name="Cálculo 2 2 2 3 14" xfId="18085"/>
    <cellStyle name="Cálculo 2 2 2 3 14 2" xfId="30732"/>
    <cellStyle name="Cálculo 2 2 2 3 15" xfId="30722"/>
    <cellStyle name="Cálculo 2 2 2 3 2" xfId="2212"/>
    <cellStyle name="Cálculo 2 2 2 3 2 10" xfId="4425"/>
    <cellStyle name="Cálculo 2 2 2 3 2 10 2" xfId="15395"/>
    <cellStyle name="Cálculo 2 2 2 3 2 10 2 2" xfId="30735"/>
    <cellStyle name="Cálculo 2 2 2 3 2 10 3" xfId="12548"/>
    <cellStyle name="Cálculo 2 2 2 3 2 10 3 2" xfId="30736"/>
    <cellStyle name="Cálculo 2 2 2 3 2 10 4" xfId="30734"/>
    <cellStyle name="Cálculo 2 2 2 3 2 11" xfId="8367"/>
    <cellStyle name="Cálculo 2 2 2 3 2 11 2" xfId="30737"/>
    <cellStyle name="Cálculo 2 2 2 3 2 12" xfId="13771"/>
    <cellStyle name="Cálculo 2 2 2 3 2 12 2" xfId="30738"/>
    <cellStyle name="Cálculo 2 2 2 3 2 13" xfId="30733"/>
    <cellStyle name="Cálculo 2 2 2 3 2 2" xfId="2702"/>
    <cellStyle name="Cálculo 2 2 2 3 2 2 10" xfId="8832"/>
    <cellStyle name="Cálculo 2 2 2 3 2 2 10 2" xfId="30740"/>
    <cellStyle name="Cálculo 2 2 2 3 2 2 11" xfId="14136"/>
    <cellStyle name="Cálculo 2 2 2 3 2 2 11 2" xfId="30741"/>
    <cellStyle name="Cálculo 2 2 2 3 2 2 12" xfId="13763"/>
    <cellStyle name="Cálculo 2 2 2 3 2 2 12 2" xfId="30742"/>
    <cellStyle name="Cálculo 2 2 2 3 2 2 13" xfId="30739"/>
    <cellStyle name="Cálculo 2 2 2 3 2 2 2" xfId="3089"/>
    <cellStyle name="Cálculo 2 2 2 3 2 2 2 2" xfId="7450"/>
    <cellStyle name="Cálculo 2 2 2 3 2 2 2 2 2" xfId="11426"/>
    <cellStyle name="Cálculo 2 2 2 3 2 2 2 2 2 2" xfId="30745"/>
    <cellStyle name="Cálculo 2 2 2 3 2 2 2 2 3" xfId="17676"/>
    <cellStyle name="Cálculo 2 2 2 3 2 2 2 2 3 2" xfId="30746"/>
    <cellStyle name="Cálculo 2 2 2 3 2 2 2 2 4" xfId="20968"/>
    <cellStyle name="Cálculo 2 2 2 3 2 2 2 2 4 2" xfId="30747"/>
    <cellStyle name="Cálculo 2 2 2 3 2 2 2 2 5" xfId="30744"/>
    <cellStyle name="Cálculo 2 2 2 3 2 2 2 3" xfId="5742"/>
    <cellStyle name="Cálculo 2 2 2 3 2 2 2 3 2" xfId="16384"/>
    <cellStyle name="Cálculo 2 2 2 3 2 2 2 3 2 2" xfId="30749"/>
    <cellStyle name="Cálculo 2 2 2 3 2 2 2 3 3" xfId="19260"/>
    <cellStyle name="Cálculo 2 2 2 3 2 2 2 3 3 2" xfId="30750"/>
    <cellStyle name="Cálculo 2 2 2 3 2 2 2 3 4" xfId="30748"/>
    <cellStyle name="Cálculo 2 2 2 3 2 2 2 4" xfId="9181"/>
    <cellStyle name="Cálculo 2 2 2 3 2 2 2 4 2" xfId="30751"/>
    <cellStyle name="Cálculo 2 2 2 3 2 2 2 5" xfId="14416"/>
    <cellStyle name="Cálculo 2 2 2 3 2 2 2 5 2" xfId="30752"/>
    <cellStyle name="Cálculo 2 2 2 3 2 2 2 6" xfId="16789"/>
    <cellStyle name="Cálculo 2 2 2 3 2 2 2 6 2" xfId="30753"/>
    <cellStyle name="Cálculo 2 2 2 3 2 2 2 7" xfId="30743"/>
    <cellStyle name="Cálculo 2 2 2 3 2 2 3" xfId="3472"/>
    <cellStyle name="Cálculo 2 2 2 3 2 2 3 2" xfId="6863"/>
    <cellStyle name="Cálculo 2 2 2 3 2 2 3 2 2" xfId="10949"/>
    <cellStyle name="Cálculo 2 2 2 3 2 2 3 2 2 2" xfId="30756"/>
    <cellStyle name="Cálculo 2 2 2 3 2 2 3 2 3" xfId="17242"/>
    <cellStyle name="Cálculo 2 2 2 3 2 2 3 2 3 2" xfId="30757"/>
    <cellStyle name="Cálculo 2 2 2 3 2 2 3 2 4" xfId="20381"/>
    <cellStyle name="Cálculo 2 2 2 3 2 2 3 2 4 2" xfId="30758"/>
    <cellStyle name="Cálculo 2 2 2 3 2 2 3 2 5" xfId="30755"/>
    <cellStyle name="Cálculo 2 2 2 3 2 2 3 3" xfId="5154"/>
    <cellStyle name="Cálculo 2 2 2 3 2 2 3 3 2" xfId="15951"/>
    <cellStyle name="Cálculo 2 2 2 3 2 2 3 3 2 2" xfId="30760"/>
    <cellStyle name="Cálculo 2 2 2 3 2 2 3 3 3" xfId="18672"/>
    <cellStyle name="Cálculo 2 2 2 3 2 2 3 3 3 2" xfId="30761"/>
    <cellStyle name="Cálculo 2 2 2 3 2 2 3 3 4" xfId="30759"/>
    <cellStyle name="Cálculo 2 2 2 3 2 2 3 4" xfId="9391"/>
    <cellStyle name="Cálculo 2 2 2 3 2 2 3 4 2" xfId="30762"/>
    <cellStyle name="Cálculo 2 2 2 3 2 2 3 5" xfId="14692"/>
    <cellStyle name="Cálculo 2 2 2 3 2 2 3 5 2" xfId="30763"/>
    <cellStyle name="Cálculo 2 2 2 3 2 2 3 6" xfId="13473"/>
    <cellStyle name="Cálculo 2 2 2 3 2 2 3 6 2" xfId="30764"/>
    <cellStyle name="Cálculo 2 2 2 3 2 2 3 7" xfId="30754"/>
    <cellStyle name="Cálculo 2 2 2 3 2 2 4" xfId="3855"/>
    <cellStyle name="Cálculo 2 2 2 3 2 2 4 2" xfId="7757"/>
    <cellStyle name="Cálculo 2 2 2 3 2 2 4 2 2" xfId="11725"/>
    <cellStyle name="Cálculo 2 2 2 3 2 2 4 2 2 2" xfId="30767"/>
    <cellStyle name="Cálculo 2 2 2 3 2 2 4 2 3" xfId="17909"/>
    <cellStyle name="Cálculo 2 2 2 3 2 2 4 2 3 2" xfId="30768"/>
    <cellStyle name="Cálculo 2 2 2 3 2 2 4 2 4" xfId="21275"/>
    <cellStyle name="Cálculo 2 2 2 3 2 2 4 2 4 2" xfId="30769"/>
    <cellStyle name="Cálculo 2 2 2 3 2 2 4 2 5" xfId="30766"/>
    <cellStyle name="Cálculo 2 2 2 3 2 2 4 3" xfId="6049"/>
    <cellStyle name="Cálculo 2 2 2 3 2 2 4 3 2" xfId="16618"/>
    <cellStyle name="Cálculo 2 2 2 3 2 2 4 3 2 2" xfId="30771"/>
    <cellStyle name="Cálculo 2 2 2 3 2 2 4 3 3" xfId="19567"/>
    <cellStyle name="Cálculo 2 2 2 3 2 2 4 3 3 2" xfId="30772"/>
    <cellStyle name="Cálculo 2 2 2 3 2 2 4 3 4" xfId="30770"/>
    <cellStyle name="Cálculo 2 2 2 3 2 2 4 4" xfId="9569"/>
    <cellStyle name="Cálculo 2 2 2 3 2 2 4 4 2" xfId="30773"/>
    <cellStyle name="Cálculo 2 2 2 3 2 2 4 5" xfId="14967"/>
    <cellStyle name="Cálculo 2 2 2 3 2 2 4 5 2" xfId="30774"/>
    <cellStyle name="Cálculo 2 2 2 3 2 2 4 6" xfId="13104"/>
    <cellStyle name="Cálculo 2 2 2 3 2 2 4 6 2" xfId="30775"/>
    <cellStyle name="Cálculo 2 2 2 3 2 2 4 7" xfId="30765"/>
    <cellStyle name="Cálculo 2 2 2 3 2 2 5" xfId="4237"/>
    <cellStyle name="Cálculo 2 2 2 3 2 2 5 2" xfId="7989"/>
    <cellStyle name="Cálculo 2 2 2 3 2 2 5 2 2" xfId="11957"/>
    <cellStyle name="Cálculo 2 2 2 3 2 2 5 2 2 2" xfId="30778"/>
    <cellStyle name="Cálculo 2 2 2 3 2 2 5 2 3" xfId="18080"/>
    <cellStyle name="Cálculo 2 2 2 3 2 2 5 2 3 2" xfId="30779"/>
    <cellStyle name="Cálculo 2 2 2 3 2 2 5 2 4" xfId="21507"/>
    <cellStyle name="Cálculo 2 2 2 3 2 2 5 2 4 2" xfId="30780"/>
    <cellStyle name="Cálculo 2 2 2 3 2 2 5 2 5" xfId="30777"/>
    <cellStyle name="Cálculo 2 2 2 3 2 2 5 3" xfId="6281"/>
    <cellStyle name="Cálculo 2 2 2 3 2 2 5 3 2" xfId="16788"/>
    <cellStyle name="Cálculo 2 2 2 3 2 2 5 3 2 2" xfId="30782"/>
    <cellStyle name="Cálculo 2 2 2 3 2 2 5 3 3" xfId="19799"/>
    <cellStyle name="Cálculo 2 2 2 3 2 2 5 3 3 2" xfId="30783"/>
    <cellStyle name="Cálculo 2 2 2 3 2 2 5 3 4" xfId="30781"/>
    <cellStyle name="Cálculo 2 2 2 3 2 2 5 4" xfId="9746"/>
    <cellStyle name="Cálculo 2 2 2 3 2 2 5 4 2" xfId="30784"/>
    <cellStyle name="Cálculo 2 2 2 3 2 2 5 5" xfId="15240"/>
    <cellStyle name="Cálculo 2 2 2 3 2 2 5 5 2" xfId="30785"/>
    <cellStyle name="Cálculo 2 2 2 3 2 2 5 6" xfId="12722"/>
    <cellStyle name="Cálculo 2 2 2 3 2 2 5 6 2" xfId="30786"/>
    <cellStyle name="Cálculo 2 2 2 3 2 2 5 7" xfId="30776"/>
    <cellStyle name="Cálculo 2 2 2 3 2 2 6" xfId="6513"/>
    <cellStyle name="Cálculo 2 2 2 3 2 2 6 2" xfId="8221"/>
    <cellStyle name="Cálculo 2 2 2 3 2 2 6 2 2" xfId="12189"/>
    <cellStyle name="Cálculo 2 2 2 3 2 2 6 2 2 2" xfId="30789"/>
    <cellStyle name="Cálculo 2 2 2 3 2 2 6 2 3" xfId="18252"/>
    <cellStyle name="Cálculo 2 2 2 3 2 2 6 2 3 2" xfId="30790"/>
    <cellStyle name="Cálculo 2 2 2 3 2 2 6 2 4" xfId="21739"/>
    <cellStyle name="Cálculo 2 2 2 3 2 2 6 2 4 2" xfId="30791"/>
    <cellStyle name="Cálculo 2 2 2 3 2 2 6 2 5" xfId="30788"/>
    <cellStyle name="Cálculo 2 2 2 3 2 2 6 3" xfId="10647"/>
    <cellStyle name="Cálculo 2 2 2 3 2 2 6 3 2" xfId="30792"/>
    <cellStyle name="Cálculo 2 2 2 3 2 2 6 4" xfId="16959"/>
    <cellStyle name="Cálculo 2 2 2 3 2 2 6 4 2" xfId="30793"/>
    <cellStyle name="Cálculo 2 2 2 3 2 2 6 5" xfId="20031"/>
    <cellStyle name="Cálculo 2 2 2 3 2 2 6 5 2" xfId="30794"/>
    <cellStyle name="Cálculo 2 2 2 3 2 2 6 6" xfId="30787"/>
    <cellStyle name="Cálculo 2 2 2 3 2 2 7" xfId="5501"/>
    <cellStyle name="Cálculo 2 2 2 3 2 2 7 2" xfId="10242"/>
    <cellStyle name="Cálculo 2 2 2 3 2 2 7 2 2" xfId="30796"/>
    <cellStyle name="Cálculo 2 2 2 3 2 2 7 3" xfId="16198"/>
    <cellStyle name="Cálculo 2 2 2 3 2 2 7 3 2" xfId="30797"/>
    <cellStyle name="Cálculo 2 2 2 3 2 2 7 4" xfId="19019"/>
    <cellStyle name="Cálculo 2 2 2 3 2 2 7 4 2" xfId="30798"/>
    <cellStyle name="Cálculo 2 2 2 3 2 2 7 5" xfId="30795"/>
    <cellStyle name="Cálculo 2 2 2 3 2 2 8" xfId="7209"/>
    <cellStyle name="Cálculo 2 2 2 3 2 2 8 2" xfId="11230"/>
    <cellStyle name="Cálculo 2 2 2 3 2 2 8 2 2" xfId="30800"/>
    <cellStyle name="Cálculo 2 2 2 3 2 2 8 3" xfId="17490"/>
    <cellStyle name="Cálculo 2 2 2 3 2 2 8 3 2" xfId="30801"/>
    <cellStyle name="Cálculo 2 2 2 3 2 2 8 4" xfId="20727"/>
    <cellStyle name="Cálculo 2 2 2 3 2 2 8 4 2" xfId="30802"/>
    <cellStyle name="Cálculo 2 2 2 3 2 2 8 5" xfId="30799"/>
    <cellStyle name="Cálculo 2 2 2 3 2 2 9" xfId="4695"/>
    <cellStyle name="Cálculo 2 2 2 3 2 2 9 2" xfId="15586"/>
    <cellStyle name="Cálculo 2 2 2 3 2 2 9 2 2" xfId="30804"/>
    <cellStyle name="Cálculo 2 2 2 3 2 2 9 3" xfId="12234"/>
    <cellStyle name="Cálculo 2 2 2 3 2 2 9 3 2" xfId="30805"/>
    <cellStyle name="Cálculo 2 2 2 3 2 2 9 4" xfId="30803"/>
    <cellStyle name="Cálculo 2 2 2 3 2 3" xfId="2759"/>
    <cellStyle name="Cálculo 2 2 2 3 2 3 10" xfId="30806"/>
    <cellStyle name="Cálculo 2 2 2 3 2 3 2" xfId="3146"/>
    <cellStyle name="Cálculo 2 2 2 3 2 3 2 2" xfId="6817"/>
    <cellStyle name="Cálculo 2 2 2 3 2 3 2 2 2" xfId="17206"/>
    <cellStyle name="Cálculo 2 2 2 3 2 3 2 2 2 2" xfId="30809"/>
    <cellStyle name="Cálculo 2 2 2 3 2 3 2 2 3" xfId="20335"/>
    <cellStyle name="Cálculo 2 2 2 3 2 3 2 2 3 2" xfId="30810"/>
    <cellStyle name="Cálculo 2 2 2 3 2 3 2 2 4" xfId="30808"/>
    <cellStyle name="Cálculo 2 2 2 3 2 3 2 3" xfId="9228"/>
    <cellStyle name="Cálculo 2 2 2 3 2 3 2 3 2" xfId="30811"/>
    <cellStyle name="Cálculo 2 2 2 3 2 3 2 4" xfId="14458"/>
    <cellStyle name="Cálculo 2 2 2 3 2 3 2 4 2" xfId="30812"/>
    <cellStyle name="Cálculo 2 2 2 3 2 3 2 5" xfId="14407"/>
    <cellStyle name="Cálculo 2 2 2 3 2 3 2 5 2" xfId="30813"/>
    <cellStyle name="Cálculo 2 2 2 3 2 3 2 6" xfId="30807"/>
    <cellStyle name="Cálculo 2 2 2 3 2 3 3" xfId="3529"/>
    <cellStyle name="Cálculo 2 2 2 3 2 3 3 2" xfId="14733"/>
    <cellStyle name="Cálculo 2 2 2 3 2 3 3 2 2" xfId="30815"/>
    <cellStyle name="Cálculo 2 2 2 3 2 3 3 3" xfId="13416"/>
    <cellStyle name="Cálculo 2 2 2 3 2 3 3 3 2" xfId="30816"/>
    <cellStyle name="Cálculo 2 2 2 3 2 3 3 4" xfId="30814"/>
    <cellStyle name="Cálculo 2 2 2 3 2 3 4" xfId="3912"/>
    <cellStyle name="Cálculo 2 2 2 3 2 3 4 2" xfId="15009"/>
    <cellStyle name="Cálculo 2 2 2 3 2 3 4 2 2" xfId="30818"/>
    <cellStyle name="Cálculo 2 2 2 3 2 3 4 3" xfId="13047"/>
    <cellStyle name="Cálculo 2 2 2 3 2 3 4 3 2" xfId="30819"/>
    <cellStyle name="Cálculo 2 2 2 3 2 3 4 4" xfId="30817"/>
    <cellStyle name="Cálculo 2 2 2 3 2 3 5" xfId="4294"/>
    <cellStyle name="Cálculo 2 2 2 3 2 3 5 2" xfId="15281"/>
    <cellStyle name="Cálculo 2 2 2 3 2 3 5 2 2" xfId="30821"/>
    <cellStyle name="Cálculo 2 2 2 3 2 3 5 3" xfId="12666"/>
    <cellStyle name="Cálculo 2 2 2 3 2 3 5 3 2" xfId="30822"/>
    <cellStyle name="Cálculo 2 2 2 3 2 3 5 4" xfId="30820"/>
    <cellStyle name="Cálculo 2 2 2 3 2 3 6" xfId="5108"/>
    <cellStyle name="Cálculo 2 2 2 3 2 3 6 2" xfId="15915"/>
    <cellStyle name="Cálculo 2 2 2 3 2 3 6 2 2" xfId="30824"/>
    <cellStyle name="Cálculo 2 2 2 3 2 3 6 3" xfId="18626"/>
    <cellStyle name="Cálculo 2 2 2 3 2 3 6 3 2" xfId="30825"/>
    <cellStyle name="Cálculo 2 2 2 3 2 3 6 4" xfId="30823"/>
    <cellStyle name="Cálculo 2 2 2 3 2 3 7" xfId="8889"/>
    <cellStyle name="Cálculo 2 2 2 3 2 3 7 2" xfId="30826"/>
    <cellStyle name="Cálculo 2 2 2 3 2 3 8" xfId="14178"/>
    <cellStyle name="Cálculo 2 2 2 3 2 3 8 2" xfId="30827"/>
    <cellStyle name="Cálculo 2 2 2 3 2 3 9" xfId="15717"/>
    <cellStyle name="Cálculo 2 2 2 3 2 3 9 2" xfId="30828"/>
    <cellStyle name="Cálculo 2 2 2 3 2 4" xfId="2377"/>
    <cellStyle name="Cálculo 2 2 2 3 2 4 2" xfId="6685"/>
    <cellStyle name="Cálculo 2 2 2 3 2 4 2 2" xfId="10811"/>
    <cellStyle name="Cálculo 2 2 2 3 2 4 2 2 2" xfId="30831"/>
    <cellStyle name="Cálculo 2 2 2 3 2 4 2 3" xfId="17091"/>
    <cellStyle name="Cálculo 2 2 2 3 2 4 2 3 2" xfId="30832"/>
    <cellStyle name="Cálculo 2 2 2 3 2 4 2 4" xfId="20203"/>
    <cellStyle name="Cálculo 2 2 2 3 2 4 2 4 2" xfId="30833"/>
    <cellStyle name="Cálculo 2 2 2 3 2 4 2 5" xfId="30830"/>
    <cellStyle name="Cálculo 2 2 2 3 2 4 3" xfId="4976"/>
    <cellStyle name="Cálculo 2 2 2 3 2 4 3 2" xfId="15800"/>
    <cellStyle name="Cálculo 2 2 2 3 2 4 3 2 2" xfId="30835"/>
    <cellStyle name="Cálculo 2 2 2 3 2 4 3 3" xfId="18494"/>
    <cellStyle name="Cálculo 2 2 2 3 2 4 3 3 2" xfId="30836"/>
    <cellStyle name="Cálculo 2 2 2 3 2 4 3 4" xfId="30834"/>
    <cellStyle name="Cálculo 2 2 2 3 2 4 4" xfId="8529"/>
    <cellStyle name="Cálculo 2 2 2 3 2 4 4 2" xfId="30837"/>
    <cellStyle name="Cálculo 2 2 2 3 2 4 5" xfId="13904"/>
    <cellStyle name="Cálculo 2 2 2 3 2 4 5 2" xfId="30838"/>
    <cellStyle name="Cálculo 2 2 2 3 2 4 6" xfId="14231"/>
    <cellStyle name="Cálculo 2 2 2 3 2 4 6 2" xfId="30839"/>
    <cellStyle name="Cálculo 2 2 2 3 2 4 7" xfId="30829"/>
    <cellStyle name="Cálculo 2 2 2 3 2 5" xfId="5883"/>
    <cellStyle name="Cálculo 2 2 2 3 2 5 2" xfId="7591"/>
    <cellStyle name="Cálculo 2 2 2 3 2 5 2 2" xfId="11559"/>
    <cellStyle name="Cálculo 2 2 2 3 2 5 2 2 2" xfId="30842"/>
    <cellStyle name="Cálculo 2 2 2 3 2 5 2 3" xfId="17797"/>
    <cellStyle name="Cálculo 2 2 2 3 2 5 2 3 2" xfId="30843"/>
    <cellStyle name="Cálculo 2 2 2 3 2 5 2 4" xfId="21109"/>
    <cellStyle name="Cálculo 2 2 2 3 2 5 2 4 2" xfId="30844"/>
    <cellStyle name="Cálculo 2 2 2 3 2 5 2 5" xfId="30841"/>
    <cellStyle name="Cálculo 2 2 2 3 2 5 3" xfId="10401"/>
    <cellStyle name="Cálculo 2 2 2 3 2 5 3 2" xfId="30845"/>
    <cellStyle name="Cálculo 2 2 2 3 2 5 4" xfId="16506"/>
    <cellStyle name="Cálculo 2 2 2 3 2 5 4 2" xfId="30846"/>
    <cellStyle name="Cálculo 2 2 2 3 2 5 5" xfId="19401"/>
    <cellStyle name="Cálculo 2 2 2 3 2 5 5 2" xfId="30847"/>
    <cellStyle name="Cálculo 2 2 2 3 2 5 6" xfId="30840"/>
    <cellStyle name="Cálculo 2 2 2 3 2 6" xfId="6115"/>
    <cellStyle name="Cálculo 2 2 2 3 2 6 2" xfId="7823"/>
    <cellStyle name="Cálculo 2 2 2 3 2 6 2 2" xfId="11791"/>
    <cellStyle name="Cálculo 2 2 2 3 2 6 2 2 2" xfId="30850"/>
    <cellStyle name="Cálculo 2 2 2 3 2 6 2 3" xfId="17968"/>
    <cellStyle name="Cálculo 2 2 2 3 2 6 2 3 2" xfId="30851"/>
    <cellStyle name="Cálculo 2 2 2 3 2 6 2 4" xfId="21341"/>
    <cellStyle name="Cálculo 2 2 2 3 2 6 2 4 2" xfId="30852"/>
    <cellStyle name="Cálculo 2 2 2 3 2 6 2 5" xfId="30849"/>
    <cellStyle name="Cálculo 2 2 2 3 2 6 3" xfId="10441"/>
    <cellStyle name="Cálculo 2 2 2 3 2 6 3 2" xfId="30853"/>
    <cellStyle name="Cálculo 2 2 2 3 2 6 4" xfId="16677"/>
    <cellStyle name="Cálculo 2 2 2 3 2 6 4 2" xfId="30854"/>
    <cellStyle name="Cálculo 2 2 2 3 2 6 5" xfId="19633"/>
    <cellStyle name="Cálculo 2 2 2 3 2 6 5 2" xfId="30855"/>
    <cellStyle name="Cálculo 2 2 2 3 2 6 6" xfId="30848"/>
    <cellStyle name="Cálculo 2 2 2 3 2 7" xfId="6347"/>
    <cellStyle name="Cálculo 2 2 2 3 2 7 2" xfId="8055"/>
    <cellStyle name="Cálculo 2 2 2 3 2 7 2 2" xfId="12023"/>
    <cellStyle name="Cálculo 2 2 2 3 2 7 2 2 2" xfId="30858"/>
    <cellStyle name="Cálculo 2 2 2 3 2 7 2 3" xfId="18139"/>
    <cellStyle name="Cálculo 2 2 2 3 2 7 2 3 2" xfId="30859"/>
    <cellStyle name="Cálculo 2 2 2 3 2 7 2 4" xfId="21573"/>
    <cellStyle name="Cálculo 2 2 2 3 2 7 2 4 2" xfId="30860"/>
    <cellStyle name="Cálculo 2 2 2 3 2 7 2 5" xfId="30857"/>
    <cellStyle name="Cálculo 2 2 2 3 2 7 3" xfId="10481"/>
    <cellStyle name="Cálculo 2 2 2 3 2 7 3 2" xfId="30861"/>
    <cellStyle name="Cálculo 2 2 2 3 2 7 4" xfId="16847"/>
    <cellStyle name="Cálculo 2 2 2 3 2 7 4 2" xfId="30862"/>
    <cellStyle name="Cálculo 2 2 2 3 2 7 5" xfId="19865"/>
    <cellStyle name="Cálculo 2 2 2 3 2 7 5 2" xfId="30863"/>
    <cellStyle name="Cálculo 2 2 2 3 2 7 6" xfId="30856"/>
    <cellStyle name="Cálculo 2 2 2 3 2 8" xfId="5330"/>
    <cellStyle name="Cálculo 2 2 2 3 2 8 2" xfId="10076"/>
    <cellStyle name="Cálculo 2 2 2 3 2 8 2 2" xfId="30865"/>
    <cellStyle name="Cálculo 2 2 2 3 2 8 3" xfId="16083"/>
    <cellStyle name="Cálculo 2 2 2 3 2 8 3 2" xfId="30866"/>
    <cellStyle name="Cálculo 2 2 2 3 2 8 4" xfId="18848"/>
    <cellStyle name="Cálculo 2 2 2 3 2 8 4 2" xfId="30867"/>
    <cellStyle name="Cálculo 2 2 2 3 2 8 5" xfId="30864"/>
    <cellStyle name="Cálculo 2 2 2 3 2 9" xfId="7038"/>
    <cellStyle name="Cálculo 2 2 2 3 2 9 2" xfId="11064"/>
    <cellStyle name="Cálculo 2 2 2 3 2 9 2 2" xfId="30869"/>
    <cellStyle name="Cálculo 2 2 2 3 2 9 3" xfId="17375"/>
    <cellStyle name="Cálculo 2 2 2 3 2 9 3 2" xfId="30870"/>
    <cellStyle name="Cálculo 2 2 2 3 2 9 4" xfId="20556"/>
    <cellStyle name="Cálculo 2 2 2 3 2 9 4 2" xfId="30871"/>
    <cellStyle name="Cálculo 2 2 2 3 2 9 5" xfId="30868"/>
    <cellStyle name="Cálculo 2 2 2 3 3" xfId="2645"/>
    <cellStyle name="Cálculo 2 2 2 3 3 10" xfId="8775"/>
    <cellStyle name="Cálculo 2 2 2 3 3 10 2" xfId="30873"/>
    <cellStyle name="Cálculo 2 2 2 3 3 11" xfId="14094"/>
    <cellStyle name="Cálculo 2 2 2 3 3 11 2" xfId="30874"/>
    <cellStyle name="Cálculo 2 2 2 3 3 12" xfId="15048"/>
    <cellStyle name="Cálculo 2 2 2 3 3 12 2" xfId="30875"/>
    <cellStyle name="Cálculo 2 2 2 3 3 13" xfId="30872"/>
    <cellStyle name="Cálculo 2 2 2 3 3 2" xfId="3032"/>
    <cellStyle name="Cálculo 2 2 2 3 3 2 2" xfId="6751"/>
    <cellStyle name="Cálculo 2 2 2 3 3 2 2 2" xfId="10856"/>
    <cellStyle name="Cálculo 2 2 2 3 3 2 2 2 2" xfId="30878"/>
    <cellStyle name="Cálculo 2 2 2 3 3 2 2 3" xfId="17150"/>
    <cellStyle name="Cálculo 2 2 2 3 3 2 2 3 2" xfId="30879"/>
    <cellStyle name="Cálculo 2 2 2 3 3 2 2 4" xfId="20269"/>
    <cellStyle name="Cálculo 2 2 2 3 3 2 2 4 2" xfId="30880"/>
    <cellStyle name="Cálculo 2 2 2 3 3 2 2 5" xfId="30877"/>
    <cellStyle name="Cálculo 2 2 2 3 3 2 3" xfId="5042"/>
    <cellStyle name="Cálculo 2 2 2 3 3 2 3 2" xfId="15859"/>
    <cellStyle name="Cálculo 2 2 2 3 3 2 3 2 2" xfId="30882"/>
    <cellStyle name="Cálculo 2 2 2 3 3 2 3 3" xfId="18560"/>
    <cellStyle name="Cálculo 2 2 2 3 3 2 3 3 2" xfId="30883"/>
    <cellStyle name="Cálculo 2 2 2 3 3 2 3 4" xfId="30881"/>
    <cellStyle name="Cálculo 2 2 2 3 3 2 4" xfId="9124"/>
    <cellStyle name="Cálculo 2 2 2 3 3 2 4 2" xfId="30884"/>
    <cellStyle name="Cálculo 2 2 2 3 3 2 5" xfId="14374"/>
    <cellStyle name="Cálculo 2 2 2 3 3 2 5 2" xfId="30885"/>
    <cellStyle name="Cálculo 2 2 2 3 3 2 6" xfId="17347"/>
    <cellStyle name="Cálculo 2 2 2 3 3 2 6 2" xfId="30886"/>
    <cellStyle name="Cálculo 2 2 2 3 3 2 7" xfId="30876"/>
    <cellStyle name="Cálculo 2 2 2 3 3 3" xfId="3415"/>
    <cellStyle name="Cálculo 2 2 2 3 3 3 2" xfId="7273"/>
    <cellStyle name="Cálculo 2 2 2 3 3 3 2 2" xfId="11289"/>
    <cellStyle name="Cálculo 2 2 2 3 3 3 2 2 2" xfId="30889"/>
    <cellStyle name="Cálculo 2 2 2 3 3 3 2 3" xfId="17541"/>
    <cellStyle name="Cálculo 2 2 2 3 3 3 2 3 2" xfId="30890"/>
    <cellStyle name="Cálculo 2 2 2 3 3 3 2 4" xfId="20791"/>
    <cellStyle name="Cálculo 2 2 2 3 3 3 2 4 2" xfId="30891"/>
    <cellStyle name="Cálculo 2 2 2 3 3 3 2 5" xfId="30888"/>
    <cellStyle name="Cálculo 2 2 2 3 3 3 3" xfId="5565"/>
    <cellStyle name="Cálculo 2 2 2 3 3 3 3 2" xfId="16249"/>
    <cellStyle name="Cálculo 2 2 2 3 3 3 3 2 2" xfId="30893"/>
    <cellStyle name="Cálculo 2 2 2 3 3 3 3 3" xfId="19083"/>
    <cellStyle name="Cálculo 2 2 2 3 3 3 3 3 2" xfId="30894"/>
    <cellStyle name="Cálculo 2 2 2 3 3 3 3 4" xfId="30892"/>
    <cellStyle name="Cálculo 2 2 2 3 3 3 4" xfId="9338"/>
    <cellStyle name="Cálculo 2 2 2 3 3 3 4 2" xfId="30895"/>
    <cellStyle name="Cálculo 2 2 2 3 3 3 5" xfId="14650"/>
    <cellStyle name="Cálculo 2 2 2 3 3 3 5 2" xfId="30896"/>
    <cellStyle name="Cálculo 2 2 2 3 3 3 6" xfId="13530"/>
    <cellStyle name="Cálculo 2 2 2 3 3 3 6 2" xfId="30897"/>
    <cellStyle name="Cálculo 2 2 2 3 3 3 7" xfId="30887"/>
    <cellStyle name="Cálculo 2 2 2 3 3 4" xfId="3798"/>
    <cellStyle name="Cálculo 2 2 2 3 3 4 2" xfId="7649"/>
    <cellStyle name="Cálculo 2 2 2 3 3 4 2 2" xfId="11617"/>
    <cellStyle name="Cálculo 2 2 2 3 3 4 2 2 2" xfId="30900"/>
    <cellStyle name="Cálculo 2 2 2 3 3 4 2 3" xfId="17846"/>
    <cellStyle name="Cálculo 2 2 2 3 3 4 2 3 2" xfId="30901"/>
    <cellStyle name="Cálculo 2 2 2 3 3 4 2 4" xfId="21167"/>
    <cellStyle name="Cálculo 2 2 2 3 3 4 2 4 2" xfId="30902"/>
    <cellStyle name="Cálculo 2 2 2 3 3 4 2 5" xfId="30899"/>
    <cellStyle name="Cálculo 2 2 2 3 3 4 3" xfId="5941"/>
    <cellStyle name="Cálculo 2 2 2 3 3 4 3 2" xfId="16555"/>
    <cellStyle name="Cálculo 2 2 2 3 3 4 3 2 2" xfId="30904"/>
    <cellStyle name="Cálculo 2 2 2 3 3 4 3 3" xfId="19459"/>
    <cellStyle name="Cálculo 2 2 2 3 3 4 3 3 2" xfId="30905"/>
    <cellStyle name="Cálculo 2 2 2 3 3 4 3 4" xfId="30903"/>
    <cellStyle name="Cálculo 2 2 2 3 3 4 4" xfId="9516"/>
    <cellStyle name="Cálculo 2 2 2 3 3 4 4 2" xfId="30906"/>
    <cellStyle name="Cálculo 2 2 2 3 3 4 5" xfId="14925"/>
    <cellStyle name="Cálculo 2 2 2 3 3 4 5 2" xfId="30907"/>
    <cellStyle name="Cálculo 2 2 2 3 3 4 6" xfId="13161"/>
    <cellStyle name="Cálculo 2 2 2 3 3 4 6 2" xfId="30908"/>
    <cellStyle name="Cálculo 2 2 2 3 3 4 7" xfId="30898"/>
    <cellStyle name="Cálculo 2 2 2 3 3 5" xfId="4180"/>
    <cellStyle name="Cálculo 2 2 2 3 3 5 2" xfId="7881"/>
    <cellStyle name="Cálculo 2 2 2 3 3 5 2 2" xfId="11849"/>
    <cellStyle name="Cálculo 2 2 2 3 3 5 2 2 2" xfId="30911"/>
    <cellStyle name="Cálculo 2 2 2 3 3 5 2 3" xfId="18017"/>
    <cellStyle name="Cálculo 2 2 2 3 3 5 2 3 2" xfId="30912"/>
    <cellStyle name="Cálculo 2 2 2 3 3 5 2 4" xfId="21399"/>
    <cellStyle name="Cálculo 2 2 2 3 3 5 2 4 2" xfId="30913"/>
    <cellStyle name="Cálculo 2 2 2 3 3 5 2 5" xfId="30910"/>
    <cellStyle name="Cálculo 2 2 2 3 3 5 3" xfId="6173"/>
    <cellStyle name="Cálculo 2 2 2 3 3 5 3 2" xfId="16726"/>
    <cellStyle name="Cálculo 2 2 2 3 3 5 3 2 2" xfId="30915"/>
    <cellStyle name="Cálculo 2 2 2 3 3 5 3 3" xfId="19691"/>
    <cellStyle name="Cálculo 2 2 2 3 3 5 3 3 2" xfId="30916"/>
    <cellStyle name="Cálculo 2 2 2 3 3 5 3 4" xfId="30914"/>
    <cellStyle name="Cálculo 2 2 2 3 3 5 4" xfId="9693"/>
    <cellStyle name="Cálculo 2 2 2 3 3 5 4 2" xfId="30917"/>
    <cellStyle name="Cálculo 2 2 2 3 3 5 5" xfId="15199"/>
    <cellStyle name="Cálculo 2 2 2 3 3 5 5 2" xfId="30918"/>
    <cellStyle name="Cálculo 2 2 2 3 3 5 6" xfId="12779"/>
    <cellStyle name="Cálculo 2 2 2 3 3 5 6 2" xfId="30919"/>
    <cellStyle name="Cálculo 2 2 2 3 3 5 7" xfId="30909"/>
    <cellStyle name="Cálculo 2 2 2 3 3 6" xfId="6405"/>
    <cellStyle name="Cálculo 2 2 2 3 3 6 2" xfId="8113"/>
    <cellStyle name="Cálculo 2 2 2 3 3 6 2 2" xfId="12081"/>
    <cellStyle name="Cálculo 2 2 2 3 3 6 2 2 2" xfId="30922"/>
    <cellStyle name="Cálculo 2 2 2 3 3 6 2 3" xfId="18188"/>
    <cellStyle name="Cálculo 2 2 2 3 3 6 2 3 2" xfId="30923"/>
    <cellStyle name="Cálculo 2 2 2 3 3 6 2 4" xfId="21631"/>
    <cellStyle name="Cálculo 2 2 2 3 3 6 2 4 2" xfId="30924"/>
    <cellStyle name="Cálculo 2 2 2 3 3 6 2 5" xfId="30921"/>
    <cellStyle name="Cálculo 2 2 2 3 3 6 3" xfId="10539"/>
    <cellStyle name="Cálculo 2 2 2 3 3 6 3 2" xfId="30925"/>
    <cellStyle name="Cálculo 2 2 2 3 3 6 4" xfId="16896"/>
    <cellStyle name="Cálculo 2 2 2 3 3 6 4 2" xfId="30926"/>
    <cellStyle name="Cálculo 2 2 2 3 3 6 5" xfId="19923"/>
    <cellStyle name="Cálculo 2 2 2 3 3 6 5 2" xfId="30927"/>
    <cellStyle name="Cálculo 2 2 2 3 3 6 6" xfId="30920"/>
    <cellStyle name="Cálculo 2 2 2 3 3 7" xfId="5393"/>
    <cellStyle name="Cálculo 2 2 2 3 3 7 2" xfId="10134"/>
    <cellStyle name="Cálculo 2 2 2 3 3 7 2 2" xfId="30929"/>
    <cellStyle name="Cálculo 2 2 2 3 3 7 3" xfId="16134"/>
    <cellStyle name="Cálculo 2 2 2 3 3 7 3 2" xfId="30930"/>
    <cellStyle name="Cálculo 2 2 2 3 3 7 4" xfId="18911"/>
    <cellStyle name="Cálculo 2 2 2 3 3 7 4 2" xfId="30931"/>
    <cellStyle name="Cálculo 2 2 2 3 3 7 5" xfId="30928"/>
    <cellStyle name="Cálculo 2 2 2 3 3 8" xfId="7101"/>
    <cellStyle name="Cálculo 2 2 2 3 3 8 2" xfId="11122"/>
    <cellStyle name="Cálculo 2 2 2 3 3 8 2 2" xfId="30933"/>
    <cellStyle name="Cálculo 2 2 2 3 3 8 3" xfId="17426"/>
    <cellStyle name="Cálculo 2 2 2 3 3 8 3 2" xfId="30934"/>
    <cellStyle name="Cálculo 2 2 2 3 3 8 4" xfId="20619"/>
    <cellStyle name="Cálculo 2 2 2 3 3 8 4 2" xfId="30935"/>
    <cellStyle name="Cálculo 2 2 2 3 3 8 5" xfId="30932"/>
    <cellStyle name="Cálculo 2 2 2 3 3 9" xfId="4489"/>
    <cellStyle name="Cálculo 2 2 2 3 3 9 2" xfId="15449"/>
    <cellStyle name="Cálculo 2 2 2 3 3 9 2 2" xfId="30937"/>
    <cellStyle name="Cálculo 2 2 2 3 3 9 3" xfId="12484"/>
    <cellStyle name="Cálculo 2 2 2 3 3 9 3 2" xfId="30938"/>
    <cellStyle name="Cálculo 2 2 2 3 3 9 4" xfId="30936"/>
    <cellStyle name="Cálculo 2 2 2 3 4" xfId="2531"/>
    <cellStyle name="Cálculo 2 2 2 3 4 10" xfId="30939"/>
    <cellStyle name="Cálculo 2 2 2 3 4 2" xfId="2918"/>
    <cellStyle name="Cálculo 2 2 2 3 4 2 2" xfId="7378"/>
    <cellStyle name="Cálculo 2 2 2 3 4 2 2 2" xfId="17632"/>
    <cellStyle name="Cálculo 2 2 2 3 4 2 2 2 2" xfId="30942"/>
    <cellStyle name="Cálculo 2 2 2 3 4 2 2 3" xfId="20896"/>
    <cellStyle name="Cálculo 2 2 2 3 4 2 2 3 2" xfId="30943"/>
    <cellStyle name="Cálculo 2 2 2 3 4 2 2 4" xfId="30941"/>
    <cellStyle name="Cálculo 2 2 2 3 4 2 3" xfId="9027"/>
    <cellStyle name="Cálculo 2 2 2 3 4 2 3 2" xfId="30944"/>
    <cellStyle name="Cálculo 2 2 2 3 4 2 4" xfId="14283"/>
    <cellStyle name="Cálculo 2 2 2 3 4 2 4 2" xfId="30945"/>
    <cellStyle name="Cálculo 2 2 2 3 4 2 5" xfId="14632"/>
    <cellStyle name="Cálculo 2 2 2 3 4 2 5 2" xfId="30946"/>
    <cellStyle name="Cálculo 2 2 2 3 4 2 6" xfId="30940"/>
    <cellStyle name="Cálculo 2 2 2 3 4 3" xfId="3301"/>
    <cellStyle name="Cálculo 2 2 2 3 4 3 2" xfId="14559"/>
    <cellStyle name="Cálculo 2 2 2 3 4 3 2 2" xfId="30948"/>
    <cellStyle name="Cálculo 2 2 2 3 4 3 3" xfId="13574"/>
    <cellStyle name="Cálculo 2 2 2 3 4 3 3 2" xfId="30949"/>
    <cellStyle name="Cálculo 2 2 2 3 4 3 4" xfId="30947"/>
    <cellStyle name="Cálculo 2 2 2 3 4 4" xfId="3684"/>
    <cellStyle name="Cálculo 2 2 2 3 4 4 2" xfId="14834"/>
    <cellStyle name="Cálculo 2 2 2 3 4 4 2 2" xfId="30951"/>
    <cellStyle name="Cálculo 2 2 2 3 4 4 3" xfId="13275"/>
    <cellStyle name="Cálculo 2 2 2 3 4 4 3 2" xfId="30952"/>
    <cellStyle name="Cálculo 2 2 2 3 4 4 4" xfId="30950"/>
    <cellStyle name="Cálculo 2 2 2 3 4 5" xfId="4066"/>
    <cellStyle name="Cálculo 2 2 2 3 4 5 2" xfId="15108"/>
    <cellStyle name="Cálculo 2 2 2 3 4 5 2 2" xfId="30954"/>
    <cellStyle name="Cálculo 2 2 2 3 4 5 3" xfId="12893"/>
    <cellStyle name="Cálculo 2 2 2 3 4 5 3 2" xfId="30955"/>
    <cellStyle name="Cálculo 2 2 2 3 4 5 4" xfId="30953"/>
    <cellStyle name="Cálculo 2 2 2 3 4 6" xfId="5670"/>
    <cellStyle name="Cálculo 2 2 2 3 4 6 2" xfId="16340"/>
    <cellStyle name="Cálculo 2 2 2 3 4 6 2 2" xfId="30957"/>
    <cellStyle name="Cálculo 2 2 2 3 4 6 3" xfId="19188"/>
    <cellStyle name="Cálculo 2 2 2 3 4 6 3 2" xfId="30958"/>
    <cellStyle name="Cálculo 2 2 2 3 4 6 4" xfId="30956"/>
    <cellStyle name="Cálculo 2 2 2 3 4 7" xfId="8671"/>
    <cellStyle name="Cálculo 2 2 2 3 4 7 2" xfId="30959"/>
    <cellStyle name="Cálculo 2 2 2 3 4 8" xfId="14003"/>
    <cellStyle name="Cálculo 2 2 2 3 4 8 2" xfId="30960"/>
    <cellStyle name="Cálculo 2 2 2 3 4 9" xfId="14865"/>
    <cellStyle name="Cálculo 2 2 2 3 4 9 2" xfId="30961"/>
    <cellStyle name="Cálculo 2 2 2 3 5" xfId="2353"/>
    <cellStyle name="Cálculo 2 2 2 3 5 2" xfId="4557"/>
    <cellStyle name="Cálculo 2 2 2 3 5 2 2" xfId="9808"/>
    <cellStyle name="Cálculo 2 2 2 3 5 2 2 2" xfId="30964"/>
    <cellStyle name="Cálculo 2 2 2 3 5 2 3" xfId="15495"/>
    <cellStyle name="Cálculo 2 2 2 3 5 2 3 2" xfId="30965"/>
    <cellStyle name="Cálculo 2 2 2 3 5 2 4" xfId="12432"/>
    <cellStyle name="Cálculo 2 2 2 3 5 2 4 2" xfId="30966"/>
    <cellStyle name="Cálculo 2 2 2 3 5 2 5" xfId="30963"/>
    <cellStyle name="Cálculo 2 2 2 3 5 3" xfId="4764"/>
    <cellStyle name="Cálculo 2 2 2 3 5 3 2" xfId="15642"/>
    <cellStyle name="Cálculo 2 2 2 3 5 3 2 2" xfId="30968"/>
    <cellStyle name="Cálculo 2 2 2 3 5 3 3" xfId="18282"/>
    <cellStyle name="Cálculo 2 2 2 3 5 3 3 2" xfId="30969"/>
    <cellStyle name="Cálculo 2 2 2 3 5 3 4" xfId="30967"/>
    <cellStyle name="Cálculo 2 2 2 3 5 4" xfId="8506"/>
    <cellStyle name="Cálculo 2 2 2 3 5 4 2" xfId="30970"/>
    <cellStyle name="Cálculo 2 2 2 3 5 5" xfId="13887"/>
    <cellStyle name="Cálculo 2 2 2 3 5 5 2" xfId="30971"/>
    <cellStyle name="Cálculo 2 2 2 3 5 6" xfId="13947"/>
    <cellStyle name="Cálculo 2 2 2 3 5 6 2" xfId="30972"/>
    <cellStyle name="Cálculo 2 2 2 3 5 7" xfId="30962"/>
    <cellStyle name="Cálculo 2 2 2 3 6" xfId="5861"/>
    <cellStyle name="Cálculo 2 2 2 3 6 2" xfId="7569"/>
    <cellStyle name="Cálculo 2 2 2 3 6 2 2" xfId="11537"/>
    <cellStyle name="Cálculo 2 2 2 3 6 2 2 2" xfId="30975"/>
    <cellStyle name="Cálculo 2 2 2 3 6 2 3" xfId="17775"/>
    <cellStyle name="Cálculo 2 2 2 3 6 2 3 2" xfId="30976"/>
    <cellStyle name="Cálculo 2 2 2 3 6 2 4" xfId="21087"/>
    <cellStyle name="Cálculo 2 2 2 3 6 2 4 2" xfId="30977"/>
    <cellStyle name="Cálculo 2 2 2 3 6 2 5" xfId="30974"/>
    <cellStyle name="Cálculo 2 2 2 3 6 3" xfId="10379"/>
    <cellStyle name="Cálculo 2 2 2 3 6 3 2" xfId="30978"/>
    <cellStyle name="Cálculo 2 2 2 3 6 4" xfId="16484"/>
    <cellStyle name="Cálculo 2 2 2 3 6 4 2" xfId="30979"/>
    <cellStyle name="Cálculo 2 2 2 3 6 5" xfId="19379"/>
    <cellStyle name="Cálculo 2 2 2 3 6 5 2" xfId="30980"/>
    <cellStyle name="Cálculo 2 2 2 3 6 6" xfId="30973"/>
    <cellStyle name="Cálculo 2 2 2 3 7" xfId="6093"/>
    <cellStyle name="Cálculo 2 2 2 3 7 2" xfId="7801"/>
    <cellStyle name="Cálculo 2 2 2 3 7 2 2" xfId="11769"/>
    <cellStyle name="Cálculo 2 2 2 3 7 2 2 2" xfId="30983"/>
    <cellStyle name="Cálculo 2 2 2 3 7 2 3" xfId="17946"/>
    <cellStyle name="Cálculo 2 2 2 3 7 2 3 2" xfId="30984"/>
    <cellStyle name="Cálculo 2 2 2 3 7 2 4" xfId="21319"/>
    <cellStyle name="Cálculo 2 2 2 3 7 2 4 2" xfId="30985"/>
    <cellStyle name="Cálculo 2 2 2 3 7 2 5" xfId="30982"/>
    <cellStyle name="Cálculo 2 2 2 3 7 3" xfId="10419"/>
    <cellStyle name="Cálculo 2 2 2 3 7 3 2" xfId="30986"/>
    <cellStyle name="Cálculo 2 2 2 3 7 4" xfId="16655"/>
    <cellStyle name="Cálculo 2 2 2 3 7 4 2" xfId="30987"/>
    <cellStyle name="Cálculo 2 2 2 3 7 5" xfId="19611"/>
    <cellStyle name="Cálculo 2 2 2 3 7 5 2" xfId="30988"/>
    <cellStyle name="Cálculo 2 2 2 3 7 6" xfId="30981"/>
    <cellStyle name="Cálculo 2 2 2 3 8" xfId="6325"/>
    <cellStyle name="Cálculo 2 2 2 3 8 2" xfId="8033"/>
    <cellStyle name="Cálculo 2 2 2 3 8 2 2" xfId="12001"/>
    <cellStyle name="Cálculo 2 2 2 3 8 2 2 2" xfId="30991"/>
    <cellStyle name="Cálculo 2 2 2 3 8 2 3" xfId="18117"/>
    <cellStyle name="Cálculo 2 2 2 3 8 2 3 2" xfId="30992"/>
    <cellStyle name="Cálculo 2 2 2 3 8 2 4" xfId="21551"/>
    <cellStyle name="Cálculo 2 2 2 3 8 2 4 2" xfId="30993"/>
    <cellStyle name="Cálculo 2 2 2 3 8 2 5" xfId="30990"/>
    <cellStyle name="Cálculo 2 2 2 3 8 3" xfId="10459"/>
    <cellStyle name="Cálculo 2 2 2 3 8 3 2" xfId="30994"/>
    <cellStyle name="Cálculo 2 2 2 3 8 4" xfId="16825"/>
    <cellStyle name="Cálculo 2 2 2 3 8 4 2" xfId="30995"/>
    <cellStyle name="Cálculo 2 2 2 3 8 5" xfId="19843"/>
    <cellStyle name="Cálculo 2 2 2 3 8 5 2" xfId="30996"/>
    <cellStyle name="Cálculo 2 2 2 3 8 6" xfId="30989"/>
    <cellStyle name="Cálculo 2 2 2 3 9" xfId="5291"/>
    <cellStyle name="Cálculo 2 2 2 3 9 2" xfId="10054"/>
    <cellStyle name="Cálculo 2 2 2 3 9 2 2" xfId="30998"/>
    <cellStyle name="Cálculo 2 2 2 3 9 3" xfId="16054"/>
    <cellStyle name="Cálculo 2 2 2 3 9 3 2" xfId="30999"/>
    <cellStyle name="Cálculo 2 2 2 3 9 4" xfId="18809"/>
    <cellStyle name="Cálculo 2 2 2 3 9 4 2" xfId="31000"/>
    <cellStyle name="Cálculo 2 2 2 3 9 5" xfId="30997"/>
    <cellStyle name="Cálculo 2 2 2 4" xfId="2311"/>
    <cellStyle name="Cálculo 2 2 2 4 10" xfId="8464"/>
    <cellStyle name="Cálculo 2 2 2 4 10 2" xfId="31002"/>
    <cellStyle name="Cálculo 2 2 2 4 11" xfId="13852"/>
    <cellStyle name="Cálculo 2 2 2 4 11 2" xfId="31003"/>
    <cellStyle name="Cálculo 2 2 2 4 12" xfId="13923"/>
    <cellStyle name="Cálculo 2 2 2 4 12 2" xfId="31004"/>
    <cellStyle name="Cálculo 2 2 2 4 13" xfId="31001"/>
    <cellStyle name="Cálculo 2 2 2 4 2" xfId="2251"/>
    <cellStyle name="Cálculo 2 2 2 4 2 2" xfId="4594"/>
    <cellStyle name="Cálculo 2 2 2 4 2 2 2" xfId="9837"/>
    <cellStyle name="Cálculo 2 2 2 4 2 2 2 2" xfId="31007"/>
    <cellStyle name="Cálculo 2 2 2 4 2 2 3" xfId="15527"/>
    <cellStyle name="Cálculo 2 2 2 4 2 2 3 2" xfId="31008"/>
    <cellStyle name="Cálculo 2 2 2 4 2 2 4" xfId="13637"/>
    <cellStyle name="Cálculo 2 2 2 4 2 2 4 2" xfId="31009"/>
    <cellStyle name="Cálculo 2 2 2 4 2 2 5" xfId="31006"/>
    <cellStyle name="Cálculo 2 2 2 4 2 3" xfId="4774"/>
    <cellStyle name="Cálculo 2 2 2 4 2 3 2" xfId="15649"/>
    <cellStyle name="Cálculo 2 2 2 4 2 3 2 2" xfId="31011"/>
    <cellStyle name="Cálculo 2 2 2 4 2 3 3" xfId="18292"/>
    <cellStyle name="Cálculo 2 2 2 4 2 3 3 2" xfId="31012"/>
    <cellStyle name="Cálculo 2 2 2 4 2 3 4" xfId="31010"/>
    <cellStyle name="Cálculo 2 2 2 4 2 4" xfId="8406"/>
    <cellStyle name="Cálculo 2 2 2 4 2 4 2" xfId="31013"/>
    <cellStyle name="Cálculo 2 2 2 4 2 5" xfId="13800"/>
    <cellStyle name="Cálculo 2 2 2 4 2 5 2" xfId="31014"/>
    <cellStyle name="Cálculo 2 2 2 4 2 6" xfId="16860"/>
    <cellStyle name="Cálculo 2 2 2 4 2 6 2" xfId="31015"/>
    <cellStyle name="Cálculo 2 2 2 4 2 7" xfId="31005"/>
    <cellStyle name="Cálculo 2 2 2 4 3" xfId="2276"/>
    <cellStyle name="Cálculo 2 2 2 4 3 2" xfId="6570"/>
    <cellStyle name="Cálculo 2 2 2 4 3 2 2" xfId="10704"/>
    <cellStyle name="Cálculo 2 2 2 4 3 2 2 2" xfId="31018"/>
    <cellStyle name="Cálculo 2 2 2 4 3 2 3" xfId="16998"/>
    <cellStyle name="Cálculo 2 2 2 4 3 2 3 2" xfId="31019"/>
    <cellStyle name="Cálculo 2 2 2 4 3 2 4" xfId="20088"/>
    <cellStyle name="Cálculo 2 2 2 4 3 2 4 2" xfId="31020"/>
    <cellStyle name="Cálculo 2 2 2 4 3 2 5" xfId="31017"/>
    <cellStyle name="Cálculo 2 2 2 4 3 3" xfId="4861"/>
    <cellStyle name="Cálculo 2 2 2 4 3 3 2" xfId="15708"/>
    <cellStyle name="Cálculo 2 2 2 4 3 3 2 2" xfId="31022"/>
    <cellStyle name="Cálculo 2 2 2 4 3 3 3" xfId="18379"/>
    <cellStyle name="Cálculo 2 2 2 4 3 3 3 2" xfId="31023"/>
    <cellStyle name="Cálculo 2 2 2 4 3 3 4" xfId="31021"/>
    <cellStyle name="Cálculo 2 2 2 4 3 4" xfId="8431"/>
    <cellStyle name="Cálculo 2 2 2 4 3 4 2" xfId="31024"/>
    <cellStyle name="Cálculo 2 2 2 4 3 5" xfId="13822"/>
    <cellStyle name="Cálculo 2 2 2 4 3 5 2" xfId="31025"/>
    <cellStyle name="Cálculo 2 2 2 4 3 6" xfId="18205"/>
    <cellStyle name="Cálculo 2 2 2 4 3 6 2" xfId="31026"/>
    <cellStyle name="Cálculo 2 2 2 4 3 7" xfId="31016"/>
    <cellStyle name="Cálculo 2 2 2 4 4" xfId="2260"/>
    <cellStyle name="Cálculo 2 2 2 4 4 2" xfId="7705"/>
    <cellStyle name="Cálculo 2 2 2 4 4 2 2" xfId="11673"/>
    <cellStyle name="Cálculo 2 2 2 4 4 2 2 2" xfId="31029"/>
    <cellStyle name="Cálculo 2 2 2 4 4 2 3" xfId="17883"/>
    <cellStyle name="Cálculo 2 2 2 4 4 2 3 2" xfId="31030"/>
    <cellStyle name="Cálculo 2 2 2 4 4 2 4" xfId="21223"/>
    <cellStyle name="Cálculo 2 2 2 4 4 2 4 2" xfId="31031"/>
    <cellStyle name="Cálculo 2 2 2 4 4 2 5" xfId="31028"/>
    <cellStyle name="Cálculo 2 2 2 4 4 3" xfId="5997"/>
    <cellStyle name="Cálculo 2 2 2 4 4 3 2" xfId="16592"/>
    <cellStyle name="Cálculo 2 2 2 4 4 3 2 2" xfId="31033"/>
    <cellStyle name="Cálculo 2 2 2 4 4 3 3" xfId="19515"/>
    <cellStyle name="Cálculo 2 2 2 4 4 3 3 2" xfId="31034"/>
    <cellStyle name="Cálculo 2 2 2 4 4 3 4" xfId="31032"/>
    <cellStyle name="Cálculo 2 2 2 4 4 4" xfId="8415"/>
    <cellStyle name="Cálculo 2 2 2 4 4 4 2" xfId="31035"/>
    <cellStyle name="Cálculo 2 2 2 4 4 5" xfId="13808"/>
    <cellStyle name="Cálculo 2 2 2 4 4 5 2" xfId="31036"/>
    <cellStyle name="Cálculo 2 2 2 4 4 6" xfId="14493"/>
    <cellStyle name="Cálculo 2 2 2 4 4 6 2" xfId="31037"/>
    <cellStyle name="Cálculo 2 2 2 4 4 7" xfId="31027"/>
    <cellStyle name="Cálculo 2 2 2 4 5" xfId="2270"/>
    <cellStyle name="Cálculo 2 2 2 4 5 2" xfId="7937"/>
    <cellStyle name="Cálculo 2 2 2 4 5 2 2" xfId="11905"/>
    <cellStyle name="Cálculo 2 2 2 4 5 2 2 2" xfId="31040"/>
    <cellStyle name="Cálculo 2 2 2 4 5 2 3" xfId="18054"/>
    <cellStyle name="Cálculo 2 2 2 4 5 2 3 2" xfId="31041"/>
    <cellStyle name="Cálculo 2 2 2 4 5 2 4" xfId="21455"/>
    <cellStyle name="Cálculo 2 2 2 4 5 2 4 2" xfId="31042"/>
    <cellStyle name="Cálculo 2 2 2 4 5 2 5" xfId="31039"/>
    <cellStyle name="Cálculo 2 2 2 4 5 3" xfId="6229"/>
    <cellStyle name="Cálculo 2 2 2 4 5 3 2" xfId="16762"/>
    <cellStyle name="Cálculo 2 2 2 4 5 3 2 2" xfId="31044"/>
    <cellStyle name="Cálculo 2 2 2 4 5 3 3" xfId="19747"/>
    <cellStyle name="Cálculo 2 2 2 4 5 3 3 2" xfId="31045"/>
    <cellStyle name="Cálculo 2 2 2 4 5 3 4" xfId="31043"/>
    <cellStyle name="Cálculo 2 2 2 4 5 4" xfId="8425"/>
    <cellStyle name="Cálculo 2 2 2 4 5 4 2" xfId="31046"/>
    <cellStyle name="Cálculo 2 2 2 4 5 5" xfId="13817"/>
    <cellStyle name="Cálculo 2 2 2 4 5 5 2" xfId="31047"/>
    <cellStyle name="Cálculo 2 2 2 4 5 6" xfId="14573"/>
    <cellStyle name="Cálculo 2 2 2 4 5 6 2" xfId="31048"/>
    <cellStyle name="Cálculo 2 2 2 4 5 7" xfId="31038"/>
    <cellStyle name="Cálculo 2 2 2 4 6" xfId="6461"/>
    <cellStyle name="Cálculo 2 2 2 4 6 2" xfId="8169"/>
    <cellStyle name="Cálculo 2 2 2 4 6 2 2" xfId="12137"/>
    <cellStyle name="Cálculo 2 2 2 4 6 2 2 2" xfId="31051"/>
    <cellStyle name="Cálculo 2 2 2 4 6 2 3" xfId="18225"/>
    <cellStyle name="Cálculo 2 2 2 4 6 2 3 2" xfId="31052"/>
    <cellStyle name="Cálculo 2 2 2 4 6 2 4" xfId="21687"/>
    <cellStyle name="Cálculo 2 2 2 4 6 2 4 2" xfId="31053"/>
    <cellStyle name="Cálculo 2 2 2 4 6 2 5" xfId="31050"/>
    <cellStyle name="Cálculo 2 2 2 4 6 3" xfId="10595"/>
    <cellStyle name="Cálculo 2 2 2 4 6 3 2" xfId="31054"/>
    <cellStyle name="Cálculo 2 2 2 4 6 4" xfId="16932"/>
    <cellStyle name="Cálculo 2 2 2 4 6 4 2" xfId="31055"/>
    <cellStyle name="Cálculo 2 2 2 4 6 5" xfId="19979"/>
    <cellStyle name="Cálculo 2 2 2 4 6 5 2" xfId="31056"/>
    <cellStyle name="Cálculo 2 2 2 4 6 6" xfId="31049"/>
    <cellStyle name="Cálculo 2 2 2 4 7" xfId="5449"/>
    <cellStyle name="Cálculo 2 2 2 4 7 2" xfId="10190"/>
    <cellStyle name="Cálculo 2 2 2 4 7 2 2" xfId="31058"/>
    <cellStyle name="Cálculo 2 2 2 4 7 3" xfId="16171"/>
    <cellStyle name="Cálculo 2 2 2 4 7 3 2" xfId="31059"/>
    <cellStyle name="Cálculo 2 2 2 4 7 4" xfId="18967"/>
    <cellStyle name="Cálculo 2 2 2 4 7 4 2" xfId="31060"/>
    <cellStyle name="Cálculo 2 2 2 4 7 5" xfId="31057"/>
    <cellStyle name="Cálculo 2 2 2 4 8" xfId="7157"/>
    <cellStyle name="Cálculo 2 2 2 4 8 2" xfId="11178"/>
    <cellStyle name="Cálculo 2 2 2 4 8 2 2" xfId="31062"/>
    <cellStyle name="Cálculo 2 2 2 4 8 3" xfId="17463"/>
    <cellStyle name="Cálculo 2 2 2 4 8 3 2" xfId="31063"/>
    <cellStyle name="Cálculo 2 2 2 4 8 4" xfId="20675"/>
    <cellStyle name="Cálculo 2 2 2 4 8 4 2" xfId="31064"/>
    <cellStyle name="Cálculo 2 2 2 4 8 5" xfId="31061"/>
    <cellStyle name="Cálculo 2 2 2 4 9" xfId="4642"/>
    <cellStyle name="Cálculo 2 2 2 4 9 2" xfId="15558"/>
    <cellStyle name="Cálculo 2 2 2 4 9 2 2" xfId="31066"/>
    <cellStyle name="Cálculo 2 2 2 4 9 3" xfId="12394"/>
    <cellStyle name="Cálculo 2 2 2 4 9 3 2" xfId="31067"/>
    <cellStyle name="Cálculo 2 2 2 4 9 4" xfId="31065"/>
    <cellStyle name="Cálculo 2 2 2 5" xfId="2601"/>
    <cellStyle name="Cálculo 2 2 2 5 10" xfId="31068"/>
    <cellStyle name="Cálculo 2 2 2 5 2" xfId="2988"/>
    <cellStyle name="Cálculo 2 2 2 5 2 2" xfId="6893"/>
    <cellStyle name="Cálculo 2 2 2 5 2 2 2" xfId="17264"/>
    <cellStyle name="Cálculo 2 2 2 5 2 2 2 2" xfId="31071"/>
    <cellStyle name="Cálculo 2 2 2 5 2 2 3" xfId="20411"/>
    <cellStyle name="Cálculo 2 2 2 5 2 2 3 2" xfId="31072"/>
    <cellStyle name="Cálculo 2 2 2 5 2 2 4" xfId="31070"/>
    <cellStyle name="Cálculo 2 2 2 5 2 3" xfId="9081"/>
    <cellStyle name="Cálculo 2 2 2 5 2 3 2" xfId="31073"/>
    <cellStyle name="Cálculo 2 2 2 5 2 4" xfId="14338"/>
    <cellStyle name="Cálculo 2 2 2 5 2 4 2" xfId="31074"/>
    <cellStyle name="Cálculo 2 2 2 5 2 5" xfId="17302"/>
    <cellStyle name="Cálculo 2 2 2 5 2 5 2" xfId="31075"/>
    <cellStyle name="Cálculo 2 2 2 5 2 6" xfId="31069"/>
    <cellStyle name="Cálculo 2 2 2 5 3" xfId="3371"/>
    <cellStyle name="Cálculo 2 2 2 5 3 2" xfId="14614"/>
    <cellStyle name="Cálculo 2 2 2 5 3 2 2" xfId="31077"/>
    <cellStyle name="Cálculo 2 2 2 5 3 3" xfId="13613"/>
    <cellStyle name="Cálculo 2 2 2 5 3 3 2" xfId="31078"/>
    <cellStyle name="Cálculo 2 2 2 5 3 4" xfId="31076"/>
    <cellStyle name="Cálculo 2 2 2 5 4" xfId="3754"/>
    <cellStyle name="Cálculo 2 2 2 5 4 2" xfId="14889"/>
    <cellStyle name="Cálculo 2 2 2 5 4 2 2" xfId="31080"/>
    <cellStyle name="Cálculo 2 2 2 5 4 3" xfId="13205"/>
    <cellStyle name="Cálculo 2 2 2 5 4 3 2" xfId="31081"/>
    <cellStyle name="Cálculo 2 2 2 5 4 4" xfId="31079"/>
    <cellStyle name="Cálculo 2 2 2 5 5" xfId="4136"/>
    <cellStyle name="Cálculo 2 2 2 5 5 2" xfId="15163"/>
    <cellStyle name="Cálculo 2 2 2 5 5 2 2" xfId="31083"/>
    <cellStyle name="Cálculo 2 2 2 5 5 3" xfId="12823"/>
    <cellStyle name="Cálculo 2 2 2 5 5 3 2" xfId="31084"/>
    <cellStyle name="Cálculo 2 2 2 5 5 4" xfId="31082"/>
    <cellStyle name="Cálculo 2 2 2 5 6" xfId="5184"/>
    <cellStyle name="Cálculo 2 2 2 5 6 2" xfId="15973"/>
    <cellStyle name="Cálculo 2 2 2 5 6 2 2" xfId="31086"/>
    <cellStyle name="Cálculo 2 2 2 5 6 3" xfId="18702"/>
    <cellStyle name="Cálculo 2 2 2 5 6 3 2" xfId="31087"/>
    <cellStyle name="Cálculo 2 2 2 5 6 4" xfId="31085"/>
    <cellStyle name="Cálculo 2 2 2 5 7" xfId="8732"/>
    <cellStyle name="Cálculo 2 2 2 5 7 2" xfId="31088"/>
    <cellStyle name="Cálculo 2 2 2 5 8" xfId="14058"/>
    <cellStyle name="Cálculo 2 2 2 5 8 2" xfId="31089"/>
    <cellStyle name="Cálculo 2 2 2 5 9" xfId="15039"/>
    <cellStyle name="Cálculo 2 2 2 5 9 2" xfId="31090"/>
    <cellStyle name="Cálculo 2 2 2 6" xfId="2579"/>
    <cellStyle name="Cálculo 2 2 2 6 10" xfId="31091"/>
    <cellStyle name="Cálculo 2 2 2 6 2" xfId="2966"/>
    <cellStyle name="Cálculo 2 2 2 6 2 2" xfId="7398"/>
    <cellStyle name="Cálculo 2 2 2 6 2 2 2" xfId="17650"/>
    <cellStyle name="Cálculo 2 2 2 6 2 2 2 2" xfId="31094"/>
    <cellStyle name="Cálculo 2 2 2 6 2 2 3" xfId="20916"/>
    <cellStyle name="Cálculo 2 2 2 6 2 2 3 2" xfId="31095"/>
    <cellStyle name="Cálculo 2 2 2 6 2 2 4" xfId="31093"/>
    <cellStyle name="Cálculo 2 2 2 6 2 3" xfId="9059"/>
    <cellStyle name="Cálculo 2 2 2 6 2 3 2" xfId="31096"/>
    <cellStyle name="Cálculo 2 2 2 6 2 4" xfId="14321"/>
    <cellStyle name="Cálculo 2 2 2 6 2 4 2" xfId="31097"/>
    <cellStyle name="Cálculo 2 2 2 6 2 5" xfId="14433"/>
    <cellStyle name="Cálculo 2 2 2 6 2 5 2" xfId="31098"/>
    <cellStyle name="Cálculo 2 2 2 6 2 6" xfId="31092"/>
    <cellStyle name="Cálculo 2 2 2 6 3" xfId="3349"/>
    <cellStyle name="Cálculo 2 2 2 6 3 2" xfId="14597"/>
    <cellStyle name="Cálculo 2 2 2 6 3 2 2" xfId="31100"/>
    <cellStyle name="Cálculo 2 2 2 6 3 3" xfId="13683"/>
    <cellStyle name="Cálculo 2 2 2 6 3 3 2" xfId="31101"/>
    <cellStyle name="Cálculo 2 2 2 6 3 4" xfId="31099"/>
    <cellStyle name="Cálculo 2 2 2 6 4" xfId="3732"/>
    <cellStyle name="Cálculo 2 2 2 6 4 2" xfId="14872"/>
    <cellStyle name="Cálculo 2 2 2 6 4 2 2" xfId="31103"/>
    <cellStyle name="Cálculo 2 2 2 6 4 3" xfId="13227"/>
    <cellStyle name="Cálculo 2 2 2 6 4 3 2" xfId="31104"/>
    <cellStyle name="Cálculo 2 2 2 6 4 4" xfId="31102"/>
    <cellStyle name="Cálculo 2 2 2 6 5" xfId="4114"/>
    <cellStyle name="Cálculo 2 2 2 6 5 2" xfId="15146"/>
    <cellStyle name="Cálculo 2 2 2 6 5 2 2" xfId="31106"/>
    <cellStyle name="Cálculo 2 2 2 6 5 3" xfId="12845"/>
    <cellStyle name="Cálculo 2 2 2 6 5 3 2" xfId="31107"/>
    <cellStyle name="Cálculo 2 2 2 6 5 4" xfId="31105"/>
    <cellStyle name="Cálculo 2 2 2 6 6" xfId="5690"/>
    <cellStyle name="Cálculo 2 2 2 6 6 2" xfId="16358"/>
    <cellStyle name="Cálculo 2 2 2 6 6 2 2" xfId="31109"/>
    <cellStyle name="Cálculo 2 2 2 6 6 3" xfId="19208"/>
    <cellStyle name="Cálculo 2 2 2 6 6 3 2" xfId="31110"/>
    <cellStyle name="Cálculo 2 2 2 6 6 4" xfId="31108"/>
    <cellStyle name="Cálculo 2 2 2 6 7" xfId="8710"/>
    <cellStyle name="Cálculo 2 2 2 6 7 2" xfId="31111"/>
    <cellStyle name="Cálculo 2 2 2 6 8" xfId="14041"/>
    <cellStyle name="Cálculo 2 2 2 6 8 2" xfId="31112"/>
    <cellStyle name="Cálculo 2 2 2 6 9" xfId="18184"/>
    <cellStyle name="Cálculo 2 2 2 6 9 2" xfId="31113"/>
    <cellStyle name="Cálculo 2 2 2 7" xfId="4769"/>
    <cellStyle name="Cálculo 2 2 2 7 2" xfId="4552"/>
    <cellStyle name="Cálculo 2 2 2 7 2 2" xfId="9803"/>
    <cellStyle name="Cálculo 2 2 2 7 2 2 2" xfId="31116"/>
    <cellStyle name="Cálculo 2 2 2 7 2 3" xfId="15492"/>
    <cellStyle name="Cálculo 2 2 2 7 2 3 2" xfId="31117"/>
    <cellStyle name="Cálculo 2 2 2 7 2 4" xfId="13635"/>
    <cellStyle name="Cálculo 2 2 2 7 2 4 2" xfId="31118"/>
    <cellStyle name="Cálculo 2 2 2 7 2 5" xfId="31115"/>
    <cellStyle name="Cálculo 2 2 2 7 3" xfId="9889"/>
    <cellStyle name="Cálculo 2 2 2 7 3 2" xfId="31119"/>
    <cellStyle name="Cálculo 2 2 2 7 4" xfId="15645"/>
    <cellStyle name="Cálculo 2 2 2 7 4 2" xfId="31120"/>
    <cellStyle name="Cálculo 2 2 2 7 5" xfId="18287"/>
    <cellStyle name="Cálculo 2 2 2 7 5 2" xfId="31121"/>
    <cellStyle name="Cálculo 2 2 2 7 6" xfId="31114"/>
    <cellStyle name="Cálculo 2 2 2 8" xfId="5647"/>
    <cellStyle name="Cálculo 2 2 2 8 2" xfId="7355"/>
    <cellStyle name="Cálculo 2 2 2 8 2 2" xfId="11346"/>
    <cellStyle name="Cálculo 2 2 2 8 2 2 2" xfId="31124"/>
    <cellStyle name="Cálculo 2 2 2 8 2 3" xfId="17611"/>
    <cellStyle name="Cálculo 2 2 2 8 2 3 2" xfId="31125"/>
    <cellStyle name="Cálculo 2 2 2 8 2 4" xfId="20873"/>
    <cellStyle name="Cálculo 2 2 2 8 2 4 2" xfId="31126"/>
    <cellStyle name="Cálculo 2 2 2 8 2 5" xfId="31123"/>
    <cellStyle name="Cálculo 2 2 2 8 3" xfId="10308"/>
    <cellStyle name="Cálculo 2 2 2 8 3 2" xfId="31127"/>
    <cellStyle name="Cálculo 2 2 2 8 4" xfId="16319"/>
    <cellStyle name="Cálculo 2 2 2 8 4 2" xfId="31128"/>
    <cellStyle name="Cálculo 2 2 2 8 5" xfId="19165"/>
    <cellStyle name="Cálculo 2 2 2 8 5 2" xfId="31129"/>
    <cellStyle name="Cálculo 2 2 2 8 6" xfId="31122"/>
    <cellStyle name="Cálculo 2 2 2 9" xfId="4730"/>
    <cellStyle name="Cálculo 2 2 2 9 2" xfId="9870"/>
    <cellStyle name="Cálculo 2 2 2 9 2 2" xfId="31131"/>
    <cellStyle name="Cálculo 2 2 2 9 3" xfId="15614"/>
    <cellStyle name="Cálculo 2 2 2 9 3 2" xfId="31132"/>
    <cellStyle name="Cálculo 2 2 2 9 4" xfId="12318"/>
    <cellStyle name="Cálculo 2 2 2 9 4 2" xfId="31133"/>
    <cellStyle name="Cálculo 2 2 2 9 5" xfId="31130"/>
    <cellStyle name="Cálculo 2 2 3" xfId="2171"/>
    <cellStyle name="Cálculo 2 2 3 10" xfId="5218"/>
    <cellStyle name="Cálculo 2 2 3 10 2" xfId="10000"/>
    <cellStyle name="Cálculo 2 2 3 10 2 2" xfId="31136"/>
    <cellStyle name="Cálculo 2 2 3 10 3" xfId="15999"/>
    <cellStyle name="Cálculo 2 2 3 10 3 2" xfId="31137"/>
    <cellStyle name="Cálculo 2 2 3 10 4" xfId="18736"/>
    <cellStyle name="Cálculo 2 2 3 10 4 2" xfId="31138"/>
    <cellStyle name="Cálculo 2 2 3 10 5" xfId="31135"/>
    <cellStyle name="Cálculo 2 2 3 11" xfId="6927"/>
    <cellStyle name="Cálculo 2 2 3 11 2" xfId="10987"/>
    <cellStyle name="Cálculo 2 2 3 11 2 2" xfId="31140"/>
    <cellStyle name="Cálculo 2 2 3 11 3" xfId="17290"/>
    <cellStyle name="Cálculo 2 2 3 11 3 2" xfId="31141"/>
    <cellStyle name="Cálculo 2 2 3 11 4" xfId="20445"/>
    <cellStyle name="Cálculo 2 2 3 11 4 2" xfId="31142"/>
    <cellStyle name="Cálculo 2 2 3 11 5" xfId="31139"/>
    <cellStyle name="Cálculo 2 2 3 12" xfId="4350"/>
    <cellStyle name="Cálculo 2 2 3 12 2" xfId="15325"/>
    <cellStyle name="Cálculo 2 2 3 12 2 2" xfId="31144"/>
    <cellStyle name="Cálculo 2 2 3 12 3" xfId="12610"/>
    <cellStyle name="Cálculo 2 2 3 12 3 2" xfId="31145"/>
    <cellStyle name="Cálculo 2 2 3 12 4" xfId="31143"/>
    <cellStyle name="Cálculo 2 2 3 13" xfId="8326"/>
    <cellStyle name="Cálculo 2 2 3 13 2" xfId="31146"/>
    <cellStyle name="Cálculo 2 2 3 14" xfId="13742"/>
    <cellStyle name="Cálculo 2 2 3 14 2" xfId="31147"/>
    <cellStyle name="Cálculo 2 2 3 15" xfId="16599"/>
    <cellStyle name="Cálculo 2 2 3 15 2" xfId="31148"/>
    <cellStyle name="Cálculo 2 2 3 16" xfId="31134"/>
    <cellStyle name="Cálculo 2 2 3 2" xfId="2228"/>
    <cellStyle name="Cálculo 2 2 3 2 10" xfId="4414"/>
    <cellStyle name="Cálculo 2 2 3 2 10 2" xfId="15384"/>
    <cellStyle name="Cálculo 2 2 3 2 10 2 2" xfId="31151"/>
    <cellStyle name="Cálculo 2 2 3 2 10 3" xfId="12559"/>
    <cellStyle name="Cálculo 2 2 3 2 10 3 2" xfId="31152"/>
    <cellStyle name="Cálculo 2 2 3 2 10 4" xfId="31150"/>
    <cellStyle name="Cálculo 2 2 3 2 11" xfId="8383"/>
    <cellStyle name="Cálculo 2 2 3 2 11 2" xfId="31153"/>
    <cellStyle name="Cálculo 2 2 3 2 12" xfId="13785"/>
    <cellStyle name="Cálculo 2 2 3 2 12 2" xfId="31154"/>
    <cellStyle name="Cálculo 2 2 3 2 13" xfId="31149"/>
    <cellStyle name="Cálculo 2 2 3 2 2" xfId="2718"/>
    <cellStyle name="Cálculo 2 2 3 2 2 10" xfId="8848"/>
    <cellStyle name="Cálculo 2 2 3 2 2 10 2" xfId="31156"/>
    <cellStyle name="Cálculo 2 2 3 2 2 11" xfId="14150"/>
    <cellStyle name="Cálculo 2 2 3 2 2 11 2" xfId="31157"/>
    <cellStyle name="Cálculo 2 2 3 2 2 12" xfId="14673"/>
    <cellStyle name="Cálculo 2 2 3 2 2 12 2" xfId="31158"/>
    <cellStyle name="Cálculo 2 2 3 2 2 13" xfId="31155"/>
    <cellStyle name="Cálculo 2 2 3 2 2 2" xfId="3105"/>
    <cellStyle name="Cálculo 2 2 3 2 2 2 2" xfId="7466"/>
    <cellStyle name="Cálculo 2 2 3 2 2 2 2 2" xfId="11442"/>
    <cellStyle name="Cálculo 2 2 3 2 2 2 2 2 2" xfId="31161"/>
    <cellStyle name="Cálculo 2 2 3 2 2 2 2 3" xfId="17689"/>
    <cellStyle name="Cálculo 2 2 3 2 2 2 2 3 2" xfId="31162"/>
    <cellStyle name="Cálculo 2 2 3 2 2 2 2 4" xfId="20984"/>
    <cellStyle name="Cálculo 2 2 3 2 2 2 2 4 2" xfId="31163"/>
    <cellStyle name="Cálculo 2 2 3 2 2 2 2 5" xfId="31160"/>
    <cellStyle name="Cálculo 2 2 3 2 2 2 3" xfId="5758"/>
    <cellStyle name="Cálculo 2 2 3 2 2 2 3 2" xfId="16398"/>
    <cellStyle name="Cálculo 2 2 3 2 2 2 3 2 2" xfId="31165"/>
    <cellStyle name="Cálculo 2 2 3 2 2 2 3 3" xfId="19276"/>
    <cellStyle name="Cálculo 2 2 3 2 2 2 3 3 2" xfId="31166"/>
    <cellStyle name="Cálculo 2 2 3 2 2 2 3 4" xfId="31164"/>
    <cellStyle name="Cálculo 2 2 3 2 2 2 4" xfId="9197"/>
    <cellStyle name="Cálculo 2 2 3 2 2 2 4 2" xfId="31167"/>
    <cellStyle name="Cálculo 2 2 3 2 2 2 5" xfId="14430"/>
    <cellStyle name="Cálculo 2 2 3 2 2 2 5 2" xfId="31168"/>
    <cellStyle name="Cálculo 2 2 3 2 2 2 6" xfId="18230"/>
    <cellStyle name="Cálculo 2 2 3 2 2 2 6 2" xfId="31169"/>
    <cellStyle name="Cálculo 2 2 3 2 2 2 7" xfId="31159"/>
    <cellStyle name="Cálculo 2 2 3 2 2 3" xfId="3488"/>
    <cellStyle name="Cálculo 2 2 3 2 2 3 2" xfId="6807"/>
    <cellStyle name="Cálculo 2 2 3 2 2 3 2 2" xfId="10897"/>
    <cellStyle name="Cálculo 2 2 3 2 2 3 2 2 2" xfId="31172"/>
    <cellStyle name="Cálculo 2 2 3 2 2 3 2 3" xfId="17197"/>
    <cellStyle name="Cálculo 2 2 3 2 2 3 2 3 2" xfId="31173"/>
    <cellStyle name="Cálculo 2 2 3 2 2 3 2 4" xfId="20325"/>
    <cellStyle name="Cálculo 2 2 3 2 2 3 2 4 2" xfId="31174"/>
    <cellStyle name="Cálculo 2 2 3 2 2 3 2 5" xfId="31171"/>
    <cellStyle name="Cálculo 2 2 3 2 2 3 3" xfId="5098"/>
    <cellStyle name="Cálculo 2 2 3 2 2 3 3 2" xfId="15906"/>
    <cellStyle name="Cálculo 2 2 3 2 2 3 3 2 2" xfId="31176"/>
    <cellStyle name="Cálculo 2 2 3 2 2 3 3 3" xfId="18616"/>
    <cellStyle name="Cálculo 2 2 3 2 2 3 3 3 2" xfId="31177"/>
    <cellStyle name="Cálculo 2 2 3 2 2 3 3 4" xfId="31175"/>
    <cellStyle name="Cálculo 2 2 3 2 2 3 4" xfId="9407"/>
    <cellStyle name="Cálculo 2 2 3 2 2 3 4 2" xfId="31178"/>
    <cellStyle name="Cálculo 2 2 3 2 2 3 5" xfId="14705"/>
    <cellStyle name="Cálculo 2 2 3 2 2 3 5 2" xfId="31179"/>
    <cellStyle name="Cálculo 2 2 3 2 2 3 6" xfId="13457"/>
    <cellStyle name="Cálculo 2 2 3 2 2 3 6 2" xfId="31180"/>
    <cellStyle name="Cálculo 2 2 3 2 2 3 7" xfId="31170"/>
    <cellStyle name="Cálculo 2 2 3 2 2 4" xfId="3871"/>
    <cellStyle name="Cálculo 2 2 3 2 2 4 2" xfId="7773"/>
    <cellStyle name="Cálculo 2 2 3 2 2 4 2 2" xfId="11741"/>
    <cellStyle name="Cálculo 2 2 3 2 2 4 2 2 2" xfId="31183"/>
    <cellStyle name="Cálculo 2 2 3 2 2 4 2 3" xfId="17923"/>
    <cellStyle name="Cálculo 2 2 3 2 2 4 2 3 2" xfId="31184"/>
    <cellStyle name="Cálculo 2 2 3 2 2 4 2 4" xfId="21291"/>
    <cellStyle name="Cálculo 2 2 3 2 2 4 2 4 2" xfId="31185"/>
    <cellStyle name="Cálculo 2 2 3 2 2 4 2 5" xfId="31182"/>
    <cellStyle name="Cálculo 2 2 3 2 2 4 3" xfId="6065"/>
    <cellStyle name="Cálculo 2 2 3 2 2 4 3 2" xfId="16632"/>
    <cellStyle name="Cálculo 2 2 3 2 2 4 3 2 2" xfId="31187"/>
    <cellStyle name="Cálculo 2 2 3 2 2 4 3 3" xfId="19583"/>
    <cellStyle name="Cálculo 2 2 3 2 2 4 3 3 2" xfId="31188"/>
    <cellStyle name="Cálculo 2 2 3 2 2 4 3 4" xfId="31186"/>
    <cellStyle name="Cálculo 2 2 3 2 2 4 4" xfId="9585"/>
    <cellStyle name="Cálculo 2 2 3 2 2 4 4 2" xfId="31189"/>
    <cellStyle name="Cálculo 2 2 3 2 2 4 5" xfId="14981"/>
    <cellStyle name="Cálculo 2 2 3 2 2 4 5 2" xfId="31190"/>
    <cellStyle name="Cálculo 2 2 3 2 2 4 6" xfId="13088"/>
    <cellStyle name="Cálculo 2 2 3 2 2 4 6 2" xfId="31191"/>
    <cellStyle name="Cálculo 2 2 3 2 2 4 7" xfId="31181"/>
    <cellStyle name="Cálculo 2 2 3 2 2 5" xfId="4253"/>
    <cellStyle name="Cálculo 2 2 3 2 2 5 2" xfId="8005"/>
    <cellStyle name="Cálculo 2 2 3 2 2 5 2 2" xfId="11973"/>
    <cellStyle name="Cálculo 2 2 3 2 2 5 2 2 2" xfId="31194"/>
    <cellStyle name="Cálculo 2 2 3 2 2 5 2 3" xfId="18094"/>
    <cellStyle name="Cálculo 2 2 3 2 2 5 2 3 2" xfId="31195"/>
    <cellStyle name="Cálculo 2 2 3 2 2 5 2 4" xfId="21523"/>
    <cellStyle name="Cálculo 2 2 3 2 2 5 2 4 2" xfId="31196"/>
    <cellStyle name="Cálculo 2 2 3 2 2 5 2 5" xfId="31193"/>
    <cellStyle name="Cálculo 2 2 3 2 2 5 3" xfId="6297"/>
    <cellStyle name="Cálculo 2 2 3 2 2 5 3 2" xfId="16802"/>
    <cellStyle name="Cálculo 2 2 3 2 2 5 3 2 2" xfId="31198"/>
    <cellStyle name="Cálculo 2 2 3 2 2 5 3 3" xfId="19815"/>
    <cellStyle name="Cálculo 2 2 3 2 2 5 3 3 2" xfId="31199"/>
    <cellStyle name="Cálculo 2 2 3 2 2 5 3 4" xfId="31197"/>
    <cellStyle name="Cálculo 2 2 3 2 2 5 4" xfId="9762"/>
    <cellStyle name="Cálculo 2 2 3 2 2 5 4 2" xfId="31200"/>
    <cellStyle name="Cálculo 2 2 3 2 2 5 5" xfId="15253"/>
    <cellStyle name="Cálculo 2 2 3 2 2 5 5 2" xfId="31201"/>
    <cellStyle name="Cálculo 2 2 3 2 2 5 6" xfId="12706"/>
    <cellStyle name="Cálculo 2 2 3 2 2 5 6 2" xfId="31202"/>
    <cellStyle name="Cálculo 2 2 3 2 2 5 7" xfId="31192"/>
    <cellStyle name="Cálculo 2 2 3 2 2 6" xfId="6529"/>
    <cellStyle name="Cálculo 2 2 3 2 2 6 2" xfId="8237"/>
    <cellStyle name="Cálculo 2 2 3 2 2 6 2 2" xfId="12205"/>
    <cellStyle name="Cálculo 2 2 3 2 2 6 2 2 2" xfId="31205"/>
    <cellStyle name="Cálculo 2 2 3 2 2 6 2 3" xfId="18266"/>
    <cellStyle name="Cálculo 2 2 3 2 2 6 2 3 2" xfId="31206"/>
    <cellStyle name="Cálculo 2 2 3 2 2 6 2 4" xfId="21755"/>
    <cellStyle name="Cálculo 2 2 3 2 2 6 2 4 2" xfId="31207"/>
    <cellStyle name="Cálculo 2 2 3 2 2 6 2 5" xfId="31204"/>
    <cellStyle name="Cálculo 2 2 3 2 2 6 3" xfId="10663"/>
    <cellStyle name="Cálculo 2 2 3 2 2 6 3 2" xfId="31208"/>
    <cellStyle name="Cálculo 2 2 3 2 2 6 4" xfId="16973"/>
    <cellStyle name="Cálculo 2 2 3 2 2 6 4 2" xfId="31209"/>
    <cellStyle name="Cálculo 2 2 3 2 2 6 5" xfId="20047"/>
    <cellStyle name="Cálculo 2 2 3 2 2 6 5 2" xfId="31210"/>
    <cellStyle name="Cálculo 2 2 3 2 2 6 6" xfId="31203"/>
    <cellStyle name="Cálculo 2 2 3 2 2 7" xfId="5517"/>
    <cellStyle name="Cálculo 2 2 3 2 2 7 2" xfId="10258"/>
    <cellStyle name="Cálculo 2 2 3 2 2 7 2 2" xfId="31212"/>
    <cellStyle name="Cálculo 2 2 3 2 2 7 3" xfId="16212"/>
    <cellStyle name="Cálculo 2 2 3 2 2 7 3 2" xfId="31213"/>
    <cellStyle name="Cálculo 2 2 3 2 2 7 4" xfId="19035"/>
    <cellStyle name="Cálculo 2 2 3 2 2 7 4 2" xfId="31214"/>
    <cellStyle name="Cálculo 2 2 3 2 2 7 5" xfId="31211"/>
    <cellStyle name="Cálculo 2 2 3 2 2 8" xfId="7225"/>
    <cellStyle name="Cálculo 2 2 3 2 2 8 2" xfId="11246"/>
    <cellStyle name="Cálculo 2 2 3 2 2 8 2 2" xfId="31216"/>
    <cellStyle name="Cálculo 2 2 3 2 2 8 3" xfId="17504"/>
    <cellStyle name="Cálculo 2 2 3 2 2 8 3 2" xfId="31217"/>
    <cellStyle name="Cálculo 2 2 3 2 2 8 4" xfId="20743"/>
    <cellStyle name="Cálculo 2 2 3 2 2 8 4 2" xfId="31218"/>
    <cellStyle name="Cálculo 2 2 3 2 2 8 5" xfId="31215"/>
    <cellStyle name="Cálculo 2 2 3 2 2 9" xfId="4711"/>
    <cellStyle name="Cálculo 2 2 3 2 2 9 2" xfId="15600"/>
    <cellStyle name="Cálculo 2 2 3 2 2 9 2 2" xfId="31220"/>
    <cellStyle name="Cálculo 2 2 3 2 2 9 3" xfId="12337"/>
    <cellStyle name="Cálculo 2 2 3 2 2 9 3 2" xfId="31221"/>
    <cellStyle name="Cálculo 2 2 3 2 2 9 4" xfId="31219"/>
    <cellStyle name="Cálculo 2 2 3 2 3" xfId="2775"/>
    <cellStyle name="Cálculo 2 2 3 2 3 10" xfId="31222"/>
    <cellStyle name="Cálculo 2 2 3 2 3 2" xfId="3162"/>
    <cellStyle name="Cálculo 2 2 3 2 3 2 2" xfId="6787"/>
    <cellStyle name="Cálculo 2 2 3 2 3 2 2 2" xfId="17180"/>
    <cellStyle name="Cálculo 2 2 3 2 3 2 2 2 2" xfId="31225"/>
    <cellStyle name="Cálculo 2 2 3 2 3 2 2 3" xfId="20305"/>
    <cellStyle name="Cálculo 2 2 3 2 3 2 2 3 2" xfId="31226"/>
    <cellStyle name="Cálculo 2 2 3 2 3 2 2 4" xfId="31224"/>
    <cellStyle name="Cálculo 2 2 3 2 3 2 3" xfId="9239"/>
    <cellStyle name="Cálculo 2 2 3 2 3 2 3 2" xfId="31227"/>
    <cellStyle name="Cálculo 2 2 3 2 3 2 4" xfId="14472"/>
    <cellStyle name="Cálculo 2 2 3 2 3 2 4 2" xfId="31228"/>
    <cellStyle name="Cálculo 2 2 3 2 3 2 5" xfId="16361"/>
    <cellStyle name="Cálculo 2 2 3 2 3 2 5 2" xfId="31229"/>
    <cellStyle name="Cálculo 2 2 3 2 3 2 6" xfId="31223"/>
    <cellStyle name="Cálculo 2 2 3 2 3 3" xfId="3545"/>
    <cellStyle name="Cálculo 2 2 3 2 3 3 2" xfId="14747"/>
    <cellStyle name="Cálculo 2 2 3 2 3 3 2 2" xfId="31231"/>
    <cellStyle name="Cálculo 2 2 3 2 3 3 3" xfId="13400"/>
    <cellStyle name="Cálculo 2 2 3 2 3 3 3 2" xfId="31232"/>
    <cellStyle name="Cálculo 2 2 3 2 3 3 4" xfId="31230"/>
    <cellStyle name="Cálculo 2 2 3 2 3 4" xfId="3928"/>
    <cellStyle name="Cálculo 2 2 3 2 3 4 2" xfId="15022"/>
    <cellStyle name="Cálculo 2 2 3 2 3 4 2 2" xfId="31234"/>
    <cellStyle name="Cálculo 2 2 3 2 3 4 3" xfId="13031"/>
    <cellStyle name="Cálculo 2 2 3 2 3 4 3 2" xfId="31235"/>
    <cellStyle name="Cálculo 2 2 3 2 3 4 4" xfId="31233"/>
    <cellStyle name="Cálculo 2 2 3 2 3 5" xfId="4310"/>
    <cellStyle name="Cálculo 2 2 3 2 3 5 2" xfId="15294"/>
    <cellStyle name="Cálculo 2 2 3 2 3 5 2 2" xfId="31237"/>
    <cellStyle name="Cálculo 2 2 3 2 3 5 3" xfId="12650"/>
    <cellStyle name="Cálculo 2 2 3 2 3 5 3 2" xfId="31238"/>
    <cellStyle name="Cálculo 2 2 3 2 3 5 4" xfId="31236"/>
    <cellStyle name="Cálculo 2 2 3 2 3 6" xfId="5078"/>
    <cellStyle name="Cálculo 2 2 3 2 3 6 2" xfId="15889"/>
    <cellStyle name="Cálculo 2 2 3 2 3 6 2 2" xfId="31240"/>
    <cellStyle name="Cálculo 2 2 3 2 3 6 3" xfId="18596"/>
    <cellStyle name="Cálculo 2 2 3 2 3 6 3 2" xfId="31241"/>
    <cellStyle name="Cálculo 2 2 3 2 3 6 4" xfId="31239"/>
    <cellStyle name="Cálculo 2 2 3 2 3 7" xfId="8905"/>
    <cellStyle name="Cálculo 2 2 3 2 3 7 2" xfId="31242"/>
    <cellStyle name="Cálculo 2 2 3 2 3 8" xfId="14192"/>
    <cellStyle name="Cálculo 2 2 3 2 3 8 2" xfId="31243"/>
    <cellStyle name="Cálculo 2 2 3 2 3 9" xfId="17876"/>
    <cellStyle name="Cálculo 2 2 3 2 3 9 2" xfId="31244"/>
    <cellStyle name="Cálculo 2 2 3 2 4" xfId="2393"/>
    <cellStyle name="Cálculo 2 2 3 2 4 2" xfId="6596"/>
    <cellStyle name="Cálculo 2 2 3 2 4 2 2" xfId="10730"/>
    <cellStyle name="Cálculo 2 2 3 2 4 2 2 2" xfId="31247"/>
    <cellStyle name="Cálculo 2 2 3 2 4 2 3" xfId="17016"/>
    <cellStyle name="Cálculo 2 2 3 2 4 2 3 2" xfId="31248"/>
    <cellStyle name="Cálculo 2 2 3 2 4 2 4" xfId="20114"/>
    <cellStyle name="Cálculo 2 2 3 2 4 2 4 2" xfId="31249"/>
    <cellStyle name="Cálculo 2 2 3 2 4 2 5" xfId="31246"/>
    <cellStyle name="Cálculo 2 2 3 2 4 3" xfId="4887"/>
    <cellStyle name="Cálculo 2 2 3 2 4 3 2" xfId="15726"/>
    <cellStyle name="Cálculo 2 2 3 2 4 3 2 2" xfId="31251"/>
    <cellStyle name="Cálculo 2 2 3 2 4 3 3" xfId="18405"/>
    <cellStyle name="Cálculo 2 2 3 2 4 3 3 2" xfId="31252"/>
    <cellStyle name="Cálculo 2 2 3 2 4 3 4" xfId="31250"/>
    <cellStyle name="Cálculo 2 2 3 2 4 4" xfId="8545"/>
    <cellStyle name="Cálculo 2 2 3 2 4 4 2" xfId="31253"/>
    <cellStyle name="Cálculo 2 2 3 2 4 5" xfId="13917"/>
    <cellStyle name="Cálculo 2 2 3 2 4 5 2" xfId="31254"/>
    <cellStyle name="Cálculo 2 2 3 2 4 6" xfId="14549"/>
    <cellStyle name="Cálculo 2 2 3 2 4 6 2" xfId="31255"/>
    <cellStyle name="Cálculo 2 2 3 2 4 7" xfId="31245"/>
    <cellStyle name="Cálculo 2 2 3 2 5" xfId="5872"/>
    <cellStyle name="Cálculo 2 2 3 2 5 2" xfId="7580"/>
    <cellStyle name="Cálculo 2 2 3 2 5 2 2" xfId="11548"/>
    <cellStyle name="Cálculo 2 2 3 2 5 2 2 2" xfId="31258"/>
    <cellStyle name="Cálculo 2 2 3 2 5 2 3" xfId="17786"/>
    <cellStyle name="Cálculo 2 2 3 2 5 2 3 2" xfId="31259"/>
    <cellStyle name="Cálculo 2 2 3 2 5 2 4" xfId="21098"/>
    <cellStyle name="Cálculo 2 2 3 2 5 2 4 2" xfId="31260"/>
    <cellStyle name="Cálculo 2 2 3 2 5 2 5" xfId="31257"/>
    <cellStyle name="Cálculo 2 2 3 2 5 3" xfId="10390"/>
    <cellStyle name="Cálculo 2 2 3 2 5 3 2" xfId="31261"/>
    <cellStyle name="Cálculo 2 2 3 2 5 4" xfId="16495"/>
    <cellStyle name="Cálculo 2 2 3 2 5 4 2" xfId="31262"/>
    <cellStyle name="Cálculo 2 2 3 2 5 5" xfId="19390"/>
    <cellStyle name="Cálculo 2 2 3 2 5 5 2" xfId="31263"/>
    <cellStyle name="Cálculo 2 2 3 2 5 6" xfId="31256"/>
    <cellStyle name="Cálculo 2 2 3 2 6" xfId="6104"/>
    <cellStyle name="Cálculo 2 2 3 2 6 2" xfId="7812"/>
    <cellStyle name="Cálculo 2 2 3 2 6 2 2" xfId="11780"/>
    <cellStyle name="Cálculo 2 2 3 2 6 2 2 2" xfId="31266"/>
    <cellStyle name="Cálculo 2 2 3 2 6 2 3" xfId="17957"/>
    <cellStyle name="Cálculo 2 2 3 2 6 2 3 2" xfId="31267"/>
    <cellStyle name="Cálculo 2 2 3 2 6 2 4" xfId="21330"/>
    <cellStyle name="Cálculo 2 2 3 2 6 2 4 2" xfId="31268"/>
    <cellStyle name="Cálculo 2 2 3 2 6 2 5" xfId="31265"/>
    <cellStyle name="Cálculo 2 2 3 2 6 3" xfId="10430"/>
    <cellStyle name="Cálculo 2 2 3 2 6 3 2" xfId="31269"/>
    <cellStyle name="Cálculo 2 2 3 2 6 4" xfId="16666"/>
    <cellStyle name="Cálculo 2 2 3 2 6 4 2" xfId="31270"/>
    <cellStyle name="Cálculo 2 2 3 2 6 5" xfId="19622"/>
    <cellStyle name="Cálculo 2 2 3 2 6 5 2" xfId="31271"/>
    <cellStyle name="Cálculo 2 2 3 2 6 6" xfId="31264"/>
    <cellStyle name="Cálculo 2 2 3 2 7" xfId="6336"/>
    <cellStyle name="Cálculo 2 2 3 2 7 2" xfId="8044"/>
    <cellStyle name="Cálculo 2 2 3 2 7 2 2" xfId="12012"/>
    <cellStyle name="Cálculo 2 2 3 2 7 2 2 2" xfId="31274"/>
    <cellStyle name="Cálculo 2 2 3 2 7 2 3" xfId="18128"/>
    <cellStyle name="Cálculo 2 2 3 2 7 2 3 2" xfId="31275"/>
    <cellStyle name="Cálculo 2 2 3 2 7 2 4" xfId="21562"/>
    <cellStyle name="Cálculo 2 2 3 2 7 2 4 2" xfId="31276"/>
    <cellStyle name="Cálculo 2 2 3 2 7 2 5" xfId="31273"/>
    <cellStyle name="Cálculo 2 2 3 2 7 3" xfId="10470"/>
    <cellStyle name="Cálculo 2 2 3 2 7 3 2" xfId="31277"/>
    <cellStyle name="Cálculo 2 2 3 2 7 4" xfId="16836"/>
    <cellStyle name="Cálculo 2 2 3 2 7 4 2" xfId="31278"/>
    <cellStyle name="Cálculo 2 2 3 2 7 5" xfId="19854"/>
    <cellStyle name="Cálculo 2 2 3 2 7 5 2" xfId="31279"/>
    <cellStyle name="Cálculo 2 2 3 2 7 6" xfId="31272"/>
    <cellStyle name="Cálculo 2 2 3 2 8" xfId="5307"/>
    <cellStyle name="Cálculo 2 2 3 2 8 2" xfId="10065"/>
    <cellStyle name="Cálculo 2 2 3 2 8 2 2" xfId="31281"/>
    <cellStyle name="Cálculo 2 2 3 2 8 3" xfId="16067"/>
    <cellStyle name="Cálculo 2 2 3 2 8 3 2" xfId="31282"/>
    <cellStyle name="Cálculo 2 2 3 2 8 4" xfId="18825"/>
    <cellStyle name="Cálculo 2 2 3 2 8 4 2" xfId="31283"/>
    <cellStyle name="Cálculo 2 2 3 2 8 5" xfId="31280"/>
    <cellStyle name="Cálculo 2 2 3 2 9" xfId="7015"/>
    <cellStyle name="Cálculo 2 2 3 2 9 2" xfId="11051"/>
    <cellStyle name="Cálculo 2 2 3 2 9 2 2" xfId="31285"/>
    <cellStyle name="Cálculo 2 2 3 2 9 3" xfId="17359"/>
    <cellStyle name="Cálculo 2 2 3 2 9 3 2" xfId="31286"/>
    <cellStyle name="Cálculo 2 2 3 2 9 4" xfId="20533"/>
    <cellStyle name="Cálculo 2 2 3 2 9 4 2" xfId="31287"/>
    <cellStyle name="Cálculo 2 2 3 2 9 5" xfId="31284"/>
    <cellStyle name="Cálculo 2 2 3 3" xfId="2134"/>
    <cellStyle name="Cálculo 2 2 3 3 10" xfId="4391"/>
    <cellStyle name="Cálculo 2 2 3 3 10 2" xfId="15361"/>
    <cellStyle name="Cálculo 2 2 3 3 10 2 2" xfId="31290"/>
    <cellStyle name="Cálculo 2 2 3 3 10 3" xfId="12582"/>
    <cellStyle name="Cálculo 2 2 3 3 10 3 2" xfId="31291"/>
    <cellStyle name="Cálculo 2 2 3 3 10 4" xfId="31289"/>
    <cellStyle name="Cálculo 2 2 3 3 11" xfId="8291"/>
    <cellStyle name="Cálculo 2 2 3 3 11 2" xfId="31292"/>
    <cellStyle name="Cálculo 2 2 3 3 12" xfId="13711"/>
    <cellStyle name="Cálculo 2 2 3 3 12 2" xfId="31293"/>
    <cellStyle name="Cálculo 2 2 3 3 13" xfId="31288"/>
    <cellStyle name="Cálculo 2 2 3 3 2" xfId="2626"/>
    <cellStyle name="Cálculo 2 2 3 3 2 10" xfId="8756"/>
    <cellStyle name="Cálculo 2 2 3 3 2 10 2" xfId="31295"/>
    <cellStyle name="Cálculo 2 2 3 3 2 11" xfId="14079"/>
    <cellStyle name="Cálculo 2 2 3 3 2 11 2" xfId="31296"/>
    <cellStyle name="Cálculo 2 2 3 3 2 12" xfId="18084"/>
    <cellStyle name="Cálculo 2 2 3 3 2 12 2" xfId="31297"/>
    <cellStyle name="Cálculo 2 2 3 3 2 13" xfId="31294"/>
    <cellStyle name="Cálculo 2 2 3 3 2 2" xfId="3013"/>
    <cellStyle name="Cálculo 2 2 3 3 2 2 2" xfId="6849"/>
    <cellStyle name="Cálculo 2 2 3 3 2 2 2 2" xfId="10935"/>
    <cellStyle name="Cálculo 2 2 3 3 2 2 2 2 2" xfId="31300"/>
    <cellStyle name="Cálculo 2 2 3 3 2 2 2 3" xfId="17231"/>
    <cellStyle name="Cálculo 2 2 3 3 2 2 2 3 2" xfId="31301"/>
    <cellStyle name="Cálculo 2 2 3 3 2 2 2 4" xfId="20367"/>
    <cellStyle name="Cálculo 2 2 3 3 2 2 2 4 2" xfId="31302"/>
    <cellStyle name="Cálculo 2 2 3 3 2 2 2 5" xfId="31299"/>
    <cellStyle name="Cálculo 2 2 3 3 2 2 3" xfId="5140"/>
    <cellStyle name="Cálculo 2 2 3 3 2 2 3 2" xfId="15940"/>
    <cellStyle name="Cálculo 2 2 3 3 2 2 3 2 2" xfId="31304"/>
    <cellStyle name="Cálculo 2 2 3 3 2 2 3 3" xfId="18658"/>
    <cellStyle name="Cálculo 2 2 3 3 2 2 3 3 2" xfId="31305"/>
    <cellStyle name="Cálculo 2 2 3 3 2 2 3 4" xfId="31303"/>
    <cellStyle name="Cálculo 2 2 3 3 2 2 4" xfId="9105"/>
    <cellStyle name="Cálculo 2 2 3 3 2 2 4 2" xfId="31306"/>
    <cellStyle name="Cálculo 2 2 3 3 2 2 5" xfId="14359"/>
    <cellStyle name="Cálculo 2 2 3 3 2 2 5 2" xfId="31307"/>
    <cellStyle name="Cálculo 2 2 3 3 2 2 6" xfId="13926"/>
    <cellStyle name="Cálculo 2 2 3 3 2 2 6 2" xfId="31308"/>
    <cellStyle name="Cálculo 2 2 3 3 2 2 7" xfId="31298"/>
    <cellStyle name="Cálculo 2 2 3 3 2 3" xfId="3396"/>
    <cellStyle name="Cálculo 2 2 3 3 2 3 2" xfId="7320"/>
    <cellStyle name="Cálculo 2 2 3 3 2 3 2 2" xfId="11324"/>
    <cellStyle name="Cálculo 2 2 3 3 2 3 2 2 2" xfId="31311"/>
    <cellStyle name="Cálculo 2 2 3 3 2 3 2 3" xfId="17579"/>
    <cellStyle name="Cálculo 2 2 3 3 2 3 2 3 2" xfId="31312"/>
    <cellStyle name="Cálculo 2 2 3 3 2 3 2 4" xfId="20838"/>
    <cellStyle name="Cálculo 2 2 3 3 2 3 2 4 2" xfId="31313"/>
    <cellStyle name="Cálculo 2 2 3 3 2 3 2 5" xfId="31310"/>
    <cellStyle name="Cálculo 2 2 3 3 2 3 3" xfId="5612"/>
    <cellStyle name="Cálculo 2 2 3 3 2 3 3 2" xfId="16287"/>
    <cellStyle name="Cálculo 2 2 3 3 2 3 3 2 2" xfId="31315"/>
    <cellStyle name="Cálculo 2 2 3 3 2 3 3 3" xfId="19130"/>
    <cellStyle name="Cálculo 2 2 3 3 2 3 3 3 2" xfId="31316"/>
    <cellStyle name="Cálculo 2 2 3 3 2 3 3 4" xfId="31314"/>
    <cellStyle name="Cálculo 2 2 3 3 2 3 4" xfId="9319"/>
    <cellStyle name="Cálculo 2 2 3 3 2 3 4 2" xfId="31317"/>
    <cellStyle name="Cálculo 2 2 3 3 2 3 5" xfId="14635"/>
    <cellStyle name="Cálculo 2 2 3 3 2 3 5 2" xfId="31318"/>
    <cellStyle name="Cálculo 2 2 3 3 2 3 6" xfId="13549"/>
    <cellStyle name="Cálculo 2 2 3 3 2 3 6 2" xfId="31319"/>
    <cellStyle name="Cálculo 2 2 3 3 2 3 7" xfId="31309"/>
    <cellStyle name="Cálculo 2 2 3 3 2 4" xfId="3779"/>
    <cellStyle name="Cálculo 2 2 3 3 2 4 2" xfId="7668"/>
    <cellStyle name="Cálculo 2 2 3 3 2 4 2 2" xfId="11636"/>
    <cellStyle name="Cálculo 2 2 3 3 2 4 2 2 2" xfId="31322"/>
    <cellStyle name="Cálculo 2 2 3 3 2 4 2 3" xfId="17861"/>
    <cellStyle name="Cálculo 2 2 3 3 2 4 2 3 2" xfId="31323"/>
    <cellStyle name="Cálculo 2 2 3 3 2 4 2 4" xfId="21186"/>
    <cellStyle name="Cálculo 2 2 3 3 2 4 2 4 2" xfId="31324"/>
    <cellStyle name="Cálculo 2 2 3 3 2 4 2 5" xfId="31321"/>
    <cellStyle name="Cálculo 2 2 3 3 2 4 3" xfId="5960"/>
    <cellStyle name="Cálculo 2 2 3 3 2 4 3 2" xfId="16570"/>
    <cellStyle name="Cálculo 2 2 3 3 2 4 3 2 2" xfId="31326"/>
    <cellStyle name="Cálculo 2 2 3 3 2 4 3 3" xfId="19478"/>
    <cellStyle name="Cálculo 2 2 3 3 2 4 3 3 2" xfId="31327"/>
    <cellStyle name="Cálculo 2 2 3 3 2 4 3 4" xfId="31325"/>
    <cellStyle name="Cálculo 2 2 3 3 2 4 4" xfId="9497"/>
    <cellStyle name="Cálculo 2 2 3 3 2 4 4 2" xfId="31328"/>
    <cellStyle name="Cálculo 2 2 3 3 2 4 5" xfId="14910"/>
    <cellStyle name="Cálculo 2 2 3 3 2 4 5 2" xfId="31329"/>
    <cellStyle name="Cálculo 2 2 3 3 2 4 6" xfId="13180"/>
    <cellStyle name="Cálculo 2 2 3 3 2 4 6 2" xfId="31330"/>
    <cellStyle name="Cálculo 2 2 3 3 2 4 7" xfId="31320"/>
    <cellStyle name="Cálculo 2 2 3 3 2 5" xfId="4161"/>
    <cellStyle name="Cálculo 2 2 3 3 2 5 2" xfId="7900"/>
    <cellStyle name="Cálculo 2 2 3 3 2 5 2 2" xfId="11868"/>
    <cellStyle name="Cálculo 2 2 3 3 2 5 2 2 2" xfId="31333"/>
    <cellStyle name="Cálculo 2 2 3 3 2 5 2 3" xfId="18032"/>
    <cellStyle name="Cálculo 2 2 3 3 2 5 2 3 2" xfId="31334"/>
    <cellStyle name="Cálculo 2 2 3 3 2 5 2 4" xfId="21418"/>
    <cellStyle name="Cálculo 2 2 3 3 2 5 2 4 2" xfId="31335"/>
    <cellStyle name="Cálculo 2 2 3 3 2 5 2 5" xfId="31332"/>
    <cellStyle name="Cálculo 2 2 3 3 2 5 3" xfId="6192"/>
    <cellStyle name="Cálculo 2 2 3 3 2 5 3 2" xfId="16741"/>
    <cellStyle name="Cálculo 2 2 3 3 2 5 3 2 2" xfId="31337"/>
    <cellStyle name="Cálculo 2 2 3 3 2 5 3 3" xfId="19710"/>
    <cellStyle name="Cálculo 2 2 3 3 2 5 3 3 2" xfId="31338"/>
    <cellStyle name="Cálculo 2 2 3 3 2 5 3 4" xfId="31336"/>
    <cellStyle name="Cálculo 2 2 3 3 2 5 4" xfId="9674"/>
    <cellStyle name="Cálculo 2 2 3 3 2 5 4 2" xfId="31339"/>
    <cellStyle name="Cálculo 2 2 3 3 2 5 5" xfId="15184"/>
    <cellStyle name="Cálculo 2 2 3 3 2 5 5 2" xfId="31340"/>
    <cellStyle name="Cálculo 2 2 3 3 2 5 6" xfId="12798"/>
    <cellStyle name="Cálculo 2 2 3 3 2 5 6 2" xfId="31341"/>
    <cellStyle name="Cálculo 2 2 3 3 2 5 7" xfId="31331"/>
    <cellStyle name="Cálculo 2 2 3 3 2 6" xfId="6424"/>
    <cellStyle name="Cálculo 2 2 3 3 2 6 2" xfId="8132"/>
    <cellStyle name="Cálculo 2 2 3 3 2 6 2 2" xfId="12100"/>
    <cellStyle name="Cálculo 2 2 3 3 2 6 2 2 2" xfId="31344"/>
    <cellStyle name="Cálculo 2 2 3 3 2 6 2 3" xfId="18203"/>
    <cellStyle name="Cálculo 2 2 3 3 2 6 2 3 2" xfId="31345"/>
    <cellStyle name="Cálculo 2 2 3 3 2 6 2 4" xfId="21650"/>
    <cellStyle name="Cálculo 2 2 3 3 2 6 2 4 2" xfId="31346"/>
    <cellStyle name="Cálculo 2 2 3 3 2 6 2 5" xfId="31343"/>
    <cellStyle name="Cálculo 2 2 3 3 2 6 3" xfId="10558"/>
    <cellStyle name="Cálculo 2 2 3 3 2 6 3 2" xfId="31347"/>
    <cellStyle name="Cálculo 2 2 3 3 2 6 4" xfId="16911"/>
    <cellStyle name="Cálculo 2 2 3 3 2 6 4 2" xfId="31348"/>
    <cellStyle name="Cálculo 2 2 3 3 2 6 5" xfId="19942"/>
    <cellStyle name="Cálculo 2 2 3 3 2 6 5 2" xfId="31349"/>
    <cellStyle name="Cálculo 2 2 3 3 2 6 6" xfId="31342"/>
    <cellStyle name="Cálculo 2 2 3 3 2 7" xfId="5412"/>
    <cellStyle name="Cálculo 2 2 3 3 2 7 2" xfId="10153"/>
    <cellStyle name="Cálculo 2 2 3 3 2 7 2 2" xfId="31351"/>
    <cellStyle name="Cálculo 2 2 3 3 2 7 3" xfId="16149"/>
    <cellStyle name="Cálculo 2 2 3 3 2 7 3 2" xfId="31352"/>
    <cellStyle name="Cálculo 2 2 3 3 2 7 4" xfId="18930"/>
    <cellStyle name="Cálculo 2 2 3 3 2 7 4 2" xfId="31353"/>
    <cellStyle name="Cálculo 2 2 3 3 2 7 5" xfId="31350"/>
    <cellStyle name="Cálculo 2 2 3 3 2 8" xfId="7120"/>
    <cellStyle name="Cálculo 2 2 3 3 2 8 2" xfId="11141"/>
    <cellStyle name="Cálculo 2 2 3 3 2 8 2 2" xfId="31355"/>
    <cellStyle name="Cálculo 2 2 3 3 2 8 3" xfId="17441"/>
    <cellStyle name="Cálculo 2 2 3 3 2 8 3 2" xfId="31356"/>
    <cellStyle name="Cálculo 2 2 3 3 2 8 4" xfId="20638"/>
    <cellStyle name="Cálculo 2 2 3 3 2 8 4 2" xfId="31357"/>
    <cellStyle name="Cálculo 2 2 3 3 2 8 5" xfId="31354"/>
    <cellStyle name="Cálculo 2 2 3 3 2 9" xfId="4508"/>
    <cellStyle name="Cálculo 2 2 3 3 2 9 2" xfId="15464"/>
    <cellStyle name="Cálculo 2 2 3 3 2 9 2 2" xfId="31359"/>
    <cellStyle name="Cálculo 2 2 3 3 2 9 3" xfId="12465"/>
    <cellStyle name="Cálculo 2 2 3 3 2 9 3 2" xfId="31360"/>
    <cellStyle name="Cálculo 2 2 3 3 2 9 4" xfId="31358"/>
    <cellStyle name="Cálculo 2 2 3 3 3" xfId="2598"/>
    <cellStyle name="Cálculo 2 2 3 3 3 10" xfId="31361"/>
    <cellStyle name="Cálculo 2 2 3 3 3 2" xfId="2985"/>
    <cellStyle name="Cálculo 2 2 3 3 3 2 2" xfId="7329"/>
    <cellStyle name="Cálculo 2 2 3 3 3 2 2 2" xfId="17588"/>
    <cellStyle name="Cálculo 2 2 3 3 3 2 2 2 2" xfId="31364"/>
    <cellStyle name="Cálculo 2 2 3 3 3 2 2 3" xfId="20847"/>
    <cellStyle name="Cálculo 2 2 3 3 3 2 2 3 2" xfId="31365"/>
    <cellStyle name="Cálculo 2 2 3 3 3 2 2 4" xfId="31363"/>
    <cellStyle name="Cálculo 2 2 3 3 3 2 3" xfId="9078"/>
    <cellStyle name="Cálculo 2 2 3 3 3 2 3 2" xfId="31366"/>
    <cellStyle name="Cálculo 2 2 3 3 3 2 4" xfId="14335"/>
    <cellStyle name="Cálculo 2 2 3 3 3 2 4 2" xfId="31367"/>
    <cellStyle name="Cálculo 2 2 3 3 3 2 5" xfId="13946"/>
    <cellStyle name="Cálculo 2 2 3 3 3 2 5 2" xfId="31368"/>
    <cellStyle name="Cálculo 2 2 3 3 3 2 6" xfId="31362"/>
    <cellStyle name="Cálculo 2 2 3 3 3 3" xfId="3368"/>
    <cellStyle name="Cálculo 2 2 3 3 3 3 2" xfId="14611"/>
    <cellStyle name="Cálculo 2 2 3 3 3 3 2 2" xfId="31370"/>
    <cellStyle name="Cálculo 2 2 3 3 3 3 3" xfId="13647"/>
    <cellStyle name="Cálculo 2 2 3 3 3 3 3 2" xfId="31371"/>
    <cellStyle name="Cálculo 2 2 3 3 3 3 4" xfId="31369"/>
    <cellStyle name="Cálculo 2 2 3 3 3 4" xfId="3751"/>
    <cellStyle name="Cálculo 2 2 3 3 3 4 2" xfId="14886"/>
    <cellStyle name="Cálculo 2 2 3 3 3 4 2 2" xfId="31373"/>
    <cellStyle name="Cálculo 2 2 3 3 3 4 3" xfId="13208"/>
    <cellStyle name="Cálculo 2 2 3 3 3 4 3 2" xfId="31374"/>
    <cellStyle name="Cálculo 2 2 3 3 3 4 4" xfId="31372"/>
    <cellStyle name="Cálculo 2 2 3 3 3 5" xfId="4133"/>
    <cellStyle name="Cálculo 2 2 3 3 3 5 2" xfId="15160"/>
    <cellStyle name="Cálculo 2 2 3 3 3 5 2 2" xfId="31376"/>
    <cellStyle name="Cálculo 2 2 3 3 3 5 3" xfId="12826"/>
    <cellStyle name="Cálculo 2 2 3 3 3 5 3 2" xfId="31377"/>
    <cellStyle name="Cálculo 2 2 3 3 3 5 4" xfId="31375"/>
    <cellStyle name="Cálculo 2 2 3 3 3 6" xfId="5621"/>
    <cellStyle name="Cálculo 2 2 3 3 3 6 2" xfId="16296"/>
    <cellStyle name="Cálculo 2 2 3 3 3 6 2 2" xfId="31379"/>
    <cellStyle name="Cálculo 2 2 3 3 3 6 3" xfId="19139"/>
    <cellStyle name="Cálculo 2 2 3 3 3 6 3 2" xfId="31380"/>
    <cellStyle name="Cálculo 2 2 3 3 3 6 4" xfId="31378"/>
    <cellStyle name="Cálculo 2 2 3 3 3 7" xfId="8729"/>
    <cellStyle name="Cálculo 2 2 3 3 3 7 2" xfId="31381"/>
    <cellStyle name="Cálculo 2 2 3 3 3 8" xfId="14055"/>
    <cellStyle name="Cálculo 2 2 3 3 3 8 2" xfId="31382"/>
    <cellStyle name="Cálculo 2 2 3 3 3 9" xfId="16931"/>
    <cellStyle name="Cálculo 2 2 3 3 3 9 2" xfId="31383"/>
    <cellStyle name="Cálculo 2 2 3 3 4" xfId="2334"/>
    <cellStyle name="Cálculo 2 2 3 3 4 2" xfId="6676"/>
    <cellStyle name="Cálculo 2 2 3 3 4 2 2" xfId="10802"/>
    <cellStyle name="Cálculo 2 2 3 3 4 2 2 2" xfId="31386"/>
    <cellStyle name="Cálculo 2 2 3 3 4 2 3" xfId="17082"/>
    <cellStyle name="Cálculo 2 2 3 3 4 2 3 2" xfId="31387"/>
    <cellStyle name="Cálculo 2 2 3 3 4 2 4" xfId="20194"/>
    <cellStyle name="Cálculo 2 2 3 3 4 2 4 2" xfId="31388"/>
    <cellStyle name="Cálculo 2 2 3 3 4 2 5" xfId="31385"/>
    <cellStyle name="Cálculo 2 2 3 3 4 3" xfId="4967"/>
    <cellStyle name="Cálculo 2 2 3 3 4 3 2" xfId="15791"/>
    <cellStyle name="Cálculo 2 2 3 3 4 3 2 2" xfId="31390"/>
    <cellStyle name="Cálculo 2 2 3 3 4 3 3" xfId="18485"/>
    <cellStyle name="Cálculo 2 2 3 3 4 3 3 2" xfId="31391"/>
    <cellStyle name="Cálculo 2 2 3 3 4 3 4" xfId="31389"/>
    <cellStyle name="Cálculo 2 2 3 3 4 4" xfId="8487"/>
    <cellStyle name="Cálculo 2 2 3 3 4 4 2" xfId="31392"/>
    <cellStyle name="Cálculo 2 2 3 3 4 5" xfId="13872"/>
    <cellStyle name="Cálculo 2 2 3 3 4 5 2" xfId="31393"/>
    <cellStyle name="Cálculo 2 2 3 3 4 6" xfId="14436"/>
    <cellStyle name="Cálculo 2 2 3 3 4 6 2" xfId="31394"/>
    <cellStyle name="Cálculo 2 2 3 3 4 7" xfId="31384"/>
    <cellStyle name="Cálculo 2 2 3 3 5" xfId="5849"/>
    <cellStyle name="Cálculo 2 2 3 3 5 2" xfId="7557"/>
    <cellStyle name="Cálculo 2 2 3 3 5 2 2" xfId="11525"/>
    <cellStyle name="Cálculo 2 2 3 3 5 2 2 2" xfId="31397"/>
    <cellStyle name="Cálculo 2 2 3 3 5 2 3" xfId="17763"/>
    <cellStyle name="Cálculo 2 2 3 3 5 2 3 2" xfId="31398"/>
    <cellStyle name="Cálculo 2 2 3 3 5 2 4" xfId="21075"/>
    <cellStyle name="Cálculo 2 2 3 3 5 2 4 2" xfId="31399"/>
    <cellStyle name="Cálculo 2 2 3 3 5 2 5" xfId="31396"/>
    <cellStyle name="Cálculo 2 2 3 3 5 3" xfId="10367"/>
    <cellStyle name="Cálculo 2 2 3 3 5 3 2" xfId="31400"/>
    <cellStyle name="Cálculo 2 2 3 3 5 4" xfId="16472"/>
    <cellStyle name="Cálculo 2 2 3 3 5 4 2" xfId="31401"/>
    <cellStyle name="Cálculo 2 2 3 3 5 5" xfId="19367"/>
    <cellStyle name="Cálculo 2 2 3 3 5 5 2" xfId="31402"/>
    <cellStyle name="Cálculo 2 2 3 3 5 6" xfId="31395"/>
    <cellStyle name="Cálculo 2 2 3 3 6" xfId="6081"/>
    <cellStyle name="Cálculo 2 2 3 3 6 2" xfId="7789"/>
    <cellStyle name="Cálculo 2 2 3 3 6 2 2" xfId="11757"/>
    <cellStyle name="Cálculo 2 2 3 3 6 2 2 2" xfId="31405"/>
    <cellStyle name="Cálculo 2 2 3 3 6 2 3" xfId="17934"/>
    <cellStyle name="Cálculo 2 2 3 3 6 2 3 2" xfId="31406"/>
    <cellStyle name="Cálculo 2 2 3 3 6 2 4" xfId="21307"/>
    <cellStyle name="Cálculo 2 2 3 3 6 2 4 2" xfId="31407"/>
    <cellStyle name="Cálculo 2 2 3 3 6 2 5" xfId="31404"/>
    <cellStyle name="Cálculo 2 2 3 3 6 3" xfId="10407"/>
    <cellStyle name="Cálculo 2 2 3 3 6 3 2" xfId="31408"/>
    <cellStyle name="Cálculo 2 2 3 3 6 4" xfId="16643"/>
    <cellStyle name="Cálculo 2 2 3 3 6 4 2" xfId="31409"/>
    <cellStyle name="Cálculo 2 2 3 3 6 5" xfId="19599"/>
    <cellStyle name="Cálculo 2 2 3 3 6 5 2" xfId="31410"/>
    <cellStyle name="Cálculo 2 2 3 3 6 6" xfId="31403"/>
    <cellStyle name="Cálculo 2 2 3 3 7" xfId="6313"/>
    <cellStyle name="Cálculo 2 2 3 3 7 2" xfId="8021"/>
    <cellStyle name="Cálculo 2 2 3 3 7 2 2" xfId="11989"/>
    <cellStyle name="Cálculo 2 2 3 3 7 2 2 2" xfId="31413"/>
    <cellStyle name="Cálculo 2 2 3 3 7 2 3" xfId="18105"/>
    <cellStyle name="Cálculo 2 2 3 3 7 2 3 2" xfId="31414"/>
    <cellStyle name="Cálculo 2 2 3 3 7 2 4" xfId="21539"/>
    <cellStyle name="Cálculo 2 2 3 3 7 2 4 2" xfId="31415"/>
    <cellStyle name="Cálculo 2 2 3 3 7 2 5" xfId="31412"/>
    <cellStyle name="Cálculo 2 2 3 3 7 3" xfId="10447"/>
    <cellStyle name="Cálculo 2 2 3 3 7 3 2" xfId="31416"/>
    <cellStyle name="Cálculo 2 2 3 3 7 4" xfId="16813"/>
    <cellStyle name="Cálculo 2 2 3 3 7 4 2" xfId="31417"/>
    <cellStyle name="Cálculo 2 2 3 3 7 5" xfId="19831"/>
    <cellStyle name="Cálculo 2 2 3 3 7 5 2" xfId="31418"/>
    <cellStyle name="Cálculo 2 2 3 3 7 6" xfId="31411"/>
    <cellStyle name="Cálculo 2 2 3 3 8" xfId="5274"/>
    <cellStyle name="Cálculo 2 2 3 3 8 2" xfId="10042"/>
    <cellStyle name="Cálculo 2 2 3 3 8 2 2" xfId="31420"/>
    <cellStyle name="Cálculo 2 2 3 3 8 3" xfId="16041"/>
    <cellStyle name="Cálculo 2 2 3 3 8 3 2" xfId="31421"/>
    <cellStyle name="Cálculo 2 2 3 3 8 4" xfId="18792"/>
    <cellStyle name="Cálculo 2 2 3 3 8 4 2" xfId="31422"/>
    <cellStyle name="Cálculo 2 2 3 3 8 5" xfId="31419"/>
    <cellStyle name="Cálculo 2 2 3 3 9" xfId="6982"/>
    <cellStyle name="Cálculo 2 2 3 3 9 2" xfId="11028"/>
    <cellStyle name="Cálculo 2 2 3 3 9 2 2" xfId="31424"/>
    <cellStyle name="Cálculo 2 2 3 3 9 3" xfId="17333"/>
    <cellStyle name="Cálculo 2 2 3 3 9 3 2" xfId="31425"/>
    <cellStyle name="Cálculo 2 2 3 3 9 4" xfId="20500"/>
    <cellStyle name="Cálculo 2 2 3 3 9 4 2" xfId="31426"/>
    <cellStyle name="Cálculo 2 2 3 3 9 5" xfId="31423"/>
    <cellStyle name="Cálculo 2 2 3 4" xfId="2661"/>
    <cellStyle name="Cálculo 2 2 3 4 10" xfId="8791"/>
    <cellStyle name="Cálculo 2 2 3 4 10 2" xfId="31428"/>
    <cellStyle name="Cálculo 2 2 3 4 11" xfId="14107"/>
    <cellStyle name="Cálculo 2 2 3 4 11 2" xfId="31429"/>
    <cellStyle name="Cálculo 2 2 3 4 12" xfId="15273"/>
    <cellStyle name="Cálculo 2 2 3 4 12 2" xfId="31430"/>
    <cellStyle name="Cálculo 2 2 3 4 13" xfId="31427"/>
    <cellStyle name="Cálculo 2 2 3 4 2" xfId="3048"/>
    <cellStyle name="Cálculo 2 2 3 4 2 2" xfId="6749"/>
    <cellStyle name="Cálculo 2 2 3 4 2 2 2" xfId="10854"/>
    <cellStyle name="Cálculo 2 2 3 4 2 2 2 2" xfId="31433"/>
    <cellStyle name="Cálculo 2 2 3 4 2 2 3" xfId="17148"/>
    <cellStyle name="Cálculo 2 2 3 4 2 2 3 2" xfId="31434"/>
    <cellStyle name="Cálculo 2 2 3 4 2 2 4" xfId="20267"/>
    <cellStyle name="Cálculo 2 2 3 4 2 2 4 2" xfId="31435"/>
    <cellStyle name="Cálculo 2 2 3 4 2 2 5" xfId="31432"/>
    <cellStyle name="Cálculo 2 2 3 4 2 3" xfId="5040"/>
    <cellStyle name="Cálculo 2 2 3 4 2 3 2" xfId="15857"/>
    <cellStyle name="Cálculo 2 2 3 4 2 3 2 2" xfId="31437"/>
    <cellStyle name="Cálculo 2 2 3 4 2 3 3" xfId="18558"/>
    <cellStyle name="Cálculo 2 2 3 4 2 3 3 2" xfId="31438"/>
    <cellStyle name="Cálculo 2 2 3 4 2 3 4" xfId="31436"/>
    <cellStyle name="Cálculo 2 2 3 4 2 4" xfId="9140"/>
    <cellStyle name="Cálculo 2 2 3 4 2 4 2" xfId="31439"/>
    <cellStyle name="Cálculo 2 2 3 4 2 5" xfId="14387"/>
    <cellStyle name="Cálculo 2 2 3 4 2 5 2" xfId="31440"/>
    <cellStyle name="Cálculo 2 2 3 4 2 6" xfId="16554"/>
    <cellStyle name="Cálculo 2 2 3 4 2 6 2" xfId="31441"/>
    <cellStyle name="Cálculo 2 2 3 4 2 7" xfId="31431"/>
    <cellStyle name="Cálculo 2 2 3 4 3" xfId="3431"/>
    <cellStyle name="Cálculo 2 2 3 4 3 2" xfId="7483"/>
    <cellStyle name="Cálculo 2 2 3 4 3 2 2" xfId="11459"/>
    <cellStyle name="Cálculo 2 2 3 4 3 2 2 2" xfId="31444"/>
    <cellStyle name="Cálculo 2 2 3 4 3 2 3" xfId="17700"/>
    <cellStyle name="Cálculo 2 2 3 4 3 2 3 2" xfId="31445"/>
    <cellStyle name="Cálculo 2 2 3 4 3 2 4" xfId="21001"/>
    <cellStyle name="Cálculo 2 2 3 4 3 2 4 2" xfId="31446"/>
    <cellStyle name="Cálculo 2 2 3 4 3 2 5" xfId="31443"/>
    <cellStyle name="Cálculo 2 2 3 4 3 3" xfId="5775"/>
    <cellStyle name="Cálculo 2 2 3 4 3 3 2" xfId="16409"/>
    <cellStyle name="Cálculo 2 2 3 4 3 3 2 2" xfId="31448"/>
    <cellStyle name="Cálculo 2 2 3 4 3 3 3" xfId="19293"/>
    <cellStyle name="Cálculo 2 2 3 4 3 3 3 2" xfId="31449"/>
    <cellStyle name="Cálculo 2 2 3 4 3 3 4" xfId="31447"/>
    <cellStyle name="Cálculo 2 2 3 4 3 4" xfId="9354"/>
    <cellStyle name="Cálculo 2 2 3 4 3 4 2" xfId="31450"/>
    <cellStyle name="Cálculo 2 2 3 4 3 5" xfId="14663"/>
    <cellStyle name="Cálculo 2 2 3 4 3 5 2" xfId="31451"/>
    <cellStyle name="Cálculo 2 2 3 4 3 6" xfId="13514"/>
    <cellStyle name="Cálculo 2 2 3 4 3 6 2" xfId="31452"/>
    <cellStyle name="Cálculo 2 2 3 4 3 7" xfId="31442"/>
    <cellStyle name="Cálculo 2 2 3 4 4" xfId="3814"/>
    <cellStyle name="Cálculo 2 2 3 4 4 2" xfId="7633"/>
    <cellStyle name="Cálculo 2 2 3 4 4 2 2" xfId="11601"/>
    <cellStyle name="Cálculo 2 2 3 4 4 2 2 2" xfId="31455"/>
    <cellStyle name="Cálculo 2 2 3 4 4 2 3" xfId="17833"/>
    <cellStyle name="Cálculo 2 2 3 4 4 2 3 2" xfId="31456"/>
    <cellStyle name="Cálculo 2 2 3 4 4 2 4" xfId="21151"/>
    <cellStyle name="Cálculo 2 2 3 4 4 2 4 2" xfId="31457"/>
    <cellStyle name="Cálculo 2 2 3 4 4 2 5" xfId="31454"/>
    <cellStyle name="Cálculo 2 2 3 4 4 3" xfId="5925"/>
    <cellStyle name="Cálculo 2 2 3 4 4 3 2" xfId="16542"/>
    <cellStyle name="Cálculo 2 2 3 4 4 3 2 2" xfId="31459"/>
    <cellStyle name="Cálculo 2 2 3 4 4 3 3" xfId="19443"/>
    <cellStyle name="Cálculo 2 2 3 4 4 3 3 2" xfId="31460"/>
    <cellStyle name="Cálculo 2 2 3 4 4 3 4" xfId="31458"/>
    <cellStyle name="Cálculo 2 2 3 4 4 4" xfId="9532"/>
    <cellStyle name="Cálculo 2 2 3 4 4 4 2" xfId="31461"/>
    <cellStyle name="Cálculo 2 2 3 4 4 5" xfId="14938"/>
    <cellStyle name="Cálculo 2 2 3 4 4 5 2" xfId="31462"/>
    <cellStyle name="Cálculo 2 2 3 4 4 6" xfId="13145"/>
    <cellStyle name="Cálculo 2 2 3 4 4 6 2" xfId="31463"/>
    <cellStyle name="Cálculo 2 2 3 4 4 7" xfId="31453"/>
    <cellStyle name="Cálculo 2 2 3 4 5" xfId="4196"/>
    <cellStyle name="Cálculo 2 2 3 4 5 2" xfId="7865"/>
    <cellStyle name="Cálculo 2 2 3 4 5 2 2" xfId="11833"/>
    <cellStyle name="Cálculo 2 2 3 4 5 2 2 2" xfId="31466"/>
    <cellStyle name="Cálculo 2 2 3 4 5 2 3" xfId="18004"/>
    <cellStyle name="Cálculo 2 2 3 4 5 2 3 2" xfId="31467"/>
    <cellStyle name="Cálculo 2 2 3 4 5 2 4" xfId="21383"/>
    <cellStyle name="Cálculo 2 2 3 4 5 2 4 2" xfId="31468"/>
    <cellStyle name="Cálculo 2 2 3 4 5 2 5" xfId="31465"/>
    <cellStyle name="Cálculo 2 2 3 4 5 3" xfId="6157"/>
    <cellStyle name="Cálculo 2 2 3 4 5 3 2" xfId="16713"/>
    <cellStyle name="Cálculo 2 2 3 4 5 3 2 2" xfId="31470"/>
    <cellStyle name="Cálculo 2 2 3 4 5 3 3" xfId="19675"/>
    <cellStyle name="Cálculo 2 2 3 4 5 3 3 2" xfId="31471"/>
    <cellStyle name="Cálculo 2 2 3 4 5 3 4" xfId="31469"/>
    <cellStyle name="Cálculo 2 2 3 4 5 4" xfId="9709"/>
    <cellStyle name="Cálculo 2 2 3 4 5 4 2" xfId="31472"/>
    <cellStyle name="Cálculo 2 2 3 4 5 5" xfId="15212"/>
    <cellStyle name="Cálculo 2 2 3 4 5 5 2" xfId="31473"/>
    <cellStyle name="Cálculo 2 2 3 4 5 6" xfId="12763"/>
    <cellStyle name="Cálculo 2 2 3 4 5 6 2" xfId="31474"/>
    <cellStyle name="Cálculo 2 2 3 4 5 7" xfId="31464"/>
    <cellStyle name="Cálculo 2 2 3 4 6" xfId="6389"/>
    <cellStyle name="Cálculo 2 2 3 4 6 2" xfId="8097"/>
    <cellStyle name="Cálculo 2 2 3 4 6 2 2" xfId="12065"/>
    <cellStyle name="Cálculo 2 2 3 4 6 2 2 2" xfId="31477"/>
    <cellStyle name="Cálculo 2 2 3 4 6 2 3" xfId="18175"/>
    <cellStyle name="Cálculo 2 2 3 4 6 2 3 2" xfId="31478"/>
    <cellStyle name="Cálculo 2 2 3 4 6 2 4" xfId="21615"/>
    <cellStyle name="Cálculo 2 2 3 4 6 2 4 2" xfId="31479"/>
    <cellStyle name="Cálculo 2 2 3 4 6 2 5" xfId="31476"/>
    <cellStyle name="Cálculo 2 2 3 4 6 3" xfId="10523"/>
    <cellStyle name="Cálculo 2 2 3 4 6 3 2" xfId="31480"/>
    <cellStyle name="Cálculo 2 2 3 4 6 4" xfId="16883"/>
    <cellStyle name="Cálculo 2 2 3 4 6 4 2" xfId="31481"/>
    <cellStyle name="Cálculo 2 2 3 4 6 5" xfId="19907"/>
    <cellStyle name="Cálculo 2 2 3 4 6 5 2" xfId="31482"/>
    <cellStyle name="Cálculo 2 2 3 4 6 6" xfId="31475"/>
    <cellStyle name="Cálculo 2 2 3 4 7" xfId="5377"/>
    <cellStyle name="Cálculo 2 2 3 4 7 2" xfId="10118"/>
    <cellStyle name="Cálculo 2 2 3 4 7 2 2" xfId="31484"/>
    <cellStyle name="Cálculo 2 2 3 4 7 3" xfId="16121"/>
    <cellStyle name="Cálculo 2 2 3 4 7 3 2" xfId="31485"/>
    <cellStyle name="Cálculo 2 2 3 4 7 4" xfId="18895"/>
    <cellStyle name="Cálculo 2 2 3 4 7 4 2" xfId="31486"/>
    <cellStyle name="Cálculo 2 2 3 4 7 5" xfId="31483"/>
    <cellStyle name="Cálculo 2 2 3 4 8" xfId="7085"/>
    <cellStyle name="Cálculo 2 2 3 4 8 2" xfId="11106"/>
    <cellStyle name="Cálculo 2 2 3 4 8 2 2" xfId="31488"/>
    <cellStyle name="Cálculo 2 2 3 4 8 3" xfId="17413"/>
    <cellStyle name="Cálculo 2 2 3 4 8 3 2" xfId="31489"/>
    <cellStyle name="Cálculo 2 2 3 4 8 4" xfId="20603"/>
    <cellStyle name="Cálculo 2 2 3 4 8 4 2" xfId="31490"/>
    <cellStyle name="Cálculo 2 2 3 4 8 5" xfId="31487"/>
    <cellStyle name="Cálculo 2 2 3 4 9" xfId="4472"/>
    <cellStyle name="Cálculo 2 2 3 4 9 2" xfId="15436"/>
    <cellStyle name="Cálculo 2 2 3 4 9 2 2" xfId="31492"/>
    <cellStyle name="Cálculo 2 2 3 4 9 3" xfId="12501"/>
    <cellStyle name="Cálculo 2 2 3 4 9 3 2" xfId="31493"/>
    <cellStyle name="Cálculo 2 2 3 4 9 4" xfId="31491"/>
    <cellStyle name="Cálculo 2 2 3 5" xfId="2501"/>
    <cellStyle name="Cálculo 2 2 3 5 10" xfId="31494"/>
    <cellStyle name="Cálculo 2 2 3 5 2" xfId="2888"/>
    <cellStyle name="Cálculo 2 2 3 5 2 2" xfId="6712"/>
    <cellStyle name="Cálculo 2 2 3 5 2 2 2" xfId="17115"/>
    <cellStyle name="Cálculo 2 2 3 5 2 2 2 2" xfId="31497"/>
    <cellStyle name="Cálculo 2 2 3 5 2 2 3" xfId="20230"/>
    <cellStyle name="Cálculo 2 2 3 5 2 2 3 2" xfId="31498"/>
    <cellStyle name="Cálculo 2 2 3 5 2 2 4" xfId="31496"/>
    <cellStyle name="Cálculo 2 2 3 5 2 3" xfId="9006"/>
    <cellStyle name="Cálculo 2 2 3 5 2 3 2" xfId="31499"/>
    <cellStyle name="Cálculo 2 2 3 5 2 4" xfId="14258"/>
    <cellStyle name="Cálculo 2 2 3 5 2 4 2" xfId="31500"/>
    <cellStyle name="Cálculo 2 2 3 5 2 5" xfId="17885"/>
    <cellStyle name="Cálculo 2 2 3 5 2 5 2" xfId="31501"/>
    <cellStyle name="Cálculo 2 2 3 5 2 6" xfId="31495"/>
    <cellStyle name="Cálculo 2 2 3 5 3" xfId="3271"/>
    <cellStyle name="Cálculo 2 2 3 5 3 2" xfId="14534"/>
    <cellStyle name="Cálculo 2 2 3 5 3 2 2" xfId="31503"/>
    <cellStyle name="Cálculo 2 2 3 5 3 3" xfId="16405"/>
    <cellStyle name="Cálculo 2 2 3 5 3 3 2" xfId="31504"/>
    <cellStyle name="Cálculo 2 2 3 5 3 4" xfId="31502"/>
    <cellStyle name="Cálculo 2 2 3 5 4" xfId="3654"/>
    <cellStyle name="Cálculo 2 2 3 5 4 2" xfId="14809"/>
    <cellStyle name="Cálculo 2 2 3 5 4 2 2" xfId="31506"/>
    <cellStyle name="Cálculo 2 2 3 5 4 3" xfId="13305"/>
    <cellStyle name="Cálculo 2 2 3 5 4 3 2" xfId="31507"/>
    <cellStyle name="Cálculo 2 2 3 5 4 4" xfId="31505"/>
    <cellStyle name="Cálculo 2 2 3 5 5" xfId="4036"/>
    <cellStyle name="Cálculo 2 2 3 5 5 2" xfId="15083"/>
    <cellStyle name="Cálculo 2 2 3 5 5 2 2" xfId="31509"/>
    <cellStyle name="Cálculo 2 2 3 5 5 3" xfId="12923"/>
    <cellStyle name="Cálculo 2 2 3 5 5 3 2" xfId="31510"/>
    <cellStyle name="Cálculo 2 2 3 5 5 4" xfId="31508"/>
    <cellStyle name="Cálculo 2 2 3 5 6" xfId="5003"/>
    <cellStyle name="Cálculo 2 2 3 5 6 2" xfId="15824"/>
    <cellStyle name="Cálculo 2 2 3 5 6 2 2" xfId="31512"/>
    <cellStyle name="Cálculo 2 2 3 5 6 3" xfId="18521"/>
    <cellStyle name="Cálculo 2 2 3 5 6 3 2" xfId="31513"/>
    <cellStyle name="Cálculo 2 2 3 5 6 4" xfId="31511"/>
    <cellStyle name="Cálculo 2 2 3 5 7" xfId="8643"/>
    <cellStyle name="Cálculo 2 2 3 5 7 2" xfId="31514"/>
    <cellStyle name="Cálculo 2 2 3 5 8" xfId="13978"/>
    <cellStyle name="Cálculo 2 2 3 5 8 2" xfId="31515"/>
    <cellStyle name="Cálculo 2 2 3 5 9" xfId="17691"/>
    <cellStyle name="Cálculo 2 2 3 5 9 2" xfId="31516"/>
    <cellStyle name="Cálculo 2 2 3 6" xfId="5153"/>
    <cellStyle name="Cálculo 2 2 3 6 2" xfId="6862"/>
    <cellStyle name="Cálculo 2 2 3 6 2 2" xfId="10948"/>
    <cellStyle name="Cálculo 2 2 3 6 2 2 2" xfId="31519"/>
    <cellStyle name="Cálculo 2 2 3 6 2 3" xfId="17241"/>
    <cellStyle name="Cálculo 2 2 3 6 2 3 2" xfId="31520"/>
    <cellStyle name="Cálculo 2 2 3 6 2 4" xfId="20380"/>
    <cellStyle name="Cálculo 2 2 3 6 2 4 2" xfId="31521"/>
    <cellStyle name="Cálculo 2 2 3 6 2 5" xfId="31518"/>
    <cellStyle name="Cálculo 2 2 3 6 3" xfId="9984"/>
    <cellStyle name="Cálculo 2 2 3 6 3 2" xfId="31522"/>
    <cellStyle name="Cálculo 2 2 3 6 4" xfId="15950"/>
    <cellStyle name="Cálculo 2 2 3 6 4 2" xfId="31523"/>
    <cellStyle name="Cálculo 2 2 3 6 5" xfId="18671"/>
    <cellStyle name="Cálculo 2 2 3 6 5 2" xfId="31524"/>
    <cellStyle name="Cálculo 2 2 3 6 6" xfId="31517"/>
    <cellStyle name="Cálculo 2 2 3 7" xfId="4989"/>
    <cellStyle name="Cálculo 2 2 3 7 2" xfId="6698"/>
    <cellStyle name="Cálculo 2 2 3 7 2 2" xfId="10823"/>
    <cellStyle name="Cálculo 2 2 3 7 2 2 2" xfId="31527"/>
    <cellStyle name="Cálculo 2 2 3 7 2 3" xfId="17101"/>
    <cellStyle name="Cálculo 2 2 3 7 2 3 2" xfId="31528"/>
    <cellStyle name="Cálculo 2 2 3 7 2 4" xfId="20216"/>
    <cellStyle name="Cálculo 2 2 3 7 2 4 2" xfId="31529"/>
    <cellStyle name="Cálculo 2 2 3 7 2 5" xfId="31526"/>
    <cellStyle name="Cálculo 2 2 3 7 3" xfId="9963"/>
    <cellStyle name="Cálculo 2 2 3 7 3 2" xfId="31530"/>
    <cellStyle name="Cálculo 2 2 3 7 4" xfId="15810"/>
    <cellStyle name="Cálculo 2 2 3 7 4 2" xfId="31531"/>
    <cellStyle name="Cálculo 2 2 3 7 5" xfId="18507"/>
    <cellStyle name="Cálculo 2 2 3 7 5 2" xfId="31532"/>
    <cellStyle name="Cálculo 2 2 3 7 6" xfId="31525"/>
    <cellStyle name="Cálculo 2 2 3 8" xfId="5790"/>
    <cellStyle name="Cálculo 2 2 3 8 2" xfId="7498"/>
    <cellStyle name="Cálculo 2 2 3 8 2 2" xfId="11473"/>
    <cellStyle name="Cálculo 2 2 3 8 2 2 2" xfId="31535"/>
    <cellStyle name="Cálculo 2 2 3 8 2 3" xfId="17714"/>
    <cellStyle name="Cálculo 2 2 3 8 2 3 2" xfId="31536"/>
    <cellStyle name="Cálculo 2 2 3 8 2 4" xfId="21016"/>
    <cellStyle name="Cálculo 2 2 3 8 2 4 2" xfId="31537"/>
    <cellStyle name="Cálculo 2 2 3 8 2 5" xfId="31534"/>
    <cellStyle name="Cálculo 2 2 3 8 3" xfId="10335"/>
    <cellStyle name="Cálculo 2 2 3 8 3 2" xfId="31538"/>
    <cellStyle name="Cálculo 2 2 3 8 4" xfId="16423"/>
    <cellStyle name="Cálculo 2 2 3 8 4 2" xfId="31539"/>
    <cellStyle name="Cálculo 2 2 3 8 5" xfId="19308"/>
    <cellStyle name="Cálculo 2 2 3 8 5 2" xfId="31540"/>
    <cellStyle name="Cálculo 2 2 3 8 6" xfId="31533"/>
    <cellStyle name="Cálculo 2 2 3 9" xfId="4897"/>
    <cellStyle name="Cálculo 2 2 3 9 2" xfId="6606"/>
    <cellStyle name="Cálculo 2 2 3 9 2 2" xfId="10740"/>
    <cellStyle name="Cálculo 2 2 3 9 2 2 2" xfId="31543"/>
    <cellStyle name="Cálculo 2 2 3 9 2 3" xfId="17026"/>
    <cellStyle name="Cálculo 2 2 3 9 2 3 2" xfId="31544"/>
    <cellStyle name="Cálculo 2 2 3 9 2 4" xfId="20124"/>
    <cellStyle name="Cálculo 2 2 3 9 2 4 2" xfId="31545"/>
    <cellStyle name="Cálculo 2 2 3 9 2 5" xfId="31542"/>
    <cellStyle name="Cálculo 2 2 3 9 3" xfId="9914"/>
    <cellStyle name="Cálculo 2 2 3 9 3 2" xfId="31546"/>
    <cellStyle name="Cálculo 2 2 3 9 4" xfId="15736"/>
    <cellStyle name="Cálculo 2 2 3 9 4 2" xfId="31547"/>
    <cellStyle name="Cálculo 2 2 3 9 5" xfId="18415"/>
    <cellStyle name="Cálculo 2 2 3 9 5 2" xfId="31548"/>
    <cellStyle name="Cálculo 2 2 3 9 6" xfId="31541"/>
    <cellStyle name="Cálculo 2 2 4" xfId="2497"/>
    <cellStyle name="Cálculo 2 2 4 2" xfId="2884"/>
    <cellStyle name="Cálculo 2 2 4 2 2" xfId="14255"/>
    <cellStyle name="Cálculo 2 2 4 2 2 2" xfId="31551"/>
    <cellStyle name="Cálculo 2 2 4 2 3" xfId="16764"/>
    <cellStyle name="Cálculo 2 2 4 2 3 2" xfId="31552"/>
    <cellStyle name="Cálculo 2 2 4 2 4" xfId="31550"/>
    <cellStyle name="Cálculo 2 2 4 3" xfId="3267"/>
    <cellStyle name="Cálculo 2 2 4 3 2" xfId="14531"/>
    <cellStyle name="Cálculo 2 2 4 3 2 2" xfId="31554"/>
    <cellStyle name="Cálculo 2 2 4 3 3" xfId="14988"/>
    <cellStyle name="Cálculo 2 2 4 3 3 2" xfId="31555"/>
    <cellStyle name="Cálculo 2 2 4 3 4" xfId="31553"/>
    <cellStyle name="Cálculo 2 2 4 4" xfId="3650"/>
    <cellStyle name="Cálculo 2 2 4 4 2" xfId="14806"/>
    <cellStyle name="Cálculo 2 2 4 4 2 2" xfId="31557"/>
    <cellStyle name="Cálculo 2 2 4 4 3" xfId="13309"/>
    <cellStyle name="Cálculo 2 2 4 4 3 2" xfId="31558"/>
    <cellStyle name="Cálculo 2 2 4 4 4" xfId="31556"/>
    <cellStyle name="Cálculo 2 2 4 5" xfId="4032"/>
    <cellStyle name="Cálculo 2 2 4 5 2" xfId="15080"/>
    <cellStyle name="Cálculo 2 2 4 5 2 2" xfId="31560"/>
    <cellStyle name="Cálculo 2 2 4 5 3" xfId="12927"/>
    <cellStyle name="Cálculo 2 2 4 5 3 2" xfId="31561"/>
    <cellStyle name="Cálculo 2 2 4 5 4" xfId="31559"/>
    <cellStyle name="Cálculo 2 2 4 6" xfId="13975"/>
    <cellStyle name="Cálculo 2 2 4 6 2" xfId="31562"/>
    <cellStyle name="Cálculo 2 2 4 7" xfId="15681"/>
    <cellStyle name="Cálculo 2 2 4 7 2" xfId="31563"/>
    <cellStyle name="Cálculo 2 2 4 8" xfId="31549"/>
    <cellStyle name="Cálculo 2 2 5" xfId="2485"/>
    <cellStyle name="Cálculo 2 2 5 2" xfId="2872"/>
    <cellStyle name="Cálculo 2 2 5 2 2" xfId="14247"/>
    <cellStyle name="Cálculo 2 2 5 2 2 2" xfId="31566"/>
    <cellStyle name="Cálculo 2 2 5 2 3" xfId="15901"/>
    <cellStyle name="Cálculo 2 2 5 2 3 2" xfId="31567"/>
    <cellStyle name="Cálculo 2 2 5 2 4" xfId="31565"/>
    <cellStyle name="Cálculo 2 2 5 3" xfId="3255"/>
    <cellStyle name="Cálculo 2 2 5 3 2" xfId="14523"/>
    <cellStyle name="Cálculo 2 2 5 3 2 2" xfId="31569"/>
    <cellStyle name="Cálculo 2 2 5 3 3" xfId="14479"/>
    <cellStyle name="Cálculo 2 2 5 3 3 2" xfId="31570"/>
    <cellStyle name="Cálculo 2 2 5 3 4" xfId="31568"/>
    <cellStyle name="Cálculo 2 2 5 4" xfId="3638"/>
    <cellStyle name="Cálculo 2 2 5 4 2" xfId="14798"/>
    <cellStyle name="Cálculo 2 2 5 4 2 2" xfId="31572"/>
    <cellStyle name="Cálculo 2 2 5 4 3" xfId="13321"/>
    <cellStyle name="Cálculo 2 2 5 4 3 2" xfId="31573"/>
    <cellStyle name="Cálculo 2 2 5 4 4" xfId="31571"/>
    <cellStyle name="Cálculo 2 2 5 5" xfId="4020"/>
    <cellStyle name="Cálculo 2 2 5 5 2" xfId="15072"/>
    <cellStyle name="Cálculo 2 2 5 5 2 2" xfId="31575"/>
    <cellStyle name="Cálculo 2 2 5 5 3" xfId="12939"/>
    <cellStyle name="Cálculo 2 2 5 5 3 2" xfId="31576"/>
    <cellStyle name="Cálculo 2 2 5 5 4" xfId="31574"/>
    <cellStyle name="Cálculo 2 2 5 6" xfId="13967"/>
    <cellStyle name="Cálculo 2 2 5 6 2" xfId="31577"/>
    <cellStyle name="Cálculo 2 2 5 7" xfId="14194"/>
    <cellStyle name="Cálculo 2 2 5 7 2" xfId="31578"/>
    <cellStyle name="Cálculo 2 2 5 8" xfId="31564"/>
    <cellStyle name="Cálculo 2 2 6" xfId="21869"/>
    <cellStyle name="Cálculo 2 2 6 2" xfId="31579"/>
    <cellStyle name="Cálculo 2 2 7" xfId="29078"/>
    <cellStyle name="Cálculo 2 2 8" xfId="56039"/>
    <cellStyle name="Cálculo 2 3" xfId="1643"/>
    <cellStyle name="Cálculo 2 4" xfId="1716"/>
    <cellStyle name="Cálculo 2 5" xfId="29223"/>
    <cellStyle name="Cálculo 2 6" xfId="29254"/>
    <cellStyle name="Cálculo 2 7" xfId="29216"/>
    <cellStyle name="Cálculo 3" xfId="26"/>
    <cellStyle name="Cálculo 3 2" xfId="2102"/>
    <cellStyle name="Cálculo 3 2 10" xfId="4560"/>
    <cellStyle name="Cálculo 3 2 10 2" xfId="9811"/>
    <cellStyle name="Cálculo 3 2 10 2 2" xfId="31582"/>
    <cellStyle name="Cálculo 3 2 10 3" xfId="15498"/>
    <cellStyle name="Cálculo 3 2 10 3 2" xfId="31583"/>
    <cellStyle name="Cálculo 3 2 10 4" xfId="12429"/>
    <cellStyle name="Cálculo 3 2 10 4 2" xfId="31584"/>
    <cellStyle name="Cálculo 3 2 10 5" xfId="31581"/>
    <cellStyle name="Cálculo 3 2 11" xfId="4339"/>
    <cellStyle name="Cálculo 3 2 11 2" xfId="15316"/>
    <cellStyle name="Cálculo 3 2 11 2 2" xfId="31586"/>
    <cellStyle name="Cálculo 3 2 11 3" xfId="12621"/>
    <cellStyle name="Cálculo 3 2 11 3 2" xfId="31587"/>
    <cellStyle name="Cálculo 3 2 11 4" xfId="31585"/>
    <cellStyle name="Cálculo 3 2 12" xfId="8265"/>
    <cellStyle name="Cálculo 3 2 12 2" xfId="31588"/>
    <cellStyle name="Cálculo 3 2 13" xfId="13628"/>
    <cellStyle name="Cálculo 3 2 13 2" xfId="31589"/>
    <cellStyle name="Cálculo 3 2 14" xfId="31580"/>
    <cellStyle name="Cálculo 3 2 2" xfId="2191"/>
    <cellStyle name="Cálculo 3 2 2 10" xfId="6967"/>
    <cellStyle name="Cálculo 3 2 2 10 2" xfId="11021"/>
    <cellStyle name="Cálculo 3 2 2 10 2 2" xfId="31592"/>
    <cellStyle name="Cálculo 3 2 2 10 3" xfId="17323"/>
    <cellStyle name="Cálculo 3 2 2 10 3 2" xfId="31593"/>
    <cellStyle name="Cálculo 3 2 2 10 4" xfId="20485"/>
    <cellStyle name="Cálculo 3 2 2 10 4 2" xfId="31594"/>
    <cellStyle name="Cálculo 3 2 2 10 5" xfId="31591"/>
    <cellStyle name="Cálculo 3 2 2 11" xfId="4384"/>
    <cellStyle name="Cálculo 3 2 2 11 2" xfId="15355"/>
    <cellStyle name="Cálculo 3 2 2 11 2 2" xfId="31596"/>
    <cellStyle name="Cálculo 3 2 2 11 3" xfId="12589"/>
    <cellStyle name="Cálculo 3 2 2 11 3 2" xfId="31597"/>
    <cellStyle name="Cálculo 3 2 2 11 4" xfId="31595"/>
    <cellStyle name="Cálculo 3 2 2 12" xfId="8346"/>
    <cellStyle name="Cálculo 3 2 2 12 2" xfId="31598"/>
    <cellStyle name="Cálculo 3 2 2 13" xfId="13758"/>
    <cellStyle name="Cálculo 3 2 2 13 2" xfId="31599"/>
    <cellStyle name="Cálculo 3 2 2 14" xfId="15576"/>
    <cellStyle name="Cálculo 3 2 2 14 2" xfId="31600"/>
    <cellStyle name="Cálculo 3 2 2 15" xfId="31590"/>
    <cellStyle name="Cálculo 3 2 2 2" xfId="2126"/>
    <cellStyle name="Cálculo 3 2 2 2 10" xfId="4352"/>
    <cellStyle name="Cálculo 3 2 2 2 10 2" xfId="15327"/>
    <cellStyle name="Cálculo 3 2 2 2 10 2 2" xfId="31603"/>
    <cellStyle name="Cálculo 3 2 2 2 10 3" xfId="12608"/>
    <cellStyle name="Cálculo 3 2 2 2 10 3 2" xfId="31604"/>
    <cellStyle name="Cálculo 3 2 2 2 10 4" xfId="31602"/>
    <cellStyle name="Cálculo 3 2 2 2 11" xfId="8283"/>
    <cellStyle name="Cálculo 3 2 2 2 11 2" xfId="31605"/>
    <cellStyle name="Cálculo 3 2 2 2 12" xfId="13703"/>
    <cellStyle name="Cálculo 3 2 2 2 12 2" xfId="31606"/>
    <cellStyle name="Cálculo 3 2 2 2 13" xfId="31601"/>
    <cellStyle name="Cálculo 3 2 2 2 2" xfId="2618"/>
    <cellStyle name="Cálculo 3 2 2 2 2 10" xfId="8748"/>
    <cellStyle name="Cálculo 3 2 2 2 2 10 2" xfId="31608"/>
    <cellStyle name="Cálculo 3 2 2 2 2 11" xfId="14071"/>
    <cellStyle name="Cálculo 3 2 2 2 2 11 2" xfId="31609"/>
    <cellStyle name="Cálculo 3 2 2 2 2 12" xfId="14462"/>
    <cellStyle name="Cálculo 3 2 2 2 2 12 2" xfId="31610"/>
    <cellStyle name="Cálculo 3 2 2 2 2 13" xfId="31607"/>
    <cellStyle name="Cálculo 3 2 2 2 2 2" xfId="3005"/>
    <cellStyle name="Cálculo 3 2 2 2 2 2 2" xfId="6740"/>
    <cellStyle name="Cálculo 3 2 2 2 2 2 2 2" xfId="10845"/>
    <cellStyle name="Cálculo 3 2 2 2 2 2 2 2 2" xfId="31613"/>
    <cellStyle name="Cálculo 3 2 2 2 2 2 2 3" xfId="17140"/>
    <cellStyle name="Cálculo 3 2 2 2 2 2 2 3 2" xfId="31614"/>
    <cellStyle name="Cálculo 3 2 2 2 2 2 2 4" xfId="20258"/>
    <cellStyle name="Cálculo 3 2 2 2 2 2 2 4 2" xfId="31615"/>
    <cellStyle name="Cálculo 3 2 2 2 2 2 2 5" xfId="31612"/>
    <cellStyle name="Cálculo 3 2 2 2 2 2 3" xfId="5031"/>
    <cellStyle name="Cálculo 3 2 2 2 2 2 3 2" xfId="15849"/>
    <cellStyle name="Cálculo 3 2 2 2 2 2 3 2 2" xfId="31617"/>
    <cellStyle name="Cálculo 3 2 2 2 2 2 3 3" xfId="18549"/>
    <cellStyle name="Cálculo 3 2 2 2 2 2 3 3 2" xfId="31618"/>
    <cellStyle name="Cálculo 3 2 2 2 2 2 3 4" xfId="31616"/>
    <cellStyle name="Cálculo 3 2 2 2 2 2 4" xfId="9097"/>
    <cellStyle name="Cálculo 3 2 2 2 2 2 4 2" xfId="31619"/>
    <cellStyle name="Cálculo 3 2 2 2 2 2 5" xfId="14351"/>
    <cellStyle name="Cálculo 3 2 2 2 2 2 5 2" xfId="31620"/>
    <cellStyle name="Cálculo 3 2 2 2 2 2 6" xfId="14325"/>
    <cellStyle name="Cálculo 3 2 2 2 2 2 6 2" xfId="31621"/>
    <cellStyle name="Cálculo 3 2 2 2 2 2 7" xfId="31611"/>
    <cellStyle name="Cálculo 3 2 2 2 2 3" xfId="3388"/>
    <cellStyle name="Cálculo 3 2 2 2 2 3 2" xfId="6643"/>
    <cellStyle name="Cálculo 3 2 2 2 2 3 2 2" xfId="10773"/>
    <cellStyle name="Cálculo 3 2 2 2 2 3 2 2 2" xfId="31624"/>
    <cellStyle name="Cálculo 3 2 2 2 2 3 2 3" xfId="17055"/>
    <cellStyle name="Cálculo 3 2 2 2 2 3 2 3 2" xfId="31625"/>
    <cellStyle name="Cálculo 3 2 2 2 2 3 2 4" xfId="20161"/>
    <cellStyle name="Cálculo 3 2 2 2 2 3 2 4 2" xfId="31626"/>
    <cellStyle name="Cálculo 3 2 2 2 2 3 2 5" xfId="31623"/>
    <cellStyle name="Cálculo 3 2 2 2 2 3 3" xfId="4934"/>
    <cellStyle name="Cálculo 3 2 2 2 2 3 3 2" xfId="15765"/>
    <cellStyle name="Cálculo 3 2 2 2 2 3 3 2 2" xfId="31628"/>
    <cellStyle name="Cálculo 3 2 2 2 2 3 3 3" xfId="18452"/>
    <cellStyle name="Cálculo 3 2 2 2 2 3 3 3 2" xfId="31629"/>
    <cellStyle name="Cálculo 3 2 2 2 2 3 3 4" xfId="31627"/>
    <cellStyle name="Cálculo 3 2 2 2 2 3 4" xfId="9311"/>
    <cellStyle name="Cálculo 3 2 2 2 2 3 4 2" xfId="31630"/>
    <cellStyle name="Cálculo 3 2 2 2 2 3 5" xfId="14627"/>
    <cellStyle name="Cálculo 3 2 2 2 2 3 5 2" xfId="31631"/>
    <cellStyle name="Cálculo 3 2 2 2 2 3 6" xfId="13412"/>
    <cellStyle name="Cálculo 3 2 2 2 2 3 6 2" xfId="31632"/>
    <cellStyle name="Cálculo 3 2 2 2 2 3 7" xfId="31622"/>
    <cellStyle name="Cálculo 3 2 2 2 2 4" xfId="3771"/>
    <cellStyle name="Cálculo 3 2 2 2 2 4 2" xfId="7614"/>
    <cellStyle name="Cálculo 3 2 2 2 2 4 2 2" xfId="11582"/>
    <cellStyle name="Cálculo 3 2 2 2 2 4 2 2 2" xfId="31635"/>
    <cellStyle name="Cálculo 3 2 2 2 2 4 2 3" xfId="17818"/>
    <cellStyle name="Cálculo 3 2 2 2 2 4 2 3 2" xfId="31636"/>
    <cellStyle name="Cálculo 3 2 2 2 2 4 2 4" xfId="21132"/>
    <cellStyle name="Cálculo 3 2 2 2 2 4 2 4 2" xfId="31637"/>
    <cellStyle name="Cálculo 3 2 2 2 2 4 2 5" xfId="31634"/>
    <cellStyle name="Cálculo 3 2 2 2 2 4 3" xfId="5906"/>
    <cellStyle name="Cálculo 3 2 2 2 2 4 3 2" xfId="16527"/>
    <cellStyle name="Cálculo 3 2 2 2 2 4 3 2 2" xfId="31639"/>
    <cellStyle name="Cálculo 3 2 2 2 2 4 3 3" xfId="19424"/>
    <cellStyle name="Cálculo 3 2 2 2 2 4 3 3 2" xfId="31640"/>
    <cellStyle name="Cálculo 3 2 2 2 2 4 3 4" xfId="31638"/>
    <cellStyle name="Cálculo 3 2 2 2 2 4 4" xfId="9489"/>
    <cellStyle name="Cálculo 3 2 2 2 2 4 4 2" xfId="31641"/>
    <cellStyle name="Cálculo 3 2 2 2 2 4 5" xfId="14902"/>
    <cellStyle name="Cálculo 3 2 2 2 2 4 5 2" xfId="31642"/>
    <cellStyle name="Cálculo 3 2 2 2 2 4 6" xfId="13188"/>
    <cellStyle name="Cálculo 3 2 2 2 2 4 6 2" xfId="31643"/>
    <cellStyle name="Cálculo 3 2 2 2 2 4 7" xfId="31633"/>
    <cellStyle name="Cálculo 3 2 2 2 2 5" xfId="4153"/>
    <cellStyle name="Cálculo 3 2 2 2 2 5 2" xfId="7846"/>
    <cellStyle name="Cálculo 3 2 2 2 2 5 2 2" xfId="11814"/>
    <cellStyle name="Cálculo 3 2 2 2 2 5 2 2 2" xfId="31646"/>
    <cellStyle name="Cálculo 3 2 2 2 2 5 2 3" xfId="17989"/>
    <cellStyle name="Cálculo 3 2 2 2 2 5 2 3 2" xfId="31647"/>
    <cellStyle name="Cálculo 3 2 2 2 2 5 2 4" xfId="21364"/>
    <cellStyle name="Cálculo 3 2 2 2 2 5 2 4 2" xfId="31648"/>
    <cellStyle name="Cálculo 3 2 2 2 2 5 2 5" xfId="31645"/>
    <cellStyle name="Cálculo 3 2 2 2 2 5 3" xfId="6138"/>
    <cellStyle name="Cálculo 3 2 2 2 2 5 3 2" xfId="16698"/>
    <cellStyle name="Cálculo 3 2 2 2 2 5 3 2 2" xfId="31650"/>
    <cellStyle name="Cálculo 3 2 2 2 2 5 3 3" xfId="19656"/>
    <cellStyle name="Cálculo 3 2 2 2 2 5 3 3 2" xfId="31651"/>
    <cellStyle name="Cálculo 3 2 2 2 2 5 3 4" xfId="31649"/>
    <cellStyle name="Cálculo 3 2 2 2 2 5 4" xfId="9666"/>
    <cellStyle name="Cálculo 3 2 2 2 2 5 4 2" xfId="31652"/>
    <cellStyle name="Cálculo 3 2 2 2 2 5 5" xfId="15176"/>
    <cellStyle name="Cálculo 3 2 2 2 2 5 5 2" xfId="31653"/>
    <cellStyle name="Cálculo 3 2 2 2 2 5 6" xfId="12806"/>
    <cellStyle name="Cálculo 3 2 2 2 2 5 6 2" xfId="31654"/>
    <cellStyle name="Cálculo 3 2 2 2 2 5 7" xfId="31644"/>
    <cellStyle name="Cálculo 3 2 2 2 2 6" xfId="6370"/>
    <cellStyle name="Cálculo 3 2 2 2 2 6 2" xfId="8078"/>
    <cellStyle name="Cálculo 3 2 2 2 2 6 2 2" xfId="12046"/>
    <cellStyle name="Cálculo 3 2 2 2 2 6 2 2 2" xfId="31657"/>
    <cellStyle name="Cálculo 3 2 2 2 2 6 2 3" xfId="18160"/>
    <cellStyle name="Cálculo 3 2 2 2 2 6 2 3 2" xfId="31658"/>
    <cellStyle name="Cálculo 3 2 2 2 2 6 2 4" xfId="21596"/>
    <cellStyle name="Cálculo 3 2 2 2 2 6 2 4 2" xfId="31659"/>
    <cellStyle name="Cálculo 3 2 2 2 2 6 2 5" xfId="31656"/>
    <cellStyle name="Cálculo 3 2 2 2 2 6 3" xfId="10504"/>
    <cellStyle name="Cálculo 3 2 2 2 2 6 3 2" xfId="31660"/>
    <cellStyle name="Cálculo 3 2 2 2 2 6 4" xfId="16868"/>
    <cellStyle name="Cálculo 3 2 2 2 2 6 4 2" xfId="31661"/>
    <cellStyle name="Cálculo 3 2 2 2 2 6 5" xfId="19888"/>
    <cellStyle name="Cálculo 3 2 2 2 2 6 5 2" xfId="31662"/>
    <cellStyle name="Cálculo 3 2 2 2 2 6 6" xfId="31655"/>
    <cellStyle name="Cálculo 3 2 2 2 2 7" xfId="5358"/>
    <cellStyle name="Cálculo 3 2 2 2 2 7 2" xfId="10099"/>
    <cellStyle name="Cálculo 3 2 2 2 2 7 2 2" xfId="31664"/>
    <cellStyle name="Cálculo 3 2 2 2 2 7 3" xfId="16106"/>
    <cellStyle name="Cálculo 3 2 2 2 2 7 3 2" xfId="31665"/>
    <cellStyle name="Cálculo 3 2 2 2 2 7 4" xfId="18876"/>
    <cellStyle name="Cálculo 3 2 2 2 2 7 4 2" xfId="31666"/>
    <cellStyle name="Cálculo 3 2 2 2 2 7 5" xfId="31663"/>
    <cellStyle name="Cálculo 3 2 2 2 2 8" xfId="7066"/>
    <cellStyle name="Cálculo 3 2 2 2 2 8 2" xfId="11087"/>
    <cellStyle name="Cálculo 3 2 2 2 2 8 2 2" xfId="31668"/>
    <cellStyle name="Cálculo 3 2 2 2 2 8 3" xfId="17398"/>
    <cellStyle name="Cálculo 3 2 2 2 2 8 3 2" xfId="31669"/>
    <cellStyle name="Cálculo 3 2 2 2 2 8 4" xfId="20584"/>
    <cellStyle name="Cálculo 3 2 2 2 2 8 4 2" xfId="31670"/>
    <cellStyle name="Cálculo 3 2 2 2 2 8 5" xfId="31667"/>
    <cellStyle name="Cálculo 3 2 2 2 2 9" xfId="4448"/>
    <cellStyle name="Cálculo 3 2 2 2 2 9 2" xfId="15416"/>
    <cellStyle name="Cálculo 3 2 2 2 2 9 2 2" xfId="31672"/>
    <cellStyle name="Cálculo 3 2 2 2 2 9 3" xfId="12525"/>
    <cellStyle name="Cálculo 3 2 2 2 2 9 3 2" xfId="31673"/>
    <cellStyle name="Cálculo 3 2 2 2 2 9 4" xfId="31671"/>
    <cellStyle name="Cálculo 3 2 2 2 3" xfId="2738"/>
    <cellStyle name="Cálculo 3 2 2 2 3 10" xfId="31674"/>
    <cellStyle name="Cálculo 3 2 2 2 3 2" xfId="3125"/>
    <cellStyle name="Cálculo 3 2 2 2 3 2 2" xfId="6714"/>
    <cellStyle name="Cálculo 3 2 2 2 3 2 2 2" xfId="17117"/>
    <cellStyle name="Cálculo 3 2 2 2 3 2 2 2 2" xfId="31677"/>
    <cellStyle name="Cálculo 3 2 2 2 3 2 2 3" xfId="20232"/>
    <cellStyle name="Cálculo 3 2 2 2 3 2 2 3 2" xfId="31678"/>
    <cellStyle name="Cálculo 3 2 2 2 3 2 2 4" xfId="31676"/>
    <cellStyle name="Cálculo 3 2 2 2 3 2 3" xfId="9216"/>
    <cellStyle name="Cálculo 3 2 2 2 3 2 3 2" xfId="31679"/>
    <cellStyle name="Cálculo 3 2 2 2 3 2 4" xfId="14444"/>
    <cellStyle name="Cálculo 3 2 2 2 3 2 4 2" xfId="31680"/>
    <cellStyle name="Cálculo 3 2 2 2 3 2 5" xfId="15272"/>
    <cellStyle name="Cálculo 3 2 2 2 3 2 5 2" xfId="31681"/>
    <cellStyle name="Cálculo 3 2 2 2 3 2 6" xfId="31675"/>
    <cellStyle name="Cálculo 3 2 2 2 3 3" xfId="3508"/>
    <cellStyle name="Cálculo 3 2 2 2 3 3 2" xfId="14719"/>
    <cellStyle name="Cálculo 3 2 2 2 3 3 2 2" xfId="31683"/>
    <cellStyle name="Cálculo 3 2 2 2 3 3 3" xfId="13437"/>
    <cellStyle name="Cálculo 3 2 2 2 3 3 3 2" xfId="31684"/>
    <cellStyle name="Cálculo 3 2 2 2 3 3 4" xfId="31682"/>
    <cellStyle name="Cálculo 3 2 2 2 3 4" xfId="3891"/>
    <cellStyle name="Cálculo 3 2 2 2 3 4 2" xfId="14995"/>
    <cellStyle name="Cálculo 3 2 2 2 3 4 2 2" xfId="31686"/>
    <cellStyle name="Cálculo 3 2 2 2 3 4 3" xfId="13068"/>
    <cellStyle name="Cálculo 3 2 2 2 3 4 3 2" xfId="31687"/>
    <cellStyle name="Cálculo 3 2 2 2 3 4 4" xfId="31685"/>
    <cellStyle name="Cálculo 3 2 2 2 3 5" xfId="4273"/>
    <cellStyle name="Cálculo 3 2 2 2 3 5 2" xfId="15267"/>
    <cellStyle name="Cálculo 3 2 2 2 3 5 2 2" xfId="31689"/>
    <cellStyle name="Cálculo 3 2 2 2 3 5 3" xfId="12687"/>
    <cellStyle name="Cálculo 3 2 2 2 3 5 3 2" xfId="31690"/>
    <cellStyle name="Cálculo 3 2 2 2 3 5 4" xfId="31688"/>
    <cellStyle name="Cálculo 3 2 2 2 3 6" xfId="5005"/>
    <cellStyle name="Cálculo 3 2 2 2 3 6 2" xfId="15826"/>
    <cellStyle name="Cálculo 3 2 2 2 3 6 2 2" xfId="31692"/>
    <cellStyle name="Cálculo 3 2 2 2 3 6 3" xfId="18523"/>
    <cellStyle name="Cálculo 3 2 2 2 3 6 3 2" xfId="31693"/>
    <cellStyle name="Cálculo 3 2 2 2 3 6 4" xfId="31691"/>
    <cellStyle name="Cálculo 3 2 2 2 3 7" xfId="8868"/>
    <cellStyle name="Cálculo 3 2 2 2 3 7 2" xfId="31694"/>
    <cellStyle name="Cálculo 3 2 2 2 3 8" xfId="14164"/>
    <cellStyle name="Cálculo 3 2 2 2 3 8 2" xfId="31695"/>
    <cellStyle name="Cálculo 3 2 2 2 3 9" xfId="14219"/>
    <cellStyle name="Cálculo 3 2 2 2 3 9 2" xfId="31696"/>
    <cellStyle name="Cálculo 3 2 2 2 4" xfId="2326"/>
    <cellStyle name="Cálculo 3 2 2 2 4 2" xfId="7276"/>
    <cellStyle name="Cálculo 3 2 2 2 4 2 2" xfId="11292"/>
    <cellStyle name="Cálculo 3 2 2 2 4 2 2 2" xfId="31699"/>
    <cellStyle name="Cálculo 3 2 2 2 4 2 3" xfId="17543"/>
    <cellStyle name="Cálculo 3 2 2 2 4 2 3 2" xfId="31700"/>
    <cellStyle name="Cálculo 3 2 2 2 4 2 4" xfId="20794"/>
    <cellStyle name="Cálculo 3 2 2 2 4 2 4 2" xfId="31701"/>
    <cellStyle name="Cálculo 3 2 2 2 4 2 5" xfId="31698"/>
    <cellStyle name="Cálculo 3 2 2 2 4 3" xfId="5568"/>
    <cellStyle name="Cálculo 3 2 2 2 4 3 2" xfId="16251"/>
    <cellStyle name="Cálculo 3 2 2 2 4 3 2 2" xfId="31703"/>
    <cellStyle name="Cálculo 3 2 2 2 4 3 3" xfId="19086"/>
    <cellStyle name="Cálculo 3 2 2 2 4 3 3 2" xfId="31704"/>
    <cellStyle name="Cálculo 3 2 2 2 4 3 4" xfId="31702"/>
    <cellStyle name="Cálculo 3 2 2 2 4 4" xfId="8479"/>
    <cellStyle name="Cálculo 3 2 2 2 4 4 2" xfId="31705"/>
    <cellStyle name="Cálculo 3 2 2 2 4 5" xfId="13864"/>
    <cellStyle name="Cálculo 3 2 2 2 4 5 2" xfId="31706"/>
    <cellStyle name="Cálculo 3 2 2 2 4 6" xfId="16638"/>
    <cellStyle name="Cálculo 3 2 2 2 4 6 2" xfId="31707"/>
    <cellStyle name="Cálculo 3 2 2 2 4 7" xfId="31697"/>
    <cellStyle name="Cálculo 3 2 2 2 5" xfId="5106"/>
    <cellStyle name="Cálculo 3 2 2 2 5 2" xfId="6815"/>
    <cellStyle name="Cálculo 3 2 2 2 5 2 2" xfId="10902"/>
    <cellStyle name="Cálculo 3 2 2 2 5 2 2 2" xfId="31710"/>
    <cellStyle name="Cálculo 3 2 2 2 5 2 3" xfId="17204"/>
    <cellStyle name="Cálculo 3 2 2 2 5 2 3 2" xfId="31711"/>
    <cellStyle name="Cálculo 3 2 2 2 5 2 4" xfId="20333"/>
    <cellStyle name="Cálculo 3 2 2 2 5 2 4 2" xfId="31712"/>
    <cellStyle name="Cálculo 3 2 2 2 5 2 5" xfId="31709"/>
    <cellStyle name="Cálculo 3 2 2 2 5 3" xfId="9980"/>
    <cellStyle name="Cálculo 3 2 2 2 5 3 2" xfId="31713"/>
    <cellStyle name="Cálculo 3 2 2 2 5 4" xfId="15913"/>
    <cellStyle name="Cálculo 3 2 2 2 5 4 2" xfId="31714"/>
    <cellStyle name="Cálculo 3 2 2 2 5 5" xfId="18624"/>
    <cellStyle name="Cálculo 3 2 2 2 5 5 2" xfId="31715"/>
    <cellStyle name="Cálculo 3 2 2 2 5 6" xfId="31708"/>
    <cellStyle name="Cálculo 3 2 2 2 6" xfId="5803"/>
    <cellStyle name="Cálculo 3 2 2 2 6 2" xfId="7511"/>
    <cellStyle name="Cálculo 3 2 2 2 6 2 2" xfId="11484"/>
    <cellStyle name="Cálculo 3 2 2 2 6 2 2 2" xfId="31718"/>
    <cellStyle name="Cálculo 3 2 2 2 6 2 3" xfId="17724"/>
    <cellStyle name="Cálculo 3 2 2 2 6 2 3 2" xfId="31719"/>
    <cellStyle name="Cálculo 3 2 2 2 6 2 4" xfId="21029"/>
    <cellStyle name="Cálculo 3 2 2 2 6 2 4 2" xfId="31720"/>
    <cellStyle name="Cálculo 3 2 2 2 6 2 5" xfId="31717"/>
    <cellStyle name="Cálculo 3 2 2 2 6 3" xfId="10342"/>
    <cellStyle name="Cálculo 3 2 2 2 6 3 2" xfId="31721"/>
    <cellStyle name="Cálculo 3 2 2 2 6 4" xfId="16433"/>
    <cellStyle name="Cálculo 3 2 2 2 6 4 2" xfId="31722"/>
    <cellStyle name="Cálculo 3 2 2 2 6 5" xfId="19321"/>
    <cellStyle name="Cálculo 3 2 2 2 6 5 2" xfId="31723"/>
    <cellStyle name="Cálculo 3 2 2 2 6 6" xfId="31716"/>
    <cellStyle name="Cálculo 3 2 2 2 7" xfId="4988"/>
    <cellStyle name="Cálculo 3 2 2 2 7 2" xfId="6697"/>
    <cellStyle name="Cálculo 3 2 2 2 7 2 2" xfId="10822"/>
    <cellStyle name="Cálculo 3 2 2 2 7 2 2 2" xfId="31726"/>
    <cellStyle name="Cálculo 3 2 2 2 7 2 3" xfId="17100"/>
    <cellStyle name="Cálculo 3 2 2 2 7 2 3 2" xfId="31727"/>
    <cellStyle name="Cálculo 3 2 2 2 7 2 4" xfId="20215"/>
    <cellStyle name="Cálculo 3 2 2 2 7 2 4 2" xfId="31728"/>
    <cellStyle name="Cálculo 3 2 2 2 7 2 5" xfId="31725"/>
    <cellStyle name="Cálculo 3 2 2 2 7 3" xfId="9962"/>
    <cellStyle name="Cálculo 3 2 2 2 7 3 2" xfId="31729"/>
    <cellStyle name="Cálculo 3 2 2 2 7 4" xfId="15809"/>
    <cellStyle name="Cálculo 3 2 2 2 7 4 2" xfId="31730"/>
    <cellStyle name="Cálculo 3 2 2 2 7 5" xfId="18506"/>
    <cellStyle name="Cálculo 3 2 2 2 7 5 2" xfId="31731"/>
    <cellStyle name="Cálculo 3 2 2 2 7 6" xfId="31724"/>
    <cellStyle name="Cálculo 3 2 2 2 8" xfId="5220"/>
    <cellStyle name="Cálculo 3 2 2 2 8 2" xfId="10002"/>
    <cellStyle name="Cálculo 3 2 2 2 8 2 2" xfId="31733"/>
    <cellStyle name="Cálculo 3 2 2 2 8 3" xfId="16001"/>
    <cellStyle name="Cálculo 3 2 2 2 8 3 2" xfId="31734"/>
    <cellStyle name="Cálculo 3 2 2 2 8 4" xfId="18738"/>
    <cellStyle name="Cálculo 3 2 2 2 8 4 2" xfId="31735"/>
    <cellStyle name="Cálculo 3 2 2 2 8 5" xfId="31732"/>
    <cellStyle name="Cálculo 3 2 2 2 9" xfId="6929"/>
    <cellStyle name="Cálculo 3 2 2 2 9 2" xfId="10989"/>
    <cellStyle name="Cálculo 3 2 2 2 9 2 2" xfId="31737"/>
    <cellStyle name="Cálculo 3 2 2 2 9 3" xfId="17292"/>
    <cellStyle name="Cálculo 3 2 2 2 9 3 2" xfId="31738"/>
    <cellStyle name="Cálculo 3 2 2 2 9 4" xfId="20447"/>
    <cellStyle name="Cálculo 3 2 2 2 9 4 2" xfId="31739"/>
    <cellStyle name="Cálculo 3 2 2 2 9 5" xfId="31736"/>
    <cellStyle name="Cálculo 3 2 2 3" xfId="2681"/>
    <cellStyle name="Cálculo 3 2 2 3 10" xfId="8811"/>
    <cellStyle name="Cálculo 3 2 2 3 10 2" xfId="31741"/>
    <cellStyle name="Cálculo 3 2 2 3 11" xfId="14123"/>
    <cellStyle name="Cálculo 3 2 2 3 11 2" xfId="31742"/>
    <cellStyle name="Cálculo 3 2 2 3 12" xfId="17668"/>
    <cellStyle name="Cálculo 3 2 2 3 12 2" xfId="31743"/>
    <cellStyle name="Cálculo 3 2 2 3 13" xfId="31740"/>
    <cellStyle name="Cálculo 3 2 2 3 2" xfId="3068"/>
    <cellStyle name="Cálculo 3 2 2 3 2 2" xfId="6819"/>
    <cellStyle name="Cálculo 3 2 2 3 2 2 2" xfId="10905"/>
    <cellStyle name="Cálculo 3 2 2 3 2 2 2 2" xfId="31746"/>
    <cellStyle name="Cálculo 3 2 2 3 2 2 3" xfId="17208"/>
    <cellStyle name="Cálculo 3 2 2 3 2 2 3 2" xfId="31747"/>
    <cellStyle name="Cálculo 3 2 2 3 2 2 4" xfId="20337"/>
    <cellStyle name="Cálculo 3 2 2 3 2 2 4 2" xfId="31748"/>
    <cellStyle name="Cálculo 3 2 2 3 2 2 5" xfId="31745"/>
    <cellStyle name="Cálculo 3 2 2 3 2 3" xfId="5110"/>
    <cellStyle name="Cálculo 3 2 2 3 2 3 2" xfId="15917"/>
    <cellStyle name="Cálculo 3 2 2 3 2 3 2 2" xfId="31750"/>
    <cellStyle name="Cálculo 3 2 2 3 2 3 3" xfId="18628"/>
    <cellStyle name="Cálculo 3 2 2 3 2 3 3 2" xfId="31751"/>
    <cellStyle name="Cálculo 3 2 2 3 2 3 4" xfId="31749"/>
    <cellStyle name="Cálculo 3 2 2 3 2 4" xfId="9160"/>
    <cellStyle name="Cálculo 3 2 2 3 2 4 2" xfId="31752"/>
    <cellStyle name="Cálculo 3 2 2 3 2 5" xfId="14403"/>
    <cellStyle name="Cálculo 3 2 2 3 2 5 2" xfId="31753"/>
    <cellStyle name="Cálculo 3 2 2 3 2 6" xfId="14764"/>
    <cellStyle name="Cálculo 3 2 2 3 2 6 2" xfId="31754"/>
    <cellStyle name="Cálculo 3 2 2 3 2 7" xfId="31744"/>
    <cellStyle name="Cálculo 3 2 2 3 3" xfId="3451"/>
    <cellStyle name="Cálculo 3 2 2 3 3 2" xfId="6650"/>
    <cellStyle name="Cálculo 3 2 2 3 3 2 2" xfId="10780"/>
    <cellStyle name="Cálculo 3 2 2 3 3 2 2 2" xfId="31757"/>
    <cellStyle name="Cálculo 3 2 2 3 3 2 3" xfId="17061"/>
    <cellStyle name="Cálculo 3 2 2 3 3 2 3 2" xfId="31758"/>
    <cellStyle name="Cálculo 3 2 2 3 3 2 4" xfId="20168"/>
    <cellStyle name="Cálculo 3 2 2 3 3 2 4 2" xfId="31759"/>
    <cellStyle name="Cálculo 3 2 2 3 3 2 5" xfId="31756"/>
    <cellStyle name="Cálculo 3 2 2 3 3 3" xfId="4941"/>
    <cellStyle name="Cálculo 3 2 2 3 3 3 2" xfId="15771"/>
    <cellStyle name="Cálculo 3 2 2 3 3 3 2 2" xfId="31761"/>
    <cellStyle name="Cálculo 3 2 2 3 3 3 3" xfId="18459"/>
    <cellStyle name="Cálculo 3 2 2 3 3 3 3 2" xfId="31762"/>
    <cellStyle name="Cálculo 3 2 2 3 3 3 4" xfId="31760"/>
    <cellStyle name="Cálculo 3 2 2 3 3 4" xfId="9370"/>
    <cellStyle name="Cálculo 3 2 2 3 3 4 2" xfId="31763"/>
    <cellStyle name="Cálculo 3 2 2 3 3 5" xfId="14679"/>
    <cellStyle name="Cálculo 3 2 2 3 3 5 2" xfId="31764"/>
    <cellStyle name="Cálculo 3 2 2 3 3 6" xfId="13494"/>
    <cellStyle name="Cálculo 3 2 2 3 3 6 2" xfId="31765"/>
    <cellStyle name="Cálculo 3 2 2 3 3 7" xfId="31755"/>
    <cellStyle name="Cálculo 3 2 2 3 4" xfId="3834"/>
    <cellStyle name="Cálculo 3 2 2 3 4 2" xfId="7595"/>
    <cellStyle name="Cálculo 3 2 2 3 4 2 2" xfId="11563"/>
    <cellStyle name="Cálculo 3 2 2 3 4 2 2 2" xfId="31768"/>
    <cellStyle name="Cálculo 3 2 2 3 4 2 3" xfId="17801"/>
    <cellStyle name="Cálculo 3 2 2 3 4 2 3 2" xfId="31769"/>
    <cellStyle name="Cálculo 3 2 2 3 4 2 4" xfId="21113"/>
    <cellStyle name="Cálculo 3 2 2 3 4 2 4 2" xfId="31770"/>
    <cellStyle name="Cálculo 3 2 2 3 4 2 5" xfId="31767"/>
    <cellStyle name="Cálculo 3 2 2 3 4 3" xfId="5887"/>
    <cellStyle name="Cálculo 3 2 2 3 4 3 2" xfId="16510"/>
    <cellStyle name="Cálculo 3 2 2 3 4 3 2 2" xfId="31772"/>
    <cellStyle name="Cálculo 3 2 2 3 4 3 3" xfId="19405"/>
    <cellStyle name="Cálculo 3 2 2 3 4 3 3 2" xfId="31773"/>
    <cellStyle name="Cálculo 3 2 2 3 4 3 4" xfId="31771"/>
    <cellStyle name="Cálculo 3 2 2 3 4 4" xfId="9548"/>
    <cellStyle name="Cálculo 3 2 2 3 4 4 2" xfId="31774"/>
    <cellStyle name="Cálculo 3 2 2 3 4 5" xfId="14954"/>
    <cellStyle name="Cálculo 3 2 2 3 4 5 2" xfId="31775"/>
    <cellStyle name="Cálculo 3 2 2 3 4 6" xfId="13125"/>
    <cellStyle name="Cálculo 3 2 2 3 4 6 2" xfId="31776"/>
    <cellStyle name="Cálculo 3 2 2 3 4 7" xfId="31766"/>
    <cellStyle name="Cálculo 3 2 2 3 5" xfId="4216"/>
    <cellStyle name="Cálculo 3 2 2 3 5 2" xfId="7827"/>
    <cellStyle name="Cálculo 3 2 2 3 5 2 2" xfId="11795"/>
    <cellStyle name="Cálculo 3 2 2 3 5 2 2 2" xfId="31779"/>
    <cellStyle name="Cálculo 3 2 2 3 5 2 3" xfId="17972"/>
    <cellStyle name="Cálculo 3 2 2 3 5 2 3 2" xfId="31780"/>
    <cellStyle name="Cálculo 3 2 2 3 5 2 4" xfId="21345"/>
    <cellStyle name="Cálculo 3 2 2 3 5 2 4 2" xfId="31781"/>
    <cellStyle name="Cálculo 3 2 2 3 5 2 5" xfId="31778"/>
    <cellStyle name="Cálculo 3 2 2 3 5 3" xfId="6119"/>
    <cellStyle name="Cálculo 3 2 2 3 5 3 2" xfId="16681"/>
    <cellStyle name="Cálculo 3 2 2 3 5 3 2 2" xfId="31783"/>
    <cellStyle name="Cálculo 3 2 2 3 5 3 3" xfId="19637"/>
    <cellStyle name="Cálculo 3 2 2 3 5 3 3 2" xfId="31784"/>
    <cellStyle name="Cálculo 3 2 2 3 5 3 4" xfId="31782"/>
    <cellStyle name="Cálculo 3 2 2 3 5 4" xfId="9725"/>
    <cellStyle name="Cálculo 3 2 2 3 5 4 2" xfId="31785"/>
    <cellStyle name="Cálculo 3 2 2 3 5 5" xfId="15227"/>
    <cellStyle name="Cálculo 3 2 2 3 5 5 2" xfId="31786"/>
    <cellStyle name="Cálculo 3 2 2 3 5 6" xfId="12743"/>
    <cellStyle name="Cálculo 3 2 2 3 5 6 2" xfId="31787"/>
    <cellStyle name="Cálculo 3 2 2 3 5 7" xfId="31777"/>
    <cellStyle name="Cálculo 3 2 2 3 6" xfId="6351"/>
    <cellStyle name="Cálculo 3 2 2 3 6 2" xfId="8059"/>
    <cellStyle name="Cálculo 3 2 2 3 6 2 2" xfId="12027"/>
    <cellStyle name="Cálculo 3 2 2 3 6 2 2 2" xfId="31790"/>
    <cellStyle name="Cálculo 3 2 2 3 6 2 3" xfId="18143"/>
    <cellStyle name="Cálculo 3 2 2 3 6 2 3 2" xfId="31791"/>
    <cellStyle name="Cálculo 3 2 2 3 6 2 4" xfId="21577"/>
    <cellStyle name="Cálculo 3 2 2 3 6 2 4 2" xfId="31792"/>
    <cellStyle name="Cálculo 3 2 2 3 6 2 5" xfId="31789"/>
    <cellStyle name="Cálculo 3 2 2 3 6 3" xfId="10485"/>
    <cellStyle name="Cálculo 3 2 2 3 6 3 2" xfId="31793"/>
    <cellStyle name="Cálculo 3 2 2 3 6 4" xfId="16851"/>
    <cellStyle name="Cálculo 3 2 2 3 6 4 2" xfId="31794"/>
    <cellStyle name="Cálculo 3 2 2 3 6 5" xfId="19869"/>
    <cellStyle name="Cálculo 3 2 2 3 6 5 2" xfId="31795"/>
    <cellStyle name="Cálculo 3 2 2 3 6 6" xfId="31788"/>
    <cellStyle name="Cálculo 3 2 2 3 7" xfId="5339"/>
    <cellStyle name="Cálculo 3 2 2 3 7 2" xfId="10080"/>
    <cellStyle name="Cálculo 3 2 2 3 7 2 2" xfId="31797"/>
    <cellStyle name="Cálculo 3 2 2 3 7 3" xfId="16089"/>
    <cellStyle name="Cálculo 3 2 2 3 7 3 2" xfId="31798"/>
    <cellStyle name="Cálculo 3 2 2 3 7 4" xfId="18857"/>
    <cellStyle name="Cálculo 3 2 2 3 7 4 2" xfId="31799"/>
    <cellStyle name="Cálculo 3 2 2 3 7 5" xfId="31796"/>
    <cellStyle name="Cálculo 3 2 2 3 8" xfId="7047"/>
    <cellStyle name="Cálculo 3 2 2 3 8 2" xfId="11068"/>
    <cellStyle name="Cálculo 3 2 2 3 8 2 2" xfId="31801"/>
    <cellStyle name="Cálculo 3 2 2 3 8 3" xfId="17381"/>
    <cellStyle name="Cálculo 3 2 2 3 8 3 2" xfId="31802"/>
    <cellStyle name="Cálculo 3 2 2 3 8 4" xfId="20565"/>
    <cellStyle name="Cálculo 3 2 2 3 8 4 2" xfId="31803"/>
    <cellStyle name="Cálculo 3 2 2 3 8 5" xfId="31800"/>
    <cellStyle name="Cálculo 3 2 2 3 9" xfId="4429"/>
    <cellStyle name="Cálculo 3 2 2 3 9 2" xfId="15399"/>
    <cellStyle name="Cálculo 3 2 2 3 9 2 2" xfId="31805"/>
    <cellStyle name="Cálculo 3 2 2 3 9 3" xfId="12544"/>
    <cellStyle name="Cálculo 3 2 2 3 9 3 2" xfId="31806"/>
    <cellStyle name="Cálculo 3 2 2 3 9 4" xfId="31804"/>
    <cellStyle name="Cálculo 3 2 2 4" xfId="2467"/>
    <cellStyle name="Cálculo 3 2 2 4 10" xfId="31807"/>
    <cellStyle name="Cálculo 3 2 2 4 2" xfId="2854"/>
    <cellStyle name="Cálculo 3 2 2 4 2 2" xfId="6778"/>
    <cellStyle name="Cálculo 3 2 2 4 2 2 2" xfId="17171"/>
    <cellStyle name="Cálculo 3 2 2 4 2 2 2 2" xfId="31810"/>
    <cellStyle name="Cálculo 3 2 2 4 2 2 3" xfId="20296"/>
    <cellStyle name="Cálculo 3 2 2 4 2 2 3 2" xfId="31811"/>
    <cellStyle name="Cálculo 3 2 2 4 2 2 4" xfId="31809"/>
    <cellStyle name="Cálculo 3 2 2 4 2 3" xfId="8982"/>
    <cellStyle name="Cálculo 3 2 2 4 2 3 2" xfId="31812"/>
    <cellStyle name="Cálculo 3 2 2 4 2 4" xfId="14232"/>
    <cellStyle name="Cálculo 3 2 2 4 2 4 2" xfId="31813"/>
    <cellStyle name="Cálculo 3 2 2 4 2 5" xfId="15662"/>
    <cellStyle name="Cálculo 3 2 2 4 2 5 2" xfId="31814"/>
    <cellStyle name="Cálculo 3 2 2 4 2 6" xfId="31808"/>
    <cellStyle name="Cálculo 3 2 2 4 3" xfId="3237"/>
    <cellStyle name="Cálculo 3 2 2 4 3 2" xfId="14508"/>
    <cellStyle name="Cálculo 3 2 2 4 3 2 2" xfId="31816"/>
    <cellStyle name="Cálculo 3 2 2 4 3 3" xfId="15034"/>
    <cellStyle name="Cálculo 3 2 2 4 3 3 2" xfId="31817"/>
    <cellStyle name="Cálculo 3 2 2 4 3 4" xfId="31815"/>
    <cellStyle name="Cálculo 3 2 2 4 4" xfId="3620"/>
    <cellStyle name="Cálculo 3 2 2 4 4 2" xfId="14783"/>
    <cellStyle name="Cálculo 3 2 2 4 4 2 2" xfId="31819"/>
    <cellStyle name="Cálculo 3 2 2 4 4 3" xfId="13331"/>
    <cellStyle name="Cálculo 3 2 2 4 4 3 2" xfId="31820"/>
    <cellStyle name="Cálculo 3 2 2 4 4 4" xfId="31818"/>
    <cellStyle name="Cálculo 3 2 2 4 5" xfId="4002"/>
    <cellStyle name="Cálculo 3 2 2 4 5 2" xfId="15057"/>
    <cellStyle name="Cálculo 3 2 2 4 5 2 2" xfId="31822"/>
    <cellStyle name="Cálculo 3 2 2 4 5 3" xfId="12957"/>
    <cellStyle name="Cálculo 3 2 2 4 5 3 2" xfId="31823"/>
    <cellStyle name="Cálculo 3 2 2 4 5 4" xfId="31821"/>
    <cellStyle name="Cálculo 3 2 2 4 6" xfId="5069"/>
    <cellStyle name="Cálculo 3 2 2 4 6 2" xfId="15880"/>
    <cellStyle name="Cálculo 3 2 2 4 6 2 2" xfId="31825"/>
    <cellStyle name="Cálculo 3 2 2 4 6 3" xfId="18587"/>
    <cellStyle name="Cálculo 3 2 2 4 6 3 2" xfId="31826"/>
    <cellStyle name="Cálculo 3 2 2 4 6 4" xfId="31824"/>
    <cellStyle name="Cálculo 3 2 2 4 7" xfId="8617"/>
    <cellStyle name="Cálculo 3 2 2 4 7 2" xfId="31827"/>
    <cellStyle name="Cálculo 3 2 2 4 8" xfId="13952"/>
    <cellStyle name="Cálculo 3 2 2 4 8 2" xfId="31828"/>
    <cellStyle name="Cálculo 3 2 2 4 9" xfId="16589"/>
    <cellStyle name="Cálculo 3 2 2 4 9 2" xfId="31829"/>
    <cellStyle name="Cálculo 3 2 2 5" xfId="4781"/>
    <cellStyle name="Cálculo 3 2 2 5 2" xfId="4587"/>
    <cellStyle name="Cálculo 3 2 2 5 2 2" xfId="9830"/>
    <cellStyle name="Cálculo 3 2 2 5 2 2 2" xfId="31832"/>
    <cellStyle name="Cálculo 3 2 2 5 2 3" xfId="15521"/>
    <cellStyle name="Cálculo 3 2 2 5 2 3 2" xfId="31833"/>
    <cellStyle name="Cálculo 3 2 2 5 2 4" xfId="12277"/>
    <cellStyle name="Cálculo 3 2 2 5 2 4 2" xfId="31834"/>
    <cellStyle name="Cálculo 3 2 2 5 2 5" xfId="31831"/>
    <cellStyle name="Cálculo 3 2 2 5 3" xfId="9892"/>
    <cellStyle name="Cálculo 3 2 2 5 3 2" xfId="31835"/>
    <cellStyle name="Cálculo 3 2 2 5 4" xfId="15655"/>
    <cellStyle name="Cálculo 3 2 2 5 4 2" xfId="31836"/>
    <cellStyle name="Cálculo 3 2 2 5 5" xfId="18299"/>
    <cellStyle name="Cálculo 3 2 2 5 5 2" xfId="31837"/>
    <cellStyle name="Cálculo 3 2 2 5 6" xfId="31830"/>
    <cellStyle name="Cálculo 3 2 2 6" xfId="4926"/>
    <cellStyle name="Cálculo 3 2 2 6 2" xfId="6635"/>
    <cellStyle name="Cálculo 3 2 2 6 2 2" xfId="10766"/>
    <cellStyle name="Cálculo 3 2 2 6 2 2 2" xfId="31840"/>
    <cellStyle name="Cálculo 3 2 2 6 2 3" xfId="17049"/>
    <cellStyle name="Cálculo 3 2 2 6 2 3 2" xfId="31841"/>
    <cellStyle name="Cálculo 3 2 2 6 2 4" xfId="20153"/>
    <cellStyle name="Cálculo 3 2 2 6 2 4 2" xfId="31842"/>
    <cellStyle name="Cálculo 3 2 2 6 2 5" xfId="31839"/>
    <cellStyle name="Cálculo 3 2 2 6 3" xfId="9940"/>
    <cellStyle name="Cálculo 3 2 2 6 3 2" xfId="31843"/>
    <cellStyle name="Cálculo 3 2 2 6 4" xfId="15759"/>
    <cellStyle name="Cálculo 3 2 2 6 4 2" xfId="31844"/>
    <cellStyle name="Cálculo 3 2 2 6 5" xfId="18444"/>
    <cellStyle name="Cálculo 3 2 2 6 5 2" xfId="31845"/>
    <cellStyle name="Cálculo 3 2 2 6 6" xfId="31838"/>
    <cellStyle name="Cálculo 3 2 2 7" xfId="5787"/>
    <cellStyle name="Cálculo 3 2 2 7 2" xfId="7495"/>
    <cellStyle name="Cálculo 3 2 2 7 2 2" xfId="11471"/>
    <cellStyle name="Cálculo 3 2 2 7 2 2 2" xfId="31848"/>
    <cellStyle name="Cálculo 3 2 2 7 2 3" xfId="17712"/>
    <cellStyle name="Cálculo 3 2 2 7 2 3 2" xfId="31849"/>
    <cellStyle name="Cálculo 3 2 2 7 2 4" xfId="21013"/>
    <cellStyle name="Cálculo 3 2 2 7 2 4 2" xfId="31850"/>
    <cellStyle name="Cálculo 3 2 2 7 2 5" xfId="31847"/>
    <cellStyle name="Cálculo 3 2 2 7 3" xfId="10333"/>
    <cellStyle name="Cálculo 3 2 2 7 3 2" xfId="31851"/>
    <cellStyle name="Cálculo 3 2 2 7 4" xfId="16421"/>
    <cellStyle name="Cálculo 3 2 2 7 4 2" xfId="31852"/>
    <cellStyle name="Cálculo 3 2 2 7 5" xfId="19305"/>
    <cellStyle name="Cálculo 3 2 2 7 5 2" xfId="31853"/>
    <cellStyle name="Cálculo 3 2 2 7 6" xfId="31846"/>
    <cellStyle name="Cálculo 3 2 2 8" xfId="4909"/>
    <cellStyle name="Cálculo 3 2 2 8 2" xfId="6618"/>
    <cellStyle name="Cálculo 3 2 2 8 2 2" xfId="10752"/>
    <cellStyle name="Cálculo 3 2 2 8 2 2 2" xfId="31856"/>
    <cellStyle name="Cálculo 3 2 2 8 2 3" xfId="17034"/>
    <cellStyle name="Cálculo 3 2 2 8 2 3 2" xfId="31857"/>
    <cellStyle name="Cálculo 3 2 2 8 2 4" xfId="20136"/>
    <cellStyle name="Cálculo 3 2 2 8 2 4 2" xfId="31858"/>
    <cellStyle name="Cálculo 3 2 2 8 2 5" xfId="31855"/>
    <cellStyle name="Cálculo 3 2 2 8 3" xfId="9926"/>
    <cellStyle name="Cálculo 3 2 2 8 3 2" xfId="31859"/>
    <cellStyle name="Cálculo 3 2 2 8 4" xfId="15744"/>
    <cellStyle name="Cálculo 3 2 2 8 4 2" xfId="31860"/>
    <cellStyle name="Cálculo 3 2 2 8 5" xfId="18427"/>
    <cellStyle name="Cálculo 3 2 2 8 5 2" xfId="31861"/>
    <cellStyle name="Cálculo 3 2 2 8 6" xfId="31854"/>
    <cellStyle name="Cálculo 3 2 2 9" xfId="5258"/>
    <cellStyle name="Cálculo 3 2 2 9 2" xfId="10034"/>
    <cellStyle name="Cálculo 3 2 2 9 2 2" xfId="31863"/>
    <cellStyle name="Cálculo 3 2 2 9 3" xfId="16031"/>
    <cellStyle name="Cálculo 3 2 2 9 3 2" xfId="31864"/>
    <cellStyle name="Cálculo 3 2 2 9 4" xfId="18776"/>
    <cellStyle name="Cálculo 3 2 2 9 4 2" xfId="31865"/>
    <cellStyle name="Cálculo 3 2 2 9 5" xfId="31862"/>
    <cellStyle name="Cálculo 3 2 3" xfId="2161"/>
    <cellStyle name="Cálculo 3 2 3 10" xfId="7005"/>
    <cellStyle name="Cálculo 3 2 3 10 2" xfId="11043"/>
    <cellStyle name="Cálculo 3 2 3 10 2 2" xfId="31868"/>
    <cellStyle name="Cálculo 3 2 3 10 3" xfId="17351"/>
    <cellStyle name="Cálculo 3 2 3 10 3 2" xfId="31869"/>
    <cellStyle name="Cálculo 3 2 3 10 4" xfId="20523"/>
    <cellStyle name="Cálculo 3 2 3 10 4 2" xfId="31870"/>
    <cellStyle name="Cálculo 3 2 3 10 5" xfId="31867"/>
    <cellStyle name="Cálculo 3 2 3 11" xfId="4406"/>
    <cellStyle name="Cálculo 3 2 3 11 2" xfId="15376"/>
    <cellStyle name="Cálculo 3 2 3 11 2 2" xfId="31872"/>
    <cellStyle name="Cálculo 3 2 3 11 3" xfId="12567"/>
    <cellStyle name="Cálculo 3 2 3 11 3 2" xfId="31873"/>
    <cellStyle name="Cálculo 3 2 3 11 4" xfId="31871"/>
    <cellStyle name="Cálculo 3 2 3 12" xfId="8316"/>
    <cellStyle name="Cálculo 3 2 3 12 2" xfId="31874"/>
    <cellStyle name="Cálculo 3 2 3 13" xfId="13734"/>
    <cellStyle name="Cálculo 3 2 3 13 2" xfId="31875"/>
    <cellStyle name="Cálculo 3 2 3 14" xfId="14421"/>
    <cellStyle name="Cálculo 3 2 3 14 2" xfId="31876"/>
    <cellStyle name="Cálculo 3 2 3 15" xfId="31866"/>
    <cellStyle name="Cálculo 3 2 3 2" xfId="2218"/>
    <cellStyle name="Cálculo 3 2 3 2 10" xfId="4428"/>
    <cellStyle name="Cálculo 3 2 3 2 10 2" xfId="15398"/>
    <cellStyle name="Cálculo 3 2 3 2 10 2 2" xfId="31879"/>
    <cellStyle name="Cálculo 3 2 3 2 10 3" xfId="12545"/>
    <cellStyle name="Cálculo 3 2 3 2 10 3 2" xfId="31880"/>
    <cellStyle name="Cálculo 3 2 3 2 10 4" xfId="31878"/>
    <cellStyle name="Cálculo 3 2 3 2 11" xfId="8373"/>
    <cellStyle name="Cálculo 3 2 3 2 11 2" xfId="31881"/>
    <cellStyle name="Cálculo 3 2 3 2 12" xfId="13777"/>
    <cellStyle name="Cálculo 3 2 3 2 12 2" xfId="31882"/>
    <cellStyle name="Cálculo 3 2 3 2 13" xfId="31877"/>
    <cellStyle name="Cálculo 3 2 3 2 2" xfId="2708"/>
    <cellStyle name="Cálculo 3 2 3 2 2 10" xfId="8838"/>
    <cellStyle name="Cálculo 3 2 3 2 2 10 2" xfId="31884"/>
    <cellStyle name="Cálculo 3 2 3 2 2 11" xfId="14142"/>
    <cellStyle name="Cálculo 3 2 3 2 2 11 2" xfId="31885"/>
    <cellStyle name="Cálculo 3 2 3 2 2 12" xfId="16348"/>
    <cellStyle name="Cálculo 3 2 3 2 2 12 2" xfId="31886"/>
    <cellStyle name="Cálculo 3 2 3 2 2 13" xfId="31883"/>
    <cellStyle name="Cálculo 3 2 3 2 2 2" xfId="3095"/>
    <cellStyle name="Cálculo 3 2 3 2 2 2 2" xfId="7456"/>
    <cellStyle name="Cálculo 3 2 3 2 2 2 2 2" xfId="11432"/>
    <cellStyle name="Cálculo 3 2 3 2 2 2 2 2 2" xfId="31889"/>
    <cellStyle name="Cálculo 3 2 3 2 2 2 2 3" xfId="17681"/>
    <cellStyle name="Cálculo 3 2 3 2 2 2 2 3 2" xfId="31890"/>
    <cellStyle name="Cálculo 3 2 3 2 2 2 2 4" xfId="20974"/>
    <cellStyle name="Cálculo 3 2 3 2 2 2 2 4 2" xfId="31891"/>
    <cellStyle name="Cálculo 3 2 3 2 2 2 2 5" xfId="31888"/>
    <cellStyle name="Cálculo 3 2 3 2 2 2 3" xfId="5748"/>
    <cellStyle name="Cálculo 3 2 3 2 2 2 3 2" xfId="16390"/>
    <cellStyle name="Cálculo 3 2 3 2 2 2 3 2 2" xfId="31893"/>
    <cellStyle name="Cálculo 3 2 3 2 2 2 3 3" xfId="19266"/>
    <cellStyle name="Cálculo 3 2 3 2 2 2 3 3 2" xfId="31894"/>
    <cellStyle name="Cálculo 3 2 3 2 2 2 3 4" xfId="31892"/>
    <cellStyle name="Cálculo 3 2 3 2 2 2 4" xfId="9187"/>
    <cellStyle name="Cálculo 3 2 3 2 2 2 4 2" xfId="31895"/>
    <cellStyle name="Cálculo 3 2 3 2 2 2 5" xfId="14422"/>
    <cellStyle name="Cálculo 3 2 3 2 2 2 5 2" xfId="31896"/>
    <cellStyle name="Cálculo 3 2 3 2 2 2 6" xfId="15630"/>
    <cellStyle name="Cálculo 3 2 3 2 2 2 6 2" xfId="31897"/>
    <cellStyle name="Cálculo 3 2 3 2 2 2 7" xfId="31887"/>
    <cellStyle name="Cálculo 3 2 3 2 2 3" xfId="3478"/>
    <cellStyle name="Cálculo 3 2 3 2 2 3 2" xfId="7247"/>
    <cellStyle name="Cálculo 3 2 3 2 2 3 2 2" xfId="11268"/>
    <cellStyle name="Cálculo 3 2 3 2 2 3 2 2 2" xfId="31900"/>
    <cellStyle name="Cálculo 3 2 3 2 2 3 2 3" xfId="17520"/>
    <cellStyle name="Cálculo 3 2 3 2 2 3 2 3 2" xfId="31901"/>
    <cellStyle name="Cálculo 3 2 3 2 2 3 2 4" xfId="20765"/>
    <cellStyle name="Cálculo 3 2 3 2 2 3 2 4 2" xfId="31902"/>
    <cellStyle name="Cálculo 3 2 3 2 2 3 2 5" xfId="31899"/>
    <cellStyle name="Cálculo 3 2 3 2 2 3 3" xfId="5539"/>
    <cellStyle name="Cálculo 3 2 3 2 2 3 3 2" xfId="16228"/>
    <cellStyle name="Cálculo 3 2 3 2 2 3 3 2 2" xfId="31904"/>
    <cellStyle name="Cálculo 3 2 3 2 2 3 3 3" xfId="19057"/>
    <cellStyle name="Cálculo 3 2 3 2 2 3 3 3 2" xfId="31905"/>
    <cellStyle name="Cálculo 3 2 3 2 2 3 3 4" xfId="31903"/>
    <cellStyle name="Cálculo 3 2 3 2 2 3 4" xfId="9397"/>
    <cellStyle name="Cálculo 3 2 3 2 2 3 4 2" xfId="31906"/>
    <cellStyle name="Cálculo 3 2 3 2 2 3 5" xfId="14697"/>
    <cellStyle name="Cálculo 3 2 3 2 2 3 5 2" xfId="31907"/>
    <cellStyle name="Cálculo 3 2 3 2 2 3 6" xfId="13467"/>
    <cellStyle name="Cálculo 3 2 3 2 2 3 6 2" xfId="31908"/>
    <cellStyle name="Cálculo 3 2 3 2 2 3 7" xfId="31898"/>
    <cellStyle name="Cálculo 3 2 3 2 2 4" xfId="3861"/>
    <cellStyle name="Cálculo 3 2 3 2 2 4 2" xfId="7763"/>
    <cellStyle name="Cálculo 3 2 3 2 2 4 2 2" xfId="11731"/>
    <cellStyle name="Cálculo 3 2 3 2 2 4 2 2 2" xfId="31911"/>
    <cellStyle name="Cálculo 3 2 3 2 2 4 2 3" xfId="17915"/>
    <cellStyle name="Cálculo 3 2 3 2 2 4 2 3 2" xfId="31912"/>
    <cellStyle name="Cálculo 3 2 3 2 2 4 2 4" xfId="21281"/>
    <cellStyle name="Cálculo 3 2 3 2 2 4 2 4 2" xfId="31913"/>
    <cellStyle name="Cálculo 3 2 3 2 2 4 2 5" xfId="31910"/>
    <cellStyle name="Cálculo 3 2 3 2 2 4 3" xfId="6055"/>
    <cellStyle name="Cálculo 3 2 3 2 2 4 3 2" xfId="16624"/>
    <cellStyle name="Cálculo 3 2 3 2 2 4 3 2 2" xfId="31915"/>
    <cellStyle name="Cálculo 3 2 3 2 2 4 3 3" xfId="19573"/>
    <cellStyle name="Cálculo 3 2 3 2 2 4 3 3 2" xfId="31916"/>
    <cellStyle name="Cálculo 3 2 3 2 2 4 3 4" xfId="31914"/>
    <cellStyle name="Cálculo 3 2 3 2 2 4 4" xfId="9575"/>
    <cellStyle name="Cálculo 3 2 3 2 2 4 4 2" xfId="31917"/>
    <cellStyle name="Cálculo 3 2 3 2 2 4 5" xfId="14973"/>
    <cellStyle name="Cálculo 3 2 3 2 2 4 5 2" xfId="31918"/>
    <cellStyle name="Cálculo 3 2 3 2 2 4 6" xfId="13098"/>
    <cellStyle name="Cálculo 3 2 3 2 2 4 6 2" xfId="31919"/>
    <cellStyle name="Cálculo 3 2 3 2 2 4 7" xfId="31909"/>
    <cellStyle name="Cálculo 3 2 3 2 2 5" xfId="4243"/>
    <cellStyle name="Cálculo 3 2 3 2 2 5 2" xfId="7995"/>
    <cellStyle name="Cálculo 3 2 3 2 2 5 2 2" xfId="11963"/>
    <cellStyle name="Cálculo 3 2 3 2 2 5 2 2 2" xfId="31922"/>
    <cellStyle name="Cálculo 3 2 3 2 2 5 2 3" xfId="18086"/>
    <cellStyle name="Cálculo 3 2 3 2 2 5 2 3 2" xfId="31923"/>
    <cellStyle name="Cálculo 3 2 3 2 2 5 2 4" xfId="21513"/>
    <cellStyle name="Cálculo 3 2 3 2 2 5 2 4 2" xfId="31924"/>
    <cellStyle name="Cálculo 3 2 3 2 2 5 2 5" xfId="31921"/>
    <cellStyle name="Cálculo 3 2 3 2 2 5 3" xfId="6287"/>
    <cellStyle name="Cálculo 3 2 3 2 2 5 3 2" xfId="16794"/>
    <cellStyle name="Cálculo 3 2 3 2 2 5 3 2 2" xfId="31926"/>
    <cellStyle name="Cálculo 3 2 3 2 2 5 3 3" xfId="19805"/>
    <cellStyle name="Cálculo 3 2 3 2 2 5 3 3 2" xfId="31927"/>
    <cellStyle name="Cálculo 3 2 3 2 2 5 3 4" xfId="31925"/>
    <cellStyle name="Cálculo 3 2 3 2 2 5 4" xfId="9752"/>
    <cellStyle name="Cálculo 3 2 3 2 2 5 4 2" xfId="31928"/>
    <cellStyle name="Cálculo 3 2 3 2 2 5 5" xfId="15245"/>
    <cellStyle name="Cálculo 3 2 3 2 2 5 5 2" xfId="31929"/>
    <cellStyle name="Cálculo 3 2 3 2 2 5 6" xfId="12716"/>
    <cellStyle name="Cálculo 3 2 3 2 2 5 6 2" xfId="31930"/>
    <cellStyle name="Cálculo 3 2 3 2 2 5 7" xfId="31920"/>
    <cellStyle name="Cálculo 3 2 3 2 2 6" xfId="6519"/>
    <cellStyle name="Cálculo 3 2 3 2 2 6 2" xfId="8227"/>
    <cellStyle name="Cálculo 3 2 3 2 2 6 2 2" xfId="12195"/>
    <cellStyle name="Cálculo 3 2 3 2 2 6 2 2 2" xfId="31933"/>
    <cellStyle name="Cálculo 3 2 3 2 2 6 2 3" xfId="18258"/>
    <cellStyle name="Cálculo 3 2 3 2 2 6 2 3 2" xfId="31934"/>
    <cellStyle name="Cálculo 3 2 3 2 2 6 2 4" xfId="21745"/>
    <cellStyle name="Cálculo 3 2 3 2 2 6 2 4 2" xfId="31935"/>
    <cellStyle name="Cálculo 3 2 3 2 2 6 2 5" xfId="31932"/>
    <cellStyle name="Cálculo 3 2 3 2 2 6 3" xfId="10653"/>
    <cellStyle name="Cálculo 3 2 3 2 2 6 3 2" xfId="31936"/>
    <cellStyle name="Cálculo 3 2 3 2 2 6 4" xfId="16965"/>
    <cellStyle name="Cálculo 3 2 3 2 2 6 4 2" xfId="31937"/>
    <cellStyle name="Cálculo 3 2 3 2 2 6 5" xfId="20037"/>
    <cellStyle name="Cálculo 3 2 3 2 2 6 5 2" xfId="31938"/>
    <cellStyle name="Cálculo 3 2 3 2 2 6 6" xfId="31931"/>
    <cellStyle name="Cálculo 3 2 3 2 2 7" xfId="5507"/>
    <cellStyle name="Cálculo 3 2 3 2 2 7 2" xfId="10248"/>
    <cellStyle name="Cálculo 3 2 3 2 2 7 2 2" xfId="31940"/>
    <cellStyle name="Cálculo 3 2 3 2 2 7 3" xfId="16204"/>
    <cellStyle name="Cálculo 3 2 3 2 2 7 3 2" xfId="31941"/>
    <cellStyle name="Cálculo 3 2 3 2 2 7 4" xfId="19025"/>
    <cellStyle name="Cálculo 3 2 3 2 2 7 4 2" xfId="31942"/>
    <cellStyle name="Cálculo 3 2 3 2 2 7 5" xfId="31939"/>
    <cellStyle name="Cálculo 3 2 3 2 2 8" xfId="7215"/>
    <cellStyle name="Cálculo 3 2 3 2 2 8 2" xfId="11236"/>
    <cellStyle name="Cálculo 3 2 3 2 2 8 2 2" xfId="31944"/>
    <cellStyle name="Cálculo 3 2 3 2 2 8 3" xfId="17496"/>
    <cellStyle name="Cálculo 3 2 3 2 2 8 3 2" xfId="31945"/>
    <cellStyle name="Cálculo 3 2 3 2 2 8 4" xfId="20733"/>
    <cellStyle name="Cálculo 3 2 3 2 2 8 4 2" xfId="31946"/>
    <cellStyle name="Cálculo 3 2 3 2 2 8 5" xfId="31943"/>
    <cellStyle name="Cálculo 3 2 3 2 2 9" xfId="4701"/>
    <cellStyle name="Cálculo 3 2 3 2 2 9 2" xfId="15592"/>
    <cellStyle name="Cálculo 3 2 3 2 2 9 2 2" xfId="31948"/>
    <cellStyle name="Cálculo 3 2 3 2 2 9 3" xfId="12347"/>
    <cellStyle name="Cálculo 3 2 3 2 2 9 3 2" xfId="31949"/>
    <cellStyle name="Cálculo 3 2 3 2 2 9 4" xfId="31947"/>
    <cellStyle name="Cálculo 3 2 3 2 3" xfId="2765"/>
    <cellStyle name="Cálculo 3 2 3 2 3 10" xfId="31950"/>
    <cellStyle name="Cálculo 3 2 3 2 3 2" xfId="3152"/>
    <cellStyle name="Cálculo 3 2 3 2 3 2 2" xfId="6728"/>
    <cellStyle name="Cálculo 3 2 3 2 3 2 2 2" xfId="17129"/>
    <cellStyle name="Cálculo 3 2 3 2 3 2 2 2 2" xfId="31953"/>
    <cellStyle name="Cálculo 3 2 3 2 3 2 2 3" xfId="20246"/>
    <cellStyle name="Cálculo 3 2 3 2 3 2 2 3 2" xfId="31954"/>
    <cellStyle name="Cálculo 3 2 3 2 3 2 2 4" xfId="31952"/>
    <cellStyle name="Cálculo 3 2 3 2 3 2 3" xfId="9231"/>
    <cellStyle name="Cálculo 3 2 3 2 3 2 3 2" xfId="31955"/>
    <cellStyle name="Cálculo 3 2 3 2 3 2 4" xfId="14464"/>
    <cellStyle name="Cálculo 3 2 3 2 3 2 4 2" xfId="31956"/>
    <cellStyle name="Cálculo 3 2 3 2 3 2 5" xfId="16935"/>
    <cellStyle name="Cálculo 3 2 3 2 3 2 5 2" xfId="31957"/>
    <cellStyle name="Cálculo 3 2 3 2 3 2 6" xfId="31951"/>
    <cellStyle name="Cálculo 3 2 3 2 3 3" xfId="3535"/>
    <cellStyle name="Cálculo 3 2 3 2 3 3 2" xfId="14739"/>
    <cellStyle name="Cálculo 3 2 3 2 3 3 2 2" xfId="31959"/>
    <cellStyle name="Cálculo 3 2 3 2 3 3 3" xfId="13410"/>
    <cellStyle name="Cálculo 3 2 3 2 3 3 3 2" xfId="31960"/>
    <cellStyle name="Cálculo 3 2 3 2 3 3 4" xfId="31958"/>
    <cellStyle name="Cálculo 3 2 3 2 3 4" xfId="3918"/>
    <cellStyle name="Cálculo 3 2 3 2 3 4 2" xfId="15014"/>
    <cellStyle name="Cálculo 3 2 3 2 3 4 2 2" xfId="31962"/>
    <cellStyle name="Cálculo 3 2 3 2 3 4 3" xfId="13041"/>
    <cellStyle name="Cálculo 3 2 3 2 3 4 3 2" xfId="31963"/>
    <cellStyle name="Cálculo 3 2 3 2 3 4 4" xfId="31961"/>
    <cellStyle name="Cálculo 3 2 3 2 3 5" xfId="4300"/>
    <cellStyle name="Cálculo 3 2 3 2 3 5 2" xfId="15286"/>
    <cellStyle name="Cálculo 3 2 3 2 3 5 2 2" xfId="31965"/>
    <cellStyle name="Cálculo 3 2 3 2 3 5 3" xfId="12660"/>
    <cellStyle name="Cálculo 3 2 3 2 3 5 3 2" xfId="31966"/>
    <cellStyle name="Cálculo 3 2 3 2 3 5 4" xfId="31964"/>
    <cellStyle name="Cálculo 3 2 3 2 3 6" xfId="5019"/>
    <cellStyle name="Cálculo 3 2 3 2 3 6 2" xfId="15838"/>
    <cellStyle name="Cálculo 3 2 3 2 3 6 2 2" xfId="31968"/>
    <cellStyle name="Cálculo 3 2 3 2 3 6 3" xfId="18537"/>
    <cellStyle name="Cálculo 3 2 3 2 3 6 3 2" xfId="31969"/>
    <cellStyle name="Cálculo 3 2 3 2 3 6 4" xfId="31967"/>
    <cellStyle name="Cálculo 3 2 3 2 3 7" xfId="8895"/>
    <cellStyle name="Cálculo 3 2 3 2 3 7 2" xfId="31970"/>
    <cellStyle name="Cálculo 3 2 3 2 3 8" xfId="14184"/>
    <cellStyle name="Cálculo 3 2 3 2 3 8 2" xfId="31971"/>
    <cellStyle name="Cálculo 3 2 3 2 3 9" xfId="14063"/>
    <cellStyle name="Cálculo 3 2 3 2 3 9 2" xfId="31972"/>
    <cellStyle name="Cálculo 3 2 3 2 4" xfId="2383"/>
    <cellStyle name="Cálculo 3 2 3 2 4 2" xfId="6660"/>
    <cellStyle name="Cálculo 3 2 3 2 4 2 2" xfId="10789"/>
    <cellStyle name="Cálculo 3 2 3 2 4 2 2 2" xfId="31975"/>
    <cellStyle name="Cálculo 3 2 3 2 4 2 3" xfId="17070"/>
    <cellStyle name="Cálculo 3 2 3 2 4 2 3 2" xfId="31976"/>
    <cellStyle name="Cálculo 3 2 3 2 4 2 4" xfId="20178"/>
    <cellStyle name="Cálculo 3 2 3 2 4 2 4 2" xfId="31977"/>
    <cellStyle name="Cálculo 3 2 3 2 4 2 5" xfId="31974"/>
    <cellStyle name="Cálculo 3 2 3 2 4 3" xfId="4951"/>
    <cellStyle name="Cálculo 3 2 3 2 4 3 2" xfId="15780"/>
    <cellStyle name="Cálculo 3 2 3 2 4 3 2 2" xfId="31979"/>
    <cellStyle name="Cálculo 3 2 3 2 4 3 3" xfId="18469"/>
    <cellStyle name="Cálculo 3 2 3 2 4 3 3 2" xfId="31980"/>
    <cellStyle name="Cálculo 3 2 3 2 4 3 4" xfId="31978"/>
    <cellStyle name="Cálculo 3 2 3 2 4 4" xfId="8535"/>
    <cellStyle name="Cálculo 3 2 3 2 4 4 2" xfId="31981"/>
    <cellStyle name="Cálculo 3 2 3 2 4 5" xfId="13909"/>
    <cellStyle name="Cálculo 3 2 3 2 4 5 2" xfId="31982"/>
    <cellStyle name="Cálculo 3 2 3 2 4 6" xfId="14023"/>
    <cellStyle name="Cálculo 3 2 3 2 4 6 2" xfId="31983"/>
    <cellStyle name="Cálculo 3 2 3 2 4 7" xfId="31973"/>
    <cellStyle name="Cálculo 3 2 3 2 5" xfId="5886"/>
    <cellStyle name="Cálculo 3 2 3 2 5 2" xfId="7594"/>
    <cellStyle name="Cálculo 3 2 3 2 5 2 2" xfId="11562"/>
    <cellStyle name="Cálculo 3 2 3 2 5 2 2 2" xfId="31986"/>
    <cellStyle name="Cálculo 3 2 3 2 5 2 3" xfId="17800"/>
    <cellStyle name="Cálculo 3 2 3 2 5 2 3 2" xfId="31987"/>
    <cellStyle name="Cálculo 3 2 3 2 5 2 4" xfId="21112"/>
    <cellStyle name="Cálculo 3 2 3 2 5 2 4 2" xfId="31988"/>
    <cellStyle name="Cálculo 3 2 3 2 5 2 5" xfId="31985"/>
    <cellStyle name="Cálculo 3 2 3 2 5 3" xfId="10404"/>
    <cellStyle name="Cálculo 3 2 3 2 5 3 2" xfId="31989"/>
    <cellStyle name="Cálculo 3 2 3 2 5 4" xfId="16509"/>
    <cellStyle name="Cálculo 3 2 3 2 5 4 2" xfId="31990"/>
    <cellStyle name="Cálculo 3 2 3 2 5 5" xfId="19404"/>
    <cellStyle name="Cálculo 3 2 3 2 5 5 2" xfId="31991"/>
    <cellStyle name="Cálculo 3 2 3 2 5 6" xfId="31984"/>
    <cellStyle name="Cálculo 3 2 3 2 6" xfId="6118"/>
    <cellStyle name="Cálculo 3 2 3 2 6 2" xfId="7826"/>
    <cellStyle name="Cálculo 3 2 3 2 6 2 2" xfId="11794"/>
    <cellStyle name="Cálculo 3 2 3 2 6 2 2 2" xfId="31994"/>
    <cellStyle name="Cálculo 3 2 3 2 6 2 3" xfId="17971"/>
    <cellStyle name="Cálculo 3 2 3 2 6 2 3 2" xfId="31995"/>
    <cellStyle name="Cálculo 3 2 3 2 6 2 4" xfId="21344"/>
    <cellStyle name="Cálculo 3 2 3 2 6 2 4 2" xfId="31996"/>
    <cellStyle name="Cálculo 3 2 3 2 6 2 5" xfId="31993"/>
    <cellStyle name="Cálculo 3 2 3 2 6 3" xfId="10444"/>
    <cellStyle name="Cálculo 3 2 3 2 6 3 2" xfId="31997"/>
    <cellStyle name="Cálculo 3 2 3 2 6 4" xfId="16680"/>
    <cellStyle name="Cálculo 3 2 3 2 6 4 2" xfId="31998"/>
    <cellStyle name="Cálculo 3 2 3 2 6 5" xfId="19636"/>
    <cellStyle name="Cálculo 3 2 3 2 6 5 2" xfId="31999"/>
    <cellStyle name="Cálculo 3 2 3 2 6 6" xfId="31992"/>
    <cellStyle name="Cálculo 3 2 3 2 7" xfId="6350"/>
    <cellStyle name="Cálculo 3 2 3 2 7 2" xfId="8058"/>
    <cellStyle name="Cálculo 3 2 3 2 7 2 2" xfId="12026"/>
    <cellStyle name="Cálculo 3 2 3 2 7 2 2 2" xfId="32002"/>
    <cellStyle name="Cálculo 3 2 3 2 7 2 3" xfId="18142"/>
    <cellStyle name="Cálculo 3 2 3 2 7 2 3 2" xfId="32003"/>
    <cellStyle name="Cálculo 3 2 3 2 7 2 4" xfId="21576"/>
    <cellStyle name="Cálculo 3 2 3 2 7 2 4 2" xfId="32004"/>
    <cellStyle name="Cálculo 3 2 3 2 7 2 5" xfId="32001"/>
    <cellStyle name="Cálculo 3 2 3 2 7 3" xfId="10484"/>
    <cellStyle name="Cálculo 3 2 3 2 7 3 2" xfId="32005"/>
    <cellStyle name="Cálculo 3 2 3 2 7 4" xfId="16850"/>
    <cellStyle name="Cálculo 3 2 3 2 7 4 2" xfId="32006"/>
    <cellStyle name="Cálculo 3 2 3 2 7 5" xfId="19868"/>
    <cellStyle name="Cálculo 3 2 3 2 7 5 2" xfId="32007"/>
    <cellStyle name="Cálculo 3 2 3 2 7 6" xfId="32000"/>
    <cellStyle name="Cálculo 3 2 3 2 8" xfId="5336"/>
    <cellStyle name="Cálculo 3 2 3 2 8 2" xfId="10079"/>
    <cellStyle name="Cálculo 3 2 3 2 8 2 2" xfId="32009"/>
    <cellStyle name="Cálculo 3 2 3 2 8 3" xfId="16088"/>
    <cellStyle name="Cálculo 3 2 3 2 8 3 2" xfId="32010"/>
    <cellStyle name="Cálculo 3 2 3 2 8 4" xfId="18854"/>
    <cellStyle name="Cálculo 3 2 3 2 8 4 2" xfId="32011"/>
    <cellStyle name="Cálculo 3 2 3 2 8 5" xfId="32008"/>
    <cellStyle name="Cálculo 3 2 3 2 9" xfId="7044"/>
    <cellStyle name="Cálculo 3 2 3 2 9 2" xfId="11067"/>
    <cellStyle name="Cálculo 3 2 3 2 9 2 2" xfId="32013"/>
    <cellStyle name="Cálculo 3 2 3 2 9 3" xfId="17380"/>
    <cellStyle name="Cálculo 3 2 3 2 9 3 2" xfId="32014"/>
    <cellStyle name="Cálculo 3 2 3 2 9 4" xfId="20562"/>
    <cellStyle name="Cálculo 3 2 3 2 9 4 2" xfId="32015"/>
    <cellStyle name="Cálculo 3 2 3 2 9 5" xfId="32012"/>
    <cellStyle name="Cálculo 3 2 3 3" xfId="2651"/>
    <cellStyle name="Cálculo 3 2 3 3 10" xfId="8781"/>
    <cellStyle name="Cálculo 3 2 3 3 10 2" xfId="32017"/>
    <cellStyle name="Cálculo 3 2 3 3 11" xfId="14099"/>
    <cellStyle name="Cálculo 3 2 3 3 11 2" xfId="32018"/>
    <cellStyle name="Cálculo 3 2 3 3 12" xfId="14499"/>
    <cellStyle name="Cálculo 3 2 3 3 12 2" xfId="32019"/>
    <cellStyle name="Cálculo 3 2 3 3 13" xfId="32016"/>
    <cellStyle name="Cálculo 3 2 3 3 2" xfId="3038"/>
    <cellStyle name="Cálculo 3 2 3 3 2 2" xfId="6878"/>
    <cellStyle name="Cálculo 3 2 3 3 2 2 2" xfId="10957"/>
    <cellStyle name="Cálculo 3 2 3 3 2 2 2 2" xfId="32022"/>
    <cellStyle name="Cálculo 3 2 3 3 2 2 3" xfId="17254"/>
    <cellStyle name="Cálculo 3 2 3 3 2 2 3 2" xfId="32023"/>
    <cellStyle name="Cálculo 3 2 3 3 2 2 4" xfId="20396"/>
    <cellStyle name="Cálculo 3 2 3 3 2 2 4 2" xfId="32024"/>
    <cellStyle name="Cálculo 3 2 3 3 2 2 5" xfId="32021"/>
    <cellStyle name="Cálculo 3 2 3 3 2 3" xfId="5169"/>
    <cellStyle name="Cálculo 3 2 3 3 2 3 2" xfId="15963"/>
    <cellStyle name="Cálculo 3 2 3 3 2 3 2 2" xfId="32026"/>
    <cellStyle name="Cálculo 3 2 3 3 2 3 3" xfId="18687"/>
    <cellStyle name="Cálculo 3 2 3 3 2 3 3 2" xfId="32027"/>
    <cellStyle name="Cálculo 3 2 3 3 2 3 4" xfId="32025"/>
    <cellStyle name="Cálculo 3 2 3 3 2 4" xfId="9130"/>
    <cellStyle name="Cálculo 3 2 3 3 2 4 2" xfId="32028"/>
    <cellStyle name="Cálculo 3 2 3 3 2 5" xfId="14379"/>
    <cellStyle name="Cálculo 3 2 3 3 2 5 2" xfId="32029"/>
    <cellStyle name="Cálculo 3 2 3 3 2 6" xfId="14282"/>
    <cellStyle name="Cálculo 3 2 3 3 2 6 2" xfId="32030"/>
    <cellStyle name="Cálculo 3 2 3 3 2 7" xfId="32020"/>
    <cellStyle name="Cálculo 3 2 3 3 3" xfId="3421"/>
    <cellStyle name="Cálculo 3 2 3 3 3 2" xfId="4534"/>
    <cellStyle name="Cálculo 3 2 3 3 3 2 2" xfId="9787"/>
    <cellStyle name="Cálculo 3 2 3 3 3 2 2 2" xfId="32033"/>
    <cellStyle name="Cálculo 3 2 3 3 3 2 3" xfId="15484"/>
    <cellStyle name="Cálculo 3 2 3 3 3 2 3 2" xfId="32034"/>
    <cellStyle name="Cálculo 3 2 3 3 3 2 4" xfId="12442"/>
    <cellStyle name="Cálculo 3 2 3 3 3 2 4 2" xfId="32035"/>
    <cellStyle name="Cálculo 3 2 3 3 3 2 5" xfId="32032"/>
    <cellStyle name="Cálculo 3 2 3 3 3 3" xfId="4798"/>
    <cellStyle name="Cálculo 3 2 3 3 3 3 2" xfId="15669"/>
    <cellStyle name="Cálculo 3 2 3 3 3 3 2 2" xfId="32037"/>
    <cellStyle name="Cálculo 3 2 3 3 3 3 3" xfId="18316"/>
    <cellStyle name="Cálculo 3 2 3 3 3 3 3 2" xfId="32038"/>
    <cellStyle name="Cálculo 3 2 3 3 3 3 4" xfId="32036"/>
    <cellStyle name="Cálculo 3 2 3 3 3 4" xfId="9344"/>
    <cellStyle name="Cálculo 3 2 3 3 3 4 2" xfId="32039"/>
    <cellStyle name="Cálculo 3 2 3 3 3 5" xfId="14655"/>
    <cellStyle name="Cálculo 3 2 3 3 3 5 2" xfId="32040"/>
    <cellStyle name="Cálculo 3 2 3 3 3 6" xfId="13524"/>
    <cellStyle name="Cálculo 3 2 3 3 3 6 2" xfId="32041"/>
    <cellStyle name="Cálculo 3 2 3 3 3 7" xfId="32031"/>
    <cellStyle name="Cálculo 3 2 3 3 4" xfId="3804"/>
    <cellStyle name="Cálculo 3 2 3 3 4 2" xfId="7643"/>
    <cellStyle name="Cálculo 3 2 3 3 4 2 2" xfId="11611"/>
    <cellStyle name="Cálculo 3 2 3 3 4 2 2 2" xfId="32044"/>
    <cellStyle name="Cálculo 3 2 3 3 4 2 3" xfId="17841"/>
    <cellStyle name="Cálculo 3 2 3 3 4 2 3 2" xfId="32045"/>
    <cellStyle name="Cálculo 3 2 3 3 4 2 4" xfId="21161"/>
    <cellStyle name="Cálculo 3 2 3 3 4 2 4 2" xfId="32046"/>
    <cellStyle name="Cálculo 3 2 3 3 4 2 5" xfId="32043"/>
    <cellStyle name="Cálculo 3 2 3 3 4 3" xfId="5935"/>
    <cellStyle name="Cálculo 3 2 3 3 4 3 2" xfId="16550"/>
    <cellStyle name="Cálculo 3 2 3 3 4 3 2 2" xfId="32048"/>
    <cellStyle name="Cálculo 3 2 3 3 4 3 3" xfId="19453"/>
    <cellStyle name="Cálculo 3 2 3 3 4 3 3 2" xfId="32049"/>
    <cellStyle name="Cálculo 3 2 3 3 4 3 4" xfId="32047"/>
    <cellStyle name="Cálculo 3 2 3 3 4 4" xfId="9522"/>
    <cellStyle name="Cálculo 3 2 3 3 4 4 2" xfId="32050"/>
    <cellStyle name="Cálculo 3 2 3 3 4 5" xfId="14930"/>
    <cellStyle name="Cálculo 3 2 3 3 4 5 2" xfId="32051"/>
    <cellStyle name="Cálculo 3 2 3 3 4 6" xfId="13155"/>
    <cellStyle name="Cálculo 3 2 3 3 4 6 2" xfId="32052"/>
    <cellStyle name="Cálculo 3 2 3 3 4 7" xfId="32042"/>
    <cellStyle name="Cálculo 3 2 3 3 5" xfId="4186"/>
    <cellStyle name="Cálculo 3 2 3 3 5 2" xfId="7875"/>
    <cellStyle name="Cálculo 3 2 3 3 5 2 2" xfId="11843"/>
    <cellStyle name="Cálculo 3 2 3 3 5 2 2 2" xfId="32055"/>
    <cellStyle name="Cálculo 3 2 3 3 5 2 3" xfId="18012"/>
    <cellStyle name="Cálculo 3 2 3 3 5 2 3 2" xfId="32056"/>
    <cellStyle name="Cálculo 3 2 3 3 5 2 4" xfId="21393"/>
    <cellStyle name="Cálculo 3 2 3 3 5 2 4 2" xfId="32057"/>
    <cellStyle name="Cálculo 3 2 3 3 5 2 5" xfId="32054"/>
    <cellStyle name="Cálculo 3 2 3 3 5 3" xfId="6167"/>
    <cellStyle name="Cálculo 3 2 3 3 5 3 2" xfId="16721"/>
    <cellStyle name="Cálculo 3 2 3 3 5 3 2 2" xfId="32059"/>
    <cellStyle name="Cálculo 3 2 3 3 5 3 3" xfId="19685"/>
    <cellStyle name="Cálculo 3 2 3 3 5 3 3 2" xfId="32060"/>
    <cellStyle name="Cálculo 3 2 3 3 5 3 4" xfId="32058"/>
    <cellStyle name="Cálculo 3 2 3 3 5 4" xfId="9699"/>
    <cellStyle name="Cálculo 3 2 3 3 5 4 2" xfId="32061"/>
    <cellStyle name="Cálculo 3 2 3 3 5 5" xfId="15204"/>
    <cellStyle name="Cálculo 3 2 3 3 5 5 2" xfId="32062"/>
    <cellStyle name="Cálculo 3 2 3 3 5 6" xfId="12773"/>
    <cellStyle name="Cálculo 3 2 3 3 5 6 2" xfId="32063"/>
    <cellStyle name="Cálculo 3 2 3 3 5 7" xfId="32053"/>
    <cellStyle name="Cálculo 3 2 3 3 6" xfId="6399"/>
    <cellStyle name="Cálculo 3 2 3 3 6 2" xfId="8107"/>
    <cellStyle name="Cálculo 3 2 3 3 6 2 2" xfId="12075"/>
    <cellStyle name="Cálculo 3 2 3 3 6 2 2 2" xfId="32066"/>
    <cellStyle name="Cálculo 3 2 3 3 6 2 3" xfId="18183"/>
    <cellStyle name="Cálculo 3 2 3 3 6 2 3 2" xfId="32067"/>
    <cellStyle name="Cálculo 3 2 3 3 6 2 4" xfId="21625"/>
    <cellStyle name="Cálculo 3 2 3 3 6 2 4 2" xfId="32068"/>
    <cellStyle name="Cálculo 3 2 3 3 6 2 5" xfId="32065"/>
    <cellStyle name="Cálculo 3 2 3 3 6 3" xfId="10533"/>
    <cellStyle name="Cálculo 3 2 3 3 6 3 2" xfId="32069"/>
    <cellStyle name="Cálculo 3 2 3 3 6 4" xfId="16891"/>
    <cellStyle name="Cálculo 3 2 3 3 6 4 2" xfId="32070"/>
    <cellStyle name="Cálculo 3 2 3 3 6 5" xfId="19917"/>
    <cellStyle name="Cálculo 3 2 3 3 6 5 2" xfId="32071"/>
    <cellStyle name="Cálculo 3 2 3 3 6 6" xfId="32064"/>
    <cellStyle name="Cálculo 3 2 3 3 7" xfId="5387"/>
    <cellStyle name="Cálculo 3 2 3 3 7 2" xfId="10128"/>
    <cellStyle name="Cálculo 3 2 3 3 7 2 2" xfId="32073"/>
    <cellStyle name="Cálculo 3 2 3 3 7 3" xfId="16129"/>
    <cellStyle name="Cálculo 3 2 3 3 7 3 2" xfId="32074"/>
    <cellStyle name="Cálculo 3 2 3 3 7 4" xfId="18905"/>
    <cellStyle name="Cálculo 3 2 3 3 7 4 2" xfId="32075"/>
    <cellStyle name="Cálculo 3 2 3 3 7 5" xfId="32072"/>
    <cellStyle name="Cálculo 3 2 3 3 8" xfId="7095"/>
    <cellStyle name="Cálculo 3 2 3 3 8 2" xfId="11116"/>
    <cellStyle name="Cálculo 3 2 3 3 8 2 2" xfId="32077"/>
    <cellStyle name="Cálculo 3 2 3 3 8 3" xfId="17421"/>
    <cellStyle name="Cálculo 3 2 3 3 8 3 2" xfId="32078"/>
    <cellStyle name="Cálculo 3 2 3 3 8 4" xfId="20613"/>
    <cellStyle name="Cálculo 3 2 3 3 8 4 2" xfId="32079"/>
    <cellStyle name="Cálculo 3 2 3 3 8 5" xfId="32076"/>
    <cellStyle name="Cálculo 3 2 3 3 9" xfId="4482"/>
    <cellStyle name="Cálculo 3 2 3 3 9 2" xfId="15444"/>
    <cellStyle name="Cálculo 3 2 3 3 9 2 2" xfId="32081"/>
    <cellStyle name="Cálculo 3 2 3 3 9 3" xfId="12491"/>
    <cellStyle name="Cálculo 3 2 3 3 9 3 2" xfId="32082"/>
    <cellStyle name="Cálculo 3 2 3 3 9 4" xfId="32080"/>
    <cellStyle name="Cálculo 3 2 3 4" xfId="2502"/>
    <cellStyle name="Cálculo 3 2 3 4 10" xfId="32083"/>
    <cellStyle name="Cálculo 3 2 3 4 2" xfId="2889"/>
    <cellStyle name="Cálculo 3 2 3 4 2 2" xfId="6780"/>
    <cellStyle name="Cálculo 3 2 3 4 2 2 2" xfId="17173"/>
    <cellStyle name="Cálculo 3 2 3 4 2 2 2 2" xfId="32086"/>
    <cellStyle name="Cálculo 3 2 3 4 2 2 3" xfId="20298"/>
    <cellStyle name="Cálculo 3 2 3 4 2 2 3 2" xfId="32087"/>
    <cellStyle name="Cálculo 3 2 3 4 2 2 4" xfId="32085"/>
    <cellStyle name="Cálculo 3 2 3 4 2 3" xfId="9007"/>
    <cellStyle name="Cálculo 3 2 3 4 2 3 2" xfId="32088"/>
    <cellStyle name="Cálculo 3 2 3 4 2 4" xfId="14259"/>
    <cellStyle name="Cálculo 3 2 3 4 2 4 2" xfId="32089"/>
    <cellStyle name="Cálculo 3 2 3 4 2 5" xfId="14767"/>
    <cellStyle name="Cálculo 3 2 3 4 2 5 2" xfId="32090"/>
    <cellStyle name="Cálculo 3 2 3 4 2 6" xfId="32084"/>
    <cellStyle name="Cálculo 3 2 3 4 3" xfId="3272"/>
    <cellStyle name="Cálculo 3 2 3 4 3 2" xfId="14535"/>
    <cellStyle name="Cálculo 3 2 3 4 3 2 2" xfId="32092"/>
    <cellStyle name="Cálculo 3 2 3 4 3 3" xfId="17696"/>
    <cellStyle name="Cálculo 3 2 3 4 3 3 2" xfId="32093"/>
    <cellStyle name="Cálculo 3 2 3 4 3 4" xfId="32091"/>
    <cellStyle name="Cálculo 3 2 3 4 4" xfId="3655"/>
    <cellStyle name="Cálculo 3 2 3 4 4 2" xfId="14810"/>
    <cellStyle name="Cálculo 3 2 3 4 4 2 2" xfId="32095"/>
    <cellStyle name="Cálculo 3 2 3 4 4 3" xfId="13304"/>
    <cellStyle name="Cálculo 3 2 3 4 4 3 2" xfId="32096"/>
    <cellStyle name="Cálculo 3 2 3 4 4 4" xfId="32094"/>
    <cellStyle name="Cálculo 3 2 3 4 5" xfId="4037"/>
    <cellStyle name="Cálculo 3 2 3 4 5 2" xfId="15084"/>
    <cellStyle name="Cálculo 3 2 3 4 5 2 2" xfId="32098"/>
    <cellStyle name="Cálculo 3 2 3 4 5 3" xfId="12922"/>
    <cellStyle name="Cálculo 3 2 3 4 5 3 2" xfId="32099"/>
    <cellStyle name="Cálculo 3 2 3 4 5 4" xfId="32097"/>
    <cellStyle name="Cálculo 3 2 3 4 6" xfId="5071"/>
    <cellStyle name="Cálculo 3 2 3 4 6 2" xfId="15882"/>
    <cellStyle name="Cálculo 3 2 3 4 6 2 2" xfId="32101"/>
    <cellStyle name="Cálculo 3 2 3 4 6 3" xfId="18589"/>
    <cellStyle name="Cálculo 3 2 3 4 6 3 2" xfId="32102"/>
    <cellStyle name="Cálculo 3 2 3 4 6 4" xfId="32100"/>
    <cellStyle name="Cálculo 3 2 3 4 7" xfId="8644"/>
    <cellStyle name="Cálculo 3 2 3 4 7 2" xfId="32103"/>
    <cellStyle name="Cálculo 3 2 3 4 8" xfId="13979"/>
    <cellStyle name="Cálculo 3 2 3 4 8 2" xfId="32104"/>
    <cellStyle name="Cálculo 3 2 3 4 9" xfId="14432"/>
    <cellStyle name="Cálculo 3 2 3 4 9 2" xfId="32105"/>
    <cellStyle name="Cálculo 3 2 3 5" xfId="2360"/>
    <cellStyle name="Cálculo 3 2 3 5 2" xfId="6642"/>
    <cellStyle name="Cálculo 3 2 3 5 2 2" xfId="10772"/>
    <cellStyle name="Cálculo 3 2 3 5 2 2 2" xfId="32108"/>
    <cellStyle name="Cálculo 3 2 3 5 2 3" xfId="17054"/>
    <cellStyle name="Cálculo 3 2 3 5 2 3 2" xfId="32109"/>
    <cellStyle name="Cálculo 3 2 3 5 2 4" xfId="20160"/>
    <cellStyle name="Cálculo 3 2 3 5 2 4 2" xfId="32110"/>
    <cellStyle name="Cálculo 3 2 3 5 2 5" xfId="32107"/>
    <cellStyle name="Cálculo 3 2 3 5 3" xfId="4933"/>
    <cellStyle name="Cálculo 3 2 3 5 3 2" xfId="15764"/>
    <cellStyle name="Cálculo 3 2 3 5 3 2 2" xfId="32112"/>
    <cellStyle name="Cálculo 3 2 3 5 3 3" xfId="18451"/>
    <cellStyle name="Cálculo 3 2 3 5 3 3 2" xfId="32113"/>
    <cellStyle name="Cálculo 3 2 3 5 3 4" xfId="32111"/>
    <cellStyle name="Cálculo 3 2 3 5 4" xfId="8512"/>
    <cellStyle name="Cálculo 3 2 3 5 4 2" xfId="32114"/>
    <cellStyle name="Cálculo 3 2 3 5 5" xfId="13893"/>
    <cellStyle name="Cálculo 3 2 3 5 5 2" xfId="32115"/>
    <cellStyle name="Cálculo 3 2 3 5 6" xfId="15624"/>
    <cellStyle name="Cálculo 3 2 3 5 6 2" xfId="32116"/>
    <cellStyle name="Cálculo 3 2 3 5 7" xfId="32106"/>
    <cellStyle name="Cálculo 3 2 3 6" xfId="5864"/>
    <cellStyle name="Cálculo 3 2 3 6 2" xfId="7572"/>
    <cellStyle name="Cálculo 3 2 3 6 2 2" xfId="11540"/>
    <cellStyle name="Cálculo 3 2 3 6 2 2 2" xfId="32119"/>
    <cellStyle name="Cálculo 3 2 3 6 2 3" xfId="17778"/>
    <cellStyle name="Cálculo 3 2 3 6 2 3 2" xfId="32120"/>
    <cellStyle name="Cálculo 3 2 3 6 2 4" xfId="21090"/>
    <cellStyle name="Cálculo 3 2 3 6 2 4 2" xfId="32121"/>
    <cellStyle name="Cálculo 3 2 3 6 2 5" xfId="32118"/>
    <cellStyle name="Cálculo 3 2 3 6 3" xfId="10382"/>
    <cellStyle name="Cálculo 3 2 3 6 3 2" xfId="32122"/>
    <cellStyle name="Cálculo 3 2 3 6 4" xfId="16487"/>
    <cellStyle name="Cálculo 3 2 3 6 4 2" xfId="32123"/>
    <cellStyle name="Cálculo 3 2 3 6 5" xfId="19382"/>
    <cellStyle name="Cálculo 3 2 3 6 5 2" xfId="32124"/>
    <cellStyle name="Cálculo 3 2 3 6 6" xfId="32117"/>
    <cellStyle name="Cálculo 3 2 3 7" xfId="6096"/>
    <cellStyle name="Cálculo 3 2 3 7 2" xfId="7804"/>
    <cellStyle name="Cálculo 3 2 3 7 2 2" xfId="11772"/>
    <cellStyle name="Cálculo 3 2 3 7 2 2 2" xfId="32127"/>
    <cellStyle name="Cálculo 3 2 3 7 2 3" xfId="17949"/>
    <cellStyle name="Cálculo 3 2 3 7 2 3 2" xfId="32128"/>
    <cellStyle name="Cálculo 3 2 3 7 2 4" xfId="21322"/>
    <cellStyle name="Cálculo 3 2 3 7 2 4 2" xfId="32129"/>
    <cellStyle name="Cálculo 3 2 3 7 2 5" xfId="32126"/>
    <cellStyle name="Cálculo 3 2 3 7 3" xfId="10422"/>
    <cellStyle name="Cálculo 3 2 3 7 3 2" xfId="32130"/>
    <cellStyle name="Cálculo 3 2 3 7 4" xfId="16658"/>
    <cellStyle name="Cálculo 3 2 3 7 4 2" xfId="32131"/>
    <cellStyle name="Cálculo 3 2 3 7 5" xfId="19614"/>
    <cellStyle name="Cálculo 3 2 3 7 5 2" xfId="32132"/>
    <cellStyle name="Cálculo 3 2 3 7 6" xfId="32125"/>
    <cellStyle name="Cálculo 3 2 3 8" xfId="6328"/>
    <cellStyle name="Cálculo 3 2 3 8 2" xfId="8036"/>
    <cellStyle name="Cálculo 3 2 3 8 2 2" xfId="12004"/>
    <cellStyle name="Cálculo 3 2 3 8 2 2 2" xfId="32135"/>
    <cellStyle name="Cálculo 3 2 3 8 2 3" xfId="18120"/>
    <cellStyle name="Cálculo 3 2 3 8 2 3 2" xfId="32136"/>
    <cellStyle name="Cálculo 3 2 3 8 2 4" xfId="21554"/>
    <cellStyle name="Cálculo 3 2 3 8 2 4 2" xfId="32137"/>
    <cellStyle name="Cálculo 3 2 3 8 2 5" xfId="32134"/>
    <cellStyle name="Cálculo 3 2 3 8 3" xfId="10462"/>
    <cellStyle name="Cálculo 3 2 3 8 3 2" xfId="32138"/>
    <cellStyle name="Cálculo 3 2 3 8 4" xfId="16828"/>
    <cellStyle name="Cálculo 3 2 3 8 4 2" xfId="32139"/>
    <cellStyle name="Cálculo 3 2 3 8 5" xfId="19846"/>
    <cellStyle name="Cálculo 3 2 3 8 5 2" xfId="32140"/>
    <cellStyle name="Cálculo 3 2 3 8 6" xfId="32133"/>
    <cellStyle name="Cálculo 3 2 3 9" xfId="5297"/>
    <cellStyle name="Cálculo 3 2 3 9 2" xfId="10057"/>
    <cellStyle name="Cálculo 3 2 3 9 2 2" xfId="32142"/>
    <cellStyle name="Cálculo 3 2 3 9 3" xfId="16059"/>
    <cellStyle name="Cálculo 3 2 3 9 3 2" xfId="32143"/>
    <cellStyle name="Cálculo 3 2 3 9 4" xfId="18815"/>
    <cellStyle name="Cálculo 3 2 3 9 4 2" xfId="32144"/>
    <cellStyle name="Cálculo 3 2 3 9 5" xfId="32141"/>
    <cellStyle name="Cálculo 3 2 4" xfId="2308"/>
    <cellStyle name="Cálculo 3 2 4 10" xfId="8461"/>
    <cellStyle name="Cálculo 3 2 4 10 2" xfId="32146"/>
    <cellStyle name="Cálculo 3 2 4 11" xfId="13849"/>
    <cellStyle name="Cálculo 3 2 4 11 2" xfId="32147"/>
    <cellStyle name="Cálculo 3 2 4 12" xfId="13930"/>
    <cellStyle name="Cálculo 3 2 4 12 2" xfId="32148"/>
    <cellStyle name="Cálculo 3 2 4 13" xfId="32145"/>
    <cellStyle name="Cálculo 3 2 4 2" xfId="2243"/>
    <cellStyle name="Cálculo 3 2 4 2 2" xfId="6831"/>
    <cellStyle name="Cálculo 3 2 4 2 2 2" xfId="10917"/>
    <cellStyle name="Cálculo 3 2 4 2 2 2 2" xfId="32151"/>
    <cellStyle name="Cálculo 3 2 4 2 2 3" xfId="17218"/>
    <cellStyle name="Cálculo 3 2 4 2 2 3 2" xfId="32152"/>
    <cellStyle name="Cálculo 3 2 4 2 2 4" xfId="20349"/>
    <cellStyle name="Cálculo 3 2 4 2 2 4 2" xfId="32153"/>
    <cellStyle name="Cálculo 3 2 4 2 2 5" xfId="32150"/>
    <cellStyle name="Cálculo 3 2 4 2 3" xfId="5122"/>
    <cellStyle name="Cálculo 3 2 4 2 3 2" xfId="15927"/>
    <cellStyle name="Cálculo 3 2 4 2 3 2 2" xfId="32155"/>
    <cellStyle name="Cálculo 3 2 4 2 3 3" xfId="18640"/>
    <cellStyle name="Cálculo 3 2 4 2 3 3 2" xfId="32156"/>
    <cellStyle name="Cálculo 3 2 4 2 3 4" xfId="32154"/>
    <cellStyle name="Cálculo 3 2 4 2 4" xfId="8398"/>
    <cellStyle name="Cálculo 3 2 4 2 4 2" xfId="32157"/>
    <cellStyle name="Cálculo 3 2 4 2 5" xfId="13794"/>
    <cellStyle name="Cálculo 3 2 4 2 5 2" xfId="32158"/>
    <cellStyle name="Cálculo 3 2 4 2 6" xfId="14670"/>
    <cellStyle name="Cálculo 3 2 4 2 6 2" xfId="32159"/>
    <cellStyle name="Cálculo 3 2 4 2 7" xfId="32149"/>
    <cellStyle name="Cálculo 3 2 4 3" xfId="2792"/>
    <cellStyle name="Cálculo 3 2 4 3 2" xfId="7550"/>
    <cellStyle name="Cálculo 3 2 4 3 2 2" xfId="11520"/>
    <cellStyle name="Cálculo 3 2 4 3 2 2 2" xfId="32162"/>
    <cellStyle name="Cálculo 3 2 4 3 2 3" xfId="17756"/>
    <cellStyle name="Cálculo 3 2 4 3 2 3 2" xfId="32163"/>
    <cellStyle name="Cálculo 3 2 4 3 2 4" xfId="21068"/>
    <cellStyle name="Cálculo 3 2 4 3 2 4 2" xfId="32164"/>
    <cellStyle name="Cálculo 3 2 4 3 2 5" xfId="32161"/>
    <cellStyle name="Cálculo 3 2 4 3 3" xfId="5842"/>
    <cellStyle name="Cálculo 3 2 4 3 3 2" xfId="16465"/>
    <cellStyle name="Cálculo 3 2 4 3 3 2 2" xfId="32166"/>
    <cellStyle name="Cálculo 3 2 4 3 3 3" xfId="19360"/>
    <cellStyle name="Cálculo 3 2 4 3 3 3 2" xfId="32167"/>
    <cellStyle name="Cálculo 3 2 4 3 3 4" xfId="32165"/>
    <cellStyle name="Cálculo 3 2 4 3 4" xfId="8922"/>
    <cellStyle name="Cálculo 3 2 4 3 4 2" xfId="32168"/>
    <cellStyle name="Cálculo 3 2 4 3 5" xfId="14204"/>
    <cellStyle name="Cálculo 3 2 4 3 5 2" xfId="32169"/>
    <cellStyle name="Cálculo 3 2 4 3 6" xfId="14200"/>
    <cellStyle name="Cálculo 3 2 4 3 6 2" xfId="32170"/>
    <cellStyle name="Cálculo 3 2 4 3 7" xfId="32160"/>
    <cellStyle name="Cálculo 3 2 4 4" xfId="2289"/>
    <cellStyle name="Cálculo 3 2 4 4 2" xfId="7620"/>
    <cellStyle name="Cálculo 3 2 4 4 2 2" xfId="11588"/>
    <cellStyle name="Cálculo 3 2 4 4 2 2 2" xfId="32173"/>
    <cellStyle name="Cálculo 3 2 4 4 2 3" xfId="17823"/>
    <cellStyle name="Cálculo 3 2 4 4 2 3 2" xfId="32174"/>
    <cellStyle name="Cálculo 3 2 4 4 2 4" xfId="21138"/>
    <cellStyle name="Cálculo 3 2 4 4 2 4 2" xfId="32175"/>
    <cellStyle name="Cálculo 3 2 4 4 2 5" xfId="32172"/>
    <cellStyle name="Cálculo 3 2 4 4 3" xfId="5912"/>
    <cellStyle name="Cálculo 3 2 4 4 3 2" xfId="16532"/>
    <cellStyle name="Cálculo 3 2 4 4 3 2 2" xfId="32177"/>
    <cellStyle name="Cálculo 3 2 4 4 3 3" xfId="19430"/>
    <cellStyle name="Cálculo 3 2 4 4 3 3 2" xfId="32178"/>
    <cellStyle name="Cálculo 3 2 4 4 3 4" xfId="32176"/>
    <cellStyle name="Cálculo 3 2 4 4 4" xfId="8444"/>
    <cellStyle name="Cálculo 3 2 4 4 4 2" xfId="32179"/>
    <cellStyle name="Cálculo 3 2 4 4 5" xfId="13833"/>
    <cellStyle name="Cálculo 3 2 4 4 5 2" xfId="32180"/>
    <cellStyle name="Cálculo 3 2 4 4 6" xfId="14346"/>
    <cellStyle name="Cálculo 3 2 4 4 6 2" xfId="32181"/>
    <cellStyle name="Cálculo 3 2 4 4 7" xfId="32171"/>
    <cellStyle name="Cálculo 3 2 4 5" xfId="2249"/>
    <cellStyle name="Cálculo 3 2 4 5 2" xfId="7852"/>
    <cellStyle name="Cálculo 3 2 4 5 2 2" xfId="11820"/>
    <cellStyle name="Cálculo 3 2 4 5 2 2 2" xfId="32184"/>
    <cellStyle name="Cálculo 3 2 4 5 2 3" xfId="17994"/>
    <cellStyle name="Cálculo 3 2 4 5 2 3 2" xfId="32185"/>
    <cellStyle name="Cálculo 3 2 4 5 2 4" xfId="21370"/>
    <cellStyle name="Cálculo 3 2 4 5 2 4 2" xfId="32186"/>
    <cellStyle name="Cálculo 3 2 4 5 2 5" xfId="32183"/>
    <cellStyle name="Cálculo 3 2 4 5 3" xfId="6144"/>
    <cellStyle name="Cálculo 3 2 4 5 3 2" xfId="16703"/>
    <cellStyle name="Cálculo 3 2 4 5 3 2 2" xfId="32188"/>
    <cellStyle name="Cálculo 3 2 4 5 3 3" xfId="19662"/>
    <cellStyle name="Cálculo 3 2 4 5 3 3 2" xfId="32189"/>
    <cellStyle name="Cálculo 3 2 4 5 3 4" xfId="32187"/>
    <cellStyle name="Cálculo 3 2 4 5 4" xfId="8404"/>
    <cellStyle name="Cálculo 3 2 4 5 4 2" xfId="32190"/>
    <cellStyle name="Cálculo 3 2 4 5 5" xfId="13799"/>
    <cellStyle name="Cálculo 3 2 4 5 5 2" xfId="32191"/>
    <cellStyle name="Cálculo 3 2 4 5 6" xfId="16098"/>
    <cellStyle name="Cálculo 3 2 4 5 6 2" xfId="32192"/>
    <cellStyle name="Cálculo 3 2 4 5 7" xfId="32182"/>
    <cellStyle name="Cálculo 3 2 4 6" xfId="6376"/>
    <cellStyle name="Cálculo 3 2 4 6 2" xfId="8084"/>
    <cellStyle name="Cálculo 3 2 4 6 2 2" xfId="12052"/>
    <cellStyle name="Cálculo 3 2 4 6 2 2 2" xfId="32195"/>
    <cellStyle name="Cálculo 3 2 4 6 2 3" xfId="18165"/>
    <cellStyle name="Cálculo 3 2 4 6 2 3 2" xfId="32196"/>
    <cellStyle name="Cálculo 3 2 4 6 2 4" xfId="21602"/>
    <cellStyle name="Cálculo 3 2 4 6 2 4 2" xfId="32197"/>
    <cellStyle name="Cálculo 3 2 4 6 2 5" xfId="32194"/>
    <cellStyle name="Cálculo 3 2 4 6 3" xfId="10510"/>
    <cellStyle name="Cálculo 3 2 4 6 3 2" xfId="32198"/>
    <cellStyle name="Cálculo 3 2 4 6 4" xfId="16873"/>
    <cellStyle name="Cálculo 3 2 4 6 4 2" xfId="32199"/>
    <cellStyle name="Cálculo 3 2 4 6 5" xfId="19894"/>
    <cellStyle name="Cálculo 3 2 4 6 5 2" xfId="32200"/>
    <cellStyle name="Cálculo 3 2 4 6 6" xfId="32193"/>
    <cellStyle name="Cálculo 3 2 4 7" xfId="5364"/>
    <cellStyle name="Cálculo 3 2 4 7 2" xfId="10105"/>
    <cellStyle name="Cálculo 3 2 4 7 2 2" xfId="32202"/>
    <cellStyle name="Cálculo 3 2 4 7 3" xfId="16111"/>
    <cellStyle name="Cálculo 3 2 4 7 3 2" xfId="32203"/>
    <cellStyle name="Cálculo 3 2 4 7 4" xfId="18882"/>
    <cellStyle name="Cálculo 3 2 4 7 4 2" xfId="32204"/>
    <cellStyle name="Cálculo 3 2 4 7 5" xfId="32201"/>
    <cellStyle name="Cálculo 3 2 4 8" xfId="7072"/>
    <cellStyle name="Cálculo 3 2 4 8 2" xfId="11093"/>
    <cellStyle name="Cálculo 3 2 4 8 2 2" xfId="32206"/>
    <cellStyle name="Cálculo 3 2 4 8 3" xfId="17403"/>
    <cellStyle name="Cálculo 3 2 4 8 3 2" xfId="32207"/>
    <cellStyle name="Cálculo 3 2 4 8 4" xfId="20590"/>
    <cellStyle name="Cálculo 3 2 4 8 4 2" xfId="32208"/>
    <cellStyle name="Cálculo 3 2 4 8 5" xfId="32205"/>
    <cellStyle name="Cálculo 3 2 4 9" xfId="4457"/>
    <cellStyle name="Cálculo 3 2 4 9 2" xfId="15424"/>
    <cellStyle name="Cálculo 3 2 4 9 2 2" xfId="32210"/>
    <cellStyle name="Cálculo 3 2 4 9 3" xfId="12516"/>
    <cellStyle name="Cálculo 3 2 4 9 3 2" xfId="32211"/>
    <cellStyle name="Cálculo 3 2 4 9 4" xfId="32209"/>
    <cellStyle name="Cálculo 3 2 5" xfId="2594"/>
    <cellStyle name="Cálculo 3 2 5 10" xfId="32212"/>
    <cellStyle name="Cálculo 3 2 5 2" xfId="2981"/>
    <cellStyle name="Cálculo 3 2 5 2 2" xfId="6916"/>
    <cellStyle name="Cálculo 3 2 5 2 2 2" xfId="17281"/>
    <cellStyle name="Cálculo 3 2 5 2 2 2 2" xfId="32215"/>
    <cellStyle name="Cálculo 3 2 5 2 2 3" xfId="20434"/>
    <cellStyle name="Cálculo 3 2 5 2 2 3 2" xfId="32216"/>
    <cellStyle name="Cálculo 3 2 5 2 2 4" xfId="32214"/>
    <cellStyle name="Cálculo 3 2 5 2 3" xfId="9074"/>
    <cellStyle name="Cálculo 3 2 5 2 3 2" xfId="32217"/>
    <cellStyle name="Cálculo 3 2 5 2 4" xfId="14332"/>
    <cellStyle name="Cálculo 3 2 5 2 4 2" xfId="32218"/>
    <cellStyle name="Cálculo 3 2 5 2 5" xfId="14502"/>
    <cellStyle name="Cálculo 3 2 5 2 5 2" xfId="32219"/>
    <cellStyle name="Cálculo 3 2 5 2 6" xfId="32213"/>
    <cellStyle name="Cálculo 3 2 5 3" xfId="3364"/>
    <cellStyle name="Cálculo 3 2 5 3 2" xfId="14608"/>
    <cellStyle name="Cálculo 3 2 5 3 2 2" xfId="32221"/>
    <cellStyle name="Cálculo 3 2 5 3 3" xfId="13608"/>
    <cellStyle name="Cálculo 3 2 5 3 3 2" xfId="32222"/>
    <cellStyle name="Cálculo 3 2 5 3 4" xfId="32220"/>
    <cellStyle name="Cálculo 3 2 5 4" xfId="3747"/>
    <cellStyle name="Cálculo 3 2 5 4 2" xfId="14883"/>
    <cellStyle name="Cálculo 3 2 5 4 2 2" xfId="32224"/>
    <cellStyle name="Cálculo 3 2 5 4 3" xfId="13212"/>
    <cellStyle name="Cálculo 3 2 5 4 3 2" xfId="32225"/>
    <cellStyle name="Cálculo 3 2 5 4 4" xfId="32223"/>
    <cellStyle name="Cálculo 3 2 5 5" xfId="4129"/>
    <cellStyle name="Cálculo 3 2 5 5 2" xfId="15157"/>
    <cellStyle name="Cálculo 3 2 5 5 2 2" xfId="32227"/>
    <cellStyle name="Cálculo 3 2 5 5 3" xfId="12830"/>
    <cellStyle name="Cálculo 3 2 5 5 3 2" xfId="32228"/>
    <cellStyle name="Cálculo 3 2 5 5 4" xfId="32226"/>
    <cellStyle name="Cálculo 3 2 5 6" xfId="5207"/>
    <cellStyle name="Cálculo 3 2 5 6 2" xfId="15990"/>
    <cellStyle name="Cálculo 3 2 5 6 2 2" xfId="32230"/>
    <cellStyle name="Cálculo 3 2 5 6 3" xfId="18725"/>
    <cellStyle name="Cálculo 3 2 5 6 3 2" xfId="32231"/>
    <cellStyle name="Cálculo 3 2 5 6 4" xfId="32229"/>
    <cellStyle name="Cálculo 3 2 5 7" xfId="8725"/>
    <cellStyle name="Cálculo 3 2 5 7 2" xfId="32232"/>
    <cellStyle name="Cálculo 3 2 5 8" xfId="14052"/>
    <cellStyle name="Cálculo 3 2 5 8 2" xfId="32233"/>
    <cellStyle name="Cálculo 3 2 5 9" xfId="15557"/>
    <cellStyle name="Cálculo 3 2 5 9 2" xfId="32234"/>
    <cellStyle name="Cálculo 3 2 6" xfId="2513"/>
    <cellStyle name="Cálculo 3 2 6 10" xfId="32235"/>
    <cellStyle name="Cálculo 3 2 6 2" xfId="2900"/>
    <cellStyle name="Cálculo 3 2 6 2 2" xfId="7346"/>
    <cellStyle name="Cálculo 3 2 6 2 2 2" xfId="17603"/>
    <cellStyle name="Cálculo 3 2 6 2 2 2 2" xfId="32238"/>
    <cellStyle name="Cálculo 3 2 6 2 2 3" xfId="20864"/>
    <cellStyle name="Cálculo 3 2 6 2 2 3 2" xfId="32239"/>
    <cellStyle name="Cálculo 3 2 6 2 2 4" xfId="32237"/>
    <cellStyle name="Cálculo 3 2 6 2 3" xfId="9013"/>
    <cellStyle name="Cálculo 3 2 6 2 3 2" xfId="32240"/>
    <cellStyle name="Cálculo 3 2 6 2 4" xfId="14268"/>
    <cellStyle name="Cálculo 3 2 6 2 4 2" xfId="32241"/>
    <cellStyle name="Cálculo 3 2 6 2 5" xfId="15092"/>
    <cellStyle name="Cálculo 3 2 6 2 5 2" xfId="32242"/>
    <cellStyle name="Cálculo 3 2 6 2 6" xfId="32236"/>
    <cellStyle name="Cálculo 3 2 6 3" xfId="3283"/>
    <cellStyle name="Cálculo 3 2 6 3 2" xfId="14544"/>
    <cellStyle name="Cálculo 3 2 6 3 2 2" xfId="32244"/>
    <cellStyle name="Cálculo 3 2 6 3 3" xfId="16604"/>
    <cellStyle name="Cálculo 3 2 6 3 3 2" xfId="32245"/>
    <cellStyle name="Cálculo 3 2 6 3 4" xfId="32243"/>
    <cellStyle name="Cálculo 3 2 6 4" xfId="3666"/>
    <cellStyle name="Cálculo 3 2 6 4 2" xfId="14819"/>
    <cellStyle name="Cálculo 3 2 6 4 2 2" xfId="32247"/>
    <cellStyle name="Cálculo 3 2 6 4 3" xfId="13293"/>
    <cellStyle name="Cálculo 3 2 6 4 3 2" xfId="32248"/>
    <cellStyle name="Cálculo 3 2 6 4 4" xfId="32246"/>
    <cellStyle name="Cálculo 3 2 6 5" xfId="4048"/>
    <cellStyle name="Cálculo 3 2 6 5 2" xfId="15093"/>
    <cellStyle name="Cálculo 3 2 6 5 2 2" xfId="32250"/>
    <cellStyle name="Cálculo 3 2 6 5 3" xfId="12911"/>
    <cellStyle name="Cálculo 3 2 6 5 3 2" xfId="32251"/>
    <cellStyle name="Cálculo 3 2 6 5 4" xfId="32249"/>
    <cellStyle name="Cálculo 3 2 6 6" xfId="5638"/>
    <cellStyle name="Cálculo 3 2 6 6 2" xfId="16311"/>
    <cellStyle name="Cálculo 3 2 6 6 2 2" xfId="32253"/>
    <cellStyle name="Cálculo 3 2 6 6 3" xfId="19156"/>
    <cellStyle name="Cálculo 3 2 6 6 3 2" xfId="32254"/>
    <cellStyle name="Cálculo 3 2 6 6 4" xfId="32252"/>
    <cellStyle name="Cálculo 3 2 6 7" xfId="8653"/>
    <cellStyle name="Cálculo 3 2 6 7 2" xfId="32255"/>
    <cellStyle name="Cálculo 3 2 6 8" xfId="13988"/>
    <cellStyle name="Cálculo 3 2 6 8 2" xfId="32256"/>
    <cellStyle name="Cálculo 3 2 6 9" xfId="17892"/>
    <cellStyle name="Cálculo 3 2 6 9 2" xfId="32257"/>
    <cellStyle name="Cálculo 3 2 7" xfId="4800"/>
    <cellStyle name="Cálculo 3 2 7 2" xfId="4571"/>
    <cellStyle name="Cálculo 3 2 7 2 2" xfId="9819"/>
    <cellStyle name="Cálculo 3 2 7 2 2 2" xfId="32260"/>
    <cellStyle name="Cálculo 3 2 7 2 3" xfId="15507"/>
    <cellStyle name="Cálculo 3 2 7 2 3 2" xfId="32261"/>
    <cellStyle name="Cálculo 3 2 7 2 4" xfId="13596"/>
    <cellStyle name="Cálculo 3 2 7 2 4 2" xfId="32262"/>
    <cellStyle name="Cálculo 3 2 7 2 5" xfId="32259"/>
    <cellStyle name="Cálculo 3 2 7 3" xfId="9900"/>
    <cellStyle name="Cálculo 3 2 7 3 2" xfId="32263"/>
    <cellStyle name="Cálculo 3 2 7 4" xfId="15671"/>
    <cellStyle name="Cálculo 3 2 7 4 2" xfId="32264"/>
    <cellStyle name="Cálculo 3 2 7 5" xfId="18318"/>
    <cellStyle name="Cálculo 3 2 7 5 2" xfId="32265"/>
    <cellStyle name="Cálculo 3 2 7 6" xfId="32258"/>
    <cellStyle name="Cálculo 3 2 8" xfId="5814"/>
    <cellStyle name="Cálculo 3 2 8 2" xfId="7522"/>
    <cellStyle name="Cálculo 3 2 8 2 2" xfId="11493"/>
    <cellStyle name="Cálculo 3 2 8 2 2 2" xfId="32268"/>
    <cellStyle name="Cálculo 3 2 8 2 3" xfId="17734"/>
    <cellStyle name="Cálculo 3 2 8 2 3 2" xfId="32269"/>
    <cellStyle name="Cálculo 3 2 8 2 4" xfId="21040"/>
    <cellStyle name="Cálculo 3 2 8 2 4 2" xfId="32270"/>
    <cellStyle name="Cálculo 3 2 8 2 5" xfId="32267"/>
    <cellStyle name="Cálculo 3 2 8 3" xfId="10349"/>
    <cellStyle name="Cálculo 3 2 8 3 2" xfId="32271"/>
    <cellStyle name="Cálculo 3 2 8 4" xfId="16443"/>
    <cellStyle name="Cálculo 3 2 8 4 2" xfId="32272"/>
    <cellStyle name="Cálculo 3 2 8 5" xfId="19332"/>
    <cellStyle name="Cálculo 3 2 8 5 2" xfId="32273"/>
    <cellStyle name="Cálculo 3 2 8 6" xfId="32266"/>
    <cellStyle name="Cálculo 3 2 9" xfId="4739"/>
    <cellStyle name="Cálculo 3 2 9 2" xfId="9879"/>
    <cellStyle name="Cálculo 3 2 9 2 2" xfId="32275"/>
    <cellStyle name="Cálculo 3 2 9 3" xfId="15621"/>
    <cellStyle name="Cálculo 3 2 9 3 2" xfId="32276"/>
    <cellStyle name="Cálculo 3 2 9 4" xfId="12309"/>
    <cellStyle name="Cálculo 3 2 9 4 2" xfId="32277"/>
    <cellStyle name="Cálculo 3 2 9 5" xfId="32274"/>
    <cellStyle name="Cálculo 3 3" xfId="2163"/>
    <cellStyle name="Cálculo 3 3 10" xfId="5209"/>
    <cellStyle name="Cálculo 3 3 10 2" xfId="9991"/>
    <cellStyle name="Cálculo 3 3 10 2 2" xfId="32280"/>
    <cellStyle name="Cálculo 3 3 10 3" xfId="15992"/>
    <cellStyle name="Cálculo 3 3 10 3 2" xfId="32281"/>
    <cellStyle name="Cálculo 3 3 10 4" xfId="18727"/>
    <cellStyle name="Cálculo 3 3 10 4 2" xfId="32282"/>
    <cellStyle name="Cálculo 3 3 10 5" xfId="32279"/>
    <cellStyle name="Cálculo 3 3 11" xfId="6918"/>
    <cellStyle name="Cálculo 3 3 11 2" xfId="10978"/>
    <cellStyle name="Cálculo 3 3 11 2 2" xfId="32284"/>
    <cellStyle name="Cálculo 3 3 11 3" xfId="17283"/>
    <cellStyle name="Cálculo 3 3 11 3 2" xfId="32285"/>
    <cellStyle name="Cálculo 3 3 11 4" xfId="20436"/>
    <cellStyle name="Cálculo 3 3 11 4 2" xfId="32286"/>
    <cellStyle name="Cálculo 3 3 11 5" xfId="32283"/>
    <cellStyle name="Cálculo 3 3 12" xfId="4341"/>
    <cellStyle name="Cálculo 3 3 12 2" xfId="15318"/>
    <cellStyle name="Cálculo 3 3 12 2 2" xfId="32288"/>
    <cellStyle name="Cálculo 3 3 12 3" xfId="12619"/>
    <cellStyle name="Cálculo 3 3 12 3 2" xfId="32289"/>
    <cellStyle name="Cálculo 3 3 12 4" xfId="32287"/>
    <cellStyle name="Cálculo 3 3 13" xfId="8318"/>
    <cellStyle name="Cálculo 3 3 13 2" xfId="32290"/>
    <cellStyle name="Cálculo 3 3 14" xfId="13736"/>
    <cellStyle name="Cálculo 3 3 14 2" xfId="32291"/>
    <cellStyle name="Cálculo 3 3 15" xfId="15566"/>
    <cellStyle name="Cálculo 3 3 15 2" xfId="32292"/>
    <cellStyle name="Cálculo 3 3 16" xfId="32278"/>
    <cellStyle name="Cálculo 3 3 2" xfId="2220"/>
    <cellStyle name="Cálculo 3 3 2 10" xfId="4408"/>
    <cellStyle name="Cálculo 3 3 2 10 2" xfId="15378"/>
    <cellStyle name="Cálculo 3 3 2 10 2 2" xfId="32295"/>
    <cellStyle name="Cálculo 3 3 2 10 3" xfId="12565"/>
    <cellStyle name="Cálculo 3 3 2 10 3 2" xfId="32296"/>
    <cellStyle name="Cálculo 3 3 2 10 4" xfId="32294"/>
    <cellStyle name="Cálculo 3 3 2 11" xfId="8375"/>
    <cellStyle name="Cálculo 3 3 2 11 2" xfId="32297"/>
    <cellStyle name="Cálculo 3 3 2 12" xfId="13779"/>
    <cellStyle name="Cálculo 3 3 2 12 2" xfId="32298"/>
    <cellStyle name="Cálculo 3 3 2 13" xfId="32293"/>
    <cellStyle name="Cálculo 3 3 2 2" xfId="2710"/>
    <cellStyle name="Cálculo 3 3 2 2 10" xfId="8840"/>
    <cellStyle name="Cálculo 3 3 2 2 10 2" xfId="32300"/>
    <cellStyle name="Cálculo 3 3 2 2 11" xfId="14144"/>
    <cellStyle name="Cálculo 3 3 2 2 11 2" xfId="32301"/>
    <cellStyle name="Cálculo 3 3 2 2 12" xfId="14816"/>
    <cellStyle name="Cálculo 3 3 2 2 12 2" xfId="32302"/>
    <cellStyle name="Cálculo 3 3 2 2 13" xfId="32299"/>
    <cellStyle name="Cálculo 3 3 2 2 2" xfId="3097"/>
    <cellStyle name="Cálculo 3 3 2 2 2 2" xfId="7458"/>
    <cellStyle name="Cálculo 3 3 2 2 2 2 2" xfId="11434"/>
    <cellStyle name="Cálculo 3 3 2 2 2 2 2 2" xfId="32305"/>
    <cellStyle name="Cálculo 3 3 2 2 2 2 3" xfId="17683"/>
    <cellStyle name="Cálculo 3 3 2 2 2 2 3 2" xfId="32306"/>
    <cellStyle name="Cálculo 3 3 2 2 2 2 4" xfId="20976"/>
    <cellStyle name="Cálculo 3 3 2 2 2 2 4 2" xfId="32307"/>
    <cellStyle name="Cálculo 3 3 2 2 2 2 5" xfId="32304"/>
    <cellStyle name="Cálculo 3 3 2 2 2 3" xfId="5750"/>
    <cellStyle name="Cálculo 3 3 2 2 2 3 2" xfId="16392"/>
    <cellStyle name="Cálculo 3 3 2 2 2 3 2 2" xfId="32309"/>
    <cellStyle name="Cálculo 3 3 2 2 2 3 3" xfId="19268"/>
    <cellStyle name="Cálculo 3 3 2 2 2 3 3 2" xfId="32310"/>
    <cellStyle name="Cálculo 3 3 2 2 2 3 4" xfId="32308"/>
    <cellStyle name="Cálculo 3 3 2 2 2 4" xfId="9189"/>
    <cellStyle name="Cálculo 3 3 2 2 2 4 2" xfId="32311"/>
    <cellStyle name="Cálculo 3 3 2 2 2 5" xfId="14424"/>
    <cellStyle name="Cálculo 3 3 2 2 2 5 2" xfId="32312"/>
    <cellStyle name="Cálculo 3 3 2 2 2 6" xfId="14693"/>
    <cellStyle name="Cálculo 3 3 2 2 2 6 2" xfId="32313"/>
    <cellStyle name="Cálculo 3 3 2 2 2 7" xfId="32303"/>
    <cellStyle name="Cálculo 3 3 2 2 3" xfId="3480"/>
    <cellStyle name="Cálculo 3 3 2 2 3 2" xfId="6805"/>
    <cellStyle name="Cálculo 3 3 2 2 3 2 2" xfId="10895"/>
    <cellStyle name="Cálculo 3 3 2 2 3 2 2 2" xfId="32316"/>
    <cellStyle name="Cálculo 3 3 2 2 3 2 3" xfId="17195"/>
    <cellStyle name="Cálculo 3 3 2 2 3 2 3 2" xfId="32317"/>
    <cellStyle name="Cálculo 3 3 2 2 3 2 4" xfId="20323"/>
    <cellStyle name="Cálculo 3 3 2 2 3 2 4 2" xfId="32318"/>
    <cellStyle name="Cálculo 3 3 2 2 3 2 5" xfId="32315"/>
    <cellStyle name="Cálculo 3 3 2 2 3 3" xfId="5096"/>
    <cellStyle name="Cálculo 3 3 2 2 3 3 2" xfId="15904"/>
    <cellStyle name="Cálculo 3 3 2 2 3 3 2 2" xfId="32320"/>
    <cellStyle name="Cálculo 3 3 2 2 3 3 3" xfId="18614"/>
    <cellStyle name="Cálculo 3 3 2 2 3 3 3 2" xfId="32321"/>
    <cellStyle name="Cálculo 3 3 2 2 3 3 4" xfId="32319"/>
    <cellStyle name="Cálculo 3 3 2 2 3 4" xfId="9399"/>
    <cellStyle name="Cálculo 3 3 2 2 3 4 2" xfId="32322"/>
    <cellStyle name="Cálculo 3 3 2 2 3 5" xfId="14699"/>
    <cellStyle name="Cálculo 3 3 2 2 3 5 2" xfId="32323"/>
    <cellStyle name="Cálculo 3 3 2 2 3 6" xfId="13465"/>
    <cellStyle name="Cálculo 3 3 2 2 3 6 2" xfId="32324"/>
    <cellStyle name="Cálculo 3 3 2 2 3 7" xfId="32314"/>
    <cellStyle name="Cálculo 3 3 2 2 4" xfId="3863"/>
    <cellStyle name="Cálculo 3 3 2 2 4 2" xfId="7765"/>
    <cellStyle name="Cálculo 3 3 2 2 4 2 2" xfId="11733"/>
    <cellStyle name="Cálculo 3 3 2 2 4 2 2 2" xfId="32327"/>
    <cellStyle name="Cálculo 3 3 2 2 4 2 3" xfId="17917"/>
    <cellStyle name="Cálculo 3 3 2 2 4 2 3 2" xfId="32328"/>
    <cellStyle name="Cálculo 3 3 2 2 4 2 4" xfId="21283"/>
    <cellStyle name="Cálculo 3 3 2 2 4 2 4 2" xfId="32329"/>
    <cellStyle name="Cálculo 3 3 2 2 4 2 5" xfId="32326"/>
    <cellStyle name="Cálculo 3 3 2 2 4 3" xfId="6057"/>
    <cellStyle name="Cálculo 3 3 2 2 4 3 2" xfId="16626"/>
    <cellStyle name="Cálculo 3 3 2 2 4 3 2 2" xfId="32331"/>
    <cellStyle name="Cálculo 3 3 2 2 4 3 3" xfId="19575"/>
    <cellStyle name="Cálculo 3 3 2 2 4 3 3 2" xfId="32332"/>
    <cellStyle name="Cálculo 3 3 2 2 4 3 4" xfId="32330"/>
    <cellStyle name="Cálculo 3 3 2 2 4 4" xfId="9577"/>
    <cellStyle name="Cálculo 3 3 2 2 4 4 2" xfId="32333"/>
    <cellStyle name="Cálculo 3 3 2 2 4 5" xfId="14975"/>
    <cellStyle name="Cálculo 3 3 2 2 4 5 2" xfId="32334"/>
    <cellStyle name="Cálculo 3 3 2 2 4 6" xfId="13096"/>
    <cellStyle name="Cálculo 3 3 2 2 4 6 2" xfId="32335"/>
    <cellStyle name="Cálculo 3 3 2 2 4 7" xfId="32325"/>
    <cellStyle name="Cálculo 3 3 2 2 5" xfId="4245"/>
    <cellStyle name="Cálculo 3 3 2 2 5 2" xfId="7997"/>
    <cellStyle name="Cálculo 3 3 2 2 5 2 2" xfId="11965"/>
    <cellStyle name="Cálculo 3 3 2 2 5 2 2 2" xfId="32338"/>
    <cellStyle name="Cálculo 3 3 2 2 5 2 3" xfId="18088"/>
    <cellStyle name="Cálculo 3 3 2 2 5 2 3 2" xfId="32339"/>
    <cellStyle name="Cálculo 3 3 2 2 5 2 4" xfId="21515"/>
    <cellStyle name="Cálculo 3 3 2 2 5 2 4 2" xfId="32340"/>
    <cellStyle name="Cálculo 3 3 2 2 5 2 5" xfId="32337"/>
    <cellStyle name="Cálculo 3 3 2 2 5 3" xfId="6289"/>
    <cellStyle name="Cálculo 3 3 2 2 5 3 2" xfId="16796"/>
    <cellStyle name="Cálculo 3 3 2 2 5 3 2 2" xfId="32342"/>
    <cellStyle name="Cálculo 3 3 2 2 5 3 3" xfId="19807"/>
    <cellStyle name="Cálculo 3 3 2 2 5 3 3 2" xfId="32343"/>
    <cellStyle name="Cálculo 3 3 2 2 5 3 4" xfId="32341"/>
    <cellStyle name="Cálculo 3 3 2 2 5 4" xfId="9754"/>
    <cellStyle name="Cálculo 3 3 2 2 5 4 2" xfId="32344"/>
    <cellStyle name="Cálculo 3 3 2 2 5 5" xfId="15247"/>
    <cellStyle name="Cálculo 3 3 2 2 5 5 2" xfId="32345"/>
    <cellStyle name="Cálculo 3 3 2 2 5 6" xfId="12714"/>
    <cellStyle name="Cálculo 3 3 2 2 5 6 2" xfId="32346"/>
    <cellStyle name="Cálculo 3 3 2 2 5 7" xfId="32336"/>
    <cellStyle name="Cálculo 3 3 2 2 6" xfId="6521"/>
    <cellStyle name="Cálculo 3 3 2 2 6 2" xfId="8229"/>
    <cellStyle name="Cálculo 3 3 2 2 6 2 2" xfId="12197"/>
    <cellStyle name="Cálculo 3 3 2 2 6 2 2 2" xfId="32349"/>
    <cellStyle name="Cálculo 3 3 2 2 6 2 3" xfId="18260"/>
    <cellStyle name="Cálculo 3 3 2 2 6 2 3 2" xfId="32350"/>
    <cellStyle name="Cálculo 3 3 2 2 6 2 4" xfId="21747"/>
    <cellStyle name="Cálculo 3 3 2 2 6 2 4 2" xfId="32351"/>
    <cellStyle name="Cálculo 3 3 2 2 6 2 5" xfId="32348"/>
    <cellStyle name="Cálculo 3 3 2 2 6 3" xfId="10655"/>
    <cellStyle name="Cálculo 3 3 2 2 6 3 2" xfId="32352"/>
    <cellStyle name="Cálculo 3 3 2 2 6 4" xfId="16967"/>
    <cellStyle name="Cálculo 3 3 2 2 6 4 2" xfId="32353"/>
    <cellStyle name="Cálculo 3 3 2 2 6 5" xfId="20039"/>
    <cellStyle name="Cálculo 3 3 2 2 6 5 2" xfId="32354"/>
    <cellStyle name="Cálculo 3 3 2 2 6 6" xfId="32347"/>
    <cellStyle name="Cálculo 3 3 2 2 7" xfId="5509"/>
    <cellStyle name="Cálculo 3 3 2 2 7 2" xfId="10250"/>
    <cellStyle name="Cálculo 3 3 2 2 7 2 2" xfId="32356"/>
    <cellStyle name="Cálculo 3 3 2 2 7 3" xfId="16206"/>
    <cellStyle name="Cálculo 3 3 2 2 7 3 2" xfId="32357"/>
    <cellStyle name="Cálculo 3 3 2 2 7 4" xfId="19027"/>
    <cellStyle name="Cálculo 3 3 2 2 7 4 2" xfId="32358"/>
    <cellStyle name="Cálculo 3 3 2 2 7 5" xfId="32355"/>
    <cellStyle name="Cálculo 3 3 2 2 8" xfId="7217"/>
    <cellStyle name="Cálculo 3 3 2 2 8 2" xfId="11238"/>
    <cellStyle name="Cálculo 3 3 2 2 8 2 2" xfId="32360"/>
    <cellStyle name="Cálculo 3 3 2 2 8 3" xfId="17498"/>
    <cellStyle name="Cálculo 3 3 2 2 8 3 2" xfId="32361"/>
    <cellStyle name="Cálculo 3 3 2 2 8 4" xfId="20735"/>
    <cellStyle name="Cálculo 3 3 2 2 8 4 2" xfId="32362"/>
    <cellStyle name="Cálculo 3 3 2 2 8 5" xfId="32359"/>
    <cellStyle name="Cálculo 3 3 2 2 9" xfId="4703"/>
    <cellStyle name="Cálculo 3 3 2 2 9 2" xfId="15594"/>
    <cellStyle name="Cálculo 3 3 2 2 9 2 2" xfId="32364"/>
    <cellStyle name="Cálculo 3 3 2 2 9 3" xfId="12345"/>
    <cellStyle name="Cálculo 3 3 2 2 9 3 2" xfId="32365"/>
    <cellStyle name="Cálculo 3 3 2 2 9 4" xfId="32363"/>
    <cellStyle name="Cálculo 3 3 2 3" xfId="2767"/>
    <cellStyle name="Cálculo 3 3 2 3 10" xfId="32366"/>
    <cellStyle name="Cálculo 3 3 2 3 2" xfId="3154"/>
    <cellStyle name="Cálculo 3 3 2 3 2 2" xfId="6782"/>
    <cellStyle name="Cálculo 3 3 2 3 2 2 2" xfId="17175"/>
    <cellStyle name="Cálculo 3 3 2 3 2 2 2 2" xfId="32369"/>
    <cellStyle name="Cálculo 3 3 2 3 2 2 3" xfId="20300"/>
    <cellStyle name="Cálculo 3 3 2 3 2 2 3 2" xfId="32370"/>
    <cellStyle name="Cálculo 3 3 2 3 2 2 4" xfId="32368"/>
    <cellStyle name="Cálculo 3 3 2 3 2 3" xfId="9233"/>
    <cellStyle name="Cálculo 3 3 2 3 2 3 2" xfId="32371"/>
    <cellStyle name="Cálculo 3 3 2 3 2 4" xfId="14466"/>
    <cellStyle name="Cálculo 3 3 2 3 2 4 2" xfId="32372"/>
    <cellStyle name="Cálculo 3 3 2 3 2 5" xfId="18057"/>
    <cellStyle name="Cálculo 3 3 2 3 2 5 2" xfId="32373"/>
    <cellStyle name="Cálculo 3 3 2 3 2 6" xfId="32367"/>
    <cellStyle name="Cálculo 3 3 2 3 3" xfId="3537"/>
    <cellStyle name="Cálculo 3 3 2 3 3 2" xfId="14741"/>
    <cellStyle name="Cálculo 3 3 2 3 3 2 2" xfId="32375"/>
    <cellStyle name="Cálculo 3 3 2 3 3 3" xfId="13408"/>
    <cellStyle name="Cálculo 3 3 2 3 3 3 2" xfId="32376"/>
    <cellStyle name="Cálculo 3 3 2 3 3 4" xfId="32374"/>
    <cellStyle name="Cálculo 3 3 2 3 4" xfId="3920"/>
    <cellStyle name="Cálculo 3 3 2 3 4 2" xfId="15016"/>
    <cellStyle name="Cálculo 3 3 2 3 4 2 2" xfId="32378"/>
    <cellStyle name="Cálculo 3 3 2 3 4 3" xfId="13039"/>
    <cellStyle name="Cálculo 3 3 2 3 4 3 2" xfId="32379"/>
    <cellStyle name="Cálculo 3 3 2 3 4 4" xfId="32377"/>
    <cellStyle name="Cálculo 3 3 2 3 5" xfId="4302"/>
    <cellStyle name="Cálculo 3 3 2 3 5 2" xfId="15288"/>
    <cellStyle name="Cálculo 3 3 2 3 5 2 2" xfId="32381"/>
    <cellStyle name="Cálculo 3 3 2 3 5 3" xfId="12658"/>
    <cellStyle name="Cálculo 3 3 2 3 5 3 2" xfId="32382"/>
    <cellStyle name="Cálculo 3 3 2 3 5 4" xfId="32380"/>
    <cellStyle name="Cálculo 3 3 2 3 6" xfId="5073"/>
    <cellStyle name="Cálculo 3 3 2 3 6 2" xfId="15884"/>
    <cellStyle name="Cálculo 3 3 2 3 6 2 2" xfId="32384"/>
    <cellStyle name="Cálculo 3 3 2 3 6 3" xfId="18591"/>
    <cellStyle name="Cálculo 3 3 2 3 6 3 2" xfId="32385"/>
    <cellStyle name="Cálculo 3 3 2 3 6 4" xfId="32383"/>
    <cellStyle name="Cálculo 3 3 2 3 7" xfId="8897"/>
    <cellStyle name="Cálculo 3 3 2 3 7 2" xfId="32386"/>
    <cellStyle name="Cálculo 3 3 2 3 8" xfId="14186"/>
    <cellStyle name="Cálculo 3 3 2 3 8 2" xfId="32387"/>
    <cellStyle name="Cálculo 3 3 2 3 9" xfId="17456"/>
    <cellStyle name="Cálculo 3 3 2 3 9 2" xfId="32388"/>
    <cellStyle name="Cálculo 3 3 2 4" xfId="2385"/>
    <cellStyle name="Cálculo 3 3 2 4 2" xfId="6563"/>
    <cellStyle name="Cálculo 3 3 2 4 2 2" xfId="10697"/>
    <cellStyle name="Cálculo 3 3 2 4 2 2 2" xfId="32391"/>
    <cellStyle name="Cálculo 3 3 2 4 2 3" xfId="16994"/>
    <cellStyle name="Cálculo 3 3 2 4 2 3 2" xfId="32392"/>
    <cellStyle name="Cálculo 3 3 2 4 2 4" xfId="20081"/>
    <cellStyle name="Cálculo 3 3 2 4 2 4 2" xfId="32393"/>
    <cellStyle name="Cálculo 3 3 2 4 2 5" xfId="32390"/>
    <cellStyle name="Cálculo 3 3 2 4 3" xfId="4854"/>
    <cellStyle name="Cálculo 3 3 2 4 3 2" xfId="15704"/>
    <cellStyle name="Cálculo 3 3 2 4 3 2 2" xfId="32395"/>
    <cellStyle name="Cálculo 3 3 2 4 3 3" xfId="18372"/>
    <cellStyle name="Cálculo 3 3 2 4 3 3 2" xfId="32396"/>
    <cellStyle name="Cálculo 3 3 2 4 3 4" xfId="32394"/>
    <cellStyle name="Cálculo 3 3 2 4 4" xfId="8537"/>
    <cellStyle name="Cálculo 3 3 2 4 4 2" xfId="32397"/>
    <cellStyle name="Cálculo 3 3 2 4 5" xfId="13911"/>
    <cellStyle name="Cálculo 3 3 2 4 5 2" xfId="32398"/>
    <cellStyle name="Cálculo 3 3 2 4 6" xfId="15628"/>
    <cellStyle name="Cálculo 3 3 2 4 6 2" xfId="32399"/>
    <cellStyle name="Cálculo 3 3 2 4 7" xfId="32389"/>
    <cellStyle name="Cálculo 3 3 2 5" xfId="5866"/>
    <cellStyle name="Cálculo 3 3 2 5 2" xfId="7574"/>
    <cellStyle name="Cálculo 3 3 2 5 2 2" xfId="11542"/>
    <cellStyle name="Cálculo 3 3 2 5 2 2 2" xfId="32402"/>
    <cellStyle name="Cálculo 3 3 2 5 2 3" xfId="17780"/>
    <cellStyle name="Cálculo 3 3 2 5 2 3 2" xfId="32403"/>
    <cellStyle name="Cálculo 3 3 2 5 2 4" xfId="21092"/>
    <cellStyle name="Cálculo 3 3 2 5 2 4 2" xfId="32404"/>
    <cellStyle name="Cálculo 3 3 2 5 2 5" xfId="32401"/>
    <cellStyle name="Cálculo 3 3 2 5 3" xfId="10384"/>
    <cellStyle name="Cálculo 3 3 2 5 3 2" xfId="32405"/>
    <cellStyle name="Cálculo 3 3 2 5 4" xfId="16489"/>
    <cellStyle name="Cálculo 3 3 2 5 4 2" xfId="32406"/>
    <cellStyle name="Cálculo 3 3 2 5 5" xfId="19384"/>
    <cellStyle name="Cálculo 3 3 2 5 5 2" xfId="32407"/>
    <cellStyle name="Cálculo 3 3 2 5 6" xfId="32400"/>
    <cellStyle name="Cálculo 3 3 2 6" xfId="6098"/>
    <cellStyle name="Cálculo 3 3 2 6 2" xfId="7806"/>
    <cellStyle name="Cálculo 3 3 2 6 2 2" xfId="11774"/>
    <cellStyle name="Cálculo 3 3 2 6 2 2 2" xfId="32410"/>
    <cellStyle name="Cálculo 3 3 2 6 2 3" xfId="17951"/>
    <cellStyle name="Cálculo 3 3 2 6 2 3 2" xfId="32411"/>
    <cellStyle name="Cálculo 3 3 2 6 2 4" xfId="21324"/>
    <cellStyle name="Cálculo 3 3 2 6 2 4 2" xfId="32412"/>
    <cellStyle name="Cálculo 3 3 2 6 2 5" xfId="32409"/>
    <cellStyle name="Cálculo 3 3 2 6 3" xfId="10424"/>
    <cellStyle name="Cálculo 3 3 2 6 3 2" xfId="32413"/>
    <cellStyle name="Cálculo 3 3 2 6 4" xfId="16660"/>
    <cellStyle name="Cálculo 3 3 2 6 4 2" xfId="32414"/>
    <cellStyle name="Cálculo 3 3 2 6 5" xfId="19616"/>
    <cellStyle name="Cálculo 3 3 2 6 5 2" xfId="32415"/>
    <cellStyle name="Cálculo 3 3 2 6 6" xfId="32408"/>
    <cellStyle name="Cálculo 3 3 2 7" xfId="6330"/>
    <cellStyle name="Cálculo 3 3 2 7 2" xfId="8038"/>
    <cellStyle name="Cálculo 3 3 2 7 2 2" xfId="12006"/>
    <cellStyle name="Cálculo 3 3 2 7 2 2 2" xfId="32418"/>
    <cellStyle name="Cálculo 3 3 2 7 2 3" xfId="18122"/>
    <cellStyle name="Cálculo 3 3 2 7 2 3 2" xfId="32419"/>
    <cellStyle name="Cálculo 3 3 2 7 2 4" xfId="21556"/>
    <cellStyle name="Cálculo 3 3 2 7 2 4 2" xfId="32420"/>
    <cellStyle name="Cálculo 3 3 2 7 2 5" xfId="32417"/>
    <cellStyle name="Cálculo 3 3 2 7 3" xfId="10464"/>
    <cellStyle name="Cálculo 3 3 2 7 3 2" xfId="32421"/>
    <cellStyle name="Cálculo 3 3 2 7 4" xfId="16830"/>
    <cellStyle name="Cálculo 3 3 2 7 4 2" xfId="32422"/>
    <cellStyle name="Cálculo 3 3 2 7 5" xfId="19848"/>
    <cellStyle name="Cálculo 3 3 2 7 5 2" xfId="32423"/>
    <cellStyle name="Cálculo 3 3 2 7 6" xfId="32416"/>
    <cellStyle name="Cálculo 3 3 2 8" xfId="5299"/>
    <cellStyle name="Cálculo 3 3 2 8 2" xfId="10059"/>
    <cellStyle name="Cálculo 3 3 2 8 2 2" xfId="32425"/>
    <cellStyle name="Cálculo 3 3 2 8 3" xfId="16061"/>
    <cellStyle name="Cálculo 3 3 2 8 3 2" xfId="32426"/>
    <cellStyle name="Cálculo 3 3 2 8 4" xfId="18817"/>
    <cellStyle name="Cálculo 3 3 2 8 4 2" xfId="32427"/>
    <cellStyle name="Cálculo 3 3 2 8 5" xfId="32424"/>
    <cellStyle name="Cálculo 3 3 2 9" xfId="7007"/>
    <cellStyle name="Cálculo 3 3 2 9 2" xfId="11045"/>
    <cellStyle name="Cálculo 3 3 2 9 2 2" xfId="32429"/>
    <cellStyle name="Cálculo 3 3 2 9 3" xfId="17353"/>
    <cellStyle name="Cálculo 3 3 2 9 3 2" xfId="32430"/>
    <cellStyle name="Cálculo 3 3 2 9 4" xfId="20525"/>
    <cellStyle name="Cálculo 3 3 2 9 4 2" xfId="32431"/>
    <cellStyle name="Cálculo 3 3 2 9 5" xfId="32428"/>
    <cellStyle name="Cálculo 3 3 3" xfId="2142"/>
    <cellStyle name="Cálculo 3 3 3 10" xfId="4348"/>
    <cellStyle name="Cálculo 3 3 3 10 2" xfId="15323"/>
    <cellStyle name="Cálculo 3 3 3 10 2 2" xfId="32434"/>
    <cellStyle name="Cálculo 3 3 3 10 3" xfId="12612"/>
    <cellStyle name="Cálculo 3 3 3 10 3 2" xfId="32435"/>
    <cellStyle name="Cálculo 3 3 3 10 4" xfId="32433"/>
    <cellStyle name="Cálculo 3 3 3 11" xfId="8299"/>
    <cellStyle name="Cálculo 3 3 3 11 2" xfId="32436"/>
    <cellStyle name="Cálculo 3 3 3 12" xfId="13717"/>
    <cellStyle name="Cálculo 3 3 3 12 2" xfId="32437"/>
    <cellStyle name="Cálculo 3 3 3 13" xfId="32432"/>
    <cellStyle name="Cálculo 3 3 3 2" xfId="2634"/>
    <cellStyle name="Cálculo 3 3 3 2 10" xfId="8764"/>
    <cellStyle name="Cálculo 3 3 3 2 10 2" xfId="32439"/>
    <cellStyle name="Cálculo 3 3 3 2 11" xfId="14085"/>
    <cellStyle name="Cálculo 3 3 3 2 11 2" xfId="32440"/>
    <cellStyle name="Cálculo 3 3 3 2 12" xfId="16388"/>
    <cellStyle name="Cálculo 3 3 3 2 12 2" xfId="32441"/>
    <cellStyle name="Cálculo 3 3 3 2 13" xfId="32438"/>
    <cellStyle name="Cálculo 3 3 3 2 2" xfId="3021"/>
    <cellStyle name="Cálculo 3 3 3 2 2 2" xfId="6845"/>
    <cellStyle name="Cálculo 3 3 3 2 2 2 2" xfId="10931"/>
    <cellStyle name="Cálculo 3 3 3 2 2 2 2 2" xfId="32444"/>
    <cellStyle name="Cálculo 3 3 3 2 2 2 3" xfId="17229"/>
    <cellStyle name="Cálculo 3 3 3 2 2 2 3 2" xfId="32445"/>
    <cellStyle name="Cálculo 3 3 3 2 2 2 4" xfId="20363"/>
    <cellStyle name="Cálculo 3 3 3 2 2 2 4 2" xfId="32446"/>
    <cellStyle name="Cálculo 3 3 3 2 2 2 5" xfId="32443"/>
    <cellStyle name="Cálculo 3 3 3 2 2 3" xfId="5136"/>
    <cellStyle name="Cálculo 3 3 3 2 2 3 2" xfId="15938"/>
    <cellStyle name="Cálculo 3 3 3 2 2 3 2 2" xfId="32448"/>
    <cellStyle name="Cálculo 3 3 3 2 2 3 3" xfId="18654"/>
    <cellStyle name="Cálculo 3 3 3 2 2 3 3 2" xfId="32449"/>
    <cellStyle name="Cálculo 3 3 3 2 2 3 4" xfId="32447"/>
    <cellStyle name="Cálculo 3 3 3 2 2 4" xfId="9113"/>
    <cellStyle name="Cálculo 3 3 3 2 2 4 2" xfId="32450"/>
    <cellStyle name="Cálculo 3 3 3 2 2 5" xfId="14365"/>
    <cellStyle name="Cálculo 3 3 3 2 2 5 2" xfId="32451"/>
    <cellStyle name="Cálculo 3 3 3 2 2 6" xfId="13815"/>
    <cellStyle name="Cálculo 3 3 3 2 2 6 2" xfId="32452"/>
    <cellStyle name="Cálculo 3 3 3 2 2 7" xfId="32442"/>
    <cellStyle name="Cálculo 3 3 3 2 3" xfId="3404"/>
    <cellStyle name="Cálculo 3 3 3 2 3 2" xfId="4454"/>
    <cellStyle name="Cálculo 3 3 3 2 3 2 2" xfId="9777"/>
    <cellStyle name="Cálculo 3 3 3 2 3 2 2 2" xfId="32455"/>
    <cellStyle name="Cálculo 3 3 3 2 3 2 3" xfId="15421"/>
    <cellStyle name="Cálculo 3 3 3 2 3 2 3 2" xfId="32456"/>
    <cellStyle name="Cálculo 3 3 3 2 3 2 4" xfId="12519"/>
    <cellStyle name="Cálculo 3 3 3 2 3 2 4 2" xfId="32457"/>
    <cellStyle name="Cálculo 3 3 3 2 3 2 5" xfId="32454"/>
    <cellStyle name="Cálculo 3 3 3 2 3 3" xfId="4820"/>
    <cellStyle name="Cálculo 3 3 3 2 3 3 2" xfId="15687"/>
    <cellStyle name="Cálculo 3 3 3 2 3 3 2 2" xfId="32459"/>
    <cellStyle name="Cálculo 3 3 3 2 3 3 3" xfId="18338"/>
    <cellStyle name="Cálculo 3 3 3 2 3 3 3 2" xfId="32460"/>
    <cellStyle name="Cálculo 3 3 3 2 3 3 4" xfId="32458"/>
    <cellStyle name="Cálculo 3 3 3 2 3 4" xfId="9327"/>
    <cellStyle name="Cálculo 3 3 3 2 3 4 2" xfId="32461"/>
    <cellStyle name="Cálculo 3 3 3 2 3 5" xfId="14641"/>
    <cellStyle name="Cálculo 3 3 3 2 3 5 2" xfId="32462"/>
    <cellStyle name="Cálculo 3 3 3 2 3 6" xfId="13541"/>
    <cellStyle name="Cálculo 3 3 3 2 3 6 2" xfId="32463"/>
    <cellStyle name="Cálculo 3 3 3 2 3 7" xfId="32453"/>
    <cellStyle name="Cálculo 3 3 3 2 4" xfId="3787"/>
    <cellStyle name="Cálculo 3 3 3 2 4 2" xfId="7660"/>
    <cellStyle name="Cálculo 3 3 3 2 4 2 2" xfId="11628"/>
    <cellStyle name="Cálculo 3 3 3 2 4 2 2 2" xfId="32466"/>
    <cellStyle name="Cálculo 3 3 3 2 4 2 3" xfId="17855"/>
    <cellStyle name="Cálculo 3 3 3 2 4 2 3 2" xfId="32467"/>
    <cellStyle name="Cálculo 3 3 3 2 4 2 4" xfId="21178"/>
    <cellStyle name="Cálculo 3 3 3 2 4 2 4 2" xfId="32468"/>
    <cellStyle name="Cálculo 3 3 3 2 4 2 5" xfId="32465"/>
    <cellStyle name="Cálculo 3 3 3 2 4 3" xfId="5952"/>
    <cellStyle name="Cálculo 3 3 3 2 4 3 2" xfId="16564"/>
    <cellStyle name="Cálculo 3 3 3 2 4 3 2 2" xfId="32470"/>
    <cellStyle name="Cálculo 3 3 3 2 4 3 3" xfId="19470"/>
    <cellStyle name="Cálculo 3 3 3 2 4 3 3 2" xfId="32471"/>
    <cellStyle name="Cálculo 3 3 3 2 4 3 4" xfId="32469"/>
    <cellStyle name="Cálculo 3 3 3 2 4 4" xfId="9505"/>
    <cellStyle name="Cálculo 3 3 3 2 4 4 2" xfId="32472"/>
    <cellStyle name="Cálculo 3 3 3 2 4 5" xfId="14916"/>
    <cellStyle name="Cálculo 3 3 3 2 4 5 2" xfId="32473"/>
    <cellStyle name="Cálculo 3 3 3 2 4 6" xfId="13172"/>
    <cellStyle name="Cálculo 3 3 3 2 4 6 2" xfId="32474"/>
    <cellStyle name="Cálculo 3 3 3 2 4 7" xfId="32464"/>
    <cellStyle name="Cálculo 3 3 3 2 5" xfId="4169"/>
    <cellStyle name="Cálculo 3 3 3 2 5 2" xfId="7892"/>
    <cellStyle name="Cálculo 3 3 3 2 5 2 2" xfId="11860"/>
    <cellStyle name="Cálculo 3 3 3 2 5 2 2 2" xfId="32477"/>
    <cellStyle name="Cálculo 3 3 3 2 5 2 3" xfId="18026"/>
    <cellStyle name="Cálculo 3 3 3 2 5 2 3 2" xfId="32478"/>
    <cellStyle name="Cálculo 3 3 3 2 5 2 4" xfId="21410"/>
    <cellStyle name="Cálculo 3 3 3 2 5 2 4 2" xfId="32479"/>
    <cellStyle name="Cálculo 3 3 3 2 5 2 5" xfId="32476"/>
    <cellStyle name="Cálculo 3 3 3 2 5 3" xfId="6184"/>
    <cellStyle name="Cálculo 3 3 3 2 5 3 2" xfId="16735"/>
    <cellStyle name="Cálculo 3 3 3 2 5 3 2 2" xfId="32481"/>
    <cellStyle name="Cálculo 3 3 3 2 5 3 3" xfId="19702"/>
    <cellStyle name="Cálculo 3 3 3 2 5 3 3 2" xfId="32482"/>
    <cellStyle name="Cálculo 3 3 3 2 5 3 4" xfId="32480"/>
    <cellStyle name="Cálculo 3 3 3 2 5 4" xfId="9682"/>
    <cellStyle name="Cálculo 3 3 3 2 5 4 2" xfId="32483"/>
    <cellStyle name="Cálculo 3 3 3 2 5 5" xfId="15190"/>
    <cellStyle name="Cálculo 3 3 3 2 5 5 2" xfId="32484"/>
    <cellStyle name="Cálculo 3 3 3 2 5 6" xfId="12790"/>
    <cellStyle name="Cálculo 3 3 3 2 5 6 2" xfId="32485"/>
    <cellStyle name="Cálculo 3 3 3 2 5 7" xfId="32475"/>
    <cellStyle name="Cálculo 3 3 3 2 6" xfId="6416"/>
    <cellStyle name="Cálculo 3 3 3 2 6 2" xfId="8124"/>
    <cellStyle name="Cálculo 3 3 3 2 6 2 2" xfId="12092"/>
    <cellStyle name="Cálculo 3 3 3 2 6 2 2 2" xfId="32488"/>
    <cellStyle name="Cálculo 3 3 3 2 6 2 3" xfId="18197"/>
    <cellStyle name="Cálculo 3 3 3 2 6 2 3 2" xfId="32489"/>
    <cellStyle name="Cálculo 3 3 3 2 6 2 4" xfId="21642"/>
    <cellStyle name="Cálculo 3 3 3 2 6 2 4 2" xfId="32490"/>
    <cellStyle name="Cálculo 3 3 3 2 6 2 5" xfId="32487"/>
    <cellStyle name="Cálculo 3 3 3 2 6 3" xfId="10550"/>
    <cellStyle name="Cálculo 3 3 3 2 6 3 2" xfId="32491"/>
    <cellStyle name="Cálculo 3 3 3 2 6 4" xfId="16905"/>
    <cellStyle name="Cálculo 3 3 3 2 6 4 2" xfId="32492"/>
    <cellStyle name="Cálculo 3 3 3 2 6 5" xfId="19934"/>
    <cellStyle name="Cálculo 3 3 3 2 6 5 2" xfId="32493"/>
    <cellStyle name="Cálculo 3 3 3 2 6 6" xfId="32486"/>
    <cellStyle name="Cálculo 3 3 3 2 7" xfId="5404"/>
    <cellStyle name="Cálculo 3 3 3 2 7 2" xfId="10145"/>
    <cellStyle name="Cálculo 3 3 3 2 7 2 2" xfId="32495"/>
    <cellStyle name="Cálculo 3 3 3 2 7 3" xfId="16143"/>
    <cellStyle name="Cálculo 3 3 3 2 7 3 2" xfId="32496"/>
    <cellStyle name="Cálculo 3 3 3 2 7 4" xfId="18922"/>
    <cellStyle name="Cálculo 3 3 3 2 7 4 2" xfId="32497"/>
    <cellStyle name="Cálculo 3 3 3 2 7 5" xfId="32494"/>
    <cellStyle name="Cálculo 3 3 3 2 8" xfId="7112"/>
    <cellStyle name="Cálculo 3 3 3 2 8 2" xfId="11133"/>
    <cellStyle name="Cálculo 3 3 3 2 8 2 2" xfId="32499"/>
    <cellStyle name="Cálculo 3 3 3 2 8 3" xfId="17435"/>
    <cellStyle name="Cálculo 3 3 3 2 8 3 2" xfId="32500"/>
    <cellStyle name="Cálculo 3 3 3 2 8 4" xfId="20630"/>
    <cellStyle name="Cálculo 3 3 3 2 8 4 2" xfId="32501"/>
    <cellStyle name="Cálculo 3 3 3 2 8 5" xfId="32498"/>
    <cellStyle name="Cálculo 3 3 3 2 9" xfId="4500"/>
    <cellStyle name="Cálculo 3 3 3 2 9 2" xfId="15458"/>
    <cellStyle name="Cálculo 3 3 3 2 9 2 2" xfId="32503"/>
    <cellStyle name="Cálculo 3 3 3 2 9 3" xfId="12473"/>
    <cellStyle name="Cálculo 3 3 3 2 9 3 2" xfId="32504"/>
    <cellStyle name="Cálculo 3 3 3 2 9 4" xfId="32502"/>
    <cellStyle name="Cálculo 3 3 3 3" xfId="2504"/>
    <cellStyle name="Cálculo 3 3 3 3 10" xfId="32505"/>
    <cellStyle name="Cálculo 3 3 3 3 2" xfId="2891"/>
    <cellStyle name="Cálculo 3 3 3 3 2 2" xfId="6710"/>
    <cellStyle name="Cálculo 3 3 3 3 2 2 2" xfId="17113"/>
    <cellStyle name="Cálculo 3 3 3 3 2 2 2 2" xfId="32508"/>
    <cellStyle name="Cálculo 3 3 3 3 2 2 3" xfId="20228"/>
    <cellStyle name="Cálculo 3 3 3 3 2 2 3 2" xfId="32509"/>
    <cellStyle name="Cálculo 3 3 3 3 2 2 4" xfId="32507"/>
    <cellStyle name="Cálculo 3 3 3 3 2 3" xfId="9009"/>
    <cellStyle name="Cálculo 3 3 3 3 2 3 2" xfId="32510"/>
    <cellStyle name="Cálculo 3 3 3 3 2 4" xfId="14261"/>
    <cellStyle name="Cálculo 3 3 3 3 2 4 2" xfId="32511"/>
    <cellStyle name="Cálculo 3 3 3 3 2 5" xfId="17612"/>
    <cellStyle name="Cálculo 3 3 3 3 2 5 2" xfId="32512"/>
    <cellStyle name="Cálculo 3 3 3 3 2 6" xfId="32506"/>
    <cellStyle name="Cálculo 3 3 3 3 3" xfId="3274"/>
    <cellStyle name="Cálculo 3 3 3 3 3 2" xfId="14537"/>
    <cellStyle name="Cálculo 3 3 3 3 3 2 2" xfId="32514"/>
    <cellStyle name="Cálculo 3 3 3 3 3 3" xfId="14157"/>
    <cellStyle name="Cálculo 3 3 3 3 3 3 2" xfId="32515"/>
    <cellStyle name="Cálculo 3 3 3 3 3 4" xfId="32513"/>
    <cellStyle name="Cálculo 3 3 3 3 4" xfId="3657"/>
    <cellStyle name="Cálculo 3 3 3 3 4 2" xfId="14812"/>
    <cellStyle name="Cálculo 3 3 3 3 4 2 2" xfId="32517"/>
    <cellStyle name="Cálculo 3 3 3 3 4 3" xfId="13302"/>
    <cellStyle name="Cálculo 3 3 3 3 4 3 2" xfId="32518"/>
    <cellStyle name="Cálculo 3 3 3 3 4 4" xfId="32516"/>
    <cellStyle name="Cálculo 3 3 3 3 5" xfId="4039"/>
    <cellStyle name="Cálculo 3 3 3 3 5 2" xfId="15086"/>
    <cellStyle name="Cálculo 3 3 3 3 5 2 2" xfId="32520"/>
    <cellStyle name="Cálculo 3 3 3 3 5 3" xfId="12920"/>
    <cellStyle name="Cálculo 3 3 3 3 5 3 2" xfId="32521"/>
    <cellStyle name="Cálculo 3 3 3 3 5 4" xfId="32519"/>
    <cellStyle name="Cálculo 3 3 3 3 6" xfId="5001"/>
    <cellStyle name="Cálculo 3 3 3 3 6 2" xfId="15822"/>
    <cellStyle name="Cálculo 3 3 3 3 6 2 2" xfId="32523"/>
    <cellStyle name="Cálculo 3 3 3 3 6 3" xfId="18519"/>
    <cellStyle name="Cálculo 3 3 3 3 6 3 2" xfId="32524"/>
    <cellStyle name="Cálculo 3 3 3 3 6 4" xfId="32522"/>
    <cellStyle name="Cálculo 3 3 3 3 7" xfId="8646"/>
    <cellStyle name="Cálculo 3 3 3 3 7 2" xfId="32525"/>
    <cellStyle name="Cálculo 3 3 3 3 8" xfId="13981"/>
    <cellStyle name="Cálculo 3 3 3 3 8 2" xfId="32526"/>
    <cellStyle name="Cálculo 3 3 3 3 9" xfId="15568"/>
    <cellStyle name="Cálculo 3 3 3 3 9 2" xfId="32527"/>
    <cellStyle name="Cálculo 3 3 3 4" xfId="2342"/>
    <cellStyle name="Cálculo 3 3 3 4 2" xfId="7366"/>
    <cellStyle name="Cálculo 3 3 3 4 2 2" xfId="11355"/>
    <cellStyle name="Cálculo 3 3 3 4 2 2 2" xfId="32530"/>
    <cellStyle name="Cálculo 3 3 3 4 2 3" xfId="17622"/>
    <cellStyle name="Cálculo 3 3 3 4 2 3 2" xfId="32531"/>
    <cellStyle name="Cálculo 3 3 3 4 2 4" xfId="20884"/>
    <cellStyle name="Cálculo 3 3 3 4 2 4 2" xfId="32532"/>
    <cellStyle name="Cálculo 3 3 3 4 2 5" xfId="32529"/>
    <cellStyle name="Cálculo 3 3 3 4 3" xfId="5658"/>
    <cellStyle name="Cálculo 3 3 3 4 3 2" xfId="16330"/>
    <cellStyle name="Cálculo 3 3 3 4 3 2 2" xfId="32534"/>
    <cellStyle name="Cálculo 3 3 3 4 3 3" xfId="19176"/>
    <cellStyle name="Cálculo 3 3 3 4 3 3 2" xfId="32535"/>
    <cellStyle name="Cálculo 3 3 3 4 3 4" xfId="32533"/>
    <cellStyle name="Cálculo 3 3 3 4 4" xfId="8495"/>
    <cellStyle name="Cálculo 3 3 3 4 4 2" xfId="32536"/>
    <cellStyle name="Cálculo 3 3 3 4 5" xfId="13878"/>
    <cellStyle name="Cálculo 3 3 3 4 5 2" xfId="32537"/>
    <cellStyle name="Cálculo 3 3 3 4 6" xfId="18065"/>
    <cellStyle name="Cálculo 3 3 3 4 6 2" xfId="32538"/>
    <cellStyle name="Cálculo 3 3 3 4 7" xfId="32528"/>
    <cellStyle name="Cálculo 3 3 3 5" xfId="4923"/>
    <cellStyle name="Cálculo 3 3 3 5 2" xfId="6632"/>
    <cellStyle name="Cálculo 3 3 3 5 2 2" xfId="10763"/>
    <cellStyle name="Cálculo 3 3 3 5 2 2 2" xfId="32541"/>
    <cellStyle name="Cálculo 3 3 3 5 2 3" xfId="17046"/>
    <cellStyle name="Cálculo 3 3 3 5 2 3 2" xfId="32542"/>
    <cellStyle name="Cálculo 3 3 3 5 2 4" xfId="20150"/>
    <cellStyle name="Cálculo 3 3 3 5 2 4 2" xfId="32543"/>
    <cellStyle name="Cálculo 3 3 3 5 2 5" xfId="32540"/>
    <cellStyle name="Cálculo 3 3 3 5 3" xfId="9937"/>
    <cellStyle name="Cálculo 3 3 3 5 3 2" xfId="32544"/>
    <cellStyle name="Cálculo 3 3 3 5 4" xfId="15756"/>
    <cellStyle name="Cálculo 3 3 3 5 4 2" xfId="32545"/>
    <cellStyle name="Cálculo 3 3 3 5 5" xfId="18441"/>
    <cellStyle name="Cálculo 3 3 3 5 5 2" xfId="32546"/>
    <cellStyle name="Cálculo 3 3 3 5 6" xfId="32539"/>
    <cellStyle name="Cálculo 3 3 3 6" xfId="5823"/>
    <cellStyle name="Cálculo 3 3 3 6 2" xfId="7531"/>
    <cellStyle name="Cálculo 3 3 3 6 2 2" xfId="11502"/>
    <cellStyle name="Cálculo 3 3 3 6 2 2 2" xfId="32549"/>
    <cellStyle name="Cálculo 3 3 3 6 2 3" xfId="17742"/>
    <cellStyle name="Cálculo 3 3 3 6 2 3 2" xfId="32550"/>
    <cellStyle name="Cálculo 3 3 3 6 2 4" xfId="21049"/>
    <cellStyle name="Cálculo 3 3 3 6 2 4 2" xfId="32551"/>
    <cellStyle name="Cálculo 3 3 3 6 2 5" xfId="32548"/>
    <cellStyle name="Cálculo 3 3 3 6 3" xfId="10357"/>
    <cellStyle name="Cálculo 3 3 3 6 3 2" xfId="32552"/>
    <cellStyle name="Cálculo 3 3 3 6 4" xfId="16451"/>
    <cellStyle name="Cálculo 3 3 3 6 4 2" xfId="32553"/>
    <cellStyle name="Cálculo 3 3 3 6 5" xfId="19341"/>
    <cellStyle name="Cálculo 3 3 3 6 5 2" xfId="32554"/>
    <cellStyle name="Cálculo 3 3 3 6 6" xfId="32547"/>
    <cellStyle name="Cálculo 3 3 3 7" xfId="5562"/>
    <cellStyle name="Cálculo 3 3 3 7 2" xfId="7270"/>
    <cellStyle name="Cálculo 3 3 3 7 2 2" xfId="11286"/>
    <cellStyle name="Cálculo 3 3 3 7 2 2 2" xfId="32557"/>
    <cellStyle name="Cálculo 3 3 3 7 2 3" xfId="17538"/>
    <cellStyle name="Cálculo 3 3 3 7 2 3 2" xfId="32558"/>
    <cellStyle name="Cálculo 3 3 3 7 2 4" xfId="20788"/>
    <cellStyle name="Cálculo 3 3 3 7 2 4 2" xfId="32559"/>
    <cellStyle name="Cálculo 3 3 3 7 2 5" xfId="32556"/>
    <cellStyle name="Cálculo 3 3 3 7 3" xfId="10279"/>
    <cellStyle name="Cálculo 3 3 3 7 3 2" xfId="32560"/>
    <cellStyle name="Cálculo 3 3 3 7 4" xfId="16246"/>
    <cellStyle name="Cálculo 3 3 3 7 4 2" xfId="32561"/>
    <cellStyle name="Cálculo 3 3 3 7 5" xfId="19080"/>
    <cellStyle name="Cálculo 3 3 3 7 5 2" xfId="32562"/>
    <cellStyle name="Cálculo 3 3 3 7 6" xfId="32555"/>
    <cellStyle name="Cálculo 3 3 3 8" xfId="5216"/>
    <cellStyle name="Cálculo 3 3 3 8 2" xfId="9998"/>
    <cellStyle name="Cálculo 3 3 3 8 2 2" xfId="32564"/>
    <cellStyle name="Cálculo 3 3 3 8 3" xfId="15997"/>
    <cellStyle name="Cálculo 3 3 3 8 3 2" xfId="32565"/>
    <cellStyle name="Cálculo 3 3 3 8 4" xfId="18734"/>
    <cellStyle name="Cálculo 3 3 3 8 4 2" xfId="32566"/>
    <cellStyle name="Cálculo 3 3 3 8 5" xfId="32563"/>
    <cellStyle name="Cálculo 3 3 3 9" xfId="6925"/>
    <cellStyle name="Cálculo 3 3 3 9 2" xfId="10985"/>
    <cellStyle name="Cálculo 3 3 3 9 2 2" xfId="32568"/>
    <cellStyle name="Cálculo 3 3 3 9 3" xfId="17288"/>
    <cellStyle name="Cálculo 3 3 3 9 3 2" xfId="32569"/>
    <cellStyle name="Cálculo 3 3 3 9 4" xfId="20443"/>
    <cellStyle name="Cálculo 3 3 3 9 4 2" xfId="32570"/>
    <cellStyle name="Cálculo 3 3 3 9 5" xfId="32567"/>
    <cellStyle name="Cálculo 3 3 4" xfId="2653"/>
    <cellStyle name="Cálculo 3 3 4 10" xfId="8783"/>
    <cellStyle name="Cálculo 3 3 4 10 2" xfId="32572"/>
    <cellStyle name="Cálculo 3 3 4 11" xfId="14101"/>
    <cellStyle name="Cálculo 3 3 4 11 2" xfId="32573"/>
    <cellStyle name="Cálculo 3 3 4 12" xfId="17656"/>
    <cellStyle name="Cálculo 3 3 4 12 2" xfId="32574"/>
    <cellStyle name="Cálculo 3 3 4 13" xfId="32571"/>
    <cellStyle name="Cálculo 3 3 4 2" xfId="3040"/>
    <cellStyle name="Cálculo 3 3 4 2 2" xfId="6879"/>
    <cellStyle name="Cálculo 3 3 4 2 2 2" xfId="10958"/>
    <cellStyle name="Cálculo 3 3 4 2 2 2 2" xfId="32577"/>
    <cellStyle name="Cálculo 3 3 4 2 2 3" xfId="17255"/>
    <cellStyle name="Cálculo 3 3 4 2 2 3 2" xfId="32578"/>
    <cellStyle name="Cálculo 3 3 4 2 2 4" xfId="20397"/>
    <cellStyle name="Cálculo 3 3 4 2 2 4 2" xfId="32579"/>
    <cellStyle name="Cálculo 3 3 4 2 2 5" xfId="32576"/>
    <cellStyle name="Cálculo 3 3 4 2 3" xfId="5170"/>
    <cellStyle name="Cálculo 3 3 4 2 3 2" xfId="15964"/>
    <cellStyle name="Cálculo 3 3 4 2 3 2 2" xfId="32581"/>
    <cellStyle name="Cálculo 3 3 4 2 3 3" xfId="18688"/>
    <cellStyle name="Cálculo 3 3 4 2 3 3 2" xfId="32582"/>
    <cellStyle name="Cálculo 3 3 4 2 3 4" xfId="32580"/>
    <cellStyle name="Cálculo 3 3 4 2 4" xfId="9132"/>
    <cellStyle name="Cálculo 3 3 4 2 4 2" xfId="32583"/>
    <cellStyle name="Cálculo 3 3 4 2 5" xfId="14381"/>
    <cellStyle name="Cálculo 3 3 4 2 5 2" xfId="32584"/>
    <cellStyle name="Cálculo 3 3 4 2 6" xfId="15448"/>
    <cellStyle name="Cálculo 3 3 4 2 6 2" xfId="32585"/>
    <cellStyle name="Cálculo 3 3 4 2 7" xfId="32575"/>
    <cellStyle name="Cálculo 3 3 4 3" xfId="3423"/>
    <cellStyle name="Cálculo 3 3 4 3 2" xfId="6560"/>
    <cellStyle name="Cálculo 3 3 4 3 2 2" xfId="10694"/>
    <cellStyle name="Cálculo 3 3 4 3 2 2 2" xfId="32588"/>
    <cellStyle name="Cálculo 3 3 4 3 2 3" xfId="16992"/>
    <cellStyle name="Cálculo 3 3 4 3 2 3 2" xfId="32589"/>
    <cellStyle name="Cálculo 3 3 4 3 2 4" xfId="20078"/>
    <cellStyle name="Cálculo 3 3 4 3 2 4 2" xfId="32590"/>
    <cellStyle name="Cálculo 3 3 4 3 2 5" xfId="32587"/>
    <cellStyle name="Cálculo 3 3 4 3 3" xfId="4851"/>
    <cellStyle name="Cálculo 3 3 4 3 3 2" xfId="15702"/>
    <cellStyle name="Cálculo 3 3 4 3 3 2 2" xfId="32592"/>
    <cellStyle name="Cálculo 3 3 4 3 3 3" xfId="18369"/>
    <cellStyle name="Cálculo 3 3 4 3 3 3 2" xfId="32593"/>
    <cellStyle name="Cálculo 3 3 4 3 3 4" xfId="32591"/>
    <cellStyle name="Cálculo 3 3 4 3 4" xfId="9346"/>
    <cellStyle name="Cálculo 3 3 4 3 4 2" xfId="32594"/>
    <cellStyle name="Cálculo 3 3 4 3 5" xfId="14657"/>
    <cellStyle name="Cálculo 3 3 4 3 5 2" xfId="32595"/>
    <cellStyle name="Cálculo 3 3 4 3 6" xfId="13522"/>
    <cellStyle name="Cálculo 3 3 4 3 6 2" xfId="32596"/>
    <cellStyle name="Cálculo 3 3 4 3 7" xfId="32586"/>
    <cellStyle name="Cálculo 3 3 4 4" xfId="3806"/>
    <cellStyle name="Cálculo 3 3 4 4 2" xfId="7641"/>
    <cellStyle name="Cálculo 3 3 4 4 2 2" xfId="11609"/>
    <cellStyle name="Cálculo 3 3 4 4 2 2 2" xfId="32599"/>
    <cellStyle name="Cálculo 3 3 4 4 2 3" xfId="17839"/>
    <cellStyle name="Cálculo 3 3 4 4 2 3 2" xfId="32600"/>
    <cellStyle name="Cálculo 3 3 4 4 2 4" xfId="21159"/>
    <cellStyle name="Cálculo 3 3 4 4 2 4 2" xfId="32601"/>
    <cellStyle name="Cálculo 3 3 4 4 2 5" xfId="32598"/>
    <cellStyle name="Cálculo 3 3 4 4 3" xfId="5933"/>
    <cellStyle name="Cálculo 3 3 4 4 3 2" xfId="16548"/>
    <cellStyle name="Cálculo 3 3 4 4 3 2 2" xfId="32603"/>
    <cellStyle name="Cálculo 3 3 4 4 3 3" xfId="19451"/>
    <cellStyle name="Cálculo 3 3 4 4 3 3 2" xfId="32604"/>
    <cellStyle name="Cálculo 3 3 4 4 3 4" xfId="32602"/>
    <cellStyle name="Cálculo 3 3 4 4 4" xfId="9524"/>
    <cellStyle name="Cálculo 3 3 4 4 4 2" xfId="32605"/>
    <cellStyle name="Cálculo 3 3 4 4 5" xfId="14932"/>
    <cellStyle name="Cálculo 3 3 4 4 5 2" xfId="32606"/>
    <cellStyle name="Cálculo 3 3 4 4 6" xfId="13153"/>
    <cellStyle name="Cálculo 3 3 4 4 6 2" xfId="32607"/>
    <cellStyle name="Cálculo 3 3 4 4 7" xfId="32597"/>
    <cellStyle name="Cálculo 3 3 4 5" xfId="4188"/>
    <cellStyle name="Cálculo 3 3 4 5 2" xfId="7873"/>
    <cellStyle name="Cálculo 3 3 4 5 2 2" xfId="11841"/>
    <cellStyle name="Cálculo 3 3 4 5 2 2 2" xfId="32610"/>
    <cellStyle name="Cálculo 3 3 4 5 2 3" xfId="18010"/>
    <cellStyle name="Cálculo 3 3 4 5 2 3 2" xfId="32611"/>
    <cellStyle name="Cálculo 3 3 4 5 2 4" xfId="21391"/>
    <cellStyle name="Cálculo 3 3 4 5 2 4 2" xfId="32612"/>
    <cellStyle name="Cálculo 3 3 4 5 2 5" xfId="32609"/>
    <cellStyle name="Cálculo 3 3 4 5 3" xfId="6165"/>
    <cellStyle name="Cálculo 3 3 4 5 3 2" xfId="16719"/>
    <cellStyle name="Cálculo 3 3 4 5 3 2 2" xfId="32614"/>
    <cellStyle name="Cálculo 3 3 4 5 3 3" xfId="19683"/>
    <cellStyle name="Cálculo 3 3 4 5 3 3 2" xfId="32615"/>
    <cellStyle name="Cálculo 3 3 4 5 3 4" xfId="32613"/>
    <cellStyle name="Cálculo 3 3 4 5 4" xfId="9701"/>
    <cellStyle name="Cálculo 3 3 4 5 4 2" xfId="32616"/>
    <cellStyle name="Cálculo 3 3 4 5 5" xfId="15206"/>
    <cellStyle name="Cálculo 3 3 4 5 5 2" xfId="32617"/>
    <cellStyle name="Cálculo 3 3 4 5 6" xfId="12771"/>
    <cellStyle name="Cálculo 3 3 4 5 6 2" xfId="32618"/>
    <cellStyle name="Cálculo 3 3 4 5 7" xfId="32608"/>
    <cellStyle name="Cálculo 3 3 4 6" xfId="6397"/>
    <cellStyle name="Cálculo 3 3 4 6 2" xfId="8105"/>
    <cellStyle name="Cálculo 3 3 4 6 2 2" xfId="12073"/>
    <cellStyle name="Cálculo 3 3 4 6 2 2 2" xfId="32621"/>
    <cellStyle name="Cálculo 3 3 4 6 2 3" xfId="18181"/>
    <cellStyle name="Cálculo 3 3 4 6 2 3 2" xfId="32622"/>
    <cellStyle name="Cálculo 3 3 4 6 2 4" xfId="21623"/>
    <cellStyle name="Cálculo 3 3 4 6 2 4 2" xfId="32623"/>
    <cellStyle name="Cálculo 3 3 4 6 2 5" xfId="32620"/>
    <cellStyle name="Cálculo 3 3 4 6 3" xfId="10531"/>
    <cellStyle name="Cálculo 3 3 4 6 3 2" xfId="32624"/>
    <cellStyle name="Cálculo 3 3 4 6 4" xfId="16889"/>
    <cellStyle name="Cálculo 3 3 4 6 4 2" xfId="32625"/>
    <cellStyle name="Cálculo 3 3 4 6 5" xfId="19915"/>
    <cellStyle name="Cálculo 3 3 4 6 5 2" xfId="32626"/>
    <cellStyle name="Cálculo 3 3 4 6 6" xfId="32619"/>
    <cellStyle name="Cálculo 3 3 4 7" xfId="5385"/>
    <cellStyle name="Cálculo 3 3 4 7 2" xfId="10126"/>
    <cellStyle name="Cálculo 3 3 4 7 2 2" xfId="32628"/>
    <cellStyle name="Cálculo 3 3 4 7 3" xfId="16127"/>
    <cellStyle name="Cálculo 3 3 4 7 3 2" xfId="32629"/>
    <cellStyle name="Cálculo 3 3 4 7 4" xfId="18903"/>
    <cellStyle name="Cálculo 3 3 4 7 4 2" xfId="32630"/>
    <cellStyle name="Cálculo 3 3 4 7 5" xfId="32627"/>
    <cellStyle name="Cálculo 3 3 4 8" xfId="7093"/>
    <cellStyle name="Cálculo 3 3 4 8 2" xfId="11114"/>
    <cellStyle name="Cálculo 3 3 4 8 2 2" xfId="32632"/>
    <cellStyle name="Cálculo 3 3 4 8 3" xfId="17419"/>
    <cellStyle name="Cálculo 3 3 4 8 3 2" xfId="32633"/>
    <cellStyle name="Cálculo 3 3 4 8 4" xfId="20611"/>
    <cellStyle name="Cálculo 3 3 4 8 4 2" xfId="32634"/>
    <cellStyle name="Cálculo 3 3 4 8 5" xfId="32631"/>
    <cellStyle name="Cálculo 3 3 4 9" xfId="4480"/>
    <cellStyle name="Cálculo 3 3 4 9 2" xfId="15442"/>
    <cellStyle name="Cálculo 3 3 4 9 2 2" xfId="32636"/>
    <cellStyle name="Cálculo 3 3 4 9 3" xfId="12493"/>
    <cellStyle name="Cálculo 3 3 4 9 3 2" xfId="32637"/>
    <cellStyle name="Cálculo 3 3 4 9 4" xfId="32635"/>
    <cellStyle name="Cálculo 3 3 5" xfId="2524"/>
    <cellStyle name="Cálculo 3 3 5 10" xfId="32638"/>
    <cellStyle name="Cálculo 3 3 5 2" xfId="2911"/>
    <cellStyle name="Cálculo 3 3 5 2 2" xfId="6704"/>
    <cellStyle name="Cálculo 3 3 5 2 2 2" xfId="17107"/>
    <cellStyle name="Cálculo 3 3 5 2 2 2 2" xfId="32641"/>
    <cellStyle name="Cálculo 3 3 5 2 2 3" xfId="20222"/>
    <cellStyle name="Cálculo 3 3 5 2 2 3 2" xfId="32642"/>
    <cellStyle name="Cálculo 3 3 5 2 2 4" xfId="32640"/>
    <cellStyle name="Cálculo 3 3 5 2 3" xfId="9023"/>
    <cellStyle name="Cálculo 3 3 5 2 3 2" xfId="32643"/>
    <cellStyle name="Cálculo 3 3 5 2 4" xfId="14277"/>
    <cellStyle name="Cálculo 3 3 5 2 4 2" xfId="32644"/>
    <cellStyle name="Cálculo 3 3 5 2 5" xfId="17984"/>
    <cellStyle name="Cálculo 3 3 5 2 5 2" xfId="32645"/>
    <cellStyle name="Cálculo 3 3 5 2 6" xfId="32639"/>
    <cellStyle name="Cálculo 3 3 5 3" xfId="3294"/>
    <cellStyle name="Cálculo 3 3 5 3 2" xfId="14553"/>
    <cellStyle name="Cálculo 3 3 5 3 2 2" xfId="32647"/>
    <cellStyle name="Cálculo 3 3 5 3 3" xfId="15348"/>
    <cellStyle name="Cálculo 3 3 5 3 3 2" xfId="32648"/>
    <cellStyle name="Cálculo 3 3 5 3 4" xfId="32646"/>
    <cellStyle name="Cálculo 3 3 5 4" xfId="3677"/>
    <cellStyle name="Cálculo 3 3 5 4 2" xfId="14828"/>
    <cellStyle name="Cálculo 3 3 5 4 2 2" xfId="32650"/>
    <cellStyle name="Cálculo 3 3 5 4 3" xfId="13282"/>
    <cellStyle name="Cálculo 3 3 5 4 3 2" xfId="32651"/>
    <cellStyle name="Cálculo 3 3 5 4 4" xfId="32649"/>
    <cellStyle name="Cálculo 3 3 5 5" xfId="4059"/>
    <cellStyle name="Cálculo 3 3 5 5 2" xfId="15102"/>
    <cellStyle name="Cálculo 3 3 5 5 2 2" xfId="32653"/>
    <cellStyle name="Cálculo 3 3 5 5 3" xfId="12900"/>
    <cellStyle name="Cálculo 3 3 5 5 3 2" xfId="32654"/>
    <cellStyle name="Cálculo 3 3 5 5 4" xfId="32652"/>
    <cellStyle name="Cálculo 3 3 5 6" xfId="4995"/>
    <cellStyle name="Cálculo 3 3 5 6 2" xfId="15816"/>
    <cellStyle name="Cálculo 3 3 5 6 2 2" xfId="32656"/>
    <cellStyle name="Cálculo 3 3 5 6 3" xfId="18513"/>
    <cellStyle name="Cálculo 3 3 5 6 3 2" xfId="32657"/>
    <cellStyle name="Cálculo 3 3 5 6 4" xfId="32655"/>
    <cellStyle name="Cálculo 3 3 5 7" xfId="8664"/>
    <cellStyle name="Cálculo 3 3 5 7 2" xfId="32658"/>
    <cellStyle name="Cálculo 3 3 5 8" xfId="13997"/>
    <cellStyle name="Cálculo 3 3 5 8 2" xfId="32659"/>
    <cellStyle name="Cálculo 3 3 5 9" xfId="17301"/>
    <cellStyle name="Cálculo 3 3 5 9 2" xfId="32660"/>
    <cellStyle name="Cálculo 3 3 6" xfId="5549"/>
    <cellStyle name="Cálculo 3 3 6 2" xfId="7257"/>
    <cellStyle name="Cálculo 3 3 6 2 2" xfId="11277"/>
    <cellStyle name="Cálculo 3 3 6 2 2 2" xfId="32663"/>
    <cellStyle name="Cálculo 3 3 6 2 3" xfId="17527"/>
    <cellStyle name="Cálculo 3 3 6 2 3 2" xfId="32664"/>
    <cellStyle name="Cálculo 3 3 6 2 4" xfId="20775"/>
    <cellStyle name="Cálculo 3 3 6 2 4 2" xfId="32665"/>
    <cellStyle name="Cálculo 3 3 6 2 5" xfId="32662"/>
    <cellStyle name="Cálculo 3 3 6 3" xfId="10276"/>
    <cellStyle name="Cálculo 3 3 6 3 2" xfId="32666"/>
    <cellStyle name="Cálculo 3 3 6 4" xfId="16235"/>
    <cellStyle name="Cálculo 3 3 6 4 2" xfId="32667"/>
    <cellStyle name="Cálculo 3 3 6 5" xfId="19067"/>
    <cellStyle name="Cálculo 3 3 6 5 2" xfId="32668"/>
    <cellStyle name="Cálculo 3 3 6 6" xfId="32661"/>
    <cellStyle name="Cálculo 3 3 7" xfId="4920"/>
    <cellStyle name="Cálculo 3 3 7 2" xfId="6629"/>
    <cellStyle name="Cálculo 3 3 7 2 2" xfId="10760"/>
    <cellStyle name="Cálculo 3 3 7 2 2 2" xfId="32671"/>
    <cellStyle name="Cálculo 3 3 7 2 3" xfId="17043"/>
    <cellStyle name="Cálculo 3 3 7 2 3 2" xfId="32672"/>
    <cellStyle name="Cálculo 3 3 7 2 4" xfId="20147"/>
    <cellStyle name="Cálculo 3 3 7 2 4 2" xfId="32673"/>
    <cellStyle name="Cálculo 3 3 7 2 5" xfId="32670"/>
    <cellStyle name="Cálculo 3 3 7 3" xfId="9934"/>
    <cellStyle name="Cálculo 3 3 7 3 2" xfId="32674"/>
    <cellStyle name="Cálculo 3 3 7 4" xfId="15753"/>
    <cellStyle name="Cálculo 3 3 7 4 2" xfId="32675"/>
    <cellStyle name="Cálculo 3 3 7 5" xfId="18438"/>
    <cellStyle name="Cálculo 3 3 7 5 2" xfId="32676"/>
    <cellStyle name="Cálculo 3 3 7 6" xfId="32669"/>
    <cellStyle name="Cálculo 3 3 8" xfId="5613"/>
    <cellStyle name="Cálculo 3 3 8 2" xfId="7321"/>
    <cellStyle name="Cálculo 3 3 8 2 2" xfId="11325"/>
    <cellStyle name="Cálculo 3 3 8 2 2 2" xfId="32679"/>
    <cellStyle name="Cálculo 3 3 8 2 3" xfId="17580"/>
    <cellStyle name="Cálculo 3 3 8 2 3 2" xfId="32680"/>
    <cellStyle name="Cálculo 3 3 8 2 4" xfId="20839"/>
    <cellStyle name="Cálculo 3 3 8 2 4 2" xfId="32681"/>
    <cellStyle name="Cálculo 3 3 8 2 5" xfId="32678"/>
    <cellStyle name="Cálculo 3 3 8 3" xfId="10297"/>
    <cellStyle name="Cálculo 3 3 8 3 2" xfId="32682"/>
    <cellStyle name="Cálculo 3 3 8 4" xfId="16288"/>
    <cellStyle name="Cálculo 3 3 8 4 2" xfId="32683"/>
    <cellStyle name="Cálculo 3 3 8 5" xfId="19131"/>
    <cellStyle name="Cálculo 3 3 8 5 2" xfId="32684"/>
    <cellStyle name="Cálculo 3 3 8 6" xfId="32677"/>
    <cellStyle name="Cálculo 3 3 9" xfId="5817"/>
    <cellStyle name="Cálculo 3 3 9 2" xfId="7525"/>
    <cellStyle name="Cálculo 3 3 9 2 2" xfId="11496"/>
    <cellStyle name="Cálculo 3 3 9 2 2 2" xfId="32687"/>
    <cellStyle name="Cálculo 3 3 9 2 3" xfId="17737"/>
    <cellStyle name="Cálculo 3 3 9 2 3 2" xfId="32688"/>
    <cellStyle name="Cálculo 3 3 9 2 4" xfId="21043"/>
    <cellStyle name="Cálculo 3 3 9 2 4 2" xfId="32689"/>
    <cellStyle name="Cálculo 3 3 9 2 5" xfId="32686"/>
    <cellStyle name="Cálculo 3 3 9 3" xfId="10352"/>
    <cellStyle name="Cálculo 3 3 9 3 2" xfId="32690"/>
    <cellStyle name="Cálculo 3 3 9 4" xfId="16446"/>
    <cellStyle name="Cálculo 3 3 9 4 2" xfId="32691"/>
    <cellStyle name="Cálculo 3 3 9 5" xfId="19335"/>
    <cellStyle name="Cálculo 3 3 9 5 2" xfId="32692"/>
    <cellStyle name="Cálculo 3 3 9 6" xfId="32685"/>
    <cellStyle name="Cálculo 3 4" xfId="2471"/>
    <cellStyle name="Cálculo 3 4 2" xfId="2858"/>
    <cellStyle name="Cálculo 3 4 2 2" xfId="14236"/>
    <cellStyle name="Cálculo 3 4 2 2 2" xfId="32695"/>
    <cellStyle name="Cálculo 3 4 2 3" xfId="15514"/>
    <cellStyle name="Cálculo 3 4 2 3 2" xfId="32696"/>
    <cellStyle name="Cálculo 3 4 2 4" xfId="32694"/>
    <cellStyle name="Cálculo 3 4 3" xfId="3241"/>
    <cellStyle name="Cálculo 3 4 3 2" xfId="14512"/>
    <cellStyle name="Cálculo 3 4 3 2 2" xfId="32698"/>
    <cellStyle name="Cálculo 3 4 3 3" xfId="15713"/>
    <cellStyle name="Cálculo 3 4 3 3 2" xfId="32699"/>
    <cellStyle name="Cálculo 3 4 3 4" xfId="32697"/>
    <cellStyle name="Cálculo 3 4 4" xfId="3624"/>
    <cellStyle name="Cálculo 3 4 4 2" xfId="14787"/>
    <cellStyle name="Cálculo 3 4 4 2 2" xfId="32701"/>
    <cellStyle name="Cálculo 3 4 4 3" xfId="13327"/>
    <cellStyle name="Cálculo 3 4 4 3 2" xfId="32702"/>
    <cellStyle name="Cálculo 3 4 4 4" xfId="32700"/>
    <cellStyle name="Cálculo 3 4 5" xfId="4006"/>
    <cellStyle name="Cálculo 3 4 5 2" xfId="15061"/>
    <cellStyle name="Cálculo 3 4 5 2 2" xfId="32704"/>
    <cellStyle name="Cálculo 3 4 5 3" xfId="12953"/>
    <cellStyle name="Cálculo 3 4 5 3 2" xfId="32705"/>
    <cellStyle name="Cálculo 3 4 5 4" xfId="32703"/>
    <cellStyle name="Cálculo 3 4 6" xfId="13956"/>
    <cellStyle name="Cálculo 3 4 6 2" xfId="32706"/>
    <cellStyle name="Cálculo 3 4 7" xfId="17000"/>
    <cellStyle name="Cálculo 3 4 7 2" xfId="32707"/>
    <cellStyle name="Cálculo 3 4 8" xfId="32693"/>
    <cellStyle name="Cálculo 3 5" xfId="2566"/>
    <cellStyle name="Cálculo 3 5 2" xfId="2953"/>
    <cellStyle name="Cálculo 3 5 2 2" xfId="14310"/>
    <cellStyle name="Cálculo 3 5 2 2 2" xfId="32710"/>
    <cellStyle name="Cálculo 3 5 2 3" xfId="18269"/>
    <cellStyle name="Cálculo 3 5 2 3 2" xfId="32711"/>
    <cellStyle name="Cálculo 3 5 2 4" xfId="32709"/>
    <cellStyle name="Cálculo 3 5 3" xfId="3336"/>
    <cellStyle name="Cálculo 3 5 3 2" xfId="14586"/>
    <cellStyle name="Cálculo 3 5 3 2 2" xfId="32713"/>
    <cellStyle name="Cálculo 3 5 3 3" xfId="13680"/>
    <cellStyle name="Cálculo 3 5 3 3 2" xfId="32714"/>
    <cellStyle name="Cálculo 3 5 3 4" xfId="32712"/>
    <cellStyle name="Cálculo 3 5 4" xfId="3719"/>
    <cellStyle name="Cálculo 3 5 4 2" xfId="14861"/>
    <cellStyle name="Cálculo 3 5 4 2 2" xfId="32716"/>
    <cellStyle name="Cálculo 3 5 4 3" xfId="13240"/>
    <cellStyle name="Cálculo 3 5 4 3 2" xfId="32717"/>
    <cellStyle name="Cálculo 3 5 4 4" xfId="32715"/>
    <cellStyle name="Cálculo 3 5 5" xfId="4101"/>
    <cellStyle name="Cálculo 3 5 5 2" xfId="15135"/>
    <cellStyle name="Cálculo 3 5 5 2 2" xfId="32719"/>
    <cellStyle name="Cálculo 3 5 5 3" xfId="12858"/>
    <cellStyle name="Cálculo 3 5 5 3 2" xfId="32720"/>
    <cellStyle name="Cálculo 3 5 5 4" xfId="32718"/>
    <cellStyle name="Cálculo 3 5 6" xfId="14030"/>
    <cellStyle name="Cálculo 3 5 6 2" xfId="32721"/>
    <cellStyle name="Cálculo 3 5 7" xfId="13804"/>
    <cellStyle name="Cálculo 3 5 7 2" xfId="32722"/>
    <cellStyle name="Cálculo 3 5 8" xfId="32708"/>
    <cellStyle name="Cálculo 3 6" xfId="21866"/>
    <cellStyle name="Cálculo 3 6 2" xfId="32723"/>
    <cellStyle name="Cálculo 3 7" xfId="29070"/>
    <cellStyle name="Cálculo 3 8" xfId="56040"/>
    <cellStyle name="Célula de Verificação" xfId="30" builtinId="23" customBuiltin="1"/>
    <cellStyle name="Célula de Verificação 2" xfId="28"/>
    <cellStyle name="Célula de Verificação 2 2" xfId="174"/>
    <cellStyle name="Célula de Verificação 2 3" xfId="1644"/>
    <cellStyle name="Célula de Verificação 2 4" xfId="1715"/>
    <cellStyle name="Célula de Verificação 2 5" xfId="29224"/>
    <cellStyle name="Célula de Verificação 2 6" xfId="29253"/>
    <cellStyle name="Célula de Verificação 2 7" xfId="29217"/>
    <cellStyle name="Célula de Verificação 3" xfId="52395"/>
    <cellStyle name="Célula de Verificação 4" xfId="56031"/>
    <cellStyle name="Célula Ligada 2" xfId="29"/>
    <cellStyle name="Célula Vinculada" xfId="44" builtinId="24" customBuiltin="1"/>
    <cellStyle name="Célula Vinculada 2" xfId="175"/>
    <cellStyle name="Célula Vinculada 3" xfId="52398"/>
    <cellStyle name="Célula Vinculada 4" xfId="56030"/>
    <cellStyle name="Check Cell" xfId="22213"/>
    <cellStyle name="Company Logo" xfId="176"/>
    <cellStyle name="Cor1 2" xfId="31"/>
    <cellStyle name="Cor2 2" xfId="32"/>
    <cellStyle name="Cor3 2" xfId="33"/>
    <cellStyle name="Cor4 2" xfId="34"/>
    <cellStyle name="Cor5 2" xfId="35"/>
    <cellStyle name="Cor6 2" xfId="36"/>
    <cellStyle name="Correcto" xfId="37"/>
    <cellStyle name="Data Headings" xfId="177"/>
    <cellStyle name="Data Headings 2" xfId="178"/>
    <cellStyle name="Data Input" xfId="179"/>
    <cellStyle name="Ênfase1" xfId="56002" builtinId="29" customBuiltin="1"/>
    <cellStyle name="Ênfase1 2" xfId="180"/>
    <cellStyle name="Ênfase2" xfId="56006" builtinId="33" customBuiltin="1"/>
    <cellStyle name="Ênfase2 2" xfId="181"/>
    <cellStyle name="Ênfase3" xfId="56010" builtinId="37" customBuiltin="1"/>
    <cellStyle name="Ênfase3 2" xfId="182"/>
    <cellStyle name="Ênfase4" xfId="56014" builtinId="41" customBuiltin="1"/>
    <cellStyle name="Ênfase4 2" xfId="183"/>
    <cellStyle name="Ênfase5" xfId="56018" builtinId="45" customBuiltin="1"/>
    <cellStyle name="Ênfase5 2" xfId="184"/>
    <cellStyle name="Ênfase6" xfId="56022" builtinId="49" customBuiltin="1"/>
    <cellStyle name="Ênfase6 2" xfId="185"/>
    <cellStyle name="Entrada" xfId="43" builtinId="20" customBuiltin="1"/>
    <cellStyle name="Entrada 2" xfId="39"/>
    <cellStyle name="Entrada 2 2" xfId="186"/>
    <cellStyle name="Entrada 2 2 2" xfId="2105"/>
    <cellStyle name="Entrada 2 2 2 10" xfId="4741"/>
    <cellStyle name="Entrada 2 2 2 10 2" xfId="9881"/>
    <cellStyle name="Entrada 2 2 2 10 2 2" xfId="32726"/>
    <cellStyle name="Entrada 2 2 2 10 3" xfId="15623"/>
    <cellStyle name="Entrada 2 2 2 10 3 2" xfId="32727"/>
    <cellStyle name="Entrada 2 2 2 10 4" xfId="12307"/>
    <cellStyle name="Entrada 2 2 2 10 4 2" xfId="32728"/>
    <cellStyle name="Entrada 2 2 2 10 5" xfId="32725"/>
    <cellStyle name="Entrada 2 2 2 11" xfId="4328"/>
    <cellStyle name="Entrada 2 2 2 11 2" xfId="15305"/>
    <cellStyle name="Entrada 2 2 2 11 2 2" xfId="32730"/>
    <cellStyle name="Entrada 2 2 2 11 3" xfId="12632"/>
    <cellStyle name="Entrada 2 2 2 11 3 2" xfId="32731"/>
    <cellStyle name="Entrada 2 2 2 11 4" xfId="32729"/>
    <cellStyle name="Entrada 2 2 2 12" xfId="8267"/>
    <cellStyle name="Entrada 2 2 2 12 2" xfId="32732"/>
    <cellStyle name="Entrada 2 2 2 13" xfId="13642"/>
    <cellStyle name="Entrada 2 2 2 13 2" xfId="32733"/>
    <cellStyle name="Entrada 2 2 2 14" xfId="32724"/>
    <cellStyle name="Entrada 2 2 2 2" xfId="2194"/>
    <cellStyle name="Entrada 2 2 2 2 10" xfId="6970"/>
    <cellStyle name="Entrada 2 2 2 2 10 2" xfId="11024"/>
    <cellStyle name="Entrada 2 2 2 2 10 2 2" xfId="32736"/>
    <cellStyle name="Entrada 2 2 2 2 10 3" xfId="17325"/>
    <cellStyle name="Entrada 2 2 2 2 10 3 2" xfId="32737"/>
    <cellStyle name="Entrada 2 2 2 2 10 4" xfId="20488"/>
    <cellStyle name="Entrada 2 2 2 2 10 4 2" xfId="32738"/>
    <cellStyle name="Entrada 2 2 2 2 10 5" xfId="32735"/>
    <cellStyle name="Entrada 2 2 2 2 11" xfId="4387"/>
    <cellStyle name="Entrada 2 2 2 2 11 2" xfId="15357"/>
    <cellStyle name="Entrada 2 2 2 2 11 2 2" xfId="32740"/>
    <cellStyle name="Entrada 2 2 2 2 11 3" xfId="12586"/>
    <cellStyle name="Entrada 2 2 2 2 11 3 2" xfId="32741"/>
    <cellStyle name="Entrada 2 2 2 2 11 4" xfId="32739"/>
    <cellStyle name="Entrada 2 2 2 2 12" xfId="8349"/>
    <cellStyle name="Entrada 2 2 2 2 12 2" xfId="32742"/>
    <cellStyle name="Entrada 2 2 2 2 13" xfId="13760"/>
    <cellStyle name="Entrada 2 2 2 2 13 2" xfId="32743"/>
    <cellStyle name="Entrada 2 2 2 2 14" xfId="18242"/>
    <cellStyle name="Entrada 2 2 2 2 14 2" xfId="32744"/>
    <cellStyle name="Entrada 2 2 2 2 15" xfId="32734"/>
    <cellStyle name="Entrada 2 2 2 2 2" xfId="2123"/>
    <cellStyle name="Entrada 2 2 2 2 2 10" xfId="4395"/>
    <cellStyle name="Entrada 2 2 2 2 2 10 2" xfId="15365"/>
    <cellStyle name="Entrada 2 2 2 2 2 10 2 2" xfId="32747"/>
    <cellStyle name="Entrada 2 2 2 2 2 10 3" xfId="12578"/>
    <cellStyle name="Entrada 2 2 2 2 2 10 3 2" xfId="32748"/>
    <cellStyle name="Entrada 2 2 2 2 2 10 4" xfId="32746"/>
    <cellStyle name="Entrada 2 2 2 2 2 11" xfId="8280"/>
    <cellStyle name="Entrada 2 2 2 2 2 11 2" xfId="32749"/>
    <cellStyle name="Entrada 2 2 2 2 2 12" xfId="13701"/>
    <cellStyle name="Entrada 2 2 2 2 2 12 2" xfId="32750"/>
    <cellStyle name="Entrada 2 2 2 2 2 13" xfId="32745"/>
    <cellStyle name="Entrada 2 2 2 2 2 2" xfId="2615"/>
    <cellStyle name="Entrada 2 2 2 2 2 2 10" xfId="8745"/>
    <cellStyle name="Entrada 2 2 2 2 2 2 10 2" xfId="32752"/>
    <cellStyle name="Entrada 2 2 2 2 2 2 11" xfId="14069"/>
    <cellStyle name="Entrada 2 2 2 2 2 2 11 2" xfId="32753"/>
    <cellStyle name="Entrada 2 2 2 2 2 2 12" xfId="15285"/>
    <cellStyle name="Entrada 2 2 2 2 2 2 12 2" xfId="32754"/>
    <cellStyle name="Entrada 2 2 2 2 2 2 13" xfId="32751"/>
    <cellStyle name="Entrada 2 2 2 2 2 2 2" xfId="3002"/>
    <cellStyle name="Entrada 2 2 2 2 2 2 2 2" xfId="6741"/>
    <cellStyle name="Entrada 2 2 2 2 2 2 2 2 2" xfId="10846"/>
    <cellStyle name="Entrada 2 2 2 2 2 2 2 2 2 2" xfId="32757"/>
    <cellStyle name="Entrada 2 2 2 2 2 2 2 2 3" xfId="17141"/>
    <cellStyle name="Entrada 2 2 2 2 2 2 2 2 3 2" xfId="32758"/>
    <cellStyle name="Entrada 2 2 2 2 2 2 2 2 4" xfId="20259"/>
    <cellStyle name="Entrada 2 2 2 2 2 2 2 2 4 2" xfId="32759"/>
    <cellStyle name="Entrada 2 2 2 2 2 2 2 2 5" xfId="32756"/>
    <cellStyle name="Entrada 2 2 2 2 2 2 2 3" xfId="5032"/>
    <cellStyle name="Entrada 2 2 2 2 2 2 2 3 2" xfId="15850"/>
    <cellStyle name="Entrada 2 2 2 2 2 2 2 3 2 2" xfId="32761"/>
    <cellStyle name="Entrada 2 2 2 2 2 2 2 3 3" xfId="18550"/>
    <cellStyle name="Entrada 2 2 2 2 2 2 2 3 3 2" xfId="32762"/>
    <cellStyle name="Entrada 2 2 2 2 2 2 2 3 4" xfId="32760"/>
    <cellStyle name="Entrada 2 2 2 2 2 2 2 4" xfId="9094"/>
    <cellStyle name="Entrada 2 2 2 2 2 2 2 4 2" xfId="32763"/>
    <cellStyle name="Entrada 2 2 2 2 2 2 2 5" xfId="14349"/>
    <cellStyle name="Entrada 2 2 2 2 2 2 2 5 2" xfId="32764"/>
    <cellStyle name="Entrada 2 2 2 2 2 2 2 6" xfId="14876"/>
    <cellStyle name="Entrada 2 2 2 2 2 2 2 6 2" xfId="32765"/>
    <cellStyle name="Entrada 2 2 2 2 2 2 2 7" xfId="32755"/>
    <cellStyle name="Entrada 2 2 2 2 2 2 3" xfId="3385"/>
    <cellStyle name="Entrada 2 2 2 2 2 2 3 2" xfId="6665"/>
    <cellStyle name="Entrada 2 2 2 2 2 2 3 2 2" xfId="10794"/>
    <cellStyle name="Entrada 2 2 2 2 2 2 3 2 2 2" xfId="32768"/>
    <cellStyle name="Entrada 2 2 2 2 2 2 3 2 3" xfId="17074"/>
    <cellStyle name="Entrada 2 2 2 2 2 2 3 2 3 2" xfId="32769"/>
    <cellStyle name="Entrada 2 2 2 2 2 2 3 2 4" xfId="20183"/>
    <cellStyle name="Entrada 2 2 2 2 2 2 3 2 4 2" xfId="32770"/>
    <cellStyle name="Entrada 2 2 2 2 2 2 3 2 5" xfId="32767"/>
    <cellStyle name="Entrada 2 2 2 2 2 2 3 3" xfId="4956"/>
    <cellStyle name="Entrada 2 2 2 2 2 2 3 3 2" xfId="15784"/>
    <cellStyle name="Entrada 2 2 2 2 2 2 3 3 2 2" xfId="32772"/>
    <cellStyle name="Entrada 2 2 2 2 2 2 3 3 3" xfId="18474"/>
    <cellStyle name="Entrada 2 2 2 2 2 2 3 3 3 2" xfId="32773"/>
    <cellStyle name="Entrada 2 2 2 2 2 2 3 3 4" xfId="32771"/>
    <cellStyle name="Entrada 2 2 2 2 2 2 3 4" xfId="9308"/>
    <cellStyle name="Entrada 2 2 2 2 2 2 3 4 2" xfId="32774"/>
    <cellStyle name="Entrada 2 2 2 2 2 2 3 5" xfId="14625"/>
    <cellStyle name="Entrada 2 2 2 2 2 2 3 5 2" xfId="32775"/>
    <cellStyle name="Entrada 2 2 2 2 2 2 3 6" xfId="13557"/>
    <cellStyle name="Entrada 2 2 2 2 2 2 3 6 2" xfId="32776"/>
    <cellStyle name="Entrada 2 2 2 2 2 2 3 7" xfId="32766"/>
    <cellStyle name="Entrada 2 2 2 2 2 2 4" xfId="3768"/>
    <cellStyle name="Entrada 2 2 2 2 2 2 4 2" xfId="7617"/>
    <cellStyle name="Entrada 2 2 2 2 2 2 4 2 2" xfId="11585"/>
    <cellStyle name="Entrada 2 2 2 2 2 2 4 2 2 2" xfId="32779"/>
    <cellStyle name="Entrada 2 2 2 2 2 2 4 2 3" xfId="17820"/>
    <cellStyle name="Entrada 2 2 2 2 2 2 4 2 3 2" xfId="32780"/>
    <cellStyle name="Entrada 2 2 2 2 2 2 4 2 4" xfId="21135"/>
    <cellStyle name="Entrada 2 2 2 2 2 2 4 2 4 2" xfId="32781"/>
    <cellStyle name="Entrada 2 2 2 2 2 2 4 2 5" xfId="32778"/>
    <cellStyle name="Entrada 2 2 2 2 2 2 4 3" xfId="5909"/>
    <cellStyle name="Entrada 2 2 2 2 2 2 4 3 2" xfId="16529"/>
    <cellStyle name="Entrada 2 2 2 2 2 2 4 3 2 2" xfId="32783"/>
    <cellStyle name="Entrada 2 2 2 2 2 2 4 3 3" xfId="19427"/>
    <cellStyle name="Entrada 2 2 2 2 2 2 4 3 3 2" xfId="32784"/>
    <cellStyle name="Entrada 2 2 2 2 2 2 4 3 4" xfId="32782"/>
    <cellStyle name="Entrada 2 2 2 2 2 2 4 4" xfId="9486"/>
    <cellStyle name="Entrada 2 2 2 2 2 2 4 4 2" xfId="32785"/>
    <cellStyle name="Entrada 2 2 2 2 2 2 4 5" xfId="14900"/>
    <cellStyle name="Entrada 2 2 2 2 2 2 4 5 2" xfId="32786"/>
    <cellStyle name="Entrada 2 2 2 2 2 2 4 6" xfId="13191"/>
    <cellStyle name="Entrada 2 2 2 2 2 2 4 6 2" xfId="32787"/>
    <cellStyle name="Entrada 2 2 2 2 2 2 4 7" xfId="32777"/>
    <cellStyle name="Entrada 2 2 2 2 2 2 5" xfId="4150"/>
    <cellStyle name="Entrada 2 2 2 2 2 2 5 2" xfId="7849"/>
    <cellStyle name="Entrada 2 2 2 2 2 2 5 2 2" xfId="11817"/>
    <cellStyle name="Entrada 2 2 2 2 2 2 5 2 2 2" xfId="32790"/>
    <cellStyle name="Entrada 2 2 2 2 2 2 5 2 3" xfId="17991"/>
    <cellStyle name="Entrada 2 2 2 2 2 2 5 2 3 2" xfId="32791"/>
    <cellStyle name="Entrada 2 2 2 2 2 2 5 2 4" xfId="21367"/>
    <cellStyle name="Entrada 2 2 2 2 2 2 5 2 4 2" xfId="32792"/>
    <cellStyle name="Entrada 2 2 2 2 2 2 5 2 5" xfId="32789"/>
    <cellStyle name="Entrada 2 2 2 2 2 2 5 3" xfId="6141"/>
    <cellStyle name="Entrada 2 2 2 2 2 2 5 3 2" xfId="16700"/>
    <cellStyle name="Entrada 2 2 2 2 2 2 5 3 2 2" xfId="32794"/>
    <cellStyle name="Entrada 2 2 2 2 2 2 5 3 3" xfId="19659"/>
    <cellStyle name="Entrada 2 2 2 2 2 2 5 3 3 2" xfId="32795"/>
    <cellStyle name="Entrada 2 2 2 2 2 2 5 3 4" xfId="32793"/>
    <cellStyle name="Entrada 2 2 2 2 2 2 5 4" xfId="9663"/>
    <cellStyle name="Entrada 2 2 2 2 2 2 5 4 2" xfId="32796"/>
    <cellStyle name="Entrada 2 2 2 2 2 2 5 5" xfId="15174"/>
    <cellStyle name="Entrada 2 2 2 2 2 2 5 5 2" xfId="32797"/>
    <cellStyle name="Entrada 2 2 2 2 2 2 5 6" xfId="12809"/>
    <cellStyle name="Entrada 2 2 2 2 2 2 5 6 2" xfId="32798"/>
    <cellStyle name="Entrada 2 2 2 2 2 2 5 7" xfId="32788"/>
    <cellStyle name="Entrada 2 2 2 2 2 2 6" xfId="6373"/>
    <cellStyle name="Entrada 2 2 2 2 2 2 6 2" xfId="8081"/>
    <cellStyle name="Entrada 2 2 2 2 2 2 6 2 2" xfId="12049"/>
    <cellStyle name="Entrada 2 2 2 2 2 2 6 2 2 2" xfId="32801"/>
    <cellStyle name="Entrada 2 2 2 2 2 2 6 2 3" xfId="18162"/>
    <cellStyle name="Entrada 2 2 2 2 2 2 6 2 3 2" xfId="32802"/>
    <cellStyle name="Entrada 2 2 2 2 2 2 6 2 4" xfId="21599"/>
    <cellStyle name="Entrada 2 2 2 2 2 2 6 2 4 2" xfId="32803"/>
    <cellStyle name="Entrada 2 2 2 2 2 2 6 2 5" xfId="32800"/>
    <cellStyle name="Entrada 2 2 2 2 2 2 6 3" xfId="10507"/>
    <cellStyle name="Entrada 2 2 2 2 2 2 6 3 2" xfId="32804"/>
    <cellStyle name="Entrada 2 2 2 2 2 2 6 4" xfId="16870"/>
    <cellStyle name="Entrada 2 2 2 2 2 2 6 4 2" xfId="32805"/>
    <cellStyle name="Entrada 2 2 2 2 2 2 6 5" xfId="19891"/>
    <cellStyle name="Entrada 2 2 2 2 2 2 6 5 2" xfId="32806"/>
    <cellStyle name="Entrada 2 2 2 2 2 2 6 6" xfId="32799"/>
    <cellStyle name="Entrada 2 2 2 2 2 2 7" xfId="5361"/>
    <cellStyle name="Entrada 2 2 2 2 2 2 7 2" xfId="10102"/>
    <cellStyle name="Entrada 2 2 2 2 2 2 7 2 2" xfId="32808"/>
    <cellStyle name="Entrada 2 2 2 2 2 2 7 3" xfId="16108"/>
    <cellStyle name="Entrada 2 2 2 2 2 2 7 3 2" xfId="32809"/>
    <cellStyle name="Entrada 2 2 2 2 2 2 7 4" xfId="18879"/>
    <cellStyle name="Entrada 2 2 2 2 2 2 7 4 2" xfId="32810"/>
    <cellStyle name="Entrada 2 2 2 2 2 2 7 5" xfId="32807"/>
    <cellStyle name="Entrada 2 2 2 2 2 2 8" xfId="7069"/>
    <cellStyle name="Entrada 2 2 2 2 2 2 8 2" xfId="11090"/>
    <cellStyle name="Entrada 2 2 2 2 2 2 8 2 2" xfId="32812"/>
    <cellStyle name="Entrada 2 2 2 2 2 2 8 3" xfId="17400"/>
    <cellStyle name="Entrada 2 2 2 2 2 2 8 3 2" xfId="32813"/>
    <cellStyle name="Entrada 2 2 2 2 2 2 8 4" xfId="20587"/>
    <cellStyle name="Entrada 2 2 2 2 2 2 8 4 2" xfId="32814"/>
    <cellStyle name="Entrada 2 2 2 2 2 2 8 5" xfId="32811"/>
    <cellStyle name="Entrada 2 2 2 2 2 2 9" xfId="4451"/>
    <cellStyle name="Entrada 2 2 2 2 2 2 9 2" xfId="15418"/>
    <cellStyle name="Entrada 2 2 2 2 2 2 9 2 2" xfId="32816"/>
    <cellStyle name="Entrada 2 2 2 2 2 2 9 3" xfId="12522"/>
    <cellStyle name="Entrada 2 2 2 2 2 2 9 3 2" xfId="32817"/>
    <cellStyle name="Entrada 2 2 2 2 2 2 9 4" xfId="32815"/>
    <cellStyle name="Entrada 2 2 2 2 2 3" xfId="2737"/>
    <cellStyle name="Entrada 2 2 2 2 2 3 10" xfId="32818"/>
    <cellStyle name="Entrada 2 2 2 2 2 3 2" xfId="3124"/>
    <cellStyle name="Entrada 2 2 2 2 2 3 2 2" xfId="7349"/>
    <cellStyle name="Entrada 2 2 2 2 2 3 2 2 2" xfId="17606"/>
    <cellStyle name="Entrada 2 2 2 2 2 3 2 2 2 2" xfId="32821"/>
    <cellStyle name="Entrada 2 2 2 2 2 3 2 2 3" xfId="20867"/>
    <cellStyle name="Entrada 2 2 2 2 2 3 2 2 3 2" xfId="32822"/>
    <cellStyle name="Entrada 2 2 2 2 2 3 2 2 4" xfId="32820"/>
    <cellStyle name="Entrada 2 2 2 2 2 3 2 3" xfId="9215"/>
    <cellStyle name="Entrada 2 2 2 2 2 3 2 3 2" xfId="32823"/>
    <cellStyle name="Entrada 2 2 2 2 2 3 2 4" xfId="14443"/>
    <cellStyle name="Entrada 2 2 2 2 2 3 2 4 2" xfId="32824"/>
    <cellStyle name="Entrada 2 2 2 2 2 3 2 5" xfId="16036"/>
    <cellStyle name="Entrada 2 2 2 2 2 3 2 5 2" xfId="32825"/>
    <cellStyle name="Entrada 2 2 2 2 2 3 2 6" xfId="32819"/>
    <cellStyle name="Entrada 2 2 2 2 2 3 3" xfId="3507"/>
    <cellStyle name="Entrada 2 2 2 2 2 3 3 2" xfId="14718"/>
    <cellStyle name="Entrada 2 2 2 2 2 3 3 2 2" xfId="32827"/>
    <cellStyle name="Entrada 2 2 2 2 2 3 3 3" xfId="13438"/>
    <cellStyle name="Entrada 2 2 2 2 2 3 3 3 2" xfId="32828"/>
    <cellStyle name="Entrada 2 2 2 2 2 3 3 4" xfId="32826"/>
    <cellStyle name="Entrada 2 2 2 2 2 3 4" xfId="3890"/>
    <cellStyle name="Entrada 2 2 2 2 2 3 4 2" xfId="14994"/>
    <cellStyle name="Entrada 2 2 2 2 2 3 4 2 2" xfId="32830"/>
    <cellStyle name="Entrada 2 2 2 2 2 3 4 3" xfId="13069"/>
    <cellStyle name="Entrada 2 2 2 2 2 3 4 3 2" xfId="32831"/>
    <cellStyle name="Entrada 2 2 2 2 2 3 4 4" xfId="32829"/>
    <cellStyle name="Entrada 2 2 2 2 2 3 5" xfId="4272"/>
    <cellStyle name="Entrada 2 2 2 2 2 3 5 2" xfId="15266"/>
    <cellStyle name="Entrada 2 2 2 2 2 3 5 2 2" xfId="32833"/>
    <cellStyle name="Entrada 2 2 2 2 2 3 5 3" xfId="12688"/>
    <cellStyle name="Entrada 2 2 2 2 2 3 5 3 2" xfId="32834"/>
    <cellStyle name="Entrada 2 2 2 2 2 3 5 4" xfId="32832"/>
    <cellStyle name="Entrada 2 2 2 2 2 3 6" xfId="5641"/>
    <cellStyle name="Entrada 2 2 2 2 2 3 6 2" xfId="16314"/>
    <cellStyle name="Entrada 2 2 2 2 2 3 6 2 2" xfId="32836"/>
    <cellStyle name="Entrada 2 2 2 2 2 3 6 3" xfId="19159"/>
    <cellStyle name="Entrada 2 2 2 2 2 3 6 3 2" xfId="32837"/>
    <cellStyle name="Entrada 2 2 2 2 2 3 6 4" xfId="32835"/>
    <cellStyle name="Entrada 2 2 2 2 2 3 7" xfId="8867"/>
    <cellStyle name="Entrada 2 2 2 2 2 3 7 2" xfId="32838"/>
    <cellStyle name="Entrada 2 2 2 2 2 3 8" xfId="14163"/>
    <cellStyle name="Entrada 2 2 2 2 2 3 8 2" xfId="32839"/>
    <cellStyle name="Entrada 2 2 2 2 2 3 9" xfId="17213"/>
    <cellStyle name="Entrada 2 2 2 2 2 3 9 2" xfId="32840"/>
    <cellStyle name="Entrada 2 2 2 2 2 4" xfId="2323"/>
    <cellStyle name="Entrada 2 2 2 2 2 4 2" xfId="6648"/>
    <cellStyle name="Entrada 2 2 2 2 2 4 2 2" xfId="10778"/>
    <cellStyle name="Entrada 2 2 2 2 2 4 2 2 2" xfId="32843"/>
    <cellStyle name="Entrada 2 2 2 2 2 4 2 3" xfId="17059"/>
    <cellStyle name="Entrada 2 2 2 2 2 4 2 3 2" xfId="32844"/>
    <cellStyle name="Entrada 2 2 2 2 2 4 2 4" xfId="20166"/>
    <cellStyle name="Entrada 2 2 2 2 2 4 2 4 2" xfId="32845"/>
    <cellStyle name="Entrada 2 2 2 2 2 4 2 5" xfId="32842"/>
    <cellStyle name="Entrada 2 2 2 2 2 4 3" xfId="4939"/>
    <cellStyle name="Entrada 2 2 2 2 2 4 3 2" xfId="15769"/>
    <cellStyle name="Entrada 2 2 2 2 2 4 3 2 2" xfId="32847"/>
    <cellStyle name="Entrada 2 2 2 2 2 4 3 3" xfId="18457"/>
    <cellStyle name="Entrada 2 2 2 2 2 4 3 3 2" xfId="32848"/>
    <cellStyle name="Entrada 2 2 2 2 2 4 3 4" xfId="32846"/>
    <cellStyle name="Entrada 2 2 2 2 2 4 4" xfId="8476"/>
    <cellStyle name="Entrada 2 2 2 2 2 4 4 2" xfId="32849"/>
    <cellStyle name="Entrada 2 2 2 2 2 4 5" xfId="13862"/>
    <cellStyle name="Entrada 2 2 2 2 2 4 5 2" xfId="32850"/>
    <cellStyle name="Entrada 2 2 2 2 2 4 6" xfId="16808"/>
    <cellStyle name="Entrada 2 2 2 2 2 4 6 2" xfId="32851"/>
    <cellStyle name="Entrada 2 2 2 2 2 4 7" xfId="32841"/>
    <cellStyle name="Entrada 2 2 2 2 2 5" xfId="5853"/>
    <cellStyle name="Entrada 2 2 2 2 2 5 2" xfId="7561"/>
    <cellStyle name="Entrada 2 2 2 2 2 5 2 2" xfId="11529"/>
    <cellStyle name="Entrada 2 2 2 2 2 5 2 2 2" xfId="32854"/>
    <cellStyle name="Entrada 2 2 2 2 2 5 2 3" xfId="17767"/>
    <cellStyle name="Entrada 2 2 2 2 2 5 2 3 2" xfId="32855"/>
    <cellStyle name="Entrada 2 2 2 2 2 5 2 4" xfId="21079"/>
    <cellStyle name="Entrada 2 2 2 2 2 5 2 4 2" xfId="32856"/>
    <cellStyle name="Entrada 2 2 2 2 2 5 2 5" xfId="32853"/>
    <cellStyle name="Entrada 2 2 2 2 2 5 3" xfId="10371"/>
    <cellStyle name="Entrada 2 2 2 2 2 5 3 2" xfId="32857"/>
    <cellStyle name="Entrada 2 2 2 2 2 5 4" xfId="16476"/>
    <cellStyle name="Entrada 2 2 2 2 2 5 4 2" xfId="32858"/>
    <cellStyle name="Entrada 2 2 2 2 2 5 5" xfId="19371"/>
    <cellStyle name="Entrada 2 2 2 2 2 5 5 2" xfId="32859"/>
    <cellStyle name="Entrada 2 2 2 2 2 5 6" xfId="32852"/>
    <cellStyle name="Entrada 2 2 2 2 2 6" xfId="6085"/>
    <cellStyle name="Entrada 2 2 2 2 2 6 2" xfId="7793"/>
    <cellStyle name="Entrada 2 2 2 2 2 6 2 2" xfId="11761"/>
    <cellStyle name="Entrada 2 2 2 2 2 6 2 2 2" xfId="32862"/>
    <cellStyle name="Entrada 2 2 2 2 2 6 2 3" xfId="17938"/>
    <cellStyle name="Entrada 2 2 2 2 2 6 2 3 2" xfId="32863"/>
    <cellStyle name="Entrada 2 2 2 2 2 6 2 4" xfId="21311"/>
    <cellStyle name="Entrada 2 2 2 2 2 6 2 4 2" xfId="32864"/>
    <cellStyle name="Entrada 2 2 2 2 2 6 2 5" xfId="32861"/>
    <cellStyle name="Entrada 2 2 2 2 2 6 3" xfId="10411"/>
    <cellStyle name="Entrada 2 2 2 2 2 6 3 2" xfId="32865"/>
    <cellStyle name="Entrada 2 2 2 2 2 6 4" xfId="16647"/>
    <cellStyle name="Entrada 2 2 2 2 2 6 4 2" xfId="32866"/>
    <cellStyle name="Entrada 2 2 2 2 2 6 5" xfId="19603"/>
    <cellStyle name="Entrada 2 2 2 2 2 6 5 2" xfId="32867"/>
    <cellStyle name="Entrada 2 2 2 2 2 6 6" xfId="32860"/>
    <cellStyle name="Entrada 2 2 2 2 2 7" xfId="6317"/>
    <cellStyle name="Entrada 2 2 2 2 2 7 2" xfId="8025"/>
    <cellStyle name="Entrada 2 2 2 2 2 7 2 2" xfId="11993"/>
    <cellStyle name="Entrada 2 2 2 2 2 7 2 2 2" xfId="32870"/>
    <cellStyle name="Entrada 2 2 2 2 2 7 2 3" xfId="18109"/>
    <cellStyle name="Entrada 2 2 2 2 2 7 2 3 2" xfId="32871"/>
    <cellStyle name="Entrada 2 2 2 2 2 7 2 4" xfId="21543"/>
    <cellStyle name="Entrada 2 2 2 2 2 7 2 4 2" xfId="32872"/>
    <cellStyle name="Entrada 2 2 2 2 2 7 2 5" xfId="32869"/>
    <cellStyle name="Entrada 2 2 2 2 2 7 3" xfId="10451"/>
    <cellStyle name="Entrada 2 2 2 2 2 7 3 2" xfId="32873"/>
    <cellStyle name="Entrada 2 2 2 2 2 7 4" xfId="16817"/>
    <cellStyle name="Entrada 2 2 2 2 2 7 4 2" xfId="32874"/>
    <cellStyle name="Entrada 2 2 2 2 2 7 5" xfId="19835"/>
    <cellStyle name="Entrada 2 2 2 2 2 7 5 2" xfId="32875"/>
    <cellStyle name="Entrada 2 2 2 2 2 7 6" xfId="32868"/>
    <cellStyle name="Entrada 2 2 2 2 2 8" xfId="5281"/>
    <cellStyle name="Entrada 2 2 2 2 2 8 2" xfId="10046"/>
    <cellStyle name="Entrada 2 2 2 2 2 8 2 2" xfId="32877"/>
    <cellStyle name="Entrada 2 2 2 2 2 8 3" xfId="16046"/>
    <cellStyle name="Entrada 2 2 2 2 2 8 3 2" xfId="32878"/>
    <cellStyle name="Entrada 2 2 2 2 2 8 4" xfId="18799"/>
    <cellStyle name="Entrada 2 2 2 2 2 8 4 2" xfId="32879"/>
    <cellStyle name="Entrada 2 2 2 2 2 8 5" xfId="32876"/>
    <cellStyle name="Entrada 2 2 2 2 2 9" xfId="6989"/>
    <cellStyle name="Entrada 2 2 2 2 2 9 2" xfId="11032"/>
    <cellStyle name="Entrada 2 2 2 2 2 9 2 2" xfId="32881"/>
    <cellStyle name="Entrada 2 2 2 2 2 9 3" xfId="17338"/>
    <cellStyle name="Entrada 2 2 2 2 2 9 3 2" xfId="32882"/>
    <cellStyle name="Entrada 2 2 2 2 2 9 4" xfId="20507"/>
    <cellStyle name="Entrada 2 2 2 2 2 9 4 2" xfId="32883"/>
    <cellStyle name="Entrada 2 2 2 2 2 9 5" xfId="32880"/>
    <cellStyle name="Entrada 2 2 2 2 3" xfId="2684"/>
    <cellStyle name="Entrada 2 2 2 2 3 10" xfId="8814"/>
    <cellStyle name="Entrada 2 2 2 2 3 10 2" xfId="32885"/>
    <cellStyle name="Entrada 2 2 2 2 3 11" xfId="14125"/>
    <cellStyle name="Entrada 2 2 2 2 3 11 2" xfId="32886"/>
    <cellStyle name="Entrada 2 2 2 2 3 12" xfId="15563"/>
    <cellStyle name="Entrada 2 2 2 2 3 12 2" xfId="32887"/>
    <cellStyle name="Entrada 2 2 2 2 3 13" xfId="32884"/>
    <cellStyle name="Entrada 2 2 2 2 3 2" xfId="3071"/>
    <cellStyle name="Entrada 2 2 2 2 3 2 2" xfId="7432"/>
    <cellStyle name="Entrada 2 2 2 2 3 2 2 2" xfId="11408"/>
    <cellStyle name="Entrada 2 2 2 2 3 2 2 2 2" xfId="32890"/>
    <cellStyle name="Entrada 2 2 2 2 3 2 2 3" xfId="17665"/>
    <cellStyle name="Entrada 2 2 2 2 3 2 2 3 2" xfId="32891"/>
    <cellStyle name="Entrada 2 2 2 2 3 2 2 4" xfId="20950"/>
    <cellStyle name="Entrada 2 2 2 2 3 2 2 4 2" xfId="32892"/>
    <cellStyle name="Entrada 2 2 2 2 3 2 2 5" xfId="32889"/>
    <cellStyle name="Entrada 2 2 2 2 3 2 3" xfId="5724"/>
    <cellStyle name="Entrada 2 2 2 2 3 2 3 2" xfId="16373"/>
    <cellStyle name="Entrada 2 2 2 2 3 2 3 2 2" xfId="32894"/>
    <cellStyle name="Entrada 2 2 2 2 3 2 3 3" xfId="19242"/>
    <cellStyle name="Entrada 2 2 2 2 3 2 3 3 2" xfId="32895"/>
    <cellStyle name="Entrada 2 2 2 2 3 2 3 4" xfId="32893"/>
    <cellStyle name="Entrada 2 2 2 2 3 2 4" xfId="9163"/>
    <cellStyle name="Entrada 2 2 2 2 3 2 4 2" xfId="32896"/>
    <cellStyle name="Entrada 2 2 2 2 3 2 5" xfId="14405"/>
    <cellStyle name="Entrada 2 2 2 2 3 2 5 2" xfId="32897"/>
    <cellStyle name="Entrada 2 2 2 2 3 2 6" xfId="14489"/>
    <cellStyle name="Entrada 2 2 2 2 3 2 6 2" xfId="32898"/>
    <cellStyle name="Entrada 2 2 2 2 3 2 7" xfId="32888"/>
    <cellStyle name="Entrada 2 2 2 2 3 3" xfId="3454"/>
    <cellStyle name="Entrada 2 2 2 2 3 3 2" xfId="7260"/>
    <cellStyle name="Entrada 2 2 2 2 3 3 2 2" xfId="11280"/>
    <cellStyle name="Entrada 2 2 2 2 3 3 2 2 2" xfId="32901"/>
    <cellStyle name="Entrada 2 2 2 2 3 3 2 3" xfId="17529"/>
    <cellStyle name="Entrada 2 2 2 2 3 3 2 3 2" xfId="32902"/>
    <cellStyle name="Entrada 2 2 2 2 3 3 2 4" xfId="20778"/>
    <cellStyle name="Entrada 2 2 2 2 3 3 2 4 2" xfId="32903"/>
    <cellStyle name="Entrada 2 2 2 2 3 3 2 5" xfId="32900"/>
    <cellStyle name="Entrada 2 2 2 2 3 3 3" xfId="5552"/>
    <cellStyle name="Entrada 2 2 2 2 3 3 3 2" xfId="16237"/>
    <cellStyle name="Entrada 2 2 2 2 3 3 3 2 2" xfId="32905"/>
    <cellStyle name="Entrada 2 2 2 2 3 3 3 3" xfId="19070"/>
    <cellStyle name="Entrada 2 2 2 2 3 3 3 3 2" xfId="32906"/>
    <cellStyle name="Entrada 2 2 2 2 3 3 3 4" xfId="32904"/>
    <cellStyle name="Entrada 2 2 2 2 3 3 4" xfId="9373"/>
    <cellStyle name="Entrada 2 2 2 2 3 3 4 2" xfId="32907"/>
    <cellStyle name="Entrada 2 2 2 2 3 3 5" xfId="14681"/>
    <cellStyle name="Entrada 2 2 2 2 3 3 5 2" xfId="32908"/>
    <cellStyle name="Entrada 2 2 2 2 3 3 6" xfId="13491"/>
    <cellStyle name="Entrada 2 2 2 2 3 3 6 2" xfId="32909"/>
    <cellStyle name="Entrada 2 2 2 2 3 3 7" xfId="32899"/>
    <cellStyle name="Entrada 2 2 2 2 3 4" xfId="3837"/>
    <cellStyle name="Entrada 2 2 2 2 3 4 2" xfId="7739"/>
    <cellStyle name="Entrada 2 2 2 2 3 4 2 2" xfId="11707"/>
    <cellStyle name="Entrada 2 2 2 2 3 4 2 2 2" xfId="32912"/>
    <cellStyle name="Entrada 2 2 2 2 3 4 2 3" xfId="17898"/>
    <cellStyle name="Entrada 2 2 2 2 3 4 2 3 2" xfId="32913"/>
    <cellStyle name="Entrada 2 2 2 2 3 4 2 4" xfId="21257"/>
    <cellStyle name="Entrada 2 2 2 2 3 4 2 4 2" xfId="32914"/>
    <cellStyle name="Entrada 2 2 2 2 3 4 2 5" xfId="32911"/>
    <cellStyle name="Entrada 2 2 2 2 3 4 3" xfId="6031"/>
    <cellStyle name="Entrada 2 2 2 2 3 4 3 2" xfId="16607"/>
    <cellStyle name="Entrada 2 2 2 2 3 4 3 2 2" xfId="32916"/>
    <cellStyle name="Entrada 2 2 2 2 3 4 3 3" xfId="19549"/>
    <cellStyle name="Entrada 2 2 2 2 3 4 3 3 2" xfId="32917"/>
    <cellStyle name="Entrada 2 2 2 2 3 4 3 4" xfId="32915"/>
    <cellStyle name="Entrada 2 2 2 2 3 4 4" xfId="9551"/>
    <cellStyle name="Entrada 2 2 2 2 3 4 4 2" xfId="32918"/>
    <cellStyle name="Entrada 2 2 2 2 3 4 5" xfId="14956"/>
    <cellStyle name="Entrada 2 2 2 2 3 4 5 2" xfId="32919"/>
    <cellStyle name="Entrada 2 2 2 2 3 4 6" xfId="13122"/>
    <cellStyle name="Entrada 2 2 2 2 3 4 6 2" xfId="32920"/>
    <cellStyle name="Entrada 2 2 2 2 3 4 7" xfId="32910"/>
    <cellStyle name="Entrada 2 2 2 2 3 5" xfId="4219"/>
    <cellStyle name="Entrada 2 2 2 2 3 5 2" xfId="7971"/>
    <cellStyle name="Entrada 2 2 2 2 3 5 2 2" xfId="11939"/>
    <cellStyle name="Entrada 2 2 2 2 3 5 2 2 2" xfId="32923"/>
    <cellStyle name="Entrada 2 2 2 2 3 5 2 3" xfId="18069"/>
    <cellStyle name="Entrada 2 2 2 2 3 5 2 3 2" xfId="32924"/>
    <cellStyle name="Entrada 2 2 2 2 3 5 2 4" xfId="21489"/>
    <cellStyle name="Entrada 2 2 2 2 3 5 2 4 2" xfId="32925"/>
    <cellStyle name="Entrada 2 2 2 2 3 5 2 5" xfId="32922"/>
    <cellStyle name="Entrada 2 2 2 2 3 5 3" xfId="6263"/>
    <cellStyle name="Entrada 2 2 2 2 3 5 3 2" xfId="16777"/>
    <cellStyle name="Entrada 2 2 2 2 3 5 3 2 2" xfId="32927"/>
    <cellStyle name="Entrada 2 2 2 2 3 5 3 3" xfId="19781"/>
    <cellStyle name="Entrada 2 2 2 2 3 5 3 3 2" xfId="32928"/>
    <cellStyle name="Entrada 2 2 2 2 3 5 3 4" xfId="32926"/>
    <cellStyle name="Entrada 2 2 2 2 3 5 4" xfId="9728"/>
    <cellStyle name="Entrada 2 2 2 2 3 5 4 2" xfId="32929"/>
    <cellStyle name="Entrada 2 2 2 2 3 5 5" xfId="15229"/>
    <cellStyle name="Entrada 2 2 2 2 3 5 5 2" xfId="32930"/>
    <cellStyle name="Entrada 2 2 2 2 3 5 6" xfId="12740"/>
    <cellStyle name="Entrada 2 2 2 2 3 5 6 2" xfId="32931"/>
    <cellStyle name="Entrada 2 2 2 2 3 5 7" xfId="32921"/>
    <cellStyle name="Entrada 2 2 2 2 3 6" xfId="6495"/>
    <cellStyle name="Entrada 2 2 2 2 3 6 2" xfId="8203"/>
    <cellStyle name="Entrada 2 2 2 2 3 6 2 2" xfId="12171"/>
    <cellStyle name="Entrada 2 2 2 2 3 6 2 2 2" xfId="32934"/>
    <cellStyle name="Entrada 2 2 2 2 3 6 2 3" xfId="18240"/>
    <cellStyle name="Entrada 2 2 2 2 3 6 2 3 2" xfId="32935"/>
    <cellStyle name="Entrada 2 2 2 2 3 6 2 4" xfId="21721"/>
    <cellStyle name="Entrada 2 2 2 2 3 6 2 4 2" xfId="32936"/>
    <cellStyle name="Entrada 2 2 2 2 3 6 2 5" xfId="32933"/>
    <cellStyle name="Entrada 2 2 2 2 3 6 3" xfId="10629"/>
    <cellStyle name="Entrada 2 2 2 2 3 6 3 2" xfId="32937"/>
    <cellStyle name="Entrada 2 2 2 2 3 6 4" xfId="16947"/>
    <cellStyle name="Entrada 2 2 2 2 3 6 4 2" xfId="32938"/>
    <cellStyle name="Entrada 2 2 2 2 3 6 5" xfId="20013"/>
    <cellStyle name="Entrada 2 2 2 2 3 6 5 2" xfId="32939"/>
    <cellStyle name="Entrada 2 2 2 2 3 6 6" xfId="32932"/>
    <cellStyle name="Entrada 2 2 2 2 3 7" xfId="5483"/>
    <cellStyle name="Entrada 2 2 2 2 3 7 2" xfId="10224"/>
    <cellStyle name="Entrada 2 2 2 2 3 7 2 2" xfId="32941"/>
    <cellStyle name="Entrada 2 2 2 2 3 7 3" xfId="16186"/>
    <cellStyle name="Entrada 2 2 2 2 3 7 3 2" xfId="32942"/>
    <cellStyle name="Entrada 2 2 2 2 3 7 4" xfId="19001"/>
    <cellStyle name="Entrada 2 2 2 2 3 7 4 2" xfId="32943"/>
    <cellStyle name="Entrada 2 2 2 2 3 7 5" xfId="32940"/>
    <cellStyle name="Entrada 2 2 2 2 3 8" xfId="7191"/>
    <cellStyle name="Entrada 2 2 2 2 3 8 2" xfId="11212"/>
    <cellStyle name="Entrada 2 2 2 2 3 8 2 2" xfId="32945"/>
    <cellStyle name="Entrada 2 2 2 2 3 8 3" xfId="17478"/>
    <cellStyle name="Entrada 2 2 2 2 3 8 3 2" xfId="32946"/>
    <cellStyle name="Entrada 2 2 2 2 3 8 4" xfId="20709"/>
    <cellStyle name="Entrada 2 2 2 2 3 8 4 2" xfId="32947"/>
    <cellStyle name="Entrada 2 2 2 2 3 8 5" xfId="32944"/>
    <cellStyle name="Entrada 2 2 2 2 3 9" xfId="4677"/>
    <cellStyle name="Entrada 2 2 2 2 3 9 2" xfId="15574"/>
    <cellStyle name="Entrada 2 2 2 2 3 9 2 2" xfId="32949"/>
    <cellStyle name="Entrada 2 2 2 2 3 9 3" xfId="12359"/>
    <cellStyle name="Entrada 2 2 2 2 3 9 3 2" xfId="32950"/>
    <cellStyle name="Entrada 2 2 2 2 3 9 4" xfId="32948"/>
    <cellStyle name="Entrada 2 2 2 2 4" xfId="2741"/>
    <cellStyle name="Entrada 2 2 2 2 4 10" xfId="32951"/>
    <cellStyle name="Entrada 2 2 2 2 4 2" xfId="3128"/>
    <cellStyle name="Entrada 2 2 2 2 4 2 2" xfId="6813"/>
    <cellStyle name="Entrada 2 2 2 2 4 2 2 2" xfId="17202"/>
    <cellStyle name="Entrada 2 2 2 2 4 2 2 2 2" xfId="32954"/>
    <cellStyle name="Entrada 2 2 2 2 4 2 2 3" xfId="20331"/>
    <cellStyle name="Entrada 2 2 2 2 4 2 2 3 2" xfId="32955"/>
    <cellStyle name="Entrada 2 2 2 2 4 2 2 4" xfId="32953"/>
    <cellStyle name="Entrada 2 2 2 2 4 2 3" xfId="9219"/>
    <cellStyle name="Entrada 2 2 2 2 4 2 3 2" xfId="32956"/>
    <cellStyle name="Entrada 2 2 2 2 4 2 4" xfId="14446"/>
    <cellStyle name="Entrada 2 2 2 2 4 2 4 2" xfId="32957"/>
    <cellStyle name="Entrada 2 2 2 2 4 2 5" xfId="14449"/>
    <cellStyle name="Entrada 2 2 2 2 4 2 5 2" xfId="32958"/>
    <cellStyle name="Entrada 2 2 2 2 4 2 6" xfId="32952"/>
    <cellStyle name="Entrada 2 2 2 2 4 3" xfId="3511"/>
    <cellStyle name="Entrada 2 2 2 2 4 3 2" xfId="14721"/>
    <cellStyle name="Entrada 2 2 2 2 4 3 2 2" xfId="32960"/>
    <cellStyle name="Entrada 2 2 2 2 4 3 3" xfId="13434"/>
    <cellStyle name="Entrada 2 2 2 2 4 3 3 2" xfId="32961"/>
    <cellStyle name="Entrada 2 2 2 2 4 3 4" xfId="32959"/>
    <cellStyle name="Entrada 2 2 2 2 4 4" xfId="3894"/>
    <cellStyle name="Entrada 2 2 2 2 4 4 2" xfId="14997"/>
    <cellStyle name="Entrada 2 2 2 2 4 4 2 2" xfId="32963"/>
    <cellStyle name="Entrada 2 2 2 2 4 4 3" xfId="13065"/>
    <cellStyle name="Entrada 2 2 2 2 4 4 3 2" xfId="32964"/>
    <cellStyle name="Entrada 2 2 2 2 4 4 4" xfId="32962"/>
    <cellStyle name="Entrada 2 2 2 2 4 5" xfId="4276"/>
    <cellStyle name="Entrada 2 2 2 2 4 5 2" xfId="15269"/>
    <cellStyle name="Entrada 2 2 2 2 4 5 2 2" xfId="32966"/>
    <cellStyle name="Entrada 2 2 2 2 4 5 3" xfId="12684"/>
    <cellStyle name="Entrada 2 2 2 2 4 5 3 2" xfId="32967"/>
    <cellStyle name="Entrada 2 2 2 2 4 5 4" xfId="32965"/>
    <cellStyle name="Entrada 2 2 2 2 4 6" xfId="5104"/>
    <cellStyle name="Entrada 2 2 2 2 4 6 2" xfId="15911"/>
    <cellStyle name="Entrada 2 2 2 2 4 6 2 2" xfId="32969"/>
    <cellStyle name="Entrada 2 2 2 2 4 6 3" xfId="18622"/>
    <cellStyle name="Entrada 2 2 2 2 4 6 3 2" xfId="32970"/>
    <cellStyle name="Entrada 2 2 2 2 4 6 4" xfId="32968"/>
    <cellStyle name="Entrada 2 2 2 2 4 7" xfId="8871"/>
    <cellStyle name="Entrada 2 2 2 2 4 7 2" xfId="32971"/>
    <cellStyle name="Entrada 2 2 2 2 4 8" xfId="14166"/>
    <cellStyle name="Entrada 2 2 2 2 4 8 2" xfId="32972"/>
    <cellStyle name="Entrada 2 2 2 2 4 9" xfId="13856"/>
    <cellStyle name="Entrada 2 2 2 2 4 9 2" xfId="32973"/>
    <cellStyle name="Entrada 2 2 2 2 5" xfId="4817"/>
    <cellStyle name="Entrada 2 2 2 2 5 2" xfId="4455"/>
    <cellStyle name="Entrada 2 2 2 2 5 2 2" xfId="9778"/>
    <cellStyle name="Entrada 2 2 2 2 5 2 2 2" xfId="32976"/>
    <cellStyle name="Entrada 2 2 2 2 5 2 3" xfId="15422"/>
    <cellStyle name="Entrada 2 2 2 2 5 2 3 2" xfId="32977"/>
    <cellStyle name="Entrada 2 2 2 2 5 2 4" xfId="12518"/>
    <cellStyle name="Entrada 2 2 2 2 5 2 4 2" xfId="32978"/>
    <cellStyle name="Entrada 2 2 2 2 5 2 5" xfId="32975"/>
    <cellStyle name="Entrada 2 2 2 2 5 3" xfId="9904"/>
    <cellStyle name="Entrada 2 2 2 2 5 3 2" xfId="32979"/>
    <cellStyle name="Entrada 2 2 2 2 5 4" xfId="15684"/>
    <cellStyle name="Entrada 2 2 2 2 5 4 2" xfId="32980"/>
    <cellStyle name="Entrada 2 2 2 2 5 5" xfId="18335"/>
    <cellStyle name="Entrada 2 2 2 2 5 5 2" xfId="32981"/>
    <cellStyle name="Entrada 2 2 2 2 5 6" xfId="32974"/>
    <cellStyle name="Entrada 2 2 2 2 6" xfId="4975"/>
    <cellStyle name="Entrada 2 2 2 2 6 2" xfId="6684"/>
    <cellStyle name="Entrada 2 2 2 2 6 2 2" xfId="10810"/>
    <cellStyle name="Entrada 2 2 2 2 6 2 2 2" xfId="32984"/>
    <cellStyle name="Entrada 2 2 2 2 6 2 3" xfId="17090"/>
    <cellStyle name="Entrada 2 2 2 2 6 2 3 2" xfId="32985"/>
    <cellStyle name="Entrada 2 2 2 2 6 2 4" xfId="20202"/>
    <cellStyle name="Entrada 2 2 2 2 6 2 4 2" xfId="32986"/>
    <cellStyle name="Entrada 2 2 2 2 6 2 5" xfId="32983"/>
    <cellStyle name="Entrada 2 2 2 2 6 3" xfId="9957"/>
    <cellStyle name="Entrada 2 2 2 2 6 3 2" xfId="32987"/>
    <cellStyle name="Entrada 2 2 2 2 6 4" xfId="15799"/>
    <cellStyle name="Entrada 2 2 2 2 6 4 2" xfId="32988"/>
    <cellStyle name="Entrada 2 2 2 2 6 5" xfId="18493"/>
    <cellStyle name="Entrada 2 2 2 2 6 5 2" xfId="32989"/>
    <cellStyle name="Entrada 2 2 2 2 6 6" xfId="32982"/>
    <cellStyle name="Entrada 2 2 2 2 7" xfId="5793"/>
    <cellStyle name="Entrada 2 2 2 2 7 2" xfId="7501"/>
    <cellStyle name="Entrada 2 2 2 2 7 2 2" xfId="11476"/>
    <cellStyle name="Entrada 2 2 2 2 7 2 2 2" xfId="32992"/>
    <cellStyle name="Entrada 2 2 2 2 7 2 3" xfId="17717"/>
    <cellStyle name="Entrada 2 2 2 2 7 2 3 2" xfId="32993"/>
    <cellStyle name="Entrada 2 2 2 2 7 2 4" xfId="21019"/>
    <cellStyle name="Entrada 2 2 2 2 7 2 4 2" xfId="32994"/>
    <cellStyle name="Entrada 2 2 2 2 7 2 5" xfId="32991"/>
    <cellStyle name="Entrada 2 2 2 2 7 3" xfId="10337"/>
    <cellStyle name="Entrada 2 2 2 2 7 3 2" xfId="32995"/>
    <cellStyle name="Entrada 2 2 2 2 7 4" xfId="16426"/>
    <cellStyle name="Entrada 2 2 2 2 7 4 2" xfId="32996"/>
    <cellStyle name="Entrada 2 2 2 2 7 5" xfId="19311"/>
    <cellStyle name="Entrada 2 2 2 2 7 5 2" xfId="32997"/>
    <cellStyle name="Entrada 2 2 2 2 7 6" xfId="32990"/>
    <cellStyle name="Entrada 2 2 2 2 8" xfId="4970"/>
    <cellStyle name="Entrada 2 2 2 2 8 2" xfId="6679"/>
    <cellStyle name="Entrada 2 2 2 2 8 2 2" xfId="10805"/>
    <cellStyle name="Entrada 2 2 2 2 8 2 2 2" xfId="33000"/>
    <cellStyle name="Entrada 2 2 2 2 8 2 3" xfId="17085"/>
    <cellStyle name="Entrada 2 2 2 2 8 2 3 2" xfId="33001"/>
    <cellStyle name="Entrada 2 2 2 2 8 2 4" xfId="20197"/>
    <cellStyle name="Entrada 2 2 2 2 8 2 4 2" xfId="33002"/>
    <cellStyle name="Entrada 2 2 2 2 8 2 5" xfId="32999"/>
    <cellStyle name="Entrada 2 2 2 2 8 3" xfId="9953"/>
    <cellStyle name="Entrada 2 2 2 2 8 3 2" xfId="33003"/>
    <cellStyle name="Entrada 2 2 2 2 8 4" xfId="15794"/>
    <cellStyle name="Entrada 2 2 2 2 8 4 2" xfId="33004"/>
    <cellStyle name="Entrada 2 2 2 2 8 5" xfId="18488"/>
    <cellStyle name="Entrada 2 2 2 2 8 5 2" xfId="33005"/>
    <cellStyle name="Entrada 2 2 2 2 8 6" xfId="32998"/>
    <cellStyle name="Entrada 2 2 2 2 9" xfId="5262"/>
    <cellStyle name="Entrada 2 2 2 2 9 2" xfId="10038"/>
    <cellStyle name="Entrada 2 2 2 2 9 2 2" xfId="33007"/>
    <cellStyle name="Entrada 2 2 2 2 9 3" xfId="16033"/>
    <cellStyle name="Entrada 2 2 2 2 9 3 2" xfId="33008"/>
    <cellStyle name="Entrada 2 2 2 2 9 4" xfId="18780"/>
    <cellStyle name="Entrada 2 2 2 2 9 4 2" xfId="33009"/>
    <cellStyle name="Entrada 2 2 2 2 9 5" xfId="33006"/>
    <cellStyle name="Entrada 2 2 2 3" xfId="2148"/>
    <cellStyle name="Entrada 2 2 2 3 10" xfId="6994"/>
    <cellStyle name="Entrada 2 2 2 3 10 2" xfId="11035"/>
    <cellStyle name="Entrada 2 2 2 3 10 2 2" xfId="33012"/>
    <cellStyle name="Entrada 2 2 2 3 10 3" xfId="17341"/>
    <cellStyle name="Entrada 2 2 2 3 10 3 2" xfId="33013"/>
    <cellStyle name="Entrada 2 2 2 3 10 4" xfId="20512"/>
    <cellStyle name="Entrada 2 2 2 3 10 4 2" xfId="33014"/>
    <cellStyle name="Entrada 2 2 2 3 10 5" xfId="33011"/>
    <cellStyle name="Entrada 2 2 2 3 11" xfId="4398"/>
    <cellStyle name="Entrada 2 2 2 3 11 2" xfId="15368"/>
    <cellStyle name="Entrada 2 2 2 3 11 2 2" xfId="33016"/>
    <cellStyle name="Entrada 2 2 2 3 11 3" xfId="12575"/>
    <cellStyle name="Entrada 2 2 2 3 11 3 2" xfId="33017"/>
    <cellStyle name="Entrada 2 2 2 3 11 4" xfId="33015"/>
    <cellStyle name="Entrada 2 2 2 3 12" xfId="8305"/>
    <cellStyle name="Entrada 2 2 2 3 12 2" xfId="33018"/>
    <cellStyle name="Entrada 2 2 2 3 13" xfId="13721"/>
    <cellStyle name="Entrada 2 2 2 3 13 2" xfId="33019"/>
    <cellStyle name="Entrada 2 2 2 3 14" xfId="17495"/>
    <cellStyle name="Entrada 2 2 2 3 14 2" xfId="33020"/>
    <cellStyle name="Entrada 2 2 2 3 15" xfId="33010"/>
    <cellStyle name="Entrada 2 2 2 3 2" xfId="2207"/>
    <cellStyle name="Entrada 2 2 2 3 2 10" xfId="4420"/>
    <cellStyle name="Entrada 2 2 2 3 2 10 2" xfId="15390"/>
    <cellStyle name="Entrada 2 2 2 3 2 10 2 2" xfId="33023"/>
    <cellStyle name="Entrada 2 2 2 3 2 10 3" xfId="12553"/>
    <cellStyle name="Entrada 2 2 2 3 2 10 3 2" xfId="33024"/>
    <cellStyle name="Entrada 2 2 2 3 2 10 4" xfId="33022"/>
    <cellStyle name="Entrada 2 2 2 3 2 11" xfId="8362"/>
    <cellStyle name="Entrada 2 2 2 3 2 11 2" xfId="33025"/>
    <cellStyle name="Entrada 2 2 2 3 2 12" xfId="13766"/>
    <cellStyle name="Entrada 2 2 2 3 2 12 2" xfId="33026"/>
    <cellStyle name="Entrada 2 2 2 3 2 13" xfId="33021"/>
    <cellStyle name="Entrada 2 2 2 3 2 2" xfId="2697"/>
    <cellStyle name="Entrada 2 2 2 3 2 2 10" xfId="8827"/>
    <cellStyle name="Entrada 2 2 2 3 2 2 10 2" xfId="33028"/>
    <cellStyle name="Entrada 2 2 2 3 2 2 11" xfId="14131"/>
    <cellStyle name="Entrada 2 2 2 3 2 2 11 2" xfId="33029"/>
    <cellStyle name="Entrada 2 2 2 3 2 2 12" xfId="14497"/>
    <cellStyle name="Entrada 2 2 2 3 2 2 12 2" xfId="33030"/>
    <cellStyle name="Entrada 2 2 2 3 2 2 13" xfId="33027"/>
    <cellStyle name="Entrada 2 2 2 3 2 2 2" xfId="3084"/>
    <cellStyle name="Entrada 2 2 2 3 2 2 2 2" xfId="7445"/>
    <cellStyle name="Entrada 2 2 2 3 2 2 2 2 2" xfId="11421"/>
    <cellStyle name="Entrada 2 2 2 3 2 2 2 2 2 2" xfId="33033"/>
    <cellStyle name="Entrada 2 2 2 3 2 2 2 2 3" xfId="17671"/>
    <cellStyle name="Entrada 2 2 2 3 2 2 2 2 3 2" xfId="33034"/>
    <cellStyle name="Entrada 2 2 2 3 2 2 2 2 4" xfId="20963"/>
    <cellStyle name="Entrada 2 2 2 3 2 2 2 2 4 2" xfId="33035"/>
    <cellStyle name="Entrada 2 2 2 3 2 2 2 2 5" xfId="33032"/>
    <cellStyle name="Entrada 2 2 2 3 2 2 2 3" xfId="5737"/>
    <cellStyle name="Entrada 2 2 2 3 2 2 2 3 2" xfId="16379"/>
    <cellStyle name="Entrada 2 2 2 3 2 2 2 3 2 2" xfId="33037"/>
    <cellStyle name="Entrada 2 2 2 3 2 2 2 3 3" xfId="19255"/>
    <cellStyle name="Entrada 2 2 2 3 2 2 2 3 3 2" xfId="33038"/>
    <cellStyle name="Entrada 2 2 2 3 2 2 2 3 4" xfId="33036"/>
    <cellStyle name="Entrada 2 2 2 3 2 2 2 4" xfId="9176"/>
    <cellStyle name="Entrada 2 2 2 3 2 2 2 4 2" xfId="33039"/>
    <cellStyle name="Entrada 2 2 2 3 2 2 2 5" xfId="14411"/>
    <cellStyle name="Entrada 2 2 2 3 2 2 2 5 2" xfId="33040"/>
    <cellStyle name="Entrada 2 2 2 3 2 2 2 6" xfId="15587"/>
    <cellStyle name="Entrada 2 2 2 3 2 2 2 6 2" xfId="33041"/>
    <cellStyle name="Entrada 2 2 2 3 2 2 2 7" xfId="33031"/>
    <cellStyle name="Entrada 2 2 2 3 2 2 3" xfId="3467"/>
    <cellStyle name="Entrada 2 2 2 3 2 2 3 2" xfId="7255"/>
    <cellStyle name="Entrada 2 2 2 3 2 2 3 2 2" xfId="11276"/>
    <cellStyle name="Entrada 2 2 2 3 2 2 3 2 2 2" xfId="33044"/>
    <cellStyle name="Entrada 2 2 2 3 2 2 3 2 3" xfId="17525"/>
    <cellStyle name="Entrada 2 2 2 3 2 2 3 2 3 2" xfId="33045"/>
    <cellStyle name="Entrada 2 2 2 3 2 2 3 2 4" xfId="20773"/>
    <cellStyle name="Entrada 2 2 2 3 2 2 3 2 4 2" xfId="33046"/>
    <cellStyle name="Entrada 2 2 2 3 2 2 3 2 5" xfId="33043"/>
    <cellStyle name="Entrada 2 2 2 3 2 2 3 3" xfId="5547"/>
    <cellStyle name="Entrada 2 2 2 3 2 2 3 3 2" xfId="16233"/>
    <cellStyle name="Entrada 2 2 2 3 2 2 3 3 2 2" xfId="33048"/>
    <cellStyle name="Entrada 2 2 2 3 2 2 3 3 3" xfId="19065"/>
    <cellStyle name="Entrada 2 2 2 3 2 2 3 3 3 2" xfId="33049"/>
    <cellStyle name="Entrada 2 2 2 3 2 2 3 3 4" xfId="33047"/>
    <cellStyle name="Entrada 2 2 2 3 2 2 3 4" xfId="9386"/>
    <cellStyle name="Entrada 2 2 2 3 2 2 3 4 2" xfId="33050"/>
    <cellStyle name="Entrada 2 2 2 3 2 2 3 5" xfId="14687"/>
    <cellStyle name="Entrada 2 2 2 3 2 2 3 5 2" xfId="33051"/>
    <cellStyle name="Entrada 2 2 2 3 2 2 3 6" xfId="13478"/>
    <cellStyle name="Entrada 2 2 2 3 2 2 3 6 2" xfId="33052"/>
    <cellStyle name="Entrada 2 2 2 3 2 2 3 7" xfId="33042"/>
    <cellStyle name="Entrada 2 2 2 3 2 2 4" xfId="3850"/>
    <cellStyle name="Entrada 2 2 2 3 2 2 4 2" xfId="7752"/>
    <cellStyle name="Entrada 2 2 2 3 2 2 4 2 2" xfId="11720"/>
    <cellStyle name="Entrada 2 2 2 3 2 2 4 2 2 2" xfId="33055"/>
    <cellStyle name="Entrada 2 2 2 3 2 2 4 2 3" xfId="17904"/>
    <cellStyle name="Entrada 2 2 2 3 2 2 4 2 3 2" xfId="33056"/>
    <cellStyle name="Entrada 2 2 2 3 2 2 4 2 4" xfId="21270"/>
    <cellStyle name="Entrada 2 2 2 3 2 2 4 2 4 2" xfId="33057"/>
    <cellStyle name="Entrada 2 2 2 3 2 2 4 2 5" xfId="33054"/>
    <cellStyle name="Entrada 2 2 2 3 2 2 4 3" xfId="6044"/>
    <cellStyle name="Entrada 2 2 2 3 2 2 4 3 2" xfId="16613"/>
    <cellStyle name="Entrada 2 2 2 3 2 2 4 3 2 2" xfId="33059"/>
    <cellStyle name="Entrada 2 2 2 3 2 2 4 3 3" xfId="19562"/>
    <cellStyle name="Entrada 2 2 2 3 2 2 4 3 3 2" xfId="33060"/>
    <cellStyle name="Entrada 2 2 2 3 2 2 4 3 4" xfId="33058"/>
    <cellStyle name="Entrada 2 2 2 3 2 2 4 4" xfId="9564"/>
    <cellStyle name="Entrada 2 2 2 3 2 2 4 4 2" xfId="33061"/>
    <cellStyle name="Entrada 2 2 2 3 2 2 4 5" xfId="14962"/>
    <cellStyle name="Entrada 2 2 2 3 2 2 4 5 2" xfId="33062"/>
    <cellStyle name="Entrada 2 2 2 3 2 2 4 6" xfId="13109"/>
    <cellStyle name="Entrada 2 2 2 3 2 2 4 6 2" xfId="33063"/>
    <cellStyle name="Entrada 2 2 2 3 2 2 4 7" xfId="33053"/>
    <cellStyle name="Entrada 2 2 2 3 2 2 5" xfId="4232"/>
    <cellStyle name="Entrada 2 2 2 3 2 2 5 2" xfId="7984"/>
    <cellStyle name="Entrada 2 2 2 3 2 2 5 2 2" xfId="11952"/>
    <cellStyle name="Entrada 2 2 2 3 2 2 5 2 2 2" xfId="33066"/>
    <cellStyle name="Entrada 2 2 2 3 2 2 5 2 3" xfId="18075"/>
    <cellStyle name="Entrada 2 2 2 3 2 2 5 2 3 2" xfId="33067"/>
    <cellStyle name="Entrada 2 2 2 3 2 2 5 2 4" xfId="21502"/>
    <cellStyle name="Entrada 2 2 2 3 2 2 5 2 4 2" xfId="33068"/>
    <cellStyle name="Entrada 2 2 2 3 2 2 5 2 5" xfId="33065"/>
    <cellStyle name="Entrada 2 2 2 3 2 2 5 3" xfId="6276"/>
    <cellStyle name="Entrada 2 2 2 3 2 2 5 3 2" xfId="16783"/>
    <cellStyle name="Entrada 2 2 2 3 2 2 5 3 2 2" xfId="33070"/>
    <cellStyle name="Entrada 2 2 2 3 2 2 5 3 3" xfId="19794"/>
    <cellStyle name="Entrada 2 2 2 3 2 2 5 3 3 2" xfId="33071"/>
    <cellStyle name="Entrada 2 2 2 3 2 2 5 3 4" xfId="33069"/>
    <cellStyle name="Entrada 2 2 2 3 2 2 5 4" xfId="9741"/>
    <cellStyle name="Entrada 2 2 2 3 2 2 5 4 2" xfId="33072"/>
    <cellStyle name="Entrada 2 2 2 3 2 2 5 5" xfId="15235"/>
    <cellStyle name="Entrada 2 2 2 3 2 2 5 5 2" xfId="33073"/>
    <cellStyle name="Entrada 2 2 2 3 2 2 5 6" xfId="12727"/>
    <cellStyle name="Entrada 2 2 2 3 2 2 5 6 2" xfId="33074"/>
    <cellStyle name="Entrada 2 2 2 3 2 2 5 7" xfId="33064"/>
    <cellStyle name="Entrada 2 2 2 3 2 2 6" xfId="6508"/>
    <cellStyle name="Entrada 2 2 2 3 2 2 6 2" xfId="8216"/>
    <cellStyle name="Entrada 2 2 2 3 2 2 6 2 2" xfId="12184"/>
    <cellStyle name="Entrada 2 2 2 3 2 2 6 2 2 2" xfId="33077"/>
    <cellStyle name="Entrada 2 2 2 3 2 2 6 2 3" xfId="18247"/>
    <cellStyle name="Entrada 2 2 2 3 2 2 6 2 3 2" xfId="33078"/>
    <cellStyle name="Entrada 2 2 2 3 2 2 6 2 4" xfId="21734"/>
    <cellStyle name="Entrada 2 2 2 3 2 2 6 2 4 2" xfId="33079"/>
    <cellStyle name="Entrada 2 2 2 3 2 2 6 2 5" xfId="33076"/>
    <cellStyle name="Entrada 2 2 2 3 2 2 6 3" xfId="10642"/>
    <cellStyle name="Entrada 2 2 2 3 2 2 6 3 2" xfId="33080"/>
    <cellStyle name="Entrada 2 2 2 3 2 2 6 4" xfId="16954"/>
    <cellStyle name="Entrada 2 2 2 3 2 2 6 4 2" xfId="33081"/>
    <cellStyle name="Entrada 2 2 2 3 2 2 6 5" xfId="20026"/>
    <cellStyle name="Entrada 2 2 2 3 2 2 6 5 2" xfId="33082"/>
    <cellStyle name="Entrada 2 2 2 3 2 2 6 6" xfId="33075"/>
    <cellStyle name="Entrada 2 2 2 3 2 2 7" xfId="5496"/>
    <cellStyle name="Entrada 2 2 2 3 2 2 7 2" xfId="10237"/>
    <cellStyle name="Entrada 2 2 2 3 2 2 7 2 2" xfId="33084"/>
    <cellStyle name="Entrada 2 2 2 3 2 2 7 3" xfId="16193"/>
    <cellStyle name="Entrada 2 2 2 3 2 2 7 3 2" xfId="33085"/>
    <cellStyle name="Entrada 2 2 2 3 2 2 7 4" xfId="19014"/>
    <cellStyle name="Entrada 2 2 2 3 2 2 7 4 2" xfId="33086"/>
    <cellStyle name="Entrada 2 2 2 3 2 2 7 5" xfId="33083"/>
    <cellStyle name="Entrada 2 2 2 3 2 2 8" xfId="7204"/>
    <cellStyle name="Entrada 2 2 2 3 2 2 8 2" xfId="11225"/>
    <cellStyle name="Entrada 2 2 2 3 2 2 8 2 2" xfId="33088"/>
    <cellStyle name="Entrada 2 2 2 3 2 2 8 3" xfId="17485"/>
    <cellStyle name="Entrada 2 2 2 3 2 2 8 3 2" xfId="33089"/>
    <cellStyle name="Entrada 2 2 2 3 2 2 8 4" xfId="20722"/>
    <cellStyle name="Entrada 2 2 2 3 2 2 8 4 2" xfId="33090"/>
    <cellStyle name="Entrada 2 2 2 3 2 2 8 5" xfId="33087"/>
    <cellStyle name="Entrada 2 2 2 3 2 2 9" xfId="4690"/>
    <cellStyle name="Entrada 2 2 2 3 2 2 9 2" xfId="15581"/>
    <cellStyle name="Entrada 2 2 2 3 2 2 9 2 2" xfId="33092"/>
    <cellStyle name="Entrada 2 2 2 3 2 2 9 3" xfId="12239"/>
    <cellStyle name="Entrada 2 2 2 3 2 2 9 3 2" xfId="33093"/>
    <cellStyle name="Entrada 2 2 2 3 2 2 9 4" xfId="33091"/>
    <cellStyle name="Entrada 2 2 2 3 2 3" xfId="2754"/>
    <cellStyle name="Entrada 2 2 2 3 2 3 10" xfId="33094"/>
    <cellStyle name="Entrada 2 2 2 3 2 3 2" xfId="3141"/>
    <cellStyle name="Entrada 2 2 2 3 2 3 2 2" xfId="6870"/>
    <cellStyle name="Entrada 2 2 2 3 2 3 2 2 2" xfId="17249"/>
    <cellStyle name="Entrada 2 2 2 3 2 3 2 2 2 2" xfId="33097"/>
    <cellStyle name="Entrada 2 2 2 3 2 3 2 2 3" xfId="20388"/>
    <cellStyle name="Entrada 2 2 2 3 2 3 2 2 3 2" xfId="33098"/>
    <cellStyle name="Entrada 2 2 2 3 2 3 2 2 4" xfId="33096"/>
    <cellStyle name="Entrada 2 2 2 3 2 3 2 3" xfId="9223"/>
    <cellStyle name="Entrada 2 2 2 3 2 3 2 3 2" xfId="33099"/>
    <cellStyle name="Entrada 2 2 2 3 2 3 2 4" xfId="14453"/>
    <cellStyle name="Entrada 2 2 2 3 2 3 2 4 2" xfId="33100"/>
    <cellStyle name="Entrada 2 2 2 3 2 3 2 5" xfId="16304"/>
    <cellStyle name="Entrada 2 2 2 3 2 3 2 5 2" xfId="33101"/>
    <cellStyle name="Entrada 2 2 2 3 2 3 2 6" xfId="33095"/>
    <cellStyle name="Entrada 2 2 2 3 2 3 3" xfId="3524"/>
    <cellStyle name="Entrada 2 2 2 3 2 3 3 2" xfId="14728"/>
    <cellStyle name="Entrada 2 2 2 3 2 3 3 2 2" xfId="33103"/>
    <cellStyle name="Entrada 2 2 2 3 2 3 3 3" xfId="13421"/>
    <cellStyle name="Entrada 2 2 2 3 2 3 3 3 2" xfId="33104"/>
    <cellStyle name="Entrada 2 2 2 3 2 3 3 4" xfId="33102"/>
    <cellStyle name="Entrada 2 2 2 3 2 3 4" xfId="3907"/>
    <cellStyle name="Entrada 2 2 2 3 2 3 4 2" xfId="15004"/>
    <cellStyle name="Entrada 2 2 2 3 2 3 4 2 2" xfId="33106"/>
    <cellStyle name="Entrada 2 2 2 3 2 3 4 3" xfId="13052"/>
    <cellStyle name="Entrada 2 2 2 3 2 3 4 3 2" xfId="33107"/>
    <cellStyle name="Entrada 2 2 2 3 2 3 4 4" xfId="33105"/>
    <cellStyle name="Entrada 2 2 2 3 2 3 5" xfId="4289"/>
    <cellStyle name="Entrada 2 2 2 3 2 3 5 2" xfId="15276"/>
    <cellStyle name="Entrada 2 2 2 3 2 3 5 2 2" xfId="33109"/>
    <cellStyle name="Entrada 2 2 2 3 2 3 5 3" xfId="12671"/>
    <cellStyle name="Entrada 2 2 2 3 2 3 5 3 2" xfId="33110"/>
    <cellStyle name="Entrada 2 2 2 3 2 3 5 4" xfId="33108"/>
    <cellStyle name="Entrada 2 2 2 3 2 3 6" xfId="5161"/>
    <cellStyle name="Entrada 2 2 2 3 2 3 6 2" xfId="15958"/>
    <cellStyle name="Entrada 2 2 2 3 2 3 6 2 2" xfId="33112"/>
    <cellStyle name="Entrada 2 2 2 3 2 3 6 3" xfId="18679"/>
    <cellStyle name="Entrada 2 2 2 3 2 3 6 3 2" xfId="33113"/>
    <cellStyle name="Entrada 2 2 2 3 2 3 6 4" xfId="33111"/>
    <cellStyle name="Entrada 2 2 2 3 2 3 7" xfId="8884"/>
    <cellStyle name="Entrada 2 2 2 3 2 3 7 2" xfId="33114"/>
    <cellStyle name="Entrada 2 2 2 3 2 3 8" xfId="14173"/>
    <cellStyle name="Entrada 2 2 2 3 2 3 8 2" xfId="33115"/>
    <cellStyle name="Entrada 2 2 2 3 2 3 9" xfId="18037"/>
    <cellStyle name="Entrada 2 2 2 3 2 3 9 2" xfId="33116"/>
    <cellStyle name="Entrada 2 2 2 3 2 4" xfId="2372"/>
    <cellStyle name="Entrada 2 2 2 3 2 4 2" xfId="4556"/>
    <cellStyle name="Entrada 2 2 2 3 2 4 2 2" xfId="9807"/>
    <cellStyle name="Entrada 2 2 2 3 2 4 2 2 2" xfId="33119"/>
    <cellStyle name="Entrada 2 2 2 3 2 4 2 3" xfId="15494"/>
    <cellStyle name="Entrada 2 2 2 3 2 4 2 3 2" xfId="33120"/>
    <cellStyle name="Entrada 2 2 2 3 2 4 2 4" xfId="12433"/>
    <cellStyle name="Entrada 2 2 2 3 2 4 2 4 2" xfId="33121"/>
    <cellStyle name="Entrada 2 2 2 3 2 4 2 5" xfId="33118"/>
    <cellStyle name="Entrada 2 2 2 3 2 4 3" xfId="4765"/>
    <cellStyle name="Entrada 2 2 2 3 2 4 3 2" xfId="15643"/>
    <cellStyle name="Entrada 2 2 2 3 2 4 3 2 2" xfId="33123"/>
    <cellStyle name="Entrada 2 2 2 3 2 4 3 3" xfId="18283"/>
    <cellStyle name="Entrada 2 2 2 3 2 4 3 3 2" xfId="33124"/>
    <cellStyle name="Entrada 2 2 2 3 2 4 3 4" xfId="33122"/>
    <cellStyle name="Entrada 2 2 2 3 2 4 4" xfId="8524"/>
    <cellStyle name="Entrada 2 2 2 3 2 4 4 2" xfId="33125"/>
    <cellStyle name="Entrada 2 2 2 3 2 4 5" xfId="13899"/>
    <cellStyle name="Entrada 2 2 2 3 2 4 5 2" xfId="33126"/>
    <cellStyle name="Entrada 2 2 2 3 2 4 6" xfId="13630"/>
    <cellStyle name="Entrada 2 2 2 3 2 4 6 2" xfId="33127"/>
    <cellStyle name="Entrada 2 2 2 3 2 4 7" xfId="33117"/>
    <cellStyle name="Entrada 2 2 2 3 2 5" xfId="5878"/>
    <cellStyle name="Entrada 2 2 2 3 2 5 2" xfId="7586"/>
    <cellStyle name="Entrada 2 2 2 3 2 5 2 2" xfId="11554"/>
    <cellStyle name="Entrada 2 2 2 3 2 5 2 2 2" xfId="33130"/>
    <cellStyle name="Entrada 2 2 2 3 2 5 2 3" xfId="17792"/>
    <cellStyle name="Entrada 2 2 2 3 2 5 2 3 2" xfId="33131"/>
    <cellStyle name="Entrada 2 2 2 3 2 5 2 4" xfId="21104"/>
    <cellStyle name="Entrada 2 2 2 3 2 5 2 4 2" xfId="33132"/>
    <cellStyle name="Entrada 2 2 2 3 2 5 2 5" xfId="33129"/>
    <cellStyle name="Entrada 2 2 2 3 2 5 3" xfId="10396"/>
    <cellStyle name="Entrada 2 2 2 3 2 5 3 2" xfId="33133"/>
    <cellStyle name="Entrada 2 2 2 3 2 5 4" xfId="16501"/>
    <cellStyle name="Entrada 2 2 2 3 2 5 4 2" xfId="33134"/>
    <cellStyle name="Entrada 2 2 2 3 2 5 5" xfId="19396"/>
    <cellStyle name="Entrada 2 2 2 3 2 5 5 2" xfId="33135"/>
    <cellStyle name="Entrada 2 2 2 3 2 5 6" xfId="33128"/>
    <cellStyle name="Entrada 2 2 2 3 2 6" xfId="6110"/>
    <cellStyle name="Entrada 2 2 2 3 2 6 2" xfId="7818"/>
    <cellStyle name="Entrada 2 2 2 3 2 6 2 2" xfId="11786"/>
    <cellStyle name="Entrada 2 2 2 3 2 6 2 2 2" xfId="33138"/>
    <cellStyle name="Entrada 2 2 2 3 2 6 2 3" xfId="17963"/>
    <cellStyle name="Entrada 2 2 2 3 2 6 2 3 2" xfId="33139"/>
    <cellStyle name="Entrada 2 2 2 3 2 6 2 4" xfId="21336"/>
    <cellStyle name="Entrada 2 2 2 3 2 6 2 4 2" xfId="33140"/>
    <cellStyle name="Entrada 2 2 2 3 2 6 2 5" xfId="33137"/>
    <cellStyle name="Entrada 2 2 2 3 2 6 3" xfId="10436"/>
    <cellStyle name="Entrada 2 2 2 3 2 6 3 2" xfId="33141"/>
    <cellStyle name="Entrada 2 2 2 3 2 6 4" xfId="16672"/>
    <cellStyle name="Entrada 2 2 2 3 2 6 4 2" xfId="33142"/>
    <cellStyle name="Entrada 2 2 2 3 2 6 5" xfId="19628"/>
    <cellStyle name="Entrada 2 2 2 3 2 6 5 2" xfId="33143"/>
    <cellStyle name="Entrada 2 2 2 3 2 6 6" xfId="33136"/>
    <cellStyle name="Entrada 2 2 2 3 2 7" xfId="6342"/>
    <cellStyle name="Entrada 2 2 2 3 2 7 2" xfId="8050"/>
    <cellStyle name="Entrada 2 2 2 3 2 7 2 2" xfId="12018"/>
    <cellStyle name="Entrada 2 2 2 3 2 7 2 2 2" xfId="33146"/>
    <cellStyle name="Entrada 2 2 2 3 2 7 2 3" xfId="18134"/>
    <cellStyle name="Entrada 2 2 2 3 2 7 2 3 2" xfId="33147"/>
    <cellStyle name="Entrada 2 2 2 3 2 7 2 4" xfId="21568"/>
    <cellStyle name="Entrada 2 2 2 3 2 7 2 4 2" xfId="33148"/>
    <cellStyle name="Entrada 2 2 2 3 2 7 2 5" xfId="33145"/>
    <cellStyle name="Entrada 2 2 2 3 2 7 3" xfId="10476"/>
    <cellStyle name="Entrada 2 2 2 3 2 7 3 2" xfId="33149"/>
    <cellStyle name="Entrada 2 2 2 3 2 7 4" xfId="16842"/>
    <cellStyle name="Entrada 2 2 2 3 2 7 4 2" xfId="33150"/>
    <cellStyle name="Entrada 2 2 2 3 2 7 5" xfId="19860"/>
    <cellStyle name="Entrada 2 2 2 3 2 7 5 2" xfId="33151"/>
    <cellStyle name="Entrada 2 2 2 3 2 7 6" xfId="33144"/>
    <cellStyle name="Entrada 2 2 2 3 2 8" xfId="5325"/>
    <cellStyle name="Entrada 2 2 2 3 2 8 2" xfId="10071"/>
    <cellStyle name="Entrada 2 2 2 3 2 8 2 2" xfId="33153"/>
    <cellStyle name="Entrada 2 2 2 3 2 8 3" xfId="16078"/>
    <cellStyle name="Entrada 2 2 2 3 2 8 3 2" xfId="33154"/>
    <cellStyle name="Entrada 2 2 2 3 2 8 4" xfId="18843"/>
    <cellStyle name="Entrada 2 2 2 3 2 8 4 2" xfId="33155"/>
    <cellStyle name="Entrada 2 2 2 3 2 8 5" xfId="33152"/>
    <cellStyle name="Entrada 2 2 2 3 2 9" xfId="7033"/>
    <cellStyle name="Entrada 2 2 2 3 2 9 2" xfId="11059"/>
    <cellStyle name="Entrada 2 2 2 3 2 9 2 2" xfId="33157"/>
    <cellStyle name="Entrada 2 2 2 3 2 9 3" xfId="17370"/>
    <cellStyle name="Entrada 2 2 2 3 2 9 3 2" xfId="33158"/>
    <cellStyle name="Entrada 2 2 2 3 2 9 4" xfId="20551"/>
    <cellStyle name="Entrada 2 2 2 3 2 9 4 2" xfId="33159"/>
    <cellStyle name="Entrada 2 2 2 3 2 9 5" xfId="33156"/>
    <cellStyle name="Entrada 2 2 2 3 3" xfId="2640"/>
    <cellStyle name="Entrada 2 2 2 3 3 10" xfId="8770"/>
    <cellStyle name="Entrada 2 2 2 3 3 10 2" xfId="33161"/>
    <cellStyle name="Entrada 2 2 2 3 3 11" xfId="14089"/>
    <cellStyle name="Entrada 2 2 2 3 3 11 2" xfId="33162"/>
    <cellStyle name="Entrada 2 2 2 3 3 12" xfId="16177"/>
    <cellStyle name="Entrada 2 2 2 3 3 12 2" xfId="33163"/>
    <cellStyle name="Entrada 2 2 2 3 3 13" xfId="33160"/>
    <cellStyle name="Entrada 2 2 2 3 3 2" xfId="3027"/>
    <cellStyle name="Entrada 2 2 2 3 3 2 2" xfId="6754"/>
    <cellStyle name="Entrada 2 2 2 3 3 2 2 2" xfId="10859"/>
    <cellStyle name="Entrada 2 2 2 3 3 2 2 2 2" xfId="33166"/>
    <cellStyle name="Entrada 2 2 2 3 3 2 2 3" xfId="17153"/>
    <cellStyle name="Entrada 2 2 2 3 3 2 2 3 2" xfId="33167"/>
    <cellStyle name="Entrada 2 2 2 3 3 2 2 4" xfId="20272"/>
    <cellStyle name="Entrada 2 2 2 3 3 2 2 4 2" xfId="33168"/>
    <cellStyle name="Entrada 2 2 2 3 3 2 2 5" xfId="33165"/>
    <cellStyle name="Entrada 2 2 2 3 3 2 3" xfId="5045"/>
    <cellStyle name="Entrada 2 2 2 3 3 2 3 2" xfId="15862"/>
    <cellStyle name="Entrada 2 2 2 3 3 2 3 2 2" xfId="33170"/>
    <cellStyle name="Entrada 2 2 2 3 3 2 3 3" xfId="18563"/>
    <cellStyle name="Entrada 2 2 2 3 3 2 3 3 2" xfId="33171"/>
    <cellStyle name="Entrada 2 2 2 3 3 2 3 4" xfId="33169"/>
    <cellStyle name="Entrada 2 2 2 3 3 2 4" xfId="9119"/>
    <cellStyle name="Entrada 2 2 2 3 3 2 4 2" xfId="33172"/>
    <cellStyle name="Entrada 2 2 2 3 3 2 5" xfId="14369"/>
    <cellStyle name="Entrada 2 2 2 3 3 2 5 2" xfId="33173"/>
    <cellStyle name="Entrada 2 2 2 3 3 2 6" xfId="13828"/>
    <cellStyle name="Entrada 2 2 2 3 3 2 6 2" xfId="33174"/>
    <cellStyle name="Entrada 2 2 2 3 3 2 7" xfId="33164"/>
    <cellStyle name="Entrada 2 2 2 3 3 3" xfId="3410"/>
    <cellStyle name="Entrada 2 2 2 3 3 3 2" xfId="6591"/>
    <cellStyle name="Entrada 2 2 2 3 3 3 2 2" xfId="10725"/>
    <cellStyle name="Entrada 2 2 2 3 3 3 2 2 2" xfId="33177"/>
    <cellStyle name="Entrada 2 2 2 3 3 3 2 3" xfId="17011"/>
    <cellStyle name="Entrada 2 2 2 3 3 3 2 3 2" xfId="33178"/>
    <cellStyle name="Entrada 2 2 2 3 3 3 2 4" xfId="20109"/>
    <cellStyle name="Entrada 2 2 2 3 3 3 2 4 2" xfId="33179"/>
    <cellStyle name="Entrada 2 2 2 3 3 3 2 5" xfId="33176"/>
    <cellStyle name="Entrada 2 2 2 3 3 3 3" xfId="4882"/>
    <cellStyle name="Entrada 2 2 2 3 3 3 3 2" xfId="15721"/>
    <cellStyle name="Entrada 2 2 2 3 3 3 3 2 2" xfId="33181"/>
    <cellStyle name="Entrada 2 2 2 3 3 3 3 3" xfId="18400"/>
    <cellStyle name="Entrada 2 2 2 3 3 3 3 3 2" xfId="33182"/>
    <cellStyle name="Entrada 2 2 2 3 3 3 3 4" xfId="33180"/>
    <cellStyle name="Entrada 2 2 2 3 3 3 4" xfId="9333"/>
    <cellStyle name="Entrada 2 2 2 3 3 3 4 2" xfId="33183"/>
    <cellStyle name="Entrada 2 2 2 3 3 3 5" xfId="14645"/>
    <cellStyle name="Entrada 2 2 2 3 3 3 5 2" xfId="33184"/>
    <cellStyle name="Entrada 2 2 2 3 3 3 6" xfId="13535"/>
    <cellStyle name="Entrada 2 2 2 3 3 3 6 2" xfId="33185"/>
    <cellStyle name="Entrada 2 2 2 3 3 3 7" xfId="33175"/>
    <cellStyle name="Entrada 2 2 2 3 3 4" xfId="3793"/>
    <cellStyle name="Entrada 2 2 2 3 3 4 2" xfId="7654"/>
    <cellStyle name="Entrada 2 2 2 3 3 4 2 2" xfId="11622"/>
    <cellStyle name="Entrada 2 2 2 3 3 4 2 2 2" xfId="33188"/>
    <cellStyle name="Entrada 2 2 2 3 3 4 2 3" xfId="17851"/>
    <cellStyle name="Entrada 2 2 2 3 3 4 2 3 2" xfId="33189"/>
    <cellStyle name="Entrada 2 2 2 3 3 4 2 4" xfId="21172"/>
    <cellStyle name="Entrada 2 2 2 3 3 4 2 4 2" xfId="33190"/>
    <cellStyle name="Entrada 2 2 2 3 3 4 2 5" xfId="33187"/>
    <cellStyle name="Entrada 2 2 2 3 3 4 3" xfId="5946"/>
    <cellStyle name="Entrada 2 2 2 3 3 4 3 2" xfId="16560"/>
    <cellStyle name="Entrada 2 2 2 3 3 4 3 2 2" xfId="33192"/>
    <cellStyle name="Entrada 2 2 2 3 3 4 3 3" xfId="19464"/>
    <cellStyle name="Entrada 2 2 2 3 3 4 3 3 2" xfId="33193"/>
    <cellStyle name="Entrada 2 2 2 3 3 4 3 4" xfId="33191"/>
    <cellStyle name="Entrada 2 2 2 3 3 4 4" xfId="9511"/>
    <cellStyle name="Entrada 2 2 2 3 3 4 4 2" xfId="33194"/>
    <cellStyle name="Entrada 2 2 2 3 3 4 5" xfId="14920"/>
    <cellStyle name="Entrada 2 2 2 3 3 4 5 2" xfId="33195"/>
    <cellStyle name="Entrada 2 2 2 3 3 4 6" xfId="13166"/>
    <cellStyle name="Entrada 2 2 2 3 3 4 6 2" xfId="33196"/>
    <cellStyle name="Entrada 2 2 2 3 3 4 7" xfId="33186"/>
    <cellStyle name="Entrada 2 2 2 3 3 5" xfId="4175"/>
    <cellStyle name="Entrada 2 2 2 3 3 5 2" xfId="7886"/>
    <cellStyle name="Entrada 2 2 2 3 3 5 2 2" xfId="11854"/>
    <cellStyle name="Entrada 2 2 2 3 3 5 2 2 2" xfId="33199"/>
    <cellStyle name="Entrada 2 2 2 3 3 5 2 3" xfId="18022"/>
    <cellStyle name="Entrada 2 2 2 3 3 5 2 3 2" xfId="33200"/>
    <cellStyle name="Entrada 2 2 2 3 3 5 2 4" xfId="21404"/>
    <cellStyle name="Entrada 2 2 2 3 3 5 2 4 2" xfId="33201"/>
    <cellStyle name="Entrada 2 2 2 3 3 5 2 5" xfId="33198"/>
    <cellStyle name="Entrada 2 2 2 3 3 5 3" xfId="6178"/>
    <cellStyle name="Entrada 2 2 2 3 3 5 3 2" xfId="16731"/>
    <cellStyle name="Entrada 2 2 2 3 3 5 3 2 2" xfId="33203"/>
    <cellStyle name="Entrada 2 2 2 3 3 5 3 3" xfId="19696"/>
    <cellStyle name="Entrada 2 2 2 3 3 5 3 3 2" xfId="33204"/>
    <cellStyle name="Entrada 2 2 2 3 3 5 3 4" xfId="33202"/>
    <cellStyle name="Entrada 2 2 2 3 3 5 4" xfId="9688"/>
    <cellStyle name="Entrada 2 2 2 3 3 5 4 2" xfId="33205"/>
    <cellStyle name="Entrada 2 2 2 3 3 5 5" xfId="15194"/>
    <cellStyle name="Entrada 2 2 2 3 3 5 5 2" xfId="33206"/>
    <cellStyle name="Entrada 2 2 2 3 3 5 6" xfId="12784"/>
    <cellStyle name="Entrada 2 2 2 3 3 5 6 2" xfId="33207"/>
    <cellStyle name="Entrada 2 2 2 3 3 5 7" xfId="33197"/>
    <cellStyle name="Entrada 2 2 2 3 3 6" xfId="6410"/>
    <cellStyle name="Entrada 2 2 2 3 3 6 2" xfId="8118"/>
    <cellStyle name="Entrada 2 2 2 3 3 6 2 2" xfId="12086"/>
    <cellStyle name="Entrada 2 2 2 3 3 6 2 2 2" xfId="33210"/>
    <cellStyle name="Entrada 2 2 2 3 3 6 2 3" xfId="18193"/>
    <cellStyle name="Entrada 2 2 2 3 3 6 2 3 2" xfId="33211"/>
    <cellStyle name="Entrada 2 2 2 3 3 6 2 4" xfId="21636"/>
    <cellStyle name="Entrada 2 2 2 3 3 6 2 4 2" xfId="33212"/>
    <cellStyle name="Entrada 2 2 2 3 3 6 2 5" xfId="33209"/>
    <cellStyle name="Entrada 2 2 2 3 3 6 3" xfId="10544"/>
    <cellStyle name="Entrada 2 2 2 3 3 6 3 2" xfId="33213"/>
    <cellStyle name="Entrada 2 2 2 3 3 6 4" xfId="16901"/>
    <cellStyle name="Entrada 2 2 2 3 3 6 4 2" xfId="33214"/>
    <cellStyle name="Entrada 2 2 2 3 3 6 5" xfId="19928"/>
    <cellStyle name="Entrada 2 2 2 3 3 6 5 2" xfId="33215"/>
    <cellStyle name="Entrada 2 2 2 3 3 6 6" xfId="33208"/>
    <cellStyle name="Entrada 2 2 2 3 3 7" xfId="5398"/>
    <cellStyle name="Entrada 2 2 2 3 3 7 2" xfId="10139"/>
    <cellStyle name="Entrada 2 2 2 3 3 7 2 2" xfId="33217"/>
    <cellStyle name="Entrada 2 2 2 3 3 7 3" xfId="16139"/>
    <cellStyle name="Entrada 2 2 2 3 3 7 3 2" xfId="33218"/>
    <cellStyle name="Entrada 2 2 2 3 3 7 4" xfId="18916"/>
    <cellStyle name="Entrada 2 2 2 3 3 7 4 2" xfId="33219"/>
    <cellStyle name="Entrada 2 2 2 3 3 7 5" xfId="33216"/>
    <cellStyle name="Entrada 2 2 2 3 3 8" xfId="7106"/>
    <cellStyle name="Entrada 2 2 2 3 3 8 2" xfId="11127"/>
    <cellStyle name="Entrada 2 2 2 3 3 8 2 2" xfId="33221"/>
    <cellStyle name="Entrada 2 2 2 3 3 8 3" xfId="17431"/>
    <cellStyle name="Entrada 2 2 2 3 3 8 3 2" xfId="33222"/>
    <cellStyle name="Entrada 2 2 2 3 3 8 4" xfId="20624"/>
    <cellStyle name="Entrada 2 2 2 3 3 8 4 2" xfId="33223"/>
    <cellStyle name="Entrada 2 2 2 3 3 8 5" xfId="33220"/>
    <cellStyle name="Entrada 2 2 2 3 3 9" xfId="4494"/>
    <cellStyle name="Entrada 2 2 2 3 3 9 2" xfId="15454"/>
    <cellStyle name="Entrada 2 2 2 3 3 9 2 2" xfId="33225"/>
    <cellStyle name="Entrada 2 2 2 3 3 9 3" xfId="12479"/>
    <cellStyle name="Entrada 2 2 2 3 3 9 3 2" xfId="33226"/>
    <cellStyle name="Entrada 2 2 2 3 3 9 4" xfId="33224"/>
    <cellStyle name="Entrada 2 2 2 3 4" xfId="2536"/>
    <cellStyle name="Entrada 2 2 2 3 4 10" xfId="33227"/>
    <cellStyle name="Entrada 2 2 2 3 4 2" xfId="2923"/>
    <cellStyle name="Entrada 2 2 2 3 4 2 2" xfId="7330"/>
    <cellStyle name="Entrada 2 2 2 3 4 2 2 2" xfId="17589"/>
    <cellStyle name="Entrada 2 2 2 3 4 2 2 2 2" xfId="33230"/>
    <cellStyle name="Entrada 2 2 2 3 4 2 2 3" xfId="20848"/>
    <cellStyle name="Entrada 2 2 2 3 4 2 2 3 2" xfId="33231"/>
    <cellStyle name="Entrada 2 2 2 3 4 2 2 4" xfId="33229"/>
    <cellStyle name="Entrada 2 2 2 3 4 2 3" xfId="9032"/>
    <cellStyle name="Entrada 2 2 2 3 4 2 3 2" xfId="33232"/>
    <cellStyle name="Entrada 2 2 2 3 4 2 4" xfId="14288"/>
    <cellStyle name="Entrada 2 2 2 3 4 2 4 2" xfId="33233"/>
    <cellStyle name="Entrada 2 2 2 3 4 2 5" xfId="15553"/>
    <cellStyle name="Entrada 2 2 2 3 4 2 5 2" xfId="33234"/>
    <cellStyle name="Entrada 2 2 2 3 4 2 6" xfId="33228"/>
    <cellStyle name="Entrada 2 2 2 3 4 3" xfId="3306"/>
    <cellStyle name="Entrada 2 2 2 3 4 3 2" xfId="14564"/>
    <cellStyle name="Entrada 2 2 2 3 4 3 2 2" xfId="33236"/>
    <cellStyle name="Entrada 2 2 2 3 4 3 3" xfId="13580"/>
    <cellStyle name="Entrada 2 2 2 3 4 3 3 2" xfId="33237"/>
    <cellStyle name="Entrada 2 2 2 3 4 3 4" xfId="33235"/>
    <cellStyle name="Entrada 2 2 2 3 4 4" xfId="3689"/>
    <cellStyle name="Entrada 2 2 2 3 4 4 2" xfId="14839"/>
    <cellStyle name="Entrada 2 2 2 3 4 4 2 2" xfId="33239"/>
    <cellStyle name="Entrada 2 2 2 3 4 4 3" xfId="13270"/>
    <cellStyle name="Entrada 2 2 2 3 4 4 3 2" xfId="33240"/>
    <cellStyle name="Entrada 2 2 2 3 4 4 4" xfId="33238"/>
    <cellStyle name="Entrada 2 2 2 3 4 5" xfId="4071"/>
    <cellStyle name="Entrada 2 2 2 3 4 5 2" xfId="15113"/>
    <cellStyle name="Entrada 2 2 2 3 4 5 2 2" xfId="33242"/>
    <cellStyle name="Entrada 2 2 2 3 4 5 3" xfId="12888"/>
    <cellStyle name="Entrada 2 2 2 3 4 5 3 2" xfId="33243"/>
    <cellStyle name="Entrada 2 2 2 3 4 5 4" xfId="33241"/>
    <cellStyle name="Entrada 2 2 2 3 4 6" xfId="5622"/>
    <cellStyle name="Entrada 2 2 2 3 4 6 2" xfId="16297"/>
    <cellStyle name="Entrada 2 2 2 3 4 6 2 2" xfId="33245"/>
    <cellStyle name="Entrada 2 2 2 3 4 6 3" xfId="19140"/>
    <cellStyle name="Entrada 2 2 2 3 4 6 3 2" xfId="33246"/>
    <cellStyle name="Entrada 2 2 2 3 4 6 4" xfId="33244"/>
    <cellStyle name="Entrada 2 2 2 3 4 7" xfId="8676"/>
    <cellStyle name="Entrada 2 2 2 3 4 7 2" xfId="33247"/>
    <cellStyle name="Entrada 2 2 2 3 4 8" xfId="14008"/>
    <cellStyle name="Entrada 2 2 2 3 4 8 2" xfId="33248"/>
    <cellStyle name="Entrada 2 2 2 3 4 9" xfId="16341"/>
    <cellStyle name="Entrada 2 2 2 3 4 9 2" xfId="33249"/>
    <cellStyle name="Entrada 2 2 2 3 5" xfId="2348"/>
    <cellStyle name="Entrada 2 2 2 3 5 2" xfId="7530"/>
    <cellStyle name="Entrada 2 2 2 3 5 2 2" xfId="11501"/>
    <cellStyle name="Entrada 2 2 2 3 5 2 2 2" xfId="33252"/>
    <cellStyle name="Entrada 2 2 2 3 5 2 3" xfId="17741"/>
    <cellStyle name="Entrada 2 2 2 3 5 2 3 2" xfId="33253"/>
    <cellStyle name="Entrada 2 2 2 3 5 2 4" xfId="21048"/>
    <cellStyle name="Entrada 2 2 2 3 5 2 4 2" xfId="33254"/>
    <cellStyle name="Entrada 2 2 2 3 5 2 5" xfId="33251"/>
    <cellStyle name="Entrada 2 2 2 3 5 3" xfId="5822"/>
    <cellStyle name="Entrada 2 2 2 3 5 3 2" xfId="16450"/>
    <cellStyle name="Entrada 2 2 2 3 5 3 2 2" xfId="33256"/>
    <cellStyle name="Entrada 2 2 2 3 5 3 3" xfId="19340"/>
    <cellStyle name="Entrada 2 2 2 3 5 3 3 2" xfId="33257"/>
    <cellStyle name="Entrada 2 2 2 3 5 3 4" xfId="33255"/>
    <cellStyle name="Entrada 2 2 2 3 5 4" xfId="8501"/>
    <cellStyle name="Entrada 2 2 2 3 5 4 2" xfId="33258"/>
    <cellStyle name="Entrada 2 2 2 3 5 5" xfId="13882"/>
    <cellStyle name="Entrada 2 2 2 3 5 5 2" xfId="33259"/>
    <cellStyle name="Entrada 2 2 2 3 5 6" xfId="17616"/>
    <cellStyle name="Entrada 2 2 2 3 5 6 2" xfId="33260"/>
    <cellStyle name="Entrada 2 2 2 3 5 7" xfId="33250"/>
    <cellStyle name="Entrada 2 2 2 3 6" xfId="5856"/>
    <cellStyle name="Entrada 2 2 2 3 6 2" xfId="7564"/>
    <cellStyle name="Entrada 2 2 2 3 6 2 2" xfId="11532"/>
    <cellStyle name="Entrada 2 2 2 3 6 2 2 2" xfId="33263"/>
    <cellStyle name="Entrada 2 2 2 3 6 2 3" xfId="17770"/>
    <cellStyle name="Entrada 2 2 2 3 6 2 3 2" xfId="33264"/>
    <cellStyle name="Entrada 2 2 2 3 6 2 4" xfId="21082"/>
    <cellStyle name="Entrada 2 2 2 3 6 2 4 2" xfId="33265"/>
    <cellStyle name="Entrada 2 2 2 3 6 2 5" xfId="33262"/>
    <cellStyle name="Entrada 2 2 2 3 6 3" xfId="10374"/>
    <cellStyle name="Entrada 2 2 2 3 6 3 2" xfId="33266"/>
    <cellStyle name="Entrada 2 2 2 3 6 4" xfId="16479"/>
    <cellStyle name="Entrada 2 2 2 3 6 4 2" xfId="33267"/>
    <cellStyle name="Entrada 2 2 2 3 6 5" xfId="19374"/>
    <cellStyle name="Entrada 2 2 2 3 6 5 2" xfId="33268"/>
    <cellStyle name="Entrada 2 2 2 3 6 6" xfId="33261"/>
    <cellStyle name="Entrada 2 2 2 3 7" xfId="6088"/>
    <cellStyle name="Entrada 2 2 2 3 7 2" xfId="7796"/>
    <cellStyle name="Entrada 2 2 2 3 7 2 2" xfId="11764"/>
    <cellStyle name="Entrada 2 2 2 3 7 2 2 2" xfId="33271"/>
    <cellStyle name="Entrada 2 2 2 3 7 2 3" xfId="17941"/>
    <cellStyle name="Entrada 2 2 2 3 7 2 3 2" xfId="33272"/>
    <cellStyle name="Entrada 2 2 2 3 7 2 4" xfId="21314"/>
    <cellStyle name="Entrada 2 2 2 3 7 2 4 2" xfId="33273"/>
    <cellStyle name="Entrada 2 2 2 3 7 2 5" xfId="33270"/>
    <cellStyle name="Entrada 2 2 2 3 7 3" xfId="10414"/>
    <cellStyle name="Entrada 2 2 2 3 7 3 2" xfId="33274"/>
    <cellStyle name="Entrada 2 2 2 3 7 4" xfId="16650"/>
    <cellStyle name="Entrada 2 2 2 3 7 4 2" xfId="33275"/>
    <cellStyle name="Entrada 2 2 2 3 7 5" xfId="19606"/>
    <cellStyle name="Entrada 2 2 2 3 7 5 2" xfId="33276"/>
    <cellStyle name="Entrada 2 2 2 3 7 6" xfId="33269"/>
    <cellStyle name="Entrada 2 2 2 3 8" xfId="6320"/>
    <cellStyle name="Entrada 2 2 2 3 8 2" xfId="8028"/>
    <cellStyle name="Entrada 2 2 2 3 8 2 2" xfId="11996"/>
    <cellStyle name="Entrada 2 2 2 3 8 2 2 2" xfId="33279"/>
    <cellStyle name="Entrada 2 2 2 3 8 2 3" xfId="18112"/>
    <cellStyle name="Entrada 2 2 2 3 8 2 3 2" xfId="33280"/>
    <cellStyle name="Entrada 2 2 2 3 8 2 4" xfId="21546"/>
    <cellStyle name="Entrada 2 2 2 3 8 2 4 2" xfId="33281"/>
    <cellStyle name="Entrada 2 2 2 3 8 2 5" xfId="33278"/>
    <cellStyle name="Entrada 2 2 2 3 8 3" xfId="10454"/>
    <cellStyle name="Entrada 2 2 2 3 8 3 2" xfId="33282"/>
    <cellStyle name="Entrada 2 2 2 3 8 4" xfId="16820"/>
    <cellStyle name="Entrada 2 2 2 3 8 4 2" xfId="33283"/>
    <cellStyle name="Entrada 2 2 2 3 8 5" xfId="19838"/>
    <cellStyle name="Entrada 2 2 2 3 8 5 2" xfId="33284"/>
    <cellStyle name="Entrada 2 2 2 3 8 6" xfId="33277"/>
    <cellStyle name="Entrada 2 2 2 3 9" xfId="5286"/>
    <cellStyle name="Entrada 2 2 2 3 9 2" xfId="10049"/>
    <cellStyle name="Entrada 2 2 2 3 9 2 2" xfId="33286"/>
    <cellStyle name="Entrada 2 2 2 3 9 3" xfId="16049"/>
    <cellStyle name="Entrada 2 2 2 3 9 3 2" xfId="33287"/>
    <cellStyle name="Entrada 2 2 2 3 9 4" xfId="18804"/>
    <cellStyle name="Entrada 2 2 2 3 9 4 2" xfId="33288"/>
    <cellStyle name="Entrada 2 2 2 3 9 5" xfId="33285"/>
    <cellStyle name="Entrada 2 2 2 4" xfId="2310"/>
    <cellStyle name="Entrada 2 2 2 4 10" xfId="8463"/>
    <cellStyle name="Entrada 2 2 2 4 10 2" xfId="33290"/>
    <cellStyle name="Entrada 2 2 2 4 11" xfId="13851"/>
    <cellStyle name="Entrada 2 2 2 4 11 2" xfId="33291"/>
    <cellStyle name="Entrada 2 2 2 4 12" xfId="17365"/>
    <cellStyle name="Entrada 2 2 2 4 12 2" xfId="33292"/>
    <cellStyle name="Entrada 2 2 2 4 13" xfId="33289"/>
    <cellStyle name="Entrada 2 2 2 4 2" xfId="2252"/>
    <cellStyle name="Entrada 2 2 2 4 2 2" xfId="7419"/>
    <cellStyle name="Entrada 2 2 2 4 2 2 2" xfId="11395"/>
    <cellStyle name="Entrada 2 2 2 4 2 2 2 2" xfId="33295"/>
    <cellStyle name="Entrada 2 2 2 4 2 2 3" xfId="17658"/>
    <cellStyle name="Entrada 2 2 2 4 2 2 3 2" xfId="33296"/>
    <cellStyle name="Entrada 2 2 2 4 2 2 4" xfId="20937"/>
    <cellStyle name="Entrada 2 2 2 4 2 2 4 2" xfId="33297"/>
    <cellStyle name="Entrada 2 2 2 4 2 2 5" xfId="33294"/>
    <cellStyle name="Entrada 2 2 2 4 2 3" xfId="5711"/>
    <cellStyle name="Entrada 2 2 2 4 2 3 2" xfId="16366"/>
    <cellStyle name="Entrada 2 2 2 4 2 3 2 2" xfId="33299"/>
    <cellStyle name="Entrada 2 2 2 4 2 3 3" xfId="19229"/>
    <cellStyle name="Entrada 2 2 2 4 2 3 3 2" xfId="33300"/>
    <cellStyle name="Entrada 2 2 2 4 2 3 4" xfId="33298"/>
    <cellStyle name="Entrada 2 2 2 4 2 4" xfId="8407"/>
    <cellStyle name="Entrada 2 2 2 4 2 4 2" xfId="33301"/>
    <cellStyle name="Entrada 2 2 2 4 2 5" xfId="13801"/>
    <cellStyle name="Entrada 2 2 2 4 2 5 2" xfId="33302"/>
    <cellStyle name="Entrada 2 2 2 4 2 6" xfId="16690"/>
    <cellStyle name="Entrada 2 2 2 4 2 6 2" xfId="33303"/>
    <cellStyle name="Entrada 2 2 2 4 2 7" xfId="33293"/>
    <cellStyle name="Entrada 2 2 2 4 3" xfId="2288"/>
    <cellStyle name="Entrada 2 2 2 4 3 2" xfId="6554"/>
    <cellStyle name="Entrada 2 2 2 4 3 2 2" xfId="10688"/>
    <cellStyle name="Entrada 2 2 2 4 3 2 2 2" xfId="33306"/>
    <cellStyle name="Entrada 2 2 2 4 3 2 3" xfId="16989"/>
    <cellStyle name="Entrada 2 2 2 4 3 2 3 2" xfId="33307"/>
    <cellStyle name="Entrada 2 2 2 4 3 2 4" xfId="20072"/>
    <cellStyle name="Entrada 2 2 2 4 3 2 4 2" xfId="33308"/>
    <cellStyle name="Entrada 2 2 2 4 3 2 5" xfId="33305"/>
    <cellStyle name="Entrada 2 2 2 4 3 3" xfId="4845"/>
    <cellStyle name="Entrada 2 2 2 4 3 3 2" xfId="15699"/>
    <cellStyle name="Entrada 2 2 2 4 3 3 2 2" xfId="33310"/>
    <cellStyle name="Entrada 2 2 2 4 3 3 3" xfId="18363"/>
    <cellStyle name="Entrada 2 2 2 4 3 3 3 2" xfId="33311"/>
    <cellStyle name="Entrada 2 2 2 4 3 3 4" xfId="33309"/>
    <cellStyle name="Entrada 2 2 2 4 3 4" xfId="8443"/>
    <cellStyle name="Entrada 2 2 2 4 3 4 2" xfId="33312"/>
    <cellStyle name="Entrada 2 2 2 4 3 5" xfId="13832"/>
    <cellStyle name="Entrada 2 2 2 4 3 5 2" xfId="33313"/>
    <cellStyle name="Entrada 2 2 2 4 3 6" xfId="17161"/>
    <cellStyle name="Entrada 2 2 2 4 3 6 2" xfId="33314"/>
    <cellStyle name="Entrada 2 2 2 4 3 7" xfId="33304"/>
    <cellStyle name="Entrada 2 2 2 4 4" xfId="2261"/>
    <cellStyle name="Entrada 2 2 2 4 4 2" xfId="7726"/>
    <cellStyle name="Entrada 2 2 2 4 4 2 2" xfId="11694"/>
    <cellStyle name="Entrada 2 2 2 4 4 2 2 2" xfId="33317"/>
    <cellStyle name="Entrada 2 2 2 4 4 2 3" xfId="17891"/>
    <cellStyle name="Entrada 2 2 2 4 4 2 3 2" xfId="33318"/>
    <cellStyle name="Entrada 2 2 2 4 4 2 4" xfId="21244"/>
    <cellStyle name="Entrada 2 2 2 4 4 2 4 2" xfId="33319"/>
    <cellStyle name="Entrada 2 2 2 4 4 2 5" xfId="33316"/>
    <cellStyle name="Entrada 2 2 2 4 4 3" xfId="6018"/>
    <cellStyle name="Entrada 2 2 2 4 4 3 2" xfId="16600"/>
    <cellStyle name="Entrada 2 2 2 4 4 3 2 2" xfId="33321"/>
    <cellStyle name="Entrada 2 2 2 4 4 3 3" xfId="19536"/>
    <cellStyle name="Entrada 2 2 2 4 4 3 3 2" xfId="33322"/>
    <cellStyle name="Entrada 2 2 2 4 4 3 4" xfId="33320"/>
    <cellStyle name="Entrada 2 2 2 4 4 4" xfId="8416"/>
    <cellStyle name="Entrada 2 2 2 4 4 4 2" xfId="33323"/>
    <cellStyle name="Entrada 2 2 2 4 4 5" xfId="13809"/>
    <cellStyle name="Entrada 2 2 2 4 4 5 2" xfId="33324"/>
    <cellStyle name="Entrada 2 2 2 4 4 6" xfId="15845"/>
    <cellStyle name="Entrada 2 2 2 4 4 6 2" xfId="33325"/>
    <cellStyle name="Entrada 2 2 2 4 4 7" xfId="33315"/>
    <cellStyle name="Entrada 2 2 2 4 5" xfId="2271"/>
    <cellStyle name="Entrada 2 2 2 4 5 2" xfId="7958"/>
    <cellStyle name="Entrada 2 2 2 4 5 2 2" xfId="11926"/>
    <cellStyle name="Entrada 2 2 2 4 5 2 2 2" xfId="33328"/>
    <cellStyle name="Entrada 2 2 2 4 5 2 3" xfId="18062"/>
    <cellStyle name="Entrada 2 2 2 4 5 2 3 2" xfId="33329"/>
    <cellStyle name="Entrada 2 2 2 4 5 2 4" xfId="21476"/>
    <cellStyle name="Entrada 2 2 2 4 5 2 4 2" xfId="33330"/>
    <cellStyle name="Entrada 2 2 2 4 5 2 5" xfId="33327"/>
    <cellStyle name="Entrada 2 2 2 4 5 3" xfId="6250"/>
    <cellStyle name="Entrada 2 2 2 4 5 3 2" xfId="16770"/>
    <cellStyle name="Entrada 2 2 2 4 5 3 2 2" xfId="33332"/>
    <cellStyle name="Entrada 2 2 2 4 5 3 3" xfId="19768"/>
    <cellStyle name="Entrada 2 2 2 4 5 3 3 2" xfId="33333"/>
    <cellStyle name="Entrada 2 2 2 4 5 3 4" xfId="33331"/>
    <cellStyle name="Entrada 2 2 2 4 5 4" xfId="8426"/>
    <cellStyle name="Entrada 2 2 2 4 5 4 2" xfId="33334"/>
    <cellStyle name="Entrada 2 2 2 4 5 5" xfId="13818"/>
    <cellStyle name="Entrada 2 2 2 4 5 5 2" xfId="33335"/>
    <cellStyle name="Entrada 2 2 2 4 5 6" xfId="14297"/>
    <cellStyle name="Entrada 2 2 2 4 5 6 2" xfId="33336"/>
    <cellStyle name="Entrada 2 2 2 4 5 7" xfId="33326"/>
    <cellStyle name="Entrada 2 2 2 4 6" xfId="6482"/>
    <cellStyle name="Entrada 2 2 2 4 6 2" xfId="8190"/>
    <cellStyle name="Entrada 2 2 2 4 6 2 2" xfId="12158"/>
    <cellStyle name="Entrada 2 2 2 4 6 2 2 2" xfId="33339"/>
    <cellStyle name="Entrada 2 2 2 4 6 2 3" xfId="18233"/>
    <cellStyle name="Entrada 2 2 2 4 6 2 3 2" xfId="33340"/>
    <cellStyle name="Entrada 2 2 2 4 6 2 4" xfId="21708"/>
    <cellStyle name="Entrada 2 2 2 4 6 2 4 2" xfId="33341"/>
    <cellStyle name="Entrada 2 2 2 4 6 2 5" xfId="33338"/>
    <cellStyle name="Entrada 2 2 2 4 6 3" xfId="10616"/>
    <cellStyle name="Entrada 2 2 2 4 6 3 2" xfId="33342"/>
    <cellStyle name="Entrada 2 2 2 4 6 4" xfId="16940"/>
    <cellStyle name="Entrada 2 2 2 4 6 4 2" xfId="33343"/>
    <cellStyle name="Entrada 2 2 2 4 6 5" xfId="20000"/>
    <cellStyle name="Entrada 2 2 2 4 6 5 2" xfId="33344"/>
    <cellStyle name="Entrada 2 2 2 4 6 6" xfId="33337"/>
    <cellStyle name="Entrada 2 2 2 4 7" xfId="5470"/>
    <cellStyle name="Entrada 2 2 2 4 7 2" xfId="10211"/>
    <cellStyle name="Entrada 2 2 2 4 7 2 2" xfId="33346"/>
    <cellStyle name="Entrada 2 2 2 4 7 3" xfId="16179"/>
    <cellStyle name="Entrada 2 2 2 4 7 3 2" xfId="33347"/>
    <cellStyle name="Entrada 2 2 2 4 7 4" xfId="18988"/>
    <cellStyle name="Entrada 2 2 2 4 7 4 2" xfId="33348"/>
    <cellStyle name="Entrada 2 2 2 4 7 5" xfId="33345"/>
    <cellStyle name="Entrada 2 2 2 4 8" xfId="7178"/>
    <cellStyle name="Entrada 2 2 2 4 8 2" xfId="11199"/>
    <cellStyle name="Entrada 2 2 2 4 8 2 2" xfId="33350"/>
    <cellStyle name="Entrada 2 2 2 4 8 3" xfId="17471"/>
    <cellStyle name="Entrada 2 2 2 4 8 3 2" xfId="33351"/>
    <cellStyle name="Entrada 2 2 2 4 8 4" xfId="20696"/>
    <cellStyle name="Entrada 2 2 2 4 8 4 2" xfId="33352"/>
    <cellStyle name="Entrada 2 2 2 4 8 5" xfId="33349"/>
    <cellStyle name="Entrada 2 2 2 4 9" xfId="4664"/>
    <cellStyle name="Entrada 2 2 2 4 9 2" xfId="15567"/>
    <cellStyle name="Entrada 2 2 2 4 9 2 2" xfId="33354"/>
    <cellStyle name="Entrada 2 2 2 4 9 3" xfId="12372"/>
    <cellStyle name="Entrada 2 2 2 4 9 3 2" xfId="33355"/>
    <cellStyle name="Entrada 2 2 2 4 9 4" xfId="33353"/>
    <cellStyle name="Entrada 2 2 2 5" xfId="2600"/>
    <cellStyle name="Entrada 2 2 2 5 10" xfId="33356"/>
    <cellStyle name="Entrada 2 2 2 5 2" xfId="2987"/>
    <cellStyle name="Entrada 2 2 2 5 2 2" xfId="6888"/>
    <cellStyle name="Entrada 2 2 2 5 2 2 2" xfId="17259"/>
    <cellStyle name="Entrada 2 2 2 5 2 2 2 2" xfId="33359"/>
    <cellStyle name="Entrada 2 2 2 5 2 2 3" xfId="20406"/>
    <cellStyle name="Entrada 2 2 2 5 2 2 3 2" xfId="33360"/>
    <cellStyle name="Entrada 2 2 2 5 2 2 4" xfId="33358"/>
    <cellStyle name="Entrada 2 2 2 5 2 3" xfId="9080"/>
    <cellStyle name="Entrada 2 2 2 5 2 3 2" xfId="33361"/>
    <cellStyle name="Entrada 2 2 2 5 2 4" xfId="14337"/>
    <cellStyle name="Entrada 2 2 2 5 2 4 2" xfId="33362"/>
    <cellStyle name="Entrada 2 2 2 5 2 5" xfId="15336"/>
    <cellStyle name="Entrada 2 2 2 5 2 5 2" xfId="33363"/>
    <cellStyle name="Entrada 2 2 2 5 2 6" xfId="33357"/>
    <cellStyle name="Entrada 2 2 2 5 3" xfId="3370"/>
    <cellStyle name="Entrada 2 2 2 5 3 2" xfId="14613"/>
    <cellStyle name="Entrada 2 2 2 5 3 2 2" xfId="33365"/>
    <cellStyle name="Entrada 2 2 2 5 3 3" xfId="13606"/>
    <cellStyle name="Entrada 2 2 2 5 3 3 2" xfId="33366"/>
    <cellStyle name="Entrada 2 2 2 5 3 4" xfId="33364"/>
    <cellStyle name="Entrada 2 2 2 5 4" xfId="3753"/>
    <cellStyle name="Entrada 2 2 2 5 4 2" xfId="14888"/>
    <cellStyle name="Entrada 2 2 2 5 4 2 2" xfId="33368"/>
    <cellStyle name="Entrada 2 2 2 5 4 3" xfId="13206"/>
    <cellStyle name="Entrada 2 2 2 5 4 3 2" xfId="33369"/>
    <cellStyle name="Entrada 2 2 2 5 4 4" xfId="33367"/>
    <cellStyle name="Entrada 2 2 2 5 5" xfId="4135"/>
    <cellStyle name="Entrada 2 2 2 5 5 2" xfId="15162"/>
    <cellStyle name="Entrada 2 2 2 5 5 2 2" xfId="33371"/>
    <cellStyle name="Entrada 2 2 2 5 5 3" xfId="12824"/>
    <cellStyle name="Entrada 2 2 2 5 5 3 2" xfId="33372"/>
    <cellStyle name="Entrada 2 2 2 5 5 4" xfId="33370"/>
    <cellStyle name="Entrada 2 2 2 5 6" xfId="5179"/>
    <cellStyle name="Entrada 2 2 2 5 6 2" xfId="15968"/>
    <cellStyle name="Entrada 2 2 2 5 6 2 2" xfId="33374"/>
    <cellStyle name="Entrada 2 2 2 5 6 3" xfId="18697"/>
    <cellStyle name="Entrada 2 2 2 5 6 3 2" xfId="33375"/>
    <cellStyle name="Entrada 2 2 2 5 6 4" xfId="33373"/>
    <cellStyle name="Entrada 2 2 2 5 7" xfId="8731"/>
    <cellStyle name="Entrada 2 2 2 5 7 2" xfId="33376"/>
    <cellStyle name="Entrada 2 2 2 5 8" xfId="14057"/>
    <cellStyle name="Entrada 2 2 2 5 8 2" xfId="33377"/>
    <cellStyle name="Entrada 2 2 2 5 9" xfId="18053"/>
    <cellStyle name="Entrada 2 2 2 5 9 2" xfId="33378"/>
    <cellStyle name="Entrada 2 2 2 6" xfId="2574"/>
    <cellStyle name="Entrada 2 2 2 6 10" xfId="33379"/>
    <cellStyle name="Entrada 2 2 2 6 2" xfId="2961"/>
    <cellStyle name="Entrada 2 2 2 6 2 2" xfId="7332"/>
    <cellStyle name="Entrada 2 2 2 6 2 2 2" xfId="17591"/>
    <cellStyle name="Entrada 2 2 2 6 2 2 2 2" xfId="33382"/>
    <cellStyle name="Entrada 2 2 2 6 2 2 3" xfId="20850"/>
    <cellStyle name="Entrada 2 2 2 6 2 2 3 2" xfId="33383"/>
    <cellStyle name="Entrada 2 2 2 6 2 2 4" xfId="33381"/>
    <cellStyle name="Entrada 2 2 2 6 2 3" xfId="9055"/>
    <cellStyle name="Entrada 2 2 2 6 2 3 2" xfId="33384"/>
    <cellStyle name="Entrada 2 2 2 6 2 4" xfId="14317"/>
    <cellStyle name="Entrada 2 2 2 6 2 4 2" xfId="33385"/>
    <cellStyle name="Entrada 2 2 2 6 2 5" xfId="15657"/>
    <cellStyle name="Entrada 2 2 2 6 2 5 2" xfId="33386"/>
    <cellStyle name="Entrada 2 2 2 6 2 6" xfId="33380"/>
    <cellStyle name="Entrada 2 2 2 6 3" xfId="3344"/>
    <cellStyle name="Entrada 2 2 2 6 3 2" xfId="14593"/>
    <cellStyle name="Entrada 2 2 2 6 3 2 2" xfId="33388"/>
    <cellStyle name="Entrada 2 2 2 6 3 3" xfId="13684"/>
    <cellStyle name="Entrada 2 2 2 6 3 3 2" xfId="33389"/>
    <cellStyle name="Entrada 2 2 2 6 3 4" xfId="33387"/>
    <cellStyle name="Entrada 2 2 2 6 4" xfId="3727"/>
    <cellStyle name="Entrada 2 2 2 6 4 2" xfId="14868"/>
    <cellStyle name="Entrada 2 2 2 6 4 2 2" xfId="33391"/>
    <cellStyle name="Entrada 2 2 2 6 4 3" xfId="13232"/>
    <cellStyle name="Entrada 2 2 2 6 4 3 2" xfId="33392"/>
    <cellStyle name="Entrada 2 2 2 6 4 4" xfId="33390"/>
    <cellStyle name="Entrada 2 2 2 6 5" xfId="4109"/>
    <cellStyle name="Entrada 2 2 2 6 5 2" xfId="15142"/>
    <cellStyle name="Entrada 2 2 2 6 5 2 2" xfId="33394"/>
    <cellStyle name="Entrada 2 2 2 6 5 3" xfId="12850"/>
    <cellStyle name="Entrada 2 2 2 6 5 3 2" xfId="33395"/>
    <cellStyle name="Entrada 2 2 2 6 5 4" xfId="33393"/>
    <cellStyle name="Entrada 2 2 2 6 6" xfId="5624"/>
    <cellStyle name="Entrada 2 2 2 6 6 2" xfId="16299"/>
    <cellStyle name="Entrada 2 2 2 6 6 2 2" xfId="33397"/>
    <cellStyle name="Entrada 2 2 2 6 6 3" xfId="19142"/>
    <cellStyle name="Entrada 2 2 2 6 6 3 2" xfId="33398"/>
    <cellStyle name="Entrada 2 2 2 6 6 4" xfId="33396"/>
    <cellStyle name="Entrada 2 2 2 6 7" xfId="8706"/>
    <cellStyle name="Entrada 2 2 2 6 7 2" xfId="33399"/>
    <cellStyle name="Entrada 2 2 2 6 8" xfId="14037"/>
    <cellStyle name="Entrada 2 2 2 6 8 2" xfId="33400"/>
    <cellStyle name="Entrada 2 2 2 6 9" xfId="14279"/>
    <cellStyle name="Entrada 2 2 2 6 9 2" xfId="33401"/>
    <cellStyle name="Entrada 2 2 2 7" xfId="4940"/>
    <cellStyle name="Entrada 2 2 2 7 2" xfId="6649"/>
    <cellStyle name="Entrada 2 2 2 7 2 2" xfId="10779"/>
    <cellStyle name="Entrada 2 2 2 7 2 2 2" xfId="33404"/>
    <cellStyle name="Entrada 2 2 2 7 2 3" xfId="17060"/>
    <cellStyle name="Entrada 2 2 2 7 2 3 2" xfId="33405"/>
    <cellStyle name="Entrada 2 2 2 7 2 4" xfId="20167"/>
    <cellStyle name="Entrada 2 2 2 7 2 4 2" xfId="33406"/>
    <cellStyle name="Entrada 2 2 2 7 2 5" xfId="33403"/>
    <cellStyle name="Entrada 2 2 2 7 3" xfId="9946"/>
    <cellStyle name="Entrada 2 2 2 7 3 2" xfId="33407"/>
    <cellStyle name="Entrada 2 2 2 7 4" xfId="15770"/>
    <cellStyle name="Entrada 2 2 2 7 4 2" xfId="33408"/>
    <cellStyle name="Entrada 2 2 2 7 5" xfId="18458"/>
    <cellStyle name="Entrada 2 2 2 7 5 2" xfId="33409"/>
    <cellStyle name="Entrada 2 2 2 7 6" xfId="33402"/>
    <cellStyle name="Entrada 2 2 2 8" xfId="4829"/>
    <cellStyle name="Entrada 2 2 2 8 2" xfId="4540"/>
    <cellStyle name="Entrada 2 2 2 8 2 2" xfId="9793"/>
    <cellStyle name="Entrada 2 2 2 8 2 2 2" xfId="33412"/>
    <cellStyle name="Entrada 2 2 2 8 2 3" xfId="15486"/>
    <cellStyle name="Entrada 2 2 2 8 2 3 2" xfId="33413"/>
    <cellStyle name="Entrada 2 2 2 8 2 4" xfId="13654"/>
    <cellStyle name="Entrada 2 2 2 8 2 4 2" xfId="33414"/>
    <cellStyle name="Entrada 2 2 2 8 2 5" xfId="33411"/>
    <cellStyle name="Entrada 2 2 2 8 3" xfId="9907"/>
    <cellStyle name="Entrada 2 2 2 8 3 2" xfId="33415"/>
    <cellStyle name="Entrada 2 2 2 8 4" xfId="15691"/>
    <cellStyle name="Entrada 2 2 2 8 4 2" xfId="33416"/>
    <cellStyle name="Entrada 2 2 2 8 5" xfId="18347"/>
    <cellStyle name="Entrada 2 2 2 8 5 2" xfId="33417"/>
    <cellStyle name="Entrada 2 2 2 8 6" xfId="33410"/>
    <cellStyle name="Entrada 2 2 2 9" xfId="4729"/>
    <cellStyle name="Entrada 2 2 2 9 2" xfId="9869"/>
    <cellStyle name="Entrada 2 2 2 9 2 2" xfId="33419"/>
    <cellStyle name="Entrada 2 2 2 9 3" xfId="15613"/>
    <cellStyle name="Entrada 2 2 2 9 3 2" xfId="33420"/>
    <cellStyle name="Entrada 2 2 2 9 4" xfId="12319"/>
    <cellStyle name="Entrada 2 2 2 9 4 2" xfId="33421"/>
    <cellStyle name="Entrada 2 2 2 9 5" xfId="33418"/>
    <cellStyle name="Entrada 2 2 3" xfId="2172"/>
    <cellStyle name="Entrada 2 2 3 10" xfId="5219"/>
    <cellStyle name="Entrada 2 2 3 10 2" xfId="10001"/>
    <cellStyle name="Entrada 2 2 3 10 2 2" xfId="33424"/>
    <cellStyle name="Entrada 2 2 3 10 3" xfId="16000"/>
    <cellStyle name="Entrada 2 2 3 10 3 2" xfId="33425"/>
    <cellStyle name="Entrada 2 2 3 10 4" xfId="18737"/>
    <cellStyle name="Entrada 2 2 3 10 4 2" xfId="33426"/>
    <cellStyle name="Entrada 2 2 3 10 5" xfId="33423"/>
    <cellStyle name="Entrada 2 2 3 11" xfId="6928"/>
    <cellStyle name="Entrada 2 2 3 11 2" xfId="10988"/>
    <cellStyle name="Entrada 2 2 3 11 2 2" xfId="33428"/>
    <cellStyle name="Entrada 2 2 3 11 3" xfId="17291"/>
    <cellStyle name="Entrada 2 2 3 11 3 2" xfId="33429"/>
    <cellStyle name="Entrada 2 2 3 11 4" xfId="20446"/>
    <cellStyle name="Entrada 2 2 3 11 4 2" xfId="33430"/>
    <cellStyle name="Entrada 2 2 3 11 5" xfId="33427"/>
    <cellStyle name="Entrada 2 2 3 12" xfId="4351"/>
    <cellStyle name="Entrada 2 2 3 12 2" xfId="15326"/>
    <cellStyle name="Entrada 2 2 3 12 2 2" xfId="33432"/>
    <cellStyle name="Entrada 2 2 3 12 3" xfId="12609"/>
    <cellStyle name="Entrada 2 2 3 12 3 2" xfId="33433"/>
    <cellStyle name="Entrada 2 2 3 12 4" xfId="33431"/>
    <cellStyle name="Entrada 2 2 3 13" xfId="8327"/>
    <cellStyle name="Entrada 2 2 3 13 2" xfId="33434"/>
    <cellStyle name="Entrada 2 2 3 14" xfId="13743"/>
    <cellStyle name="Entrada 2 2 3 14 2" xfId="33435"/>
    <cellStyle name="Entrada 2 2 3 15" xfId="17890"/>
    <cellStyle name="Entrada 2 2 3 15 2" xfId="33436"/>
    <cellStyle name="Entrada 2 2 3 16" xfId="33422"/>
    <cellStyle name="Entrada 2 2 3 2" xfId="2229"/>
    <cellStyle name="Entrada 2 2 3 2 10" xfId="4415"/>
    <cellStyle name="Entrada 2 2 3 2 10 2" xfId="15385"/>
    <cellStyle name="Entrada 2 2 3 2 10 2 2" xfId="33439"/>
    <cellStyle name="Entrada 2 2 3 2 10 3" xfId="12558"/>
    <cellStyle name="Entrada 2 2 3 2 10 3 2" xfId="33440"/>
    <cellStyle name="Entrada 2 2 3 2 10 4" xfId="33438"/>
    <cellStyle name="Entrada 2 2 3 2 11" xfId="8384"/>
    <cellStyle name="Entrada 2 2 3 2 11 2" xfId="33441"/>
    <cellStyle name="Entrada 2 2 3 2 12" xfId="13786"/>
    <cellStyle name="Entrada 2 2 3 2 12 2" xfId="33442"/>
    <cellStyle name="Entrada 2 2 3 2 13" xfId="33437"/>
    <cellStyle name="Entrada 2 2 3 2 2" xfId="2719"/>
    <cellStyle name="Entrada 2 2 3 2 2 10" xfId="8849"/>
    <cellStyle name="Entrada 2 2 3 2 2 10 2" xfId="33444"/>
    <cellStyle name="Entrada 2 2 3 2 2 11" xfId="14151"/>
    <cellStyle name="Entrada 2 2 3 2 2 11 2" xfId="33445"/>
    <cellStyle name="Entrada 2 2 3 2 2 12" xfId="15512"/>
    <cellStyle name="Entrada 2 2 3 2 2 12 2" xfId="33446"/>
    <cellStyle name="Entrada 2 2 3 2 2 13" xfId="33443"/>
    <cellStyle name="Entrada 2 2 3 2 2 2" xfId="3106"/>
    <cellStyle name="Entrada 2 2 3 2 2 2 2" xfId="7467"/>
    <cellStyle name="Entrada 2 2 3 2 2 2 2 2" xfId="11443"/>
    <cellStyle name="Entrada 2 2 3 2 2 2 2 2 2" xfId="33449"/>
    <cellStyle name="Entrada 2 2 3 2 2 2 2 3" xfId="17690"/>
    <cellStyle name="Entrada 2 2 3 2 2 2 2 3 2" xfId="33450"/>
    <cellStyle name="Entrada 2 2 3 2 2 2 2 4" xfId="20985"/>
    <cellStyle name="Entrada 2 2 3 2 2 2 2 4 2" xfId="33451"/>
    <cellStyle name="Entrada 2 2 3 2 2 2 2 5" xfId="33448"/>
    <cellStyle name="Entrada 2 2 3 2 2 2 3" xfId="5759"/>
    <cellStyle name="Entrada 2 2 3 2 2 2 3 2" xfId="16399"/>
    <cellStyle name="Entrada 2 2 3 2 2 2 3 2 2" xfId="33453"/>
    <cellStyle name="Entrada 2 2 3 2 2 2 3 3" xfId="19277"/>
    <cellStyle name="Entrada 2 2 3 2 2 2 3 3 2" xfId="33454"/>
    <cellStyle name="Entrada 2 2 3 2 2 2 3 4" xfId="33452"/>
    <cellStyle name="Entrada 2 2 3 2 2 2 4" xfId="9198"/>
    <cellStyle name="Entrada 2 2 3 2 2 2 4 2" xfId="33455"/>
    <cellStyle name="Entrada 2 2 3 2 2 2 5" xfId="14431"/>
    <cellStyle name="Entrada 2 2 3 2 2 2 5 2" xfId="33456"/>
    <cellStyle name="Entrada 2 2 3 2 2 2 6" xfId="16937"/>
    <cellStyle name="Entrada 2 2 3 2 2 2 6 2" xfId="33457"/>
    <cellStyle name="Entrada 2 2 3 2 2 2 7" xfId="33447"/>
    <cellStyle name="Entrada 2 2 3 2 2 3" xfId="3489"/>
    <cellStyle name="Entrada 2 2 3 2 2 3 2" xfId="7244"/>
    <cellStyle name="Entrada 2 2 3 2 2 3 2 2" xfId="11265"/>
    <cellStyle name="Entrada 2 2 3 2 2 3 2 2 2" xfId="33460"/>
    <cellStyle name="Entrada 2 2 3 2 2 3 2 3" xfId="17518"/>
    <cellStyle name="Entrada 2 2 3 2 2 3 2 3 2" xfId="33461"/>
    <cellStyle name="Entrada 2 2 3 2 2 3 2 4" xfId="20762"/>
    <cellStyle name="Entrada 2 2 3 2 2 3 2 4 2" xfId="33462"/>
    <cellStyle name="Entrada 2 2 3 2 2 3 2 5" xfId="33459"/>
    <cellStyle name="Entrada 2 2 3 2 2 3 3" xfId="5536"/>
    <cellStyle name="Entrada 2 2 3 2 2 3 3 2" xfId="16226"/>
    <cellStyle name="Entrada 2 2 3 2 2 3 3 2 2" xfId="33464"/>
    <cellStyle name="Entrada 2 2 3 2 2 3 3 3" xfId="19054"/>
    <cellStyle name="Entrada 2 2 3 2 2 3 3 3 2" xfId="33465"/>
    <cellStyle name="Entrada 2 2 3 2 2 3 3 4" xfId="33463"/>
    <cellStyle name="Entrada 2 2 3 2 2 3 4" xfId="9408"/>
    <cellStyle name="Entrada 2 2 3 2 2 3 4 2" xfId="33466"/>
    <cellStyle name="Entrada 2 2 3 2 2 3 5" xfId="14706"/>
    <cellStyle name="Entrada 2 2 3 2 2 3 5 2" xfId="33467"/>
    <cellStyle name="Entrada 2 2 3 2 2 3 6" xfId="13456"/>
    <cellStyle name="Entrada 2 2 3 2 2 3 6 2" xfId="33468"/>
    <cellStyle name="Entrada 2 2 3 2 2 3 7" xfId="33458"/>
    <cellStyle name="Entrada 2 2 3 2 2 4" xfId="3872"/>
    <cellStyle name="Entrada 2 2 3 2 2 4 2" xfId="7774"/>
    <cellStyle name="Entrada 2 2 3 2 2 4 2 2" xfId="11742"/>
    <cellStyle name="Entrada 2 2 3 2 2 4 2 2 2" xfId="33471"/>
    <cellStyle name="Entrada 2 2 3 2 2 4 2 3" xfId="17924"/>
    <cellStyle name="Entrada 2 2 3 2 2 4 2 3 2" xfId="33472"/>
    <cellStyle name="Entrada 2 2 3 2 2 4 2 4" xfId="21292"/>
    <cellStyle name="Entrada 2 2 3 2 2 4 2 4 2" xfId="33473"/>
    <cellStyle name="Entrada 2 2 3 2 2 4 2 5" xfId="33470"/>
    <cellStyle name="Entrada 2 2 3 2 2 4 3" xfId="6066"/>
    <cellStyle name="Entrada 2 2 3 2 2 4 3 2" xfId="16633"/>
    <cellStyle name="Entrada 2 2 3 2 2 4 3 2 2" xfId="33475"/>
    <cellStyle name="Entrada 2 2 3 2 2 4 3 3" xfId="19584"/>
    <cellStyle name="Entrada 2 2 3 2 2 4 3 3 2" xfId="33476"/>
    <cellStyle name="Entrada 2 2 3 2 2 4 3 4" xfId="33474"/>
    <cellStyle name="Entrada 2 2 3 2 2 4 4" xfId="9586"/>
    <cellStyle name="Entrada 2 2 3 2 2 4 4 2" xfId="33477"/>
    <cellStyle name="Entrada 2 2 3 2 2 4 5" xfId="14982"/>
    <cellStyle name="Entrada 2 2 3 2 2 4 5 2" xfId="33478"/>
    <cellStyle name="Entrada 2 2 3 2 2 4 6" xfId="13087"/>
    <cellStyle name="Entrada 2 2 3 2 2 4 6 2" xfId="33479"/>
    <cellStyle name="Entrada 2 2 3 2 2 4 7" xfId="33469"/>
    <cellStyle name="Entrada 2 2 3 2 2 5" xfId="4254"/>
    <cellStyle name="Entrada 2 2 3 2 2 5 2" xfId="8006"/>
    <cellStyle name="Entrada 2 2 3 2 2 5 2 2" xfId="11974"/>
    <cellStyle name="Entrada 2 2 3 2 2 5 2 2 2" xfId="33482"/>
    <cellStyle name="Entrada 2 2 3 2 2 5 2 3" xfId="18095"/>
    <cellStyle name="Entrada 2 2 3 2 2 5 2 3 2" xfId="33483"/>
    <cellStyle name="Entrada 2 2 3 2 2 5 2 4" xfId="21524"/>
    <cellStyle name="Entrada 2 2 3 2 2 5 2 4 2" xfId="33484"/>
    <cellStyle name="Entrada 2 2 3 2 2 5 2 5" xfId="33481"/>
    <cellStyle name="Entrada 2 2 3 2 2 5 3" xfId="6298"/>
    <cellStyle name="Entrada 2 2 3 2 2 5 3 2" xfId="16803"/>
    <cellStyle name="Entrada 2 2 3 2 2 5 3 2 2" xfId="33486"/>
    <cellStyle name="Entrada 2 2 3 2 2 5 3 3" xfId="19816"/>
    <cellStyle name="Entrada 2 2 3 2 2 5 3 3 2" xfId="33487"/>
    <cellStyle name="Entrada 2 2 3 2 2 5 3 4" xfId="33485"/>
    <cellStyle name="Entrada 2 2 3 2 2 5 4" xfId="9763"/>
    <cellStyle name="Entrada 2 2 3 2 2 5 4 2" xfId="33488"/>
    <cellStyle name="Entrada 2 2 3 2 2 5 5" xfId="15254"/>
    <cellStyle name="Entrada 2 2 3 2 2 5 5 2" xfId="33489"/>
    <cellStyle name="Entrada 2 2 3 2 2 5 6" xfId="12705"/>
    <cellStyle name="Entrada 2 2 3 2 2 5 6 2" xfId="33490"/>
    <cellStyle name="Entrada 2 2 3 2 2 5 7" xfId="33480"/>
    <cellStyle name="Entrada 2 2 3 2 2 6" xfId="6530"/>
    <cellStyle name="Entrada 2 2 3 2 2 6 2" xfId="8238"/>
    <cellStyle name="Entrada 2 2 3 2 2 6 2 2" xfId="12206"/>
    <cellStyle name="Entrada 2 2 3 2 2 6 2 2 2" xfId="33493"/>
    <cellStyle name="Entrada 2 2 3 2 2 6 2 3" xfId="18267"/>
    <cellStyle name="Entrada 2 2 3 2 2 6 2 3 2" xfId="33494"/>
    <cellStyle name="Entrada 2 2 3 2 2 6 2 4" xfId="21756"/>
    <cellStyle name="Entrada 2 2 3 2 2 6 2 4 2" xfId="33495"/>
    <cellStyle name="Entrada 2 2 3 2 2 6 2 5" xfId="33492"/>
    <cellStyle name="Entrada 2 2 3 2 2 6 3" xfId="10664"/>
    <cellStyle name="Entrada 2 2 3 2 2 6 3 2" xfId="33496"/>
    <cellStyle name="Entrada 2 2 3 2 2 6 4" xfId="16974"/>
    <cellStyle name="Entrada 2 2 3 2 2 6 4 2" xfId="33497"/>
    <cellStyle name="Entrada 2 2 3 2 2 6 5" xfId="20048"/>
    <cellStyle name="Entrada 2 2 3 2 2 6 5 2" xfId="33498"/>
    <cellStyle name="Entrada 2 2 3 2 2 6 6" xfId="33491"/>
    <cellStyle name="Entrada 2 2 3 2 2 7" xfId="5518"/>
    <cellStyle name="Entrada 2 2 3 2 2 7 2" xfId="10259"/>
    <cellStyle name="Entrada 2 2 3 2 2 7 2 2" xfId="33500"/>
    <cellStyle name="Entrada 2 2 3 2 2 7 3" xfId="16213"/>
    <cellStyle name="Entrada 2 2 3 2 2 7 3 2" xfId="33501"/>
    <cellStyle name="Entrada 2 2 3 2 2 7 4" xfId="19036"/>
    <cellStyle name="Entrada 2 2 3 2 2 7 4 2" xfId="33502"/>
    <cellStyle name="Entrada 2 2 3 2 2 7 5" xfId="33499"/>
    <cellStyle name="Entrada 2 2 3 2 2 8" xfId="7226"/>
    <cellStyle name="Entrada 2 2 3 2 2 8 2" xfId="11247"/>
    <cellStyle name="Entrada 2 2 3 2 2 8 2 2" xfId="33504"/>
    <cellStyle name="Entrada 2 2 3 2 2 8 3" xfId="17505"/>
    <cellStyle name="Entrada 2 2 3 2 2 8 3 2" xfId="33505"/>
    <cellStyle name="Entrada 2 2 3 2 2 8 4" xfId="20744"/>
    <cellStyle name="Entrada 2 2 3 2 2 8 4 2" xfId="33506"/>
    <cellStyle name="Entrada 2 2 3 2 2 8 5" xfId="33503"/>
    <cellStyle name="Entrada 2 2 3 2 2 9" xfId="4712"/>
    <cellStyle name="Entrada 2 2 3 2 2 9 2" xfId="15601"/>
    <cellStyle name="Entrada 2 2 3 2 2 9 2 2" xfId="33508"/>
    <cellStyle name="Entrada 2 2 3 2 2 9 3" xfId="12336"/>
    <cellStyle name="Entrada 2 2 3 2 2 9 3 2" xfId="33509"/>
    <cellStyle name="Entrada 2 2 3 2 2 9 4" xfId="33507"/>
    <cellStyle name="Entrada 2 2 3 2 3" xfId="2776"/>
    <cellStyle name="Entrada 2 2 3 2 3 10" xfId="33510"/>
    <cellStyle name="Entrada 2 2 3 2 3 2" xfId="3163"/>
    <cellStyle name="Entrada 2 2 3 2 3 2 2" xfId="6869"/>
    <cellStyle name="Entrada 2 2 3 2 3 2 2 2" xfId="17248"/>
    <cellStyle name="Entrada 2 2 3 2 3 2 2 2 2" xfId="33513"/>
    <cellStyle name="Entrada 2 2 3 2 3 2 2 3" xfId="20387"/>
    <cellStyle name="Entrada 2 2 3 2 3 2 2 3 2" xfId="33514"/>
    <cellStyle name="Entrada 2 2 3 2 3 2 2 4" xfId="33512"/>
    <cellStyle name="Entrada 2 2 3 2 3 2 3" xfId="9240"/>
    <cellStyle name="Entrada 2 2 3 2 3 2 3 2" xfId="33515"/>
    <cellStyle name="Entrada 2 2 3 2 3 2 4" xfId="14473"/>
    <cellStyle name="Entrada 2 2 3 2 3 2 4 2" xfId="33516"/>
    <cellStyle name="Entrada 2 2 3 2 3 2 5" xfId="17653"/>
    <cellStyle name="Entrada 2 2 3 2 3 2 5 2" xfId="33517"/>
    <cellStyle name="Entrada 2 2 3 2 3 2 6" xfId="33511"/>
    <cellStyle name="Entrada 2 2 3 2 3 3" xfId="3546"/>
    <cellStyle name="Entrada 2 2 3 2 3 3 2" xfId="14748"/>
    <cellStyle name="Entrada 2 2 3 2 3 3 2 2" xfId="33519"/>
    <cellStyle name="Entrada 2 2 3 2 3 3 3" xfId="13399"/>
    <cellStyle name="Entrada 2 2 3 2 3 3 3 2" xfId="33520"/>
    <cellStyle name="Entrada 2 2 3 2 3 3 4" xfId="33518"/>
    <cellStyle name="Entrada 2 2 3 2 3 4" xfId="3929"/>
    <cellStyle name="Entrada 2 2 3 2 3 4 2" xfId="15023"/>
    <cellStyle name="Entrada 2 2 3 2 3 4 2 2" xfId="33522"/>
    <cellStyle name="Entrada 2 2 3 2 3 4 3" xfId="13030"/>
    <cellStyle name="Entrada 2 2 3 2 3 4 3 2" xfId="33523"/>
    <cellStyle name="Entrada 2 2 3 2 3 4 4" xfId="33521"/>
    <cellStyle name="Entrada 2 2 3 2 3 5" xfId="4311"/>
    <cellStyle name="Entrada 2 2 3 2 3 5 2" xfId="15295"/>
    <cellStyle name="Entrada 2 2 3 2 3 5 2 2" xfId="33525"/>
    <cellStyle name="Entrada 2 2 3 2 3 5 3" xfId="12649"/>
    <cellStyle name="Entrada 2 2 3 2 3 5 3 2" xfId="33526"/>
    <cellStyle name="Entrada 2 2 3 2 3 5 4" xfId="33524"/>
    <cellStyle name="Entrada 2 2 3 2 3 6" xfId="5160"/>
    <cellStyle name="Entrada 2 2 3 2 3 6 2" xfId="15957"/>
    <cellStyle name="Entrada 2 2 3 2 3 6 2 2" xfId="33528"/>
    <cellStyle name="Entrada 2 2 3 2 3 6 3" xfId="18678"/>
    <cellStyle name="Entrada 2 2 3 2 3 6 3 2" xfId="33529"/>
    <cellStyle name="Entrada 2 2 3 2 3 6 4" xfId="33527"/>
    <cellStyle name="Entrada 2 2 3 2 3 7" xfId="8906"/>
    <cellStyle name="Entrada 2 2 3 2 3 7 2" xfId="33530"/>
    <cellStyle name="Entrada 2 2 3 2 3 8" xfId="14193"/>
    <cellStyle name="Entrada 2 2 3 2 3 8 2" xfId="33531"/>
    <cellStyle name="Entrada 2 2 3 2 3 9" xfId="14759"/>
    <cellStyle name="Entrada 2 2 3 2 3 9 2" xfId="33532"/>
    <cellStyle name="Entrada 2 2 3 2 4" xfId="2394"/>
    <cellStyle name="Entrada 2 2 3 2 4 2" xfId="6595"/>
    <cellStyle name="Entrada 2 2 3 2 4 2 2" xfId="10729"/>
    <cellStyle name="Entrada 2 2 3 2 4 2 2 2" xfId="33535"/>
    <cellStyle name="Entrada 2 2 3 2 4 2 3" xfId="17015"/>
    <cellStyle name="Entrada 2 2 3 2 4 2 3 2" xfId="33536"/>
    <cellStyle name="Entrada 2 2 3 2 4 2 4" xfId="20113"/>
    <cellStyle name="Entrada 2 2 3 2 4 2 4 2" xfId="33537"/>
    <cellStyle name="Entrada 2 2 3 2 4 2 5" xfId="33534"/>
    <cellStyle name="Entrada 2 2 3 2 4 3" xfId="4886"/>
    <cellStyle name="Entrada 2 2 3 2 4 3 2" xfId="15725"/>
    <cellStyle name="Entrada 2 2 3 2 4 3 2 2" xfId="33539"/>
    <cellStyle name="Entrada 2 2 3 2 4 3 3" xfId="18404"/>
    <cellStyle name="Entrada 2 2 3 2 4 3 3 2" xfId="33540"/>
    <cellStyle name="Entrada 2 2 3 2 4 3 4" xfId="33538"/>
    <cellStyle name="Entrada 2 2 3 2 4 4" xfId="8546"/>
    <cellStyle name="Entrada 2 2 3 2 4 4 2" xfId="33541"/>
    <cellStyle name="Entrada 2 2 3 2 4 5" xfId="13918"/>
    <cellStyle name="Entrada 2 2 3 2 4 5 2" xfId="33542"/>
    <cellStyle name="Entrada 2 2 3 2 4 6" xfId="15501"/>
    <cellStyle name="Entrada 2 2 3 2 4 6 2" xfId="33543"/>
    <cellStyle name="Entrada 2 2 3 2 4 7" xfId="33533"/>
    <cellStyle name="Entrada 2 2 3 2 5" xfId="5873"/>
    <cellStyle name="Entrada 2 2 3 2 5 2" xfId="7581"/>
    <cellStyle name="Entrada 2 2 3 2 5 2 2" xfId="11549"/>
    <cellStyle name="Entrada 2 2 3 2 5 2 2 2" xfId="33546"/>
    <cellStyle name="Entrada 2 2 3 2 5 2 3" xfId="17787"/>
    <cellStyle name="Entrada 2 2 3 2 5 2 3 2" xfId="33547"/>
    <cellStyle name="Entrada 2 2 3 2 5 2 4" xfId="21099"/>
    <cellStyle name="Entrada 2 2 3 2 5 2 4 2" xfId="33548"/>
    <cellStyle name="Entrada 2 2 3 2 5 2 5" xfId="33545"/>
    <cellStyle name="Entrada 2 2 3 2 5 3" xfId="10391"/>
    <cellStyle name="Entrada 2 2 3 2 5 3 2" xfId="33549"/>
    <cellStyle name="Entrada 2 2 3 2 5 4" xfId="16496"/>
    <cellStyle name="Entrada 2 2 3 2 5 4 2" xfId="33550"/>
    <cellStyle name="Entrada 2 2 3 2 5 5" xfId="19391"/>
    <cellStyle name="Entrada 2 2 3 2 5 5 2" xfId="33551"/>
    <cellStyle name="Entrada 2 2 3 2 5 6" xfId="33544"/>
    <cellStyle name="Entrada 2 2 3 2 6" xfId="6105"/>
    <cellStyle name="Entrada 2 2 3 2 6 2" xfId="7813"/>
    <cellStyle name="Entrada 2 2 3 2 6 2 2" xfId="11781"/>
    <cellStyle name="Entrada 2 2 3 2 6 2 2 2" xfId="33554"/>
    <cellStyle name="Entrada 2 2 3 2 6 2 3" xfId="17958"/>
    <cellStyle name="Entrada 2 2 3 2 6 2 3 2" xfId="33555"/>
    <cellStyle name="Entrada 2 2 3 2 6 2 4" xfId="21331"/>
    <cellStyle name="Entrada 2 2 3 2 6 2 4 2" xfId="33556"/>
    <cellStyle name="Entrada 2 2 3 2 6 2 5" xfId="33553"/>
    <cellStyle name="Entrada 2 2 3 2 6 3" xfId="10431"/>
    <cellStyle name="Entrada 2 2 3 2 6 3 2" xfId="33557"/>
    <cellStyle name="Entrada 2 2 3 2 6 4" xfId="16667"/>
    <cellStyle name="Entrada 2 2 3 2 6 4 2" xfId="33558"/>
    <cellStyle name="Entrada 2 2 3 2 6 5" xfId="19623"/>
    <cellStyle name="Entrada 2 2 3 2 6 5 2" xfId="33559"/>
    <cellStyle name="Entrada 2 2 3 2 6 6" xfId="33552"/>
    <cellStyle name="Entrada 2 2 3 2 7" xfId="6337"/>
    <cellStyle name="Entrada 2 2 3 2 7 2" xfId="8045"/>
    <cellStyle name="Entrada 2 2 3 2 7 2 2" xfId="12013"/>
    <cellStyle name="Entrada 2 2 3 2 7 2 2 2" xfId="33562"/>
    <cellStyle name="Entrada 2 2 3 2 7 2 3" xfId="18129"/>
    <cellStyle name="Entrada 2 2 3 2 7 2 3 2" xfId="33563"/>
    <cellStyle name="Entrada 2 2 3 2 7 2 4" xfId="21563"/>
    <cellStyle name="Entrada 2 2 3 2 7 2 4 2" xfId="33564"/>
    <cellStyle name="Entrada 2 2 3 2 7 2 5" xfId="33561"/>
    <cellStyle name="Entrada 2 2 3 2 7 3" xfId="10471"/>
    <cellStyle name="Entrada 2 2 3 2 7 3 2" xfId="33565"/>
    <cellStyle name="Entrada 2 2 3 2 7 4" xfId="16837"/>
    <cellStyle name="Entrada 2 2 3 2 7 4 2" xfId="33566"/>
    <cellStyle name="Entrada 2 2 3 2 7 5" xfId="19855"/>
    <cellStyle name="Entrada 2 2 3 2 7 5 2" xfId="33567"/>
    <cellStyle name="Entrada 2 2 3 2 7 6" xfId="33560"/>
    <cellStyle name="Entrada 2 2 3 2 8" xfId="5308"/>
    <cellStyle name="Entrada 2 2 3 2 8 2" xfId="10066"/>
    <cellStyle name="Entrada 2 2 3 2 8 2 2" xfId="33569"/>
    <cellStyle name="Entrada 2 2 3 2 8 3" xfId="16068"/>
    <cellStyle name="Entrada 2 2 3 2 8 3 2" xfId="33570"/>
    <cellStyle name="Entrada 2 2 3 2 8 4" xfId="18826"/>
    <cellStyle name="Entrada 2 2 3 2 8 4 2" xfId="33571"/>
    <cellStyle name="Entrada 2 2 3 2 8 5" xfId="33568"/>
    <cellStyle name="Entrada 2 2 3 2 9" xfId="7016"/>
    <cellStyle name="Entrada 2 2 3 2 9 2" xfId="11052"/>
    <cellStyle name="Entrada 2 2 3 2 9 2 2" xfId="33573"/>
    <cellStyle name="Entrada 2 2 3 2 9 3" xfId="17360"/>
    <cellStyle name="Entrada 2 2 3 2 9 3 2" xfId="33574"/>
    <cellStyle name="Entrada 2 2 3 2 9 4" xfId="20534"/>
    <cellStyle name="Entrada 2 2 3 2 9 4 2" xfId="33575"/>
    <cellStyle name="Entrada 2 2 3 2 9 5" xfId="33572"/>
    <cellStyle name="Entrada 2 2 3 3" xfId="2133"/>
    <cellStyle name="Entrada 2 2 3 3 10" xfId="4389"/>
    <cellStyle name="Entrada 2 2 3 3 10 2" xfId="15359"/>
    <cellStyle name="Entrada 2 2 3 3 10 2 2" xfId="33578"/>
    <cellStyle name="Entrada 2 2 3 3 10 3" xfId="12584"/>
    <cellStyle name="Entrada 2 2 3 3 10 3 2" xfId="33579"/>
    <cellStyle name="Entrada 2 2 3 3 10 4" xfId="33577"/>
    <cellStyle name="Entrada 2 2 3 3 11" xfId="8290"/>
    <cellStyle name="Entrada 2 2 3 3 11 2" xfId="33580"/>
    <cellStyle name="Entrada 2 2 3 3 12" xfId="13710"/>
    <cellStyle name="Entrada 2 2 3 3 12 2" xfId="33581"/>
    <cellStyle name="Entrada 2 2 3 3 13" xfId="33576"/>
    <cellStyle name="Entrada 2 2 3 3 2" xfId="2625"/>
    <cellStyle name="Entrada 2 2 3 3 2 10" xfId="8755"/>
    <cellStyle name="Entrada 2 2 3 3 2 10 2" xfId="33583"/>
    <cellStyle name="Entrada 2 2 3 3 2 11" xfId="14078"/>
    <cellStyle name="Entrada 2 2 3 3 2 11 2" xfId="33584"/>
    <cellStyle name="Entrada 2 2 3 3 2 12" xfId="16792"/>
    <cellStyle name="Entrada 2 2 3 3 2 12 2" xfId="33585"/>
    <cellStyle name="Entrada 2 2 3 3 2 13" xfId="33582"/>
    <cellStyle name="Entrada 2 2 3 3 2 2" xfId="3012"/>
    <cellStyle name="Entrada 2 2 3 3 2 2 2" xfId="6826"/>
    <cellStyle name="Entrada 2 2 3 3 2 2 2 2" xfId="10912"/>
    <cellStyle name="Entrada 2 2 3 3 2 2 2 2 2" xfId="33588"/>
    <cellStyle name="Entrada 2 2 3 3 2 2 2 3" xfId="17214"/>
    <cellStyle name="Entrada 2 2 3 3 2 2 2 3 2" xfId="33589"/>
    <cellStyle name="Entrada 2 2 3 3 2 2 2 4" xfId="20344"/>
    <cellStyle name="Entrada 2 2 3 3 2 2 2 4 2" xfId="33590"/>
    <cellStyle name="Entrada 2 2 3 3 2 2 2 5" xfId="33587"/>
    <cellStyle name="Entrada 2 2 3 3 2 2 3" xfId="5117"/>
    <cellStyle name="Entrada 2 2 3 3 2 2 3 2" xfId="15923"/>
    <cellStyle name="Entrada 2 2 3 3 2 2 3 2 2" xfId="33592"/>
    <cellStyle name="Entrada 2 2 3 3 2 2 3 3" xfId="18635"/>
    <cellStyle name="Entrada 2 2 3 3 2 2 3 3 2" xfId="33593"/>
    <cellStyle name="Entrada 2 2 3 3 2 2 3 4" xfId="33591"/>
    <cellStyle name="Entrada 2 2 3 3 2 2 4" xfId="9104"/>
    <cellStyle name="Entrada 2 2 3 3 2 2 4 2" xfId="33594"/>
    <cellStyle name="Entrada 2 2 3 3 2 2 5" xfId="14358"/>
    <cellStyle name="Entrada 2 2 3 3 2 2 5 2" xfId="33595"/>
    <cellStyle name="Entrada 2 2 3 3 2 2 6" xfId="14206"/>
    <cellStyle name="Entrada 2 2 3 3 2 2 6 2" xfId="33596"/>
    <cellStyle name="Entrada 2 2 3 3 2 2 7" xfId="33586"/>
    <cellStyle name="Entrada 2 2 3 3 2 3" xfId="3395"/>
    <cellStyle name="Entrada 2 2 3 3 2 3 2" xfId="7548"/>
    <cellStyle name="Entrada 2 2 3 3 2 3 2 2" xfId="11518"/>
    <cellStyle name="Entrada 2 2 3 3 2 3 2 2 2" xfId="33599"/>
    <cellStyle name="Entrada 2 2 3 3 2 3 2 3" xfId="17754"/>
    <cellStyle name="Entrada 2 2 3 3 2 3 2 3 2" xfId="33600"/>
    <cellStyle name="Entrada 2 2 3 3 2 3 2 4" xfId="21066"/>
    <cellStyle name="Entrada 2 2 3 3 2 3 2 4 2" xfId="33601"/>
    <cellStyle name="Entrada 2 2 3 3 2 3 2 5" xfId="33598"/>
    <cellStyle name="Entrada 2 2 3 3 2 3 3" xfId="5840"/>
    <cellStyle name="Entrada 2 2 3 3 2 3 3 2" xfId="16463"/>
    <cellStyle name="Entrada 2 2 3 3 2 3 3 2 2" xfId="33603"/>
    <cellStyle name="Entrada 2 2 3 3 2 3 3 3" xfId="19358"/>
    <cellStyle name="Entrada 2 2 3 3 2 3 3 3 2" xfId="33604"/>
    <cellStyle name="Entrada 2 2 3 3 2 3 3 4" xfId="33602"/>
    <cellStyle name="Entrada 2 2 3 3 2 3 4" xfId="9318"/>
    <cellStyle name="Entrada 2 2 3 3 2 3 4 2" xfId="33605"/>
    <cellStyle name="Entrada 2 2 3 3 2 3 5" xfId="14634"/>
    <cellStyle name="Entrada 2 2 3 3 2 3 5 2" xfId="33606"/>
    <cellStyle name="Entrada 2 2 3 3 2 3 6" xfId="13550"/>
    <cellStyle name="Entrada 2 2 3 3 2 3 6 2" xfId="33607"/>
    <cellStyle name="Entrada 2 2 3 3 2 3 7" xfId="33597"/>
    <cellStyle name="Entrada 2 2 3 3 2 4" xfId="3778"/>
    <cellStyle name="Entrada 2 2 3 3 2 4 2" xfId="7607"/>
    <cellStyle name="Entrada 2 2 3 3 2 4 2 2" xfId="11575"/>
    <cellStyle name="Entrada 2 2 3 3 2 4 2 2 2" xfId="33610"/>
    <cellStyle name="Entrada 2 2 3 3 2 4 2 3" xfId="17811"/>
    <cellStyle name="Entrada 2 2 3 3 2 4 2 3 2" xfId="33611"/>
    <cellStyle name="Entrada 2 2 3 3 2 4 2 4" xfId="21125"/>
    <cellStyle name="Entrada 2 2 3 3 2 4 2 4 2" xfId="33612"/>
    <cellStyle name="Entrada 2 2 3 3 2 4 2 5" xfId="33609"/>
    <cellStyle name="Entrada 2 2 3 3 2 4 3" xfId="5899"/>
    <cellStyle name="Entrada 2 2 3 3 2 4 3 2" xfId="16520"/>
    <cellStyle name="Entrada 2 2 3 3 2 4 3 2 2" xfId="33614"/>
    <cellStyle name="Entrada 2 2 3 3 2 4 3 3" xfId="19417"/>
    <cellStyle name="Entrada 2 2 3 3 2 4 3 3 2" xfId="33615"/>
    <cellStyle name="Entrada 2 2 3 3 2 4 3 4" xfId="33613"/>
    <cellStyle name="Entrada 2 2 3 3 2 4 4" xfId="9496"/>
    <cellStyle name="Entrada 2 2 3 3 2 4 4 2" xfId="33616"/>
    <cellStyle name="Entrada 2 2 3 3 2 4 5" xfId="14909"/>
    <cellStyle name="Entrada 2 2 3 3 2 4 5 2" xfId="33617"/>
    <cellStyle name="Entrada 2 2 3 3 2 4 6" xfId="13181"/>
    <cellStyle name="Entrada 2 2 3 3 2 4 6 2" xfId="33618"/>
    <cellStyle name="Entrada 2 2 3 3 2 4 7" xfId="33608"/>
    <cellStyle name="Entrada 2 2 3 3 2 5" xfId="4160"/>
    <cellStyle name="Entrada 2 2 3 3 2 5 2" xfId="7839"/>
    <cellStyle name="Entrada 2 2 3 3 2 5 2 2" xfId="11807"/>
    <cellStyle name="Entrada 2 2 3 3 2 5 2 2 2" xfId="33621"/>
    <cellStyle name="Entrada 2 2 3 3 2 5 2 3" xfId="17982"/>
    <cellStyle name="Entrada 2 2 3 3 2 5 2 3 2" xfId="33622"/>
    <cellStyle name="Entrada 2 2 3 3 2 5 2 4" xfId="21357"/>
    <cellStyle name="Entrada 2 2 3 3 2 5 2 4 2" xfId="33623"/>
    <cellStyle name="Entrada 2 2 3 3 2 5 2 5" xfId="33620"/>
    <cellStyle name="Entrada 2 2 3 3 2 5 3" xfId="6131"/>
    <cellStyle name="Entrada 2 2 3 3 2 5 3 2" xfId="16691"/>
    <cellStyle name="Entrada 2 2 3 3 2 5 3 2 2" xfId="33625"/>
    <cellStyle name="Entrada 2 2 3 3 2 5 3 3" xfId="19649"/>
    <cellStyle name="Entrada 2 2 3 3 2 5 3 3 2" xfId="33626"/>
    <cellStyle name="Entrada 2 2 3 3 2 5 3 4" xfId="33624"/>
    <cellStyle name="Entrada 2 2 3 3 2 5 4" xfId="9673"/>
    <cellStyle name="Entrada 2 2 3 3 2 5 4 2" xfId="33627"/>
    <cellStyle name="Entrada 2 2 3 3 2 5 5" xfId="15183"/>
    <cellStyle name="Entrada 2 2 3 3 2 5 5 2" xfId="33628"/>
    <cellStyle name="Entrada 2 2 3 3 2 5 6" xfId="12799"/>
    <cellStyle name="Entrada 2 2 3 3 2 5 6 2" xfId="33629"/>
    <cellStyle name="Entrada 2 2 3 3 2 5 7" xfId="33619"/>
    <cellStyle name="Entrada 2 2 3 3 2 6" xfId="6363"/>
    <cellStyle name="Entrada 2 2 3 3 2 6 2" xfId="8071"/>
    <cellStyle name="Entrada 2 2 3 3 2 6 2 2" xfId="12039"/>
    <cellStyle name="Entrada 2 2 3 3 2 6 2 2 2" xfId="33632"/>
    <cellStyle name="Entrada 2 2 3 3 2 6 2 3" xfId="18153"/>
    <cellStyle name="Entrada 2 2 3 3 2 6 2 3 2" xfId="33633"/>
    <cellStyle name="Entrada 2 2 3 3 2 6 2 4" xfId="21589"/>
    <cellStyle name="Entrada 2 2 3 3 2 6 2 4 2" xfId="33634"/>
    <cellStyle name="Entrada 2 2 3 3 2 6 2 5" xfId="33631"/>
    <cellStyle name="Entrada 2 2 3 3 2 6 3" xfId="10497"/>
    <cellStyle name="Entrada 2 2 3 3 2 6 3 2" xfId="33635"/>
    <cellStyle name="Entrada 2 2 3 3 2 6 4" xfId="16861"/>
    <cellStyle name="Entrada 2 2 3 3 2 6 4 2" xfId="33636"/>
    <cellStyle name="Entrada 2 2 3 3 2 6 5" xfId="19881"/>
    <cellStyle name="Entrada 2 2 3 3 2 6 5 2" xfId="33637"/>
    <cellStyle name="Entrada 2 2 3 3 2 6 6" xfId="33630"/>
    <cellStyle name="Entrada 2 2 3 3 2 7" xfId="5351"/>
    <cellStyle name="Entrada 2 2 3 3 2 7 2" xfId="10092"/>
    <cellStyle name="Entrada 2 2 3 3 2 7 2 2" xfId="33639"/>
    <cellStyle name="Entrada 2 2 3 3 2 7 3" xfId="16099"/>
    <cellStyle name="Entrada 2 2 3 3 2 7 3 2" xfId="33640"/>
    <cellStyle name="Entrada 2 2 3 3 2 7 4" xfId="18869"/>
    <cellStyle name="Entrada 2 2 3 3 2 7 4 2" xfId="33641"/>
    <cellStyle name="Entrada 2 2 3 3 2 7 5" xfId="33638"/>
    <cellStyle name="Entrada 2 2 3 3 2 8" xfId="7059"/>
    <cellStyle name="Entrada 2 2 3 3 2 8 2" xfId="11080"/>
    <cellStyle name="Entrada 2 2 3 3 2 8 2 2" xfId="33643"/>
    <cellStyle name="Entrada 2 2 3 3 2 8 3" xfId="17391"/>
    <cellStyle name="Entrada 2 2 3 3 2 8 3 2" xfId="33644"/>
    <cellStyle name="Entrada 2 2 3 3 2 8 4" xfId="20577"/>
    <cellStyle name="Entrada 2 2 3 3 2 8 4 2" xfId="33645"/>
    <cellStyle name="Entrada 2 2 3 3 2 8 5" xfId="33642"/>
    <cellStyle name="Entrada 2 2 3 3 2 9" xfId="4441"/>
    <cellStyle name="Entrada 2 2 3 3 2 9 2" xfId="15409"/>
    <cellStyle name="Entrada 2 2 3 3 2 9 2 2" xfId="33647"/>
    <cellStyle name="Entrada 2 2 3 3 2 9 3" xfId="12532"/>
    <cellStyle name="Entrada 2 2 3 3 2 9 3 2" xfId="33648"/>
    <cellStyle name="Entrada 2 2 3 3 2 9 4" xfId="33646"/>
    <cellStyle name="Entrada 2 2 3 3 3" xfId="2576"/>
    <cellStyle name="Entrada 2 2 3 3 3 10" xfId="33649"/>
    <cellStyle name="Entrada 2 2 3 3 3 2" xfId="2963"/>
    <cellStyle name="Entrada 2 2 3 3 3 2 2" xfId="7307"/>
    <cellStyle name="Entrada 2 2 3 3 3 2 2 2" xfId="17570"/>
    <cellStyle name="Entrada 2 2 3 3 3 2 2 2 2" xfId="33652"/>
    <cellStyle name="Entrada 2 2 3 3 3 2 2 3" xfId="20825"/>
    <cellStyle name="Entrada 2 2 3 3 3 2 2 3 2" xfId="33653"/>
    <cellStyle name="Entrada 2 2 3 3 3 2 2 4" xfId="33651"/>
    <cellStyle name="Entrada 2 2 3 3 3 2 3" xfId="9057"/>
    <cellStyle name="Entrada 2 2 3 3 3 2 3 2" xfId="33654"/>
    <cellStyle name="Entrada 2 2 3 3 3 2 4" xfId="14319"/>
    <cellStyle name="Entrada 2 2 3 3 3 2 4 2" xfId="33655"/>
    <cellStyle name="Entrada 2 2 3 3 3 2 5" xfId="14708"/>
    <cellStyle name="Entrada 2 2 3 3 3 2 5 2" xfId="33656"/>
    <cellStyle name="Entrada 2 2 3 3 3 2 6" xfId="33650"/>
    <cellStyle name="Entrada 2 2 3 3 3 3" xfId="3346"/>
    <cellStyle name="Entrada 2 2 3 3 3 3 2" xfId="14595"/>
    <cellStyle name="Entrada 2 2 3 3 3 3 2 2" xfId="33658"/>
    <cellStyle name="Entrada 2 2 3 3 3 3 3" xfId="13674"/>
    <cellStyle name="Entrada 2 2 3 3 3 3 3 2" xfId="33659"/>
    <cellStyle name="Entrada 2 2 3 3 3 3 4" xfId="33657"/>
    <cellStyle name="Entrada 2 2 3 3 3 4" xfId="3729"/>
    <cellStyle name="Entrada 2 2 3 3 3 4 2" xfId="14870"/>
    <cellStyle name="Entrada 2 2 3 3 3 4 2 2" xfId="33661"/>
    <cellStyle name="Entrada 2 2 3 3 3 4 3" xfId="13230"/>
    <cellStyle name="Entrada 2 2 3 3 3 4 3 2" xfId="33662"/>
    <cellStyle name="Entrada 2 2 3 3 3 4 4" xfId="33660"/>
    <cellStyle name="Entrada 2 2 3 3 3 5" xfId="4111"/>
    <cellStyle name="Entrada 2 2 3 3 3 5 2" xfId="15144"/>
    <cellStyle name="Entrada 2 2 3 3 3 5 2 2" xfId="33664"/>
    <cellStyle name="Entrada 2 2 3 3 3 5 3" xfId="12848"/>
    <cellStyle name="Entrada 2 2 3 3 3 5 3 2" xfId="33665"/>
    <cellStyle name="Entrada 2 2 3 3 3 5 4" xfId="33663"/>
    <cellStyle name="Entrada 2 2 3 3 3 6" xfId="5599"/>
    <cellStyle name="Entrada 2 2 3 3 3 6 2" xfId="16278"/>
    <cellStyle name="Entrada 2 2 3 3 3 6 2 2" xfId="33667"/>
    <cellStyle name="Entrada 2 2 3 3 3 6 3" xfId="19117"/>
    <cellStyle name="Entrada 2 2 3 3 3 6 3 2" xfId="33668"/>
    <cellStyle name="Entrada 2 2 3 3 3 6 4" xfId="33666"/>
    <cellStyle name="Entrada 2 2 3 3 3 7" xfId="8708"/>
    <cellStyle name="Entrada 2 2 3 3 3 7 2" xfId="33669"/>
    <cellStyle name="Entrada 2 2 3 3 3 8" xfId="14039"/>
    <cellStyle name="Entrada 2 2 3 3 3 8 2" xfId="33670"/>
    <cellStyle name="Entrada 2 2 3 3 3 9" xfId="15445"/>
    <cellStyle name="Entrada 2 2 3 3 3 9 2" xfId="33671"/>
    <cellStyle name="Entrada 2 2 3 3 4" xfId="2333"/>
    <cellStyle name="Entrada 2 2 3 3 4 2" xfId="6675"/>
    <cellStyle name="Entrada 2 2 3 3 4 2 2" xfId="10801"/>
    <cellStyle name="Entrada 2 2 3 3 4 2 2 2" xfId="33674"/>
    <cellStyle name="Entrada 2 2 3 3 4 2 3" xfId="17081"/>
    <cellStyle name="Entrada 2 2 3 3 4 2 3 2" xfId="33675"/>
    <cellStyle name="Entrada 2 2 3 3 4 2 4" xfId="20193"/>
    <cellStyle name="Entrada 2 2 3 3 4 2 4 2" xfId="33676"/>
    <cellStyle name="Entrada 2 2 3 3 4 2 5" xfId="33673"/>
    <cellStyle name="Entrada 2 2 3 3 4 3" xfId="4966"/>
    <cellStyle name="Entrada 2 2 3 3 4 3 2" xfId="15790"/>
    <cellStyle name="Entrada 2 2 3 3 4 3 2 2" xfId="33678"/>
    <cellStyle name="Entrada 2 2 3 3 4 3 3" xfId="18484"/>
    <cellStyle name="Entrada 2 2 3 3 4 3 3 2" xfId="33679"/>
    <cellStyle name="Entrada 2 2 3 3 4 3 4" xfId="33677"/>
    <cellStyle name="Entrada 2 2 3 3 4 4" xfId="8486"/>
    <cellStyle name="Entrada 2 2 3 3 4 4 2" xfId="33680"/>
    <cellStyle name="Entrada 2 2 3 3 4 5" xfId="13871"/>
    <cellStyle name="Entrada 2 2 3 3 4 5 2" xfId="33681"/>
    <cellStyle name="Entrada 2 2 3 3 4 6" xfId="17695"/>
    <cellStyle name="Entrada 2 2 3 3 4 6 2" xfId="33682"/>
    <cellStyle name="Entrada 2 2 3 3 4 7" xfId="33672"/>
    <cellStyle name="Entrada 2 2 3 3 5" xfId="5847"/>
    <cellStyle name="Entrada 2 2 3 3 5 2" xfId="7555"/>
    <cellStyle name="Entrada 2 2 3 3 5 2 2" xfId="11523"/>
    <cellStyle name="Entrada 2 2 3 3 5 2 2 2" xfId="33685"/>
    <cellStyle name="Entrada 2 2 3 3 5 2 3" xfId="17761"/>
    <cellStyle name="Entrada 2 2 3 3 5 2 3 2" xfId="33686"/>
    <cellStyle name="Entrada 2 2 3 3 5 2 4" xfId="21073"/>
    <cellStyle name="Entrada 2 2 3 3 5 2 4 2" xfId="33687"/>
    <cellStyle name="Entrada 2 2 3 3 5 2 5" xfId="33684"/>
    <cellStyle name="Entrada 2 2 3 3 5 3" xfId="10365"/>
    <cellStyle name="Entrada 2 2 3 3 5 3 2" xfId="33688"/>
    <cellStyle name="Entrada 2 2 3 3 5 4" xfId="16470"/>
    <cellStyle name="Entrada 2 2 3 3 5 4 2" xfId="33689"/>
    <cellStyle name="Entrada 2 2 3 3 5 5" xfId="19365"/>
    <cellStyle name="Entrada 2 2 3 3 5 5 2" xfId="33690"/>
    <cellStyle name="Entrada 2 2 3 3 5 6" xfId="33683"/>
    <cellStyle name="Entrada 2 2 3 3 6" xfId="6079"/>
    <cellStyle name="Entrada 2 2 3 3 6 2" xfId="7787"/>
    <cellStyle name="Entrada 2 2 3 3 6 2 2" xfId="11755"/>
    <cellStyle name="Entrada 2 2 3 3 6 2 2 2" xfId="33693"/>
    <cellStyle name="Entrada 2 2 3 3 6 2 3" xfId="17932"/>
    <cellStyle name="Entrada 2 2 3 3 6 2 3 2" xfId="33694"/>
    <cellStyle name="Entrada 2 2 3 3 6 2 4" xfId="21305"/>
    <cellStyle name="Entrada 2 2 3 3 6 2 4 2" xfId="33695"/>
    <cellStyle name="Entrada 2 2 3 3 6 2 5" xfId="33692"/>
    <cellStyle name="Entrada 2 2 3 3 6 3" xfId="10405"/>
    <cellStyle name="Entrada 2 2 3 3 6 3 2" xfId="33696"/>
    <cellStyle name="Entrada 2 2 3 3 6 4" xfId="16641"/>
    <cellStyle name="Entrada 2 2 3 3 6 4 2" xfId="33697"/>
    <cellStyle name="Entrada 2 2 3 3 6 5" xfId="19597"/>
    <cellStyle name="Entrada 2 2 3 3 6 5 2" xfId="33698"/>
    <cellStyle name="Entrada 2 2 3 3 6 6" xfId="33691"/>
    <cellStyle name="Entrada 2 2 3 3 7" xfId="6311"/>
    <cellStyle name="Entrada 2 2 3 3 7 2" xfId="8019"/>
    <cellStyle name="Entrada 2 2 3 3 7 2 2" xfId="11987"/>
    <cellStyle name="Entrada 2 2 3 3 7 2 2 2" xfId="33701"/>
    <cellStyle name="Entrada 2 2 3 3 7 2 3" xfId="18103"/>
    <cellStyle name="Entrada 2 2 3 3 7 2 3 2" xfId="33702"/>
    <cellStyle name="Entrada 2 2 3 3 7 2 4" xfId="21537"/>
    <cellStyle name="Entrada 2 2 3 3 7 2 4 2" xfId="33703"/>
    <cellStyle name="Entrada 2 2 3 3 7 2 5" xfId="33700"/>
    <cellStyle name="Entrada 2 2 3 3 7 3" xfId="10445"/>
    <cellStyle name="Entrada 2 2 3 3 7 3 2" xfId="33704"/>
    <cellStyle name="Entrada 2 2 3 3 7 4" xfId="16811"/>
    <cellStyle name="Entrada 2 2 3 3 7 4 2" xfId="33705"/>
    <cellStyle name="Entrada 2 2 3 3 7 5" xfId="19829"/>
    <cellStyle name="Entrada 2 2 3 3 7 5 2" xfId="33706"/>
    <cellStyle name="Entrada 2 2 3 3 7 6" xfId="33699"/>
    <cellStyle name="Entrada 2 2 3 3 8" xfId="5272"/>
    <cellStyle name="Entrada 2 2 3 3 8 2" xfId="10040"/>
    <cellStyle name="Entrada 2 2 3 3 8 2 2" xfId="33708"/>
    <cellStyle name="Entrada 2 2 3 3 8 3" xfId="16039"/>
    <cellStyle name="Entrada 2 2 3 3 8 3 2" xfId="33709"/>
    <cellStyle name="Entrada 2 2 3 3 8 4" xfId="18790"/>
    <cellStyle name="Entrada 2 2 3 3 8 4 2" xfId="33710"/>
    <cellStyle name="Entrada 2 2 3 3 8 5" xfId="33707"/>
    <cellStyle name="Entrada 2 2 3 3 9" xfId="6980"/>
    <cellStyle name="Entrada 2 2 3 3 9 2" xfId="11026"/>
    <cellStyle name="Entrada 2 2 3 3 9 2 2" xfId="33712"/>
    <cellStyle name="Entrada 2 2 3 3 9 3" xfId="17331"/>
    <cellStyle name="Entrada 2 2 3 3 9 3 2" xfId="33713"/>
    <cellStyle name="Entrada 2 2 3 3 9 4" xfId="20498"/>
    <cellStyle name="Entrada 2 2 3 3 9 4 2" xfId="33714"/>
    <cellStyle name="Entrada 2 2 3 3 9 5" xfId="33711"/>
    <cellStyle name="Entrada 2 2 3 4" xfId="2662"/>
    <cellStyle name="Entrada 2 2 3 4 10" xfId="8792"/>
    <cellStyle name="Entrada 2 2 3 4 10 2" xfId="33716"/>
    <cellStyle name="Entrada 2 2 3 4 11" xfId="14108"/>
    <cellStyle name="Entrada 2 2 3 4 11 2" xfId="33717"/>
    <cellStyle name="Entrada 2 2 3 4 12" xfId="15001"/>
    <cellStyle name="Entrada 2 2 3 4 12 2" xfId="33718"/>
    <cellStyle name="Entrada 2 2 3 4 13" xfId="33715"/>
    <cellStyle name="Entrada 2 2 3 4 2" xfId="3049"/>
    <cellStyle name="Entrada 2 2 3 4 2 2" xfId="6837"/>
    <cellStyle name="Entrada 2 2 3 4 2 2 2" xfId="10923"/>
    <cellStyle name="Entrada 2 2 3 4 2 2 2 2" xfId="33721"/>
    <cellStyle name="Entrada 2 2 3 4 2 2 3" xfId="17222"/>
    <cellStyle name="Entrada 2 2 3 4 2 2 3 2" xfId="33722"/>
    <cellStyle name="Entrada 2 2 3 4 2 2 4" xfId="20355"/>
    <cellStyle name="Entrada 2 2 3 4 2 2 4 2" xfId="33723"/>
    <cellStyle name="Entrada 2 2 3 4 2 2 5" xfId="33720"/>
    <cellStyle name="Entrada 2 2 3 4 2 3" xfId="5128"/>
    <cellStyle name="Entrada 2 2 3 4 2 3 2" xfId="15931"/>
    <cellStyle name="Entrada 2 2 3 4 2 3 2 2" xfId="33725"/>
    <cellStyle name="Entrada 2 2 3 4 2 3 3" xfId="18646"/>
    <cellStyle name="Entrada 2 2 3 4 2 3 3 2" xfId="33726"/>
    <cellStyle name="Entrada 2 2 3 4 2 3 4" xfId="33724"/>
    <cellStyle name="Entrada 2 2 3 4 2 4" xfId="9141"/>
    <cellStyle name="Entrada 2 2 3 4 2 4 2" xfId="33727"/>
    <cellStyle name="Entrada 2 2 3 4 2 5" xfId="14388"/>
    <cellStyle name="Entrada 2 2 3 4 2 5 2" xfId="33728"/>
    <cellStyle name="Entrada 2 2 3 4 2 6" xfId="17845"/>
    <cellStyle name="Entrada 2 2 3 4 2 6 2" xfId="33729"/>
    <cellStyle name="Entrada 2 2 3 4 2 7" xfId="33719"/>
    <cellStyle name="Entrada 2 2 3 4 3" xfId="3432"/>
    <cellStyle name="Entrada 2 2 3 4 3 2" xfId="6641"/>
    <cellStyle name="Entrada 2 2 3 4 3 2 2" xfId="10771"/>
    <cellStyle name="Entrada 2 2 3 4 3 2 2 2" xfId="33732"/>
    <cellStyle name="Entrada 2 2 3 4 3 2 3" xfId="17053"/>
    <cellStyle name="Entrada 2 2 3 4 3 2 3 2" xfId="33733"/>
    <cellStyle name="Entrada 2 2 3 4 3 2 4" xfId="20159"/>
    <cellStyle name="Entrada 2 2 3 4 3 2 4 2" xfId="33734"/>
    <cellStyle name="Entrada 2 2 3 4 3 2 5" xfId="33731"/>
    <cellStyle name="Entrada 2 2 3 4 3 3" xfId="4932"/>
    <cellStyle name="Entrada 2 2 3 4 3 3 2" xfId="15763"/>
    <cellStyle name="Entrada 2 2 3 4 3 3 2 2" xfId="33736"/>
    <cellStyle name="Entrada 2 2 3 4 3 3 3" xfId="18450"/>
    <cellStyle name="Entrada 2 2 3 4 3 3 3 2" xfId="33737"/>
    <cellStyle name="Entrada 2 2 3 4 3 3 4" xfId="33735"/>
    <cellStyle name="Entrada 2 2 3 4 3 4" xfId="9355"/>
    <cellStyle name="Entrada 2 2 3 4 3 4 2" xfId="33738"/>
    <cellStyle name="Entrada 2 2 3 4 3 5" xfId="14664"/>
    <cellStyle name="Entrada 2 2 3 4 3 5 2" xfId="33739"/>
    <cellStyle name="Entrada 2 2 3 4 3 6" xfId="13513"/>
    <cellStyle name="Entrada 2 2 3 4 3 6 2" xfId="33740"/>
    <cellStyle name="Entrada 2 2 3 4 3 7" xfId="33730"/>
    <cellStyle name="Entrada 2 2 3 4 4" xfId="3815"/>
    <cellStyle name="Entrada 2 2 3 4 4 2" xfId="7632"/>
    <cellStyle name="Entrada 2 2 3 4 4 2 2" xfId="11600"/>
    <cellStyle name="Entrada 2 2 3 4 4 2 2 2" xfId="33743"/>
    <cellStyle name="Entrada 2 2 3 4 4 2 3" xfId="17832"/>
    <cellStyle name="Entrada 2 2 3 4 4 2 3 2" xfId="33744"/>
    <cellStyle name="Entrada 2 2 3 4 4 2 4" xfId="21150"/>
    <cellStyle name="Entrada 2 2 3 4 4 2 4 2" xfId="33745"/>
    <cellStyle name="Entrada 2 2 3 4 4 2 5" xfId="33742"/>
    <cellStyle name="Entrada 2 2 3 4 4 3" xfId="5924"/>
    <cellStyle name="Entrada 2 2 3 4 4 3 2" xfId="16541"/>
    <cellStyle name="Entrada 2 2 3 4 4 3 2 2" xfId="33747"/>
    <cellStyle name="Entrada 2 2 3 4 4 3 3" xfId="19442"/>
    <cellStyle name="Entrada 2 2 3 4 4 3 3 2" xfId="33748"/>
    <cellStyle name="Entrada 2 2 3 4 4 3 4" xfId="33746"/>
    <cellStyle name="Entrada 2 2 3 4 4 4" xfId="9533"/>
    <cellStyle name="Entrada 2 2 3 4 4 4 2" xfId="33749"/>
    <cellStyle name="Entrada 2 2 3 4 4 5" xfId="14939"/>
    <cellStyle name="Entrada 2 2 3 4 4 5 2" xfId="33750"/>
    <cellStyle name="Entrada 2 2 3 4 4 6" xfId="13144"/>
    <cellStyle name="Entrada 2 2 3 4 4 6 2" xfId="33751"/>
    <cellStyle name="Entrada 2 2 3 4 4 7" xfId="33741"/>
    <cellStyle name="Entrada 2 2 3 4 5" xfId="4197"/>
    <cellStyle name="Entrada 2 2 3 4 5 2" xfId="7864"/>
    <cellStyle name="Entrada 2 2 3 4 5 2 2" xfId="11832"/>
    <cellStyle name="Entrada 2 2 3 4 5 2 2 2" xfId="33754"/>
    <cellStyle name="Entrada 2 2 3 4 5 2 3" xfId="18003"/>
    <cellStyle name="Entrada 2 2 3 4 5 2 3 2" xfId="33755"/>
    <cellStyle name="Entrada 2 2 3 4 5 2 4" xfId="21382"/>
    <cellStyle name="Entrada 2 2 3 4 5 2 4 2" xfId="33756"/>
    <cellStyle name="Entrada 2 2 3 4 5 2 5" xfId="33753"/>
    <cellStyle name="Entrada 2 2 3 4 5 3" xfId="6156"/>
    <cellStyle name="Entrada 2 2 3 4 5 3 2" xfId="16712"/>
    <cellStyle name="Entrada 2 2 3 4 5 3 2 2" xfId="33758"/>
    <cellStyle name="Entrada 2 2 3 4 5 3 3" xfId="19674"/>
    <cellStyle name="Entrada 2 2 3 4 5 3 3 2" xfId="33759"/>
    <cellStyle name="Entrada 2 2 3 4 5 3 4" xfId="33757"/>
    <cellStyle name="Entrada 2 2 3 4 5 4" xfId="9710"/>
    <cellStyle name="Entrada 2 2 3 4 5 4 2" xfId="33760"/>
    <cellStyle name="Entrada 2 2 3 4 5 5" xfId="15213"/>
    <cellStyle name="Entrada 2 2 3 4 5 5 2" xfId="33761"/>
    <cellStyle name="Entrada 2 2 3 4 5 6" xfId="12762"/>
    <cellStyle name="Entrada 2 2 3 4 5 6 2" xfId="33762"/>
    <cellStyle name="Entrada 2 2 3 4 5 7" xfId="33752"/>
    <cellStyle name="Entrada 2 2 3 4 6" xfId="6388"/>
    <cellStyle name="Entrada 2 2 3 4 6 2" xfId="8096"/>
    <cellStyle name="Entrada 2 2 3 4 6 2 2" xfId="12064"/>
    <cellStyle name="Entrada 2 2 3 4 6 2 2 2" xfId="33765"/>
    <cellStyle name="Entrada 2 2 3 4 6 2 3" xfId="18174"/>
    <cellStyle name="Entrada 2 2 3 4 6 2 3 2" xfId="33766"/>
    <cellStyle name="Entrada 2 2 3 4 6 2 4" xfId="21614"/>
    <cellStyle name="Entrada 2 2 3 4 6 2 4 2" xfId="33767"/>
    <cellStyle name="Entrada 2 2 3 4 6 2 5" xfId="33764"/>
    <cellStyle name="Entrada 2 2 3 4 6 3" xfId="10522"/>
    <cellStyle name="Entrada 2 2 3 4 6 3 2" xfId="33768"/>
    <cellStyle name="Entrada 2 2 3 4 6 4" xfId="16882"/>
    <cellStyle name="Entrada 2 2 3 4 6 4 2" xfId="33769"/>
    <cellStyle name="Entrada 2 2 3 4 6 5" xfId="19906"/>
    <cellStyle name="Entrada 2 2 3 4 6 5 2" xfId="33770"/>
    <cellStyle name="Entrada 2 2 3 4 6 6" xfId="33763"/>
    <cellStyle name="Entrada 2 2 3 4 7" xfId="5376"/>
    <cellStyle name="Entrada 2 2 3 4 7 2" xfId="10117"/>
    <cellStyle name="Entrada 2 2 3 4 7 2 2" xfId="33772"/>
    <cellStyle name="Entrada 2 2 3 4 7 3" xfId="16120"/>
    <cellStyle name="Entrada 2 2 3 4 7 3 2" xfId="33773"/>
    <cellStyle name="Entrada 2 2 3 4 7 4" xfId="18894"/>
    <cellStyle name="Entrada 2 2 3 4 7 4 2" xfId="33774"/>
    <cellStyle name="Entrada 2 2 3 4 7 5" xfId="33771"/>
    <cellStyle name="Entrada 2 2 3 4 8" xfId="7084"/>
    <cellStyle name="Entrada 2 2 3 4 8 2" xfId="11105"/>
    <cellStyle name="Entrada 2 2 3 4 8 2 2" xfId="33776"/>
    <cellStyle name="Entrada 2 2 3 4 8 3" xfId="17412"/>
    <cellStyle name="Entrada 2 2 3 4 8 3 2" xfId="33777"/>
    <cellStyle name="Entrada 2 2 3 4 8 4" xfId="20602"/>
    <cellStyle name="Entrada 2 2 3 4 8 4 2" xfId="33778"/>
    <cellStyle name="Entrada 2 2 3 4 8 5" xfId="33775"/>
    <cellStyle name="Entrada 2 2 3 4 9" xfId="4471"/>
    <cellStyle name="Entrada 2 2 3 4 9 2" xfId="15435"/>
    <cellStyle name="Entrada 2 2 3 4 9 2 2" xfId="33780"/>
    <cellStyle name="Entrada 2 2 3 4 9 3" xfId="12502"/>
    <cellStyle name="Entrada 2 2 3 4 9 3 2" xfId="33781"/>
    <cellStyle name="Entrada 2 2 3 4 9 4" xfId="33779"/>
    <cellStyle name="Entrada 2 2 3 5" xfId="2520"/>
    <cellStyle name="Entrada 2 2 3 5 10" xfId="33782"/>
    <cellStyle name="Entrada 2 2 3 5 2" xfId="2907"/>
    <cellStyle name="Entrada 2 2 3 5 2 2" xfId="6713"/>
    <cellStyle name="Entrada 2 2 3 5 2 2 2" xfId="17116"/>
    <cellStyle name="Entrada 2 2 3 5 2 2 2 2" xfId="33785"/>
    <cellStyle name="Entrada 2 2 3 5 2 2 3" xfId="20231"/>
    <cellStyle name="Entrada 2 2 3 5 2 2 3 2" xfId="33786"/>
    <cellStyle name="Entrada 2 2 3 5 2 2 4" xfId="33784"/>
    <cellStyle name="Entrada 2 2 3 5 2 3" xfId="9019"/>
    <cellStyle name="Entrada 2 2 3 5 2 3 2" xfId="33787"/>
    <cellStyle name="Entrada 2 2 3 5 2 4" xfId="14274"/>
    <cellStyle name="Entrada 2 2 3 5 2 4 2" xfId="33788"/>
    <cellStyle name="Entrada 2 2 3 5 2 5" xfId="16101"/>
    <cellStyle name="Entrada 2 2 3 5 2 5 2" xfId="33789"/>
    <cellStyle name="Entrada 2 2 3 5 2 6" xfId="33783"/>
    <cellStyle name="Entrada 2 2 3 5 3" xfId="3290"/>
    <cellStyle name="Entrada 2 2 3 5 3 2" xfId="14550"/>
    <cellStyle name="Entrada 2 2 3 5 3 2 2" xfId="33791"/>
    <cellStyle name="Entrada 2 2 3 5 3 3" xfId="17662"/>
    <cellStyle name="Entrada 2 2 3 5 3 3 2" xfId="33792"/>
    <cellStyle name="Entrada 2 2 3 5 3 4" xfId="33790"/>
    <cellStyle name="Entrada 2 2 3 5 4" xfId="3673"/>
    <cellStyle name="Entrada 2 2 3 5 4 2" xfId="14825"/>
    <cellStyle name="Entrada 2 2 3 5 4 2 2" xfId="33794"/>
    <cellStyle name="Entrada 2 2 3 5 4 3" xfId="13286"/>
    <cellStyle name="Entrada 2 2 3 5 4 3 2" xfId="33795"/>
    <cellStyle name="Entrada 2 2 3 5 4 4" xfId="33793"/>
    <cellStyle name="Entrada 2 2 3 5 5" xfId="4055"/>
    <cellStyle name="Entrada 2 2 3 5 5 2" xfId="15099"/>
    <cellStyle name="Entrada 2 2 3 5 5 2 2" xfId="33797"/>
    <cellStyle name="Entrada 2 2 3 5 5 3" xfId="12904"/>
    <cellStyle name="Entrada 2 2 3 5 5 3 2" xfId="33798"/>
    <cellStyle name="Entrada 2 2 3 5 5 4" xfId="33796"/>
    <cellStyle name="Entrada 2 2 3 5 6" xfId="5004"/>
    <cellStyle name="Entrada 2 2 3 5 6 2" xfId="15825"/>
    <cellStyle name="Entrada 2 2 3 5 6 2 2" xfId="33800"/>
    <cellStyle name="Entrada 2 2 3 5 6 3" xfId="18522"/>
    <cellStyle name="Entrada 2 2 3 5 6 3 2" xfId="33801"/>
    <cellStyle name="Entrada 2 2 3 5 6 4" xfId="33799"/>
    <cellStyle name="Entrada 2 2 3 5 7" xfId="8660"/>
    <cellStyle name="Entrada 2 2 3 5 7 2" xfId="33802"/>
    <cellStyle name="Entrada 2 2 3 5 8" xfId="13994"/>
    <cellStyle name="Entrada 2 2 3 5 8 2" xfId="33803"/>
    <cellStyle name="Entrada 2 2 3 5 9" xfId="14225"/>
    <cellStyle name="Entrada 2 2 3 5 9 2" xfId="33804"/>
    <cellStyle name="Entrada 2 2 3 6" xfId="4747"/>
    <cellStyle name="Entrada 2 2 3 6 2" xfId="4609"/>
    <cellStyle name="Entrada 2 2 3 6 2 2" xfId="9849"/>
    <cellStyle name="Entrada 2 2 3 6 2 2 2" xfId="33807"/>
    <cellStyle name="Entrada 2 2 3 6 2 3" xfId="15539"/>
    <cellStyle name="Entrada 2 2 3 6 2 3 2" xfId="33808"/>
    <cellStyle name="Entrada 2 2 3 6 2 4" xfId="13593"/>
    <cellStyle name="Entrada 2 2 3 6 2 4 2" xfId="33809"/>
    <cellStyle name="Entrada 2 2 3 6 2 5" xfId="33806"/>
    <cellStyle name="Entrada 2 2 3 6 3" xfId="9884"/>
    <cellStyle name="Entrada 2 2 3 6 3 2" xfId="33810"/>
    <cellStyle name="Entrada 2 2 3 6 4" xfId="15627"/>
    <cellStyle name="Entrada 2 2 3 6 4 2" xfId="33811"/>
    <cellStyle name="Entrada 2 2 3 6 5" xfId="12230"/>
    <cellStyle name="Entrada 2 2 3 6 5 2" xfId="33812"/>
    <cellStyle name="Entrada 2 2 3 6 6" xfId="33805"/>
    <cellStyle name="Entrada 2 2 3 7" xfId="5639"/>
    <cellStyle name="Entrada 2 2 3 7 2" xfId="7347"/>
    <cellStyle name="Entrada 2 2 3 7 2 2" xfId="11341"/>
    <cellStyle name="Entrada 2 2 3 7 2 2 2" xfId="33815"/>
    <cellStyle name="Entrada 2 2 3 7 2 3" xfId="17604"/>
    <cellStyle name="Entrada 2 2 3 7 2 3 2" xfId="33816"/>
    <cellStyle name="Entrada 2 2 3 7 2 4" xfId="20865"/>
    <cellStyle name="Entrada 2 2 3 7 2 4 2" xfId="33817"/>
    <cellStyle name="Entrada 2 2 3 7 2 5" xfId="33814"/>
    <cellStyle name="Entrada 2 2 3 7 3" xfId="10305"/>
    <cellStyle name="Entrada 2 2 3 7 3 2" xfId="33818"/>
    <cellStyle name="Entrada 2 2 3 7 4" xfId="16312"/>
    <cellStyle name="Entrada 2 2 3 7 4 2" xfId="33819"/>
    <cellStyle name="Entrada 2 2 3 7 5" xfId="19157"/>
    <cellStyle name="Entrada 2 2 3 7 5 2" xfId="33820"/>
    <cellStyle name="Entrada 2 2 3 7 6" xfId="33813"/>
    <cellStyle name="Entrada 2 2 3 8" xfId="5689"/>
    <cellStyle name="Entrada 2 2 3 8 2" xfId="7397"/>
    <cellStyle name="Entrada 2 2 3 8 2 2" xfId="11374"/>
    <cellStyle name="Entrada 2 2 3 8 2 2 2" xfId="33823"/>
    <cellStyle name="Entrada 2 2 3 8 2 3" xfId="17649"/>
    <cellStyle name="Entrada 2 2 3 8 2 3 2" xfId="33824"/>
    <cellStyle name="Entrada 2 2 3 8 2 4" xfId="20915"/>
    <cellStyle name="Entrada 2 2 3 8 2 4 2" xfId="33825"/>
    <cellStyle name="Entrada 2 2 3 8 2 5" xfId="33822"/>
    <cellStyle name="Entrada 2 2 3 8 3" xfId="10327"/>
    <cellStyle name="Entrada 2 2 3 8 3 2" xfId="33826"/>
    <cellStyle name="Entrada 2 2 3 8 4" xfId="16357"/>
    <cellStyle name="Entrada 2 2 3 8 4 2" xfId="33827"/>
    <cellStyle name="Entrada 2 2 3 8 5" xfId="19207"/>
    <cellStyle name="Entrada 2 2 3 8 5 2" xfId="33828"/>
    <cellStyle name="Entrada 2 2 3 8 6" xfId="33821"/>
    <cellStyle name="Entrada 2 2 3 9" xfId="5582"/>
    <cellStyle name="Entrada 2 2 3 9 2" xfId="7290"/>
    <cellStyle name="Entrada 2 2 3 9 2 2" xfId="11302"/>
    <cellStyle name="Entrada 2 2 3 9 2 2 2" xfId="33831"/>
    <cellStyle name="Entrada 2 2 3 9 2 3" xfId="17555"/>
    <cellStyle name="Entrada 2 2 3 9 2 3 2" xfId="33832"/>
    <cellStyle name="Entrada 2 2 3 9 2 4" xfId="20808"/>
    <cellStyle name="Entrada 2 2 3 9 2 4 2" xfId="33833"/>
    <cellStyle name="Entrada 2 2 3 9 2 5" xfId="33830"/>
    <cellStyle name="Entrada 2 2 3 9 3" xfId="10284"/>
    <cellStyle name="Entrada 2 2 3 9 3 2" xfId="33834"/>
    <cellStyle name="Entrada 2 2 3 9 4" xfId="16263"/>
    <cellStyle name="Entrada 2 2 3 9 4 2" xfId="33835"/>
    <cellStyle name="Entrada 2 2 3 9 5" xfId="19100"/>
    <cellStyle name="Entrada 2 2 3 9 5 2" xfId="33836"/>
    <cellStyle name="Entrada 2 2 3 9 6" xfId="33829"/>
    <cellStyle name="Entrada 2 2 4" xfId="2507"/>
    <cellStyle name="Entrada 2 2 4 2" xfId="2894"/>
    <cellStyle name="Entrada 2 2 4 2 2" xfId="14263"/>
    <cellStyle name="Entrada 2 2 4 2 2 2" xfId="33839"/>
    <cellStyle name="Entrada 2 2 4 2 3" xfId="17652"/>
    <cellStyle name="Entrada 2 2 4 2 3 2" xfId="33840"/>
    <cellStyle name="Entrada 2 2 4 2 4" xfId="33838"/>
    <cellStyle name="Entrada 2 2 4 3" xfId="3277"/>
    <cellStyle name="Entrada 2 2 4 3 2" xfId="14539"/>
    <cellStyle name="Entrada 2 2 4 3 2 2" xfId="33842"/>
    <cellStyle name="Entrada 2 2 4 3 3" xfId="16183"/>
    <cellStyle name="Entrada 2 2 4 3 3 2" xfId="33843"/>
    <cellStyle name="Entrada 2 2 4 3 4" xfId="33841"/>
    <cellStyle name="Entrada 2 2 4 4" xfId="3660"/>
    <cellStyle name="Entrada 2 2 4 4 2" xfId="14814"/>
    <cellStyle name="Entrada 2 2 4 4 2 2" xfId="33845"/>
    <cellStyle name="Entrada 2 2 4 4 3" xfId="13299"/>
    <cellStyle name="Entrada 2 2 4 4 3 2" xfId="33846"/>
    <cellStyle name="Entrada 2 2 4 4 4" xfId="33844"/>
    <cellStyle name="Entrada 2 2 4 5" xfId="4042"/>
    <cellStyle name="Entrada 2 2 4 5 2" xfId="15088"/>
    <cellStyle name="Entrada 2 2 4 5 2 2" xfId="33848"/>
    <cellStyle name="Entrada 2 2 4 5 3" xfId="12917"/>
    <cellStyle name="Entrada 2 2 4 5 3 2" xfId="33849"/>
    <cellStyle name="Entrada 2 2 4 5 4" xfId="33847"/>
    <cellStyle name="Entrada 2 2 4 6" xfId="13983"/>
    <cellStyle name="Entrada 2 2 4 6 2" xfId="33850"/>
    <cellStyle name="Entrada 2 2 4 7" xfId="18234"/>
    <cellStyle name="Entrada 2 2 4 7 2" xfId="33851"/>
    <cellStyle name="Entrada 2 2 4 8" xfId="33837"/>
    <cellStyle name="Entrada 2 2 5" xfId="2564"/>
    <cellStyle name="Entrada 2 2 5 2" xfId="2951"/>
    <cellStyle name="Entrada 2 2 5 2 2" xfId="14308"/>
    <cellStyle name="Entrada 2 2 5 2 2 2" xfId="33854"/>
    <cellStyle name="Entrada 2 2 5 2 3" xfId="17507"/>
    <cellStyle name="Entrada 2 2 5 2 3 2" xfId="33855"/>
    <cellStyle name="Entrada 2 2 5 2 4" xfId="33853"/>
    <cellStyle name="Entrada 2 2 5 3" xfId="3334"/>
    <cellStyle name="Entrada 2 2 5 3 2" xfId="14584"/>
    <cellStyle name="Entrada 2 2 5 3 2 2" xfId="33857"/>
    <cellStyle name="Entrada 2 2 5 3 3" xfId="13686"/>
    <cellStyle name="Entrada 2 2 5 3 3 2" xfId="33858"/>
    <cellStyle name="Entrada 2 2 5 3 4" xfId="33856"/>
    <cellStyle name="Entrada 2 2 5 4" xfId="3717"/>
    <cellStyle name="Entrada 2 2 5 4 2" xfId="14859"/>
    <cellStyle name="Entrada 2 2 5 4 2 2" xfId="33860"/>
    <cellStyle name="Entrada 2 2 5 4 3" xfId="13242"/>
    <cellStyle name="Entrada 2 2 5 4 3 2" xfId="33861"/>
    <cellStyle name="Entrada 2 2 5 4 4" xfId="33859"/>
    <cellStyle name="Entrada 2 2 5 5" xfId="4099"/>
    <cellStyle name="Entrada 2 2 5 5 2" xfId="15133"/>
    <cellStyle name="Entrada 2 2 5 5 2 2" xfId="33863"/>
    <cellStyle name="Entrada 2 2 5 5 3" xfId="12860"/>
    <cellStyle name="Entrada 2 2 5 5 3 2" xfId="33864"/>
    <cellStyle name="Entrada 2 2 5 5 4" xfId="33862"/>
    <cellStyle name="Entrada 2 2 5 6" xfId="14028"/>
    <cellStyle name="Entrada 2 2 5 6 2" xfId="33865"/>
    <cellStyle name="Entrada 2 2 5 7" xfId="15875"/>
    <cellStyle name="Entrada 2 2 5 7 2" xfId="33866"/>
    <cellStyle name="Entrada 2 2 5 8" xfId="33852"/>
    <cellStyle name="Entrada 2 2 6" xfId="21870"/>
    <cellStyle name="Entrada 2 2 6 2" xfId="33867"/>
    <cellStyle name="Entrada 2 2 7" xfId="29079"/>
    <cellStyle name="Entrada 2 2 8" xfId="56041"/>
    <cellStyle name="Entrada 2 3" xfId="1645"/>
    <cellStyle name="Entrada 2 4" xfId="1714"/>
    <cellStyle name="Entrada 2 5" xfId="29225"/>
    <cellStyle name="Entrada 2 6" xfId="29250"/>
    <cellStyle name="Entrada 2 7" xfId="29218"/>
    <cellStyle name="Entrada 3" xfId="38"/>
    <cellStyle name="Entrada 3 2" xfId="2101"/>
    <cellStyle name="Entrada 3 2 10" xfId="4615"/>
    <cellStyle name="Entrada 3 2 10 2" xfId="9854"/>
    <cellStyle name="Entrada 3 2 10 2 2" xfId="33870"/>
    <cellStyle name="Entrada 3 2 10 3" xfId="15543"/>
    <cellStyle name="Entrada 3 2 10 3 2" xfId="33871"/>
    <cellStyle name="Entrada 3 2 10 4" xfId="12260"/>
    <cellStyle name="Entrada 3 2 10 4 2" xfId="33872"/>
    <cellStyle name="Entrada 3 2 10 5" xfId="33869"/>
    <cellStyle name="Entrada 3 2 11" xfId="4329"/>
    <cellStyle name="Entrada 3 2 11 2" xfId="15306"/>
    <cellStyle name="Entrada 3 2 11 2 2" xfId="33874"/>
    <cellStyle name="Entrada 3 2 11 3" xfId="12631"/>
    <cellStyle name="Entrada 3 2 11 3 2" xfId="33875"/>
    <cellStyle name="Entrada 3 2 11 4" xfId="33873"/>
    <cellStyle name="Entrada 3 2 12" xfId="8264"/>
    <cellStyle name="Entrada 3 2 12 2" xfId="33876"/>
    <cellStyle name="Entrada 3 2 13" xfId="13627"/>
    <cellStyle name="Entrada 3 2 13 2" xfId="33877"/>
    <cellStyle name="Entrada 3 2 14" xfId="33868"/>
    <cellStyle name="Entrada 3 2 2" xfId="2190"/>
    <cellStyle name="Entrada 3 2 2 10" xfId="6966"/>
    <cellStyle name="Entrada 3 2 2 10 2" xfId="11020"/>
    <cellStyle name="Entrada 3 2 2 10 2 2" xfId="33880"/>
    <cellStyle name="Entrada 3 2 2 10 3" xfId="17322"/>
    <cellStyle name="Entrada 3 2 2 10 3 2" xfId="33881"/>
    <cellStyle name="Entrada 3 2 2 10 4" xfId="20484"/>
    <cellStyle name="Entrada 3 2 2 10 4 2" xfId="33882"/>
    <cellStyle name="Entrada 3 2 2 10 5" xfId="33879"/>
    <cellStyle name="Entrada 3 2 2 11" xfId="4383"/>
    <cellStyle name="Entrada 3 2 2 11 2" xfId="15354"/>
    <cellStyle name="Entrada 3 2 2 11 2 2" xfId="33884"/>
    <cellStyle name="Entrada 3 2 2 11 3" xfId="12590"/>
    <cellStyle name="Entrada 3 2 2 11 3 2" xfId="33885"/>
    <cellStyle name="Entrada 3 2 2 11 4" xfId="33883"/>
    <cellStyle name="Entrada 3 2 2 12" xfId="8345"/>
    <cellStyle name="Entrada 3 2 2 12 2" xfId="33886"/>
    <cellStyle name="Entrada 3 2 2 13" xfId="13757"/>
    <cellStyle name="Entrada 3 2 2 13 2" xfId="33887"/>
    <cellStyle name="Entrada 3 2 2 14" xfId="14168"/>
    <cellStyle name="Entrada 3 2 2 14 2" xfId="33888"/>
    <cellStyle name="Entrada 3 2 2 15" xfId="33878"/>
    <cellStyle name="Entrada 3 2 2 2" xfId="2127"/>
    <cellStyle name="Entrada 3 2 2 2 10" xfId="4366"/>
    <cellStyle name="Entrada 3 2 2 2 10 2" xfId="15341"/>
    <cellStyle name="Entrada 3 2 2 2 10 2 2" xfId="33891"/>
    <cellStyle name="Entrada 3 2 2 2 10 3" xfId="12296"/>
    <cellStyle name="Entrada 3 2 2 2 10 3 2" xfId="33892"/>
    <cellStyle name="Entrada 3 2 2 2 10 4" xfId="33890"/>
    <cellStyle name="Entrada 3 2 2 2 11" xfId="8284"/>
    <cellStyle name="Entrada 3 2 2 2 11 2" xfId="33893"/>
    <cellStyle name="Entrada 3 2 2 2 12" xfId="13704"/>
    <cellStyle name="Entrada 3 2 2 2 12 2" xfId="33894"/>
    <cellStyle name="Entrada 3 2 2 2 13" xfId="33889"/>
    <cellStyle name="Entrada 3 2 2 2 2" xfId="2619"/>
    <cellStyle name="Entrada 3 2 2 2 2 10" xfId="8749"/>
    <cellStyle name="Entrada 3 2 2 2 2 10 2" xfId="33896"/>
    <cellStyle name="Entrada 3 2 2 2 2 11" xfId="14072"/>
    <cellStyle name="Entrada 3 2 2 2 2 11 2" xfId="33897"/>
    <cellStyle name="Entrada 3 2 2 2 2 12" xfId="14182"/>
    <cellStyle name="Entrada 3 2 2 2 2 12 2" xfId="33898"/>
    <cellStyle name="Entrada 3 2 2 2 2 13" xfId="33895"/>
    <cellStyle name="Entrada 3 2 2 2 2 2" xfId="3006"/>
    <cellStyle name="Entrada 3 2 2 2 2 2 2" xfId="6739"/>
    <cellStyle name="Entrada 3 2 2 2 2 2 2 2" xfId="10844"/>
    <cellStyle name="Entrada 3 2 2 2 2 2 2 2 2" xfId="33901"/>
    <cellStyle name="Entrada 3 2 2 2 2 2 2 3" xfId="17139"/>
    <cellStyle name="Entrada 3 2 2 2 2 2 2 3 2" xfId="33902"/>
    <cellStyle name="Entrada 3 2 2 2 2 2 2 4" xfId="20257"/>
    <cellStyle name="Entrada 3 2 2 2 2 2 2 4 2" xfId="33903"/>
    <cellStyle name="Entrada 3 2 2 2 2 2 2 5" xfId="33900"/>
    <cellStyle name="Entrada 3 2 2 2 2 2 3" xfId="5030"/>
    <cellStyle name="Entrada 3 2 2 2 2 2 3 2" xfId="15848"/>
    <cellStyle name="Entrada 3 2 2 2 2 2 3 2 2" xfId="33905"/>
    <cellStyle name="Entrada 3 2 2 2 2 2 3 3" xfId="18548"/>
    <cellStyle name="Entrada 3 2 2 2 2 2 3 3 2" xfId="33906"/>
    <cellStyle name="Entrada 3 2 2 2 2 2 3 4" xfId="33904"/>
    <cellStyle name="Entrada 3 2 2 2 2 2 4" xfId="9098"/>
    <cellStyle name="Entrada 3 2 2 2 2 2 4 2" xfId="33907"/>
    <cellStyle name="Entrada 3 2 2 2 2 2 5" xfId="14352"/>
    <cellStyle name="Entrada 3 2 2 2 2 2 5 2" xfId="33908"/>
    <cellStyle name="Entrada 3 2 2 2 2 2 6" xfId="14045"/>
    <cellStyle name="Entrada 3 2 2 2 2 2 6 2" xfId="33909"/>
    <cellStyle name="Entrada 3 2 2 2 2 2 7" xfId="33899"/>
    <cellStyle name="Entrada 3 2 2 2 2 3" xfId="3389"/>
    <cellStyle name="Entrada 3 2 2 2 2 3 2" xfId="6903"/>
    <cellStyle name="Entrada 3 2 2 2 2 3 2 2" xfId="10966"/>
    <cellStyle name="Entrada 3 2 2 2 2 3 2 2 2" xfId="33912"/>
    <cellStyle name="Entrada 3 2 2 2 2 3 2 3" xfId="17271"/>
    <cellStyle name="Entrada 3 2 2 2 2 3 2 3 2" xfId="33913"/>
    <cellStyle name="Entrada 3 2 2 2 2 3 2 4" xfId="20421"/>
    <cellStyle name="Entrada 3 2 2 2 2 3 2 4 2" xfId="33914"/>
    <cellStyle name="Entrada 3 2 2 2 2 3 2 5" xfId="33911"/>
    <cellStyle name="Entrada 3 2 2 2 2 3 3" xfId="5194"/>
    <cellStyle name="Entrada 3 2 2 2 2 3 3 2" xfId="15980"/>
    <cellStyle name="Entrada 3 2 2 2 2 3 3 2 2" xfId="33916"/>
    <cellStyle name="Entrada 3 2 2 2 2 3 3 3" xfId="18712"/>
    <cellStyle name="Entrada 3 2 2 2 2 3 3 3 2" xfId="33917"/>
    <cellStyle name="Entrada 3 2 2 2 2 3 3 4" xfId="33915"/>
    <cellStyle name="Entrada 3 2 2 2 2 3 4" xfId="9312"/>
    <cellStyle name="Entrada 3 2 2 2 2 3 4 2" xfId="33918"/>
    <cellStyle name="Entrada 3 2 2 2 2 3 5" xfId="14628"/>
    <cellStyle name="Entrada 3 2 2 2 2 3 5 2" xfId="33919"/>
    <cellStyle name="Entrada 3 2 2 2 2 3 6" xfId="13556"/>
    <cellStyle name="Entrada 3 2 2 2 2 3 6 2" xfId="33920"/>
    <cellStyle name="Entrada 3 2 2 2 2 3 7" xfId="33910"/>
    <cellStyle name="Entrada 3 2 2 2 2 4" xfId="3772"/>
    <cellStyle name="Entrada 3 2 2 2 2 4 2" xfId="7613"/>
    <cellStyle name="Entrada 3 2 2 2 2 4 2 2" xfId="11581"/>
    <cellStyle name="Entrada 3 2 2 2 2 4 2 2 2" xfId="33923"/>
    <cellStyle name="Entrada 3 2 2 2 2 4 2 3" xfId="17817"/>
    <cellStyle name="Entrada 3 2 2 2 2 4 2 3 2" xfId="33924"/>
    <cellStyle name="Entrada 3 2 2 2 2 4 2 4" xfId="21131"/>
    <cellStyle name="Entrada 3 2 2 2 2 4 2 4 2" xfId="33925"/>
    <cellStyle name="Entrada 3 2 2 2 2 4 2 5" xfId="33922"/>
    <cellStyle name="Entrada 3 2 2 2 2 4 3" xfId="5905"/>
    <cellStyle name="Entrada 3 2 2 2 2 4 3 2" xfId="16526"/>
    <cellStyle name="Entrada 3 2 2 2 2 4 3 2 2" xfId="33927"/>
    <cellStyle name="Entrada 3 2 2 2 2 4 3 3" xfId="19423"/>
    <cellStyle name="Entrada 3 2 2 2 2 4 3 3 2" xfId="33928"/>
    <cellStyle name="Entrada 3 2 2 2 2 4 3 4" xfId="33926"/>
    <cellStyle name="Entrada 3 2 2 2 2 4 4" xfId="9490"/>
    <cellStyle name="Entrada 3 2 2 2 2 4 4 2" xfId="33929"/>
    <cellStyle name="Entrada 3 2 2 2 2 4 5" xfId="14903"/>
    <cellStyle name="Entrada 3 2 2 2 2 4 5 2" xfId="33930"/>
    <cellStyle name="Entrada 3 2 2 2 2 4 6" xfId="13187"/>
    <cellStyle name="Entrada 3 2 2 2 2 4 6 2" xfId="33931"/>
    <cellStyle name="Entrada 3 2 2 2 2 4 7" xfId="33921"/>
    <cellStyle name="Entrada 3 2 2 2 2 5" xfId="4154"/>
    <cellStyle name="Entrada 3 2 2 2 2 5 2" xfId="7845"/>
    <cellStyle name="Entrada 3 2 2 2 2 5 2 2" xfId="11813"/>
    <cellStyle name="Entrada 3 2 2 2 2 5 2 2 2" xfId="33934"/>
    <cellStyle name="Entrada 3 2 2 2 2 5 2 3" xfId="17988"/>
    <cellStyle name="Entrada 3 2 2 2 2 5 2 3 2" xfId="33935"/>
    <cellStyle name="Entrada 3 2 2 2 2 5 2 4" xfId="21363"/>
    <cellStyle name="Entrada 3 2 2 2 2 5 2 4 2" xfId="33936"/>
    <cellStyle name="Entrada 3 2 2 2 2 5 2 5" xfId="33933"/>
    <cellStyle name="Entrada 3 2 2 2 2 5 3" xfId="6137"/>
    <cellStyle name="Entrada 3 2 2 2 2 5 3 2" xfId="16697"/>
    <cellStyle name="Entrada 3 2 2 2 2 5 3 2 2" xfId="33938"/>
    <cellStyle name="Entrada 3 2 2 2 2 5 3 3" xfId="19655"/>
    <cellStyle name="Entrada 3 2 2 2 2 5 3 3 2" xfId="33939"/>
    <cellStyle name="Entrada 3 2 2 2 2 5 3 4" xfId="33937"/>
    <cellStyle name="Entrada 3 2 2 2 2 5 4" xfId="9667"/>
    <cellStyle name="Entrada 3 2 2 2 2 5 4 2" xfId="33940"/>
    <cellStyle name="Entrada 3 2 2 2 2 5 5" xfId="15177"/>
    <cellStyle name="Entrada 3 2 2 2 2 5 5 2" xfId="33941"/>
    <cellStyle name="Entrada 3 2 2 2 2 5 6" xfId="12805"/>
    <cellStyle name="Entrada 3 2 2 2 2 5 6 2" xfId="33942"/>
    <cellStyle name="Entrada 3 2 2 2 2 5 7" xfId="33932"/>
    <cellStyle name="Entrada 3 2 2 2 2 6" xfId="6369"/>
    <cellStyle name="Entrada 3 2 2 2 2 6 2" xfId="8077"/>
    <cellStyle name="Entrada 3 2 2 2 2 6 2 2" xfId="12045"/>
    <cellStyle name="Entrada 3 2 2 2 2 6 2 2 2" xfId="33945"/>
    <cellStyle name="Entrada 3 2 2 2 2 6 2 3" xfId="18159"/>
    <cellStyle name="Entrada 3 2 2 2 2 6 2 3 2" xfId="33946"/>
    <cellStyle name="Entrada 3 2 2 2 2 6 2 4" xfId="21595"/>
    <cellStyle name="Entrada 3 2 2 2 2 6 2 4 2" xfId="33947"/>
    <cellStyle name="Entrada 3 2 2 2 2 6 2 5" xfId="33944"/>
    <cellStyle name="Entrada 3 2 2 2 2 6 3" xfId="10503"/>
    <cellStyle name="Entrada 3 2 2 2 2 6 3 2" xfId="33948"/>
    <cellStyle name="Entrada 3 2 2 2 2 6 4" xfId="16867"/>
    <cellStyle name="Entrada 3 2 2 2 2 6 4 2" xfId="33949"/>
    <cellStyle name="Entrada 3 2 2 2 2 6 5" xfId="19887"/>
    <cellStyle name="Entrada 3 2 2 2 2 6 5 2" xfId="33950"/>
    <cellStyle name="Entrada 3 2 2 2 2 6 6" xfId="33943"/>
    <cellStyle name="Entrada 3 2 2 2 2 7" xfId="5357"/>
    <cellStyle name="Entrada 3 2 2 2 2 7 2" xfId="10098"/>
    <cellStyle name="Entrada 3 2 2 2 2 7 2 2" xfId="33952"/>
    <cellStyle name="Entrada 3 2 2 2 2 7 3" xfId="16105"/>
    <cellStyle name="Entrada 3 2 2 2 2 7 3 2" xfId="33953"/>
    <cellStyle name="Entrada 3 2 2 2 2 7 4" xfId="18875"/>
    <cellStyle name="Entrada 3 2 2 2 2 7 4 2" xfId="33954"/>
    <cellStyle name="Entrada 3 2 2 2 2 7 5" xfId="33951"/>
    <cellStyle name="Entrada 3 2 2 2 2 8" xfId="7065"/>
    <cellStyle name="Entrada 3 2 2 2 2 8 2" xfId="11086"/>
    <cellStyle name="Entrada 3 2 2 2 2 8 2 2" xfId="33956"/>
    <cellStyle name="Entrada 3 2 2 2 2 8 3" xfId="17397"/>
    <cellStyle name="Entrada 3 2 2 2 2 8 3 2" xfId="33957"/>
    <cellStyle name="Entrada 3 2 2 2 2 8 4" xfId="20583"/>
    <cellStyle name="Entrada 3 2 2 2 2 8 4 2" xfId="33958"/>
    <cellStyle name="Entrada 3 2 2 2 2 8 5" xfId="33955"/>
    <cellStyle name="Entrada 3 2 2 2 2 9" xfId="4447"/>
    <cellStyle name="Entrada 3 2 2 2 2 9 2" xfId="15415"/>
    <cellStyle name="Entrada 3 2 2 2 2 9 2 2" xfId="33960"/>
    <cellStyle name="Entrada 3 2 2 2 2 9 3" xfId="12526"/>
    <cellStyle name="Entrada 3 2 2 2 2 9 3 2" xfId="33961"/>
    <cellStyle name="Entrada 3 2 2 2 2 9 4" xfId="33959"/>
    <cellStyle name="Entrada 3 2 2 2 3" xfId="2736"/>
    <cellStyle name="Entrada 3 2 2 2 3 10" xfId="33962"/>
    <cellStyle name="Entrada 3 2 2 2 3 2" xfId="3123"/>
    <cellStyle name="Entrada 3 2 2 2 3 2 2" xfId="6867"/>
    <cellStyle name="Entrada 3 2 2 2 3 2 2 2" xfId="17246"/>
    <cellStyle name="Entrada 3 2 2 2 3 2 2 2 2" xfId="33965"/>
    <cellStyle name="Entrada 3 2 2 2 3 2 2 3" xfId="20385"/>
    <cellStyle name="Entrada 3 2 2 2 3 2 2 3 2" xfId="33966"/>
    <cellStyle name="Entrada 3 2 2 2 3 2 2 4" xfId="33964"/>
    <cellStyle name="Entrada 3 2 2 2 3 2 3" xfId="9214"/>
    <cellStyle name="Entrada 3 2 2 2 3 2 3 2" xfId="33967"/>
    <cellStyle name="Entrada 3 2 2 2 3 2 4" xfId="14442"/>
    <cellStyle name="Entrada 3 2 2 2 3 2 4 2" xfId="33968"/>
    <cellStyle name="Entrada 3 2 2 2 3 2 5" xfId="13895"/>
    <cellStyle name="Entrada 3 2 2 2 3 2 5 2" xfId="33969"/>
    <cellStyle name="Entrada 3 2 2 2 3 2 6" xfId="33963"/>
    <cellStyle name="Entrada 3 2 2 2 3 3" xfId="3506"/>
    <cellStyle name="Entrada 3 2 2 2 3 3 2" xfId="14717"/>
    <cellStyle name="Entrada 3 2 2 2 3 3 2 2" xfId="33971"/>
    <cellStyle name="Entrada 3 2 2 2 3 3 3" xfId="13439"/>
    <cellStyle name="Entrada 3 2 2 2 3 3 3 2" xfId="33972"/>
    <cellStyle name="Entrada 3 2 2 2 3 3 4" xfId="33970"/>
    <cellStyle name="Entrada 3 2 2 2 3 4" xfId="3889"/>
    <cellStyle name="Entrada 3 2 2 2 3 4 2" xfId="14993"/>
    <cellStyle name="Entrada 3 2 2 2 3 4 2 2" xfId="33974"/>
    <cellStyle name="Entrada 3 2 2 2 3 4 3" xfId="13070"/>
    <cellStyle name="Entrada 3 2 2 2 3 4 3 2" xfId="33975"/>
    <cellStyle name="Entrada 3 2 2 2 3 4 4" xfId="33973"/>
    <cellStyle name="Entrada 3 2 2 2 3 5" xfId="4271"/>
    <cellStyle name="Entrada 3 2 2 2 3 5 2" xfId="15265"/>
    <cellStyle name="Entrada 3 2 2 2 3 5 2 2" xfId="33977"/>
    <cellStyle name="Entrada 3 2 2 2 3 5 3" xfId="12689"/>
    <cellStyle name="Entrada 3 2 2 2 3 5 3 2" xfId="33978"/>
    <cellStyle name="Entrada 3 2 2 2 3 5 4" xfId="33976"/>
    <cellStyle name="Entrada 3 2 2 2 3 6" xfId="5158"/>
    <cellStyle name="Entrada 3 2 2 2 3 6 2" xfId="15955"/>
    <cellStyle name="Entrada 3 2 2 2 3 6 2 2" xfId="33980"/>
    <cellStyle name="Entrada 3 2 2 2 3 6 3" xfId="18676"/>
    <cellStyle name="Entrada 3 2 2 2 3 6 3 2" xfId="33981"/>
    <cellStyle name="Entrada 3 2 2 2 3 6 4" xfId="33979"/>
    <cellStyle name="Entrada 3 2 2 2 3 7" xfId="8866"/>
    <cellStyle name="Entrada 3 2 2 2 3 7 2" xfId="33982"/>
    <cellStyle name="Entrada 3 2 2 2 3 8" xfId="14162"/>
    <cellStyle name="Entrada 3 2 2 2 3 8 2" xfId="33983"/>
    <cellStyle name="Entrada 3 2 2 2 3 9" xfId="15922"/>
    <cellStyle name="Entrada 3 2 2 2 3 9 2" xfId="33984"/>
    <cellStyle name="Entrada 3 2 2 2 4" xfId="2327"/>
    <cellStyle name="Entrada 3 2 2 2 4 2" xfId="4620"/>
    <cellStyle name="Entrada 3 2 2 2 4 2 2" xfId="9859"/>
    <cellStyle name="Entrada 3 2 2 2 4 2 2 2" xfId="33987"/>
    <cellStyle name="Entrada 3 2 2 2 4 2 3" xfId="15547"/>
    <cellStyle name="Entrada 3 2 2 2 4 2 3 2" xfId="33988"/>
    <cellStyle name="Entrada 3 2 2 2 4 2 4" xfId="12404"/>
    <cellStyle name="Entrada 3 2 2 2 4 2 4 2" xfId="33989"/>
    <cellStyle name="Entrada 3 2 2 2 4 2 5" xfId="33986"/>
    <cellStyle name="Entrada 3 2 2 2 4 3" xfId="4810"/>
    <cellStyle name="Entrada 3 2 2 2 4 3 2" xfId="15679"/>
    <cellStyle name="Entrada 3 2 2 2 4 3 2 2" xfId="33991"/>
    <cellStyle name="Entrada 3 2 2 2 4 3 3" xfId="18328"/>
    <cellStyle name="Entrada 3 2 2 2 4 3 3 2" xfId="33992"/>
    <cellStyle name="Entrada 3 2 2 2 4 3 4" xfId="33990"/>
    <cellStyle name="Entrada 3 2 2 2 4 4" xfId="8480"/>
    <cellStyle name="Entrada 3 2 2 2 4 4 2" xfId="33993"/>
    <cellStyle name="Entrada 3 2 2 2 4 5" xfId="13865"/>
    <cellStyle name="Entrada 3 2 2 2 4 5 2" xfId="33994"/>
    <cellStyle name="Entrada 3 2 2 2 4 6" xfId="17929"/>
    <cellStyle name="Entrada 3 2 2 2 4 6 2" xfId="33995"/>
    <cellStyle name="Entrada 3 2 2 2 4 7" xfId="33985"/>
    <cellStyle name="Entrada 3 2 2 2 5" xfId="4957"/>
    <cellStyle name="Entrada 3 2 2 2 5 2" xfId="6666"/>
    <cellStyle name="Entrada 3 2 2 2 5 2 2" xfId="10795"/>
    <cellStyle name="Entrada 3 2 2 2 5 2 2 2" xfId="33998"/>
    <cellStyle name="Entrada 3 2 2 2 5 2 3" xfId="17075"/>
    <cellStyle name="Entrada 3 2 2 2 5 2 3 2" xfId="33999"/>
    <cellStyle name="Entrada 3 2 2 2 5 2 4" xfId="20184"/>
    <cellStyle name="Entrada 3 2 2 2 5 2 4 2" xfId="34000"/>
    <cellStyle name="Entrada 3 2 2 2 5 2 5" xfId="33997"/>
    <cellStyle name="Entrada 3 2 2 2 5 3" xfId="9951"/>
    <cellStyle name="Entrada 3 2 2 2 5 3 2" xfId="34001"/>
    <cellStyle name="Entrada 3 2 2 2 5 4" xfId="15785"/>
    <cellStyle name="Entrada 3 2 2 2 5 4 2" xfId="34002"/>
    <cellStyle name="Entrada 3 2 2 2 5 5" xfId="18475"/>
    <cellStyle name="Entrada 3 2 2 2 5 5 2" xfId="34003"/>
    <cellStyle name="Entrada 3 2 2 2 5 6" xfId="33996"/>
    <cellStyle name="Entrada 3 2 2 2 6" xfId="5815"/>
    <cellStyle name="Entrada 3 2 2 2 6 2" xfId="7523"/>
    <cellStyle name="Entrada 3 2 2 2 6 2 2" xfId="11494"/>
    <cellStyle name="Entrada 3 2 2 2 6 2 2 2" xfId="34006"/>
    <cellStyle name="Entrada 3 2 2 2 6 2 3" xfId="17735"/>
    <cellStyle name="Entrada 3 2 2 2 6 2 3 2" xfId="34007"/>
    <cellStyle name="Entrada 3 2 2 2 6 2 4" xfId="21041"/>
    <cellStyle name="Entrada 3 2 2 2 6 2 4 2" xfId="34008"/>
    <cellStyle name="Entrada 3 2 2 2 6 2 5" xfId="34005"/>
    <cellStyle name="Entrada 3 2 2 2 6 3" xfId="10350"/>
    <cellStyle name="Entrada 3 2 2 2 6 3 2" xfId="34009"/>
    <cellStyle name="Entrada 3 2 2 2 6 4" xfId="16444"/>
    <cellStyle name="Entrada 3 2 2 2 6 4 2" xfId="34010"/>
    <cellStyle name="Entrada 3 2 2 2 6 5" xfId="19333"/>
    <cellStyle name="Entrada 3 2 2 2 6 5 2" xfId="34011"/>
    <cellStyle name="Entrada 3 2 2 2 6 6" xfId="34004"/>
    <cellStyle name="Entrada 3 2 2 2 7" xfId="4891"/>
    <cellStyle name="Entrada 3 2 2 2 7 2" xfId="6600"/>
    <cellStyle name="Entrada 3 2 2 2 7 2 2" xfId="10734"/>
    <cellStyle name="Entrada 3 2 2 2 7 2 2 2" xfId="34014"/>
    <cellStyle name="Entrada 3 2 2 2 7 2 3" xfId="17020"/>
    <cellStyle name="Entrada 3 2 2 2 7 2 3 2" xfId="34015"/>
    <cellStyle name="Entrada 3 2 2 2 7 2 4" xfId="20118"/>
    <cellStyle name="Entrada 3 2 2 2 7 2 4 2" xfId="34016"/>
    <cellStyle name="Entrada 3 2 2 2 7 2 5" xfId="34013"/>
    <cellStyle name="Entrada 3 2 2 2 7 3" xfId="9908"/>
    <cellStyle name="Entrada 3 2 2 2 7 3 2" xfId="34017"/>
    <cellStyle name="Entrada 3 2 2 2 7 4" xfId="15730"/>
    <cellStyle name="Entrada 3 2 2 2 7 4 2" xfId="34018"/>
    <cellStyle name="Entrada 3 2 2 2 7 5" xfId="18409"/>
    <cellStyle name="Entrada 3 2 2 2 7 5 2" xfId="34019"/>
    <cellStyle name="Entrada 3 2 2 2 7 6" xfId="34012"/>
    <cellStyle name="Entrada 3 2 2 2 8" xfId="5239"/>
    <cellStyle name="Entrada 3 2 2 2 8 2" xfId="10016"/>
    <cellStyle name="Entrada 3 2 2 2 8 2 2" xfId="34021"/>
    <cellStyle name="Entrada 3 2 2 2 8 3" xfId="16017"/>
    <cellStyle name="Entrada 3 2 2 2 8 3 2" xfId="34022"/>
    <cellStyle name="Entrada 3 2 2 2 8 4" xfId="18757"/>
    <cellStyle name="Entrada 3 2 2 2 8 4 2" xfId="34023"/>
    <cellStyle name="Entrada 3 2 2 2 8 5" xfId="34020"/>
    <cellStyle name="Entrada 3 2 2 2 9" xfId="6948"/>
    <cellStyle name="Entrada 3 2 2 2 9 2" xfId="11003"/>
    <cellStyle name="Entrada 3 2 2 2 9 2 2" xfId="34025"/>
    <cellStyle name="Entrada 3 2 2 2 9 3" xfId="17308"/>
    <cellStyle name="Entrada 3 2 2 2 9 3 2" xfId="34026"/>
    <cellStyle name="Entrada 3 2 2 2 9 4" xfId="20466"/>
    <cellStyle name="Entrada 3 2 2 2 9 4 2" xfId="34027"/>
    <cellStyle name="Entrada 3 2 2 2 9 5" xfId="34024"/>
    <cellStyle name="Entrada 3 2 2 3" xfId="2680"/>
    <cellStyle name="Entrada 3 2 2 3 10" xfId="8810"/>
    <cellStyle name="Entrada 3 2 2 3 10 2" xfId="34029"/>
    <cellStyle name="Entrada 3 2 2 3 11" xfId="14122"/>
    <cellStyle name="Entrada 3 2 2 3 11 2" xfId="34030"/>
    <cellStyle name="Entrada 3 2 2 3 12" xfId="16376"/>
    <cellStyle name="Entrada 3 2 2 3 12 2" xfId="34031"/>
    <cellStyle name="Entrada 3 2 2 3 13" xfId="34028"/>
    <cellStyle name="Entrada 3 2 2 3 2" xfId="3067"/>
    <cellStyle name="Entrada 3 2 2 3 2 2" xfId="6730"/>
    <cellStyle name="Entrada 3 2 2 3 2 2 2" xfId="10835"/>
    <cellStyle name="Entrada 3 2 2 3 2 2 2 2" xfId="34034"/>
    <cellStyle name="Entrada 3 2 2 3 2 2 3" xfId="17131"/>
    <cellStyle name="Entrada 3 2 2 3 2 2 3 2" xfId="34035"/>
    <cellStyle name="Entrada 3 2 2 3 2 2 4" xfId="20248"/>
    <cellStyle name="Entrada 3 2 2 3 2 2 4 2" xfId="34036"/>
    <cellStyle name="Entrada 3 2 2 3 2 2 5" xfId="34033"/>
    <cellStyle name="Entrada 3 2 2 3 2 3" xfId="5021"/>
    <cellStyle name="Entrada 3 2 2 3 2 3 2" xfId="15840"/>
    <cellStyle name="Entrada 3 2 2 3 2 3 2 2" xfId="34038"/>
    <cellStyle name="Entrada 3 2 2 3 2 3 3" xfId="18539"/>
    <cellStyle name="Entrada 3 2 2 3 2 3 3 2" xfId="34039"/>
    <cellStyle name="Entrada 3 2 2 3 2 3 4" xfId="34037"/>
    <cellStyle name="Entrada 3 2 2 3 2 4" xfId="9159"/>
    <cellStyle name="Entrada 3 2 2 3 2 4 2" xfId="34040"/>
    <cellStyle name="Entrada 3 2 2 3 2 5" xfId="14402"/>
    <cellStyle name="Entrada 3 2 2 3 2 5 2" xfId="34041"/>
    <cellStyle name="Entrada 3 2 2 3 2 6" xfId="17881"/>
    <cellStyle name="Entrada 3 2 2 3 2 6 2" xfId="34042"/>
    <cellStyle name="Entrada 3 2 2 3 2 7" xfId="34032"/>
    <cellStyle name="Entrada 3 2 2 3 3" xfId="3450"/>
    <cellStyle name="Entrada 3 2 2 3 3 2" xfId="7482"/>
    <cellStyle name="Entrada 3 2 2 3 3 2 2" xfId="11458"/>
    <cellStyle name="Entrada 3 2 2 3 3 2 2 2" xfId="34045"/>
    <cellStyle name="Entrada 3 2 2 3 3 2 3" xfId="17699"/>
    <cellStyle name="Entrada 3 2 2 3 3 2 3 2" xfId="34046"/>
    <cellStyle name="Entrada 3 2 2 3 3 2 4" xfId="21000"/>
    <cellStyle name="Entrada 3 2 2 3 3 2 4 2" xfId="34047"/>
    <cellStyle name="Entrada 3 2 2 3 3 2 5" xfId="34044"/>
    <cellStyle name="Entrada 3 2 2 3 3 3" xfId="5774"/>
    <cellStyle name="Entrada 3 2 2 3 3 3 2" xfId="16408"/>
    <cellStyle name="Entrada 3 2 2 3 3 3 2 2" xfId="34049"/>
    <cellStyle name="Entrada 3 2 2 3 3 3 3" xfId="19292"/>
    <cellStyle name="Entrada 3 2 2 3 3 3 3 2" xfId="34050"/>
    <cellStyle name="Entrada 3 2 2 3 3 3 4" xfId="34048"/>
    <cellStyle name="Entrada 3 2 2 3 3 4" xfId="9369"/>
    <cellStyle name="Entrada 3 2 2 3 3 4 2" xfId="34051"/>
    <cellStyle name="Entrada 3 2 2 3 3 5" xfId="14678"/>
    <cellStyle name="Entrada 3 2 2 3 3 5 2" xfId="34052"/>
    <cellStyle name="Entrada 3 2 2 3 3 6" xfId="13495"/>
    <cellStyle name="Entrada 3 2 2 3 3 6 2" xfId="34053"/>
    <cellStyle name="Entrada 3 2 2 3 3 7" xfId="34043"/>
    <cellStyle name="Entrada 3 2 2 3 4" xfId="3833"/>
    <cellStyle name="Entrada 3 2 2 3 4 2" xfId="7596"/>
    <cellStyle name="Entrada 3 2 2 3 4 2 2" xfId="11564"/>
    <cellStyle name="Entrada 3 2 2 3 4 2 2 2" xfId="34056"/>
    <cellStyle name="Entrada 3 2 2 3 4 2 3" xfId="17802"/>
    <cellStyle name="Entrada 3 2 2 3 4 2 3 2" xfId="34057"/>
    <cellStyle name="Entrada 3 2 2 3 4 2 4" xfId="21114"/>
    <cellStyle name="Entrada 3 2 2 3 4 2 4 2" xfId="34058"/>
    <cellStyle name="Entrada 3 2 2 3 4 2 5" xfId="34055"/>
    <cellStyle name="Entrada 3 2 2 3 4 3" xfId="5888"/>
    <cellStyle name="Entrada 3 2 2 3 4 3 2" xfId="16511"/>
    <cellStyle name="Entrada 3 2 2 3 4 3 2 2" xfId="34060"/>
    <cellStyle name="Entrada 3 2 2 3 4 3 3" xfId="19406"/>
    <cellStyle name="Entrada 3 2 2 3 4 3 3 2" xfId="34061"/>
    <cellStyle name="Entrada 3 2 2 3 4 3 4" xfId="34059"/>
    <cellStyle name="Entrada 3 2 2 3 4 4" xfId="9547"/>
    <cellStyle name="Entrada 3 2 2 3 4 4 2" xfId="34062"/>
    <cellStyle name="Entrada 3 2 2 3 4 5" xfId="14953"/>
    <cellStyle name="Entrada 3 2 2 3 4 5 2" xfId="34063"/>
    <cellStyle name="Entrada 3 2 2 3 4 6" xfId="13126"/>
    <cellStyle name="Entrada 3 2 2 3 4 6 2" xfId="34064"/>
    <cellStyle name="Entrada 3 2 2 3 4 7" xfId="34054"/>
    <cellStyle name="Entrada 3 2 2 3 5" xfId="4215"/>
    <cellStyle name="Entrada 3 2 2 3 5 2" xfId="7828"/>
    <cellStyle name="Entrada 3 2 2 3 5 2 2" xfId="11796"/>
    <cellStyle name="Entrada 3 2 2 3 5 2 2 2" xfId="34067"/>
    <cellStyle name="Entrada 3 2 2 3 5 2 3" xfId="17973"/>
    <cellStyle name="Entrada 3 2 2 3 5 2 3 2" xfId="34068"/>
    <cellStyle name="Entrada 3 2 2 3 5 2 4" xfId="21346"/>
    <cellStyle name="Entrada 3 2 2 3 5 2 4 2" xfId="34069"/>
    <cellStyle name="Entrada 3 2 2 3 5 2 5" xfId="34066"/>
    <cellStyle name="Entrada 3 2 2 3 5 3" xfId="6120"/>
    <cellStyle name="Entrada 3 2 2 3 5 3 2" xfId="16682"/>
    <cellStyle name="Entrada 3 2 2 3 5 3 2 2" xfId="34071"/>
    <cellStyle name="Entrada 3 2 2 3 5 3 3" xfId="19638"/>
    <cellStyle name="Entrada 3 2 2 3 5 3 3 2" xfId="34072"/>
    <cellStyle name="Entrada 3 2 2 3 5 3 4" xfId="34070"/>
    <cellStyle name="Entrada 3 2 2 3 5 4" xfId="9724"/>
    <cellStyle name="Entrada 3 2 2 3 5 4 2" xfId="34073"/>
    <cellStyle name="Entrada 3 2 2 3 5 5" xfId="15226"/>
    <cellStyle name="Entrada 3 2 2 3 5 5 2" xfId="34074"/>
    <cellStyle name="Entrada 3 2 2 3 5 6" xfId="12744"/>
    <cellStyle name="Entrada 3 2 2 3 5 6 2" xfId="34075"/>
    <cellStyle name="Entrada 3 2 2 3 5 7" xfId="34065"/>
    <cellStyle name="Entrada 3 2 2 3 6" xfId="6352"/>
    <cellStyle name="Entrada 3 2 2 3 6 2" xfId="8060"/>
    <cellStyle name="Entrada 3 2 2 3 6 2 2" xfId="12028"/>
    <cellStyle name="Entrada 3 2 2 3 6 2 2 2" xfId="34078"/>
    <cellStyle name="Entrada 3 2 2 3 6 2 3" xfId="18144"/>
    <cellStyle name="Entrada 3 2 2 3 6 2 3 2" xfId="34079"/>
    <cellStyle name="Entrada 3 2 2 3 6 2 4" xfId="21578"/>
    <cellStyle name="Entrada 3 2 2 3 6 2 4 2" xfId="34080"/>
    <cellStyle name="Entrada 3 2 2 3 6 2 5" xfId="34077"/>
    <cellStyle name="Entrada 3 2 2 3 6 3" xfId="10486"/>
    <cellStyle name="Entrada 3 2 2 3 6 3 2" xfId="34081"/>
    <cellStyle name="Entrada 3 2 2 3 6 4" xfId="16852"/>
    <cellStyle name="Entrada 3 2 2 3 6 4 2" xfId="34082"/>
    <cellStyle name="Entrada 3 2 2 3 6 5" xfId="19870"/>
    <cellStyle name="Entrada 3 2 2 3 6 5 2" xfId="34083"/>
    <cellStyle name="Entrada 3 2 2 3 6 6" xfId="34076"/>
    <cellStyle name="Entrada 3 2 2 3 7" xfId="5340"/>
    <cellStyle name="Entrada 3 2 2 3 7 2" xfId="10081"/>
    <cellStyle name="Entrada 3 2 2 3 7 2 2" xfId="34085"/>
    <cellStyle name="Entrada 3 2 2 3 7 3" xfId="16090"/>
    <cellStyle name="Entrada 3 2 2 3 7 3 2" xfId="34086"/>
    <cellStyle name="Entrada 3 2 2 3 7 4" xfId="18858"/>
    <cellStyle name="Entrada 3 2 2 3 7 4 2" xfId="34087"/>
    <cellStyle name="Entrada 3 2 2 3 7 5" xfId="34084"/>
    <cellStyle name="Entrada 3 2 2 3 8" xfId="7048"/>
    <cellStyle name="Entrada 3 2 2 3 8 2" xfId="11069"/>
    <cellStyle name="Entrada 3 2 2 3 8 2 2" xfId="34089"/>
    <cellStyle name="Entrada 3 2 2 3 8 3" xfId="17382"/>
    <cellStyle name="Entrada 3 2 2 3 8 3 2" xfId="34090"/>
    <cellStyle name="Entrada 3 2 2 3 8 4" xfId="20566"/>
    <cellStyle name="Entrada 3 2 2 3 8 4 2" xfId="34091"/>
    <cellStyle name="Entrada 3 2 2 3 8 5" xfId="34088"/>
    <cellStyle name="Entrada 3 2 2 3 9" xfId="4430"/>
    <cellStyle name="Entrada 3 2 2 3 9 2" xfId="15400"/>
    <cellStyle name="Entrada 3 2 2 3 9 2 2" xfId="34093"/>
    <cellStyle name="Entrada 3 2 2 3 9 3" xfId="12543"/>
    <cellStyle name="Entrada 3 2 2 3 9 3 2" xfId="34094"/>
    <cellStyle name="Entrada 3 2 2 3 9 4" xfId="34092"/>
    <cellStyle name="Entrada 3 2 2 4" xfId="2735"/>
    <cellStyle name="Entrada 3 2 2 4 10" xfId="34095"/>
    <cellStyle name="Entrada 3 2 2 4 2" xfId="3122"/>
    <cellStyle name="Entrada 3 2 2 4 2 2" xfId="6720"/>
    <cellStyle name="Entrada 3 2 2 4 2 2 2" xfId="17123"/>
    <cellStyle name="Entrada 3 2 2 4 2 2 2 2" xfId="34098"/>
    <cellStyle name="Entrada 3 2 2 4 2 2 3" xfId="20238"/>
    <cellStyle name="Entrada 3 2 2 4 2 2 3 2" xfId="34099"/>
    <cellStyle name="Entrada 3 2 2 4 2 2 4" xfId="34097"/>
    <cellStyle name="Entrada 3 2 2 4 2 3" xfId="9213"/>
    <cellStyle name="Entrada 3 2 2 4 2 3 2" xfId="34100"/>
    <cellStyle name="Entrada 3 2 2 4 2 4" xfId="14441"/>
    <cellStyle name="Entrada 3 2 2 4 2 4 2" xfId="34101"/>
    <cellStyle name="Entrada 3 2 2 4 2 5" xfId="17328"/>
    <cellStyle name="Entrada 3 2 2 4 2 5 2" xfId="34102"/>
    <cellStyle name="Entrada 3 2 2 4 2 6" xfId="34096"/>
    <cellStyle name="Entrada 3 2 2 4 3" xfId="3505"/>
    <cellStyle name="Entrada 3 2 2 4 3 2" xfId="14716"/>
    <cellStyle name="Entrada 3 2 2 4 3 2 2" xfId="34104"/>
    <cellStyle name="Entrada 3 2 2 4 3 3" xfId="13440"/>
    <cellStyle name="Entrada 3 2 2 4 3 3 2" xfId="34105"/>
    <cellStyle name="Entrada 3 2 2 4 3 4" xfId="34103"/>
    <cellStyle name="Entrada 3 2 2 4 4" xfId="3888"/>
    <cellStyle name="Entrada 3 2 2 4 4 2" xfId="14992"/>
    <cellStyle name="Entrada 3 2 2 4 4 2 2" xfId="34107"/>
    <cellStyle name="Entrada 3 2 2 4 4 3" xfId="13071"/>
    <cellStyle name="Entrada 3 2 2 4 4 3 2" xfId="34108"/>
    <cellStyle name="Entrada 3 2 2 4 4 4" xfId="34106"/>
    <cellStyle name="Entrada 3 2 2 4 5" xfId="4270"/>
    <cellStyle name="Entrada 3 2 2 4 5 2" xfId="15264"/>
    <cellStyle name="Entrada 3 2 2 4 5 2 2" xfId="34110"/>
    <cellStyle name="Entrada 3 2 2 4 5 3" xfId="12297"/>
    <cellStyle name="Entrada 3 2 2 4 5 3 2" xfId="34111"/>
    <cellStyle name="Entrada 3 2 2 4 5 4" xfId="34109"/>
    <cellStyle name="Entrada 3 2 2 4 6" xfId="5011"/>
    <cellStyle name="Entrada 3 2 2 4 6 2" xfId="15832"/>
    <cellStyle name="Entrada 3 2 2 4 6 2 2" xfId="34113"/>
    <cellStyle name="Entrada 3 2 2 4 6 3" xfId="18529"/>
    <cellStyle name="Entrada 3 2 2 4 6 3 2" xfId="34114"/>
    <cellStyle name="Entrada 3 2 2 4 6 4" xfId="34112"/>
    <cellStyle name="Entrada 3 2 2 4 7" xfId="8865"/>
    <cellStyle name="Entrada 3 2 2 4 7 2" xfId="34115"/>
    <cellStyle name="Entrada 3 2 2 4 8" xfId="14161"/>
    <cellStyle name="Entrada 3 2 2 4 8 2" xfId="34116"/>
    <cellStyle name="Entrada 3 2 2 4 9" xfId="14495"/>
    <cellStyle name="Entrada 3 2 2 4 9 2" xfId="34117"/>
    <cellStyle name="Entrada 3 2 2 5" xfId="5810"/>
    <cellStyle name="Entrada 3 2 2 5 2" xfId="7518"/>
    <cellStyle name="Entrada 3 2 2 5 2 2" xfId="11489"/>
    <cellStyle name="Entrada 3 2 2 5 2 2 2" xfId="34120"/>
    <cellStyle name="Entrada 3 2 2 5 2 3" xfId="17731"/>
    <cellStyle name="Entrada 3 2 2 5 2 3 2" xfId="34121"/>
    <cellStyle name="Entrada 3 2 2 5 2 4" xfId="21036"/>
    <cellStyle name="Entrada 3 2 2 5 2 4 2" xfId="34122"/>
    <cellStyle name="Entrada 3 2 2 5 2 5" xfId="34119"/>
    <cellStyle name="Entrada 3 2 2 5 3" xfId="10346"/>
    <cellStyle name="Entrada 3 2 2 5 3 2" xfId="34123"/>
    <cellStyle name="Entrada 3 2 2 5 4" xfId="16440"/>
    <cellStyle name="Entrada 3 2 2 5 4 2" xfId="34124"/>
    <cellStyle name="Entrada 3 2 2 5 5" xfId="19328"/>
    <cellStyle name="Entrada 3 2 2 5 5 2" xfId="34125"/>
    <cellStyle name="Entrada 3 2 2 5 6" xfId="34118"/>
    <cellStyle name="Entrada 3 2 2 6" xfId="4927"/>
    <cellStyle name="Entrada 3 2 2 6 2" xfId="6636"/>
    <cellStyle name="Entrada 3 2 2 6 2 2" xfId="10767"/>
    <cellStyle name="Entrada 3 2 2 6 2 2 2" xfId="34128"/>
    <cellStyle name="Entrada 3 2 2 6 2 3" xfId="17050"/>
    <cellStyle name="Entrada 3 2 2 6 2 3 2" xfId="34129"/>
    <cellStyle name="Entrada 3 2 2 6 2 4" xfId="20154"/>
    <cellStyle name="Entrada 3 2 2 6 2 4 2" xfId="34130"/>
    <cellStyle name="Entrada 3 2 2 6 2 5" xfId="34127"/>
    <cellStyle name="Entrada 3 2 2 6 3" xfId="9941"/>
    <cellStyle name="Entrada 3 2 2 6 3 2" xfId="34131"/>
    <cellStyle name="Entrada 3 2 2 6 4" xfId="15760"/>
    <cellStyle name="Entrada 3 2 2 6 4 2" xfId="34132"/>
    <cellStyle name="Entrada 3 2 2 6 5" xfId="18445"/>
    <cellStyle name="Entrada 3 2 2 6 5 2" xfId="34133"/>
    <cellStyle name="Entrada 3 2 2 6 6" xfId="34126"/>
    <cellStyle name="Entrada 3 2 2 7" xfId="4788"/>
    <cellStyle name="Entrada 3 2 2 7 2" xfId="4580"/>
    <cellStyle name="Entrada 3 2 2 7 2 2" xfId="9824"/>
    <cellStyle name="Entrada 3 2 2 7 2 2 2" xfId="34136"/>
    <cellStyle name="Entrada 3 2 2 7 2 3" xfId="15515"/>
    <cellStyle name="Entrada 3 2 2 7 2 3 2" xfId="34137"/>
    <cellStyle name="Entrada 3 2 2 7 2 4" xfId="12413"/>
    <cellStyle name="Entrada 3 2 2 7 2 4 2" xfId="34138"/>
    <cellStyle name="Entrada 3 2 2 7 2 5" xfId="34135"/>
    <cellStyle name="Entrada 3 2 2 7 3" xfId="9896"/>
    <cellStyle name="Entrada 3 2 2 7 3 2" xfId="34139"/>
    <cellStyle name="Entrada 3 2 2 7 4" xfId="15661"/>
    <cellStyle name="Entrada 3 2 2 7 4 2" xfId="34140"/>
    <cellStyle name="Entrada 3 2 2 7 5" xfId="18306"/>
    <cellStyle name="Entrada 3 2 2 7 5 2" xfId="34141"/>
    <cellStyle name="Entrada 3 2 2 7 6" xfId="34134"/>
    <cellStyle name="Entrada 3 2 2 8" xfId="4950"/>
    <cellStyle name="Entrada 3 2 2 8 2" xfId="6659"/>
    <cellStyle name="Entrada 3 2 2 8 2 2" xfId="10788"/>
    <cellStyle name="Entrada 3 2 2 8 2 2 2" xfId="34144"/>
    <cellStyle name="Entrada 3 2 2 8 2 3" xfId="17069"/>
    <cellStyle name="Entrada 3 2 2 8 2 3 2" xfId="34145"/>
    <cellStyle name="Entrada 3 2 2 8 2 4" xfId="20177"/>
    <cellStyle name="Entrada 3 2 2 8 2 4 2" xfId="34146"/>
    <cellStyle name="Entrada 3 2 2 8 2 5" xfId="34143"/>
    <cellStyle name="Entrada 3 2 2 8 3" xfId="9949"/>
    <cellStyle name="Entrada 3 2 2 8 3 2" xfId="34147"/>
    <cellStyle name="Entrada 3 2 2 8 4" xfId="15779"/>
    <cellStyle name="Entrada 3 2 2 8 4 2" xfId="34148"/>
    <cellStyle name="Entrada 3 2 2 8 5" xfId="18468"/>
    <cellStyle name="Entrada 3 2 2 8 5 2" xfId="34149"/>
    <cellStyle name="Entrada 3 2 2 8 6" xfId="34142"/>
    <cellStyle name="Entrada 3 2 2 9" xfId="5257"/>
    <cellStyle name="Entrada 3 2 2 9 2" xfId="10033"/>
    <cellStyle name="Entrada 3 2 2 9 2 2" xfId="34151"/>
    <cellStyle name="Entrada 3 2 2 9 3" xfId="16030"/>
    <cellStyle name="Entrada 3 2 2 9 3 2" xfId="34152"/>
    <cellStyle name="Entrada 3 2 2 9 4" xfId="18775"/>
    <cellStyle name="Entrada 3 2 2 9 4 2" xfId="34153"/>
    <cellStyle name="Entrada 3 2 2 9 5" xfId="34150"/>
    <cellStyle name="Entrada 3 2 3" xfId="2149"/>
    <cellStyle name="Entrada 3 2 3 10" xfId="6995"/>
    <cellStyle name="Entrada 3 2 3 10 2" xfId="11036"/>
    <cellStyle name="Entrada 3 2 3 10 2 2" xfId="34156"/>
    <cellStyle name="Entrada 3 2 3 10 3" xfId="17342"/>
    <cellStyle name="Entrada 3 2 3 10 3 2" xfId="34157"/>
    <cellStyle name="Entrada 3 2 3 10 4" xfId="20513"/>
    <cellStyle name="Entrada 3 2 3 10 4 2" xfId="34158"/>
    <cellStyle name="Entrada 3 2 3 10 5" xfId="34155"/>
    <cellStyle name="Entrada 3 2 3 11" xfId="4399"/>
    <cellStyle name="Entrada 3 2 3 11 2" xfId="15369"/>
    <cellStyle name="Entrada 3 2 3 11 2 2" xfId="34160"/>
    <cellStyle name="Entrada 3 2 3 11 3" xfId="12574"/>
    <cellStyle name="Entrada 3 2 3 11 3 2" xfId="34161"/>
    <cellStyle name="Entrada 3 2 3 11 4" xfId="34159"/>
    <cellStyle name="Entrada 3 2 3 12" xfId="8306"/>
    <cellStyle name="Entrada 3 2 3 12 2" xfId="34162"/>
    <cellStyle name="Entrada 3 2 3 13" xfId="13722"/>
    <cellStyle name="Entrada 3 2 3 13 2" xfId="34163"/>
    <cellStyle name="Entrada 3 2 3 14" xfId="16203"/>
    <cellStyle name="Entrada 3 2 3 14 2" xfId="34164"/>
    <cellStyle name="Entrada 3 2 3 15" xfId="34154"/>
    <cellStyle name="Entrada 3 2 3 2" xfId="2208"/>
    <cellStyle name="Entrada 3 2 3 2 10" xfId="4421"/>
    <cellStyle name="Entrada 3 2 3 2 10 2" xfId="15391"/>
    <cellStyle name="Entrada 3 2 3 2 10 2 2" xfId="34167"/>
    <cellStyle name="Entrada 3 2 3 2 10 3" xfId="12552"/>
    <cellStyle name="Entrada 3 2 3 2 10 3 2" xfId="34168"/>
    <cellStyle name="Entrada 3 2 3 2 10 4" xfId="34166"/>
    <cellStyle name="Entrada 3 2 3 2 11" xfId="8363"/>
    <cellStyle name="Entrada 3 2 3 2 11 2" xfId="34169"/>
    <cellStyle name="Entrada 3 2 3 2 12" xfId="13767"/>
    <cellStyle name="Entrada 3 2 3 2 12 2" xfId="34170"/>
    <cellStyle name="Entrada 3 2 3 2 13" xfId="34165"/>
    <cellStyle name="Entrada 3 2 3 2 2" xfId="2698"/>
    <cellStyle name="Entrada 3 2 3 2 2 10" xfId="8828"/>
    <cellStyle name="Entrada 3 2 3 2 2 10 2" xfId="34172"/>
    <cellStyle name="Entrada 3 2 3 2 2 11" xfId="14132"/>
    <cellStyle name="Entrada 3 2 3 2 2 11 2" xfId="34173"/>
    <cellStyle name="Entrada 3 2 3 2 2 12" xfId="16362"/>
    <cellStyle name="Entrada 3 2 3 2 2 12 2" xfId="34174"/>
    <cellStyle name="Entrada 3 2 3 2 2 13" xfId="34171"/>
    <cellStyle name="Entrada 3 2 3 2 2 2" xfId="3085"/>
    <cellStyle name="Entrada 3 2 3 2 2 2 2" xfId="7446"/>
    <cellStyle name="Entrada 3 2 3 2 2 2 2 2" xfId="11422"/>
    <cellStyle name="Entrada 3 2 3 2 2 2 2 2 2" xfId="34177"/>
    <cellStyle name="Entrada 3 2 3 2 2 2 2 3" xfId="17672"/>
    <cellStyle name="Entrada 3 2 3 2 2 2 2 3 2" xfId="34178"/>
    <cellStyle name="Entrada 3 2 3 2 2 2 2 4" xfId="20964"/>
    <cellStyle name="Entrada 3 2 3 2 2 2 2 4 2" xfId="34179"/>
    <cellStyle name="Entrada 3 2 3 2 2 2 2 5" xfId="34176"/>
    <cellStyle name="Entrada 3 2 3 2 2 2 3" xfId="5738"/>
    <cellStyle name="Entrada 3 2 3 2 2 2 3 2" xfId="16380"/>
    <cellStyle name="Entrada 3 2 3 2 2 2 3 2 2" xfId="34181"/>
    <cellStyle name="Entrada 3 2 3 2 2 2 3 3" xfId="19256"/>
    <cellStyle name="Entrada 3 2 3 2 2 2 3 3 2" xfId="34182"/>
    <cellStyle name="Entrada 3 2 3 2 2 2 3 4" xfId="34180"/>
    <cellStyle name="Entrada 3 2 3 2 2 2 4" xfId="9177"/>
    <cellStyle name="Entrada 3 2 3 2 2 2 4 2" xfId="34183"/>
    <cellStyle name="Entrada 3 2 3 2 2 2 5" xfId="14412"/>
    <cellStyle name="Entrada 3 2 3 2 2 2 5 2" xfId="34184"/>
    <cellStyle name="Entrada 3 2 3 2 2 2 6" xfId="17491"/>
    <cellStyle name="Entrada 3 2 3 2 2 2 6 2" xfId="34185"/>
    <cellStyle name="Entrada 3 2 3 2 2 2 7" xfId="34175"/>
    <cellStyle name="Entrada 3 2 3 2 2 3" xfId="3468"/>
    <cellStyle name="Entrada 3 2 3 2 2 3 2" xfId="7253"/>
    <cellStyle name="Entrada 3 2 3 2 2 3 2 2" xfId="11274"/>
    <cellStyle name="Entrada 3 2 3 2 2 3 2 2 2" xfId="34188"/>
    <cellStyle name="Entrada 3 2 3 2 2 3 2 3" xfId="17524"/>
    <cellStyle name="Entrada 3 2 3 2 2 3 2 3 2" xfId="34189"/>
    <cellStyle name="Entrada 3 2 3 2 2 3 2 4" xfId="20771"/>
    <cellStyle name="Entrada 3 2 3 2 2 3 2 4 2" xfId="34190"/>
    <cellStyle name="Entrada 3 2 3 2 2 3 2 5" xfId="34187"/>
    <cellStyle name="Entrada 3 2 3 2 2 3 3" xfId="5545"/>
    <cellStyle name="Entrada 3 2 3 2 2 3 3 2" xfId="16232"/>
    <cellStyle name="Entrada 3 2 3 2 2 3 3 2 2" xfId="34192"/>
    <cellStyle name="Entrada 3 2 3 2 2 3 3 3" xfId="19063"/>
    <cellStyle name="Entrada 3 2 3 2 2 3 3 3 2" xfId="34193"/>
    <cellStyle name="Entrada 3 2 3 2 2 3 3 4" xfId="34191"/>
    <cellStyle name="Entrada 3 2 3 2 2 3 4" xfId="9387"/>
    <cellStyle name="Entrada 3 2 3 2 2 3 4 2" xfId="34194"/>
    <cellStyle name="Entrada 3 2 3 2 2 3 5" xfId="14688"/>
    <cellStyle name="Entrada 3 2 3 2 2 3 5 2" xfId="34195"/>
    <cellStyle name="Entrada 3 2 3 2 2 3 6" xfId="13477"/>
    <cellStyle name="Entrada 3 2 3 2 2 3 6 2" xfId="34196"/>
    <cellStyle name="Entrada 3 2 3 2 2 3 7" xfId="34186"/>
    <cellStyle name="Entrada 3 2 3 2 2 4" xfId="3851"/>
    <cellStyle name="Entrada 3 2 3 2 2 4 2" xfId="7753"/>
    <cellStyle name="Entrada 3 2 3 2 2 4 2 2" xfId="11721"/>
    <cellStyle name="Entrada 3 2 3 2 2 4 2 2 2" xfId="34199"/>
    <cellStyle name="Entrada 3 2 3 2 2 4 2 3" xfId="17905"/>
    <cellStyle name="Entrada 3 2 3 2 2 4 2 3 2" xfId="34200"/>
    <cellStyle name="Entrada 3 2 3 2 2 4 2 4" xfId="21271"/>
    <cellStyle name="Entrada 3 2 3 2 2 4 2 4 2" xfId="34201"/>
    <cellStyle name="Entrada 3 2 3 2 2 4 2 5" xfId="34198"/>
    <cellStyle name="Entrada 3 2 3 2 2 4 3" xfId="6045"/>
    <cellStyle name="Entrada 3 2 3 2 2 4 3 2" xfId="16614"/>
    <cellStyle name="Entrada 3 2 3 2 2 4 3 2 2" xfId="34203"/>
    <cellStyle name="Entrada 3 2 3 2 2 4 3 3" xfId="19563"/>
    <cellStyle name="Entrada 3 2 3 2 2 4 3 3 2" xfId="34204"/>
    <cellStyle name="Entrada 3 2 3 2 2 4 3 4" xfId="34202"/>
    <cellStyle name="Entrada 3 2 3 2 2 4 4" xfId="9565"/>
    <cellStyle name="Entrada 3 2 3 2 2 4 4 2" xfId="34205"/>
    <cellStyle name="Entrada 3 2 3 2 2 4 5" xfId="14963"/>
    <cellStyle name="Entrada 3 2 3 2 2 4 5 2" xfId="34206"/>
    <cellStyle name="Entrada 3 2 3 2 2 4 6" xfId="13108"/>
    <cellStyle name="Entrada 3 2 3 2 2 4 6 2" xfId="34207"/>
    <cellStyle name="Entrada 3 2 3 2 2 4 7" xfId="34197"/>
    <cellStyle name="Entrada 3 2 3 2 2 5" xfId="4233"/>
    <cellStyle name="Entrada 3 2 3 2 2 5 2" xfId="7985"/>
    <cellStyle name="Entrada 3 2 3 2 2 5 2 2" xfId="11953"/>
    <cellStyle name="Entrada 3 2 3 2 2 5 2 2 2" xfId="34210"/>
    <cellStyle name="Entrada 3 2 3 2 2 5 2 3" xfId="18076"/>
    <cellStyle name="Entrada 3 2 3 2 2 5 2 3 2" xfId="34211"/>
    <cellStyle name="Entrada 3 2 3 2 2 5 2 4" xfId="21503"/>
    <cellStyle name="Entrada 3 2 3 2 2 5 2 4 2" xfId="34212"/>
    <cellStyle name="Entrada 3 2 3 2 2 5 2 5" xfId="34209"/>
    <cellStyle name="Entrada 3 2 3 2 2 5 3" xfId="6277"/>
    <cellStyle name="Entrada 3 2 3 2 2 5 3 2" xfId="16784"/>
    <cellStyle name="Entrada 3 2 3 2 2 5 3 2 2" xfId="34214"/>
    <cellStyle name="Entrada 3 2 3 2 2 5 3 3" xfId="19795"/>
    <cellStyle name="Entrada 3 2 3 2 2 5 3 3 2" xfId="34215"/>
    <cellStyle name="Entrada 3 2 3 2 2 5 3 4" xfId="34213"/>
    <cellStyle name="Entrada 3 2 3 2 2 5 4" xfId="9742"/>
    <cellStyle name="Entrada 3 2 3 2 2 5 4 2" xfId="34216"/>
    <cellStyle name="Entrada 3 2 3 2 2 5 5" xfId="15236"/>
    <cellStyle name="Entrada 3 2 3 2 2 5 5 2" xfId="34217"/>
    <cellStyle name="Entrada 3 2 3 2 2 5 6" xfId="12726"/>
    <cellStyle name="Entrada 3 2 3 2 2 5 6 2" xfId="34218"/>
    <cellStyle name="Entrada 3 2 3 2 2 5 7" xfId="34208"/>
    <cellStyle name="Entrada 3 2 3 2 2 6" xfId="6509"/>
    <cellStyle name="Entrada 3 2 3 2 2 6 2" xfId="8217"/>
    <cellStyle name="Entrada 3 2 3 2 2 6 2 2" xfId="12185"/>
    <cellStyle name="Entrada 3 2 3 2 2 6 2 2 2" xfId="34221"/>
    <cellStyle name="Entrada 3 2 3 2 2 6 2 3" xfId="18248"/>
    <cellStyle name="Entrada 3 2 3 2 2 6 2 3 2" xfId="34222"/>
    <cellStyle name="Entrada 3 2 3 2 2 6 2 4" xfId="21735"/>
    <cellStyle name="Entrada 3 2 3 2 2 6 2 4 2" xfId="34223"/>
    <cellStyle name="Entrada 3 2 3 2 2 6 2 5" xfId="34220"/>
    <cellStyle name="Entrada 3 2 3 2 2 6 3" xfId="10643"/>
    <cellStyle name="Entrada 3 2 3 2 2 6 3 2" xfId="34224"/>
    <cellStyle name="Entrada 3 2 3 2 2 6 4" xfId="16955"/>
    <cellStyle name="Entrada 3 2 3 2 2 6 4 2" xfId="34225"/>
    <cellStyle name="Entrada 3 2 3 2 2 6 5" xfId="20027"/>
    <cellStyle name="Entrada 3 2 3 2 2 6 5 2" xfId="34226"/>
    <cellStyle name="Entrada 3 2 3 2 2 6 6" xfId="34219"/>
    <cellStyle name="Entrada 3 2 3 2 2 7" xfId="5497"/>
    <cellStyle name="Entrada 3 2 3 2 2 7 2" xfId="10238"/>
    <cellStyle name="Entrada 3 2 3 2 2 7 2 2" xfId="34228"/>
    <cellStyle name="Entrada 3 2 3 2 2 7 3" xfId="16194"/>
    <cellStyle name="Entrada 3 2 3 2 2 7 3 2" xfId="34229"/>
    <cellStyle name="Entrada 3 2 3 2 2 7 4" xfId="19015"/>
    <cellStyle name="Entrada 3 2 3 2 2 7 4 2" xfId="34230"/>
    <cellStyle name="Entrada 3 2 3 2 2 7 5" xfId="34227"/>
    <cellStyle name="Entrada 3 2 3 2 2 8" xfId="7205"/>
    <cellStyle name="Entrada 3 2 3 2 2 8 2" xfId="11226"/>
    <cellStyle name="Entrada 3 2 3 2 2 8 2 2" xfId="34232"/>
    <cellStyle name="Entrada 3 2 3 2 2 8 3" xfId="17486"/>
    <cellStyle name="Entrada 3 2 3 2 2 8 3 2" xfId="34233"/>
    <cellStyle name="Entrada 3 2 3 2 2 8 4" xfId="20723"/>
    <cellStyle name="Entrada 3 2 3 2 2 8 4 2" xfId="34234"/>
    <cellStyle name="Entrada 3 2 3 2 2 8 5" xfId="34231"/>
    <cellStyle name="Entrada 3 2 3 2 2 9" xfId="4691"/>
    <cellStyle name="Entrada 3 2 3 2 2 9 2" xfId="15582"/>
    <cellStyle name="Entrada 3 2 3 2 2 9 2 2" xfId="34236"/>
    <cellStyle name="Entrada 3 2 3 2 2 9 3" xfId="12238"/>
    <cellStyle name="Entrada 3 2 3 2 2 9 3 2" xfId="34237"/>
    <cellStyle name="Entrada 3 2 3 2 2 9 4" xfId="34235"/>
    <cellStyle name="Entrada 3 2 3 2 3" xfId="2755"/>
    <cellStyle name="Entrada 3 2 3 2 3 10" xfId="34238"/>
    <cellStyle name="Entrada 3 2 3 2 3 2" xfId="3142"/>
    <cellStyle name="Entrada 3 2 3 2 3 2 2" xfId="6791"/>
    <cellStyle name="Entrada 3 2 3 2 3 2 2 2" xfId="17184"/>
    <cellStyle name="Entrada 3 2 3 2 3 2 2 2 2" xfId="34241"/>
    <cellStyle name="Entrada 3 2 3 2 3 2 2 3" xfId="20309"/>
    <cellStyle name="Entrada 3 2 3 2 3 2 2 3 2" xfId="34242"/>
    <cellStyle name="Entrada 3 2 3 2 3 2 2 4" xfId="34240"/>
    <cellStyle name="Entrada 3 2 3 2 3 2 3" xfId="9224"/>
    <cellStyle name="Entrada 3 2 3 2 3 2 3 2" xfId="34243"/>
    <cellStyle name="Entrada 3 2 3 2 3 2 4" xfId="14454"/>
    <cellStyle name="Entrada 3 2 3 2 3 2 4 2" xfId="34244"/>
    <cellStyle name="Entrada 3 2 3 2 3 2 5" xfId="17596"/>
    <cellStyle name="Entrada 3 2 3 2 3 2 5 2" xfId="34245"/>
    <cellStyle name="Entrada 3 2 3 2 3 2 6" xfId="34239"/>
    <cellStyle name="Entrada 3 2 3 2 3 3" xfId="3525"/>
    <cellStyle name="Entrada 3 2 3 2 3 3 2" xfId="14729"/>
    <cellStyle name="Entrada 3 2 3 2 3 3 2 2" xfId="34247"/>
    <cellStyle name="Entrada 3 2 3 2 3 3 3" xfId="13420"/>
    <cellStyle name="Entrada 3 2 3 2 3 3 3 2" xfId="34248"/>
    <cellStyle name="Entrada 3 2 3 2 3 3 4" xfId="34246"/>
    <cellStyle name="Entrada 3 2 3 2 3 4" xfId="3908"/>
    <cellStyle name="Entrada 3 2 3 2 3 4 2" xfId="15005"/>
    <cellStyle name="Entrada 3 2 3 2 3 4 2 2" xfId="34250"/>
    <cellStyle name="Entrada 3 2 3 2 3 4 3" xfId="13051"/>
    <cellStyle name="Entrada 3 2 3 2 3 4 3 2" xfId="34251"/>
    <cellStyle name="Entrada 3 2 3 2 3 4 4" xfId="34249"/>
    <cellStyle name="Entrada 3 2 3 2 3 5" xfId="4290"/>
    <cellStyle name="Entrada 3 2 3 2 3 5 2" xfId="15277"/>
    <cellStyle name="Entrada 3 2 3 2 3 5 2 2" xfId="34253"/>
    <cellStyle name="Entrada 3 2 3 2 3 5 3" xfId="12670"/>
    <cellStyle name="Entrada 3 2 3 2 3 5 3 2" xfId="34254"/>
    <cellStyle name="Entrada 3 2 3 2 3 5 4" xfId="34252"/>
    <cellStyle name="Entrada 3 2 3 2 3 6" xfId="5082"/>
    <cellStyle name="Entrada 3 2 3 2 3 6 2" xfId="15893"/>
    <cellStyle name="Entrada 3 2 3 2 3 6 2 2" xfId="34256"/>
    <cellStyle name="Entrada 3 2 3 2 3 6 3" xfId="18600"/>
    <cellStyle name="Entrada 3 2 3 2 3 6 3 2" xfId="34257"/>
    <cellStyle name="Entrada 3 2 3 2 3 6 4" xfId="34255"/>
    <cellStyle name="Entrada 3 2 3 2 3 7" xfId="8885"/>
    <cellStyle name="Entrada 3 2 3 2 3 7 2" xfId="34258"/>
    <cellStyle name="Entrada 3 2 3 2 3 8" xfId="14174"/>
    <cellStyle name="Entrada 3 2 3 2 3 8 2" xfId="34259"/>
    <cellStyle name="Entrada 3 2 3 2 3 9" xfId="15168"/>
    <cellStyle name="Entrada 3 2 3 2 3 9 2" xfId="34260"/>
    <cellStyle name="Entrada 3 2 3 2 4" xfId="2373"/>
    <cellStyle name="Entrada 3 2 3 2 4 2" xfId="6681"/>
    <cellStyle name="Entrada 3 2 3 2 4 2 2" xfId="10807"/>
    <cellStyle name="Entrada 3 2 3 2 4 2 2 2" xfId="34263"/>
    <cellStyle name="Entrada 3 2 3 2 4 2 3" xfId="17087"/>
    <cellStyle name="Entrada 3 2 3 2 4 2 3 2" xfId="34264"/>
    <cellStyle name="Entrada 3 2 3 2 4 2 4" xfId="20199"/>
    <cellStyle name="Entrada 3 2 3 2 4 2 4 2" xfId="34265"/>
    <cellStyle name="Entrada 3 2 3 2 4 2 5" xfId="34262"/>
    <cellStyle name="Entrada 3 2 3 2 4 3" xfId="4972"/>
    <cellStyle name="Entrada 3 2 3 2 4 3 2" xfId="15796"/>
    <cellStyle name="Entrada 3 2 3 2 4 3 2 2" xfId="34267"/>
    <cellStyle name="Entrada 3 2 3 2 4 3 3" xfId="18490"/>
    <cellStyle name="Entrada 3 2 3 2 4 3 3 2" xfId="34268"/>
    <cellStyle name="Entrada 3 2 3 2 4 3 4" xfId="34266"/>
    <cellStyle name="Entrada 3 2 3 2 4 4" xfId="8525"/>
    <cellStyle name="Entrada 3 2 3 2 4 4 2" xfId="34269"/>
    <cellStyle name="Entrada 3 2 3 2 4 5" xfId="13900"/>
    <cellStyle name="Entrada 3 2 3 2 4 5 2" xfId="34270"/>
    <cellStyle name="Entrada 3 2 3 2 4 6" xfId="13604"/>
    <cellStyle name="Entrada 3 2 3 2 4 6 2" xfId="34271"/>
    <cellStyle name="Entrada 3 2 3 2 4 7" xfId="34261"/>
    <cellStyle name="Entrada 3 2 3 2 5" xfId="5879"/>
    <cellStyle name="Entrada 3 2 3 2 5 2" xfId="7587"/>
    <cellStyle name="Entrada 3 2 3 2 5 2 2" xfId="11555"/>
    <cellStyle name="Entrada 3 2 3 2 5 2 2 2" xfId="34274"/>
    <cellStyle name="Entrada 3 2 3 2 5 2 3" xfId="17793"/>
    <cellStyle name="Entrada 3 2 3 2 5 2 3 2" xfId="34275"/>
    <cellStyle name="Entrada 3 2 3 2 5 2 4" xfId="21105"/>
    <cellStyle name="Entrada 3 2 3 2 5 2 4 2" xfId="34276"/>
    <cellStyle name="Entrada 3 2 3 2 5 2 5" xfId="34273"/>
    <cellStyle name="Entrada 3 2 3 2 5 3" xfId="10397"/>
    <cellStyle name="Entrada 3 2 3 2 5 3 2" xfId="34277"/>
    <cellStyle name="Entrada 3 2 3 2 5 4" xfId="16502"/>
    <cellStyle name="Entrada 3 2 3 2 5 4 2" xfId="34278"/>
    <cellStyle name="Entrada 3 2 3 2 5 5" xfId="19397"/>
    <cellStyle name="Entrada 3 2 3 2 5 5 2" xfId="34279"/>
    <cellStyle name="Entrada 3 2 3 2 5 6" xfId="34272"/>
    <cellStyle name="Entrada 3 2 3 2 6" xfId="6111"/>
    <cellStyle name="Entrada 3 2 3 2 6 2" xfId="7819"/>
    <cellStyle name="Entrada 3 2 3 2 6 2 2" xfId="11787"/>
    <cellStyle name="Entrada 3 2 3 2 6 2 2 2" xfId="34282"/>
    <cellStyle name="Entrada 3 2 3 2 6 2 3" xfId="17964"/>
    <cellStyle name="Entrada 3 2 3 2 6 2 3 2" xfId="34283"/>
    <cellStyle name="Entrada 3 2 3 2 6 2 4" xfId="21337"/>
    <cellStyle name="Entrada 3 2 3 2 6 2 4 2" xfId="34284"/>
    <cellStyle name="Entrada 3 2 3 2 6 2 5" xfId="34281"/>
    <cellStyle name="Entrada 3 2 3 2 6 3" xfId="10437"/>
    <cellStyle name="Entrada 3 2 3 2 6 3 2" xfId="34285"/>
    <cellStyle name="Entrada 3 2 3 2 6 4" xfId="16673"/>
    <cellStyle name="Entrada 3 2 3 2 6 4 2" xfId="34286"/>
    <cellStyle name="Entrada 3 2 3 2 6 5" xfId="19629"/>
    <cellStyle name="Entrada 3 2 3 2 6 5 2" xfId="34287"/>
    <cellStyle name="Entrada 3 2 3 2 6 6" xfId="34280"/>
    <cellStyle name="Entrada 3 2 3 2 7" xfId="6343"/>
    <cellStyle name="Entrada 3 2 3 2 7 2" xfId="8051"/>
    <cellStyle name="Entrada 3 2 3 2 7 2 2" xfId="12019"/>
    <cellStyle name="Entrada 3 2 3 2 7 2 2 2" xfId="34290"/>
    <cellStyle name="Entrada 3 2 3 2 7 2 3" xfId="18135"/>
    <cellStyle name="Entrada 3 2 3 2 7 2 3 2" xfId="34291"/>
    <cellStyle name="Entrada 3 2 3 2 7 2 4" xfId="21569"/>
    <cellStyle name="Entrada 3 2 3 2 7 2 4 2" xfId="34292"/>
    <cellStyle name="Entrada 3 2 3 2 7 2 5" xfId="34289"/>
    <cellStyle name="Entrada 3 2 3 2 7 3" xfId="10477"/>
    <cellStyle name="Entrada 3 2 3 2 7 3 2" xfId="34293"/>
    <cellStyle name="Entrada 3 2 3 2 7 4" xfId="16843"/>
    <cellStyle name="Entrada 3 2 3 2 7 4 2" xfId="34294"/>
    <cellStyle name="Entrada 3 2 3 2 7 5" xfId="19861"/>
    <cellStyle name="Entrada 3 2 3 2 7 5 2" xfId="34295"/>
    <cellStyle name="Entrada 3 2 3 2 7 6" xfId="34288"/>
    <cellStyle name="Entrada 3 2 3 2 8" xfId="5326"/>
    <cellStyle name="Entrada 3 2 3 2 8 2" xfId="10072"/>
    <cellStyle name="Entrada 3 2 3 2 8 2 2" xfId="34297"/>
    <cellStyle name="Entrada 3 2 3 2 8 3" xfId="16079"/>
    <cellStyle name="Entrada 3 2 3 2 8 3 2" xfId="34298"/>
    <cellStyle name="Entrada 3 2 3 2 8 4" xfId="18844"/>
    <cellStyle name="Entrada 3 2 3 2 8 4 2" xfId="34299"/>
    <cellStyle name="Entrada 3 2 3 2 8 5" xfId="34296"/>
    <cellStyle name="Entrada 3 2 3 2 9" xfId="7034"/>
    <cellStyle name="Entrada 3 2 3 2 9 2" xfId="11060"/>
    <cellStyle name="Entrada 3 2 3 2 9 2 2" xfId="34301"/>
    <cellStyle name="Entrada 3 2 3 2 9 3" xfId="17371"/>
    <cellStyle name="Entrada 3 2 3 2 9 3 2" xfId="34302"/>
    <cellStyle name="Entrada 3 2 3 2 9 4" xfId="20552"/>
    <cellStyle name="Entrada 3 2 3 2 9 4 2" xfId="34303"/>
    <cellStyle name="Entrada 3 2 3 2 9 5" xfId="34300"/>
    <cellStyle name="Entrada 3 2 3 3" xfId="2641"/>
    <cellStyle name="Entrada 3 2 3 3 10" xfId="8771"/>
    <cellStyle name="Entrada 3 2 3 3 10 2" xfId="34305"/>
    <cellStyle name="Entrada 3 2 3 3 11" xfId="14090"/>
    <cellStyle name="Entrada 3 2 3 3 11 2" xfId="34306"/>
    <cellStyle name="Entrada 3 2 3 3 12" xfId="18231"/>
    <cellStyle name="Entrada 3 2 3 3 12 2" xfId="34307"/>
    <cellStyle name="Entrada 3 2 3 3 13" xfId="34304"/>
    <cellStyle name="Entrada 3 2 3 3 2" xfId="3028"/>
    <cellStyle name="Entrada 3 2 3 3 2 2" xfId="6753"/>
    <cellStyle name="Entrada 3 2 3 3 2 2 2" xfId="10858"/>
    <cellStyle name="Entrada 3 2 3 3 2 2 2 2" xfId="34310"/>
    <cellStyle name="Entrada 3 2 3 3 2 2 3" xfId="17152"/>
    <cellStyle name="Entrada 3 2 3 3 2 2 3 2" xfId="34311"/>
    <cellStyle name="Entrada 3 2 3 3 2 2 4" xfId="20271"/>
    <cellStyle name="Entrada 3 2 3 3 2 2 4 2" xfId="34312"/>
    <cellStyle name="Entrada 3 2 3 3 2 2 5" xfId="34309"/>
    <cellStyle name="Entrada 3 2 3 3 2 3" xfId="5044"/>
    <cellStyle name="Entrada 3 2 3 3 2 3 2" xfId="15861"/>
    <cellStyle name="Entrada 3 2 3 3 2 3 2 2" xfId="34314"/>
    <cellStyle name="Entrada 3 2 3 3 2 3 3" xfId="18562"/>
    <cellStyle name="Entrada 3 2 3 3 2 3 3 2" xfId="34315"/>
    <cellStyle name="Entrada 3 2 3 3 2 3 4" xfId="34313"/>
    <cellStyle name="Entrada 3 2 3 3 2 4" xfId="9120"/>
    <cellStyle name="Entrada 3 2 3 3 2 4 2" xfId="34316"/>
    <cellStyle name="Entrada 3 2 3 3 2 5" xfId="14370"/>
    <cellStyle name="Entrada 3 2 3 3 2 5 2" xfId="34317"/>
    <cellStyle name="Entrada 3 2 3 3 2 6" xfId="15876"/>
    <cellStyle name="Entrada 3 2 3 3 2 6 2" xfId="34318"/>
    <cellStyle name="Entrada 3 2 3 3 2 7" xfId="34308"/>
    <cellStyle name="Entrada 3 2 3 3 3" xfId="3411"/>
    <cellStyle name="Entrada 3 2 3 3 3 2" xfId="7354"/>
    <cellStyle name="Entrada 3 2 3 3 3 2 2" xfId="11345"/>
    <cellStyle name="Entrada 3 2 3 3 3 2 2 2" xfId="34321"/>
    <cellStyle name="Entrada 3 2 3 3 3 2 3" xfId="17610"/>
    <cellStyle name="Entrada 3 2 3 3 3 2 3 2" xfId="34322"/>
    <cellStyle name="Entrada 3 2 3 3 3 2 4" xfId="20872"/>
    <cellStyle name="Entrada 3 2 3 3 3 2 4 2" xfId="34323"/>
    <cellStyle name="Entrada 3 2 3 3 3 2 5" xfId="34320"/>
    <cellStyle name="Entrada 3 2 3 3 3 3" xfId="5646"/>
    <cellStyle name="Entrada 3 2 3 3 3 3 2" xfId="16318"/>
    <cellStyle name="Entrada 3 2 3 3 3 3 2 2" xfId="34325"/>
    <cellStyle name="Entrada 3 2 3 3 3 3 3" xfId="19164"/>
    <cellStyle name="Entrada 3 2 3 3 3 3 3 2" xfId="34326"/>
    <cellStyle name="Entrada 3 2 3 3 3 3 4" xfId="34324"/>
    <cellStyle name="Entrada 3 2 3 3 3 4" xfId="9334"/>
    <cellStyle name="Entrada 3 2 3 3 3 4 2" xfId="34327"/>
    <cellStyle name="Entrada 3 2 3 3 3 5" xfId="14646"/>
    <cellStyle name="Entrada 3 2 3 3 3 5 2" xfId="34328"/>
    <cellStyle name="Entrada 3 2 3 3 3 6" xfId="13534"/>
    <cellStyle name="Entrada 3 2 3 3 3 6 2" xfId="34329"/>
    <cellStyle name="Entrada 3 2 3 3 3 7" xfId="34319"/>
    <cellStyle name="Entrada 3 2 3 3 4" xfId="3794"/>
    <cellStyle name="Entrada 3 2 3 3 4 2" xfId="7653"/>
    <cellStyle name="Entrada 3 2 3 3 4 2 2" xfId="11621"/>
    <cellStyle name="Entrada 3 2 3 3 4 2 2 2" xfId="34332"/>
    <cellStyle name="Entrada 3 2 3 3 4 2 3" xfId="17850"/>
    <cellStyle name="Entrada 3 2 3 3 4 2 3 2" xfId="34333"/>
    <cellStyle name="Entrada 3 2 3 3 4 2 4" xfId="21171"/>
    <cellStyle name="Entrada 3 2 3 3 4 2 4 2" xfId="34334"/>
    <cellStyle name="Entrada 3 2 3 3 4 2 5" xfId="34331"/>
    <cellStyle name="Entrada 3 2 3 3 4 3" xfId="5945"/>
    <cellStyle name="Entrada 3 2 3 3 4 3 2" xfId="16559"/>
    <cellStyle name="Entrada 3 2 3 3 4 3 2 2" xfId="34336"/>
    <cellStyle name="Entrada 3 2 3 3 4 3 3" xfId="19463"/>
    <cellStyle name="Entrada 3 2 3 3 4 3 3 2" xfId="34337"/>
    <cellStyle name="Entrada 3 2 3 3 4 3 4" xfId="34335"/>
    <cellStyle name="Entrada 3 2 3 3 4 4" xfId="9512"/>
    <cellStyle name="Entrada 3 2 3 3 4 4 2" xfId="34338"/>
    <cellStyle name="Entrada 3 2 3 3 4 5" xfId="14921"/>
    <cellStyle name="Entrada 3 2 3 3 4 5 2" xfId="34339"/>
    <cellStyle name="Entrada 3 2 3 3 4 6" xfId="13165"/>
    <cellStyle name="Entrada 3 2 3 3 4 6 2" xfId="34340"/>
    <cellStyle name="Entrada 3 2 3 3 4 7" xfId="34330"/>
    <cellStyle name="Entrada 3 2 3 3 5" xfId="4176"/>
    <cellStyle name="Entrada 3 2 3 3 5 2" xfId="7885"/>
    <cellStyle name="Entrada 3 2 3 3 5 2 2" xfId="11853"/>
    <cellStyle name="Entrada 3 2 3 3 5 2 2 2" xfId="34343"/>
    <cellStyle name="Entrada 3 2 3 3 5 2 3" xfId="18021"/>
    <cellStyle name="Entrada 3 2 3 3 5 2 3 2" xfId="34344"/>
    <cellStyle name="Entrada 3 2 3 3 5 2 4" xfId="21403"/>
    <cellStyle name="Entrada 3 2 3 3 5 2 4 2" xfId="34345"/>
    <cellStyle name="Entrada 3 2 3 3 5 2 5" xfId="34342"/>
    <cellStyle name="Entrada 3 2 3 3 5 3" xfId="6177"/>
    <cellStyle name="Entrada 3 2 3 3 5 3 2" xfId="16730"/>
    <cellStyle name="Entrada 3 2 3 3 5 3 2 2" xfId="34347"/>
    <cellStyle name="Entrada 3 2 3 3 5 3 3" xfId="19695"/>
    <cellStyle name="Entrada 3 2 3 3 5 3 3 2" xfId="34348"/>
    <cellStyle name="Entrada 3 2 3 3 5 3 4" xfId="34346"/>
    <cellStyle name="Entrada 3 2 3 3 5 4" xfId="9689"/>
    <cellStyle name="Entrada 3 2 3 3 5 4 2" xfId="34349"/>
    <cellStyle name="Entrada 3 2 3 3 5 5" xfId="15195"/>
    <cellStyle name="Entrada 3 2 3 3 5 5 2" xfId="34350"/>
    <cellStyle name="Entrada 3 2 3 3 5 6" xfId="12783"/>
    <cellStyle name="Entrada 3 2 3 3 5 6 2" xfId="34351"/>
    <cellStyle name="Entrada 3 2 3 3 5 7" xfId="34341"/>
    <cellStyle name="Entrada 3 2 3 3 6" xfId="6409"/>
    <cellStyle name="Entrada 3 2 3 3 6 2" xfId="8117"/>
    <cellStyle name="Entrada 3 2 3 3 6 2 2" xfId="12085"/>
    <cellStyle name="Entrada 3 2 3 3 6 2 2 2" xfId="34354"/>
    <cellStyle name="Entrada 3 2 3 3 6 2 3" xfId="18192"/>
    <cellStyle name="Entrada 3 2 3 3 6 2 3 2" xfId="34355"/>
    <cellStyle name="Entrada 3 2 3 3 6 2 4" xfId="21635"/>
    <cellStyle name="Entrada 3 2 3 3 6 2 4 2" xfId="34356"/>
    <cellStyle name="Entrada 3 2 3 3 6 2 5" xfId="34353"/>
    <cellStyle name="Entrada 3 2 3 3 6 3" xfId="10543"/>
    <cellStyle name="Entrada 3 2 3 3 6 3 2" xfId="34357"/>
    <cellStyle name="Entrada 3 2 3 3 6 4" xfId="16900"/>
    <cellStyle name="Entrada 3 2 3 3 6 4 2" xfId="34358"/>
    <cellStyle name="Entrada 3 2 3 3 6 5" xfId="19927"/>
    <cellStyle name="Entrada 3 2 3 3 6 5 2" xfId="34359"/>
    <cellStyle name="Entrada 3 2 3 3 6 6" xfId="34352"/>
    <cellStyle name="Entrada 3 2 3 3 7" xfId="5397"/>
    <cellStyle name="Entrada 3 2 3 3 7 2" xfId="10138"/>
    <cellStyle name="Entrada 3 2 3 3 7 2 2" xfId="34361"/>
    <cellStyle name="Entrada 3 2 3 3 7 3" xfId="16138"/>
    <cellStyle name="Entrada 3 2 3 3 7 3 2" xfId="34362"/>
    <cellStyle name="Entrada 3 2 3 3 7 4" xfId="18915"/>
    <cellStyle name="Entrada 3 2 3 3 7 4 2" xfId="34363"/>
    <cellStyle name="Entrada 3 2 3 3 7 5" xfId="34360"/>
    <cellStyle name="Entrada 3 2 3 3 8" xfId="7105"/>
    <cellStyle name="Entrada 3 2 3 3 8 2" xfId="11126"/>
    <cellStyle name="Entrada 3 2 3 3 8 2 2" xfId="34365"/>
    <cellStyle name="Entrada 3 2 3 3 8 3" xfId="17430"/>
    <cellStyle name="Entrada 3 2 3 3 8 3 2" xfId="34366"/>
    <cellStyle name="Entrada 3 2 3 3 8 4" xfId="20623"/>
    <cellStyle name="Entrada 3 2 3 3 8 4 2" xfId="34367"/>
    <cellStyle name="Entrada 3 2 3 3 8 5" xfId="34364"/>
    <cellStyle name="Entrada 3 2 3 3 9" xfId="4493"/>
    <cellStyle name="Entrada 3 2 3 3 9 2" xfId="15453"/>
    <cellStyle name="Entrada 3 2 3 3 9 2 2" xfId="34369"/>
    <cellStyle name="Entrada 3 2 3 3 9 3" xfId="12480"/>
    <cellStyle name="Entrada 3 2 3 3 9 3 2" xfId="34370"/>
    <cellStyle name="Entrada 3 2 3 3 9 4" xfId="34368"/>
    <cellStyle name="Entrada 3 2 3 4" xfId="2535"/>
    <cellStyle name="Entrada 3 2 3 4 10" xfId="34371"/>
    <cellStyle name="Entrada 3 2 3 4 2" xfId="2922"/>
    <cellStyle name="Entrada 3 2 3 4 2 2" xfId="7348"/>
    <cellStyle name="Entrada 3 2 3 4 2 2 2" xfId="17605"/>
    <cellStyle name="Entrada 3 2 3 4 2 2 2 2" xfId="34374"/>
    <cellStyle name="Entrada 3 2 3 4 2 2 3" xfId="20866"/>
    <cellStyle name="Entrada 3 2 3 4 2 2 3 2" xfId="34375"/>
    <cellStyle name="Entrada 3 2 3 4 2 2 4" xfId="34373"/>
    <cellStyle name="Entrada 3 2 3 4 2 3" xfId="9031"/>
    <cellStyle name="Entrada 3 2 3 4 2 3 2" xfId="34376"/>
    <cellStyle name="Entrada 3 2 3 4 2 4" xfId="14287"/>
    <cellStyle name="Entrada 3 2 3 4 2 4 2" xfId="34377"/>
    <cellStyle name="Entrada 3 2 3 4 2 5" xfId="14076"/>
    <cellStyle name="Entrada 3 2 3 4 2 5 2" xfId="34378"/>
    <cellStyle name="Entrada 3 2 3 4 2 6" xfId="34372"/>
    <cellStyle name="Entrada 3 2 3 4 3" xfId="3305"/>
    <cellStyle name="Entrada 3 2 3 4 3 2" xfId="14563"/>
    <cellStyle name="Entrada 3 2 3 4 3 2 2" xfId="34380"/>
    <cellStyle name="Entrada 3 2 3 4 3 3" xfId="13578"/>
    <cellStyle name="Entrada 3 2 3 4 3 3 2" xfId="34381"/>
    <cellStyle name="Entrada 3 2 3 4 3 4" xfId="34379"/>
    <cellStyle name="Entrada 3 2 3 4 4" xfId="3688"/>
    <cellStyle name="Entrada 3 2 3 4 4 2" xfId="14838"/>
    <cellStyle name="Entrada 3 2 3 4 4 2 2" xfId="34383"/>
    <cellStyle name="Entrada 3 2 3 4 4 3" xfId="13271"/>
    <cellStyle name="Entrada 3 2 3 4 4 3 2" xfId="34384"/>
    <cellStyle name="Entrada 3 2 3 4 4 4" xfId="34382"/>
    <cellStyle name="Entrada 3 2 3 4 5" xfId="4070"/>
    <cellStyle name="Entrada 3 2 3 4 5 2" xfId="15112"/>
    <cellStyle name="Entrada 3 2 3 4 5 2 2" xfId="34386"/>
    <cellStyle name="Entrada 3 2 3 4 5 3" xfId="12889"/>
    <cellStyle name="Entrada 3 2 3 4 5 3 2" xfId="34387"/>
    <cellStyle name="Entrada 3 2 3 4 5 4" xfId="34385"/>
    <cellStyle name="Entrada 3 2 3 4 6" xfId="5640"/>
    <cellStyle name="Entrada 3 2 3 4 6 2" xfId="16313"/>
    <cellStyle name="Entrada 3 2 3 4 6 2 2" xfId="34389"/>
    <cellStyle name="Entrada 3 2 3 4 6 3" xfId="19158"/>
    <cellStyle name="Entrada 3 2 3 4 6 3 2" xfId="34390"/>
    <cellStyle name="Entrada 3 2 3 4 6 4" xfId="34388"/>
    <cellStyle name="Entrada 3 2 3 4 7" xfId="8675"/>
    <cellStyle name="Entrada 3 2 3 4 7 2" xfId="34391"/>
    <cellStyle name="Entrada 3 2 3 4 8" xfId="14007"/>
    <cellStyle name="Entrada 3 2 3 4 8 2" xfId="34392"/>
    <cellStyle name="Entrada 3 2 3 4 9" xfId="14034"/>
    <cellStyle name="Entrada 3 2 3 4 9 2" xfId="34393"/>
    <cellStyle name="Entrada 3 2 3 5" xfId="2349"/>
    <cellStyle name="Entrada 3 2 3 5 2" xfId="6652"/>
    <cellStyle name="Entrada 3 2 3 5 2 2" xfId="10782"/>
    <cellStyle name="Entrada 3 2 3 5 2 2 2" xfId="34396"/>
    <cellStyle name="Entrada 3 2 3 5 2 3" xfId="17063"/>
    <cellStyle name="Entrada 3 2 3 5 2 3 2" xfId="34397"/>
    <cellStyle name="Entrada 3 2 3 5 2 4" xfId="20170"/>
    <cellStyle name="Entrada 3 2 3 5 2 4 2" xfId="34398"/>
    <cellStyle name="Entrada 3 2 3 5 2 5" xfId="34395"/>
    <cellStyle name="Entrada 3 2 3 5 3" xfId="4943"/>
    <cellStyle name="Entrada 3 2 3 5 3 2" xfId="15773"/>
    <cellStyle name="Entrada 3 2 3 5 3 2 2" xfId="34400"/>
    <cellStyle name="Entrada 3 2 3 5 3 3" xfId="18461"/>
    <cellStyle name="Entrada 3 2 3 5 3 3 2" xfId="34401"/>
    <cellStyle name="Entrada 3 2 3 5 3 4" xfId="34399"/>
    <cellStyle name="Entrada 3 2 3 5 4" xfId="8502"/>
    <cellStyle name="Entrada 3 2 3 5 4 2" xfId="34402"/>
    <cellStyle name="Entrada 3 2 3 5 5" xfId="13883"/>
    <cellStyle name="Entrada 3 2 3 5 5 2" xfId="34403"/>
    <cellStyle name="Entrada 3 2 3 5 6" xfId="14503"/>
    <cellStyle name="Entrada 3 2 3 5 6 2" xfId="34404"/>
    <cellStyle name="Entrada 3 2 3 5 7" xfId="34394"/>
    <cellStyle name="Entrada 3 2 3 6" xfId="5857"/>
    <cellStyle name="Entrada 3 2 3 6 2" xfId="7565"/>
    <cellStyle name="Entrada 3 2 3 6 2 2" xfId="11533"/>
    <cellStyle name="Entrada 3 2 3 6 2 2 2" xfId="34407"/>
    <cellStyle name="Entrada 3 2 3 6 2 3" xfId="17771"/>
    <cellStyle name="Entrada 3 2 3 6 2 3 2" xfId="34408"/>
    <cellStyle name="Entrada 3 2 3 6 2 4" xfId="21083"/>
    <cellStyle name="Entrada 3 2 3 6 2 4 2" xfId="34409"/>
    <cellStyle name="Entrada 3 2 3 6 2 5" xfId="34406"/>
    <cellStyle name="Entrada 3 2 3 6 3" xfId="10375"/>
    <cellStyle name="Entrada 3 2 3 6 3 2" xfId="34410"/>
    <cellStyle name="Entrada 3 2 3 6 4" xfId="16480"/>
    <cellStyle name="Entrada 3 2 3 6 4 2" xfId="34411"/>
    <cellStyle name="Entrada 3 2 3 6 5" xfId="19375"/>
    <cellStyle name="Entrada 3 2 3 6 5 2" xfId="34412"/>
    <cellStyle name="Entrada 3 2 3 6 6" xfId="34405"/>
    <cellStyle name="Entrada 3 2 3 7" xfId="6089"/>
    <cellStyle name="Entrada 3 2 3 7 2" xfId="7797"/>
    <cellStyle name="Entrada 3 2 3 7 2 2" xfId="11765"/>
    <cellStyle name="Entrada 3 2 3 7 2 2 2" xfId="34415"/>
    <cellStyle name="Entrada 3 2 3 7 2 3" xfId="17942"/>
    <cellStyle name="Entrada 3 2 3 7 2 3 2" xfId="34416"/>
    <cellStyle name="Entrada 3 2 3 7 2 4" xfId="21315"/>
    <cellStyle name="Entrada 3 2 3 7 2 4 2" xfId="34417"/>
    <cellStyle name="Entrada 3 2 3 7 2 5" xfId="34414"/>
    <cellStyle name="Entrada 3 2 3 7 3" xfId="10415"/>
    <cellStyle name="Entrada 3 2 3 7 3 2" xfId="34418"/>
    <cellStyle name="Entrada 3 2 3 7 4" xfId="16651"/>
    <cellStyle name="Entrada 3 2 3 7 4 2" xfId="34419"/>
    <cellStyle name="Entrada 3 2 3 7 5" xfId="19607"/>
    <cellStyle name="Entrada 3 2 3 7 5 2" xfId="34420"/>
    <cellStyle name="Entrada 3 2 3 7 6" xfId="34413"/>
    <cellStyle name="Entrada 3 2 3 8" xfId="6321"/>
    <cellStyle name="Entrada 3 2 3 8 2" xfId="8029"/>
    <cellStyle name="Entrada 3 2 3 8 2 2" xfId="11997"/>
    <cellStyle name="Entrada 3 2 3 8 2 2 2" xfId="34423"/>
    <cellStyle name="Entrada 3 2 3 8 2 3" xfId="18113"/>
    <cellStyle name="Entrada 3 2 3 8 2 3 2" xfId="34424"/>
    <cellStyle name="Entrada 3 2 3 8 2 4" xfId="21547"/>
    <cellStyle name="Entrada 3 2 3 8 2 4 2" xfId="34425"/>
    <cellStyle name="Entrada 3 2 3 8 2 5" xfId="34422"/>
    <cellStyle name="Entrada 3 2 3 8 3" xfId="10455"/>
    <cellStyle name="Entrada 3 2 3 8 3 2" xfId="34426"/>
    <cellStyle name="Entrada 3 2 3 8 4" xfId="16821"/>
    <cellStyle name="Entrada 3 2 3 8 4 2" xfId="34427"/>
    <cellStyle name="Entrada 3 2 3 8 5" xfId="19839"/>
    <cellStyle name="Entrada 3 2 3 8 5 2" xfId="34428"/>
    <cellStyle name="Entrada 3 2 3 8 6" xfId="34421"/>
    <cellStyle name="Entrada 3 2 3 9" xfId="5287"/>
    <cellStyle name="Entrada 3 2 3 9 2" xfId="10050"/>
    <cellStyle name="Entrada 3 2 3 9 2 2" xfId="34430"/>
    <cellStyle name="Entrada 3 2 3 9 3" xfId="16050"/>
    <cellStyle name="Entrada 3 2 3 9 3 2" xfId="34431"/>
    <cellStyle name="Entrada 3 2 3 9 4" xfId="18805"/>
    <cellStyle name="Entrada 3 2 3 9 4 2" xfId="34432"/>
    <cellStyle name="Entrada 3 2 3 9 5" xfId="34429"/>
    <cellStyle name="Entrada 3 2 4" xfId="2307"/>
    <cellStyle name="Entrada 3 2 4 10" xfId="8460"/>
    <cellStyle name="Entrada 3 2 4 10 2" xfId="34434"/>
    <cellStyle name="Entrada 3 2 4 11" xfId="13848"/>
    <cellStyle name="Entrada 3 2 4 11 2" xfId="34435"/>
    <cellStyle name="Entrada 3 2 4 12" xfId="14210"/>
    <cellStyle name="Entrada 3 2 4 12 2" xfId="34436"/>
    <cellStyle name="Entrada 3 2 4 13" xfId="34433"/>
    <cellStyle name="Entrada 3 2 4 2" xfId="2244"/>
    <cellStyle name="Entrada 3 2 4 2 2" xfId="6743"/>
    <cellStyle name="Entrada 3 2 4 2 2 2" xfId="10848"/>
    <cellStyle name="Entrada 3 2 4 2 2 2 2" xfId="34439"/>
    <cellStyle name="Entrada 3 2 4 2 2 3" xfId="17143"/>
    <cellStyle name="Entrada 3 2 4 2 2 3 2" xfId="34440"/>
    <cellStyle name="Entrada 3 2 4 2 2 4" xfId="20261"/>
    <cellStyle name="Entrada 3 2 4 2 2 4 2" xfId="34441"/>
    <cellStyle name="Entrada 3 2 4 2 2 5" xfId="34438"/>
    <cellStyle name="Entrada 3 2 4 2 3" xfId="5034"/>
    <cellStyle name="Entrada 3 2 4 2 3 2" xfId="15852"/>
    <cellStyle name="Entrada 3 2 4 2 3 2 2" xfId="34443"/>
    <cellStyle name="Entrada 3 2 4 2 3 3" xfId="18552"/>
    <cellStyle name="Entrada 3 2 4 2 3 3 2" xfId="34444"/>
    <cellStyle name="Entrada 3 2 4 2 3 4" xfId="34442"/>
    <cellStyle name="Entrada 3 2 4 2 4" xfId="8399"/>
    <cellStyle name="Entrada 3 2 4 2 4 2" xfId="34445"/>
    <cellStyle name="Entrada 3 2 4 2 5" xfId="13795"/>
    <cellStyle name="Entrada 3 2 4 2 5 2" xfId="34446"/>
    <cellStyle name="Entrada 3 2 4 2 6" xfId="17078"/>
    <cellStyle name="Entrada 3 2 4 2 6 2" xfId="34447"/>
    <cellStyle name="Entrada 3 2 4 2 7" xfId="34437"/>
    <cellStyle name="Entrada 3 2 4 3" xfId="2791"/>
    <cellStyle name="Entrada 3 2 4 3 2" xfId="7514"/>
    <cellStyle name="Entrada 3 2 4 3 2 2" xfId="11486"/>
    <cellStyle name="Entrada 3 2 4 3 2 2 2" xfId="34450"/>
    <cellStyle name="Entrada 3 2 4 3 2 3" xfId="17727"/>
    <cellStyle name="Entrada 3 2 4 3 2 3 2" xfId="34451"/>
    <cellStyle name="Entrada 3 2 4 3 2 4" xfId="21032"/>
    <cellStyle name="Entrada 3 2 4 3 2 4 2" xfId="34452"/>
    <cellStyle name="Entrada 3 2 4 3 2 5" xfId="34449"/>
    <cellStyle name="Entrada 3 2 4 3 3" xfId="5806"/>
    <cellStyle name="Entrada 3 2 4 3 3 2" xfId="16436"/>
    <cellStyle name="Entrada 3 2 4 3 3 2 2" xfId="34454"/>
    <cellStyle name="Entrada 3 2 4 3 3 3" xfId="19324"/>
    <cellStyle name="Entrada 3 2 4 3 3 3 2" xfId="34455"/>
    <cellStyle name="Entrada 3 2 4 3 3 4" xfId="34453"/>
    <cellStyle name="Entrada 3 2 4 3 4" xfId="8921"/>
    <cellStyle name="Entrada 3 2 4 3 4 2" xfId="34456"/>
    <cellStyle name="Entrada 3 2 4 3 5" xfId="14203"/>
    <cellStyle name="Entrada 3 2 4 3 5 2" xfId="34457"/>
    <cellStyle name="Entrada 3 2 4 3 6" xfId="14480"/>
    <cellStyle name="Entrada 3 2 4 3 6 2" xfId="34458"/>
    <cellStyle name="Entrada 3 2 4 3 7" xfId="34448"/>
    <cellStyle name="Entrada 3 2 4 4" xfId="2282"/>
    <cellStyle name="Entrada 3 2 4 4 2" xfId="7621"/>
    <cellStyle name="Entrada 3 2 4 4 2 2" xfId="11589"/>
    <cellStyle name="Entrada 3 2 4 4 2 2 2" xfId="34461"/>
    <cellStyle name="Entrada 3 2 4 4 2 3" xfId="17824"/>
    <cellStyle name="Entrada 3 2 4 4 2 3 2" xfId="34462"/>
    <cellStyle name="Entrada 3 2 4 4 2 4" xfId="21139"/>
    <cellStyle name="Entrada 3 2 4 4 2 4 2" xfId="34463"/>
    <cellStyle name="Entrada 3 2 4 4 2 5" xfId="34460"/>
    <cellStyle name="Entrada 3 2 4 4 3" xfId="5913"/>
    <cellStyle name="Entrada 3 2 4 4 3 2" xfId="16533"/>
    <cellStyle name="Entrada 3 2 4 4 3 2 2" xfId="34465"/>
    <cellStyle name="Entrada 3 2 4 4 3 3" xfId="19431"/>
    <cellStyle name="Entrada 3 2 4 4 3 3 2" xfId="34466"/>
    <cellStyle name="Entrada 3 2 4 4 3 4" xfId="34464"/>
    <cellStyle name="Entrada 3 2 4 4 4" xfId="8437"/>
    <cellStyle name="Entrada 3 2 4 4 4 2" xfId="34467"/>
    <cellStyle name="Entrada 3 2 4 4 5" xfId="13826"/>
    <cellStyle name="Entrada 3 2 4 4 5 2" xfId="34468"/>
    <cellStyle name="Entrada 3 2 4 4 6" xfId="17863"/>
    <cellStyle name="Entrada 3 2 4 4 6 2" xfId="34469"/>
    <cellStyle name="Entrada 3 2 4 4 7" xfId="34459"/>
    <cellStyle name="Entrada 3 2 4 5" xfId="2280"/>
    <cellStyle name="Entrada 3 2 4 5 2" xfId="7853"/>
    <cellStyle name="Entrada 3 2 4 5 2 2" xfId="11821"/>
    <cellStyle name="Entrada 3 2 4 5 2 2 2" xfId="34472"/>
    <cellStyle name="Entrada 3 2 4 5 2 3" xfId="17995"/>
    <cellStyle name="Entrada 3 2 4 5 2 3 2" xfId="34473"/>
    <cellStyle name="Entrada 3 2 4 5 2 4" xfId="21371"/>
    <cellStyle name="Entrada 3 2 4 5 2 4 2" xfId="34474"/>
    <cellStyle name="Entrada 3 2 4 5 2 5" xfId="34471"/>
    <cellStyle name="Entrada 3 2 4 5 3" xfId="6145"/>
    <cellStyle name="Entrada 3 2 4 5 3 2" xfId="16704"/>
    <cellStyle name="Entrada 3 2 4 5 3 2 2" xfId="34476"/>
    <cellStyle name="Entrada 3 2 4 5 3 3" xfId="19663"/>
    <cellStyle name="Entrada 3 2 4 5 3 3 2" xfId="34477"/>
    <cellStyle name="Entrada 3 2 4 5 3 4" xfId="34475"/>
    <cellStyle name="Entrada 3 2 4 5 4" xfId="8435"/>
    <cellStyle name="Entrada 3 2 4 5 4 2" xfId="34478"/>
    <cellStyle name="Entrada 3 2 4 5 5" xfId="13825"/>
    <cellStyle name="Entrada 3 2 4 5 5 2" xfId="34479"/>
    <cellStyle name="Entrada 3 2 4 5 6" xfId="15171"/>
    <cellStyle name="Entrada 3 2 4 5 6 2" xfId="34480"/>
    <cellStyle name="Entrada 3 2 4 5 7" xfId="34470"/>
    <cellStyle name="Entrada 3 2 4 6" xfId="6377"/>
    <cellStyle name="Entrada 3 2 4 6 2" xfId="8085"/>
    <cellStyle name="Entrada 3 2 4 6 2 2" xfId="12053"/>
    <cellStyle name="Entrada 3 2 4 6 2 2 2" xfId="34483"/>
    <cellStyle name="Entrada 3 2 4 6 2 3" xfId="18166"/>
    <cellStyle name="Entrada 3 2 4 6 2 3 2" xfId="34484"/>
    <cellStyle name="Entrada 3 2 4 6 2 4" xfId="21603"/>
    <cellStyle name="Entrada 3 2 4 6 2 4 2" xfId="34485"/>
    <cellStyle name="Entrada 3 2 4 6 2 5" xfId="34482"/>
    <cellStyle name="Entrada 3 2 4 6 3" xfId="10511"/>
    <cellStyle name="Entrada 3 2 4 6 3 2" xfId="34486"/>
    <cellStyle name="Entrada 3 2 4 6 4" xfId="16874"/>
    <cellStyle name="Entrada 3 2 4 6 4 2" xfId="34487"/>
    <cellStyle name="Entrada 3 2 4 6 5" xfId="19895"/>
    <cellStyle name="Entrada 3 2 4 6 5 2" xfId="34488"/>
    <cellStyle name="Entrada 3 2 4 6 6" xfId="34481"/>
    <cellStyle name="Entrada 3 2 4 7" xfId="5365"/>
    <cellStyle name="Entrada 3 2 4 7 2" xfId="10106"/>
    <cellStyle name="Entrada 3 2 4 7 2 2" xfId="34490"/>
    <cellStyle name="Entrada 3 2 4 7 3" xfId="16112"/>
    <cellStyle name="Entrada 3 2 4 7 3 2" xfId="34491"/>
    <cellStyle name="Entrada 3 2 4 7 4" xfId="18883"/>
    <cellStyle name="Entrada 3 2 4 7 4 2" xfId="34492"/>
    <cellStyle name="Entrada 3 2 4 7 5" xfId="34489"/>
    <cellStyle name="Entrada 3 2 4 8" xfId="7073"/>
    <cellStyle name="Entrada 3 2 4 8 2" xfId="11094"/>
    <cellStyle name="Entrada 3 2 4 8 2 2" xfId="34494"/>
    <cellStyle name="Entrada 3 2 4 8 3" xfId="17404"/>
    <cellStyle name="Entrada 3 2 4 8 3 2" xfId="34495"/>
    <cellStyle name="Entrada 3 2 4 8 4" xfId="20591"/>
    <cellStyle name="Entrada 3 2 4 8 4 2" xfId="34496"/>
    <cellStyle name="Entrada 3 2 4 8 5" xfId="34493"/>
    <cellStyle name="Entrada 3 2 4 9" xfId="4458"/>
    <cellStyle name="Entrada 3 2 4 9 2" xfId="15425"/>
    <cellStyle name="Entrada 3 2 4 9 2 2" xfId="34498"/>
    <cellStyle name="Entrada 3 2 4 9 3" xfId="12515"/>
    <cellStyle name="Entrada 3 2 4 9 3 2" xfId="34499"/>
    <cellStyle name="Entrada 3 2 4 9 4" xfId="34497"/>
    <cellStyle name="Entrada 3 2 5" xfId="2593"/>
    <cellStyle name="Entrada 3 2 5 10" xfId="34500"/>
    <cellStyle name="Entrada 3 2 5 2" xfId="2980"/>
    <cellStyle name="Entrada 3 2 5 2 2" xfId="6889"/>
    <cellStyle name="Entrada 3 2 5 2 2 2" xfId="17260"/>
    <cellStyle name="Entrada 3 2 5 2 2 2 2" xfId="34503"/>
    <cellStyle name="Entrada 3 2 5 2 2 3" xfId="20407"/>
    <cellStyle name="Entrada 3 2 5 2 2 3 2" xfId="34504"/>
    <cellStyle name="Entrada 3 2 5 2 2 4" xfId="34502"/>
    <cellStyle name="Entrada 3 2 5 2 3" xfId="9073"/>
    <cellStyle name="Entrada 3 2 5 2 3 2" xfId="34505"/>
    <cellStyle name="Entrada 3 2 5 2 4" xfId="14331"/>
    <cellStyle name="Entrada 3 2 5 2 4 2" xfId="34506"/>
    <cellStyle name="Entrada 3 2 5 2 5" xfId="15493"/>
    <cellStyle name="Entrada 3 2 5 2 5 2" xfId="34507"/>
    <cellStyle name="Entrada 3 2 5 2 6" xfId="34501"/>
    <cellStyle name="Entrada 3 2 5 3" xfId="3363"/>
    <cellStyle name="Entrada 3 2 5 3 2" xfId="14607"/>
    <cellStyle name="Entrada 3 2 5 3 2 2" xfId="34509"/>
    <cellStyle name="Entrada 3 2 5 3 3" xfId="13615"/>
    <cellStyle name="Entrada 3 2 5 3 3 2" xfId="34510"/>
    <cellStyle name="Entrada 3 2 5 3 4" xfId="34508"/>
    <cellStyle name="Entrada 3 2 5 4" xfId="3746"/>
    <cellStyle name="Entrada 3 2 5 4 2" xfId="14882"/>
    <cellStyle name="Entrada 3 2 5 4 2 2" xfId="34512"/>
    <cellStyle name="Entrada 3 2 5 4 3" xfId="13213"/>
    <cellStyle name="Entrada 3 2 5 4 3 2" xfId="34513"/>
    <cellStyle name="Entrada 3 2 5 4 4" xfId="34511"/>
    <cellStyle name="Entrada 3 2 5 5" xfId="4128"/>
    <cellStyle name="Entrada 3 2 5 5 2" xfId="15156"/>
    <cellStyle name="Entrada 3 2 5 5 2 2" xfId="34515"/>
    <cellStyle name="Entrada 3 2 5 5 3" xfId="12831"/>
    <cellStyle name="Entrada 3 2 5 5 3 2" xfId="34516"/>
    <cellStyle name="Entrada 3 2 5 5 4" xfId="34514"/>
    <cellStyle name="Entrada 3 2 5 6" xfId="5180"/>
    <cellStyle name="Entrada 3 2 5 6 2" xfId="15969"/>
    <cellStyle name="Entrada 3 2 5 6 2 2" xfId="34518"/>
    <cellStyle name="Entrada 3 2 5 6 3" xfId="18698"/>
    <cellStyle name="Entrada 3 2 5 6 3 2" xfId="34519"/>
    <cellStyle name="Entrada 3 2 5 6 4" xfId="34517"/>
    <cellStyle name="Entrada 3 2 5 7" xfId="8724"/>
    <cellStyle name="Entrada 3 2 5 7 2" xfId="34520"/>
    <cellStyle name="Entrada 3 2 5 8" xfId="14051"/>
    <cellStyle name="Entrada 3 2 5 8 2" xfId="34521"/>
    <cellStyle name="Entrada 3 2 5 9" xfId="14098"/>
    <cellStyle name="Entrada 3 2 5 9 2" xfId="34522"/>
    <cellStyle name="Entrada 3 2 6" xfId="2514"/>
    <cellStyle name="Entrada 3 2 6 10" xfId="34523"/>
    <cellStyle name="Entrada 3 2 6 2" xfId="2901"/>
    <cellStyle name="Entrada 3 2 6 2 2" xfId="7362"/>
    <cellStyle name="Entrada 3 2 6 2 2 2" xfId="17618"/>
    <cellStyle name="Entrada 3 2 6 2 2 2 2" xfId="34526"/>
    <cellStyle name="Entrada 3 2 6 2 2 3" xfId="20880"/>
    <cellStyle name="Entrada 3 2 6 2 2 3 2" xfId="34527"/>
    <cellStyle name="Entrada 3 2 6 2 2 4" xfId="34525"/>
    <cellStyle name="Entrada 3 2 6 2 3" xfId="9014"/>
    <cellStyle name="Entrada 3 2 6 2 3 2" xfId="34528"/>
    <cellStyle name="Entrada 3 2 6 2 4" xfId="14269"/>
    <cellStyle name="Entrada 3 2 6 2 4 2" xfId="34529"/>
    <cellStyle name="Entrada 3 2 6 2 5" xfId="14818"/>
    <cellStyle name="Entrada 3 2 6 2 5 2" xfId="34530"/>
    <cellStyle name="Entrada 3 2 6 2 6" xfId="34524"/>
    <cellStyle name="Entrada 3 2 6 3" xfId="3284"/>
    <cellStyle name="Entrada 3 2 6 3 2" xfId="14545"/>
    <cellStyle name="Entrada 3 2 6 3 2 2" xfId="34532"/>
    <cellStyle name="Entrada 3 2 6 3 3" xfId="17895"/>
    <cellStyle name="Entrada 3 2 6 3 3 2" xfId="34533"/>
    <cellStyle name="Entrada 3 2 6 3 4" xfId="34531"/>
    <cellStyle name="Entrada 3 2 6 4" xfId="3667"/>
    <cellStyle name="Entrada 3 2 6 4 2" xfId="14820"/>
    <cellStyle name="Entrada 3 2 6 4 2 2" xfId="34535"/>
    <cellStyle name="Entrada 3 2 6 4 3" xfId="13292"/>
    <cellStyle name="Entrada 3 2 6 4 3 2" xfId="34536"/>
    <cellStyle name="Entrada 3 2 6 4 4" xfId="34534"/>
    <cellStyle name="Entrada 3 2 6 5" xfId="4049"/>
    <cellStyle name="Entrada 3 2 6 5 2" xfId="15094"/>
    <cellStyle name="Entrada 3 2 6 5 2 2" xfId="34538"/>
    <cellStyle name="Entrada 3 2 6 5 3" xfId="12910"/>
    <cellStyle name="Entrada 3 2 6 5 3 2" xfId="34539"/>
    <cellStyle name="Entrada 3 2 6 5 4" xfId="34537"/>
    <cellStyle name="Entrada 3 2 6 6" xfId="5654"/>
    <cellStyle name="Entrada 3 2 6 6 2" xfId="16326"/>
    <cellStyle name="Entrada 3 2 6 6 2 2" xfId="34541"/>
    <cellStyle name="Entrada 3 2 6 6 3" xfId="19172"/>
    <cellStyle name="Entrada 3 2 6 6 3 2" xfId="34542"/>
    <cellStyle name="Entrada 3 2 6 6 4" xfId="34540"/>
    <cellStyle name="Entrada 3 2 6 7" xfId="8654"/>
    <cellStyle name="Entrada 3 2 6 7 2" xfId="34543"/>
    <cellStyle name="Entrada 3 2 6 8" xfId="13989"/>
    <cellStyle name="Entrada 3 2 6 8 2" xfId="34544"/>
    <cellStyle name="Entrada 3 2 6 9" xfId="14776"/>
    <cellStyle name="Entrada 3 2 6 9 2" xfId="34545"/>
    <cellStyle name="Entrada 3 2 7" xfId="5544"/>
    <cellStyle name="Entrada 3 2 7 2" xfId="7252"/>
    <cellStyle name="Entrada 3 2 7 2 2" xfId="11273"/>
    <cellStyle name="Entrada 3 2 7 2 2 2" xfId="34548"/>
    <cellStyle name="Entrada 3 2 7 2 3" xfId="17523"/>
    <cellStyle name="Entrada 3 2 7 2 3 2" xfId="34549"/>
    <cellStyle name="Entrada 3 2 7 2 4" xfId="20770"/>
    <cellStyle name="Entrada 3 2 7 2 4 2" xfId="34550"/>
    <cellStyle name="Entrada 3 2 7 2 5" xfId="34547"/>
    <cellStyle name="Entrada 3 2 7 3" xfId="10275"/>
    <cellStyle name="Entrada 3 2 7 3 2" xfId="34551"/>
    <cellStyle name="Entrada 3 2 7 4" xfId="16231"/>
    <cellStyle name="Entrada 3 2 7 4 2" xfId="34552"/>
    <cellStyle name="Entrada 3 2 7 5" xfId="19062"/>
    <cellStyle name="Entrada 3 2 7 5 2" xfId="34553"/>
    <cellStyle name="Entrada 3 2 7 6" xfId="34546"/>
    <cellStyle name="Entrada 3 2 8" xfId="5674"/>
    <cellStyle name="Entrada 3 2 8 2" xfId="7382"/>
    <cellStyle name="Entrada 3 2 8 2 2" xfId="11364"/>
    <cellStyle name="Entrada 3 2 8 2 2 2" xfId="34556"/>
    <cellStyle name="Entrada 3 2 8 2 3" xfId="17636"/>
    <cellStyle name="Entrada 3 2 8 2 3 2" xfId="34557"/>
    <cellStyle name="Entrada 3 2 8 2 4" xfId="20900"/>
    <cellStyle name="Entrada 3 2 8 2 4 2" xfId="34558"/>
    <cellStyle name="Entrada 3 2 8 2 5" xfId="34555"/>
    <cellStyle name="Entrada 3 2 8 3" xfId="10321"/>
    <cellStyle name="Entrada 3 2 8 3 2" xfId="34559"/>
    <cellStyle name="Entrada 3 2 8 4" xfId="16344"/>
    <cellStyle name="Entrada 3 2 8 4 2" xfId="34560"/>
    <cellStyle name="Entrada 3 2 8 5" xfId="19192"/>
    <cellStyle name="Entrada 3 2 8 5 2" xfId="34561"/>
    <cellStyle name="Entrada 3 2 8 6" xfId="34554"/>
    <cellStyle name="Entrada 3 2 9" xfId="4735"/>
    <cellStyle name="Entrada 3 2 9 2" xfId="9875"/>
    <cellStyle name="Entrada 3 2 9 2 2" xfId="34563"/>
    <cellStyle name="Entrada 3 2 9 3" xfId="15617"/>
    <cellStyle name="Entrada 3 2 9 3 2" xfId="34564"/>
    <cellStyle name="Entrada 3 2 9 4" xfId="12313"/>
    <cellStyle name="Entrada 3 2 9 4 2" xfId="34565"/>
    <cellStyle name="Entrada 3 2 9 5" xfId="34562"/>
    <cellStyle name="Entrada 3 3" xfId="2164"/>
    <cellStyle name="Entrada 3 3 10" xfId="5210"/>
    <cellStyle name="Entrada 3 3 10 2" xfId="9992"/>
    <cellStyle name="Entrada 3 3 10 2 2" xfId="34568"/>
    <cellStyle name="Entrada 3 3 10 3" xfId="15993"/>
    <cellStyle name="Entrada 3 3 10 3 2" xfId="34569"/>
    <cellStyle name="Entrada 3 3 10 4" xfId="18728"/>
    <cellStyle name="Entrada 3 3 10 4 2" xfId="34570"/>
    <cellStyle name="Entrada 3 3 10 5" xfId="34567"/>
    <cellStyle name="Entrada 3 3 11" xfId="6919"/>
    <cellStyle name="Entrada 3 3 11 2" xfId="10979"/>
    <cellStyle name="Entrada 3 3 11 2 2" xfId="34572"/>
    <cellStyle name="Entrada 3 3 11 3" xfId="17284"/>
    <cellStyle name="Entrada 3 3 11 3 2" xfId="34573"/>
    <cellStyle name="Entrada 3 3 11 4" xfId="20437"/>
    <cellStyle name="Entrada 3 3 11 4 2" xfId="34574"/>
    <cellStyle name="Entrada 3 3 11 5" xfId="34571"/>
    <cellStyle name="Entrada 3 3 12" xfId="4342"/>
    <cellStyle name="Entrada 3 3 12 2" xfId="15319"/>
    <cellStyle name="Entrada 3 3 12 2 2" xfId="34576"/>
    <cellStyle name="Entrada 3 3 12 3" xfId="12618"/>
    <cellStyle name="Entrada 3 3 12 3 2" xfId="34577"/>
    <cellStyle name="Entrada 3 3 12 4" xfId="34575"/>
    <cellStyle name="Entrada 3 3 13" xfId="8319"/>
    <cellStyle name="Entrada 3 3 13 2" xfId="34578"/>
    <cellStyle name="Entrada 3 3 14" xfId="13737"/>
    <cellStyle name="Entrada 3 3 14 2" xfId="34579"/>
    <cellStyle name="Entrada 3 3 15" xfId="17470"/>
    <cellStyle name="Entrada 3 3 15 2" xfId="34580"/>
    <cellStyle name="Entrada 3 3 16" xfId="34566"/>
    <cellStyle name="Entrada 3 3 2" xfId="2221"/>
    <cellStyle name="Entrada 3 3 2 10" xfId="4409"/>
    <cellStyle name="Entrada 3 3 2 10 2" xfId="15379"/>
    <cellStyle name="Entrada 3 3 2 10 2 2" xfId="34583"/>
    <cellStyle name="Entrada 3 3 2 10 3" xfId="12564"/>
    <cellStyle name="Entrada 3 3 2 10 3 2" xfId="34584"/>
    <cellStyle name="Entrada 3 3 2 10 4" xfId="34582"/>
    <cellStyle name="Entrada 3 3 2 11" xfId="8376"/>
    <cellStyle name="Entrada 3 3 2 11 2" xfId="34585"/>
    <cellStyle name="Entrada 3 3 2 12" xfId="13780"/>
    <cellStyle name="Entrada 3 3 2 12 2" xfId="34586"/>
    <cellStyle name="Entrada 3 3 2 13" xfId="34581"/>
    <cellStyle name="Entrada 3 3 2 2" xfId="2711"/>
    <cellStyle name="Entrada 3 3 2 2 10" xfId="8841"/>
    <cellStyle name="Entrada 3 3 2 2 10 2" xfId="34588"/>
    <cellStyle name="Entrada 3 3 2 2 11" xfId="14145"/>
    <cellStyle name="Entrada 3 3 2 2 11 2" xfId="34589"/>
    <cellStyle name="Entrada 3 3 2 2 12" xfId="14541"/>
    <cellStyle name="Entrada 3 3 2 2 12 2" xfId="34590"/>
    <cellStyle name="Entrada 3 3 2 2 13" xfId="34587"/>
    <cellStyle name="Entrada 3 3 2 2 2" xfId="3098"/>
    <cellStyle name="Entrada 3 3 2 2 2 2" xfId="7459"/>
    <cellStyle name="Entrada 3 3 2 2 2 2 2" xfId="11435"/>
    <cellStyle name="Entrada 3 3 2 2 2 2 2 2" xfId="34593"/>
    <cellStyle name="Entrada 3 3 2 2 2 2 3" xfId="17684"/>
    <cellStyle name="Entrada 3 3 2 2 2 2 3 2" xfId="34594"/>
    <cellStyle name="Entrada 3 3 2 2 2 2 4" xfId="20977"/>
    <cellStyle name="Entrada 3 3 2 2 2 2 4 2" xfId="34595"/>
    <cellStyle name="Entrada 3 3 2 2 2 2 5" xfId="34592"/>
    <cellStyle name="Entrada 3 3 2 2 2 3" xfId="5751"/>
    <cellStyle name="Entrada 3 3 2 2 2 3 2" xfId="16393"/>
    <cellStyle name="Entrada 3 3 2 2 2 3 2 2" xfId="34597"/>
    <cellStyle name="Entrada 3 3 2 2 2 3 3" xfId="19269"/>
    <cellStyle name="Entrada 3 3 2 2 2 3 3 2" xfId="34598"/>
    <cellStyle name="Entrada 3 3 2 2 2 3 4" xfId="34596"/>
    <cellStyle name="Entrada 3 3 2 2 2 4" xfId="9190"/>
    <cellStyle name="Entrada 3 3 2 2 2 4 2" xfId="34599"/>
    <cellStyle name="Entrada 3 3 2 2 2 5" xfId="14425"/>
    <cellStyle name="Entrada 3 3 2 2 2 5 2" xfId="34600"/>
    <cellStyle name="Entrada 3 3 2 2 2 6" xfId="16385"/>
    <cellStyle name="Entrada 3 3 2 2 2 6 2" xfId="34601"/>
    <cellStyle name="Entrada 3 3 2 2 2 7" xfId="34591"/>
    <cellStyle name="Entrada 3 3 2 2 3" xfId="3481"/>
    <cellStyle name="Entrada 3 3 2 2 3 2" xfId="7248"/>
    <cellStyle name="Entrada 3 3 2 2 3 2 2" xfId="11269"/>
    <cellStyle name="Entrada 3 3 2 2 3 2 2 2" xfId="34604"/>
    <cellStyle name="Entrada 3 3 2 2 3 2 3" xfId="17521"/>
    <cellStyle name="Entrada 3 3 2 2 3 2 3 2" xfId="34605"/>
    <cellStyle name="Entrada 3 3 2 2 3 2 4" xfId="20766"/>
    <cellStyle name="Entrada 3 3 2 2 3 2 4 2" xfId="34606"/>
    <cellStyle name="Entrada 3 3 2 2 3 2 5" xfId="34603"/>
    <cellStyle name="Entrada 3 3 2 2 3 3" xfId="5540"/>
    <cellStyle name="Entrada 3 3 2 2 3 3 2" xfId="16229"/>
    <cellStyle name="Entrada 3 3 2 2 3 3 2 2" xfId="34608"/>
    <cellStyle name="Entrada 3 3 2 2 3 3 3" xfId="19058"/>
    <cellStyle name="Entrada 3 3 2 2 3 3 3 2" xfId="34609"/>
    <cellStyle name="Entrada 3 3 2 2 3 3 4" xfId="34607"/>
    <cellStyle name="Entrada 3 3 2 2 3 4" xfId="9400"/>
    <cellStyle name="Entrada 3 3 2 2 3 4 2" xfId="34610"/>
    <cellStyle name="Entrada 3 3 2 2 3 5" xfId="14700"/>
    <cellStyle name="Entrada 3 3 2 2 3 5 2" xfId="34611"/>
    <cellStyle name="Entrada 3 3 2 2 3 6" xfId="13464"/>
    <cellStyle name="Entrada 3 3 2 2 3 6 2" xfId="34612"/>
    <cellStyle name="Entrada 3 3 2 2 3 7" xfId="34602"/>
    <cellStyle name="Entrada 3 3 2 2 4" xfId="3864"/>
    <cellStyle name="Entrada 3 3 2 2 4 2" xfId="7766"/>
    <cellStyle name="Entrada 3 3 2 2 4 2 2" xfId="11734"/>
    <cellStyle name="Entrada 3 3 2 2 4 2 2 2" xfId="34615"/>
    <cellStyle name="Entrada 3 3 2 2 4 2 3" xfId="17918"/>
    <cellStyle name="Entrada 3 3 2 2 4 2 3 2" xfId="34616"/>
    <cellStyle name="Entrada 3 3 2 2 4 2 4" xfId="21284"/>
    <cellStyle name="Entrada 3 3 2 2 4 2 4 2" xfId="34617"/>
    <cellStyle name="Entrada 3 3 2 2 4 2 5" xfId="34614"/>
    <cellStyle name="Entrada 3 3 2 2 4 3" xfId="6058"/>
    <cellStyle name="Entrada 3 3 2 2 4 3 2" xfId="16627"/>
    <cellStyle name="Entrada 3 3 2 2 4 3 2 2" xfId="34619"/>
    <cellStyle name="Entrada 3 3 2 2 4 3 3" xfId="19576"/>
    <cellStyle name="Entrada 3 3 2 2 4 3 3 2" xfId="34620"/>
    <cellStyle name="Entrada 3 3 2 2 4 3 4" xfId="34618"/>
    <cellStyle name="Entrada 3 3 2 2 4 4" xfId="9578"/>
    <cellStyle name="Entrada 3 3 2 2 4 4 2" xfId="34621"/>
    <cellStyle name="Entrada 3 3 2 2 4 5" xfId="14976"/>
    <cellStyle name="Entrada 3 3 2 2 4 5 2" xfId="34622"/>
    <cellStyle name="Entrada 3 3 2 2 4 6" xfId="13095"/>
    <cellStyle name="Entrada 3 3 2 2 4 6 2" xfId="34623"/>
    <cellStyle name="Entrada 3 3 2 2 4 7" xfId="34613"/>
    <cellStyle name="Entrada 3 3 2 2 5" xfId="4246"/>
    <cellStyle name="Entrada 3 3 2 2 5 2" xfId="7998"/>
    <cellStyle name="Entrada 3 3 2 2 5 2 2" xfId="11966"/>
    <cellStyle name="Entrada 3 3 2 2 5 2 2 2" xfId="34626"/>
    <cellStyle name="Entrada 3 3 2 2 5 2 3" xfId="18089"/>
    <cellStyle name="Entrada 3 3 2 2 5 2 3 2" xfId="34627"/>
    <cellStyle name="Entrada 3 3 2 2 5 2 4" xfId="21516"/>
    <cellStyle name="Entrada 3 3 2 2 5 2 4 2" xfId="34628"/>
    <cellStyle name="Entrada 3 3 2 2 5 2 5" xfId="34625"/>
    <cellStyle name="Entrada 3 3 2 2 5 3" xfId="6290"/>
    <cellStyle name="Entrada 3 3 2 2 5 3 2" xfId="16797"/>
    <cellStyle name="Entrada 3 3 2 2 5 3 2 2" xfId="34630"/>
    <cellStyle name="Entrada 3 3 2 2 5 3 3" xfId="19808"/>
    <cellStyle name="Entrada 3 3 2 2 5 3 3 2" xfId="34631"/>
    <cellStyle name="Entrada 3 3 2 2 5 3 4" xfId="34629"/>
    <cellStyle name="Entrada 3 3 2 2 5 4" xfId="9755"/>
    <cellStyle name="Entrada 3 3 2 2 5 4 2" xfId="34632"/>
    <cellStyle name="Entrada 3 3 2 2 5 5" xfId="15248"/>
    <cellStyle name="Entrada 3 3 2 2 5 5 2" xfId="34633"/>
    <cellStyle name="Entrada 3 3 2 2 5 6" xfId="12713"/>
    <cellStyle name="Entrada 3 3 2 2 5 6 2" xfId="34634"/>
    <cellStyle name="Entrada 3 3 2 2 5 7" xfId="34624"/>
    <cellStyle name="Entrada 3 3 2 2 6" xfId="6522"/>
    <cellStyle name="Entrada 3 3 2 2 6 2" xfId="8230"/>
    <cellStyle name="Entrada 3 3 2 2 6 2 2" xfId="12198"/>
    <cellStyle name="Entrada 3 3 2 2 6 2 2 2" xfId="34637"/>
    <cellStyle name="Entrada 3 3 2 2 6 2 3" xfId="18261"/>
    <cellStyle name="Entrada 3 3 2 2 6 2 3 2" xfId="34638"/>
    <cellStyle name="Entrada 3 3 2 2 6 2 4" xfId="21748"/>
    <cellStyle name="Entrada 3 3 2 2 6 2 4 2" xfId="34639"/>
    <cellStyle name="Entrada 3 3 2 2 6 2 5" xfId="34636"/>
    <cellStyle name="Entrada 3 3 2 2 6 3" xfId="10656"/>
    <cellStyle name="Entrada 3 3 2 2 6 3 2" xfId="34640"/>
    <cellStyle name="Entrada 3 3 2 2 6 4" xfId="16968"/>
    <cellStyle name="Entrada 3 3 2 2 6 4 2" xfId="34641"/>
    <cellStyle name="Entrada 3 3 2 2 6 5" xfId="20040"/>
    <cellStyle name="Entrada 3 3 2 2 6 5 2" xfId="34642"/>
    <cellStyle name="Entrada 3 3 2 2 6 6" xfId="34635"/>
    <cellStyle name="Entrada 3 3 2 2 7" xfId="5510"/>
    <cellStyle name="Entrada 3 3 2 2 7 2" xfId="10251"/>
    <cellStyle name="Entrada 3 3 2 2 7 2 2" xfId="34644"/>
    <cellStyle name="Entrada 3 3 2 2 7 3" xfId="16207"/>
    <cellStyle name="Entrada 3 3 2 2 7 3 2" xfId="34645"/>
    <cellStyle name="Entrada 3 3 2 2 7 4" xfId="19028"/>
    <cellStyle name="Entrada 3 3 2 2 7 4 2" xfId="34646"/>
    <cellStyle name="Entrada 3 3 2 2 7 5" xfId="34643"/>
    <cellStyle name="Entrada 3 3 2 2 8" xfId="7218"/>
    <cellStyle name="Entrada 3 3 2 2 8 2" xfId="11239"/>
    <cellStyle name="Entrada 3 3 2 2 8 2 2" xfId="34648"/>
    <cellStyle name="Entrada 3 3 2 2 8 3" xfId="17499"/>
    <cellStyle name="Entrada 3 3 2 2 8 3 2" xfId="34649"/>
    <cellStyle name="Entrada 3 3 2 2 8 4" xfId="20736"/>
    <cellStyle name="Entrada 3 3 2 2 8 4 2" xfId="34650"/>
    <cellStyle name="Entrada 3 3 2 2 8 5" xfId="34647"/>
    <cellStyle name="Entrada 3 3 2 2 9" xfId="4704"/>
    <cellStyle name="Entrada 3 3 2 2 9 2" xfId="15595"/>
    <cellStyle name="Entrada 3 3 2 2 9 2 2" xfId="34652"/>
    <cellStyle name="Entrada 3 3 2 2 9 3" xfId="12344"/>
    <cellStyle name="Entrada 3 3 2 2 9 3 2" xfId="34653"/>
    <cellStyle name="Entrada 3 3 2 2 9 4" xfId="34651"/>
    <cellStyle name="Entrada 3 3 2 3" xfId="2768"/>
    <cellStyle name="Entrada 3 3 2 3 10" xfId="34654"/>
    <cellStyle name="Entrada 3 3 2 3 2" xfId="3155"/>
    <cellStyle name="Entrada 3 3 2 3 2 2" xfId="6783"/>
    <cellStyle name="Entrada 3 3 2 3 2 2 2" xfId="17176"/>
    <cellStyle name="Entrada 3 3 2 3 2 2 2 2" xfId="34657"/>
    <cellStyle name="Entrada 3 3 2 3 2 2 3" xfId="20301"/>
    <cellStyle name="Entrada 3 3 2 3 2 2 3 2" xfId="34658"/>
    <cellStyle name="Entrada 3 3 2 3 2 2 4" xfId="34656"/>
    <cellStyle name="Entrada 3 3 2 3 2 3" xfId="9234"/>
    <cellStyle name="Entrada 3 3 2 3 2 3 2" xfId="34659"/>
    <cellStyle name="Entrada 3 3 2 3 2 4" xfId="14467"/>
    <cellStyle name="Entrada 3 3 2 3 2 4 2" xfId="34660"/>
    <cellStyle name="Entrada 3 3 2 3 2 5" xfId="15045"/>
    <cellStyle name="Entrada 3 3 2 3 2 5 2" xfId="34661"/>
    <cellStyle name="Entrada 3 3 2 3 2 6" xfId="34655"/>
    <cellStyle name="Entrada 3 3 2 3 3" xfId="3538"/>
    <cellStyle name="Entrada 3 3 2 3 3 2" xfId="14742"/>
    <cellStyle name="Entrada 3 3 2 3 3 2 2" xfId="34663"/>
    <cellStyle name="Entrada 3 3 2 3 3 3" xfId="13407"/>
    <cellStyle name="Entrada 3 3 2 3 3 3 2" xfId="34664"/>
    <cellStyle name="Entrada 3 3 2 3 3 4" xfId="34662"/>
    <cellStyle name="Entrada 3 3 2 3 4" xfId="3921"/>
    <cellStyle name="Entrada 3 3 2 3 4 2" xfId="15017"/>
    <cellStyle name="Entrada 3 3 2 3 4 2 2" xfId="34666"/>
    <cellStyle name="Entrada 3 3 2 3 4 3" xfId="13038"/>
    <cellStyle name="Entrada 3 3 2 3 4 3 2" xfId="34667"/>
    <cellStyle name="Entrada 3 3 2 3 4 4" xfId="34665"/>
    <cellStyle name="Entrada 3 3 2 3 5" xfId="4303"/>
    <cellStyle name="Entrada 3 3 2 3 5 2" xfId="15289"/>
    <cellStyle name="Entrada 3 3 2 3 5 2 2" xfId="34669"/>
    <cellStyle name="Entrada 3 3 2 3 5 3" xfId="12657"/>
    <cellStyle name="Entrada 3 3 2 3 5 3 2" xfId="34670"/>
    <cellStyle name="Entrada 3 3 2 3 5 4" xfId="34668"/>
    <cellStyle name="Entrada 3 3 2 3 6" xfId="5074"/>
    <cellStyle name="Entrada 3 3 2 3 6 2" xfId="15885"/>
    <cellStyle name="Entrada 3 3 2 3 6 2 2" xfId="34672"/>
    <cellStyle name="Entrada 3 3 2 3 6 3" xfId="18592"/>
    <cellStyle name="Entrada 3 3 2 3 6 3 2" xfId="34673"/>
    <cellStyle name="Entrada 3 3 2 3 6 4" xfId="34671"/>
    <cellStyle name="Entrada 3 3 2 3 7" xfId="8898"/>
    <cellStyle name="Entrada 3 3 2 3 7 2" xfId="34674"/>
    <cellStyle name="Entrada 3 3 2 3 8" xfId="14187"/>
    <cellStyle name="Entrada 3 3 2 3 8 2" xfId="34675"/>
    <cellStyle name="Entrada 3 3 2 3 9" xfId="16164"/>
    <cellStyle name="Entrada 3 3 2 3 9 2" xfId="34676"/>
    <cellStyle name="Entrada 3 3 2 4" xfId="2386"/>
    <cellStyle name="Entrada 3 3 2 4 2" xfId="6598"/>
    <cellStyle name="Entrada 3 3 2 4 2 2" xfId="10732"/>
    <cellStyle name="Entrada 3 3 2 4 2 2 2" xfId="34679"/>
    <cellStyle name="Entrada 3 3 2 4 2 3" xfId="17018"/>
    <cellStyle name="Entrada 3 3 2 4 2 3 2" xfId="34680"/>
    <cellStyle name="Entrada 3 3 2 4 2 4" xfId="20116"/>
    <cellStyle name="Entrada 3 3 2 4 2 4 2" xfId="34681"/>
    <cellStyle name="Entrada 3 3 2 4 2 5" xfId="34678"/>
    <cellStyle name="Entrada 3 3 2 4 3" xfId="4889"/>
    <cellStyle name="Entrada 3 3 2 4 3 2" xfId="15728"/>
    <cellStyle name="Entrada 3 3 2 4 3 2 2" xfId="34683"/>
    <cellStyle name="Entrada 3 3 2 4 3 3" xfId="18407"/>
    <cellStyle name="Entrada 3 3 2 4 3 3 2" xfId="34684"/>
    <cellStyle name="Entrada 3 3 2 4 3 4" xfId="34682"/>
    <cellStyle name="Entrada 3 3 2 4 4" xfId="8538"/>
    <cellStyle name="Entrada 3 3 2 4 4 2" xfId="34685"/>
    <cellStyle name="Entrada 3 3 2 4 5" xfId="13912"/>
    <cellStyle name="Entrada 3 3 2 4 5 2" xfId="34686"/>
    <cellStyle name="Entrada 3 3 2 4 6" xfId="17584"/>
    <cellStyle name="Entrada 3 3 2 4 6 2" xfId="34687"/>
    <cellStyle name="Entrada 3 3 2 4 7" xfId="34677"/>
    <cellStyle name="Entrada 3 3 2 5" xfId="5867"/>
    <cellStyle name="Entrada 3 3 2 5 2" xfId="7575"/>
    <cellStyle name="Entrada 3 3 2 5 2 2" xfId="11543"/>
    <cellStyle name="Entrada 3 3 2 5 2 2 2" xfId="34690"/>
    <cellStyle name="Entrada 3 3 2 5 2 3" xfId="17781"/>
    <cellStyle name="Entrada 3 3 2 5 2 3 2" xfId="34691"/>
    <cellStyle name="Entrada 3 3 2 5 2 4" xfId="21093"/>
    <cellStyle name="Entrada 3 3 2 5 2 4 2" xfId="34692"/>
    <cellStyle name="Entrada 3 3 2 5 2 5" xfId="34689"/>
    <cellStyle name="Entrada 3 3 2 5 3" xfId="10385"/>
    <cellStyle name="Entrada 3 3 2 5 3 2" xfId="34693"/>
    <cellStyle name="Entrada 3 3 2 5 4" xfId="16490"/>
    <cellStyle name="Entrada 3 3 2 5 4 2" xfId="34694"/>
    <cellStyle name="Entrada 3 3 2 5 5" xfId="19385"/>
    <cellStyle name="Entrada 3 3 2 5 5 2" xfId="34695"/>
    <cellStyle name="Entrada 3 3 2 5 6" xfId="34688"/>
    <cellStyle name="Entrada 3 3 2 6" xfId="6099"/>
    <cellStyle name="Entrada 3 3 2 6 2" xfId="7807"/>
    <cellStyle name="Entrada 3 3 2 6 2 2" xfId="11775"/>
    <cellStyle name="Entrada 3 3 2 6 2 2 2" xfId="34698"/>
    <cellStyle name="Entrada 3 3 2 6 2 3" xfId="17952"/>
    <cellStyle name="Entrada 3 3 2 6 2 3 2" xfId="34699"/>
    <cellStyle name="Entrada 3 3 2 6 2 4" xfId="21325"/>
    <cellStyle name="Entrada 3 3 2 6 2 4 2" xfId="34700"/>
    <cellStyle name="Entrada 3 3 2 6 2 5" xfId="34697"/>
    <cellStyle name="Entrada 3 3 2 6 3" xfId="10425"/>
    <cellStyle name="Entrada 3 3 2 6 3 2" xfId="34701"/>
    <cellStyle name="Entrada 3 3 2 6 4" xfId="16661"/>
    <cellStyle name="Entrada 3 3 2 6 4 2" xfId="34702"/>
    <cellStyle name="Entrada 3 3 2 6 5" xfId="19617"/>
    <cellStyle name="Entrada 3 3 2 6 5 2" xfId="34703"/>
    <cellStyle name="Entrada 3 3 2 6 6" xfId="34696"/>
    <cellStyle name="Entrada 3 3 2 7" xfId="6331"/>
    <cellStyle name="Entrada 3 3 2 7 2" xfId="8039"/>
    <cellStyle name="Entrada 3 3 2 7 2 2" xfId="12007"/>
    <cellStyle name="Entrada 3 3 2 7 2 2 2" xfId="34706"/>
    <cellStyle name="Entrada 3 3 2 7 2 3" xfId="18123"/>
    <cellStyle name="Entrada 3 3 2 7 2 3 2" xfId="34707"/>
    <cellStyle name="Entrada 3 3 2 7 2 4" xfId="21557"/>
    <cellStyle name="Entrada 3 3 2 7 2 4 2" xfId="34708"/>
    <cellStyle name="Entrada 3 3 2 7 2 5" xfId="34705"/>
    <cellStyle name="Entrada 3 3 2 7 3" xfId="10465"/>
    <cellStyle name="Entrada 3 3 2 7 3 2" xfId="34709"/>
    <cellStyle name="Entrada 3 3 2 7 4" xfId="16831"/>
    <cellStyle name="Entrada 3 3 2 7 4 2" xfId="34710"/>
    <cellStyle name="Entrada 3 3 2 7 5" xfId="19849"/>
    <cellStyle name="Entrada 3 3 2 7 5 2" xfId="34711"/>
    <cellStyle name="Entrada 3 3 2 7 6" xfId="34704"/>
    <cellStyle name="Entrada 3 3 2 8" xfId="5300"/>
    <cellStyle name="Entrada 3 3 2 8 2" xfId="10060"/>
    <cellStyle name="Entrada 3 3 2 8 2 2" xfId="34713"/>
    <cellStyle name="Entrada 3 3 2 8 3" xfId="16062"/>
    <cellStyle name="Entrada 3 3 2 8 3 2" xfId="34714"/>
    <cellStyle name="Entrada 3 3 2 8 4" xfId="18818"/>
    <cellStyle name="Entrada 3 3 2 8 4 2" xfId="34715"/>
    <cellStyle name="Entrada 3 3 2 8 5" xfId="34712"/>
    <cellStyle name="Entrada 3 3 2 9" xfId="7008"/>
    <cellStyle name="Entrada 3 3 2 9 2" xfId="11046"/>
    <cellStyle name="Entrada 3 3 2 9 2 2" xfId="34717"/>
    <cellStyle name="Entrada 3 3 2 9 3" xfId="17354"/>
    <cellStyle name="Entrada 3 3 2 9 3 2" xfId="34718"/>
    <cellStyle name="Entrada 3 3 2 9 4" xfId="20526"/>
    <cellStyle name="Entrada 3 3 2 9 4 2" xfId="34719"/>
    <cellStyle name="Entrada 3 3 2 9 5" xfId="34716"/>
    <cellStyle name="Entrada 3 3 3" xfId="2141"/>
    <cellStyle name="Entrada 3 3 3 10" xfId="4359"/>
    <cellStyle name="Entrada 3 3 3 10 2" xfId="15334"/>
    <cellStyle name="Entrada 3 3 3 10 2 2" xfId="34722"/>
    <cellStyle name="Entrada 3 3 3 10 3" xfId="12601"/>
    <cellStyle name="Entrada 3 3 3 10 3 2" xfId="34723"/>
    <cellStyle name="Entrada 3 3 3 10 4" xfId="34721"/>
    <cellStyle name="Entrada 3 3 3 11" xfId="8298"/>
    <cellStyle name="Entrada 3 3 3 11 2" xfId="34724"/>
    <cellStyle name="Entrada 3 3 3 12" xfId="13716"/>
    <cellStyle name="Entrada 3 3 3 12 2" xfId="34725"/>
    <cellStyle name="Entrada 3 3 3 13" xfId="34720"/>
    <cellStyle name="Entrada 3 3 3 2" xfId="2633"/>
    <cellStyle name="Entrada 3 3 3 2 10" xfId="8763"/>
    <cellStyle name="Entrada 3 3 3 2 10 2" xfId="34727"/>
    <cellStyle name="Entrada 3 3 3 2 11" xfId="14084"/>
    <cellStyle name="Entrada 3 3 3 2 11 2" xfId="34728"/>
    <cellStyle name="Entrada 3 3 3 2 12" xfId="14696"/>
    <cellStyle name="Entrada 3 3 3 2 12 2" xfId="34729"/>
    <cellStyle name="Entrada 3 3 3 2 13" xfId="34726"/>
    <cellStyle name="Entrada 3 3 3 2 2" xfId="3020"/>
    <cellStyle name="Entrada 3 3 3 2 2 2" xfId="6757"/>
    <cellStyle name="Entrada 3 3 3 2 2 2 2" xfId="10862"/>
    <cellStyle name="Entrada 3 3 3 2 2 2 2 2" xfId="34732"/>
    <cellStyle name="Entrada 3 3 3 2 2 2 3" xfId="17155"/>
    <cellStyle name="Entrada 3 3 3 2 2 2 3 2" xfId="34733"/>
    <cellStyle name="Entrada 3 3 3 2 2 2 4" xfId="20275"/>
    <cellStyle name="Entrada 3 3 3 2 2 2 4 2" xfId="34734"/>
    <cellStyle name="Entrada 3 3 3 2 2 2 5" xfId="34731"/>
    <cellStyle name="Entrada 3 3 3 2 2 3" xfId="5048"/>
    <cellStyle name="Entrada 3 3 3 2 2 3 2" xfId="15864"/>
    <cellStyle name="Entrada 3 3 3 2 2 3 2 2" xfId="34736"/>
    <cellStyle name="Entrada 3 3 3 2 2 3 3" xfId="18566"/>
    <cellStyle name="Entrada 3 3 3 2 2 3 3 2" xfId="34737"/>
    <cellStyle name="Entrada 3 3 3 2 2 3 4" xfId="34735"/>
    <cellStyle name="Entrada 3 3 3 2 2 4" xfId="9112"/>
    <cellStyle name="Entrada 3 3 3 2 2 4 2" xfId="34738"/>
    <cellStyle name="Entrada 3 3 3 2 2 5" xfId="14364"/>
    <cellStyle name="Entrada 3 3 3 2 2 5 2" xfId="34739"/>
    <cellStyle name="Entrada 3 3 3 2 2 6" xfId="18045"/>
    <cellStyle name="Entrada 3 3 3 2 2 6 2" xfId="34740"/>
    <cellStyle name="Entrada 3 3 3 2 2 7" xfId="34730"/>
    <cellStyle name="Entrada 3 3 3 2 3" xfId="3403"/>
    <cellStyle name="Entrada 3 3 3 2 3 2" xfId="4551"/>
    <cellStyle name="Entrada 3 3 3 2 3 2 2" xfId="9802"/>
    <cellStyle name="Entrada 3 3 3 2 3 2 2 2" xfId="34743"/>
    <cellStyle name="Entrada 3 3 3 2 3 2 3" xfId="15491"/>
    <cellStyle name="Entrada 3 3 3 2 3 2 3 2" xfId="34744"/>
    <cellStyle name="Entrada 3 3 3 2 3 2 4" xfId="12435"/>
    <cellStyle name="Entrada 3 3 3 2 3 2 4 2" xfId="34745"/>
    <cellStyle name="Entrada 3 3 3 2 3 2 5" xfId="34742"/>
    <cellStyle name="Entrada 3 3 3 2 3 3" xfId="4770"/>
    <cellStyle name="Entrada 3 3 3 2 3 3 2" xfId="15646"/>
    <cellStyle name="Entrada 3 3 3 2 3 3 2 2" xfId="34747"/>
    <cellStyle name="Entrada 3 3 3 2 3 3 3" xfId="18288"/>
    <cellStyle name="Entrada 3 3 3 2 3 3 3 2" xfId="34748"/>
    <cellStyle name="Entrada 3 3 3 2 3 3 4" xfId="34746"/>
    <cellStyle name="Entrada 3 3 3 2 3 4" xfId="9326"/>
    <cellStyle name="Entrada 3 3 3 2 3 4 2" xfId="34749"/>
    <cellStyle name="Entrada 3 3 3 2 3 5" xfId="14640"/>
    <cellStyle name="Entrada 3 3 3 2 3 5 2" xfId="34750"/>
    <cellStyle name="Entrada 3 3 3 2 3 6" xfId="13542"/>
    <cellStyle name="Entrada 3 3 3 2 3 6 2" xfId="34751"/>
    <cellStyle name="Entrada 3 3 3 2 3 7" xfId="34741"/>
    <cellStyle name="Entrada 3 3 3 2 4" xfId="3786"/>
    <cellStyle name="Entrada 3 3 3 2 4 2" xfId="7661"/>
    <cellStyle name="Entrada 3 3 3 2 4 2 2" xfId="11629"/>
    <cellStyle name="Entrada 3 3 3 2 4 2 2 2" xfId="34754"/>
    <cellStyle name="Entrada 3 3 3 2 4 2 3" xfId="17856"/>
    <cellStyle name="Entrada 3 3 3 2 4 2 3 2" xfId="34755"/>
    <cellStyle name="Entrada 3 3 3 2 4 2 4" xfId="21179"/>
    <cellStyle name="Entrada 3 3 3 2 4 2 4 2" xfId="34756"/>
    <cellStyle name="Entrada 3 3 3 2 4 2 5" xfId="34753"/>
    <cellStyle name="Entrada 3 3 3 2 4 3" xfId="5953"/>
    <cellStyle name="Entrada 3 3 3 2 4 3 2" xfId="16565"/>
    <cellStyle name="Entrada 3 3 3 2 4 3 2 2" xfId="34758"/>
    <cellStyle name="Entrada 3 3 3 2 4 3 3" xfId="19471"/>
    <cellStyle name="Entrada 3 3 3 2 4 3 3 2" xfId="34759"/>
    <cellStyle name="Entrada 3 3 3 2 4 3 4" xfId="34757"/>
    <cellStyle name="Entrada 3 3 3 2 4 4" xfId="9504"/>
    <cellStyle name="Entrada 3 3 3 2 4 4 2" xfId="34760"/>
    <cellStyle name="Entrada 3 3 3 2 4 5" xfId="14915"/>
    <cellStyle name="Entrada 3 3 3 2 4 5 2" xfId="34761"/>
    <cellStyle name="Entrada 3 3 3 2 4 6" xfId="13173"/>
    <cellStyle name="Entrada 3 3 3 2 4 6 2" xfId="34762"/>
    <cellStyle name="Entrada 3 3 3 2 4 7" xfId="34752"/>
    <cellStyle name="Entrada 3 3 3 2 5" xfId="4168"/>
    <cellStyle name="Entrada 3 3 3 2 5 2" xfId="7893"/>
    <cellStyle name="Entrada 3 3 3 2 5 2 2" xfId="11861"/>
    <cellStyle name="Entrada 3 3 3 2 5 2 2 2" xfId="34765"/>
    <cellStyle name="Entrada 3 3 3 2 5 2 3" xfId="18027"/>
    <cellStyle name="Entrada 3 3 3 2 5 2 3 2" xfId="34766"/>
    <cellStyle name="Entrada 3 3 3 2 5 2 4" xfId="21411"/>
    <cellStyle name="Entrada 3 3 3 2 5 2 4 2" xfId="34767"/>
    <cellStyle name="Entrada 3 3 3 2 5 2 5" xfId="34764"/>
    <cellStyle name="Entrada 3 3 3 2 5 3" xfId="6185"/>
    <cellStyle name="Entrada 3 3 3 2 5 3 2" xfId="16736"/>
    <cellStyle name="Entrada 3 3 3 2 5 3 2 2" xfId="34769"/>
    <cellStyle name="Entrada 3 3 3 2 5 3 3" xfId="19703"/>
    <cellStyle name="Entrada 3 3 3 2 5 3 3 2" xfId="34770"/>
    <cellStyle name="Entrada 3 3 3 2 5 3 4" xfId="34768"/>
    <cellStyle name="Entrada 3 3 3 2 5 4" xfId="9681"/>
    <cellStyle name="Entrada 3 3 3 2 5 4 2" xfId="34771"/>
    <cellStyle name="Entrada 3 3 3 2 5 5" xfId="15189"/>
    <cellStyle name="Entrada 3 3 3 2 5 5 2" xfId="34772"/>
    <cellStyle name="Entrada 3 3 3 2 5 6" xfId="12791"/>
    <cellStyle name="Entrada 3 3 3 2 5 6 2" xfId="34773"/>
    <cellStyle name="Entrada 3 3 3 2 5 7" xfId="34763"/>
    <cellStyle name="Entrada 3 3 3 2 6" xfId="6417"/>
    <cellStyle name="Entrada 3 3 3 2 6 2" xfId="8125"/>
    <cellStyle name="Entrada 3 3 3 2 6 2 2" xfId="12093"/>
    <cellStyle name="Entrada 3 3 3 2 6 2 2 2" xfId="34776"/>
    <cellStyle name="Entrada 3 3 3 2 6 2 3" xfId="18198"/>
    <cellStyle name="Entrada 3 3 3 2 6 2 3 2" xfId="34777"/>
    <cellStyle name="Entrada 3 3 3 2 6 2 4" xfId="21643"/>
    <cellStyle name="Entrada 3 3 3 2 6 2 4 2" xfId="34778"/>
    <cellStyle name="Entrada 3 3 3 2 6 2 5" xfId="34775"/>
    <cellStyle name="Entrada 3 3 3 2 6 3" xfId="10551"/>
    <cellStyle name="Entrada 3 3 3 2 6 3 2" xfId="34779"/>
    <cellStyle name="Entrada 3 3 3 2 6 4" xfId="16906"/>
    <cellStyle name="Entrada 3 3 3 2 6 4 2" xfId="34780"/>
    <cellStyle name="Entrada 3 3 3 2 6 5" xfId="19935"/>
    <cellStyle name="Entrada 3 3 3 2 6 5 2" xfId="34781"/>
    <cellStyle name="Entrada 3 3 3 2 6 6" xfId="34774"/>
    <cellStyle name="Entrada 3 3 3 2 7" xfId="5405"/>
    <cellStyle name="Entrada 3 3 3 2 7 2" xfId="10146"/>
    <cellStyle name="Entrada 3 3 3 2 7 2 2" xfId="34783"/>
    <cellStyle name="Entrada 3 3 3 2 7 3" xfId="16144"/>
    <cellStyle name="Entrada 3 3 3 2 7 3 2" xfId="34784"/>
    <cellStyle name="Entrada 3 3 3 2 7 4" xfId="18923"/>
    <cellStyle name="Entrada 3 3 3 2 7 4 2" xfId="34785"/>
    <cellStyle name="Entrada 3 3 3 2 7 5" xfId="34782"/>
    <cellStyle name="Entrada 3 3 3 2 8" xfId="7113"/>
    <cellStyle name="Entrada 3 3 3 2 8 2" xfId="11134"/>
    <cellStyle name="Entrada 3 3 3 2 8 2 2" xfId="34787"/>
    <cellStyle name="Entrada 3 3 3 2 8 3" xfId="17436"/>
    <cellStyle name="Entrada 3 3 3 2 8 3 2" xfId="34788"/>
    <cellStyle name="Entrada 3 3 3 2 8 4" xfId="20631"/>
    <cellStyle name="Entrada 3 3 3 2 8 4 2" xfId="34789"/>
    <cellStyle name="Entrada 3 3 3 2 8 5" xfId="34786"/>
    <cellStyle name="Entrada 3 3 3 2 9" xfId="4501"/>
    <cellStyle name="Entrada 3 3 3 2 9 2" xfId="15459"/>
    <cellStyle name="Entrada 3 3 3 2 9 2 2" xfId="34791"/>
    <cellStyle name="Entrada 3 3 3 2 9 3" xfId="12472"/>
    <cellStyle name="Entrada 3 3 3 2 9 3 2" xfId="34792"/>
    <cellStyle name="Entrada 3 3 3 2 9 4" xfId="34790"/>
    <cellStyle name="Entrada 3 3 3 3" xfId="2503"/>
    <cellStyle name="Entrada 3 3 3 3 10" xfId="34793"/>
    <cellStyle name="Entrada 3 3 3 3 2" xfId="2890"/>
    <cellStyle name="Entrada 3 3 3 3 2 2" xfId="6904"/>
    <cellStyle name="Entrada 3 3 3 3 2 2 2" xfId="17272"/>
    <cellStyle name="Entrada 3 3 3 3 2 2 2 2" xfId="34796"/>
    <cellStyle name="Entrada 3 3 3 3 2 2 3" xfId="20422"/>
    <cellStyle name="Entrada 3 3 3 3 2 2 3 2" xfId="34797"/>
    <cellStyle name="Entrada 3 3 3 3 2 2 4" xfId="34795"/>
    <cellStyle name="Entrada 3 3 3 3 2 3" xfId="9008"/>
    <cellStyle name="Entrada 3 3 3 3 2 3 2" xfId="34798"/>
    <cellStyle name="Entrada 3 3 3 3 2 4" xfId="14260"/>
    <cellStyle name="Entrada 3 3 3 3 2 4 2" xfId="34799"/>
    <cellStyle name="Entrada 3 3 3 3 2 5" xfId="16320"/>
    <cellStyle name="Entrada 3 3 3 3 2 5 2" xfId="34800"/>
    <cellStyle name="Entrada 3 3 3 3 2 6" xfId="34794"/>
    <cellStyle name="Entrada 3 3 3 3 3" xfId="3273"/>
    <cellStyle name="Entrada 3 3 3 3 3 2" xfId="14536"/>
    <cellStyle name="Entrada 3 3 3 3 3 2 2" xfId="34802"/>
    <cellStyle name="Entrada 3 3 3 3 3 3" xfId="14437"/>
    <cellStyle name="Entrada 3 3 3 3 3 3 2" xfId="34803"/>
    <cellStyle name="Entrada 3 3 3 3 3 4" xfId="34801"/>
    <cellStyle name="Entrada 3 3 3 3 4" xfId="3656"/>
    <cellStyle name="Entrada 3 3 3 3 4 2" xfId="14811"/>
    <cellStyle name="Entrada 3 3 3 3 4 2 2" xfId="34805"/>
    <cellStyle name="Entrada 3 3 3 3 4 3" xfId="13303"/>
    <cellStyle name="Entrada 3 3 3 3 4 3 2" xfId="34806"/>
    <cellStyle name="Entrada 3 3 3 3 4 4" xfId="34804"/>
    <cellStyle name="Entrada 3 3 3 3 5" xfId="4038"/>
    <cellStyle name="Entrada 3 3 3 3 5 2" xfId="15085"/>
    <cellStyle name="Entrada 3 3 3 3 5 2 2" xfId="34808"/>
    <cellStyle name="Entrada 3 3 3 3 5 3" xfId="12921"/>
    <cellStyle name="Entrada 3 3 3 3 5 3 2" xfId="34809"/>
    <cellStyle name="Entrada 3 3 3 3 5 4" xfId="34807"/>
    <cellStyle name="Entrada 3 3 3 3 6" xfId="5195"/>
    <cellStyle name="Entrada 3 3 3 3 6 2" xfId="15981"/>
    <cellStyle name="Entrada 3 3 3 3 6 2 2" xfId="34811"/>
    <cellStyle name="Entrada 3 3 3 3 6 3" xfId="18713"/>
    <cellStyle name="Entrada 3 3 3 3 6 3 2" xfId="34812"/>
    <cellStyle name="Entrada 3 3 3 3 6 4" xfId="34810"/>
    <cellStyle name="Entrada 3 3 3 3 7" xfId="8645"/>
    <cellStyle name="Entrada 3 3 3 3 7 2" xfId="34813"/>
    <cellStyle name="Entrada 3 3 3 3 8" xfId="13980"/>
    <cellStyle name="Entrada 3 3 3 3 8 2" xfId="34814"/>
    <cellStyle name="Entrada 3 3 3 3 9" xfId="14152"/>
    <cellStyle name="Entrada 3 3 3 3 9 2" xfId="34815"/>
    <cellStyle name="Entrada 3 3 3 4" xfId="2341"/>
    <cellStyle name="Entrada 3 3 3 4 2" xfId="4462"/>
    <cellStyle name="Entrada 3 3 3 4 2 2" xfId="9779"/>
    <cellStyle name="Entrada 3 3 3 4 2 2 2" xfId="34818"/>
    <cellStyle name="Entrada 3 3 3 4 2 3" xfId="15428"/>
    <cellStyle name="Entrada 3 3 3 4 2 3 2" xfId="34819"/>
    <cellStyle name="Entrada 3 3 3 4 2 4" xfId="12511"/>
    <cellStyle name="Entrada 3 3 3 4 2 4 2" xfId="34820"/>
    <cellStyle name="Entrada 3 3 3 4 2 5" xfId="34817"/>
    <cellStyle name="Entrada 3 3 3 4 3" xfId="4818"/>
    <cellStyle name="Entrada 3 3 3 4 3 2" xfId="15685"/>
    <cellStyle name="Entrada 3 3 3 4 3 2 2" xfId="34822"/>
    <cellStyle name="Entrada 3 3 3 4 3 3" xfId="18336"/>
    <cellStyle name="Entrada 3 3 3 4 3 3 2" xfId="34823"/>
    <cellStyle name="Entrada 3 3 3 4 3 4" xfId="34821"/>
    <cellStyle name="Entrada 3 3 3 4 4" xfId="8494"/>
    <cellStyle name="Entrada 3 3 3 4 4 2" xfId="34824"/>
    <cellStyle name="Entrada 3 3 3 4 5" xfId="13877"/>
    <cellStyle name="Entrada 3 3 3 4 5 2" xfId="34825"/>
    <cellStyle name="Entrada 3 3 3 4 6" xfId="16773"/>
    <cellStyle name="Entrada 3 3 3 4 6 2" xfId="34826"/>
    <cellStyle name="Entrada 3 3 3 4 7" xfId="34816"/>
    <cellStyle name="Entrada 3 3 3 5" xfId="5010"/>
    <cellStyle name="Entrada 3 3 3 5 2" xfId="6719"/>
    <cellStyle name="Entrada 3 3 3 5 2 2" xfId="10830"/>
    <cellStyle name="Entrada 3 3 3 5 2 2 2" xfId="34829"/>
    <cellStyle name="Entrada 3 3 3 5 2 3" xfId="17122"/>
    <cellStyle name="Entrada 3 3 3 5 2 3 2" xfId="34830"/>
    <cellStyle name="Entrada 3 3 3 5 2 4" xfId="20237"/>
    <cellStyle name="Entrada 3 3 3 5 2 4 2" xfId="34831"/>
    <cellStyle name="Entrada 3 3 3 5 2 5" xfId="34828"/>
    <cellStyle name="Entrada 3 3 3 5 3" xfId="9970"/>
    <cellStyle name="Entrada 3 3 3 5 3 2" xfId="34832"/>
    <cellStyle name="Entrada 3 3 3 5 4" xfId="15831"/>
    <cellStyle name="Entrada 3 3 3 5 4 2" xfId="34833"/>
    <cellStyle name="Entrada 3 3 3 5 5" xfId="18528"/>
    <cellStyle name="Entrada 3 3 3 5 5 2" xfId="34834"/>
    <cellStyle name="Entrada 3 3 3 5 6" xfId="34827"/>
    <cellStyle name="Entrada 3 3 3 6" xfId="5659"/>
    <cellStyle name="Entrada 3 3 3 6 2" xfId="7367"/>
    <cellStyle name="Entrada 3 3 3 6 2 2" xfId="11356"/>
    <cellStyle name="Entrada 3 3 3 6 2 2 2" xfId="34837"/>
    <cellStyle name="Entrada 3 3 3 6 2 3" xfId="17623"/>
    <cellStyle name="Entrada 3 3 3 6 2 3 2" xfId="34838"/>
    <cellStyle name="Entrada 3 3 3 6 2 4" xfId="20885"/>
    <cellStyle name="Entrada 3 3 3 6 2 4 2" xfId="34839"/>
    <cellStyle name="Entrada 3 3 3 6 2 5" xfId="34836"/>
    <cellStyle name="Entrada 3 3 3 6 3" xfId="10313"/>
    <cellStyle name="Entrada 3 3 3 6 3 2" xfId="34840"/>
    <cellStyle name="Entrada 3 3 3 6 4" xfId="16331"/>
    <cellStyle name="Entrada 3 3 3 6 4 2" xfId="34841"/>
    <cellStyle name="Entrada 3 3 3 6 5" xfId="19177"/>
    <cellStyle name="Entrada 3 3 3 6 5 2" xfId="34842"/>
    <cellStyle name="Entrada 3 3 3 6 6" xfId="34835"/>
    <cellStyle name="Entrada 3 3 3 7" xfId="4902"/>
    <cellStyle name="Entrada 3 3 3 7 2" xfId="6611"/>
    <cellStyle name="Entrada 3 3 3 7 2 2" xfId="10745"/>
    <cellStyle name="Entrada 3 3 3 7 2 2 2" xfId="34845"/>
    <cellStyle name="Entrada 3 3 3 7 2 3" xfId="17030"/>
    <cellStyle name="Entrada 3 3 3 7 2 3 2" xfId="34846"/>
    <cellStyle name="Entrada 3 3 3 7 2 4" xfId="20129"/>
    <cellStyle name="Entrada 3 3 3 7 2 4 2" xfId="34847"/>
    <cellStyle name="Entrada 3 3 3 7 2 5" xfId="34844"/>
    <cellStyle name="Entrada 3 3 3 7 3" xfId="9919"/>
    <cellStyle name="Entrada 3 3 3 7 3 2" xfId="34848"/>
    <cellStyle name="Entrada 3 3 3 7 4" xfId="15740"/>
    <cellStyle name="Entrada 3 3 3 7 4 2" xfId="34849"/>
    <cellStyle name="Entrada 3 3 3 7 5" xfId="18420"/>
    <cellStyle name="Entrada 3 3 3 7 5 2" xfId="34850"/>
    <cellStyle name="Entrada 3 3 3 7 6" xfId="34843"/>
    <cellStyle name="Entrada 3 3 3 8" xfId="5229"/>
    <cellStyle name="Entrada 3 3 3 8 2" xfId="10009"/>
    <cellStyle name="Entrada 3 3 3 8 2 2" xfId="34852"/>
    <cellStyle name="Entrada 3 3 3 8 3" xfId="16009"/>
    <cellStyle name="Entrada 3 3 3 8 3 2" xfId="34853"/>
    <cellStyle name="Entrada 3 3 3 8 4" xfId="18747"/>
    <cellStyle name="Entrada 3 3 3 8 4 2" xfId="34854"/>
    <cellStyle name="Entrada 3 3 3 8 5" xfId="34851"/>
    <cellStyle name="Entrada 3 3 3 9" xfId="6938"/>
    <cellStyle name="Entrada 3 3 3 9 2" xfId="10996"/>
    <cellStyle name="Entrada 3 3 3 9 2 2" xfId="34856"/>
    <cellStyle name="Entrada 3 3 3 9 3" xfId="17300"/>
    <cellStyle name="Entrada 3 3 3 9 3 2" xfId="34857"/>
    <cellStyle name="Entrada 3 3 3 9 4" xfId="20456"/>
    <cellStyle name="Entrada 3 3 3 9 4 2" xfId="34858"/>
    <cellStyle name="Entrada 3 3 3 9 5" xfId="34855"/>
    <cellStyle name="Entrada 3 3 4" xfId="2654"/>
    <cellStyle name="Entrada 3 3 4 10" xfId="8784"/>
    <cellStyle name="Entrada 3 3 4 10 2" xfId="34860"/>
    <cellStyle name="Entrada 3 3 4 11" xfId="14102"/>
    <cellStyle name="Entrada 3 3 4 11 2" xfId="34861"/>
    <cellStyle name="Entrada 3 3 4 12" xfId="14223"/>
    <cellStyle name="Entrada 3 3 4 12 2" xfId="34862"/>
    <cellStyle name="Entrada 3 3 4 13" xfId="34859"/>
    <cellStyle name="Entrada 3 3 4 2" xfId="3041"/>
    <cellStyle name="Entrada 3 3 4 2 2" xfId="6796"/>
    <cellStyle name="Entrada 3 3 4 2 2 2" xfId="10886"/>
    <cellStyle name="Entrada 3 3 4 2 2 2 2" xfId="34865"/>
    <cellStyle name="Entrada 3 3 4 2 2 3" xfId="17189"/>
    <cellStyle name="Entrada 3 3 4 2 2 3 2" xfId="34866"/>
    <cellStyle name="Entrada 3 3 4 2 2 4" xfId="20314"/>
    <cellStyle name="Entrada 3 3 4 2 2 4 2" xfId="34867"/>
    <cellStyle name="Entrada 3 3 4 2 2 5" xfId="34864"/>
    <cellStyle name="Entrada 3 3 4 2 3" xfId="5087"/>
    <cellStyle name="Entrada 3 3 4 2 3 2" xfId="15898"/>
    <cellStyle name="Entrada 3 3 4 2 3 2 2" xfId="34869"/>
    <cellStyle name="Entrada 3 3 4 2 3 3" xfId="18605"/>
    <cellStyle name="Entrada 3 3 4 2 3 3 2" xfId="34870"/>
    <cellStyle name="Entrada 3 3 4 2 3 4" xfId="34868"/>
    <cellStyle name="Entrada 3 3 4 2 4" xfId="9133"/>
    <cellStyle name="Entrada 3 3 4 2 4 2" xfId="34871"/>
    <cellStyle name="Entrada 3 3 4 2 5" xfId="14382"/>
    <cellStyle name="Entrada 3 3 4 2 5 2" xfId="34872"/>
    <cellStyle name="Entrada 3 3 4 2 6" xfId="17425"/>
    <cellStyle name="Entrada 3 3 4 2 6 2" xfId="34873"/>
    <cellStyle name="Entrada 3 3 4 2 7" xfId="34863"/>
    <cellStyle name="Entrada 3 3 4 3" xfId="3424"/>
    <cellStyle name="Entrada 3 3 4 3 2" xfId="7271"/>
    <cellStyle name="Entrada 3 3 4 3 2 2" xfId="11287"/>
    <cellStyle name="Entrada 3 3 4 3 2 2 2" xfId="34876"/>
    <cellStyle name="Entrada 3 3 4 3 2 3" xfId="17539"/>
    <cellStyle name="Entrada 3 3 4 3 2 3 2" xfId="34877"/>
    <cellStyle name="Entrada 3 3 4 3 2 4" xfId="20789"/>
    <cellStyle name="Entrada 3 3 4 3 2 4 2" xfId="34878"/>
    <cellStyle name="Entrada 3 3 4 3 2 5" xfId="34875"/>
    <cellStyle name="Entrada 3 3 4 3 3" xfId="5563"/>
    <cellStyle name="Entrada 3 3 4 3 3 2" xfId="16247"/>
    <cellStyle name="Entrada 3 3 4 3 3 2 2" xfId="34880"/>
    <cellStyle name="Entrada 3 3 4 3 3 3" xfId="19081"/>
    <cellStyle name="Entrada 3 3 4 3 3 3 2" xfId="34881"/>
    <cellStyle name="Entrada 3 3 4 3 3 4" xfId="34879"/>
    <cellStyle name="Entrada 3 3 4 3 4" xfId="9347"/>
    <cellStyle name="Entrada 3 3 4 3 4 2" xfId="34882"/>
    <cellStyle name="Entrada 3 3 4 3 5" xfId="14658"/>
    <cellStyle name="Entrada 3 3 4 3 5 2" xfId="34883"/>
    <cellStyle name="Entrada 3 3 4 3 6" xfId="13521"/>
    <cellStyle name="Entrada 3 3 4 3 6 2" xfId="34884"/>
    <cellStyle name="Entrada 3 3 4 3 7" xfId="34874"/>
    <cellStyle name="Entrada 3 3 4 4" xfId="3807"/>
    <cellStyle name="Entrada 3 3 4 4 2" xfId="7640"/>
    <cellStyle name="Entrada 3 3 4 4 2 2" xfId="11608"/>
    <cellStyle name="Entrada 3 3 4 4 2 2 2" xfId="34887"/>
    <cellStyle name="Entrada 3 3 4 4 2 3" xfId="17838"/>
    <cellStyle name="Entrada 3 3 4 4 2 3 2" xfId="34888"/>
    <cellStyle name="Entrada 3 3 4 4 2 4" xfId="21158"/>
    <cellStyle name="Entrada 3 3 4 4 2 4 2" xfId="34889"/>
    <cellStyle name="Entrada 3 3 4 4 2 5" xfId="34886"/>
    <cellStyle name="Entrada 3 3 4 4 3" xfId="5932"/>
    <cellStyle name="Entrada 3 3 4 4 3 2" xfId="16547"/>
    <cellStyle name="Entrada 3 3 4 4 3 2 2" xfId="34891"/>
    <cellStyle name="Entrada 3 3 4 4 3 3" xfId="19450"/>
    <cellStyle name="Entrada 3 3 4 4 3 3 2" xfId="34892"/>
    <cellStyle name="Entrada 3 3 4 4 3 4" xfId="34890"/>
    <cellStyle name="Entrada 3 3 4 4 4" xfId="9525"/>
    <cellStyle name="Entrada 3 3 4 4 4 2" xfId="34893"/>
    <cellStyle name="Entrada 3 3 4 4 5" xfId="14933"/>
    <cellStyle name="Entrada 3 3 4 4 5 2" xfId="34894"/>
    <cellStyle name="Entrada 3 3 4 4 6" xfId="13152"/>
    <cellStyle name="Entrada 3 3 4 4 6 2" xfId="34895"/>
    <cellStyle name="Entrada 3 3 4 4 7" xfId="34885"/>
    <cellStyle name="Entrada 3 3 4 5" xfId="4189"/>
    <cellStyle name="Entrada 3 3 4 5 2" xfId="7872"/>
    <cellStyle name="Entrada 3 3 4 5 2 2" xfId="11840"/>
    <cellStyle name="Entrada 3 3 4 5 2 2 2" xfId="34898"/>
    <cellStyle name="Entrada 3 3 4 5 2 3" xfId="18009"/>
    <cellStyle name="Entrada 3 3 4 5 2 3 2" xfId="34899"/>
    <cellStyle name="Entrada 3 3 4 5 2 4" xfId="21390"/>
    <cellStyle name="Entrada 3 3 4 5 2 4 2" xfId="34900"/>
    <cellStyle name="Entrada 3 3 4 5 2 5" xfId="34897"/>
    <cellStyle name="Entrada 3 3 4 5 3" xfId="6164"/>
    <cellStyle name="Entrada 3 3 4 5 3 2" xfId="16718"/>
    <cellStyle name="Entrada 3 3 4 5 3 2 2" xfId="34902"/>
    <cellStyle name="Entrada 3 3 4 5 3 3" xfId="19682"/>
    <cellStyle name="Entrada 3 3 4 5 3 3 2" xfId="34903"/>
    <cellStyle name="Entrada 3 3 4 5 3 4" xfId="34901"/>
    <cellStyle name="Entrada 3 3 4 5 4" xfId="9702"/>
    <cellStyle name="Entrada 3 3 4 5 4 2" xfId="34904"/>
    <cellStyle name="Entrada 3 3 4 5 5" xfId="15207"/>
    <cellStyle name="Entrada 3 3 4 5 5 2" xfId="34905"/>
    <cellStyle name="Entrada 3 3 4 5 6" xfId="12770"/>
    <cellStyle name="Entrada 3 3 4 5 6 2" xfId="34906"/>
    <cellStyle name="Entrada 3 3 4 5 7" xfId="34896"/>
    <cellStyle name="Entrada 3 3 4 6" xfId="6396"/>
    <cellStyle name="Entrada 3 3 4 6 2" xfId="8104"/>
    <cellStyle name="Entrada 3 3 4 6 2 2" xfId="12072"/>
    <cellStyle name="Entrada 3 3 4 6 2 2 2" xfId="34909"/>
    <cellStyle name="Entrada 3 3 4 6 2 3" xfId="18180"/>
    <cellStyle name="Entrada 3 3 4 6 2 3 2" xfId="34910"/>
    <cellStyle name="Entrada 3 3 4 6 2 4" xfId="21622"/>
    <cellStyle name="Entrada 3 3 4 6 2 4 2" xfId="34911"/>
    <cellStyle name="Entrada 3 3 4 6 2 5" xfId="34908"/>
    <cellStyle name="Entrada 3 3 4 6 3" xfId="10530"/>
    <cellStyle name="Entrada 3 3 4 6 3 2" xfId="34912"/>
    <cellStyle name="Entrada 3 3 4 6 4" xfId="16888"/>
    <cellStyle name="Entrada 3 3 4 6 4 2" xfId="34913"/>
    <cellStyle name="Entrada 3 3 4 6 5" xfId="19914"/>
    <cellStyle name="Entrada 3 3 4 6 5 2" xfId="34914"/>
    <cellStyle name="Entrada 3 3 4 6 6" xfId="34907"/>
    <cellStyle name="Entrada 3 3 4 7" xfId="5384"/>
    <cellStyle name="Entrada 3 3 4 7 2" xfId="10125"/>
    <cellStyle name="Entrada 3 3 4 7 2 2" xfId="34916"/>
    <cellStyle name="Entrada 3 3 4 7 3" xfId="16126"/>
    <cellStyle name="Entrada 3 3 4 7 3 2" xfId="34917"/>
    <cellStyle name="Entrada 3 3 4 7 4" xfId="18902"/>
    <cellStyle name="Entrada 3 3 4 7 4 2" xfId="34918"/>
    <cellStyle name="Entrada 3 3 4 7 5" xfId="34915"/>
    <cellStyle name="Entrada 3 3 4 8" xfId="7092"/>
    <cellStyle name="Entrada 3 3 4 8 2" xfId="11113"/>
    <cellStyle name="Entrada 3 3 4 8 2 2" xfId="34920"/>
    <cellStyle name="Entrada 3 3 4 8 3" xfId="17418"/>
    <cellStyle name="Entrada 3 3 4 8 3 2" xfId="34921"/>
    <cellStyle name="Entrada 3 3 4 8 4" xfId="20610"/>
    <cellStyle name="Entrada 3 3 4 8 4 2" xfId="34922"/>
    <cellStyle name="Entrada 3 3 4 8 5" xfId="34919"/>
    <cellStyle name="Entrada 3 3 4 9" xfId="4479"/>
    <cellStyle name="Entrada 3 3 4 9 2" xfId="15441"/>
    <cellStyle name="Entrada 3 3 4 9 2 2" xfId="34924"/>
    <cellStyle name="Entrada 3 3 4 9 3" xfId="12494"/>
    <cellStyle name="Entrada 3 3 4 9 3 2" xfId="34925"/>
    <cellStyle name="Entrada 3 3 4 9 4" xfId="34923"/>
    <cellStyle name="Entrada 3 3 5" xfId="2523"/>
    <cellStyle name="Entrada 3 3 5 10" xfId="34926"/>
    <cellStyle name="Entrada 3 3 5 2" xfId="2910"/>
    <cellStyle name="Entrada 3 3 5 2 2" xfId="6705"/>
    <cellStyle name="Entrada 3 3 5 2 2 2" xfId="17108"/>
    <cellStyle name="Entrada 3 3 5 2 2 2 2" xfId="34929"/>
    <cellStyle name="Entrada 3 3 5 2 2 3" xfId="20223"/>
    <cellStyle name="Entrada 3 3 5 2 2 3 2" xfId="34930"/>
    <cellStyle name="Entrada 3 3 5 2 2 4" xfId="34928"/>
    <cellStyle name="Entrada 3 3 5 2 3" xfId="9022"/>
    <cellStyle name="Entrada 3 3 5 2 3 2" xfId="34931"/>
    <cellStyle name="Entrada 3 3 5 2 4" xfId="14276"/>
    <cellStyle name="Entrada 3 3 5 2 4 2" xfId="34932"/>
    <cellStyle name="Entrada 3 3 5 2 5" xfId="16693"/>
    <cellStyle name="Entrada 3 3 5 2 5 2" xfId="34933"/>
    <cellStyle name="Entrada 3 3 5 2 6" xfId="34927"/>
    <cellStyle name="Entrada 3 3 5 3" xfId="3293"/>
    <cellStyle name="Entrada 3 3 5 3 2" xfId="14552"/>
    <cellStyle name="Entrada 3 3 5 3 2 2" xfId="34935"/>
    <cellStyle name="Entrada 3 3 5 3 3" xfId="13791"/>
    <cellStyle name="Entrada 3 3 5 3 3 2" xfId="34936"/>
    <cellStyle name="Entrada 3 3 5 3 4" xfId="34934"/>
    <cellStyle name="Entrada 3 3 5 4" xfId="3676"/>
    <cellStyle name="Entrada 3 3 5 4 2" xfId="14827"/>
    <cellStyle name="Entrada 3 3 5 4 2 2" xfId="34938"/>
    <cellStyle name="Entrada 3 3 5 4 3" xfId="13283"/>
    <cellStyle name="Entrada 3 3 5 4 3 2" xfId="34939"/>
    <cellStyle name="Entrada 3 3 5 4 4" xfId="34937"/>
    <cellStyle name="Entrada 3 3 5 5" xfId="4058"/>
    <cellStyle name="Entrada 3 3 5 5 2" xfId="15101"/>
    <cellStyle name="Entrada 3 3 5 5 2 2" xfId="34941"/>
    <cellStyle name="Entrada 3 3 5 5 3" xfId="12901"/>
    <cellStyle name="Entrada 3 3 5 5 3 2" xfId="34942"/>
    <cellStyle name="Entrada 3 3 5 5 4" xfId="34940"/>
    <cellStyle name="Entrada 3 3 5 6" xfId="4996"/>
    <cellStyle name="Entrada 3 3 5 6 2" xfId="15817"/>
    <cellStyle name="Entrada 3 3 5 6 2 2" xfId="34944"/>
    <cellStyle name="Entrada 3 3 5 6 3" xfId="18514"/>
    <cellStyle name="Entrada 3 3 5 6 3 2" xfId="34945"/>
    <cellStyle name="Entrada 3 3 5 6 4" xfId="34943"/>
    <cellStyle name="Entrada 3 3 5 7" xfId="8663"/>
    <cellStyle name="Entrada 3 3 5 7 2" xfId="34946"/>
    <cellStyle name="Entrada 3 3 5 8" xfId="13996"/>
    <cellStyle name="Entrada 3 3 5 8 2" xfId="34947"/>
    <cellStyle name="Entrada 3 3 5 9" xfId="15335"/>
    <cellStyle name="Entrada 3 3 5 9 2" xfId="34948"/>
    <cellStyle name="Entrada 3 3 6" xfId="5603"/>
    <cellStyle name="Entrada 3 3 6 2" xfId="7311"/>
    <cellStyle name="Entrada 3 3 6 2 2" xfId="11317"/>
    <cellStyle name="Entrada 3 3 6 2 2 2" xfId="34951"/>
    <cellStyle name="Entrada 3 3 6 2 3" xfId="17573"/>
    <cellStyle name="Entrada 3 3 6 2 3 2" xfId="34952"/>
    <cellStyle name="Entrada 3 3 6 2 4" xfId="20829"/>
    <cellStyle name="Entrada 3 3 6 2 4 2" xfId="34953"/>
    <cellStyle name="Entrada 3 3 6 2 5" xfId="34950"/>
    <cellStyle name="Entrada 3 3 6 3" xfId="10294"/>
    <cellStyle name="Entrada 3 3 6 3 2" xfId="34954"/>
    <cellStyle name="Entrada 3 3 6 4" xfId="16281"/>
    <cellStyle name="Entrada 3 3 6 4 2" xfId="34955"/>
    <cellStyle name="Entrada 3 3 6 5" xfId="19121"/>
    <cellStyle name="Entrada 3 3 6 5 2" xfId="34956"/>
    <cellStyle name="Entrada 3 3 6 6" xfId="34949"/>
    <cellStyle name="Entrada 3 3 7" xfId="4900"/>
    <cellStyle name="Entrada 3 3 7 2" xfId="6609"/>
    <cellStyle name="Entrada 3 3 7 2 2" xfId="10743"/>
    <cellStyle name="Entrada 3 3 7 2 2 2" xfId="34959"/>
    <cellStyle name="Entrada 3 3 7 2 3" xfId="17028"/>
    <cellStyle name="Entrada 3 3 7 2 3 2" xfId="34960"/>
    <cellStyle name="Entrada 3 3 7 2 4" xfId="20127"/>
    <cellStyle name="Entrada 3 3 7 2 4 2" xfId="34961"/>
    <cellStyle name="Entrada 3 3 7 2 5" xfId="34958"/>
    <cellStyle name="Entrada 3 3 7 3" xfId="9917"/>
    <cellStyle name="Entrada 3 3 7 3 2" xfId="34962"/>
    <cellStyle name="Entrada 3 3 7 4" xfId="15738"/>
    <cellStyle name="Entrada 3 3 7 4 2" xfId="34963"/>
    <cellStyle name="Entrada 3 3 7 5" xfId="18418"/>
    <cellStyle name="Entrada 3 3 7 5 2" xfId="34964"/>
    <cellStyle name="Entrada 3 3 7 6" xfId="34957"/>
    <cellStyle name="Entrada 3 3 8" xfId="5066"/>
    <cellStyle name="Entrada 3 3 8 2" xfId="6775"/>
    <cellStyle name="Entrada 3 3 8 2 2" xfId="10880"/>
    <cellStyle name="Entrada 3 3 8 2 2 2" xfId="34967"/>
    <cellStyle name="Entrada 3 3 8 2 3" xfId="17169"/>
    <cellStyle name="Entrada 3 3 8 2 3 2" xfId="34968"/>
    <cellStyle name="Entrada 3 3 8 2 4" xfId="20293"/>
    <cellStyle name="Entrada 3 3 8 2 4 2" xfId="34969"/>
    <cellStyle name="Entrada 3 3 8 2 5" xfId="34966"/>
    <cellStyle name="Entrada 3 3 8 3" xfId="9975"/>
    <cellStyle name="Entrada 3 3 8 3 2" xfId="34970"/>
    <cellStyle name="Entrada 3 3 8 4" xfId="15878"/>
    <cellStyle name="Entrada 3 3 8 4 2" xfId="34971"/>
    <cellStyle name="Entrada 3 3 8 5" xfId="18584"/>
    <cellStyle name="Entrada 3 3 8 5 2" xfId="34972"/>
    <cellStyle name="Entrada 3 3 8 6" xfId="34965"/>
    <cellStyle name="Entrada 3 3 9" xfId="5551"/>
    <cellStyle name="Entrada 3 3 9 2" xfId="7259"/>
    <cellStyle name="Entrada 3 3 9 2 2" xfId="11279"/>
    <cellStyle name="Entrada 3 3 9 2 2 2" xfId="34975"/>
    <cellStyle name="Entrada 3 3 9 2 3" xfId="17528"/>
    <cellStyle name="Entrada 3 3 9 2 3 2" xfId="34976"/>
    <cellStyle name="Entrada 3 3 9 2 4" xfId="20777"/>
    <cellStyle name="Entrada 3 3 9 2 4 2" xfId="34977"/>
    <cellStyle name="Entrada 3 3 9 2 5" xfId="34974"/>
    <cellStyle name="Entrada 3 3 9 3" xfId="10277"/>
    <cellStyle name="Entrada 3 3 9 3 2" xfId="34978"/>
    <cellStyle name="Entrada 3 3 9 4" xfId="16236"/>
    <cellStyle name="Entrada 3 3 9 4 2" xfId="34979"/>
    <cellStyle name="Entrada 3 3 9 5" xfId="19069"/>
    <cellStyle name="Entrada 3 3 9 5 2" xfId="34980"/>
    <cellStyle name="Entrada 3 3 9 6" xfId="34973"/>
    <cellStyle name="Entrada 3 4" xfId="2477"/>
    <cellStyle name="Entrada 3 4 2" xfId="2864"/>
    <cellStyle name="Entrada 3 4 2 2" xfId="14241"/>
    <cellStyle name="Entrada 3 4 2 2 2" xfId="34983"/>
    <cellStyle name="Entrada 3 4 2 3" xfId="18172"/>
    <cellStyle name="Entrada 3 4 2 3 2" xfId="34984"/>
    <cellStyle name="Entrada 3 4 2 4" xfId="34982"/>
    <cellStyle name="Entrada 3 4 3" xfId="3247"/>
    <cellStyle name="Entrada 3 4 3 2" xfId="14517"/>
    <cellStyle name="Entrada 3 4 3 2 2" xfId="34986"/>
    <cellStyle name="Entrada 3 4 3 3" xfId="13929"/>
    <cellStyle name="Entrada 3 4 3 3 2" xfId="34987"/>
    <cellStyle name="Entrada 3 4 3 4" xfId="34985"/>
    <cellStyle name="Entrada 3 4 4" xfId="3630"/>
    <cellStyle name="Entrada 3 4 4 2" xfId="14792"/>
    <cellStyle name="Entrada 3 4 4 2 2" xfId="34989"/>
    <cellStyle name="Entrada 3 4 4 3" xfId="13324"/>
    <cellStyle name="Entrada 3 4 4 3 2" xfId="34990"/>
    <cellStyle name="Entrada 3 4 4 4" xfId="34988"/>
    <cellStyle name="Entrada 3 4 5" xfId="4012"/>
    <cellStyle name="Entrada 3 4 5 2" xfId="15066"/>
    <cellStyle name="Entrada 3 4 5 2 2" xfId="34992"/>
    <cellStyle name="Entrada 3 4 5 3" xfId="12947"/>
    <cellStyle name="Entrada 3 4 5 3 2" xfId="34993"/>
    <cellStyle name="Entrada 3 4 5 4" xfId="34991"/>
    <cellStyle name="Entrada 3 4 6" xfId="13961"/>
    <cellStyle name="Entrada 3 4 6 2" xfId="34994"/>
    <cellStyle name="Entrada 3 4 7" xfId="13709"/>
    <cellStyle name="Entrada 3 4 7 2" xfId="34995"/>
    <cellStyle name="Entrada 3 4 8" xfId="34981"/>
    <cellStyle name="Entrada 3 5" xfId="2563"/>
    <cellStyle name="Entrada 3 5 2" xfId="2950"/>
    <cellStyle name="Entrada 3 5 2 2" xfId="14307"/>
    <cellStyle name="Entrada 3 5 2 2 2" xfId="34998"/>
    <cellStyle name="Entrada 3 5 2 3" xfId="15603"/>
    <cellStyle name="Entrada 3 5 2 3 2" xfId="34999"/>
    <cellStyle name="Entrada 3 5 2 4" xfId="34997"/>
    <cellStyle name="Entrada 3 5 3" xfId="3333"/>
    <cellStyle name="Entrada 3 5 3 2" xfId="14583"/>
    <cellStyle name="Entrada 3 5 3 2 2" xfId="35001"/>
    <cellStyle name="Entrada 3 5 3 3" xfId="13675"/>
    <cellStyle name="Entrada 3 5 3 3 2" xfId="35002"/>
    <cellStyle name="Entrada 3 5 3 4" xfId="35000"/>
    <cellStyle name="Entrada 3 5 4" xfId="3716"/>
    <cellStyle name="Entrada 3 5 4 2" xfId="14858"/>
    <cellStyle name="Entrada 3 5 4 2 2" xfId="35004"/>
    <cellStyle name="Entrada 3 5 4 3" xfId="13243"/>
    <cellStyle name="Entrada 3 5 4 3 2" xfId="35005"/>
    <cellStyle name="Entrada 3 5 4 4" xfId="35003"/>
    <cellStyle name="Entrada 3 5 5" xfId="4098"/>
    <cellStyle name="Entrada 3 5 5 2" xfId="15132"/>
    <cellStyle name="Entrada 3 5 5 2 2" xfId="35007"/>
    <cellStyle name="Entrada 3 5 5 3" xfId="12861"/>
    <cellStyle name="Entrada 3 5 5 3 2" xfId="35008"/>
    <cellStyle name="Entrada 3 5 5 4" xfId="35006"/>
    <cellStyle name="Entrada 3 5 6" xfId="14027"/>
    <cellStyle name="Entrada 3 5 6 2" xfId="35009"/>
    <cellStyle name="Entrada 3 5 7" xfId="13819"/>
    <cellStyle name="Entrada 3 5 7 2" xfId="35010"/>
    <cellStyle name="Entrada 3 5 8" xfId="34996"/>
    <cellStyle name="Entrada 3 6" xfId="21863"/>
    <cellStyle name="Entrada 3 6 2" xfId="35011"/>
    <cellStyle name="Entrada 3 7" xfId="29071"/>
    <cellStyle name="Entrada 3 8" xfId="56042"/>
    <cellStyle name="Entrada 4" xfId="52397"/>
    <cellStyle name="Estilo 1" xfId="40"/>
    <cellStyle name="Estilo 1 10" xfId="29219"/>
    <cellStyle name="Estilo 1 2" xfId="188"/>
    <cellStyle name="Estilo 1 2 2" xfId="189"/>
    <cellStyle name="Estilo 1 2 2 2" xfId="190"/>
    <cellStyle name="Estilo 1 2 3" xfId="191"/>
    <cellStyle name="Estilo 1 2 3 2" xfId="192"/>
    <cellStyle name="Estilo 1 2 4" xfId="193"/>
    <cellStyle name="Estilo 1 3" xfId="194"/>
    <cellStyle name="Estilo 1 3 2" xfId="195"/>
    <cellStyle name="Estilo 1 3 2 2" xfId="196"/>
    <cellStyle name="Estilo 1 3 3" xfId="197"/>
    <cellStyle name="Estilo 1 3 3 2" xfId="198"/>
    <cellStyle name="Estilo 1 3 4" xfId="199"/>
    <cellStyle name="Estilo 1 4" xfId="200"/>
    <cellStyle name="Estilo 1 5" xfId="187"/>
    <cellStyle name="Estilo 1 6" xfId="1646"/>
    <cellStyle name="Estilo 1 7" xfId="1713"/>
    <cellStyle name="Estilo 1 8" xfId="29226"/>
    <cellStyle name="Estilo 1 9" xfId="29249"/>
    <cellStyle name="Euro" xfId="201"/>
    <cellStyle name="Euro 2" xfId="202"/>
    <cellStyle name="Euro 2 2" xfId="203"/>
    <cellStyle name="Euro 3" xfId="204"/>
    <cellStyle name="Euro 4" xfId="205"/>
    <cellStyle name="Excel_BuiltIn_Comma" xfId="2028"/>
    <cellStyle name="Explanatory Text" xfId="2000"/>
    <cellStyle name="Explanatory Text 2" xfId="22214"/>
    <cellStyle name="Explanatory Text 3" xfId="52409"/>
    <cellStyle name="Good" xfId="22215"/>
    <cellStyle name="Heading" xfId="2029"/>
    <cellStyle name="Heading 1" xfId="1993"/>
    <cellStyle name="Heading 1 2" xfId="22216"/>
    <cellStyle name="Heading 1 3" xfId="52402"/>
    <cellStyle name="Heading 2" xfId="1994"/>
    <cellStyle name="Heading 2 2" xfId="22217"/>
    <cellStyle name="Heading 2 3" xfId="52403"/>
    <cellStyle name="Heading 3" xfId="1995"/>
    <cellStyle name="Heading 3 2" xfId="22218"/>
    <cellStyle name="Heading 3 3" xfId="52404"/>
    <cellStyle name="Heading 4" xfId="1996"/>
    <cellStyle name="Heading 4 2" xfId="22219"/>
    <cellStyle name="Heading 4 3" xfId="52405"/>
    <cellStyle name="Heading1" xfId="2030"/>
    <cellStyle name="Hyperlink 2" xfId="1848"/>
    <cellStyle name="Incorrecto 2" xfId="42"/>
    <cellStyle name="Incorreto" xfId="55998" builtinId="27" customBuiltin="1"/>
    <cellStyle name="Incorreto 2" xfId="206"/>
    <cellStyle name="Input" xfId="22220"/>
    <cellStyle name="Input 2" xfId="2100"/>
    <cellStyle name="Input 2 10" xfId="4740"/>
    <cellStyle name="Input 2 10 2" xfId="9880"/>
    <cellStyle name="Input 2 10 2 2" xfId="35014"/>
    <cellStyle name="Input 2 10 3" xfId="15622"/>
    <cellStyle name="Input 2 10 3 2" xfId="35015"/>
    <cellStyle name="Input 2 10 4" xfId="12308"/>
    <cellStyle name="Input 2 10 4 2" xfId="35016"/>
    <cellStyle name="Input 2 10 5" xfId="35013"/>
    <cellStyle name="Input 2 11" xfId="4326"/>
    <cellStyle name="Input 2 11 2" xfId="15304"/>
    <cellStyle name="Input 2 11 2 2" xfId="35018"/>
    <cellStyle name="Input 2 11 3" xfId="12634"/>
    <cellStyle name="Input 2 11 3 2" xfId="35019"/>
    <cellStyle name="Input 2 11 4" xfId="35017"/>
    <cellStyle name="Input 2 12" xfId="8263"/>
    <cellStyle name="Input 2 12 2" xfId="35020"/>
    <cellStyle name="Input 2 13" xfId="13626"/>
    <cellStyle name="Input 2 13 2" xfId="35021"/>
    <cellStyle name="Input 2 14" xfId="35012"/>
    <cellStyle name="Input 2 2" xfId="2189"/>
    <cellStyle name="Input 2 2 10" xfId="6965"/>
    <cellStyle name="Input 2 2 10 2" xfId="11019"/>
    <cellStyle name="Input 2 2 10 2 2" xfId="35024"/>
    <cellStyle name="Input 2 2 10 3" xfId="17321"/>
    <cellStyle name="Input 2 2 10 3 2" xfId="35025"/>
    <cellStyle name="Input 2 2 10 4" xfId="20483"/>
    <cellStyle name="Input 2 2 10 4 2" xfId="35026"/>
    <cellStyle name="Input 2 2 10 5" xfId="35023"/>
    <cellStyle name="Input 2 2 11" xfId="4382"/>
    <cellStyle name="Input 2 2 11 2" xfId="15353"/>
    <cellStyle name="Input 2 2 11 2 2" xfId="35028"/>
    <cellStyle name="Input 2 2 11 3" xfId="13585"/>
    <cellStyle name="Input 2 2 11 3 2" xfId="35029"/>
    <cellStyle name="Input 2 2 11 4" xfId="35027"/>
    <cellStyle name="Input 2 2 12" xfId="8344"/>
    <cellStyle name="Input 2 2 12 2" xfId="35030"/>
    <cellStyle name="Input 2 2 13" xfId="13756"/>
    <cellStyle name="Input 2 2 13 2" xfId="35031"/>
    <cellStyle name="Input 2 2 14" xfId="14448"/>
    <cellStyle name="Input 2 2 14 2" xfId="35032"/>
    <cellStyle name="Input 2 2 15" xfId="35022"/>
    <cellStyle name="Input 2 2 2" xfId="2128"/>
    <cellStyle name="Input 2 2 2 10" xfId="4355"/>
    <cellStyle name="Input 2 2 2 10 2" xfId="15330"/>
    <cellStyle name="Input 2 2 2 10 2 2" xfId="35035"/>
    <cellStyle name="Input 2 2 2 10 3" xfId="12605"/>
    <cellStyle name="Input 2 2 2 10 3 2" xfId="35036"/>
    <cellStyle name="Input 2 2 2 10 4" xfId="35034"/>
    <cellStyle name="Input 2 2 2 11" xfId="8285"/>
    <cellStyle name="Input 2 2 2 11 2" xfId="35037"/>
    <cellStyle name="Input 2 2 2 12" xfId="13705"/>
    <cellStyle name="Input 2 2 2 12 2" xfId="35038"/>
    <cellStyle name="Input 2 2 2 13" xfId="35033"/>
    <cellStyle name="Input 2 2 2 2" xfId="2620"/>
    <cellStyle name="Input 2 2 2 2 10" xfId="8750"/>
    <cellStyle name="Input 2 2 2 2 10 2" xfId="35040"/>
    <cellStyle name="Input 2 2 2 2 11" xfId="14073"/>
    <cellStyle name="Input 2 2 2 2 11 2" xfId="35041"/>
    <cellStyle name="Input 2 2 2 2 12" xfId="15590"/>
    <cellStyle name="Input 2 2 2 2 12 2" xfId="35042"/>
    <cellStyle name="Input 2 2 2 2 13" xfId="35039"/>
    <cellStyle name="Input 2 2 2 2 2" xfId="3007"/>
    <cellStyle name="Input 2 2 2 2 2 2" xfId="6827"/>
    <cellStyle name="Input 2 2 2 2 2 2 2" xfId="10913"/>
    <cellStyle name="Input 2 2 2 2 2 2 2 2" xfId="35045"/>
    <cellStyle name="Input 2 2 2 2 2 2 3" xfId="17215"/>
    <cellStyle name="Input 2 2 2 2 2 2 3 2" xfId="35046"/>
    <cellStyle name="Input 2 2 2 2 2 2 4" xfId="20345"/>
    <cellStyle name="Input 2 2 2 2 2 2 4 2" xfId="35047"/>
    <cellStyle name="Input 2 2 2 2 2 2 5" xfId="35044"/>
    <cellStyle name="Input 2 2 2 2 2 3" xfId="5118"/>
    <cellStyle name="Input 2 2 2 2 2 3 2" xfId="15924"/>
    <cellStyle name="Input 2 2 2 2 2 3 2 2" xfId="35049"/>
    <cellStyle name="Input 2 2 2 2 2 3 3" xfId="18636"/>
    <cellStyle name="Input 2 2 2 2 2 3 3 2" xfId="35050"/>
    <cellStyle name="Input 2 2 2 2 2 3 4" xfId="35048"/>
    <cellStyle name="Input 2 2 2 2 2 4" xfId="9099"/>
    <cellStyle name="Input 2 2 2 2 2 4 2" xfId="35051"/>
    <cellStyle name="Input 2 2 2 2 2 5" xfId="14353"/>
    <cellStyle name="Input 2 2 2 2 2 5 2" xfId="35052"/>
    <cellStyle name="Input 2 2 2 2 2 6" xfId="15974"/>
    <cellStyle name="Input 2 2 2 2 2 6 2" xfId="35053"/>
    <cellStyle name="Input 2 2 2 2 2 7" xfId="35043"/>
    <cellStyle name="Input 2 2 2 2 3" xfId="3390"/>
    <cellStyle name="Input 2 2 2 2 3 2" xfId="6653"/>
    <cellStyle name="Input 2 2 2 2 3 2 2" xfId="10783"/>
    <cellStyle name="Input 2 2 2 2 3 2 2 2" xfId="35056"/>
    <cellStyle name="Input 2 2 2 2 3 2 3" xfId="17064"/>
    <cellStyle name="Input 2 2 2 2 3 2 3 2" xfId="35057"/>
    <cellStyle name="Input 2 2 2 2 3 2 4" xfId="20171"/>
    <cellStyle name="Input 2 2 2 2 3 2 4 2" xfId="35058"/>
    <cellStyle name="Input 2 2 2 2 3 2 5" xfId="35055"/>
    <cellStyle name="Input 2 2 2 2 3 3" xfId="4944"/>
    <cellStyle name="Input 2 2 2 2 3 3 2" xfId="15774"/>
    <cellStyle name="Input 2 2 2 2 3 3 2 2" xfId="35060"/>
    <cellStyle name="Input 2 2 2 2 3 3 3" xfId="18462"/>
    <cellStyle name="Input 2 2 2 2 3 3 3 2" xfId="35061"/>
    <cellStyle name="Input 2 2 2 2 3 3 4" xfId="35059"/>
    <cellStyle name="Input 2 2 2 2 3 4" xfId="9313"/>
    <cellStyle name="Input 2 2 2 2 3 4 2" xfId="35062"/>
    <cellStyle name="Input 2 2 2 2 3 5" xfId="14629"/>
    <cellStyle name="Input 2 2 2 2 3 5 2" xfId="35063"/>
    <cellStyle name="Input 2 2 2 2 3 6" xfId="13555"/>
    <cellStyle name="Input 2 2 2 2 3 6 2" xfId="35064"/>
    <cellStyle name="Input 2 2 2 2 3 7" xfId="35054"/>
    <cellStyle name="Input 2 2 2 2 4" xfId="3773"/>
    <cellStyle name="Input 2 2 2 2 4 2" xfId="7612"/>
    <cellStyle name="Input 2 2 2 2 4 2 2" xfId="11580"/>
    <cellStyle name="Input 2 2 2 2 4 2 2 2" xfId="35067"/>
    <cellStyle name="Input 2 2 2 2 4 2 3" xfId="17816"/>
    <cellStyle name="Input 2 2 2 2 4 2 3 2" xfId="35068"/>
    <cellStyle name="Input 2 2 2 2 4 2 4" xfId="21130"/>
    <cellStyle name="Input 2 2 2 2 4 2 4 2" xfId="35069"/>
    <cellStyle name="Input 2 2 2 2 4 2 5" xfId="35066"/>
    <cellStyle name="Input 2 2 2 2 4 3" xfId="5904"/>
    <cellStyle name="Input 2 2 2 2 4 3 2" xfId="16525"/>
    <cellStyle name="Input 2 2 2 2 4 3 2 2" xfId="35071"/>
    <cellStyle name="Input 2 2 2 2 4 3 3" xfId="19422"/>
    <cellStyle name="Input 2 2 2 2 4 3 3 2" xfId="35072"/>
    <cellStyle name="Input 2 2 2 2 4 3 4" xfId="35070"/>
    <cellStyle name="Input 2 2 2 2 4 4" xfId="9491"/>
    <cellStyle name="Input 2 2 2 2 4 4 2" xfId="35073"/>
    <cellStyle name="Input 2 2 2 2 4 5" xfId="14904"/>
    <cellStyle name="Input 2 2 2 2 4 5 2" xfId="35074"/>
    <cellStyle name="Input 2 2 2 2 4 6" xfId="13186"/>
    <cellStyle name="Input 2 2 2 2 4 6 2" xfId="35075"/>
    <cellStyle name="Input 2 2 2 2 4 7" xfId="35065"/>
    <cellStyle name="Input 2 2 2 2 5" xfId="4155"/>
    <cellStyle name="Input 2 2 2 2 5 2" xfId="7844"/>
    <cellStyle name="Input 2 2 2 2 5 2 2" xfId="11812"/>
    <cellStyle name="Input 2 2 2 2 5 2 2 2" xfId="35078"/>
    <cellStyle name="Input 2 2 2 2 5 2 3" xfId="17987"/>
    <cellStyle name="Input 2 2 2 2 5 2 3 2" xfId="35079"/>
    <cellStyle name="Input 2 2 2 2 5 2 4" xfId="21362"/>
    <cellStyle name="Input 2 2 2 2 5 2 4 2" xfId="35080"/>
    <cellStyle name="Input 2 2 2 2 5 2 5" xfId="35077"/>
    <cellStyle name="Input 2 2 2 2 5 3" xfId="6136"/>
    <cellStyle name="Input 2 2 2 2 5 3 2" xfId="16696"/>
    <cellStyle name="Input 2 2 2 2 5 3 2 2" xfId="35082"/>
    <cellStyle name="Input 2 2 2 2 5 3 3" xfId="19654"/>
    <cellStyle name="Input 2 2 2 2 5 3 3 2" xfId="35083"/>
    <cellStyle name="Input 2 2 2 2 5 3 4" xfId="35081"/>
    <cellStyle name="Input 2 2 2 2 5 4" xfId="9668"/>
    <cellStyle name="Input 2 2 2 2 5 4 2" xfId="35084"/>
    <cellStyle name="Input 2 2 2 2 5 5" xfId="15178"/>
    <cellStyle name="Input 2 2 2 2 5 5 2" xfId="35085"/>
    <cellStyle name="Input 2 2 2 2 5 6" xfId="12804"/>
    <cellStyle name="Input 2 2 2 2 5 6 2" xfId="35086"/>
    <cellStyle name="Input 2 2 2 2 5 7" xfId="35076"/>
    <cellStyle name="Input 2 2 2 2 6" xfId="6368"/>
    <cellStyle name="Input 2 2 2 2 6 2" xfId="8076"/>
    <cellStyle name="Input 2 2 2 2 6 2 2" xfId="12044"/>
    <cellStyle name="Input 2 2 2 2 6 2 2 2" xfId="35089"/>
    <cellStyle name="Input 2 2 2 2 6 2 3" xfId="18158"/>
    <cellStyle name="Input 2 2 2 2 6 2 3 2" xfId="35090"/>
    <cellStyle name="Input 2 2 2 2 6 2 4" xfId="21594"/>
    <cellStyle name="Input 2 2 2 2 6 2 4 2" xfId="35091"/>
    <cellStyle name="Input 2 2 2 2 6 2 5" xfId="35088"/>
    <cellStyle name="Input 2 2 2 2 6 3" xfId="10502"/>
    <cellStyle name="Input 2 2 2 2 6 3 2" xfId="35092"/>
    <cellStyle name="Input 2 2 2 2 6 4" xfId="16866"/>
    <cellStyle name="Input 2 2 2 2 6 4 2" xfId="35093"/>
    <cellStyle name="Input 2 2 2 2 6 5" xfId="19886"/>
    <cellStyle name="Input 2 2 2 2 6 5 2" xfId="35094"/>
    <cellStyle name="Input 2 2 2 2 6 6" xfId="35087"/>
    <cellStyle name="Input 2 2 2 2 7" xfId="5356"/>
    <cellStyle name="Input 2 2 2 2 7 2" xfId="10097"/>
    <cellStyle name="Input 2 2 2 2 7 2 2" xfId="35096"/>
    <cellStyle name="Input 2 2 2 2 7 3" xfId="16104"/>
    <cellStyle name="Input 2 2 2 2 7 3 2" xfId="35097"/>
    <cellStyle name="Input 2 2 2 2 7 4" xfId="18874"/>
    <cellStyle name="Input 2 2 2 2 7 4 2" xfId="35098"/>
    <cellStyle name="Input 2 2 2 2 7 5" xfId="35095"/>
    <cellStyle name="Input 2 2 2 2 8" xfId="7064"/>
    <cellStyle name="Input 2 2 2 2 8 2" xfId="11085"/>
    <cellStyle name="Input 2 2 2 2 8 2 2" xfId="35100"/>
    <cellStyle name="Input 2 2 2 2 8 3" xfId="17396"/>
    <cellStyle name="Input 2 2 2 2 8 3 2" xfId="35101"/>
    <cellStyle name="Input 2 2 2 2 8 4" xfId="20582"/>
    <cellStyle name="Input 2 2 2 2 8 4 2" xfId="35102"/>
    <cellStyle name="Input 2 2 2 2 8 5" xfId="35099"/>
    <cellStyle name="Input 2 2 2 2 9" xfId="4446"/>
    <cellStyle name="Input 2 2 2 2 9 2" xfId="15414"/>
    <cellStyle name="Input 2 2 2 2 9 2 2" xfId="35104"/>
    <cellStyle name="Input 2 2 2 2 9 3" xfId="12527"/>
    <cellStyle name="Input 2 2 2 2 9 3 2" xfId="35105"/>
    <cellStyle name="Input 2 2 2 2 9 4" xfId="35103"/>
    <cellStyle name="Input 2 2 2 3" xfId="2739"/>
    <cellStyle name="Input 2 2 2 3 10" xfId="35106"/>
    <cellStyle name="Input 2 2 2 3 2" xfId="3126"/>
    <cellStyle name="Input 2 2 2 3 2 2" xfId="4598"/>
    <cellStyle name="Input 2 2 2 3 2 2 2" xfId="15530"/>
    <cellStyle name="Input 2 2 2 3 2 2 2 2" xfId="35109"/>
    <cellStyle name="Input 2 2 2 3 2 2 3" xfId="12270"/>
    <cellStyle name="Input 2 2 2 3 2 2 3 2" xfId="35110"/>
    <cellStyle name="Input 2 2 2 3 2 2 4" xfId="35108"/>
    <cellStyle name="Input 2 2 2 3 2 3" xfId="9217"/>
    <cellStyle name="Input 2 2 2 3 2 3 2" xfId="35111"/>
    <cellStyle name="Input 2 2 2 3 2 4" xfId="14445"/>
    <cellStyle name="Input 2 2 2 3 2 4 2" xfId="35112"/>
    <cellStyle name="Input 2 2 2 3 2 5" xfId="15000"/>
    <cellStyle name="Input 2 2 2 3 2 5 2" xfId="35113"/>
    <cellStyle name="Input 2 2 2 3 2 6" xfId="35107"/>
    <cellStyle name="Input 2 2 2 3 3" xfId="3509"/>
    <cellStyle name="Input 2 2 2 3 3 2" xfId="14720"/>
    <cellStyle name="Input 2 2 2 3 3 2 2" xfId="35115"/>
    <cellStyle name="Input 2 2 2 3 3 3" xfId="13436"/>
    <cellStyle name="Input 2 2 2 3 3 3 2" xfId="35116"/>
    <cellStyle name="Input 2 2 2 3 3 4" xfId="35114"/>
    <cellStyle name="Input 2 2 2 3 4" xfId="3892"/>
    <cellStyle name="Input 2 2 2 3 4 2" xfId="14996"/>
    <cellStyle name="Input 2 2 2 3 4 2 2" xfId="35118"/>
    <cellStyle name="Input 2 2 2 3 4 3" xfId="13067"/>
    <cellStyle name="Input 2 2 2 3 4 3 2" xfId="35119"/>
    <cellStyle name="Input 2 2 2 3 4 4" xfId="35117"/>
    <cellStyle name="Input 2 2 2 3 5" xfId="4274"/>
    <cellStyle name="Input 2 2 2 3 5 2" xfId="15268"/>
    <cellStyle name="Input 2 2 2 3 5 2 2" xfId="35121"/>
    <cellStyle name="Input 2 2 2 3 5 3" xfId="12686"/>
    <cellStyle name="Input 2 2 2 3 5 3 2" xfId="35122"/>
    <cellStyle name="Input 2 2 2 3 5 4" xfId="35120"/>
    <cellStyle name="Input 2 2 2 3 6" xfId="4758"/>
    <cellStyle name="Input 2 2 2 3 6 2" xfId="15636"/>
    <cellStyle name="Input 2 2 2 3 6 2 2" xfId="35124"/>
    <cellStyle name="Input 2 2 2 3 6 3" xfId="18276"/>
    <cellStyle name="Input 2 2 2 3 6 3 2" xfId="35125"/>
    <cellStyle name="Input 2 2 2 3 6 4" xfId="35123"/>
    <cellStyle name="Input 2 2 2 3 7" xfId="8869"/>
    <cellStyle name="Input 2 2 2 3 7 2" xfId="35126"/>
    <cellStyle name="Input 2 2 2 3 8" xfId="14165"/>
    <cellStyle name="Input 2 2 2 3 8 2" xfId="35127"/>
    <cellStyle name="Input 2 2 2 3 9" xfId="13939"/>
    <cellStyle name="Input 2 2 2 3 9 2" xfId="35128"/>
    <cellStyle name="Input 2 2 2 4" xfId="2328"/>
    <cellStyle name="Input 2 2 2 4 2" xfId="7305"/>
    <cellStyle name="Input 2 2 2 4 2 2" xfId="11313"/>
    <cellStyle name="Input 2 2 2 4 2 2 2" xfId="35131"/>
    <cellStyle name="Input 2 2 2 4 2 3" xfId="17569"/>
    <cellStyle name="Input 2 2 2 4 2 3 2" xfId="35132"/>
    <cellStyle name="Input 2 2 2 4 2 4" xfId="20823"/>
    <cellStyle name="Input 2 2 2 4 2 4 2" xfId="35133"/>
    <cellStyle name="Input 2 2 2 4 2 5" xfId="35130"/>
    <cellStyle name="Input 2 2 2 4 3" xfId="5597"/>
    <cellStyle name="Input 2 2 2 4 3 2" xfId="16277"/>
    <cellStyle name="Input 2 2 2 4 3 2 2" xfId="35135"/>
    <cellStyle name="Input 2 2 2 4 3 3" xfId="19115"/>
    <cellStyle name="Input 2 2 2 4 3 3 2" xfId="35136"/>
    <cellStyle name="Input 2 2 2 4 3 4" xfId="35134"/>
    <cellStyle name="Input 2 2 2 4 4" xfId="8481"/>
    <cellStyle name="Input 2 2 2 4 4 2" xfId="35137"/>
    <cellStyle name="Input 2 2 2 4 5" xfId="13866"/>
    <cellStyle name="Input 2 2 2 4 5 2" xfId="35138"/>
    <cellStyle name="Input 2 2 2 4 6" xfId="14987"/>
    <cellStyle name="Input 2 2 2 4 6 2" xfId="35139"/>
    <cellStyle name="Input 2 2 2 4 7" xfId="35129"/>
    <cellStyle name="Input 2 2 2 5" xfId="4925"/>
    <cellStyle name="Input 2 2 2 5 2" xfId="6634"/>
    <cellStyle name="Input 2 2 2 5 2 2" xfId="10765"/>
    <cellStyle name="Input 2 2 2 5 2 2 2" xfId="35142"/>
    <cellStyle name="Input 2 2 2 5 2 3" xfId="17048"/>
    <cellStyle name="Input 2 2 2 5 2 3 2" xfId="35143"/>
    <cellStyle name="Input 2 2 2 5 2 4" xfId="20152"/>
    <cellStyle name="Input 2 2 2 5 2 4 2" xfId="35144"/>
    <cellStyle name="Input 2 2 2 5 2 5" xfId="35141"/>
    <cellStyle name="Input 2 2 2 5 3" xfId="9939"/>
    <cellStyle name="Input 2 2 2 5 3 2" xfId="35145"/>
    <cellStyle name="Input 2 2 2 5 4" xfId="15758"/>
    <cellStyle name="Input 2 2 2 5 4 2" xfId="35146"/>
    <cellStyle name="Input 2 2 2 5 5" xfId="18443"/>
    <cellStyle name="Input 2 2 2 5 5 2" xfId="35147"/>
    <cellStyle name="Input 2 2 2 5 6" xfId="35140"/>
    <cellStyle name="Input 2 2 2 6" xfId="5591"/>
    <cellStyle name="Input 2 2 2 6 2" xfId="7299"/>
    <cellStyle name="Input 2 2 2 6 2 2" xfId="11309"/>
    <cellStyle name="Input 2 2 2 6 2 2 2" xfId="35150"/>
    <cellStyle name="Input 2 2 2 6 2 3" xfId="17563"/>
    <cellStyle name="Input 2 2 2 6 2 3 2" xfId="35151"/>
    <cellStyle name="Input 2 2 2 6 2 4" xfId="20817"/>
    <cellStyle name="Input 2 2 2 6 2 4 2" xfId="35152"/>
    <cellStyle name="Input 2 2 2 6 2 5" xfId="35149"/>
    <cellStyle name="Input 2 2 2 6 3" xfId="10289"/>
    <cellStyle name="Input 2 2 2 6 3 2" xfId="35153"/>
    <cellStyle name="Input 2 2 2 6 4" xfId="16271"/>
    <cellStyle name="Input 2 2 2 6 4 2" xfId="35154"/>
    <cellStyle name="Input 2 2 2 6 5" xfId="19109"/>
    <cellStyle name="Input 2 2 2 6 5 2" xfId="35155"/>
    <cellStyle name="Input 2 2 2 6 6" xfId="35148"/>
    <cellStyle name="Input 2 2 2 7" xfId="4795"/>
    <cellStyle name="Input 2 2 2 7 2" xfId="4573"/>
    <cellStyle name="Input 2 2 2 7 2 2" xfId="9820"/>
    <cellStyle name="Input 2 2 2 7 2 2 2" xfId="35158"/>
    <cellStyle name="Input 2 2 2 7 2 3" xfId="15509"/>
    <cellStyle name="Input 2 2 2 7 2 3 2" xfId="35159"/>
    <cellStyle name="Input 2 2 2 7 2 4" xfId="12283"/>
    <cellStyle name="Input 2 2 2 7 2 4 2" xfId="35160"/>
    <cellStyle name="Input 2 2 2 7 2 5" xfId="35157"/>
    <cellStyle name="Input 2 2 2 7 3" xfId="9898"/>
    <cellStyle name="Input 2 2 2 7 3 2" xfId="35161"/>
    <cellStyle name="Input 2 2 2 7 4" xfId="15667"/>
    <cellStyle name="Input 2 2 2 7 4 2" xfId="35162"/>
    <cellStyle name="Input 2 2 2 7 5" xfId="18313"/>
    <cellStyle name="Input 2 2 2 7 5 2" xfId="35163"/>
    <cellStyle name="Input 2 2 2 7 6" xfId="35156"/>
    <cellStyle name="Input 2 2 2 8" xfId="5224"/>
    <cellStyle name="Input 2 2 2 8 2" xfId="10005"/>
    <cellStyle name="Input 2 2 2 8 2 2" xfId="35165"/>
    <cellStyle name="Input 2 2 2 8 3" xfId="16004"/>
    <cellStyle name="Input 2 2 2 8 3 2" xfId="35166"/>
    <cellStyle name="Input 2 2 2 8 4" xfId="18742"/>
    <cellStyle name="Input 2 2 2 8 4 2" xfId="35167"/>
    <cellStyle name="Input 2 2 2 8 5" xfId="35164"/>
    <cellStyle name="Input 2 2 2 9" xfId="6933"/>
    <cellStyle name="Input 2 2 2 9 2" xfId="10992"/>
    <cellStyle name="Input 2 2 2 9 2 2" xfId="35169"/>
    <cellStyle name="Input 2 2 2 9 3" xfId="17295"/>
    <cellStyle name="Input 2 2 2 9 3 2" xfId="35170"/>
    <cellStyle name="Input 2 2 2 9 4" xfId="20451"/>
    <cellStyle name="Input 2 2 2 9 4 2" xfId="35171"/>
    <cellStyle name="Input 2 2 2 9 5" xfId="35168"/>
    <cellStyle name="Input 2 2 3" xfId="2679"/>
    <cellStyle name="Input 2 2 3 10" xfId="8809"/>
    <cellStyle name="Input 2 2 3 10 2" xfId="35173"/>
    <cellStyle name="Input 2 2 3 11" xfId="14121"/>
    <cellStyle name="Input 2 2 3 11 2" xfId="35174"/>
    <cellStyle name="Input 2 2 3 12" xfId="14684"/>
    <cellStyle name="Input 2 2 3 12 2" xfId="35175"/>
    <cellStyle name="Input 2 2 3 13" xfId="35172"/>
    <cellStyle name="Input 2 2 3 2" xfId="3066"/>
    <cellStyle name="Input 2 2 3 2 2" xfId="6731"/>
    <cellStyle name="Input 2 2 3 2 2 2" xfId="10836"/>
    <cellStyle name="Input 2 2 3 2 2 2 2" xfId="35178"/>
    <cellStyle name="Input 2 2 3 2 2 3" xfId="17132"/>
    <cellStyle name="Input 2 2 3 2 2 3 2" xfId="35179"/>
    <cellStyle name="Input 2 2 3 2 2 4" xfId="20249"/>
    <cellStyle name="Input 2 2 3 2 2 4 2" xfId="35180"/>
    <cellStyle name="Input 2 2 3 2 2 5" xfId="35177"/>
    <cellStyle name="Input 2 2 3 2 3" xfId="5022"/>
    <cellStyle name="Input 2 2 3 2 3 2" xfId="15841"/>
    <cellStyle name="Input 2 2 3 2 3 2 2" xfId="35182"/>
    <cellStyle name="Input 2 2 3 2 3 3" xfId="18540"/>
    <cellStyle name="Input 2 2 3 2 3 3 2" xfId="35183"/>
    <cellStyle name="Input 2 2 3 2 3 4" xfId="35181"/>
    <cellStyle name="Input 2 2 3 2 4" xfId="9158"/>
    <cellStyle name="Input 2 2 3 2 4 2" xfId="35184"/>
    <cellStyle name="Input 2 2 3 2 5" xfId="14401"/>
    <cellStyle name="Input 2 2 3 2 5 2" xfId="35185"/>
    <cellStyle name="Input 2 2 3 2 6" xfId="16590"/>
    <cellStyle name="Input 2 2 3 2 6 2" xfId="35186"/>
    <cellStyle name="Input 2 2 3 2 7" xfId="35176"/>
    <cellStyle name="Input 2 2 3 3" xfId="3449"/>
    <cellStyle name="Input 2 2 3 3 2" xfId="7241"/>
    <cellStyle name="Input 2 2 3 3 2 2" xfId="11262"/>
    <cellStyle name="Input 2 2 3 3 2 2 2" xfId="35189"/>
    <cellStyle name="Input 2 2 3 3 2 3" xfId="17515"/>
    <cellStyle name="Input 2 2 3 3 2 3 2" xfId="35190"/>
    <cellStyle name="Input 2 2 3 3 2 4" xfId="20759"/>
    <cellStyle name="Input 2 2 3 3 2 4 2" xfId="35191"/>
    <cellStyle name="Input 2 2 3 3 2 5" xfId="35188"/>
    <cellStyle name="Input 2 2 3 3 3" xfId="5533"/>
    <cellStyle name="Input 2 2 3 3 3 2" xfId="16223"/>
    <cellStyle name="Input 2 2 3 3 3 2 2" xfId="35193"/>
    <cellStyle name="Input 2 2 3 3 3 3" xfId="19051"/>
    <cellStyle name="Input 2 2 3 3 3 3 2" xfId="35194"/>
    <cellStyle name="Input 2 2 3 3 3 4" xfId="35192"/>
    <cellStyle name="Input 2 2 3 3 4" xfId="9368"/>
    <cellStyle name="Input 2 2 3 3 4 2" xfId="35195"/>
    <cellStyle name="Input 2 2 3 3 5" xfId="14677"/>
    <cellStyle name="Input 2 2 3 3 5 2" xfId="35196"/>
    <cellStyle name="Input 2 2 3 3 6" xfId="13496"/>
    <cellStyle name="Input 2 2 3 3 6 2" xfId="35197"/>
    <cellStyle name="Input 2 2 3 3 7" xfId="35187"/>
    <cellStyle name="Input 2 2 3 4" xfId="3832"/>
    <cellStyle name="Input 2 2 3 4 2" xfId="7597"/>
    <cellStyle name="Input 2 2 3 4 2 2" xfId="11565"/>
    <cellStyle name="Input 2 2 3 4 2 2 2" xfId="35200"/>
    <cellStyle name="Input 2 2 3 4 2 3" xfId="17803"/>
    <cellStyle name="Input 2 2 3 4 2 3 2" xfId="35201"/>
    <cellStyle name="Input 2 2 3 4 2 4" xfId="21115"/>
    <cellStyle name="Input 2 2 3 4 2 4 2" xfId="35202"/>
    <cellStyle name="Input 2 2 3 4 2 5" xfId="35199"/>
    <cellStyle name="Input 2 2 3 4 3" xfId="5889"/>
    <cellStyle name="Input 2 2 3 4 3 2" xfId="16512"/>
    <cellStyle name="Input 2 2 3 4 3 2 2" xfId="35204"/>
    <cellStyle name="Input 2 2 3 4 3 3" xfId="19407"/>
    <cellStyle name="Input 2 2 3 4 3 3 2" xfId="35205"/>
    <cellStyle name="Input 2 2 3 4 3 4" xfId="35203"/>
    <cellStyle name="Input 2 2 3 4 4" xfId="9546"/>
    <cellStyle name="Input 2 2 3 4 4 2" xfId="35206"/>
    <cellStyle name="Input 2 2 3 4 5" xfId="14952"/>
    <cellStyle name="Input 2 2 3 4 5 2" xfId="35207"/>
    <cellStyle name="Input 2 2 3 4 6" xfId="13127"/>
    <cellStyle name="Input 2 2 3 4 6 2" xfId="35208"/>
    <cellStyle name="Input 2 2 3 4 7" xfId="35198"/>
    <cellStyle name="Input 2 2 3 5" xfId="4214"/>
    <cellStyle name="Input 2 2 3 5 2" xfId="7829"/>
    <cellStyle name="Input 2 2 3 5 2 2" xfId="11797"/>
    <cellStyle name="Input 2 2 3 5 2 2 2" xfId="35211"/>
    <cellStyle name="Input 2 2 3 5 2 3" xfId="17974"/>
    <cellStyle name="Input 2 2 3 5 2 3 2" xfId="35212"/>
    <cellStyle name="Input 2 2 3 5 2 4" xfId="21347"/>
    <cellStyle name="Input 2 2 3 5 2 4 2" xfId="35213"/>
    <cellStyle name="Input 2 2 3 5 2 5" xfId="35210"/>
    <cellStyle name="Input 2 2 3 5 3" xfId="6121"/>
    <cellStyle name="Input 2 2 3 5 3 2" xfId="16683"/>
    <cellStyle name="Input 2 2 3 5 3 2 2" xfId="35215"/>
    <cellStyle name="Input 2 2 3 5 3 3" xfId="19639"/>
    <cellStyle name="Input 2 2 3 5 3 3 2" xfId="35216"/>
    <cellStyle name="Input 2 2 3 5 3 4" xfId="35214"/>
    <cellStyle name="Input 2 2 3 5 4" xfId="9723"/>
    <cellStyle name="Input 2 2 3 5 4 2" xfId="35217"/>
    <cellStyle name="Input 2 2 3 5 5" xfId="15225"/>
    <cellStyle name="Input 2 2 3 5 5 2" xfId="35218"/>
    <cellStyle name="Input 2 2 3 5 6" xfId="12745"/>
    <cellStyle name="Input 2 2 3 5 6 2" xfId="35219"/>
    <cellStyle name="Input 2 2 3 5 7" xfId="35209"/>
    <cellStyle name="Input 2 2 3 6" xfId="6353"/>
    <cellStyle name="Input 2 2 3 6 2" xfId="8061"/>
    <cellStyle name="Input 2 2 3 6 2 2" xfId="12029"/>
    <cellStyle name="Input 2 2 3 6 2 2 2" xfId="35222"/>
    <cellStyle name="Input 2 2 3 6 2 3" xfId="18145"/>
    <cellStyle name="Input 2 2 3 6 2 3 2" xfId="35223"/>
    <cellStyle name="Input 2 2 3 6 2 4" xfId="21579"/>
    <cellStyle name="Input 2 2 3 6 2 4 2" xfId="35224"/>
    <cellStyle name="Input 2 2 3 6 2 5" xfId="35221"/>
    <cellStyle name="Input 2 2 3 6 3" xfId="10487"/>
    <cellStyle name="Input 2 2 3 6 3 2" xfId="35225"/>
    <cellStyle name="Input 2 2 3 6 4" xfId="16853"/>
    <cellStyle name="Input 2 2 3 6 4 2" xfId="35226"/>
    <cellStyle name="Input 2 2 3 6 5" xfId="19871"/>
    <cellStyle name="Input 2 2 3 6 5 2" xfId="35227"/>
    <cellStyle name="Input 2 2 3 6 6" xfId="35220"/>
    <cellStyle name="Input 2 2 3 7" xfId="5341"/>
    <cellStyle name="Input 2 2 3 7 2" xfId="10082"/>
    <cellStyle name="Input 2 2 3 7 2 2" xfId="35229"/>
    <cellStyle name="Input 2 2 3 7 3" xfId="16091"/>
    <cellStyle name="Input 2 2 3 7 3 2" xfId="35230"/>
    <cellStyle name="Input 2 2 3 7 4" xfId="18859"/>
    <cellStyle name="Input 2 2 3 7 4 2" xfId="35231"/>
    <cellStyle name="Input 2 2 3 7 5" xfId="35228"/>
    <cellStyle name="Input 2 2 3 8" xfId="7049"/>
    <cellStyle name="Input 2 2 3 8 2" xfId="11070"/>
    <cellStyle name="Input 2 2 3 8 2 2" xfId="35233"/>
    <cellStyle name="Input 2 2 3 8 3" xfId="17383"/>
    <cellStyle name="Input 2 2 3 8 3 2" xfId="35234"/>
    <cellStyle name="Input 2 2 3 8 4" xfId="20567"/>
    <cellStyle name="Input 2 2 3 8 4 2" xfId="35235"/>
    <cellStyle name="Input 2 2 3 8 5" xfId="35232"/>
    <cellStyle name="Input 2 2 3 9" xfId="4431"/>
    <cellStyle name="Input 2 2 3 9 2" xfId="15401"/>
    <cellStyle name="Input 2 2 3 9 2 2" xfId="35237"/>
    <cellStyle name="Input 2 2 3 9 3" xfId="12542"/>
    <cellStyle name="Input 2 2 3 9 3 2" xfId="35238"/>
    <cellStyle name="Input 2 2 3 9 4" xfId="35236"/>
    <cellStyle name="Input 2 2 4" xfId="2599"/>
    <cellStyle name="Input 2 2 4 10" xfId="35239"/>
    <cellStyle name="Input 2 2 4 2" xfId="2986"/>
    <cellStyle name="Input 2 2 4 2 2" xfId="6866"/>
    <cellStyle name="Input 2 2 4 2 2 2" xfId="17245"/>
    <cellStyle name="Input 2 2 4 2 2 2 2" xfId="35242"/>
    <cellStyle name="Input 2 2 4 2 2 3" xfId="20384"/>
    <cellStyle name="Input 2 2 4 2 2 3 2" xfId="35243"/>
    <cellStyle name="Input 2 2 4 2 2 4" xfId="35241"/>
    <cellStyle name="Input 2 2 4 2 3" xfId="9079"/>
    <cellStyle name="Input 2 2 4 2 3 2" xfId="35244"/>
    <cellStyle name="Input 2 2 4 2 4" xfId="14336"/>
    <cellStyle name="Input 2 2 4 2 4 2" xfId="35245"/>
    <cellStyle name="Input 2 2 4 2 5" xfId="13788"/>
    <cellStyle name="Input 2 2 4 2 5 2" xfId="35246"/>
    <cellStyle name="Input 2 2 4 2 6" xfId="35240"/>
    <cellStyle name="Input 2 2 4 3" xfId="3369"/>
    <cellStyle name="Input 2 2 4 3 2" xfId="14612"/>
    <cellStyle name="Input 2 2 4 3 2 2" xfId="35248"/>
    <cellStyle name="Input 2 2 4 3 3" xfId="13733"/>
    <cellStyle name="Input 2 2 4 3 3 2" xfId="35249"/>
    <cellStyle name="Input 2 2 4 3 4" xfId="35247"/>
    <cellStyle name="Input 2 2 4 4" xfId="3752"/>
    <cellStyle name="Input 2 2 4 4 2" xfId="14887"/>
    <cellStyle name="Input 2 2 4 4 2 2" xfId="35251"/>
    <cellStyle name="Input 2 2 4 4 3" xfId="13207"/>
    <cellStyle name="Input 2 2 4 4 3 2" xfId="35252"/>
    <cellStyle name="Input 2 2 4 4 4" xfId="35250"/>
    <cellStyle name="Input 2 2 4 5" xfId="4134"/>
    <cellStyle name="Input 2 2 4 5 2" xfId="15161"/>
    <cellStyle name="Input 2 2 4 5 2 2" xfId="35254"/>
    <cellStyle name="Input 2 2 4 5 3" xfId="12825"/>
    <cellStyle name="Input 2 2 4 5 3 2" xfId="35255"/>
    <cellStyle name="Input 2 2 4 5 4" xfId="35253"/>
    <cellStyle name="Input 2 2 4 6" xfId="5157"/>
    <cellStyle name="Input 2 2 4 6 2" xfId="15954"/>
    <cellStyle name="Input 2 2 4 6 2 2" xfId="35257"/>
    <cellStyle name="Input 2 2 4 6 3" xfId="18675"/>
    <cellStyle name="Input 2 2 4 6 3 2" xfId="35258"/>
    <cellStyle name="Input 2 2 4 6 4" xfId="35256"/>
    <cellStyle name="Input 2 2 4 7" xfId="8730"/>
    <cellStyle name="Input 2 2 4 7 2" xfId="35259"/>
    <cellStyle name="Input 2 2 4 8" xfId="14056"/>
    <cellStyle name="Input 2 2 4 8 2" xfId="35260"/>
    <cellStyle name="Input 2 2 4 9" xfId="16761"/>
    <cellStyle name="Input 2 2 4 9 2" xfId="35261"/>
    <cellStyle name="Input 2 2 5" xfId="5804"/>
    <cellStyle name="Input 2 2 5 2" xfId="7512"/>
    <cellStyle name="Input 2 2 5 2 2" xfId="11485"/>
    <cellStyle name="Input 2 2 5 2 2 2" xfId="35264"/>
    <cellStyle name="Input 2 2 5 2 3" xfId="17725"/>
    <cellStyle name="Input 2 2 5 2 3 2" xfId="35265"/>
    <cellStyle name="Input 2 2 5 2 4" xfId="21030"/>
    <cellStyle name="Input 2 2 5 2 4 2" xfId="35266"/>
    <cellStyle name="Input 2 2 5 2 5" xfId="35263"/>
    <cellStyle name="Input 2 2 5 3" xfId="10343"/>
    <cellStyle name="Input 2 2 5 3 2" xfId="35267"/>
    <cellStyle name="Input 2 2 5 4" xfId="16434"/>
    <cellStyle name="Input 2 2 5 4 2" xfId="35268"/>
    <cellStyle name="Input 2 2 5 5" xfId="19322"/>
    <cellStyle name="Input 2 2 5 5 2" xfId="35269"/>
    <cellStyle name="Input 2 2 5 6" xfId="35262"/>
    <cellStyle name="Input 2 2 6" xfId="5111"/>
    <cellStyle name="Input 2 2 6 2" xfId="6820"/>
    <cellStyle name="Input 2 2 6 2 2" xfId="10906"/>
    <cellStyle name="Input 2 2 6 2 2 2" xfId="35272"/>
    <cellStyle name="Input 2 2 6 2 3" xfId="17209"/>
    <cellStyle name="Input 2 2 6 2 3 2" xfId="35273"/>
    <cellStyle name="Input 2 2 6 2 4" xfId="20338"/>
    <cellStyle name="Input 2 2 6 2 4 2" xfId="35274"/>
    <cellStyle name="Input 2 2 6 2 5" xfId="35271"/>
    <cellStyle name="Input 2 2 6 3" xfId="9983"/>
    <cellStyle name="Input 2 2 6 3 2" xfId="35275"/>
    <cellStyle name="Input 2 2 6 4" xfId="15918"/>
    <cellStyle name="Input 2 2 6 4 2" xfId="35276"/>
    <cellStyle name="Input 2 2 6 5" xfId="18629"/>
    <cellStyle name="Input 2 2 6 5 2" xfId="35277"/>
    <cellStyle name="Input 2 2 6 6" xfId="35270"/>
    <cellStyle name="Input 2 2 7" xfId="5564"/>
    <cellStyle name="Input 2 2 7 2" xfId="7272"/>
    <cellStyle name="Input 2 2 7 2 2" xfId="11288"/>
    <cellStyle name="Input 2 2 7 2 2 2" xfId="35280"/>
    <cellStyle name="Input 2 2 7 2 3" xfId="17540"/>
    <cellStyle name="Input 2 2 7 2 3 2" xfId="35281"/>
    <cellStyle name="Input 2 2 7 2 4" xfId="20790"/>
    <cellStyle name="Input 2 2 7 2 4 2" xfId="35282"/>
    <cellStyle name="Input 2 2 7 2 5" xfId="35279"/>
    <cellStyle name="Input 2 2 7 3" xfId="10280"/>
    <cellStyle name="Input 2 2 7 3 2" xfId="35283"/>
    <cellStyle name="Input 2 2 7 4" xfId="16248"/>
    <cellStyle name="Input 2 2 7 4 2" xfId="35284"/>
    <cellStyle name="Input 2 2 7 5" xfId="19082"/>
    <cellStyle name="Input 2 2 7 5 2" xfId="35285"/>
    <cellStyle name="Input 2 2 7 6" xfId="35278"/>
    <cellStyle name="Input 2 2 8" xfId="4980"/>
    <cellStyle name="Input 2 2 8 2" xfId="6689"/>
    <cellStyle name="Input 2 2 8 2 2" xfId="10815"/>
    <cellStyle name="Input 2 2 8 2 2 2" xfId="35288"/>
    <cellStyle name="Input 2 2 8 2 3" xfId="17094"/>
    <cellStyle name="Input 2 2 8 2 3 2" xfId="35289"/>
    <cellStyle name="Input 2 2 8 2 4" xfId="20207"/>
    <cellStyle name="Input 2 2 8 2 4 2" xfId="35290"/>
    <cellStyle name="Input 2 2 8 2 5" xfId="35287"/>
    <cellStyle name="Input 2 2 8 3" xfId="9958"/>
    <cellStyle name="Input 2 2 8 3 2" xfId="35291"/>
    <cellStyle name="Input 2 2 8 4" xfId="15803"/>
    <cellStyle name="Input 2 2 8 4 2" xfId="35292"/>
    <cellStyle name="Input 2 2 8 5" xfId="18498"/>
    <cellStyle name="Input 2 2 8 5 2" xfId="35293"/>
    <cellStyle name="Input 2 2 8 6" xfId="35286"/>
    <cellStyle name="Input 2 2 9" xfId="5256"/>
    <cellStyle name="Input 2 2 9 2" xfId="10032"/>
    <cellStyle name="Input 2 2 9 2 2" xfId="35295"/>
    <cellStyle name="Input 2 2 9 3" xfId="16029"/>
    <cellStyle name="Input 2 2 9 3 2" xfId="35296"/>
    <cellStyle name="Input 2 2 9 4" xfId="18774"/>
    <cellStyle name="Input 2 2 9 4 2" xfId="35297"/>
    <cellStyle name="Input 2 2 9 5" xfId="35294"/>
    <cellStyle name="Input 2 3" xfId="2146"/>
    <cellStyle name="Input 2 3 10" xfId="6992"/>
    <cellStyle name="Input 2 3 10 2" xfId="11034"/>
    <cellStyle name="Input 2 3 10 2 2" xfId="35300"/>
    <cellStyle name="Input 2 3 10 3" xfId="17340"/>
    <cellStyle name="Input 2 3 10 3 2" xfId="35301"/>
    <cellStyle name="Input 2 3 10 4" xfId="20510"/>
    <cellStyle name="Input 2 3 10 4 2" xfId="35302"/>
    <cellStyle name="Input 2 3 10 5" xfId="35299"/>
    <cellStyle name="Input 2 3 11" xfId="4397"/>
    <cellStyle name="Input 2 3 11 2" xfId="15367"/>
    <cellStyle name="Input 2 3 11 2 2" xfId="35304"/>
    <cellStyle name="Input 2 3 11 3" xfId="12576"/>
    <cellStyle name="Input 2 3 11 3 2" xfId="35305"/>
    <cellStyle name="Input 2 3 11 4" xfId="35303"/>
    <cellStyle name="Input 2 3 12" xfId="8303"/>
    <cellStyle name="Input 2 3 12 2" xfId="35306"/>
    <cellStyle name="Input 2 3 13" xfId="13720"/>
    <cellStyle name="Input 2 3 13 2" xfId="35307"/>
    <cellStyle name="Input 2 3 14" xfId="14183"/>
    <cellStyle name="Input 2 3 14 2" xfId="35308"/>
    <cellStyle name="Input 2 3 15" xfId="35298"/>
    <cellStyle name="Input 2 3 2" xfId="2205"/>
    <cellStyle name="Input 2 3 2 10" xfId="4419"/>
    <cellStyle name="Input 2 3 2 10 2" xfId="15389"/>
    <cellStyle name="Input 2 3 2 10 2 2" xfId="35311"/>
    <cellStyle name="Input 2 3 2 10 3" xfId="12554"/>
    <cellStyle name="Input 2 3 2 10 3 2" xfId="35312"/>
    <cellStyle name="Input 2 3 2 10 4" xfId="35310"/>
    <cellStyle name="Input 2 3 2 11" xfId="8360"/>
    <cellStyle name="Input 2 3 2 11 2" xfId="35313"/>
    <cellStyle name="Input 2 3 2 12" xfId="13765"/>
    <cellStyle name="Input 2 3 2 12 2" xfId="35314"/>
    <cellStyle name="Input 2 3 2 13" xfId="35309"/>
    <cellStyle name="Input 2 3 2 2" xfId="2695"/>
    <cellStyle name="Input 2 3 2 2 10" xfId="8825"/>
    <cellStyle name="Input 2 3 2 2 10 2" xfId="35316"/>
    <cellStyle name="Input 2 3 2 2 11" xfId="14130"/>
    <cellStyle name="Input 2 3 2 2 11 2" xfId="35317"/>
    <cellStyle name="Input 2 3 2 2 12" xfId="15787"/>
    <cellStyle name="Input 2 3 2 2 12 2" xfId="35318"/>
    <cellStyle name="Input 2 3 2 2 13" xfId="35315"/>
    <cellStyle name="Input 2 3 2 2 2" xfId="3082"/>
    <cellStyle name="Input 2 3 2 2 2 2" xfId="7443"/>
    <cellStyle name="Input 2 3 2 2 2 2 2" xfId="11419"/>
    <cellStyle name="Input 2 3 2 2 2 2 2 2" xfId="35321"/>
    <cellStyle name="Input 2 3 2 2 2 2 3" xfId="17670"/>
    <cellStyle name="Input 2 3 2 2 2 2 3 2" xfId="35322"/>
    <cellStyle name="Input 2 3 2 2 2 2 4" xfId="20961"/>
    <cellStyle name="Input 2 3 2 2 2 2 4 2" xfId="35323"/>
    <cellStyle name="Input 2 3 2 2 2 2 5" xfId="35320"/>
    <cellStyle name="Input 2 3 2 2 2 3" xfId="5735"/>
    <cellStyle name="Input 2 3 2 2 2 3 2" xfId="16378"/>
    <cellStyle name="Input 2 3 2 2 2 3 2 2" xfId="35325"/>
    <cellStyle name="Input 2 3 2 2 2 3 3" xfId="19253"/>
    <cellStyle name="Input 2 3 2 2 2 3 3 2" xfId="35326"/>
    <cellStyle name="Input 2 3 2 2 2 3 4" xfId="35324"/>
    <cellStyle name="Input 2 3 2 2 2 4" xfId="9174"/>
    <cellStyle name="Input 2 3 2 2 2 4 2" xfId="35327"/>
    <cellStyle name="Input 2 3 2 2 2 5" xfId="14410"/>
    <cellStyle name="Input 2 3 2 2 2 5 2" xfId="35328"/>
    <cellStyle name="Input 2 3 2 2 2 6" xfId="14459"/>
    <cellStyle name="Input 2 3 2 2 2 6 2" xfId="35329"/>
    <cellStyle name="Input 2 3 2 2 2 7" xfId="35319"/>
    <cellStyle name="Input 2 3 2 2 3" xfId="3465"/>
    <cellStyle name="Input 2 3 2 2 3 2" xfId="4547"/>
    <cellStyle name="Input 2 3 2 2 3 2 2" xfId="9799"/>
    <cellStyle name="Input 2 3 2 2 3 2 2 2" xfId="35332"/>
    <cellStyle name="Input 2 3 2 2 3 2 3" xfId="15488"/>
    <cellStyle name="Input 2 3 2 2 3 2 3 2" xfId="35333"/>
    <cellStyle name="Input 2 3 2 2 3 2 4" xfId="12439"/>
    <cellStyle name="Input 2 3 2 2 3 2 4 2" xfId="35334"/>
    <cellStyle name="Input 2 3 2 2 3 2 5" xfId="35331"/>
    <cellStyle name="Input 2 3 2 2 3 3" xfId="4822"/>
    <cellStyle name="Input 2 3 2 2 3 3 2" xfId="15689"/>
    <cellStyle name="Input 2 3 2 2 3 3 2 2" xfId="35336"/>
    <cellStyle name="Input 2 3 2 2 3 3 3" xfId="18340"/>
    <cellStyle name="Input 2 3 2 2 3 3 3 2" xfId="35337"/>
    <cellStyle name="Input 2 3 2 2 3 3 4" xfId="35335"/>
    <cellStyle name="Input 2 3 2 2 3 4" xfId="9384"/>
    <cellStyle name="Input 2 3 2 2 3 4 2" xfId="35338"/>
    <cellStyle name="Input 2 3 2 2 3 5" xfId="14686"/>
    <cellStyle name="Input 2 3 2 2 3 5 2" xfId="35339"/>
    <cellStyle name="Input 2 3 2 2 3 6" xfId="13480"/>
    <cellStyle name="Input 2 3 2 2 3 6 2" xfId="35340"/>
    <cellStyle name="Input 2 3 2 2 3 7" xfId="35330"/>
    <cellStyle name="Input 2 3 2 2 4" xfId="3848"/>
    <cellStyle name="Input 2 3 2 2 4 2" xfId="7750"/>
    <cellStyle name="Input 2 3 2 2 4 2 2" xfId="11718"/>
    <cellStyle name="Input 2 3 2 2 4 2 2 2" xfId="35343"/>
    <cellStyle name="Input 2 3 2 2 4 2 3" xfId="17903"/>
    <cellStyle name="Input 2 3 2 2 4 2 3 2" xfId="35344"/>
    <cellStyle name="Input 2 3 2 2 4 2 4" xfId="21268"/>
    <cellStyle name="Input 2 3 2 2 4 2 4 2" xfId="35345"/>
    <cellStyle name="Input 2 3 2 2 4 2 5" xfId="35342"/>
    <cellStyle name="Input 2 3 2 2 4 3" xfId="6042"/>
    <cellStyle name="Input 2 3 2 2 4 3 2" xfId="16612"/>
    <cellStyle name="Input 2 3 2 2 4 3 2 2" xfId="35347"/>
    <cellStyle name="Input 2 3 2 2 4 3 3" xfId="19560"/>
    <cellStyle name="Input 2 3 2 2 4 3 3 2" xfId="35348"/>
    <cellStyle name="Input 2 3 2 2 4 3 4" xfId="35346"/>
    <cellStyle name="Input 2 3 2 2 4 4" xfId="9562"/>
    <cellStyle name="Input 2 3 2 2 4 4 2" xfId="35349"/>
    <cellStyle name="Input 2 3 2 2 4 5" xfId="14961"/>
    <cellStyle name="Input 2 3 2 2 4 5 2" xfId="35350"/>
    <cellStyle name="Input 2 3 2 2 4 6" xfId="13111"/>
    <cellStyle name="Input 2 3 2 2 4 6 2" xfId="35351"/>
    <cellStyle name="Input 2 3 2 2 4 7" xfId="35341"/>
    <cellStyle name="Input 2 3 2 2 5" xfId="4230"/>
    <cellStyle name="Input 2 3 2 2 5 2" xfId="7982"/>
    <cellStyle name="Input 2 3 2 2 5 2 2" xfId="11950"/>
    <cellStyle name="Input 2 3 2 2 5 2 2 2" xfId="35354"/>
    <cellStyle name="Input 2 3 2 2 5 2 3" xfId="18074"/>
    <cellStyle name="Input 2 3 2 2 5 2 3 2" xfId="35355"/>
    <cellStyle name="Input 2 3 2 2 5 2 4" xfId="21500"/>
    <cellStyle name="Input 2 3 2 2 5 2 4 2" xfId="35356"/>
    <cellStyle name="Input 2 3 2 2 5 2 5" xfId="35353"/>
    <cellStyle name="Input 2 3 2 2 5 3" xfId="6274"/>
    <cellStyle name="Input 2 3 2 2 5 3 2" xfId="16782"/>
    <cellStyle name="Input 2 3 2 2 5 3 2 2" xfId="35358"/>
    <cellStyle name="Input 2 3 2 2 5 3 3" xfId="19792"/>
    <cellStyle name="Input 2 3 2 2 5 3 3 2" xfId="35359"/>
    <cellStyle name="Input 2 3 2 2 5 3 4" xfId="35357"/>
    <cellStyle name="Input 2 3 2 2 5 4" xfId="9739"/>
    <cellStyle name="Input 2 3 2 2 5 4 2" xfId="35360"/>
    <cellStyle name="Input 2 3 2 2 5 5" xfId="15234"/>
    <cellStyle name="Input 2 3 2 2 5 5 2" xfId="35361"/>
    <cellStyle name="Input 2 3 2 2 5 6" xfId="12729"/>
    <cellStyle name="Input 2 3 2 2 5 6 2" xfId="35362"/>
    <cellStyle name="Input 2 3 2 2 5 7" xfId="35352"/>
    <cellStyle name="Input 2 3 2 2 6" xfId="6506"/>
    <cellStyle name="Input 2 3 2 2 6 2" xfId="8214"/>
    <cellStyle name="Input 2 3 2 2 6 2 2" xfId="12182"/>
    <cellStyle name="Input 2 3 2 2 6 2 2 2" xfId="35365"/>
    <cellStyle name="Input 2 3 2 2 6 2 3" xfId="18246"/>
    <cellStyle name="Input 2 3 2 2 6 2 3 2" xfId="35366"/>
    <cellStyle name="Input 2 3 2 2 6 2 4" xfId="21732"/>
    <cellStyle name="Input 2 3 2 2 6 2 4 2" xfId="35367"/>
    <cellStyle name="Input 2 3 2 2 6 2 5" xfId="35364"/>
    <cellStyle name="Input 2 3 2 2 6 3" xfId="10640"/>
    <cellStyle name="Input 2 3 2 2 6 3 2" xfId="35368"/>
    <cellStyle name="Input 2 3 2 2 6 4" xfId="16953"/>
    <cellStyle name="Input 2 3 2 2 6 4 2" xfId="35369"/>
    <cellStyle name="Input 2 3 2 2 6 5" xfId="20024"/>
    <cellStyle name="Input 2 3 2 2 6 5 2" xfId="35370"/>
    <cellStyle name="Input 2 3 2 2 6 6" xfId="35363"/>
    <cellStyle name="Input 2 3 2 2 7" xfId="5494"/>
    <cellStyle name="Input 2 3 2 2 7 2" xfId="10235"/>
    <cellStyle name="Input 2 3 2 2 7 2 2" xfId="35372"/>
    <cellStyle name="Input 2 3 2 2 7 3" xfId="16192"/>
    <cellStyle name="Input 2 3 2 2 7 3 2" xfId="35373"/>
    <cellStyle name="Input 2 3 2 2 7 4" xfId="19012"/>
    <cellStyle name="Input 2 3 2 2 7 4 2" xfId="35374"/>
    <cellStyle name="Input 2 3 2 2 7 5" xfId="35371"/>
    <cellStyle name="Input 2 3 2 2 8" xfId="7202"/>
    <cellStyle name="Input 2 3 2 2 8 2" xfId="11223"/>
    <cellStyle name="Input 2 3 2 2 8 2 2" xfId="35376"/>
    <cellStyle name="Input 2 3 2 2 8 3" xfId="17484"/>
    <cellStyle name="Input 2 3 2 2 8 3 2" xfId="35377"/>
    <cellStyle name="Input 2 3 2 2 8 4" xfId="20720"/>
    <cellStyle name="Input 2 3 2 2 8 4 2" xfId="35378"/>
    <cellStyle name="Input 2 3 2 2 8 5" xfId="35375"/>
    <cellStyle name="Input 2 3 2 2 9" xfId="4688"/>
    <cellStyle name="Input 2 3 2 2 9 2" xfId="15580"/>
    <cellStyle name="Input 2 3 2 2 9 2 2" xfId="35380"/>
    <cellStyle name="Input 2 3 2 2 9 3" xfId="12241"/>
    <cellStyle name="Input 2 3 2 2 9 3 2" xfId="35381"/>
    <cellStyle name="Input 2 3 2 2 9 4" xfId="35379"/>
    <cellStyle name="Input 2 3 2 3" xfId="2752"/>
    <cellStyle name="Input 2 3 2 3 10" xfId="35382"/>
    <cellStyle name="Input 2 3 2 3 2" xfId="3139"/>
    <cellStyle name="Input 2 3 2 3 2 2" xfId="6790"/>
    <cellStyle name="Input 2 3 2 3 2 2 2" xfId="17183"/>
    <cellStyle name="Input 2 3 2 3 2 2 2 2" xfId="35385"/>
    <cellStyle name="Input 2 3 2 3 2 2 3" xfId="20308"/>
    <cellStyle name="Input 2 3 2 3 2 2 3 2" xfId="35386"/>
    <cellStyle name="Input 2 3 2 3 2 2 4" xfId="35384"/>
    <cellStyle name="Input 2 3 2 3 2 3" xfId="9222"/>
    <cellStyle name="Input 2 3 2 3 2 3 2" xfId="35387"/>
    <cellStyle name="Input 2 3 2 3 2 4" xfId="14452"/>
    <cellStyle name="Input 2 3 2 3 2 4 2" xfId="35388"/>
    <cellStyle name="Input 2 3 2 3 2 5" xfId="17900"/>
    <cellStyle name="Input 2 3 2 3 2 5 2" xfId="35389"/>
    <cellStyle name="Input 2 3 2 3 2 6" xfId="35383"/>
    <cellStyle name="Input 2 3 2 3 3" xfId="3522"/>
    <cellStyle name="Input 2 3 2 3 3 2" xfId="14727"/>
    <cellStyle name="Input 2 3 2 3 3 2 2" xfId="35391"/>
    <cellStyle name="Input 2 3 2 3 3 3" xfId="13423"/>
    <cellStyle name="Input 2 3 2 3 3 3 2" xfId="35392"/>
    <cellStyle name="Input 2 3 2 3 3 4" xfId="35390"/>
    <cellStyle name="Input 2 3 2 3 4" xfId="3905"/>
    <cellStyle name="Input 2 3 2 3 4 2" xfId="15003"/>
    <cellStyle name="Input 2 3 2 3 4 2 2" xfId="35394"/>
    <cellStyle name="Input 2 3 2 3 4 3" xfId="13054"/>
    <cellStyle name="Input 2 3 2 3 4 3 2" xfId="35395"/>
    <cellStyle name="Input 2 3 2 3 4 4" xfId="35393"/>
    <cellStyle name="Input 2 3 2 3 5" xfId="4287"/>
    <cellStyle name="Input 2 3 2 3 5 2" xfId="15275"/>
    <cellStyle name="Input 2 3 2 3 5 2 2" xfId="35397"/>
    <cellStyle name="Input 2 3 2 3 5 3" xfId="12673"/>
    <cellStyle name="Input 2 3 2 3 5 3 2" xfId="35398"/>
    <cellStyle name="Input 2 3 2 3 5 4" xfId="35396"/>
    <cellStyle name="Input 2 3 2 3 6" xfId="5081"/>
    <cellStyle name="Input 2 3 2 3 6 2" xfId="15892"/>
    <cellStyle name="Input 2 3 2 3 6 2 2" xfId="35400"/>
    <cellStyle name="Input 2 3 2 3 6 3" xfId="18599"/>
    <cellStyle name="Input 2 3 2 3 6 3 2" xfId="35401"/>
    <cellStyle name="Input 2 3 2 3 6 4" xfId="35399"/>
    <cellStyle name="Input 2 3 2 3 7" xfId="8882"/>
    <cellStyle name="Input 2 3 2 3 7 2" xfId="35402"/>
    <cellStyle name="Input 2 3 2 3 8" xfId="14172"/>
    <cellStyle name="Input 2 3 2 3 8 2" xfId="35403"/>
    <cellStyle name="Input 2 3 2 3 9" xfId="16916"/>
    <cellStyle name="Input 2 3 2 3 9 2" xfId="35404"/>
    <cellStyle name="Input 2 3 2 4" xfId="2370"/>
    <cellStyle name="Input 2 3 2 4 2" xfId="4607"/>
    <cellStyle name="Input 2 3 2 4 2 2" xfId="9847"/>
    <cellStyle name="Input 2 3 2 4 2 2 2" xfId="35407"/>
    <cellStyle name="Input 2 3 2 4 2 3" xfId="15537"/>
    <cellStyle name="Input 2 3 2 4 2 3 2" xfId="35408"/>
    <cellStyle name="Input 2 3 2 4 2 4" xfId="12265"/>
    <cellStyle name="Input 2 3 2 4 2 4 2" xfId="35409"/>
    <cellStyle name="Input 2 3 2 4 2 5" xfId="35406"/>
    <cellStyle name="Input 2 3 2 4 3" xfId="4749"/>
    <cellStyle name="Input 2 3 2 4 3 2" xfId="15629"/>
    <cellStyle name="Input 2 3 2 4 3 2 2" xfId="35411"/>
    <cellStyle name="Input 2 3 2 4 3 3" xfId="12228"/>
    <cellStyle name="Input 2 3 2 4 3 3 2" xfId="35412"/>
    <cellStyle name="Input 2 3 2 4 3 4" xfId="35410"/>
    <cellStyle name="Input 2 3 2 4 4" xfId="8522"/>
    <cellStyle name="Input 2 3 2 4 4 2" xfId="35413"/>
    <cellStyle name="Input 2 3 2 4 5" xfId="13898"/>
    <cellStyle name="Input 2 3 2 4 5 2" xfId="35414"/>
    <cellStyle name="Input 2 3 2 4 6" xfId="14036"/>
    <cellStyle name="Input 2 3 2 4 6 2" xfId="35415"/>
    <cellStyle name="Input 2 3 2 4 7" xfId="35405"/>
    <cellStyle name="Input 2 3 2 5" xfId="5877"/>
    <cellStyle name="Input 2 3 2 5 2" xfId="7585"/>
    <cellStyle name="Input 2 3 2 5 2 2" xfId="11553"/>
    <cellStyle name="Input 2 3 2 5 2 2 2" xfId="35418"/>
    <cellStyle name="Input 2 3 2 5 2 3" xfId="17791"/>
    <cellStyle name="Input 2 3 2 5 2 3 2" xfId="35419"/>
    <cellStyle name="Input 2 3 2 5 2 4" xfId="21103"/>
    <cellStyle name="Input 2 3 2 5 2 4 2" xfId="35420"/>
    <cellStyle name="Input 2 3 2 5 2 5" xfId="35417"/>
    <cellStyle name="Input 2 3 2 5 3" xfId="10395"/>
    <cellStyle name="Input 2 3 2 5 3 2" xfId="35421"/>
    <cellStyle name="Input 2 3 2 5 4" xfId="16500"/>
    <cellStyle name="Input 2 3 2 5 4 2" xfId="35422"/>
    <cellStyle name="Input 2 3 2 5 5" xfId="19395"/>
    <cellStyle name="Input 2 3 2 5 5 2" xfId="35423"/>
    <cellStyle name="Input 2 3 2 5 6" xfId="35416"/>
    <cellStyle name="Input 2 3 2 6" xfId="6109"/>
    <cellStyle name="Input 2 3 2 6 2" xfId="7817"/>
    <cellStyle name="Input 2 3 2 6 2 2" xfId="11785"/>
    <cellStyle name="Input 2 3 2 6 2 2 2" xfId="35426"/>
    <cellStyle name="Input 2 3 2 6 2 3" xfId="17962"/>
    <cellStyle name="Input 2 3 2 6 2 3 2" xfId="35427"/>
    <cellStyle name="Input 2 3 2 6 2 4" xfId="21335"/>
    <cellStyle name="Input 2 3 2 6 2 4 2" xfId="35428"/>
    <cellStyle name="Input 2 3 2 6 2 5" xfId="35425"/>
    <cellStyle name="Input 2 3 2 6 3" xfId="10435"/>
    <cellStyle name="Input 2 3 2 6 3 2" xfId="35429"/>
    <cellStyle name="Input 2 3 2 6 4" xfId="16671"/>
    <cellStyle name="Input 2 3 2 6 4 2" xfId="35430"/>
    <cellStyle name="Input 2 3 2 6 5" xfId="19627"/>
    <cellStyle name="Input 2 3 2 6 5 2" xfId="35431"/>
    <cellStyle name="Input 2 3 2 6 6" xfId="35424"/>
    <cellStyle name="Input 2 3 2 7" xfId="6341"/>
    <cellStyle name="Input 2 3 2 7 2" xfId="8049"/>
    <cellStyle name="Input 2 3 2 7 2 2" xfId="12017"/>
    <cellStyle name="Input 2 3 2 7 2 2 2" xfId="35434"/>
    <cellStyle name="Input 2 3 2 7 2 3" xfId="18133"/>
    <cellStyle name="Input 2 3 2 7 2 3 2" xfId="35435"/>
    <cellStyle name="Input 2 3 2 7 2 4" xfId="21567"/>
    <cellStyle name="Input 2 3 2 7 2 4 2" xfId="35436"/>
    <cellStyle name="Input 2 3 2 7 2 5" xfId="35433"/>
    <cellStyle name="Input 2 3 2 7 3" xfId="10475"/>
    <cellStyle name="Input 2 3 2 7 3 2" xfId="35437"/>
    <cellStyle name="Input 2 3 2 7 4" xfId="16841"/>
    <cellStyle name="Input 2 3 2 7 4 2" xfId="35438"/>
    <cellStyle name="Input 2 3 2 7 5" xfId="19859"/>
    <cellStyle name="Input 2 3 2 7 5 2" xfId="35439"/>
    <cellStyle name="Input 2 3 2 7 6" xfId="35432"/>
    <cellStyle name="Input 2 3 2 8" xfId="5323"/>
    <cellStyle name="Input 2 3 2 8 2" xfId="10070"/>
    <cellStyle name="Input 2 3 2 8 2 2" xfId="35441"/>
    <cellStyle name="Input 2 3 2 8 3" xfId="16077"/>
    <cellStyle name="Input 2 3 2 8 3 2" xfId="35442"/>
    <cellStyle name="Input 2 3 2 8 4" xfId="18841"/>
    <cellStyle name="Input 2 3 2 8 4 2" xfId="35443"/>
    <cellStyle name="Input 2 3 2 8 5" xfId="35440"/>
    <cellStyle name="Input 2 3 2 9" xfId="7031"/>
    <cellStyle name="Input 2 3 2 9 2" xfId="11058"/>
    <cellStyle name="Input 2 3 2 9 2 2" xfId="35445"/>
    <cellStyle name="Input 2 3 2 9 3" xfId="17369"/>
    <cellStyle name="Input 2 3 2 9 3 2" xfId="35446"/>
    <cellStyle name="Input 2 3 2 9 4" xfId="20549"/>
    <cellStyle name="Input 2 3 2 9 4 2" xfId="35447"/>
    <cellStyle name="Input 2 3 2 9 5" xfId="35444"/>
    <cellStyle name="Input 2 3 3" xfId="2638"/>
    <cellStyle name="Input 2 3 3 10" xfId="8768"/>
    <cellStyle name="Input 2 3 3 10 2" xfId="35449"/>
    <cellStyle name="Input 2 3 3 11" xfId="14088"/>
    <cellStyle name="Input 2 3 3 11 2" xfId="35450"/>
    <cellStyle name="Input 2 3 3 12" xfId="15565"/>
    <cellStyle name="Input 2 3 3 12 2" xfId="35451"/>
    <cellStyle name="Input 2 3 3 13" xfId="35448"/>
    <cellStyle name="Input 2 3 3 2" xfId="3025"/>
    <cellStyle name="Input 2 3 3 2 2" xfId="6843"/>
    <cellStyle name="Input 2 3 3 2 2 2" xfId="10929"/>
    <cellStyle name="Input 2 3 3 2 2 2 2" xfId="35454"/>
    <cellStyle name="Input 2 3 3 2 2 3" xfId="17228"/>
    <cellStyle name="Input 2 3 3 2 2 3 2" xfId="35455"/>
    <cellStyle name="Input 2 3 3 2 2 4" xfId="20361"/>
    <cellStyle name="Input 2 3 3 2 2 4 2" xfId="35456"/>
    <cellStyle name="Input 2 3 3 2 2 5" xfId="35453"/>
    <cellStyle name="Input 2 3 3 2 3" xfId="5134"/>
    <cellStyle name="Input 2 3 3 2 3 2" xfId="15937"/>
    <cellStyle name="Input 2 3 3 2 3 2 2" xfId="35458"/>
    <cellStyle name="Input 2 3 3 2 3 3" xfId="18652"/>
    <cellStyle name="Input 2 3 3 2 3 3 2" xfId="35459"/>
    <cellStyle name="Input 2 3 3 2 3 4" xfId="35457"/>
    <cellStyle name="Input 2 3 3 2 4" xfId="9117"/>
    <cellStyle name="Input 2 3 3 2 4 2" xfId="35460"/>
    <cellStyle name="Input 2 3 3 2 5" xfId="14368"/>
    <cellStyle name="Input 2 3 3 2 5 2" xfId="35461"/>
    <cellStyle name="Input 2 3 3 2 6" xfId="16293"/>
    <cellStyle name="Input 2 3 3 2 6 2" xfId="35462"/>
    <cellStyle name="Input 2 3 3 2 7" xfId="35452"/>
    <cellStyle name="Input 2 3 3 3" xfId="3408"/>
    <cellStyle name="Input 2 3 3 3 2" xfId="4568"/>
    <cellStyle name="Input 2 3 3 3 2 2" xfId="9817"/>
    <cellStyle name="Input 2 3 3 3 2 2 2" xfId="35465"/>
    <cellStyle name="Input 2 3 3 3 2 3" xfId="15504"/>
    <cellStyle name="Input 2 3 3 3 2 3 2" xfId="35466"/>
    <cellStyle name="Input 2 3 3 3 2 4" xfId="12284"/>
    <cellStyle name="Input 2 3 3 3 2 4 2" xfId="35467"/>
    <cellStyle name="Input 2 3 3 3 2 5" xfId="35464"/>
    <cellStyle name="Input 2 3 3 3 3" xfId="4803"/>
    <cellStyle name="Input 2 3 3 3 3 2" xfId="15674"/>
    <cellStyle name="Input 2 3 3 3 3 2 2" xfId="35469"/>
    <cellStyle name="Input 2 3 3 3 3 3" xfId="18321"/>
    <cellStyle name="Input 2 3 3 3 3 3 2" xfId="35470"/>
    <cellStyle name="Input 2 3 3 3 3 4" xfId="35468"/>
    <cellStyle name="Input 2 3 3 3 4" xfId="9331"/>
    <cellStyle name="Input 2 3 3 3 4 2" xfId="35471"/>
    <cellStyle name="Input 2 3 3 3 5" xfId="14644"/>
    <cellStyle name="Input 2 3 3 3 5 2" xfId="35472"/>
    <cellStyle name="Input 2 3 3 3 6" xfId="13537"/>
    <cellStyle name="Input 2 3 3 3 6 2" xfId="35473"/>
    <cellStyle name="Input 2 3 3 3 7" xfId="35463"/>
    <cellStyle name="Input 2 3 3 4" xfId="3791"/>
    <cellStyle name="Input 2 3 3 4 2" xfId="7656"/>
    <cellStyle name="Input 2 3 3 4 2 2" xfId="11624"/>
    <cellStyle name="Input 2 3 3 4 2 2 2" xfId="35476"/>
    <cellStyle name="Input 2 3 3 4 2 3" xfId="17852"/>
    <cellStyle name="Input 2 3 3 4 2 3 2" xfId="35477"/>
    <cellStyle name="Input 2 3 3 4 2 4" xfId="21174"/>
    <cellStyle name="Input 2 3 3 4 2 4 2" xfId="35478"/>
    <cellStyle name="Input 2 3 3 4 2 5" xfId="35475"/>
    <cellStyle name="Input 2 3 3 4 3" xfId="5948"/>
    <cellStyle name="Input 2 3 3 4 3 2" xfId="16561"/>
    <cellStyle name="Input 2 3 3 4 3 2 2" xfId="35480"/>
    <cellStyle name="Input 2 3 3 4 3 3" xfId="19466"/>
    <cellStyle name="Input 2 3 3 4 3 3 2" xfId="35481"/>
    <cellStyle name="Input 2 3 3 4 3 4" xfId="35479"/>
    <cellStyle name="Input 2 3 3 4 4" xfId="9509"/>
    <cellStyle name="Input 2 3 3 4 4 2" xfId="35482"/>
    <cellStyle name="Input 2 3 3 4 5" xfId="14919"/>
    <cellStyle name="Input 2 3 3 4 5 2" xfId="35483"/>
    <cellStyle name="Input 2 3 3 4 6" xfId="13168"/>
    <cellStyle name="Input 2 3 3 4 6 2" xfId="35484"/>
    <cellStyle name="Input 2 3 3 4 7" xfId="35474"/>
    <cellStyle name="Input 2 3 3 5" xfId="4173"/>
    <cellStyle name="Input 2 3 3 5 2" xfId="7888"/>
    <cellStyle name="Input 2 3 3 5 2 2" xfId="11856"/>
    <cellStyle name="Input 2 3 3 5 2 2 2" xfId="35487"/>
    <cellStyle name="Input 2 3 3 5 2 3" xfId="18023"/>
    <cellStyle name="Input 2 3 3 5 2 3 2" xfId="35488"/>
    <cellStyle name="Input 2 3 3 5 2 4" xfId="21406"/>
    <cellStyle name="Input 2 3 3 5 2 4 2" xfId="35489"/>
    <cellStyle name="Input 2 3 3 5 2 5" xfId="35486"/>
    <cellStyle name="Input 2 3 3 5 3" xfId="6180"/>
    <cellStyle name="Input 2 3 3 5 3 2" xfId="16732"/>
    <cellStyle name="Input 2 3 3 5 3 2 2" xfId="35491"/>
    <cellStyle name="Input 2 3 3 5 3 3" xfId="19698"/>
    <cellStyle name="Input 2 3 3 5 3 3 2" xfId="35492"/>
    <cellStyle name="Input 2 3 3 5 3 4" xfId="35490"/>
    <cellStyle name="Input 2 3 3 5 4" xfId="9686"/>
    <cellStyle name="Input 2 3 3 5 4 2" xfId="35493"/>
    <cellStyle name="Input 2 3 3 5 5" xfId="15193"/>
    <cellStyle name="Input 2 3 3 5 5 2" xfId="35494"/>
    <cellStyle name="Input 2 3 3 5 6" xfId="12786"/>
    <cellStyle name="Input 2 3 3 5 6 2" xfId="35495"/>
    <cellStyle name="Input 2 3 3 5 7" xfId="35485"/>
    <cellStyle name="Input 2 3 3 6" xfId="6412"/>
    <cellStyle name="Input 2 3 3 6 2" xfId="8120"/>
    <cellStyle name="Input 2 3 3 6 2 2" xfId="12088"/>
    <cellStyle name="Input 2 3 3 6 2 2 2" xfId="35498"/>
    <cellStyle name="Input 2 3 3 6 2 3" xfId="18194"/>
    <cellStyle name="Input 2 3 3 6 2 3 2" xfId="35499"/>
    <cellStyle name="Input 2 3 3 6 2 4" xfId="21638"/>
    <cellStyle name="Input 2 3 3 6 2 4 2" xfId="35500"/>
    <cellStyle name="Input 2 3 3 6 2 5" xfId="35497"/>
    <cellStyle name="Input 2 3 3 6 3" xfId="10546"/>
    <cellStyle name="Input 2 3 3 6 3 2" xfId="35501"/>
    <cellStyle name="Input 2 3 3 6 4" xfId="16902"/>
    <cellStyle name="Input 2 3 3 6 4 2" xfId="35502"/>
    <cellStyle name="Input 2 3 3 6 5" xfId="19930"/>
    <cellStyle name="Input 2 3 3 6 5 2" xfId="35503"/>
    <cellStyle name="Input 2 3 3 6 6" xfId="35496"/>
    <cellStyle name="Input 2 3 3 7" xfId="5400"/>
    <cellStyle name="Input 2 3 3 7 2" xfId="10141"/>
    <cellStyle name="Input 2 3 3 7 2 2" xfId="35505"/>
    <cellStyle name="Input 2 3 3 7 3" xfId="16140"/>
    <cellStyle name="Input 2 3 3 7 3 2" xfId="35506"/>
    <cellStyle name="Input 2 3 3 7 4" xfId="18918"/>
    <cellStyle name="Input 2 3 3 7 4 2" xfId="35507"/>
    <cellStyle name="Input 2 3 3 7 5" xfId="35504"/>
    <cellStyle name="Input 2 3 3 8" xfId="7108"/>
    <cellStyle name="Input 2 3 3 8 2" xfId="11129"/>
    <cellStyle name="Input 2 3 3 8 2 2" xfId="35509"/>
    <cellStyle name="Input 2 3 3 8 3" xfId="17432"/>
    <cellStyle name="Input 2 3 3 8 3 2" xfId="35510"/>
    <cellStyle name="Input 2 3 3 8 4" xfId="20626"/>
    <cellStyle name="Input 2 3 3 8 4 2" xfId="35511"/>
    <cellStyle name="Input 2 3 3 8 5" xfId="35508"/>
    <cellStyle name="Input 2 3 3 9" xfId="4496"/>
    <cellStyle name="Input 2 3 3 9 2" xfId="15455"/>
    <cellStyle name="Input 2 3 3 9 2 2" xfId="35513"/>
    <cellStyle name="Input 2 3 3 9 3" xfId="12477"/>
    <cellStyle name="Input 2 3 3 9 3 2" xfId="35514"/>
    <cellStyle name="Input 2 3 3 9 4" xfId="35512"/>
    <cellStyle name="Input 2 3 4" xfId="2538"/>
    <cellStyle name="Input 2 3 4 10" xfId="35515"/>
    <cellStyle name="Input 2 3 4 2" xfId="2925"/>
    <cellStyle name="Input 2 3 4 2 2" xfId="7309"/>
    <cellStyle name="Input 2 3 4 2 2 2" xfId="17571"/>
    <cellStyle name="Input 2 3 4 2 2 2 2" xfId="35518"/>
    <cellStyle name="Input 2 3 4 2 2 3" xfId="20827"/>
    <cellStyle name="Input 2 3 4 2 2 3 2" xfId="35519"/>
    <cellStyle name="Input 2 3 4 2 2 4" xfId="35517"/>
    <cellStyle name="Input 2 3 4 2 3" xfId="9033"/>
    <cellStyle name="Input 2 3 4 2 3 2" xfId="35520"/>
    <cellStyle name="Input 2 3 4 2 4" xfId="14289"/>
    <cellStyle name="Input 2 3 4 2 4 2" xfId="35521"/>
    <cellStyle name="Input 2 3 4 2 5" xfId="16167"/>
    <cellStyle name="Input 2 3 4 2 5 2" xfId="35522"/>
    <cellStyle name="Input 2 3 4 2 6" xfId="35516"/>
    <cellStyle name="Input 2 3 4 3" xfId="3308"/>
    <cellStyle name="Input 2 3 4 3 2" xfId="14565"/>
    <cellStyle name="Input 2 3 4 3 2 2" xfId="35524"/>
    <cellStyle name="Input 2 3 4 3 3" xfId="13571"/>
    <cellStyle name="Input 2 3 4 3 3 2" xfId="35525"/>
    <cellStyle name="Input 2 3 4 3 4" xfId="35523"/>
    <cellStyle name="Input 2 3 4 4" xfId="3691"/>
    <cellStyle name="Input 2 3 4 4 2" xfId="14840"/>
    <cellStyle name="Input 2 3 4 4 2 2" xfId="35527"/>
    <cellStyle name="Input 2 3 4 4 3" xfId="13268"/>
    <cellStyle name="Input 2 3 4 4 3 2" xfId="35528"/>
    <cellStyle name="Input 2 3 4 4 4" xfId="35526"/>
    <cellStyle name="Input 2 3 4 5" xfId="4073"/>
    <cellStyle name="Input 2 3 4 5 2" xfId="15114"/>
    <cellStyle name="Input 2 3 4 5 2 2" xfId="35530"/>
    <cellStyle name="Input 2 3 4 5 3" xfId="12886"/>
    <cellStyle name="Input 2 3 4 5 3 2" xfId="35531"/>
    <cellStyle name="Input 2 3 4 5 4" xfId="35529"/>
    <cellStyle name="Input 2 3 4 6" xfId="5601"/>
    <cellStyle name="Input 2 3 4 6 2" xfId="16279"/>
    <cellStyle name="Input 2 3 4 6 2 2" xfId="35533"/>
    <cellStyle name="Input 2 3 4 6 3" xfId="19119"/>
    <cellStyle name="Input 2 3 4 6 3 2" xfId="35534"/>
    <cellStyle name="Input 2 3 4 6 4" xfId="35532"/>
    <cellStyle name="Input 2 3 4 7" xfId="8678"/>
    <cellStyle name="Input 2 3 4 7 2" xfId="35535"/>
    <cellStyle name="Input 2 3 4 8" xfId="14009"/>
    <cellStyle name="Input 2 3 4 8 2" xfId="35536"/>
    <cellStyle name="Input 2 3 4 9" xfId="14877"/>
    <cellStyle name="Input 2 3 4 9 2" xfId="35537"/>
    <cellStyle name="Input 2 3 5" xfId="2346"/>
    <cellStyle name="Input 2 3 5 2" xfId="7503"/>
    <cellStyle name="Input 2 3 5 2 2" xfId="11478"/>
    <cellStyle name="Input 2 3 5 2 2 2" xfId="35540"/>
    <cellStyle name="Input 2 3 5 2 3" xfId="17719"/>
    <cellStyle name="Input 2 3 5 2 3 2" xfId="35541"/>
    <cellStyle name="Input 2 3 5 2 4" xfId="21021"/>
    <cellStyle name="Input 2 3 5 2 4 2" xfId="35542"/>
    <cellStyle name="Input 2 3 5 2 5" xfId="35539"/>
    <cellStyle name="Input 2 3 5 3" xfId="5795"/>
    <cellStyle name="Input 2 3 5 3 2" xfId="16428"/>
    <cellStyle name="Input 2 3 5 3 2 2" xfId="35544"/>
    <cellStyle name="Input 2 3 5 3 3" xfId="19313"/>
    <cellStyle name="Input 2 3 5 3 3 2" xfId="35545"/>
    <cellStyle name="Input 2 3 5 3 4" xfId="35543"/>
    <cellStyle name="Input 2 3 5 4" xfId="8499"/>
    <cellStyle name="Input 2 3 5 4 2" xfId="35546"/>
    <cellStyle name="Input 2 3 5 5" xfId="13881"/>
    <cellStyle name="Input 2 3 5 5 2" xfId="35547"/>
    <cellStyle name="Input 2 3 5 6" xfId="14778"/>
    <cellStyle name="Input 2 3 5 6 2" xfId="35548"/>
    <cellStyle name="Input 2 3 5 7" xfId="35538"/>
    <cellStyle name="Input 2 3 6" xfId="5855"/>
    <cellStyle name="Input 2 3 6 2" xfId="7563"/>
    <cellStyle name="Input 2 3 6 2 2" xfId="11531"/>
    <cellStyle name="Input 2 3 6 2 2 2" xfId="35551"/>
    <cellStyle name="Input 2 3 6 2 3" xfId="17769"/>
    <cellStyle name="Input 2 3 6 2 3 2" xfId="35552"/>
    <cellStyle name="Input 2 3 6 2 4" xfId="21081"/>
    <cellStyle name="Input 2 3 6 2 4 2" xfId="35553"/>
    <cellStyle name="Input 2 3 6 2 5" xfId="35550"/>
    <cellStyle name="Input 2 3 6 3" xfId="10373"/>
    <cellStyle name="Input 2 3 6 3 2" xfId="35554"/>
    <cellStyle name="Input 2 3 6 4" xfId="16478"/>
    <cellStyle name="Input 2 3 6 4 2" xfId="35555"/>
    <cellStyle name="Input 2 3 6 5" xfId="19373"/>
    <cellStyle name="Input 2 3 6 5 2" xfId="35556"/>
    <cellStyle name="Input 2 3 6 6" xfId="35549"/>
    <cellStyle name="Input 2 3 7" xfId="6087"/>
    <cellStyle name="Input 2 3 7 2" xfId="7795"/>
    <cellStyle name="Input 2 3 7 2 2" xfId="11763"/>
    <cellStyle name="Input 2 3 7 2 2 2" xfId="35559"/>
    <cellStyle name="Input 2 3 7 2 3" xfId="17940"/>
    <cellStyle name="Input 2 3 7 2 3 2" xfId="35560"/>
    <cellStyle name="Input 2 3 7 2 4" xfId="21313"/>
    <cellStyle name="Input 2 3 7 2 4 2" xfId="35561"/>
    <cellStyle name="Input 2 3 7 2 5" xfId="35558"/>
    <cellStyle name="Input 2 3 7 3" xfId="10413"/>
    <cellStyle name="Input 2 3 7 3 2" xfId="35562"/>
    <cellStyle name="Input 2 3 7 4" xfId="16649"/>
    <cellStyle name="Input 2 3 7 4 2" xfId="35563"/>
    <cellStyle name="Input 2 3 7 5" xfId="19605"/>
    <cellStyle name="Input 2 3 7 5 2" xfId="35564"/>
    <cellStyle name="Input 2 3 7 6" xfId="35557"/>
    <cellStyle name="Input 2 3 8" xfId="6319"/>
    <cellStyle name="Input 2 3 8 2" xfId="8027"/>
    <cellStyle name="Input 2 3 8 2 2" xfId="11995"/>
    <cellStyle name="Input 2 3 8 2 2 2" xfId="35567"/>
    <cellStyle name="Input 2 3 8 2 3" xfId="18111"/>
    <cellStyle name="Input 2 3 8 2 3 2" xfId="35568"/>
    <cellStyle name="Input 2 3 8 2 4" xfId="21545"/>
    <cellStyle name="Input 2 3 8 2 4 2" xfId="35569"/>
    <cellStyle name="Input 2 3 8 2 5" xfId="35566"/>
    <cellStyle name="Input 2 3 8 3" xfId="10453"/>
    <cellStyle name="Input 2 3 8 3 2" xfId="35570"/>
    <cellStyle name="Input 2 3 8 4" xfId="16819"/>
    <cellStyle name="Input 2 3 8 4 2" xfId="35571"/>
    <cellStyle name="Input 2 3 8 5" xfId="19837"/>
    <cellStyle name="Input 2 3 8 5 2" xfId="35572"/>
    <cellStyle name="Input 2 3 8 6" xfId="35565"/>
    <cellStyle name="Input 2 3 9" xfId="5284"/>
    <cellStyle name="Input 2 3 9 2" xfId="10048"/>
    <cellStyle name="Input 2 3 9 2 2" xfId="35574"/>
    <cellStyle name="Input 2 3 9 3" xfId="16048"/>
    <cellStyle name="Input 2 3 9 3 2" xfId="35575"/>
    <cellStyle name="Input 2 3 9 4" xfId="18802"/>
    <cellStyle name="Input 2 3 9 4 2" xfId="35576"/>
    <cellStyle name="Input 2 3 9 5" xfId="35573"/>
    <cellStyle name="Input 2 4" xfId="2306"/>
    <cellStyle name="Input 2 4 10" xfId="8459"/>
    <cellStyle name="Input 2 4 10 2" xfId="35578"/>
    <cellStyle name="Input 2 4 11" xfId="13847"/>
    <cellStyle name="Input 2 4 11 2" xfId="35579"/>
    <cellStyle name="Input 2 4 12" xfId="17168"/>
    <cellStyle name="Input 2 4 12 2" xfId="35580"/>
    <cellStyle name="Input 2 4 13" xfId="35577"/>
    <cellStyle name="Input 2 4 2" xfId="2245"/>
    <cellStyle name="Input 2 4 2 2" xfId="6744"/>
    <cellStyle name="Input 2 4 2 2 2" xfId="10849"/>
    <cellStyle name="Input 2 4 2 2 2 2" xfId="35583"/>
    <cellStyle name="Input 2 4 2 2 3" xfId="17144"/>
    <cellStyle name="Input 2 4 2 2 3 2" xfId="35584"/>
    <cellStyle name="Input 2 4 2 2 4" xfId="20262"/>
    <cellStyle name="Input 2 4 2 2 4 2" xfId="35585"/>
    <cellStyle name="Input 2 4 2 2 5" xfId="35582"/>
    <cellStyle name="Input 2 4 2 3" xfId="5035"/>
    <cellStyle name="Input 2 4 2 3 2" xfId="15853"/>
    <cellStyle name="Input 2 4 2 3 2 2" xfId="35587"/>
    <cellStyle name="Input 2 4 2 3 3" xfId="18553"/>
    <cellStyle name="Input 2 4 2 3 3 2" xfId="35588"/>
    <cellStyle name="Input 2 4 2 3 4" xfId="35586"/>
    <cellStyle name="Input 2 4 2 4" xfId="8400"/>
    <cellStyle name="Input 2 4 2 4 2" xfId="35589"/>
    <cellStyle name="Input 2 4 2 5" xfId="13796"/>
    <cellStyle name="Input 2 4 2 5 2" xfId="35590"/>
    <cellStyle name="Input 2 4 2 6" xfId="14394"/>
    <cellStyle name="Input 2 4 2 6 2" xfId="35591"/>
    <cellStyle name="Input 2 4 2 7" xfId="35581"/>
    <cellStyle name="Input 2 4 3" xfId="2793"/>
    <cellStyle name="Input 2 4 3 2" xfId="6910"/>
    <cellStyle name="Input 2 4 3 2 2" xfId="10971"/>
    <cellStyle name="Input 2 4 3 2 2 2" xfId="35594"/>
    <cellStyle name="Input 2 4 3 2 3" xfId="17275"/>
    <cellStyle name="Input 2 4 3 2 3 2" xfId="35595"/>
    <cellStyle name="Input 2 4 3 2 4" xfId="20428"/>
    <cellStyle name="Input 2 4 3 2 4 2" xfId="35596"/>
    <cellStyle name="Input 2 4 3 2 5" xfId="35593"/>
    <cellStyle name="Input 2 4 3 3" xfId="5201"/>
    <cellStyle name="Input 2 4 3 3 2" xfId="15984"/>
    <cellStyle name="Input 2 4 3 3 2 2" xfId="35598"/>
    <cellStyle name="Input 2 4 3 3 3" xfId="18719"/>
    <cellStyle name="Input 2 4 3 3 3 2" xfId="35599"/>
    <cellStyle name="Input 2 4 3 3 4" xfId="35597"/>
    <cellStyle name="Input 2 4 3 4" xfId="8923"/>
    <cellStyle name="Input 2 4 3 4 2" xfId="35600"/>
    <cellStyle name="Input 2 4 3 5" xfId="14205"/>
    <cellStyle name="Input 2 4 3 5 2" xfId="35601"/>
    <cellStyle name="Input 2 4 3 6" xfId="15608"/>
    <cellStyle name="Input 2 4 3 6 2" xfId="35602"/>
    <cellStyle name="Input 2 4 3 7" xfId="35592"/>
    <cellStyle name="Input 2 4 4" xfId="2275"/>
    <cellStyle name="Input 2 4 4 2" xfId="7622"/>
    <cellStyle name="Input 2 4 4 2 2" xfId="11590"/>
    <cellStyle name="Input 2 4 4 2 2 2" xfId="35605"/>
    <cellStyle name="Input 2 4 4 2 3" xfId="17825"/>
    <cellStyle name="Input 2 4 4 2 3 2" xfId="35606"/>
    <cellStyle name="Input 2 4 4 2 4" xfId="21140"/>
    <cellStyle name="Input 2 4 4 2 4 2" xfId="35607"/>
    <cellStyle name="Input 2 4 4 2 5" xfId="35604"/>
    <cellStyle name="Input 2 4 4 3" xfId="5914"/>
    <cellStyle name="Input 2 4 4 3 2" xfId="16534"/>
    <cellStyle name="Input 2 4 4 3 2 2" xfId="35609"/>
    <cellStyle name="Input 2 4 4 3 3" xfId="19432"/>
    <cellStyle name="Input 2 4 4 3 3 2" xfId="35610"/>
    <cellStyle name="Input 2 4 4 3 4" xfId="35608"/>
    <cellStyle name="Input 2 4 4 4" xfId="8430"/>
    <cellStyle name="Input 2 4 4 4 2" xfId="35611"/>
    <cellStyle name="Input 2 4 4 5" xfId="13821"/>
    <cellStyle name="Input 2 4 4 5 2" xfId="35612"/>
    <cellStyle name="Input 2 4 4 6" xfId="16151"/>
    <cellStyle name="Input 2 4 4 6 2" xfId="35613"/>
    <cellStyle name="Input 2 4 4 7" xfId="35603"/>
    <cellStyle name="Input 2 4 5" xfId="3559"/>
    <cellStyle name="Input 2 4 5 2" xfId="7854"/>
    <cellStyle name="Input 2 4 5 2 2" xfId="11822"/>
    <cellStyle name="Input 2 4 5 2 2 2" xfId="35616"/>
    <cellStyle name="Input 2 4 5 2 3" xfId="17996"/>
    <cellStyle name="Input 2 4 5 2 3 2" xfId="35617"/>
    <cellStyle name="Input 2 4 5 2 4" xfId="21372"/>
    <cellStyle name="Input 2 4 5 2 4 2" xfId="35618"/>
    <cellStyle name="Input 2 4 5 2 5" xfId="35615"/>
    <cellStyle name="Input 2 4 5 3" xfId="6146"/>
    <cellStyle name="Input 2 4 5 3 2" xfId="16705"/>
    <cellStyle name="Input 2 4 5 3 2 2" xfId="35620"/>
    <cellStyle name="Input 2 4 5 3 3" xfId="19664"/>
    <cellStyle name="Input 2 4 5 3 3 2" xfId="35621"/>
    <cellStyle name="Input 2 4 5 3 4" xfId="35619"/>
    <cellStyle name="Input 2 4 5 4" xfId="9421"/>
    <cellStyle name="Input 2 4 5 4 2" xfId="35622"/>
    <cellStyle name="Input 2 4 5 5" xfId="14756"/>
    <cellStyle name="Input 2 4 5 5 2" xfId="35623"/>
    <cellStyle name="Input 2 4 5 6" xfId="13389"/>
    <cellStyle name="Input 2 4 5 6 2" xfId="35624"/>
    <cellStyle name="Input 2 4 5 7" xfId="35614"/>
    <cellStyle name="Input 2 4 6" xfId="6378"/>
    <cellStyle name="Input 2 4 6 2" xfId="8086"/>
    <cellStyle name="Input 2 4 6 2 2" xfId="12054"/>
    <cellStyle name="Input 2 4 6 2 2 2" xfId="35627"/>
    <cellStyle name="Input 2 4 6 2 3" xfId="18167"/>
    <cellStyle name="Input 2 4 6 2 3 2" xfId="35628"/>
    <cellStyle name="Input 2 4 6 2 4" xfId="21604"/>
    <cellStyle name="Input 2 4 6 2 4 2" xfId="35629"/>
    <cellStyle name="Input 2 4 6 2 5" xfId="35626"/>
    <cellStyle name="Input 2 4 6 3" xfId="10512"/>
    <cellStyle name="Input 2 4 6 3 2" xfId="35630"/>
    <cellStyle name="Input 2 4 6 4" xfId="16875"/>
    <cellStyle name="Input 2 4 6 4 2" xfId="35631"/>
    <cellStyle name="Input 2 4 6 5" xfId="19896"/>
    <cellStyle name="Input 2 4 6 5 2" xfId="35632"/>
    <cellStyle name="Input 2 4 6 6" xfId="35625"/>
    <cellStyle name="Input 2 4 7" xfId="5366"/>
    <cellStyle name="Input 2 4 7 2" xfId="10107"/>
    <cellStyle name="Input 2 4 7 2 2" xfId="35634"/>
    <cellStyle name="Input 2 4 7 3" xfId="16113"/>
    <cellStyle name="Input 2 4 7 3 2" xfId="35635"/>
    <cellStyle name="Input 2 4 7 4" xfId="18884"/>
    <cellStyle name="Input 2 4 7 4 2" xfId="35636"/>
    <cellStyle name="Input 2 4 7 5" xfId="35633"/>
    <cellStyle name="Input 2 4 8" xfId="7074"/>
    <cellStyle name="Input 2 4 8 2" xfId="11095"/>
    <cellStyle name="Input 2 4 8 2 2" xfId="35638"/>
    <cellStyle name="Input 2 4 8 3" xfId="17405"/>
    <cellStyle name="Input 2 4 8 3 2" xfId="35639"/>
    <cellStyle name="Input 2 4 8 4" xfId="20592"/>
    <cellStyle name="Input 2 4 8 4 2" xfId="35640"/>
    <cellStyle name="Input 2 4 8 5" xfId="35637"/>
    <cellStyle name="Input 2 4 9" xfId="4459"/>
    <cellStyle name="Input 2 4 9 2" xfId="15426"/>
    <cellStyle name="Input 2 4 9 2 2" xfId="35642"/>
    <cellStyle name="Input 2 4 9 3" xfId="12514"/>
    <cellStyle name="Input 2 4 9 3 2" xfId="35643"/>
    <cellStyle name="Input 2 4 9 4" xfId="35641"/>
    <cellStyle name="Input 2 5" xfId="2592"/>
    <cellStyle name="Input 2 5 10" xfId="35644"/>
    <cellStyle name="Input 2 5 2" xfId="2979"/>
    <cellStyle name="Input 2 5 2 2" xfId="6886"/>
    <cellStyle name="Input 2 5 2 2 2" xfId="17258"/>
    <cellStyle name="Input 2 5 2 2 2 2" xfId="35647"/>
    <cellStyle name="Input 2 5 2 2 3" xfId="20404"/>
    <cellStyle name="Input 2 5 2 2 3 2" xfId="35648"/>
    <cellStyle name="Input 2 5 2 2 4" xfId="35646"/>
    <cellStyle name="Input 2 5 2 3" xfId="9072"/>
    <cellStyle name="Input 2 5 2 3 2" xfId="35649"/>
    <cellStyle name="Input 2 5 2 4" xfId="14330"/>
    <cellStyle name="Input 2 5 2 4 2" xfId="35650"/>
    <cellStyle name="Input 2 5 2 5" xfId="15644"/>
    <cellStyle name="Input 2 5 2 5 2" xfId="35651"/>
    <cellStyle name="Input 2 5 2 6" xfId="35645"/>
    <cellStyle name="Input 2 5 3" xfId="3362"/>
    <cellStyle name="Input 2 5 3 2" xfId="14606"/>
    <cellStyle name="Input 2 5 3 2 2" xfId="35653"/>
    <cellStyle name="Input 2 5 3 3" xfId="13651"/>
    <cellStyle name="Input 2 5 3 3 2" xfId="35654"/>
    <cellStyle name="Input 2 5 3 4" xfId="35652"/>
    <cellStyle name="Input 2 5 4" xfId="3745"/>
    <cellStyle name="Input 2 5 4 2" xfId="14881"/>
    <cellStyle name="Input 2 5 4 2 2" xfId="35656"/>
    <cellStyle name="Input 2 5 4 3" xfId="13214"/>
    <cellStyle name="Input 2 5 4 3 2" xfId="35657"/>
    <cellStyle name="Input 2 5 4 4" xfId="35655"/>
    <cellStyle name="Input 2 5 5" xfId="4127"/>
    <cellStyle name="Input 2 5 5 2" xfId="15155"/>
    <cellStyle name="Input 2 5 5 2 2" xfId="35659"/>
    <cellStyle name="Input 2 5 5 3" xfId="12832"/>
    <cellStyle name="Input 2 5 5 3 2" xfId="35660"/>
    <cellStyle name="Input 2 5 5 4" xfId="35658"/>
    <cellStyle name="Input 2 5 6" xfId="5177"/>
    <cellStyle name="Input 2 5 6 2" xfId="15967"/>
    <cellStyle name="Input 2 5 6 2 2" xfId="35662"/>
    <cellStyle name="Input 2 5 6 3" xfId="18695"/>
    <cellStyle name="Input 2 5 6 3 2" xfId="35663"/>
    <cellStyle name="Input 2 5 6 4" xfId="35661"/>
    <cellStyle name="Input 2 5 7" xfId="8723"/>
    <cellStyle name="Input 2 5 7 2" xfId="35664"/>
    <cellStyle name="Input 2 5 8" xfId="14050"/>
    <cellStyle name="Input 2 5 8 2" xfId="35665"/>
    <cellStyle name="Input 2 5 9" xfId="14378"/>
    <cellStyle name="Input 2 5 9 2" xfId="35666"/>
    <cellStyle name="Input 2 6" xfId="2515"/>
    <cellStyle name="Input 2 6 10" xfId="35667"/>
    <cellStyle name="Input 2 6 2" xfId="2902"/>
    <cellStyle name="Input 2 6 2 2" xfId="7394"/>
    <cellStyle name="Input 2 6 2 2 2" xfId="17646"/>
    <cellStyle name="Input 2 6 2 2 2 2" xfId="35670"/>
    <cellStyle name="Input 2 6 2 2 3" xfId="20912"/>
    <cellStyle name="Input 2 6 2 2 3 2" xfId="35671"/>
    <cellStyle name="Input 2 6 2 2 4" xfId="35669"/>
    <cellStyle name="Input 2 6 2 3" xfId="9015"/>
    <cellStyle name="Input 2 6 2 3 2" xfId="35672"/>
    <cellStyle name="Input 2 6 2 4" xfId="14270"/>
    <cellStyle name="Input 2 6 2 4 2" xfId="35673"/>
    <cellStyle name="Input 2 6 2 5" xfId="14543"/>
    <cellStyle name="Input 2 6 2 5 2" xfId="35674"/>
    <cellStyle name="Input 2 6 2 6" xfId="35668"/>
    <cellStyle name="Input 2 6 3" xfId="3285"/>
    <cellStyle name="Input 2 6 3 2" xfId="14546"/>
    <cellStyle name="Input 2 6 3 2 2" xfId="35676"/>
    <cellStyle name="Input 2 6 3 3" xfId="14779"/>
    <cellStyle name="Input 2 6 3 3 2" xfId="35677"/>
    <cellStyle name="Input 2 6 3 4" xfId="35675"/>
    <cellStyle name="Input 2 6 4" xfId="3668"/>
    <cellStyle name="Input 2 6 4 2" xfId="14821"/>
    <cellStyle name="Input 2 6 4 2 2" xfId="35679"/>
    <cellStyle name="Input 2 6 4 3" xfId="13291"/>
    <cellStyle name="Input 2 6 4 3 2" xfId="35680"/>
    <cellStyle name="Input 2 6 4 4" xfId="35678"/>
    <cellStyle name="Input 2 6 5" xfId="4050"/>
    <cellStyle name="Input 2 6 5 2" xfId="15095"/>
    <cellStyle name="Input 2 6 5 2 2" xfId="35682"/>
    <cellStyle name="Input 2 6 5 3" xfId="12909"/>
    <cellStyle name="Input 2 6 5 3 2" xfId="35683"/>
    <cellStyle name="Input 2 6 5 4" xfId="35681"/>
    <cellStyle name="Input 2 6 6" xfId="5686"/>
    <cellStyle name="Input 2 6 6 2" xfId="16354"/>
    <cellStyle name="Input 2 6 6 2 2" xfId="35685"/>
    <cellStyle name="Input 2 6 6 3" xfId="19204"/>
    <cellStyle name="Input 2 6 6 3 2" xfId="35686"/>
    <cellStyle name="Input 2 6 6 4" xfId="35684"/>
    <cellStyle name="Input 2 6 7" xfId="8655"/>
    <cellStyle name="Input 2 6 7 2" xfId="35687"/>
    <cellStyle name="Input 2 6 8" xfId="13990"/>
    <cellStyle name="Input 2 6 8 2" xfId="35688"/>
    <cellStyle name="Input 2 6 9" xfId="16347"/>
    <cellStyle name="Input 2 6 9 2" xfId="35689"/>
    <cellStyle name="Input 2 7" xfId="4918"/>
    <cellStyle name="Input 2 7 2" xfId="6627"/>
    <cellStyle name="Input 2 7 2 2" xfId="10759"/>
    <cellStyle name="Input 2 7 2 2 2" xfId="35692"/>
    <cellStyle name="Input 2 7 2 3" xfId="17042"/>
    <cellStyle name="Input 2 7 2 3 2" xfId="35693"/>
    <cellStyle name="Input 2 7 2 4" xfId="20145"/>
    <cellStyle name="Input 2 7 2 4 2" xfId="35694"/>
    <cellStyle name="Input 2 7 2 5" xfId="35691"/>
    <cellStyle name="Input 2 7 3" xfId="9933"/>
    <cellStyle name="Input 2 7 3 2" xfId="35695"/>
    <cellStyle name="Input 2 7 4" xfId="15752"/>
    <cellStyle name="Input 2 7 4 2" xfId="35696"/>
    <cellStyle name="Input 2 7 5" xfId="18436"/>
    <cellStyle name="Input 2 7 5 2" xfId="35697"/>
    <cellStyle name="Input 2 7 6" xfId="35690"/>
    <cellStyle name="Input 2 8" xfId="5557"/>
    <cellStyle name="Input 2 8 2" xfId="7265"/>
    <cellStyle name="Input 2 8 2 2" xfId="11282"/>
    <cellStyle name="Input 2 8 2 2 2" xfId="35700"/>
    <cellStyle name="Input 2 8 2 3" xfId="17533"/>
    <cellStyle name="Input 2 8 2 3 2" xfId="35701"/>
    <cellStyle name="Input 2 8 2 4" xfId="20783"/>
    <cellStyle name="Input 2 8 2 4 2" xfId="35702"/>
    <cellStyle name="Input 2 8 2 5" xfId="35699"/>
    <cellStyle name="Input 2 8 3" xfId="10278"/>
    <cellStyle name="Input 2 8 3 2" xfId="35703"/>
    <cellStyle name="Input 2 8 4" xfId="16241"/>
    <cellStyle name="Input 2 8 4 2" xfId="35704"/>
    <cellStyle name="Input 2 8 5" xfId="19075"/>
    <cellStyle name="Input 2 8 5 2" xfId="35705"/>
    <cellStyle name="Input 2 8 6" xfId="35698"/>
    <cellStyle name="Input 2 9" xfId="4734"/>
    <cellStyle name="Input 2 9 2" xfId="9874"/>
    <cellStyle name="Input 2 9 2 2" xfId="35707"/>
    <cellStyle name="Input 2 9 3" xfId="15616"/>
    <cellStyle name="Input 2 9 3 2" xfId="35708"/>
    <cellStyle name="Input 2 9 4" xfId="12314"/>
    <cellStyle name="Input 2 9 4 2" xfId="35709"/>
    <cellStyle name="Input 2 9 5" xfId="35706"/>
    <cellStyle name="Input 3" xfId="2165"/>
    <cellStyle name="Input 3 10" xfId="5211"/>
    <cellStyle name="Input 3 10 2" xfId="9993"/>
    <cellStyle name="Input 3 10 2 2" xfId="35712"/>
    <cellStyle name="Input 3 10 3" xfId="15994"/>
    <cellStyle name="Input 3 10 3 2" xfId="35713"/>
    <cellStyle name="Input 3 10 4" xfId="18729"/>
    <cellStyle name="Input 3 10 4 2" xfId="35714"/>
    <cellStyle name="Input 3 10 5" xfId="35711"/>
    <cellStyle name="Input 3 11" xfId="6920"/>
    <cellStyle name="Input 3 11 2" xfId="10980"/>
    <cellStyle name="Input 3 11 2 2" xfId="35716"/>
    <cellStyle name="Input 3 11 3" xfId="17285"/>
    <cellStyle name="Input 3 11 3 2" xfId="35717"/>
    <cellStyle name="Input 3 11 4" xfId="20438"/>
    <cellStyle name="Input 3 11 4 2" xfId="35718"/>
    <cellStyle name="Input 3 11 5" xfId="35715"/>
    <cellStyle name="Input 3 12" xfId="4343"/>
    <cellStyle name="Input 3 12 2" xfId="15320"/>
    <cellStyle name="Input 3 12 2 2" xfId="35720"/>
    <cellStyle name="Input 3 12 3" xfId="12617"/>
    <cellStyle name="Input 3 12 3 2" xfId="35721"/>
    <cellStyle name="Input 3 12 4" xfId="35719"/>
    <cellStyle name="Input 3 13" xfId="8320"/>
    <cellStyle name="Input 3 13 2" xfId="35722"/>
    <cellStyle name="Input 3 14" xfId="13738"/>
    <cellStyle name="Input 3 14 2" xfId="35723"/>
    <cellStyle name="Input 3 15" xfId="16178"/>
    <cellStyle name="Input 3 15 2" xfId="35724"/>
    <cellStyle name="Input 3 16" xfId="35710"/>
    <cellStyle name="Input 3 2" xfId="2222"/>
    <cellStyle name="Input 3 2 10" xfId="4410"/>
    <cellStyle name="Input 3 2 10 2" xfId="15380"/>
    <cellStyle name="Input 3 2 10 2 2" xfId="35727"/>
    <cellStyle name="Input 3 2 10 3" xfId="12563"/>
    <cellStyle name="Input 3 2 10 3 2" xfId="35728"/>
    <cellStyle name="Input 3 2 10 4" xfId="35726"/>
    <cellStyle name="Input 3 2 11" xfId="8377"/>
    <cellStyle name="Input 3 2 11 2" xfId="35729"/>
    <cellStyle name="Input 3 2 12" xfId="13781"/>
    <cellStyle name="Input 3 2 12 2" xfId="35730"/>
    <cellStyle name="Input 3 2 13" xfId="35725"/>
    <cellStyle name="Input 3 2 2" xfId="2712"/>
    <cellStyle name="Input 3 2 2 10" xfId="8842"/>
    <cellStyle name="Input 3 2 2 10 2" xfId="35732"/>
    <cellStyle name="Input 3 2 2 11" xfId="14146"/>
    <cellStyle name="Input 3 2 2 11 2" xfId="35733"/>
    <cellStyle name="Input 3 2 2 12" xfId="17640"/>
    <cellStyle name="Input 3 2 2 12 2" xfId="35734"/>
    <cellStyle name="Input 3 2 2 13" xfId="35731"/>
    <cellStyle name="Input 3 2 2 2" xfId="3099"/>
    <cellStyle name="Input 3 2 2 2 2" xfId="7460"/>
    <cellStyle name="Input 3 2 2 2 2 2" xfId="11436"/>
    <cellStyle name="Input 3 2 2 2 2 2 2" xfId="35737"/>
    <cellStyle name="Input 3 2 2 2 2 3" xfId="17685"/>
    <cellStyle name="Input 3 2 2 2 2 3 2" xfId="35738"/>
    <cellStyle name="Input 3 2 2 2 2 4" xfId="20978"/>
    <cellStyle name="Input 3 2 2 2 2 4 2" xfId="35739"/>
    <cellStyle name="Input 3 2 2 2 2 5" xfId="35736"/>
    <cellStyle name="Input 3 2 2 2 3" xfId="5752"/>
    <cellStyle name="Input 3 2 2 2 3 2" xfId="16394"/>
    <cellStyle name="Input 3 2 2 2 3 2 2" xfId="35741"/>
    <cellStyle name="Input 3 2 2 2 3 3" xfId="19270"/>
    <cellStyle name="Input 3 2 2 2 3 3 2" xfId="35742"/>
    <cellStyle name="Input 3 2 2 2 3 4" xfId="35740"/>
    <cellStyle name="Input 3 2 2 2 4" xfId="9191"/>
    <cellStyle name="Input 3 2 2 2 4 2" xfId="35743"/>
    <cellStyle name="Input 3 2 2 2 5" xfId="14426"/>
    <cellStyle name="Input 3 2 2 2 5 2" xfId="35744"/>
    <cellStyle name="Input 3 2 2 2 6" xfId="17677"/>
    <cellStyle name="Input 3 2 2 2 6 2" xfId="35745"/>
    <cellStyle name="Input 3 2 2 2 7" xfId="35735"/>
    <cellStyle name="Input 3 2 2 3" xfId="3482"/>
    <cellStyle name="Input 3 2 2 3 2" xfId="4589"/>
    <cellStyle name="Input 3 2 2 3 2 2" xfId="9832"/>
    <cellStyle name="Input 3 2 2 3 2 2 2" xfId="35748"/>
    <cellStyle name="Input 3 2 2 3 2 3" xfId="15523"/>
    <cellStyle name="Input 3 2 2 3 2 3 2" xfId="35749"/>
    <cellStyle name="Input 3 2 2 3 2 4" xfId="12275"/>
    <cellStyle name="Input 3 2 2 3 2 4 2" xfId="35750"/>
    <cellStyle name="Input 3 2 2 3 2 5" xfId="35747"/>
    <cellStyle name="Input 3 2 2 3 3" xfId="4779"/>
    <cellStyle name="Input 3 2 2 3 3 2" xfId="15653"/>
    <cellStyle name="Input 3 2 2 3 3 2 2" xfId="35752"/>
    <cellStyle name="Input 3 2 2 3 3 3" xfId="18297"/>
    <cellStyle name="Input 3 2 2 3 3 3 2" xfId="35753"/>
    <cellStyle name="Input 3 2 2 3 3 4" xfId="35751"/>
    <cellStyle name="Input 3 2 2 3 4" xfId="9401"/>
    <cellStyle name="Input 3 2 2 3 4 2" xfId="35754"/>
    <cellStyle name="Input 3 2 2 3 5" xfId="14701"/>
    <cellStyle name="Input 3 2 2 3 5 2" xfId="35755"/>
    <cellStyle name="Input 3 2 2 3 6" xfId="13463"/>
    <cellStyle name="Input 3 2 2 3 6 2" xfId="35756"/>
    <cellStyle name="Input 3 2 2 3 7" xfId="35746"/>
    <cellStyle name="Input 3 2 2 4" xfId="3865"/>
    <cellStyle name="Input 3 2 2 4 2" xfId="7767"/>
    <cellStyle name="Input 3 2 2 4 2 2" xfId="11735"/>
    <cellStyle name="Input 3 2 2 4 2 2 2" xfId="35759"/>
    <cellStyle name="Input 3 2 2 4 2 3" xfId="17919"/>
    <cellStyle name="Input 3 2 2 4 2 3 2" xfId="35760"/>
    <cellStyle name="Input 3 2 2 4 2 4" xfId="21285"/>
    <cellStyle name="Input 3 2 2 4 2 4 2" xfId="35761"/>
    <cellStyle name="Input 3 2 2 4 2 5" xfId="35758"/>
    <cellStyle name="Input 3 2 2 4 3" xfId="6059"/>
    <cellStyle name="Input 3 2 2 4 3 2" xfId="16628"/>
    <cellStyle name="Input 3 2 2 4 3 2 2" xfId="35763"/>
    <cellStyle name="Input 3 2 2 4 3 3" xfId="19577"/>
    <cellStyle name="Input 3 2 2 4 3 3 2" xfId="35764"/>
    <cellStyle name="Input 3 2 2 4 3 4" xfId="35762"/>
    <cellStyle name="Input 3 2 2 4 4" xfId="9579"/>
    <cellStyle name="Input 3 2 2 4 4 2" xfId="35765"/>
    <cellStyle name="Input 3 2 2 4 5" xfId="14977"/>
    <cellStyle name="Input 3 2 2 4 5 2" xfId="35766"/>
    <cellStyle name="Input 3 2 2 4 6" xfId="13094"/>
    <cellStyle name="Input 3 2 2 4 6 2" xfId="35767"/>
    <cellStyle name="Input 3 2 2 4 7" xfId="35757"/>
    <cellStyle name="Input 3 2 2 5" xfId="4247"/>
    <cellStyle name="Input 3 2 2 5 2" xfId="7999"/>
    <cellStyle name="Input 3 2 2 5 2 2" xfId="11967"/>
    <cellStyle name="Input 3 2 2 5 2 2 2" xfId="35770"/>
    <cellStyle name="Input 3 2 2 5 2 3" xfId="18090"/>
    <cellStyle name="Input 3 2 2 5 2 3 2" xfId="35771"/>
    <cellStyle name="Input 3 2 2 5 2 4" xfId="21517"/>
    <cellStyle name="Input 3 2 2 5 2 4 2" xfId="35772"/>
    <cellStyle name="Input 3 2 2 5 2 5" xfId="35769"/>
    <cellStyle name="Input 3 2 2 5 3" xfId="6291"/>
    <cellStyle name="Input 3 2 2 5 3 2" xfId="16798"/>
    <cellStyle name="Input 3 2 2 5 3 2 2" xfId="35774"/>
    <cellStyle name="Input 3 2 2 5 3 3" xfId="19809"/>
    <cellStyle name="Input 3 2 2 5 3 3 2" xfId="35775"/>
    <cellStyle name="Input 3 2 2 5 3 4" xfId="35773"/>
    <cellStyle name="Input 3 2 2 5 4" xfId="9756"/>
    <cellStyle name="Input 3 2 2 5 4 2" xfId="35776"/>
    <cellStyle name="Input 3 2 2 5 5" xfId="15249"/>
    <cellStyle name="Input 3 2 2 5 5 2" xfId="35777"/>
    <cellStyle name="Input 3 2 2 5 6" xfId="12712"/>
    <cellStyle name="Input 3 2 2 5 6 2" xfId="35778"/>
    <cellStyle name="Input 3 2 2 5 7" xfId="35768"/>
    <cellStyle name="Input 3 2 2 6" xfId="6523"/>
    <cellStyle name="Input 3 2 2 6 2" xfId="8231"/>
    <cellStyle name="Input 3 2 2 6 2 2" xfId="12199"/>
    <cellStyle name="Input 3 2 2 6 2 2 2" xfId="35781"/>
    <cellStyle name="Input 3 2 2 6 2 3" xfId="18262"/>
    <cellStyle name="Input 3 2 2 6 2 3 2" xfId="35782"/>
    <cellStyle name="Input 3 2 2 6 2 4" xfId="21749"/>
    <cellStyle name="Input 3 2 2 6 2 4 2" xfId="35783"/>
    <cellStyle name="Input 3 2 2 6 2 5" xfId="35780"/>
    <cellStyle name="Input 3 2 2 6 3" xfId="10657"/>
    <cellStyle name="Input 3 2 2 6 3 2" xfId="35784"/>
    <cellStyle name="Input 3 2 2 6 4" xfId="16969"/>
    <cellStyle name="Input 3 2 2 6 4 2" xfId="35785"/>
    <cellStyle name="Input 3 2 2 6 5" xfId="20041"/>
    <cellStyle name="Input 3 2 2 6 5 2" xfId="35786"/>
    <cellStyle name="Input 3 2 2 6 6" xfId="35779"/>
    <cellStyle name="Input 3 2 2 7" xfId="5511"/>
    <cellStyle name="Input 3 2 2 7 2" xfId="10252"/>
    <cellStyle name="Input 3 2 2 7 2 2" xfId="35788"/>
    <cellStyle name="Input 3 2 2 7 3" xfId="16208"/>
    <cellStyle name="Input 3 2 2 7 3 2" xfId="35789"/>
    <cellStyle name="Input 3 2 2 7 4" xfId="19029"/>
    <cellStyle name="Input 3 2 2 7 4 2" xfId="35790"/>
    <cellStyle name="Input 3 2 2 7 5" xfId="35787"/>
    <cellStyle name="Input 3 2 2 8" xfId="7219"/>
    <cellStyle name="Input 3 2 2 8 2" xfId="11240"/>
    <cellStyle name="Input 3 2 2 8 2 2" xfId="35792"/>
    <cellStyle name="Input 3 2 2 8 3" xfId="17500"/>
    <cellStyle name="Input 3 2 2 8 3 2" xfId="35793"/>
    <cellStyle name="Input 3 2 2 8 4" xfId="20737"/>
    <cellStyle name="Input 3 2 2 8 4 2" xfId="35794"/>
    <cellStyle name="Input 3 2 2 8 5" xfId="35791"/>
    <cellStyle name="Input 3 2 2 9" xfId="4705"/>
    <cellStyle name="Input 3 2 2 9 2" xfId="15596"/>
    <cellStyle name="Input 3 2 2 9 2 2" xfId="35796"/>
    <cellStyle name="Input 3 2 2 9 3" xfId="12343"/>
    <cellStyle name="Input 3 2 2 9 3 2" xfId="35797"/>
    <cellStyle name="Input 3 2 2 9 4" xfId="35795"/>
    <cellStyle name="Input 3 2 3" xfId="2769"/>
    <cellStyle name="Input 3 2 3 10" xfId="35798"/>
    <cellStyle name="Input 3 2 3 2" xfId="3156"/>
    <cellStyle name="Input 3 2 3 2 2" xfId="7283"/>
    <cellStyle name="Input 3 2 3 2 2 2" xfId="17548"/>
    <cellStyle name="Input 3 2 3 2 2 2 2" xfId="35801"/>
    <cellStyle name="Input 3 2 3 2 2 3" xfId="20801"/>
    <cellStyle name="Input 3 2 3 2 2 3 2" xfId="35802"/>
    <cellStyle name="Input 3 2 3 2 2 4" xfId="35800"/>
    <cellStyle name="Input 3 2 3 2 3" xfId="9235"/>
    <cellStyle name="Input 3 2 3 2 3 2" xfId="35803"/>
    <cellStyle name="Input 3 2 3 2 4" xfId="14468"/>
    <cellStyle name="Input 3 2 3 2 4 2" xfId="35804"/>
    <cellStyle name="Input 3 2 3 2 5" xfId="16595"/>
    <cellStyle name="Input 3 2 3 2 5 2" xfId="35805"/>
    <cellStyle name="Input 3 2 3 2 6" xfId="35799"/>
    <cellStyle name="Input 3 2 3 3" xfId="3539"/>
    <cellStyle name="Input 3 2 3 3 2" xfId="14743"/>
    <cellStyle name="Input 3 2 3 3 2 2" xfId="35807"/>
    <cellStyle name="Input 3 2 3 3 3" xfId="13406"/>
    <cellStyle name="Input 3 2 3 3 3 2" xfId="35808"/>
    <cellStyle name="Input 3 2 3 3 4" xfId="35806"/>
    <cellStyle name="Input 3 2 3 4" xfId="3922"/>
    <cellStyle name="Input 3 2 3 4 2" xfId="15018"/>
    <cellStyle name="Input 3 2 3 4 2 2" xfId="35810"/>
    <cellStyle name="Input 3 2 3 4 3" xfId="13037"/>
    <cellStyle name="Input 3 2 3 4 3 2" xfId="35811"/>
    <cellStyle name="Input 3 2 3 4 4" xfId="35809"/>
    <cellStyle name="Input 3 2 3 5" xfId="4304"/>
    <cellStyle name="Input 3 2 3 5 2" xfId="15290"/>
    <cellStyle name="Input 3 2 3 5 2 2" xfId="35813"/>
    <cellStyle name="Input 3 2 3 5 3" xfId="12656"/>
    <cellStyle name="Input 3 2 3 5 3 2" xfId="35814"/>
    <cellStyle name="Input 3 2 3 5 4" xfId="35812"/>
    <cellStyle name="Input 3 2 3 6" xfId="5575"/>
    <cellStyle name="Input 3 2 3 6 2" xfId="16256"/>
    <cellStyle name="Input 3 2 3 6 2 2" xfId="35816"/>
    <cellStyle name="Input 3 2 3 6 3" xfId="19093"/>
    <cellStyle name="Input 3 2 3 6 3 2" xfId="35817"/>
    <cellStyle name="Input 3 2 3 6 4" xfId="35815"/>
    <cellStyle name="Input 3 2 3 7" xfId="8899"/>
    <cellStyle name="Input 3 2 3 7 2" xfId="35818"/>
    <cellStyle name="Input 3 2 3 8" xfId="14188"/>
    <cellStyle name="Input 3 2 3 8 2" xfId="35819"/>
    <cellStyle name="Input 3 2 3 9" xfId="18218"/>
    <cellStyle name="Input 3 2 3 9 2" xfId="35820"/>
    <cellStyle name="Input 3 2 4" xfId="2387"/>
    <cellStyle name="Input 3 2 4 2" xfId="4592"/>
    <cellStyle name="Input 3 2 4 2 2" xfId="9835"/>
    <cellStyle name="Input 3 2 4 2 2 2" xfId="35823"/>
    <cellStyle name="Input 3 2 4 2 3" xfId="15525"/>
    <cellStyle name="Input 3 2 4 2 3 2" xfId="35824"/>
    <cellStyle name="Input 3 2 4 2 4" xfId="12409"/>
    <cellStyle name="Input 3 2 4 2 4 2" xfId="35825"/>
    <cellStyle name="Input 3 2 4 2 5" xfId="35822"/>
    <cellStyle name="Input 3 2 4 3" xfId="4776"/>
    <cellStyle name="Input 3 2 4 3 2" xfId="15651"/>
    <cellStyle name="Input 3 2 4 3 2 2" xfId="35827"/>
    <cellStyle name="Input 3 2 4 3 3" xfId="18294"/>
    <cellStyle name="Input 3 2 4 3 3 2" xfId="35828"/>
    <cellStyle name="Input 3 2 4 3 4" xfId="35826"/>
    <cellStyle name="Input 3 2 4 4" xfId="8539"/>
    <cellStyle name="Input 3 2 4 4 2" xfId="35829"/>
    <cellStyle name="Input 3 2 4 5" xfId="13913"/>
    <cellStyle name="Input 3 2 4 5 2" xfId="35830"/>
    <cellStyle name="Input 3 2 4 6" xfId="16292"/>
    <cellStyle name="Input 3 2 4 6 2" xfId="35831"/>
    <cellStyle name="Input 3 2 4 7" xfId="35821"/>
    <cellStyle name="Input 3 2 5" xfId="5868"/>
    <cellStyle name="Input 3 2 5 2" xfId="7576"/>
    <cellStyle name="Input 3 2 5 2 2" xfId="11544"/>
    <cellStyle name="Input 3 2 5 2 2 2" xfId="35834"/>
    <cellStyle name="Input 3 2 5 2 3" xfId="17782"/>
    <cellStyle name="Input 3 2 5 2 3 2" xfId="35835"/>
    <cellStyle name="Input 3 2 5 2 4" xfId="21094"/>
    <cellStyle name="Input 3 2 5 2 4 2" xfId="35836"/>
    <cellStyle name="Input 3 2 5 2 5" xfId="35833"/>
    <cellStyle name="Input 3 2 5 3" xfId="10386"/>
    <cellStyle name="Input 3 2 5 3 2" xfId="35837"/>
    <cellStyle name="Input 3 2 5 4" xfId="16491"/>
    <cellStyle name="Input 3 2 5 4 2" xfId="35838"/>
    <cellStyle name="Input 3 2 5 5" xfId="19386"/>
    <cellStyle name="Input 3 2 5 5 2" xfId="35839"/>
    <cellStyle name="Input 3 2 5 6" xfId="35832"/>
    <cellStyle name="Input 3 2 6" xfId="6100"/>
    <cellStyle name="Input 3 2 6 2" xfId="7808"/>
    <cellStyle name="Input 3 2 6 2 2" xfId="11776"/>
    <cellStyle name="Input 3 2 6 2 2 2" xfId="35842"/>
    <cellStyle name="Input 3 2 6 2 3" xfId="17953"/>
    <cellStyle name="Input 3 2 6 2 3 2" xfId="35843"/>
    <cellStyle name="Input 3 2 6 2 4" xfId="21326"/>
    <cellStyle name="Input 3 2 6 2 4 2" xfId="35844"/>
    <cellStyle name="Input 3 2 6 2 5" xfId="35841"/>
    <cellStyle name="Input 3 2 6 3" xfId="10426"/>
    <cellStyle name="Input 3 2 6 3 2" xfId="35845"/>
    <cellStyle name="Input 3 2 6 4" xfId="16662"/>
    <cellStyle name="Input 3 2 6 4 2" xfId="35846"/>
    <cellStyle name="Input 3 2 6 5" xfId="19618"/>
    <cellStyle name="Input 3 2 6 5 2" xfId="35847"/>
    <cellStyle name="Input 3 2 6 6" xfId="35840"/>
    <cellStyle name="Input 3 2 7" xfId="6332"/>
    <cellStyle name="Input 3 2 7 2" xfId="8040"/>
    <cellStyle name="Input 3 2 7 2 2" xfId="12008"/>
    <cellStyle name="Input 3 2 7 2 2 2" xfId="35850"/>
    <cellStyle name="Input 3 2 7 2 3" xfId="18124"/>
    <cellStyle name="Input 3 2 7 2 3 2" xfId="35851"/>
    <cellStyle name="Input 3 2 7 2 4" xfId="21558"/>
    <cellStyle name="Input 3 2 7 2 4 2" xfId="35852"/>
    <cellStyle name="Input 3 2 7 2 5" xfId="35849"/>
    <cellStyle name="Input 3 2 7 3" xfId="10466"/>
    <cellStyle name="Input 3 2 7 3 2" xfId="35853"/>
    <cellStyle name="Input 3 2 7 4" xfId="16832"/>
    <cellStyle name="Input 3 2 7 4 2" xfId="35854"/>
    <cellStyle name="Input 3 2 7 5" xfId="19850"/>
    <cellStyle name="Input 3 2 7 5 2" xfId="35855"/>
    <cellStyle name="Input 3 2 7 6" xfId="35848"/>
    <cellStyle name="Input 3 2 8" xfId="5301"/>
    <cellStyle name="Input 3 2 8 2" xfId="10061"/>
    <cellStyle name="Input 3 2 8 2 2" xfId="35857"/>
    <cellStyle name="Input 3 2 8 3" xfId="16063"/>
    <cellStyle name="Input 3 2 8 3 2" xfId="35858"/>
    <cellStyle name="Input 3 2 8 4" xfId="18819"/>
    <cellStyle name="Input 3 2 8 4 2" xfId="35859"/>
    <cellStyle name="Input 3 2 8 5" xfId="35856"/>
    <cellStyle name="Input 3 2 9" xfId="7009"/>
    <cellStyle name="Input 3 2 9 2" xfId="11047"/>
    <cellStyle name="Input 3 2 9 2 2" xfId="35861"/>
    <cellStyle name="Input 3 2 9 3" xfId="17355"/>
    <cellStyle name="Input 3 2 9 3 2" xfId="35862"/>
    <cellStyle name="Input 3 2 9 4" xfId="20527"/>
    <cellStyle name="Input 3 2 9 4 2" xfId="35863"/>
    <cellStyle name="Input 3 2 9 5" xfId="35860"/>
    <cellStyle name="Input 3 3" xfId="2140"/>
    <cellStyle name="Input 3 3 10" xfId="4392"/>
    <cellStyle name="Input 3 3 10 2" xfId="15362"/>
    <cellStyle name="Input 3 3 10 2 2" xfId="35866"/>
    <cellStyle name="Input 3 3 10 3" xfId="12581"/>
    <cellStyle name="Input 3 3 10 3 2" xfId="35867"/>
    <cellStyle name="Input 3 3 10 4" xfId="35865"/>
    <cellStyle name="Input 3 3 11" xfId="8297"/>
    <cellStyle name="Input 3 3 11 2" xfId="35868"/>
    <cellStyle name="Input 3 3 12" xfId="13715"/>
    <cellStyle name="Input 3 3 12 2" xfId="35869"/>
    <cellStyle name="Input 3 3 13" xfId="35864"/>
    <cellStyle name="Input 3 3 2" xfId="2632"/>
    <cellStyle name="Input 3 3 2 10" xfId="8762"/>
    <cellStyle name="Input 3 3 2 10 2" xfId="35871"/>
    <cellStyle name="Input 3 3 2 11" xfId="14083"/>
    <cellStyle name="Input 3 3 2 11 2" xfId="35872"/>
    <cellStyle name="Input 3 3 2 12" xfId="16995"/>
    <cellStyle name="Input 3 3 2 12 2" xfId="35873"/>
    <cellStyle name="Input 3 3 2 13" xfId="35870"/>
    <cellStyle name="Input 3 3 2 2" xfId="3019"/>
    <cellStyle name="Input 3 3 2 2 2" xfId="6758"/>
    <cellStyle name="Input 3 3 2 2 2 2" xfId="10863"/>
    <cellStyle name="Input 3 3 2 2 2 2 2" xfId="35876"/>
    <cellStyle name="Input 3 3 2 2 2 3" xfId="17156"/>
    <cellStyle name="Input 3 3 2 2 2 3 2" xfId="35877"/>
    <cellStyle name="Input 3 3 2 2 2 4" xfId="20276"/>
    <cellStyle name="Input 3 3 2 2 2 4 2" xfId="35878"/>
    <cellStyle name="Input 3 3 2 2 2 5" xfId="35875"/>
    <cellStyle name="Input 3 3 2 2 3" xfId="5049"/>
    <cellStyle name="Input 3 3 2 2 3 2" xfId="15865"/>
    <cellStyle name="Input 3 3 2 2 3 2 2" xfId="35880"/>
    <cellStyle name="Input 3 3 2 2 3 3" xfId="18567"/>
    <cellStyle name="Input 3 3 2 2 3 3 2" xfId="35881"/>
    <cellStyle name="Input 3 3 2 2 3 4" xfId="35879"/>
    <cellStyle name="Input 3 3 2 2 4" xfId="9111"/>
    <cellStyle name="Input 3 3 2 2 4 2" xfId="35882"/>
    <cellStyle name="Input 3 3 2 2 5" xfId="14363"/>
    <cellStyle name="Input 3 3 2 2 5 2" xfId="35883"/>
    <cellStyle name="Input 3 3 2 2 6" xfId="16754"/>
    <cellStyle name="Input 3 3 2 2 6 2" xfId="35884"/>
    <cellStyle name="Input 3 3 2 2 7" xfId="35874"/>
    <cellStyle name="Input 3 3 2 3" xfId="3402"/>
    <cellStyle name="Input 3 3 2 3 2" xfId="6557"/>
    <cellStyle name="Input 3 3 2 3 2 2" xfId="10691"/>
    <cellStyle name="Input 3 3 2 3 2 2 2" xfId="35887"/>
    <cellStyle name="Input 3 3 2 3 2 3" xfId="16990"/>
    <cellStyle name="Input 3 3 2 3 2 3 2" xfId="35888"/>
    <cellStyle name="Input 3 3 2 3 2 4" xfId="20075"/>
    <cellStyle name="Input 3 3 2 3 2 4 2" xfId="35889"/>
    <cellStyle name="Input 3 3 2 3 2 5" xfId="35886"/>
    <cellStyle name="Input 3 3 2 3 3" xfId="4848"/>
    <cellStyle name="Input 3 3 2 3 3 2" xfId="15700"/>
    <cellStyle name="Input 3 3 2 3 3 2 2" xfId="35891"/>
    <cellStyle name="Input 3 3 2 3 3 3" xfId="18366"/>
    <cellStyle name="Input 3 3 2 3 3 3 2" xfId="35892"/>
    <cellStyle name="Input 3 3 2 3 3 4" xfId="35890"/>
    <cellStyle name="Input 3 3 2 3 4" xfId="9325"/>
    <cellStyle name="Input 3 3 2 3 4 2" xfId="35893"/>
    <cellStyle name="Input 3 3 2 3 5" xfId="14639"/>
    <cellStyle name="Input 3 3 2 3 5 2" xfId="35894"/>
    <cellStyle name="Input 3 3 2 3 6" xfId="13543"/>
    <cellStyle name="Input 3 3 2 3 6 2" xfId="35895"/>
    <cellStyle name="Input 3 3 2 3 7" xfId="35885"/>
    <cellStyle name="Input 3 3 2 4" xfId="3785"/>
    <cellStyle name="Input 3 3 2 4 2" xfId="7662"/>
    <cellStyle name="Input 3 3 2 4 2 2" xfId="11630"/>
    <cellStyle name="Input 3 3 2 4 2 2 2" xfId="35898"/>
    <cellStyle name="Input 3 3 2 4 2 3" xfId="17857"/>
    <cellStyle name="Input 3 3 2 4 2 3 2" xfId="35899"/>
    <cellStyle name="Input 3 3 2 4 2 4" xfId="21180"/>
    <cellStyle name="Input 3 3 2 4 2 4 2" xfId="35900"/>
    <cellStyle name="Input 3 3 2 4 2 5" xfId="35897"/>
    <cellStyle name="Input 3 3 2 4 3" xfId="5954"/>
    <cellStyle name="Input 3 3 2 4 3 2" xfId="16566"/>
    <cellStyle name="Input 3 3 2 4 3 2 2" xfId="35902"/>
    <cellStyle name="Input 3 3 2 4 3 3" xfId="19472"/>
    <cellStyle name="Input 3 3 2 4 3 3 2" xfId="35903"/>
    <cellStyle name="Input 3 3 2 4 3 4" xfId="35901"/>
    <cellStyle name="Input 3 3 2 4 4" xfId="9503"/>
    <cellStyle name="Input 3 3 2 4 4 2" xfId="35904"/>
    <cellStyle name="Input 3 3 2 4 5" xfId="14914"/>
    <cellStyle name="Input 3 3 2 4 5 2" xfId="35905"/>
    <cellStyle name="Input 3 3 2 4 6" xfId="13174"/>
    <cellStyle name="Input 3 3 2 4 6 2" xfId="35906"/>
    <cellStyle name="Input 3 3 2 4 7" xfId="35896"/>
    <cellStyle name="Input 3 3 2 5" xfId="4167"/>
    <cellStyle name="Input 3 3 2 5 2" xfId="7894"/>
    <cellStyle name="Input 3 3 2 5 2 2" xfId="11862"/>
    <cellStyle name="Input 3 3 2 5 2 2 2" xfId="35909"/>
    <cellStyle name="Input 3 3 2 5 2 3" xfId="18028"/>
    <cellStyle name="Input 3 3 2 5 2 3 2" xfId="35910"/>
    <cellStyle name="Input 3 3 2 5 2 4" xfId="21412"/>
    <cellStyle name="Input 3 3 2 5 2 4 2" xfId="35911"/>
    <cellStyle name="Input 3 3 2 5 2 5" xfId="35908"/>
    <cellStyle name="Input 3 3 2 5 3" xfId="6186"/>
    <cellStyle name="Input 3 3 2 5 3 2" xfId="16737"/>
    <cellStyle name="Input 3 3 2 5 3 2 2" xfId="35913"/>
    <cellStyle name="Input 3 3 2 5 3 3" xfId="19704"/>
    <cellStyle name="Input 3 3 2 5 3 3 2" xfId="35914"/>
    <cellStyle name="Input 3 3 2 5 3 4" xfId="35912"/>
    <cellStyle name="Input 3 3 2 5 4" xfId="9680"/>
    <cellStyle name="Input 3 3 2 5 4 2" xfId="35915"/>
    <cellStyle name="Input 3 3 2 5 5" xfId="15188"/>
    <cellStyle name="Input 3 3 2 5 5 2" xfId="35916"/>
    <cellStyle name="Input 3 3 2 5 6" xfId="12792"/>
    <cellStyle name="Input 3 3 2 5 6 2" xfId="35917"/>
    <cellStyle name="Input 3 3 2 5 7" xfId="35907"/>
    <cellStyle name="Input 3 3 2 6" xfId="6418"/>
    <cellStyle name="Input 3 3 2 6 2" xfId="8126"/>
    <cellStyle name="Input 3 3 2 6 2 2" xfId="12094"/>
    <cellStyle name="Input 3 3 2 6 2 2 2" xfId="35920"/>
    <cellStyle name="Input 3 3 2 6 2 3" xfId="18199"/>
    <cellStyle name="Input 3 3 2 6 2 3 2" xfId="35921"/>
    <cellStyle name="Input 3 3 2 6 2 4" xfId="21644"/>
    <cellStyle name="Input 3 3 2 6 2 4 2" xfId="35922"/>
    <cellStyle name="Input 3 3 2 6 2 5" xfId="35919"/>
    <cellStyle name="Input 3 3 2 6 3" xfId="10552"/>
    <cellStyle name="Input 3 3 2 6 3 2" xfId="35923"/>
    <cellStyle name="Input 3 3 2 6 4" xfId="16907"/>
    <cellStyle name="Input 3 3 2 6 4 2" xfId="35924"/>
    <cellStyle name="Input 3 3 2 6 5" xfId="19936"/>
    <cellStyle name="Input 3 3 2 6 5 2" xfId="35925"/>
    <cellStyle name="Input 3 3 2 6 6" xfId="35918"/>
    <cellStyle name="Input 3 3 2 7" xfId="5406"/>
    <cellStyle name="Input 3 3 2 7 2" xfId="10147"/>
    <cellStyle name="Input 3 3 2 7 2 2" xfId="35927"/>
    <cellStyle name="Input 3 3 2 7 3" xfId="16145"/>
    <cellStyle name="Input 3 3 2 7 3 2" xfId="35928"/>
    <cellStyle name="Input 3 3 2 7 4" xfId="18924"/>
    <cellStyle name="Input 3 3 2 7 4 2" xfId="35929"/>
    <cellStyle name="Input 3 3 2 7 5" xfId="35926"/>
    <cellStyle name="Input 3 3 2 8" xfId="7114"/>
    <cellStyle name="Input 3 3 2 8 2" xfId="11135"/>
    <cellStyle name="Input 3 3 2 8 2 2" xfId="35931"/>
    <cellStyle name="Input 3 3 2 8 3" xfId="17437"/>
    <cellStyle name="Input 3 3 2 8 3 2" xfId="35932"/>
    <cellStyle name="Input 3 3 2 8 4" xfId="20632"/>
    <cellStyle name="Input 3 3 2 8 4 2" xfId="35933"/>
    <cellStyle name="Input 3 3 2 8 5" xfId="35930"/>
    <cellStyle name="Input 3 3 2 9" xfId="4502"/>
    <cellStyle name="Input 3 3 2 9 2" xfId="15460"/>
    <cellStyle name="Input 3 3 2 9 2 2" xfId="35935"/>
    <cellStyle name="Input 3 3 2 9 3" xfId="12471"/>
    <cellStyle name="Input 3 3 2 9 3 2" xfId="35936"/>
    <cellStyle name="Input 3 3 2 9 4" xfId="35934"/>
    <cellStyle name="Input 3 3 3" xfId="2542"/>
    <cellStyle name="Input 3 3 3 10" xfId="35937"/>
    <cellStyle name="Input 3 3 3 2" xfId="2929"/>
    <cellStyle name="Input 3 3 3 2 2" xfId="7284"/>
    <cellStyle name="Input 3 3 3 2 2 2" xfId="17549"/>
    <cellStyle name="Input 3 3 3 2 2 2 2" xfId="35940"/>
    <cellStyle name="Input 3 3 3 2 2 3" xfId="20802"/>
    <cellStyle name="Input 3 3 3 2 2 3 2" xfId="35941"/>
    <cellStyle name="Input 3 3 3 2 2 4" xfId="35939"/>
    <cellStyle name="Input 3 3 3 2 3" xfId="9036"/>
    <cellStyle name="Input 3 3 3 2 3 2" xfId="35942"/>
    <cellStyle name="Input 3 3 3 2 4" xfId="14292"/>
    <cellStyle name="Input 3 3 3 2 4 2" xfId="35943"/>
    <cellStyle name="Input 3 3 3 2 5" xfId="18050"/>
    <cellStyle name="Input 3 3 3 2 5 2" xfId="35944"/>
    <cellStyle name="Input 3 3 3 2 6" xfId="35938"/>
    <cellStyle name="Input 3 3 3 3" xfId="3312"/>
    <cellStyle name="Input 3 3 3 3 2" xfId="14568"/>
    <cellStyle name="Input 3 3 3 3 2 2" xfId="35946"/>
    <cellStyle name="Input 3 3 3 3 3" xfId="13665"/>
    <cellStyle name="Input 3 3 3 3 3 2" xfId="35947"/>
    <cellStyle name="Input 3 3 3 3 4" xfId="35945"/>
    <cellStyle name="Input 3 3 3 4" xfId="3695"/>
    <cellStyle name="Input 3 3 3 4 2" xfId="14843"/>
    <cellStyle name="Input 3 3 3 4 2 2" xfId="35949"/>
    <cellStyle name="Input 3 3 3 4 3" xfId="13264"/>
    <cellStyle name="Input 3 3 3 4 3 2" xfId="35950"/>
    <cellStyle name="Input 3 3 3 4 4" xfId="35948"/>
    <cellStyle name="Input 3 3 3 5" xfId="4077"/>
    <cellStyle name="Input 3 3 3 5 2" xfId="15117"/>
    <cellStyle name="Input 3 3 3 5 2 2" xfId="35952"/>
    <cellStyle name="Input 3 3 3 5 3" xfId="12882"/>
    <cellStyle name="Input 3 3 3 5 3 2" xfId="35953"/>
    <cellStyle name="Input 3 3 3 5 4" xfId="35951"/>
    <cellStyle name="Input 3 3 3 6" xfId="5576"/>
    <cellStyle name="Input 3 3 3 6 2" xfId="16257"/>
    <cellStyle name="Input 3 3 3 6 2 2" xfId="35955"/>
    <cellStyle name="Input 3 3 3 6 3" xfId="19094"/>
    <cellStyle name="Input 3 3 3 6 3 2" xfId="35956"/>
    <cellStyle name="Input 3 3 3 6 4" xfId="35954"/>
    <cellStyle name="Input 3 3 3 7" xfId="8682"/>
    <cellStyle name="Input 3 3 3 7 2" xfId="35957"/>
    <cellStyle name="Input 3 3 3 8" xfId="14012"/>
    <cellStyle name="Input 3 3 3 8 2" xfId="35958"/>
    <cellStyle name="Input 3 3 3 9" xfId="14046"/>
    <cellStyle name="Input 3 3 3 9 2" xfId="35959"/>
    <cellStyle name="Input 3 3 4" xfId="2340"/>
    <cellStyle name="Input 3 3 4 2" xfId="6655"/>
    <cellStyle name="Input 3 3 4 2 2" xfId="10785"/>
    <cellStyle name="Input 3 3 4 2 2 2" xfId="35962"/>
    <cellStyle name="Input 3 3 4 2 3" xfId="17066"/>
    <cellStyle name="Input 3 3 4 2 3 2" xfId="35963"/>
    <cellStyle name="Input 3 3 4 2 4" xfId="20173"/>
    <cellStyle name="Input 3 3 4 2 4 2" xfId="35964"/>
    <cellStyle name="Input 3 3 4 2 5" xfId="35961"/>
    <cellStyle name="Input 3 3 4 3" xfId="4946"/>
    <cellStyle name="Input 3 3 4 3 2" xfId="15776"/>
    <cellStyle name="Input 3 3 4 3 2 2" xfId="35966"/>
    <cellStyle name="Input 3 3 4 3 3" xfId="18464"/>
    <cellStyle name="Input 3 3 4 3 3 2" xfId="35967"/>
    <cellStyle name="Input 3 3 4 3 4" xfId="35965"/>
    <cellStyle name="Input 3 3 4 4" xfId="8493"/>
    <cellStyle name="Input 3 3 4 4 2" xfId="35968"/>
    <cellStyle name="Input 3 3 4 5" xfId="13876"/>
    <cellStyle name="Input 3 3 4 5 2" xfId="35969"/>
    <cellStyle name="Input 3 3 4 6" xfId="16943"/>
    <cellStyle name="Input 3 3 4 6 2" xfId="35970"/>
    <cellStyle name="Input 3 3 4 7" xfId="35960"/>
    <cellStyle name="Input 3 3 5" xfId="5850"/>
    <cellStyle name="Input 3 3 5 2" xfId="7558"/>
    <cellStyle name="Input 3 3 5 2 2" xfId="11526"/>
    <cellStyle name="Input 3 3 5 2 2 2" xfId="35973"/>
    <cellStyle name="Input 3 3 5 2 3" xfId="17764"/>
    <cellStyle name="Input 3 3 5 2 3 2" xfId="35974"/>
    <cellStyle name="Input 3 3 5 2 4" xfId="21076"/>
    <cellStyle name="Input 3 3 5 2 4 2" xfId="35975"/>
    <cellStyle name="Input 3 3 5 2 5" xfId="35972"/>
    <cellStyle name="Input 3 3 5 3" xfId="10368"/>
    <cellStyle name="Input 3 3 5 3 2" xfId="35976"/>
    <cellStyle name="Input 3 3 5 4" xfId="16473"/>
    <cellStyle name="Input 3 3 5 4 2" xfId="35977"/>
    <cellStyle name="Input 3 3 5 5" xfId="19368"/>
    <cellStyle name="Input 3 3 5 5 2" xfId="35978"/>
    <cellStyle name="Input 3 3 5 6" xfId="35971"/>
    <cellStyle name="Input 3 3 6" xfId="6082"/>
    <cellStyle name="Input 3 3 6 2" xfId="7790"/>
    <cellStyle name="Input 3 3 6 2 2" xfId="11758"/>
    <cellStyle name="Input 3 3 6 2 2 2" xfId="35981"/>
    <cellStyle name="Input 3 3 6 2 3" xfId="17935"/>
    <cellStyle name="Input 3 3 6 2 3 2" xfId="35982"/>
    <cellStyle name="Input 3 3 6 2 4" xfId="21308"/>
    <cellStyle name="Input 3 3 6 2 4 2" xfId="35983"/>
    <cellStyle name="Input 3 3 6 2 5" xfId="35980"/>
    <cellStyle name="Input 3 3 6 3" xfId="10408"/>
    <cellStyle name="Input 3 3 6 3 2" xfId="35984"/>
    <cellStyle name="Input 3 3 6 4" xfId="16644"/>
    <cellStyle name="Input 3 3 6 4 2" xfId="35985"/>
    <cellStyle name="Input 3 3 6 5" xfId="19600"/>
    <cellStyle name="Input 3 3 6 5 2" xfId="35986"/>
    <cellStyle name="Input 3 3 6 6" xfId="35979"/>
    <cellStyle name="Input 3 3 7" xfId="6314"/>
    <cellStyle name="Input 3 3 7 2" xfId="8022"/>
    <cellStyle name="Input 3 3 7 2 2" xfId="11990"/>
    <cellStyle name="Input 3 3 7 2 2 2" xfId="35989"/>
    <cellStyle name="Input 3 3 7 2 3" xfId="18106"/>
    <cellStyle name="Input 3 3 7 2 3 2" xfId="35990"/>
    <cellStyle name="Input 3 3 7 2 4" xfId="21540"/>
    <cellStyle name="Input 3 3 7 2 4 2" xfId="35991"/>
    <cellStyle name="Input 3 3 7 2 5" xfId="35988"/>
    <cellStyle name="Input 3 3 7 3" xfId="10448"/>
    <cellStyle name="Input 3 3 7 3 2" xfId="35992"/>
    <cellStyle name="Input 3 3 7 4" xfId="16814"/>
    <cellStyle name="Input 3 3 7 4 2" xfId="35993"/>
    <cellStyle name="Input 3 3 7 5" xfId="19832"/>
    <cellStyle name="Input 3 3 7 5 2" xfId="35994"/>
    <cellStyle name="Input 3 3 7 6" xfId="35987"/>
    <cellStyle name="Input 3 3 8" xfId="5276"/>
    <cellStyle name="Input 3 3 8 2" xfId="10043"/>
    <cellStyle name="Input 3 3 8 2 2" xfId="35996"/>
    <cellStyle name="Input 3 3 8 3" xfId="16042"/>
    <cellStyle name="Input 3 3 8 3 2" xfId="35997"/>
    <cellStyle name="Input 3 3 8 4" xfId="18794"/>
    <cellStyle name="Input 3 3 8 4 2" xfId="35998"/>
    <cellStyle name="Input 3 3 8 5" xfId="35995"/>
    <cellStyle name="Input 3 3 9" xfId="6984"/>
    <cellStyle name="Input 3 3 9 2" xfId="11029"/>
    <cellStyle name="Input 3 3 9 2 2" xfId="36000"/>
    <cellStyle name="Input 3 3 9 3" xfId="17334"/>
    <cellStyle name="Input 3 3 9 3 2" xfId="36001"/>
    <cellStyle name="Input 3 3 9 4" xfId="20502"/>
    <cellStyle name="Input 3 3 9 4 2" xfId="36002"/>
    <cellStyle name="Input 3 3 9 5" xfId="35999"/>
    <cellStyle name="Input 3 4" xfId="2655"/>
    <cellStyle name="Input 3 4 10" xfId="8785"/>
    <cellStyle name="Input 3 4 10 2" xfId="36004"/>
    <cellStyle name="Input 3 4 11" xfId="14103"/>
    <cellStyle name="Input 3 4 11 2" xfId="36005"/>
    <cellStyle name="Input 3 4 12" xfId="13943"/>
    <cellStyle name="Input 3 4 12 2" xfId="36006"/>
    <cellStyle name="Input 3 4 13" xfId="36003"/>
    <cellStyle name="Input 3 4 2" xfId="3042"/>
    <cellStyle name="Input 3 4 2 2" xfId="6795"/>
    <cellStyle name="Input 3 4 2 2 2" xfId="10885"/>
    <cellStyle name="Input 3 4 2 2 2 2" xfId="36009"/>
    <cellStyle name="Input 3 4 2 2 3" xfId="17188"/>
    <cellStyle name="Input 3 4 2 2 3 2" xfId="36010"/>
    <cellStyle name="Input 3 4 2 2 4" xfId="20313"/>
    <cellStyle name="Input 3 4 2 2 4 2" xfId="36011"/>
    <cellStyle name="Input 3 4 2 2 5" xfId="36008"/>
    <cellStyle name="Input 3 4 2 3" xfId="5086"/>
    <cellStyle name="Input 3 4 2 3 2" xfId="15897"/>
    <cellStyle name="Input 3 4 2 3 2 2" xfId="36013"/>
    <cellStyle name="Input 3 4 2 3 3" xfId="18604"/>
    <cellStyle name="Input 3 4 2 3 3 2" xfId="36014"/>
    <cellStyle name="Input 3 4 2 3 4" xfId="36012"/>
    <cellStyle name="Input 3 4 2 4" xfId="9134"/>
    <cellStyle name="Input 3 4 2 4 2" xfId="36015"/>
    <cellStyle name="Input 3 4 2 5" xfId="14383"/>
    <cellStyle name="Input 3 4 2 5 2" xfId="36016"/>
    <cellStyle name="Input 3 4 2 6" xfId="16133"/>
    <cellStyle name="Input 3 4 2 6 2" xfId="36017"/>
    <cellStyle name="Input 3 4 2 7" xfId="36007"/>
    <cellStyle name="Input 3 4 3" xfId="3425"/>
    <cellStyle name="Input 3 4 3 2" xfId="6645"/>
    <cellStyle name="Input 3 4 3 2 2" xfId="10775"/>
    <cellStyle name="Input 3 4 3 2 2 2" xfId="36020"/>
    <cellStyle name="Input 3 4 3 2 3" xfId="17057"/>
    <cellStyle name="Input 3 4 3 2 3 2" xfId="36021"/>
    <cellStyle name="Input 3 4 3 2 4" xfId="20163"/>
    <cellStyle name="Input 3 4 3 2 4 2" xfId="36022"/>
    <cellStyle name="Input 3 4 3 2 5" xfId="36019"/>
    <cellStyle name="Input 3 4 3 3" xfId="4936"/>
    <cellStyle name="Input 3 4 3 3 2" xfId="15767"/>
    <cellStyle name="Input 3 4 3 3 2 2" xfId="36024"/>
    <cellStyle name="Input 3 4 3 3 3" xfId="18454"/>
    <cellStyle name="Input 3 4 3 3 3 2" xfId="36025"/>
    <cellStyle name="Input 3 4 3 3 4" xfId="36023"/>
    <cellStyle name="Input 3 4 3 4" xfId="9348"/>
    <cellStyle name="Input 3 4 3 4 2" xfId="36026"/>
    <cellStyle name="Input 3 4 3 5" xfId="14659"/>
    <cellStyle name="Input 3 4 3 5 2" xfId="36027"/>
    <cellStyle name="Input 3 4 3 6" xfId="13520"/>
    <cellStyle name="Input 3 4 3 6 2" xfId="36028"/>
    <cellStyle name="Input 3 4 3 7" xfId="36018"/>
    <cellStyle name="Input 3 4 4" xfId="3808"/>
    <cellStyle name="Input 3 4 4 2" xfId="7639"/>
    <cellStyle name="Input 3 4 4 2 2" xfId="11607"/>
    <cellStyle name="Input 3 4 4 2 2 2" xfId="36031"/>
    <cellStyle name="Input 3 4 4 2 3" xfId="17837"/>
    <cellStyle name="Input 3 4 4 2 3 2" xfId="36032"/>
    <cellStyle name="Input 3 4 4 2 4" xfId="21157"/>
    <cellStyle name="Input 3 4 4 2 4 2" xfId="36033"/>
    <cellStyle name="Input 3 4 4 2 5" xfId="36030"/>
    <cellStyle name="Input 3 4 4 3" xfId="5931"/>
    <cellStyle name="Input 3 4 4 3 2" xfId="16546"/>
    <cellStyle name="Input 3 4 4 3 2 2" xfId="36035"/>
    <cellStyle name="Input 3 4 4 3 3" xfId="19449"/>
    <cellStyle name="Input 3 4 4 3 3 2" xfId="36036"/>
    <cellStyle name="Input 3 4 4 3 4" xfId="36034"/>
    <cellStyle name="Input 3 4 4 4" xfId="9526"/>
    <cellStyle name="Input 3 4 4 4 2" xfId="36037"/>
    <cellStyle name="Input 3 4 4 5" xfId="14934"/>
    <cellStyle name="Input 3 4 4 5 2" xfId="36038"/>
    <cellStyle name="Input 3 4 4 6" xfId="13151"/>
    <cellStyle name="Input 3 4 4 6 2" xfId="36039"/>
    <cellStyle name="Input 3 4 4 7" xfId="36029"/>
    <cellStyle name="Input 3 4 5" xfId="4190"/>
    <cellStyle name="Input 3 4 5 2" xfId="7871"/>
    <cellStyle name="Input 3 4 5 2 2" xfId="11839"/>
    <cellStyle name="Input 3 4 5 2 2 2" xfId="36042"/>
    <cellStyle name="Input 3 4 5 2 3" xfId="18008"/>
    <cellStyle name="Input 3 4 5 2 3 2" xfId="36043"/>
    <cellStyle name="Input 3 4 5 2 4" xfId="21389"/>
    <cellStyle name="Input 3 4 5 2 4 2" xfId="36044"/>
    <cellStyle name="Input 3 4 5 2 5" xfId="36041"/>
    <cellStyle name="Input 3 4 5 3" xfId="6163"/>
    <cellStyle name="Input 3 4 5 3 2" xfId="16717"/>
    <cellStyle name="Input 3 4 5 3 2 2" xfId="36046"/>
    <cellStyle name="Input 3 4 5 3 3" xfId="19681"/>
    <cellStyle name="Input 3 4 5 3 3 2" xfId="36047"/>
    <cellStyle name="Input 3 4 5 3 4" xfId="36045"/>
    <cellStyle name="Input 3 4 5 4" xfId="9703"/>
    <cellStyle name="Input 3 4 5 4 2" xfId="36048"/>
    <cellStyle name="Input 3 4 5 5" xfId="15208"/>
    <cellStyle name="Input 3 4 5 5 2" xfId="36049"/>
    <cellStyle name="Input 3 4 5 6" xfId="12769"/>
    <cellStyle name="Input 3 4 5 6 2" xfId="36050"/>
    <cellStyle name="Input 3 4 5 7" xfId="36040"/>
    <cellStyle name="Input 3 4 6" xfId="6395"/>
    <cellStyle name="Input 3 4 6 2" xfId="8103"/>
    <cellStyle name="Input 3 4 6 2 2" xfId="12071"/>
    <cellStyle name="Input 3 4 6 2 2 2" xfId="36053"/>
    <cellStyle name="Input 3 4 6 2 3" xfId="18179"/>
    <cellStyle name="Input 3 4 6 2 3 2" xfId="36054"/>
    <cellStyle name="Input 3 4 6 2 4" xfId="21621"/>
    <cellStyle name="Input 3 4 6 2 4 2" xfId="36055"/>
    <cellStyle name="Input 3 4 6 2 5" xfId="36052"/>
    <cellStyle name="Input 3 4 6 3" xfId="10529"/>
    <cellStyle name="Input 3 4 6 3 2" xfId="36056"/>
    <cellStyle name="Input 3 4 6 4" xfId="16887"/>
    <cellStyle name="Input 3 4 6 4 2" xfId="36057"/>
    <cellStyle name="Input 3 4 6 5" xfId="19913"/>
    <cellStyle name="Input 3 4 6 5 2" xfId="36058"/>
    <cellStyle name="Input 3 4 6 6" xfId="36051"/>
    <cellStyle name="Input 3 4 7" xfId="5383"/>
    <cellStyle name="Input 3 4 7 2" xfId="10124"/>
    <cellStyle name="Input 3 4 7 2 2" xfId="36060"/>
    <cellStyle name="Input 3 4 7 3" xfId="16125"/>
    <cellStyle name="Input 3 4 7 3 2" xfId="36061"/>
    <cellStyle name="Input 3 4 7 4" xfId="18901"/>
    <cellStyle name="Input 3 4 7 4 2" xfId="36062"/>
    <cellStyle name="Input 3 4 7 5" xfId="36059"/>
    <cellStyle name="Input 3 4 8" xfId="7091"/>
    <cellStyle name="Input 3 4 8 2" xfId="11112"/>
    <cellStyle name="Input 3 4 8 2 2" xfId="36064"/>
    <cellStyle name="Input 3 4 8 3" xfId="17417"/>
    <cellStyle name="Input 3 4 8 3 2" xfId="36065"/>
    <cellStyle name="Input 3 4 8 4" xfId="20609"/>
    <cellStyle name="Input 3 4 8 4 2" xfId="36066"/>
    <cellStyle name="Input 3 4 8 5" xfId="36063"/>
    <cellStyle name="Input 3 4 9" xfId="4478"/>
    <cellStyle name="Input 3 4 9 2" xfId="15440"/>
    <cellStyle name="Input 3 4 9 2 2" xfId="36068"/>
    <cellStyle name="Input 3 4 9 3" xfId="12495"/>
    <cellStyle name="Input 3 4 9 3 2" xfId="36069"/>
    <cellStyle name="Input 3 4 9 4" xfId="36067"/>
    <cellStyle name="Input 3 5" xfId="2499"/>
    <cellStyle name="Input 3 5 10" xfId="36070"/>
    <cellStyle name="Input 3 5 2" xfId="2886"/>
    <cellStyle name="Input 3 5 2 2" xfId="6706"/>
    <cellStyle name="Input 3 5 2 2 2" xfId="17109"/>
    <cellStyle name="Input 3 5 2 2 2 2" xfId="36073"/>
    <cellStyle name="Input 3 5 2 2 3" xfId="20224"/>
    <cellStyle name="Input 3 5 2 2 3 2" xfId="36074"/>
    <cellStyle name="Input 3 5 2 2 4" xfId="36072"/>
    <cellStyle name="Input 3 5 2 3" xfId="9004"/>
    <cellStyle name="Input 3 5 2 3 2" xfId="36075"/>
    <cellStyle name="Input 3 5 2 4" xfId="14257"/>
    <cellStyle name="Input 3 5 2 4 2" xfId="36076"/>
    <cellStyle name="Input 3 5 2 5" xfId="15041"/>
    <cellStyle name="Input 3 5 2 5 2" xfId="36077"/>
    <cellStyle name="Input 3 5 2 6" xfId="36071"/>
    <cellStyle name="Input 3 5 3" xfId="3269"/>
    <cellStyle name="Input 3 5 3 2" xfId="14533"/>
    <cellStyle name="Input 3 5 3 2 2" xfId="36079"/>
    <cellStyle name="Input 3 5 3 3" xfId="16983"/>
    <cellStyle name="Input 3 5 3 3 2" xfId="36080"/>
    <cellStyle name="Input 3 5 3 4" xfId="36078"/>
    <cellStyle name="Input 3 5 4" xfId="3652"/>
    <cellStyle name="Input 3 5 4 2" xfId="14808"/>
    <cellStyle name="Input 3 5 4 2 2" xfId="36082"/>
    <cellStyle name="Input 3 5 4 3" xfId="13307"/>
    <cellStyle name="Input 3 5 4 3 2" xfId="36083"/>
    <cellStyle name="Input 3 5 4 4" xfId="36081"/>
    <cellStyle name="Input 3 5 5" xfId="4034"/>
    <cellStyle name="Input 3 5 5 2" xfId="15082"/>
    <cellStyle name="Input 3 5 5 2 2" xfId="36085"/>
    <cellStyle name="Input 3 5 5 3" xfId="12925"/>
    <cellStyle name="Input 3 5 5 3 2" xfId="36086"/>
    <cellStyle name="Input 3 5 5 4" xfId="36084"/>
    <cellStyle name="Input 3 5 6" xfId="4997"/>
    <cellStyle name="Input 3 5 6 2" xfId="15818"/>
    <cellStyle name="Input 3 5 6 2 2" xfId="36088"/>
    <cellStyle name="Input 3 5 6 3" xfId="18515"/>
    <cellStyle name="Input 3 5 6 3 2" xfId="36089"/>
    <cellStyle name="Input 3 5 6 4" xfId="36087"/>
    <cellStyle name="Input 3 5 7" xfId="8641"/>
    <cellStyle name="Input 3 5 7 2" xfId="36090"/>
    <cellStyle name="Input 3 5 8" xfId="13977"/>
    <cellStyle name="Input 3 5 8 2" xfId="36091"/>
    <cellStyle name="Input 3 5 9" xfId="14707"/>
    <cellStyle name="Input 3 5 9 2" xfId="36092"/>
    <cellStyle name="Input 3 6" xfId="5664"/>
    <cellStyle name="Input 3 6 2" xfId="7372"/>
    <cellStyle name="Input 3 6 2 2" xfId="11359"/>
    <cellStyle name="Input 3 6 2 2 2" xfId="36095"/>
    <cellStyle name="Input 3 6 2 3" xfId="17627"/>
    <cellStyle name="Input 3 6 2 3 2" xfId="36096"/>
    <cellStyle name="Input 3 6 2 4" xfId="20890"/>
    <cellStyle name="Input 3 6 2 4 2" xfId="36097"/>
    <cellStyle name="Input 3 6 2 5" xfId="36094"/>
    <cellStyle name="Input 3 6 3" xfId="10316"/>
    <cellStyle name="Input 3 6 3 2" xfId="36098"/>
    <cellStyle name="Input 3 6 4" xfId="16335"/>
    <cellStyle name="Input 3 6 4 2" xfId="36099"/>
    <cellStyle name="Input 3 6 5" xfId="19182"/>
    <cellStyle name="Input 3 6 5 2" xfId="36100"/>
    <cellStyle name="Input 3 6 6" xfId="36093"/>
    <cellStyle name="Input 3 7" xfId="4901"/>
    <cellStyle name="Input 3 7 2" xfId="6610"/>
    <cellStyle name="Input 3 7 2 2" xfId="10744"/>
    <cellStyle name="Input 3 7 2 2 2" xfId="36103"/>
    <cellStyle name="Input 3 7 2 3" xfId="17029"/>
    <cellStyle name="Input 3 7 2 3 2" xfId="36104"/>
    <cellStyle name="Input 3 7 2 4" xfId="20128"/>
    <cellStyle name="Input 3 7 2 4 2" xfId="36105"/>
    <cellStyle name="Input 3 7 2 5" xfId="36102"/>
    <cellStyle name="Input 3 7 3" xfId="9918"/>
    <cellStyle name="Input 3 7 3 2" xfId="36106"/>
    <cellStyle name="Input 3 7 4" xfId="15739"/>
    <cellStyle name="Input 3 7 4 2" xfId="36107"/>
    <cellStyle name="Input 3 7 5" xfId="18419"/>
    <cellStyle name="Input 3 7 5 2" xfId="36108"/>
    <cellStyle name="Input 3 7 6" xfId="36101"/>
    <cellStyle name="Input 3 8" xfId="5833"/>
    <cellStyle name="Input 3 8 2" xfId="7541"/>
    <cellStyle name="Input 3 8 2 2" xfId="11511"/>
    <cellStyle name="Input 3 8 2 2 2" xfId="36111"/>
    <cellStyle name="Input 3 8 2 3" xfId="17748"/>
    <cellStyle name="Input 3 8 2 3 2" xfId="36112"/>
    <cellStyle name="Input 3 8 2 4" xfId="21059"/>
    <cellStyle name="Input 3 8 2 4 2" xfId="36113"/>
    <cellStyle name="Input 3 8 2 5" xfId="36110"/>
    <cellStyle name="Input 3 8 3" xfId="10364"/>
    <cellStyle name="Input 3 8 3 2" xfId="36114"/>
    <cellStyle name="Input 3 8 4" xfId="16457"/>
    <cellStyle name="Input 3 8 4 2" xfId="36115"/>
    <cellStyle name="Input 3 8 5" xfId="19351"/>
    <cellStyle name="Input 3 8 5 2" xfId="36116"/>
    <cellStyle name="Input 3 8 6" xfId="36109"/>
    <cellStyle name="Input 3 9" xfId="4974"/>
    <cellStyle name="Input 3 9 2" xfId="6683"/>
    <cellStyle name="Input 3 9 2 2" xfId="10809"/>
    <cellStyle name="Input 3 9 2 2 2" xfId="36119"/>
    <cellStyle name="Input 3 9 2 3" xfId="17089"/>
    <cellStyle name="Input 3 9 2 3 2" xfId="36120"/>
    <cellStyle name="Input 3 9 2 4" xfId="20201"/>
    <cellStyle name="Input 3 9 2 4 2" xfId="36121"/>
    <cellStyle name="Input 3 9 2 5" xfId="36118"/>
    <cellStyle name="Input 3 9 3" xfId="9956"/>
    <cellStyle name="Input 3 9 3 2" xfId="36122"/>
    <cellStyle name="Input 3 9 4" xfId="15798"/>
    <cellStyle name="Input 3 9 4 2" xfId="36123"/>
    <cellStyle name="Input 3 9 5" xfId="18492"/>
    <cellStyle name="Input 3 9 5 2" xfId="36124"/>
    <cellStyle name="Input 3 9 6" xfId="36117"/>
    <cellStyle name="Input 4" xfId="2483"/>
    <cellStyle name="Input 4 2" xfId="2870"/>
    <cellStyle name="Input 4 2 2" xfId="14246"/>
    <cellStyle name="Input 4 2 2 2" xfId="36127"/>
    <cellStyle name="Input 4 2 3" xfId="17830"/>
    <cellStyle name="Input 4 2 3 2" xfId="36128"/>
    <cellStyle name="Input 4 2 4" xfId="36126"/>
    <cellStyle name="Input 4 3" xfId="3253"/>
    <cellStyle name="Input 4 3 2" xfId="14522"/>
    <cellStyle name="Input 4 3 2 2" xfId="36130"/>
    <cellStyle name="Input 4 3 3" xfId="15029"/>
    <cellStyle name="Input 4 3 3 2" xfId="36131"/>
    <cellStyle name="Input 4 3 4" xfId="36129"/>
    <cellStyle name="Input 4 4" xfId="3636"/>
    <cellStyle name="Input 4 4 2" xfId="14797"/>
    <cellStyle name="Input 4 4 2 2" xfId="36133"/>
    <cellStyle name="Input 4 4 3" xfId="13323"/>
    <cellStyle name="Input 4 4 3 2" xfId="36134"/>
    <cellStyle name="Input 4 4 4" xfId="36132"/>
    <cellStyle name="Input 4 5" xfId="4018"/>
    <cellStyle name="Input 4 5 2" xfId="15071"/>
    <cellStyle name="Input 4 5 2 2" xfId="36136"/>
    <cellStyle name="Input 4 5 3" xfId="12941"/>
    <cellStyle name="Input 4 5 3 2" xfId="36137"/>
    <cellStyle name="Input 4 5 4" xfId="36135"/>
    <cellStyle name="Input 4 6" xfId="13966"/>
    <cellStyle name="Input 4 6 2" xfId="36138"/>
    <cellStyle name="Input 4 7" xfId="14749"/>
    <cellStyle name="Input 4 7 2" xfId="36139"/>
    <cellStyle name="Input 4 8" xfId="36125"/>
    <cellStyle name="Input 5" xfId="2562"/>
    <cellStyle name="Input 5 2" xfId="2949"/>
    <cellStyle name="Input 5 2 2" xfId="14306"/>
    <cellStyle name="Input 5 2 2 2" xfId="36142"/>
    <cellStyle name="Input 5 2 3" xfId="14195"/>
    <cellStyle name="Input 5 2 3 2" xfId="36143"/>
    <cellStyle name="Input 5 2 4" xfId="36141"/>
    <cellStyle name="Input 5 3" xfId="3332"/>
    <cellStyle name="Input 5 3 2" xfId="14582"/>
    <cellStyle name="Input 5 3 2 2" xfId="36145"/>
    <cellStyle name="Input 5 3 3" xfId="13652"/>
    <cellStyle name="Input 5 3 3 2" xfId="36146"/>
    <cellStyle name="Input 5 3 4" xfId="36144"/>
    <cellStyle name="Input 5 4" xfId="3715"/>
    <cellStyle name="Input 5 4 2" xfId="14857"/>
    <cellStyle name="Input 5 4 2 2" xfId="36148"/>
    <cellStyle name="Input 5 4 3" xfId="13244"/>
    <cellStyle name="Input 5 4 3 2" xfId="36149"/>
    <cellStyle name="Input 5 4 4" xfId="36147"/>
    <cellStyle name="Input 5 5" xfId="4097"/>
    <cellStyle name="Input 5 5 2" xfId="15131"/>
    <cellStyle name="Input 5 5 2 2" xfId="36151"/>
    <cellStyle name="Input 5 5 3" xfId="12862"/>
    <cellStyle name="Input 5 5 3 2" xfId="36152"/>
    <cellStyle name="Input 5 5 4" xfId="36150"/>
    <cellStyle name="Input 5 6" xfId="14026"/>
    <cellStyle name="Input 5 6 2" xfId="36153"/>
    <cellStyle name="Input 5 7" xfId="17004"/>
    <cellStyle name="Input 5 7 2" xfId="36154"/>
    <cellStyle name="Input 5 8" xfId="36140"/>
    <cellStyle name="Input 6" xfId="21862"/>
    <cellStyle name="Input 6 2" xfId="36155"/>
    <cellStyle name="Input 7" xfId="29072"/>
    <cellStyle name="Input 8" xfId="56043"/>
    <cellStyle name="Linked Cell" xfId="22221"/>
    <cellStyle name="material" xfId="207"/>
    <cellStyle name="material 2" xfId="208"/>
    <cellStyle name="Moeda 10" xfId="1849"/>
    <cellStyle name="Moeda 10 2" xfId="1898"/>
    <cellStyle name="Moeda 10 2 2" xfId="2043"/>
    <cellStyle name="Moeda 10 2 2 2" xfId="22093"/>
    <cellStyle name="Moeda 10 2 2 2 2" xfId="22656"/>
    <cellStyle name="Moeda 10 2 2 2 2 2" xfId="23543"/>
    <cellStyle name="Moeda 10 2 2 2 2 2 2" xfId="25319"/>
    <cellStyle name="Moeda 10 2 2 2 2 2 2 2" xfId="28870"/>
    <cellStyle name="Moeda 10 2 2 2 2 2 2 2 2" xfId="52576"/>
    <cellStyle name="Moeda 10 2 2 2 2 2 2 3" xfId="36159"/>
    <cellStyle name="Moeda 10 2 2 2 2 2 3" xfId="27094"/>
    <cellStyle name="Moeda 10 2 2 2 2 2 3 2" xfId="52575"/>
    <cellStyle name="Moeda 10 2 2 2 2 2 4" xfId="36158"/>
    <cellStyle name="Moeda 10 2 2 2 2 3" xfId="24431"/>
    <cellStyle name="Moeda 10 2 2 2 2 3 2" xfId="27982"/>
    <cellStyle name="Moeda 10 2 2 2 2 3 2 2" xfId="52577"/>
    <cellStyle name="Moeda 10 2 2 2 2 3 3" xfId="36160"/>
    <cellStyle name="Moeda 10 2 2 2 2 4" xfId="26207"/>
    <cellStyle name="Moeda 10 2 2 2 2 4 2" xfId="52574"/>
    <cellStyle name="Moeda 10 2 2 2 2 5" xfId="36157"/>
    <cellStyle name="Moeda 10 2 2 2 3" xfId="23040"/>
    <cellStyle name="Moeda 10 2 2 2 3 2" xfId="24816"/>
    <cellStyle name="Moeda 10 2 2 2 3 2 2" xfId="28367"/>
    <cellStyle name="Moeda 10 2 2 2 3 2 2 2" xfId="52579"/>
    <cellStyle name="Moeda 10 2 2 2 3 2 3" xfId="36162"/>
    <cellStyle name="Moeda 10 2 2 2 3 3" xfId="26591"/>
    <cellStyle name="Moeda 10 2 2 2 3 3 2" xfId="52578"/>
    <cellStyle name="Moeda 10 2 2 2 3 4" xfId="36161"/>
    <cellStyle name="Moeda 10 2 2 2 4" xfId="23928"/>
    <cellStyle name="Moeda 10 2 2 2 4 2" xfId="27479"/>
    <cellStyle name="Moeda 10 2 2 2 4 2 2" xfId="52580"/>
    <cellStyle name="Moeda 10 2 2 2 4 3" xfId="36163"/>
    <cellStyle name="Moeda 10 2 2 2 5" xfId="25704"/>
    <cellStyle name="Moeda 10 2 2 2 5 2" xfId="52573"/>
    <cellStyle name="Moeda 10 2 2 2 6" xfId="36156"/>
    <cellStyle name="Moeda 10 2 3" xfId="2046"/>
    <cellStyle name="Moeda 10 2 3 2" xfId="21786"/>
    <cellStyle name="Moeda 10 2 3 2 2" xfId="22124"/>
    <cellStyle name="Moeda 10 2 3 2 2 2" xfId="22687"/>
    <cellStyle name="Moeda 10 2 3 2 2 2 2" xfId="23574"/>
    <cellStyle name="Moeda 10 2 3 2 2 2 2 2" xfId="25350"/>
    <cellStyle name="Moeda 10 2 3 2 2 2 2 2 2" xfId="28901"/>
    <cellStyle name="Moeda 10 2 3 2 2 2 2 2 2 2" xfId="52584"/>
    <cellStyle name="Moeda 10 2 3 2 2 2 2 2 3" xfId="36167"/>
    <cellStyle name="Moeda 10 2 3 2 2 2 2 3" xfId="27125"/>
    <cellStyle name="Moeda 10 2 3 2 2 2 2 3 2" xfId="52583"/>
    <cellStyle name="Moeda 10 2 3 2 2 2 2 4" xfId="36166"/>
    <cellStyle name="Moeda 10 2 3 2 2 2 3" xfId="24462"/>
    <cellStyle name="Moeda 10 2 3 2 2 2 3 2" xfId="28013"/>
    <cellStyle name="Moeda 10 2 3 2 2 2 3 2 2" xfId="52585"/>
    <cellStyle name="Moeda 10 2 3 2 2 2 3 3" xfId="36168"/>
    <cellStyle name="Moeda 10 2 3 2 2 2 4" xfId="26238"/>
    <cellStyle name="Moeda 10 2 3 2 2 2 4 2" xfId="52582"/>
    <cellStyle name="Moeda 10 2 3 2 2 2 5" xfId="36165"/>
    <cellStyle name="Moeda 10 2 3 2 2 3" xfId="23071"/>
    <cellStyle name="Moeda 10 2 3 2 2 3 2" xfId="24847"/>
    <cellStyle name="Moeda 10 2 3 2 2 3 2 2" xfId="28398"/>
    <cellStyle name="Moeda 10 2 3 2 2 3 2 2 2" xfId="52587"/>
    <cellStyle name="Moeda 10 2 3 2 2 3 2 3" xfId="36170"/>
    <cellStyle name="Moeda 10 2 3 2 2 3 3" xfId="26622"/>
    <cellStyle name="Moeda 10 2 3 2 2 3 3 2" xfId="52586"/>
    <cellStyle name="Moeda 10 2 3 2 2 3 4" xfId="36169"/>
    <cellStyle name="Moeda 10 2 3 2 2 4" xfId="23959"/>
    <cellStyle name="Moeda 10 2 3 2 2 4 2" xfId="27510"/>
    <cellStyle name="Moeda 10 2 3 2 2 4 2 2" xfId="52588"/>
    <cellStyle name="Moeda 10 2 3 2 2 4 3" xfId="36171"/>
    <cellStyle name="Moeda 10 2 3 2 2 5" xfId="25735"/>
    <cellStyle name="Moeda 10 2 3 2 2 5 2" xfId="52581"/>
    <cellStyle name="Moeda 10 2 3 2 2 6" xfId="36164"/>
    <cellStyle name="Moeda 10 2 3 3" xfId="21808"/>
    <cellStyle name="Moeda 10 2 3 3 2" xfId="21847"/>
    <cellStyle name="Moeda 10 2 3 3 2 2" xfId="22147"/>
    <cellStyle name="Moeda 10 2 3 3 2 2 2" xfId="22710"/>
    <cellStyle name="Moeda 10 2 3 3 2 2 2 2" xfId="23597"/>
    <cellStyle name="Moeda 10 2 3 3 2 2 2 2 2" xfId="25373"/>
    <cellStyle name="Moeda 10 2 3 3 2 2 2 2 2 2" xfId="28924"/>
    <cellStyle name="Moeda 10 2 3 3 2 2 2 2 2 2 2" xfId="52592"/>
    <cellStyle name="Moeda 10 2 3 3 2 2 2 2 2 3" xfId="36175"/>
    <cellStyle name="Moeda 10 2 3 3 2 2 2 2 3" xfId="27148"/>
    <cellStyle name="Moeda 10 2 3 3 2 2 2 2 3 2" xfId="52591"/>
    <cellStyle name="Moeda 10 2 3 3 2 2 2 2 4" xfId="36174"/>
    <cellStyle name="Moeda 10 2 3 3 2 2 2 3" xfId="24485"/>
    <cellStyle name="Moeda 10 2 3 3 2 2 2 3 2" xfId="28036"/>
    <cellStyle name="Moeda 10 2 3 3 2 2 2 3 2 2" xfId="52593"/>
    <cellStyle name="Moeda 10 2 3 3 2 2 2 3 3" xfId="36176"/>
    <cellStyle name="Moeda 10 2 3 3 2 2 2 4" xfId="26261"/>
    <cellStyle name="Moeda 10 2 3 3 2 2 2 4 2" xfId="52590"/>
    <cellStyle name="Moeda 10 2 3 3 2 2 2 5" xfId="36173"/>
    <cellStyle name="Moeda 10 2 3 3 2 2 3" xfId="23094"/>
    <cellStyle name="Moeda 10 2 3 3 2 2 3 2" xfId="24870"/>
    <cellStyle name="Moeda 10 2 3 3 2 2 3 2 2" xfId="28421"/>
    <cellStyle name="Moeda 10 2 3 3 2 2 3 2 2 2" xfId="52595"/>
    <cellStyle name="Moeda 10 2 3 3 2 2 3 2 3" xfId="36178"/>
    <cellStyle name="Moeda 10 2 3 3 2 2 3 3" xfId="26645"/>
    <cellStyle name="Moeda 10 2 3 3 2 2 3 3 2" xfId="52594"/>
    <cellStyle name="Moeda 10 2 3 3 2 2 3 4" xfId="36177"/>
    <cellStyle name="Moeda 10 2 3 3 2 2 4" xfId="23982"/>
    <cellStyle name="Moeda 10 2 3 3 2 2 4 2" xfId="27533"/>
    <cellStyle name="Moeda 10 2 3 3 2 2 4 2 2" xfId="52596"/>
    <cellStyle name="Moeda 10 2 3 3 2 2 4 3" xfId="36179"/>
    <cellStyle name="Moeda 10 2 3 3 2 2 5" xfId="25758"/>
    <cellStyle name="Moeda 10 2 3 3 2 2 5 2" xfId="52589"/>
    <cellStyle name="Moeda 10 2 3 3 2 2 6" xfId="36172"/>
    <cellStyle name="Moeda 10 2 3 3 3" xfId="21885"/>
    <cellStyle name="Moeda 10 2 3 3 3 2" xfId="22159"/>
    <cellStyle name="Moeda 10 2 3 3 3 2 2" xfId="22717"/>
    <cellStyle name="Moeda 10 2 3 3 3 2 2 2" xfId="23604"/>
    <cellStyle name="Moeda 10 2 3 3 3 2 2 2 2" xfId="25380"/>
    <cellStyle name="Moeda 10 2 3 3 3 2 2 2 2 2" xfId="28931"/>
    <cellStyle name="Moeda 10 2 3 3 3 2 2 2 2 2 2" xfId="52600"/>
    <cellStyle name="Moeda 10 2 3 3 3 2 2 2 2 3" xfId="36183"/>
    <cellStyle name="Moeda 10 2 3 3 3 2 2 2 3" xfId="27155"/>
    <cellStyle name="Moeda 10 2 3 3 3 2 2 2 3 2" xfId="52599"/>
    <cellStyle name="Moeda 10 2 3 3 3 2 2 2 4" xfId="36182"/>
    <cellStyle name="Moeda 10 2 3 3 3 2 2 3" xfId="24492"/>
    <cellStyle name="Moeda 10 2 3 3 3 2 2 3 2" xfId="28043"/>
    <cellStyle name="Moeda 10 2 3 3 3 2 2 3 2 2" xfId="52601"/>
    <cellStyle name="Moeda 10 2 3 3 3 2 2 3 3" xfId="36184"/>
    <cellStyle name="Moeda 10 2 3 3 3 2 2 4" xfId="26268"/>
    <cellStyle name="Moeda 10 2 3 3 3 2 2 4 2" xfId="52598"/>
    <cellStyle name="Moeda 10 2 3 3 3 2 2 5" xfId="36181"/>
    <cellStyle name="Moeda 10 2 3 3 3 2 3" xfId="23101"/>
    <cellStyle name="Moeda 10 2 3 3 3 2 3 2" xfId="24877"/>
    <cellStyle name="Moeda 10 2 3 3 3 2 3 2 2" xfId="28428"/>
    <cellStyle name="Moeda 10 2 3 3 3 2 3 2 2 2" xfId="52603"/>
    <cellStyle name="Moeda 10 2 3 3 3 2 3 2 3" xfId="36186"/>
    <cellStyle name="Moeda 10 2 3 3 3 2 3 3" xfId="26652"/>
    <cellStyle name="Moeda 10 2 3 3 3 2 3 3 2" xfId="52602"/>
    <cellStyle name="Moeda 10 2 3 3 3 2 3 4" xfId="36185"/>
    <cellStyle name="Moeda 10 2 3 3 3 2 4" xfId="23989"/>
    <cellStyle name="Moeda 10 2 3 3 3 2 4 2" xfId="27540"/>
    <cellStyle name="Moeda 10 2 3 3 3 2 4 2 2" xfId="52604"/>
    <cellStyle name="Moeda 10 2 3 3 3 2 4 3" xfId="36187"/>
    <cellStyle name="Moeda 10 2 3 3 3 2 5" xfId="25765"/>
    <cellStyle name="Moeda 10 2 3 3 3 2 5 2" xfId="52597"/>
    <cellStyle name="Moeda 10 2 3 3 3 2 6" xfId="36180"/>
    <cellStyle name="Moeda 10 2 3 3 4" xfId="22132"/>
    <cellStyle name="Moeda 10 2 3 3 4 2" xfId="22695"/>
    <cellStyle name="Moeda 10 2 3 3 4 2 2" xfId="23582"/>
    <cellStyle name="Moeda 10 2 3 3 4 2 2 2" xfId="25358"/>
    <cellStyle name="Moeda 10 2 3 3 4 2 2 2 2" xfId="28909"/>
    <cellStyle name="Moeda 10 2 3 3 4 2 2 2 2 2" xfId="52608"/>
    <cellStyle name="Moeda 10 2 3 3 4 2 2 2 3" xfId="36191"/>
    <cellStyle name="Moeda 10 2 3 3 4 2 2 3" xfId="27133"/>
    <cellStyle name="Moeda 10 2 3 3 4 2 2 3 2" xfId="52607"/>
    <cellStyle name="Moeda 10 2 3 3 4 2 2 4" xfId="36190"/>
    <cellStyle name="Moeda 10 2 3 3 4 2 3" xfId="24470"/>
    <cellStyle name="Moeda 10 2 3 3 4 2 3 2" xfId="28021"/>
    <cellStyle name="Moeda 10 2 3 3 4 2 3 2 2" xfId="52609"/>
    <cellStyle name="Moeda 10 2 3 3 4 2 3 3" xfId="36192"/>
    <cellStyle name="Moeda 10 2 3 3 4 2 4" xfId="26246"/>
    <cellStyle name="Moeda 10 2 3 3 4 2 4 2" xfId="52606"/>
    <cellStyle name="Moeda 10 2 3 3 4 2 5" xfId="36189"/>
    <cellStyle name="Moeda 10 2 3 3 4 3" xfId="23079"/>
    <cellStyle name="Moeda 10 2 3 3 4 3 2" xfId="24855"/>
    <cellStyle name="Moeda 10 2 3 3 4 3 2 2" xfId="28406"/>
    <cellStyle name="Moeda 10 2 3 3 4 3 2 2 2" xfId="52611"/>
    <cellStyle name="Moeda 10 2 3 3 4 3 2 3" xfId="36194"/>
    <cellStyle name="Moeda 10 2 3 3 4 3 3" xfId="26630"/>
    <cellStyle name="Moeda 10 2 3 3 4 3 3 2" xfId="52610"/>
    <cellStyle name="Moeda 10 2 3 3 4 3 4" xfId="36193"/>
    <cellStyle name="Moeda 10 2 3 3 4 4" xfId="23967"/>
    <cellStyle name="Moeda 10 2 3 3 4 4 2" xfId="27518"/>
    <cellStyle name="Moeda 10 2 3 3 4 4 2 2" xfId="52612"/>
    <cellStyle name="Moeda 10 2 3 3 4 4 3" xfId="36195"/>
    <cellStyle name="Moeda 10 2 3 3 4 5" xfId="25743"/>
    <cellStyle name="Moeda 10 2 3 3 4 5 2" xfId="52605"/>
    <cellStyle name="Moeda 10 2 3 3 4 6" xfId="36188"/>
    <cellStyle name="Moeda 10 2 3 4" xfId="21824"/>
    <cellStyle name="Moeda 10 2 3 4 2" xfId="22138"/>
    <cellStyle name="Moeda 10 2 3 4 2 2" xfId="22701"/>
    <cellStyle name="Moeda 10 2 3 4 2 2 2" xfId="23588"/>
    <cellStyle name="Moeda 10 2 3 4 2 2 2 2" xfId="25364"/>
    <cellStyle name="Moeda 10 2 3 4 2 2 2 2 2" xfId="28915"/>
    <cellStyle name="Moeda 10 2 3 4 2 2 2 2 2 2" xfId="52616"/>
    <cellStyle name="Moeda 10 2 3 4 2 2 2 2 3" xfId="36199"/>
    <cellStyle name="Moeda 10 2 3 4 2 2 2 3" xfId="27139"/>
    <cellStyle name="Moeda 10 2 3 4 2 2 2 3 2" xfId="52615"/>
    <cellStyle name="Moeda 10 2 3 4 2 2 2 4" xfId="36198"/>
    <cellStyle name="Moeda 10 2 3 4 2 2 3" xfId="24476"/>
    <cellStyle name="Moeda 10 2 3 4 2 2 3 2" xfId="28027"/>
    <cellStyle name="Moeda 10 2 3 4 2 2 3 2 2" xfId="52617"/>
    <cellStyle name="Moeda 10 2 3 4 2 2 3 3" xfId="36200"/>
    <cellStyle name="Moeda 10 2 3 4 2 2 4" xfId="26252"/>
    <cellStyle name="Moeda 10 2 3 4 2 2 4 2" xfId="52614"/>
    <cellStyle name="Moeda 10 2 3 4 2 2 5" xfId="36197"/>
    <cellStyle name="Moeda 10 2 3 4 2 3" xfId="23085"/>
    <cellStyle name="Moeda 10 2 3 4 2 3 2" xfId="24861"/>
    <cellStyle name="Moeda 10 2 3 4 2 3 2 2" xfId="28412"/>
    <cellStyle name="Moeda 10 2 3 4 2 3 2 2 2" xfId="52619"/>
    <cellStyle name="Moeda 10 2 3 4 2 3 2 3" xfId="36202"/>
    <cellStyle name="Moeda 10 2 3 4 2 3 3" xfId="26636"/>
    <cellStyle name="Moeda 10 2 3 4 2 3 3 2" xfId="52618"/>
    <cellStyle name="Moeda 10 2 3 4 2 3 4" xfId="36201"/>
    <cellStyle name="Moeda 10 2 3 4 2 4" xfId="23973"/>
    <cellStyle name="Moeda 10 2 3 4 2 4 2" xfId="27524"/>
    <cellStyle name="Moeda 10 2 3 4 2 4 2 2" xfId="52620"/>
    <cellStyle name="Moeda 10 2 3 4 2 4 3" xfId="36203"/>
    <cellStyle name="Moeda 10 2 3 4 2 5" xfId="25749"/>
    <cellStyle name="Moeda 10 2 3 4 2 5 2" xfId="52613"/>
    <cellStyle name="Moeda 10 2 3 4 2 6" xfId="36196"/>
    <cellStyle name="Moeda 10 2 3 5" xfId="21770"/>
    <cellStyle name="Moeda 10 2 3 5 2" xfId="22118"/>
    <cellStyle name="Moeda 10 2 3 5 2 2" xfId="22681"/>
    <cellStyle name="Moeda 10 2 3 5 2 2 2" xfId="23568"/>
    <cellStyle name="Moeda 10 2 3 5 2 2 2 2" xfId="25344"/>
    <cellStyle name="Moeda 10 2 3 5 2 2 2 2 2" xfId="28895"/>
    <cellStyle name="Moeda 10 2 3 5 2 2 2 2 2 2" xfId="52624"/>
    <cellStyle name="Moeda 10 2 3 5 2 2 2 2 3" xfId="36207"/>
    <cellStyle name="Moeda 10 2 3 5 2 2 2 3" xfId="27119"/>
    <cellStyle name="Moeda 10 2 3 5 2 2 2 3 2" xfId="52623"/>
    <cellStyle name="Moeda 10 2 3 5 2 2 2 4" xfId="36206"/>
    <cellStyle name="Moeda 10 2 3 5 2 2 3" xfId="24456"/>
    <cellStyle name="Moeda 10 2 3 5 2 2 3 2" xfId="28007"/>
    <cellStyle name="Moeda 10 2 3 5 2 2 3 2 2" xfId="52625"/>
    <cellStyle name="Moeda 10 2 3 5 2 2 3 3" xfId="36208"/>
    <cellStyle name="Moeda 10 2 3 5 2 2 4" xfId="26232"/>
    <cellStyle name="Moeda 10 2 3 5 2 2 4 2" xfId="52622"/>
    <cellStyle name="Moeda 10 2 3 5 2 2 5" xfId="36205"/>
    <cellStyle name="Moeda 10 2 3 5 2 3" xfId="23065"/>
    <cellStyle name="Moeda 10 2 3 5 2 3 2" xfId="24841"/>
    <cellStyle name="Moeda 10 2 3 5 2 3 2 2" xfId="28392"/>
    <cellStyle name="Moeda 10 2 3 5 2 3 2 2 2" xfId="52627"/>
    <cellStyle name="Moeda 10 2 3 5 2 3 2 3" xfId="36210"/>
    <cellStyle name="Moeda 10 2 3 5 2 3 3" xfId="26616"/>
    <cellStyle name="Moeda 10 2 3 5 2 3 3 2" xfId="52626"/>
    <cellStyle name="Moeda 10 2 3 5 2 3 4" xfId="36209"/>
    <cellStyle name="Moeda 10 2 3 5 2 4" xfId="23953"/>
    <cellStyle name="Moeda 10 2 3 5 2 4 2" xfId="27504"/>
    <cellStyle name="Moeda 10 2 3 5 2 4 2 2" xfId="52628"/>
    <cellStyle name="Moeda 10 2 3 5 2 4 3" xfId="36211"/>
    <cellStyle name="Moeda 10 2 3 5 2 5" xfId="25729"/>
    <cellStyle name="Moeda 10 2 3 5 2 5 2" xfId="52621"/>
    <cellStyle name="Moeda 10 2 3 5 2 6" xfId="36204"/>
    <cellStyle name="Moeda 10 2 3 6" xfId="22094"/>
    <cellStyle name="Moeda 10 2 3 6 2" xfId="22657"/>
    <cellStyle name="Moeda 10 2 3 6 2 2" xfId="23544"/>
    <cellStyle name="Moeda 10 2 3 6 2 2 2" xfId="25320"/>
    <cellStyle name="Moeda 10 2 3 6 2 2 2 2" xfId="28871"/>
    <cellStyle name="Moeda 10 2 3 6 2 2 2 2 2" xfId="52632"/>
    <cellStyle name="Moeda 10 2 3 6 2 2 2 3" xfId="36215"/>
    <cellStyle name="Moeda 10 2 3 6 2 2 3" xfId="27095"/>
    <cellStyle name="Moeda 10 2 3 6 2 2 3 2" xfId="52631"/>
    <cellStyle name="Moeda 10 2 3 6 2 2 4" xfId="36214"/>
    <cellStyle name="Moeda 10 2 3 6 2 3" xfId="24432"/>
    <cellStyle name="Moeda 10 2 3 6 2 3 2" xfId="27983"/>
    <cellStyle name="Moeda 10 2 3 6 2 3 2 2" xfId="52633"/>
    <cellStyle name="Moeda 10 2 3 6 2 3 3" xfId="36216"/>
    <cellStyle name="Moeda 10 2 3 6 2 4" xfId="26208"/>
    <cellStyle name="Moeda 10 2 3 6 2 4 2" xfId="52630"/>
    <cellStyle name="Moeda 10 2 3 6 2 5" xfId="36213"/>
    <cellStyle name="Moeda 10 2 3 6 3" xfId="23041"/>
    <cellStyle name="Moeda 10 2 3 6 3 2" xfId="24817"/>
    <cellStyle name="Moeda 10 2 3 6 3 2 2" xfId="28368"/>
    <cellStyle name="Moeda 10 2 3 6 3 2 2 2" xfId="52635"/>
    <cellStyle name="Moeda 10 2 3 6 3 2 3" xfId="36218"/>
    <cellStyle name="Moeda 10 2 3 6 3 3" xfId="26592"/>
    <cellStyle name="Moeda 10 2 3 6 3 3 2" xfId="52634"/>
    <cellStyle name="Moeda 10 2 3 6 3 4" xfId="36217"/>
    <cellStyle name="Moeda 10 2 3 6 4" xfId="23929"/>
    <cellStyle name="Moeda 10 2 3 6 4 2" xfId="27480"/>
    <cellStyle name="Moeda 10 2 3 6 4 2 2" xfId="52636"/>
    <cellStyle name="Moeda 10 2 3 6 4 3" xfId="36219"/>
    <cellStyle name="Moeda 10 2 3 6 5" xfId="25705"/>
    <cellStyle name="Moeda 10 2 3 6 5 2" xfId="52629"/>
    <cellStyle name="Moeda 10 2 3 6 6" xfId="36212"/>
    <cellStyle name="Moeda 10 2 4" xfId="22065"/>
    <cellStyle name="Moeda 10 2 4 2" xfId="22628"/>
    <cellStyle name="Moeda 10 2 4 2 2" xfId="23515"/>
    <cellStyle name="Moeda 10 2 4 2 2 2" xfId="25291"/>
    <cellStyle name="Moeda 10 2 4 2 2 2 2" xfId="28842"/>
    <cellStyle name="Moeda 10 2 4 2 2 2 2 2" xfId="52640"/>
    <cellStyle name="Moeda 10 2 4 2 2 2 3" xfId="36223"/>
    <cellStyle name="Moeda 10 2 4 2 2 3" xfId="27066"/>
    <cellStyle name="Moeda 10 2 4 2 2 3 2" xfId="52639"/>
    <cellStyle name="Moeda 10 2 4 2 2 4" xfId="36222"/>
    <cellStyle name="Moeda 10 2 4 2 3" xfId="24403"/>
    <cellStyle name="Moeda 10 2 4 2 3 2" xfId="27954"/>
    <cellStyle name="Moeda 10 2 4 2 3 2 2" xfId="52641"/>
    <cellStyle name="Moeda 10 2 4 2 3 3" xfId="36224"/>
    <cellStyle name="Moeda 10 2 4 2 4" xfId="26179"/>
    <cellStyle name="Moeda 10 2 4 2 4 2" xfId="52638"/>
    <cellStyle name="Moeda 10 2 4 2 5" xfId="36221"/>
    <cellStyle name="Moeda 10 2 4 3" xfId="23012"/>
    <cellStyle name="Moeda 10 2 4 3 2" xfId="24788"/>
    <cellStyle name="Moeda 10 2 4 3 2 2" xfId="28339"/>
    <cellStyle name="Moeda 10 2 4 3 2 2 2" xfId="52643"/>
    <cellStyle name="Moeda 10 2 4 3 2 3" xfId="36226"/>
    <cellStyle name="Moeda 10 2 4 3 3" xfId="26563"/>
    <cellStyle name="Moeda 10 2 4 3 3 2" xfId="52642"/>
    <cellStyle name="Moeda 10 2 4 3 4" xfId="36225"/>
    <cellStyle name="Moeda 10 2 4 4" xfId="23900"/>
    <cellStyle name="Moeda 10 2 4 4 2" xfId="27451"/>
    <cellStyle name="Moeda 10 2 4 4 2 2" xfId="52644"/>
    <cellStyle name="Moeda 10 2 4 4 3" xfId="36227"/>
    <cellStyle name="Moeda 10 2 4 5" xfId="25676"/>
    <cellStyle name="Moeda 10 2 4 5 2" xfId="52637"/>
    <cellStyle name="Moeda 10 2 4 6" xfId="36220"/>
    <cellStyle name="Moeda 10 3" xfId="22044"/>
    <cellStyle name="Moeda 10 3 2" xfId="22607"/>
    <cellStyle name="Moeda 10 3 2 2" xfId="23494"/>
    <cellStyle name="Moeda 10 3 2 2 2" xfId="25270"/>
    <cellStyle name="Moeda 10 3 2 2 2 2" xfId="28821"/>
    <cellStyle name="Moeda 10 3 2 2 2 2 2" xfId="52648"/>
    <cellStyle name="Moeda 10 3 2 2 2 3" xfId="36231"/>
    <cellStyle name="Moeda 10 3 2 2 3" xfId="27045"/>
    <cellStyle name="Moeda 10 3 2 2 3 2" xfId="52647"/>
    <cellStyle name="Moeda 10 3 2 2 4" xfId="36230"/>
    <cellStyle name="Moeda 10 3 2 3" xfId="24382"/>
    <cellStyle name="Moeda 10 3 2 3 2" xfId="27933"/>
    <cellStyle name="Moeda 10 3 2 3 2 2" xfId="52649"/>
    <cellStyle name="Moeda 10 3 2 3 3" xfId="36232"/>
    <cellStyle name="Moeda 10 3 2 4" xfId="26158"/>
    <cellStyle name="Moeda 10 3 2 4 2" xfId="52646"/>
    <cellStyle name="Moeda 10 3 2 5" xfId="36229"/>
    <cellStyle name="Moeda 10 3 3" xfId="22991"/>
    <cellStyle name="Moeda 10 3 3 2" xfId="24767"/>
    <cellStyle name="Moeda 10 3 3 2 2" xfId="28318"/>
    <cellStyle name="Moeda 10 3 3 2 2 2" xfId="52651"/>
    <cellStyle name="Moeda 10 3 3 2 3" xfId="36234"/>
    <cellStyle name="Moeda 10 3 3 3" xfId="26542"/>
    <cellStyle name="Moeda 10 3 3 3 2" xfId="52650"/>
    <cellStyle name="Moeda 10 3 3 4" xfId="36233"/>
    <cellStyle name="Moeda 10 3 4" xfId="23879"/>
    <cellStyle name="Moeda 10 3 4 2" xfId="27430"/>
    <cellStyle name="Moeda 10 3 4 2 2" xfId="52652"/>
    <cellStyle name="Moeda 10 3 4 3" xfId="36235"/>
    <cellStyle name="Moeda 10 3 5" xfId="25655"/>
    <cellStyle name="Moeda 10 3 5 2" xfId="52645"/>
    <cellStyle name="Moeda 10 3 6" xfId="36228"/>
    <cellStyle name="Moeda 11" xfId="1986"/>
    <cellStyle name="Moeda 11 2" xfId="22083"/>
    <cellStyle name="Moeda 11 2 2" xfId="22646"/>
    <cellStyle name="Moeda 11 2 2 2" xfId="23533"/>
    <cellStyle name="Moeda 11 2 2 2 2" xfId="25309"/>
    <cellStyle name="Moeda 11 2 2 2 2 2" xfId="28860"/>
    <cellStyle name="Moeda 11 2 2 2 2 2 2" xfId="52656"/>
    <cellStyle name="Moeda 11 2 2 2 2 3" xfId="36239"/>
    <cellStyle name="Moeda 11 2 2 2 3" xfId="27084"/>
    <cellStyle name="Moeda 11 2 2 2 3 2" xfId="52655"/>
    <cellStyle name="Moeda 11 2 2 2 4" xfId="36238"/>
    <cellStyle name="Moeda 11 2 2 3" xfId="24421"/>
    <cellStyle name="Moeda 11 2 2 3 2" xfId="27972"/>
    <cellStyle name="Moeda 11 2 2 3 2 2" xfId="52657"/>
    <cellStyle name="Moeda 11 2 2 3 3" xfId="36240"/>
    <cellStyle name="Moeda 11 2 2 4" xfId="26197"/>
    <cellStyle name="Moeda 11 2 2 4 2" xfId="52654"/>
    <cellStyle name="Moeda 11 2 2 5" xfId="36237"/>
    <cellStyle name="Moeda 11 2 3" xfId="23030"/>
    <cellStyle name="Moeda 11 2 3 2" xfId="24806"/>
    <cellStyle name="Moeda 11 2 3 2 2" xfId="28357"/>
    <cellStyle name="Moeda 11 2 3 2 2 2" xfId="52659"/>
    <cellStyle name="Moeda 11 2 3 2 3" xfId="36242"/>
    <cellStyle name="Moeda 11 2 3 3" xfId="26581"/>
    <cellStyle name="Moeda 11 2 3 3 2" xfId="52658"/>
    <cellStyle name="Moeda 11 2 3 4" xfId="36241"/>
    <cellStyle name="Moeda 11 2 4" xfId="23918"/>
    <cellStyle name="Moeda 11 2 4 2" xfId="27469"/>
    <cellStyle name="Moeda 11 2 4 2 2" xfId="52660"/>
    <cellStyle name="Moeda 11 2 4 3" xfId="36243"/>
    <cellStyle name="Moeda 11 2 5" xfId="25694"/>
    <cellStyle name="Moeda 11 2 5 2" xfId="52653"/>
    <cellStyle name="Moeda 11 2 6" xfId="36236"/>
    <cellStyle name="Moeda 12" xfId="23615"/>
    <cellStyle name="Moeda 12 2" xfId="25391"/>
    <cellStyle name="Moeda 12 2 2" xfId="28942"/>
    <cellStyle name="Moeda 12 2 2 2" xfId="52662"/>
    <cellStyle name="Moeda 12 2 3" xfId="36245"/>
    <cellStyle name="Moeda 12 3" xfId="27166"/>
    <cellStyle name="Moeda 12 3 2" xfId="52661"/>
    <cellStyle name="Moeda 12 4" xfId="36244"/>
    <cellStyle name="Moeda 13" xfId="24503"/>
    <cellStyle name="Moeda 13 2" xfId="28054"/>
    <cellStyle name="Moeda 13 2 2" xfId="52663"/>
    <cellStyle name="Moeda 13 3" xfId="36246"/>
    <cellStyle name="Moeda 2" xfId="209"/>
    <cellStyle name="Moeda 2 10" xfId="210"/>
    <cellStyle name="Moeda 2 10 2" xfId="211"/>
    <cellStyle name="Moeda 2 11" xfId="212"/>
    <cellStyle name="Moeda 2 11 2" xfId="213"/>
    <cellStyle name="Moeda 2 12" xfId="214"/>
    <cellStyle name="Moeda 2 12 2" xfId="215"/>
    <cellStyle name="Moeda 2 13" xfId="216"/>
    <cellStyle name="Moeda 2 13 2" xfId="217"/>
    <cellStyle name="Moeda 2 13 2 2" xfId="218"/>
    <cellStyle name="Moeda 2 13 3" xfId="219"/>
    <cellStyle name="Moeda 2 13 3 2" xfId="1723"/>
    <cellStyle name="Moeda 2 13 3 2 10" xfId="56044"/>
    <cellStyle name="Moeda 2 13 3 2 2" xfId="21932"/>
    <cellStyle name="Moeda 2 13 3 2 2 2" xfId="22495"/>
    <cellStyle name="Moeda 2 13 3 2 2 2 2" xfId="23382"/>
    <cellStyle name="Moeda 2 13 3 2 2 2 2 2" xfId="25158"/>
    <cellStyle name="Moeda 2 13 3 2 2 2 2 2 2" xfId="28709"/>
    <cellStyle name="Moeda 2 13 3 2 2 2 2 2 2 2" xfId="52667"/>
    <cellStyle name="Moeda 2 13 3 2 2 2 2 2 3" xfId="36250"/>
    <cellStyle name="Moeda 2 13 3 2 2 2 2 3" xfId="26933"/>
    <cellStyle name="Moeda 2 13 3 2 2 2 2 3 2" xfId="52666"/>
    <cellStyle name="Moeda 2 13 3 2 2 2 2 4" xfId="36249"/>
    <cellStyle name="Moeda 2 13 3 2 2 2 3" xfId="24270"/>
    <cellStyle name="Moeda 2 13 3 2 2 2 3 2" xfId="27821"/>
    <cellStyle name="Moeda 2 13 3 2 2 2 3 2 2" xfId="52668"/>
    <cellStyle name="Moeda 2 13 3 2 2 2 3 3" xfId="36251"/>
    <cellStyle name="Moeda 2 13 3 2 2 2 4" xfId="26046"/>
    <cellStyle name="Moeda 2 13 3 2 2 2 4 2" xfId="52665"/>
    <cellStyle name="Moeda 2 13 3 2 2 2 5" xfId="36248"/>
    <cellStyle name="Moeda 2 13 3 2 2 3" xfId="22879"/>
    <cellStyle name="Moeda 2 13 3 2 2 3 2" xfId="24655"/>
    <cellStyle name="Moeda 2 13 3 2 2 3 2 2" xfId="28206"/>
    <cellStyle name="Moeda 2 13 3 2 2 3 2 2 2" xfId="52670"/>
    <cellStyle name="Moeda 2 13 3 2 2 3 2 3" xfId="36253"/>
    <cellStyle name="Moeda 2 13 3 2 2 3 3" xfId="26430"/>
    <cellStyle name="Moeda 2 13 3 2 2 3 3 2" xfId="52669"/>
    <cellStyle name="Moeda 2 13 3 2 2 3 4" xfId="36252"/>
    <cellStyle name="Moeda 2 13 3 2 2 4" xfId="23767"/>
    <cellStyle name="Moeda 2 13 3 2 2 4 2" xfId="27318"/>
    <cellStyle name="Moeda 2 13 3 2 2 4 2 2" xfId="52671"/>
    <cellStyle name="Moeda 2 13 3 2 2 4 3" xfId="36254"/>
    <cellStyle name="Moeda 2 13 3 2 2 5" xfId="25543"/>
    <cellStyle name="Moeda 2 13 3 2 2 5 2" xfId="52664"/>
    <cellStyle name="Moeda 2 13 3 2 2 6" xfId="36247"/>
    <cellStyle name="Moeda 2 13 3 2 3" xfId="22236"/>
    <cellStyle name="Moeda 2 13 3 2 3 2" xfId="23123"/>
    <cellStyle name="Moeda 2 13 3 2 3 2 2" xfId="24899"/>
    <cellStyle name="Moeda 2 13 3 2 3 2 2 2" xfId="28450"/>
    <cellStyle name="Moeda 2 13 3 2 3 2 2 2 2" xfId="52674"/>
    <cellStyle name="Moeda 2 13 3 2 3 2 2 3" xfId="36257"/>
    <cellStyle name="Moeda 2 13 3 2 3 2 3" xfId="26674"/>
    <cellStyle name="Moeda 2 13 3 2 3 2 3 2" xfId="52673"/>
    <cellStyle name="Moeda 2 13 3 2 3 2 4" xfId="36256"/>
    <cellStyle name="Moeda 2 13 3 2 3 3" xfId="24011"/>
    <cellStyle name="Moeda 2 13 3 2 3 3 2" xfId="27562"/>
    <cellStyle name="Moeda 2 13 3 2 3 3 2 2" xfId="52675"/>
    <cellStyle name="Moeda 2 13 3 2 3 3 3" xfId="36258"/>
    <cellStyle name="Moeda 2 13 3 2 3 4" xfId="25787"/>
    <cellStyle name="Moeda 2 13 3 2 3 4 2" xfId="52672"/>
    <cellStyle name="Moeda 2 13 3 2 3 5" xfId="36255"/>
    <cellStyle name="Moeda 2 13 3 2 4" xfId="22355"/>
    <cellStyle name="Moeda 2 13 3 2 4 2" xfId="23242"/>
    <cellStyle name="Moeda 2 13 3 2 4 2 2" xfId="25018"/>
    <cellStyle name="Moeda 2 13 3 2 4 2 2 2" xfId="28569"/>
    <cellStyle name="Moeda 2 13 3 2 4 2 2 2 2" xfId="52678"/>
    <cellStyle name="Moeda 2 13 3 2 4 2 2 3" xfId="36261"/>
    <cellStyle name="Moeda 2 13 3 2 4 2 3" xfId="26793"/>
    <cellStyle name="Moeda 2 13 3 2 4 2 3 2" xfId="52677"/>
    <cellStyle name="Moeda 2 13 3 2 4 2 4" xfId="36260"/>
    <cellStyle name="Moeda 2 13 3 2 4 3" xfId="24130"/>
    <cellStyle name="Moeda 2 13 3 2 4 3 2" xfId="27681"/>
    <cellStyle name="Moeda 2 13 3 2 4 3 2 2" xfId="52679"/>
    <cellStyle name="Moeda 2 13 3 2 4 3 3" xfId="36262"/>
    <cellStyle name="Moeda 2 13 3 2 4 4" xfId="25906"/>
    <cellStyle name="Moeda 2 13 3 2 4 4 2" xfId="52676"/>
    <cellStyle name="Moeda 2 13 3 2 4 5" xfId="36259"/>
    <cellStyle name="Moeda 2 13 3 2 5" xfId="22739"/>
    <cellStyle name="Moeda 2 13 3 2 5 2" xfId="24515"/>
    <cellStyle name="Moeda 2 13 3 2 5 2 2" xfId="28066"/>
    <cellStyle name="Moeda 2 13 3 2 5 2 2 2" xfId="52681"/>
    <cellStyle name="Moeda 2 13 3 2 5 2 3" xfId="36264"/>
    <cellStyle name="Moeda 2 13 3 2 5 3" xfId="26290"/>
    <cellStyle name="Moeda 2 13 3 2 5 3 2" xfId="52680"/>
    <cellStyle name="Moeda 2 13 3 2 5 4" xfId="36263"/>
    <cellStyle name="Moeda 2 13 3 2 6" xfId="23627"/>
    <cellStyle name="Moeda 2 13 3 2 6 2" xfId="27178"/>
    <cellStyle name="Moeda 2 13 3 2 6 2 2" xfId="52682"/>
    <cellStyle name="Moeda 2 13 3 2 6 3" xfId="36265"/>
    <cellStyle name="Moeda 2 13 3 2 7" xfId="25403"/>
    <cellStyle name="Moeda 2 13 3 2 7 2" xfId="52448"/>
    <cellStyle name="Moeda 2 13 3 2 8" xfId="28954"/>
    <cellStyle name="Moeda 2 13 3 2 9" xfId="29097"/>
    <cellStyle name="Moeda 2 13 4" xfId="1722"/>
    <cellStyle name="Moeda 2 13 4 10" xfId="56045"/>
    <cellStyle name="Moeda 2 13 4 2" xfId="21931"/>
    <cellStyle name="Moeda 2 13 4 2 2" xfId="22494"/>
    <cellStyle name="Moeda 2 13 4 2 2 2" xfId="23381"/>
    <cellStyle name="Moeda 2 13 4 2 2 2 2" xfId="25157"/>
    <cellStyle name="Moeda 2 13 4 2 2 2 2 2" xfId="28708"/>
    <cellStyle name="Moeda 2 13 4 2 2 2 2 2 2" xfId="52686"/>
    <cellStyle name="Moeda 2 13 4 2 2 2 2 3" xfId="36269"/>
    <cellStyle name="Moeda 2 13 4 2 2 2 3" xfId="26932"/>
    <cellStyle name="Moeda 2 13 4 2 2 2 3 2" xfId="52685"/>
    <cellStyle name="Moeda 2 13 4 2 2 2 4" xfId="36268"/>
    <cellStyle name="Moeda 2 13 4 2 2 3" xfId="24269"/>
    <cellStyle name="Moeda 2 13 4 2 2 3 2" xfId="27820"/>
    <cellStyle name="Moeda 2 13 4 2 2 3 2 2" xfId="52687"/>
    <cellStyle name="Moeda 2 13 4 2 2 3 3" xfId="36270"/>
    <cellStyle name="Moeda 2 13 4 2 2 4" xfId="26045"/>
    <cellStyle name="Moeda 2 13 4 2 2 4 2" xfId="52684"/>
    <cellStyle name="Moeda 2 13 4 2 2 5" xfId="36267"/>
    <cellStyle name="Moeda 2 13 4 2 3" xfId="22878"/>
    <cellStyle name="Moeda 2 13 4 2 3 2" xfId="24654"/>
    <cellStyle name="Moeda 2 13 4 2 3 2 2" xfId="28205"/>
    <cellStyle name="Moeda 2 13 4 2 3 2 2 2" xfId="52689"/>
    <cellStyle name="Moeda 2 13 4 2 3 2 3" xfId="36272"/>
    <cellStyle name="Moeda 2 13 4 2 3 3" xfId="26429"/>
    <cellStyle name="Moeda 2 13 4 2 3 3 2" xfId="52688"/>
    <cellStyle name="Moeda 2 13 4 2 3 4" xfId="36271"/>
    <cellStyle name="Moeda 2 13 4 2 4" xfId="23766"/>
    <cellStyle name="Moeda 2 13 4 2 4 2" xfId="27317"/>
    <cellStyle name="Moeda 2 13 4 2 4 2 2" xfId="52690"/>
    <cellStyle name="Moeda 2 13 4 2 4 3" xfId="36273"/>
    <cellStyle name="Moeda 2 13 4 2 5" xfId="25542"/>
    <cellStyle name="Moeda 2 13 4 2 5 2" xfId="52683"/>
    <cellStyle name="Moeda 2 13 4 2 6" xfId="36266"/>
    <cellStyle name="Moeda 2 13 4 3" xfId="22235"/>
    <cellStyle name="Moeda 2 13 4 3 2" xfId="23122"/>
    <cellStyle name="Moeda 2 13 4 3 2 2" xfId="24898"/>
    <cellStyle name="Moeda 2 13 4 3 2 2 2" xfId="28449"/>
    <cellStyle name="Moeda 2 13 4 3 2 2 2 2" xfId="52693"/>
    <cellStyle name="Moeda 2 13 4 3 2 2 3" xfId="36276"/>
    <cellStyle name="Moeda 2 13 4 3 2 3" xfId="26673"/>
    <cellStyle name="Moeda 2 13 4 3 2 3 2" xfId="52692"/>
    <cellStyle name="Moeda 2 13 4 3 2 4" xfId="36275"/>
    <cellStyle name="Moeda 2 13 4 3 3" xfId="24010"/>
    <cellStyle name="Moeda 2 13 4 3 3 2" xfId="27561"/>
    <cellStyle name="Moeda 2 13 4 3 3 2 2" xfId="52694"/>
    <cellStyle name="Moeda 2 13 4 3 3 3" xfId="36277"/>
    <cellStyle name="Moeda 2 13 4 3 4" xfId="25786"/>
    <cellStyle name="Moeda 2 13 4 3 4 2" xfId="52691"/>
    <cellStyle name="Moeda 2 13 4 3 5" xfId="36274"/>
    <cellStyle name="Moeda 2 13 4 4" xfId="22354"/>
    <cellStyle name="Moeda 2 13 4 4 2" xfId="23241"/>
    <cellStyle name="Moeda 2 13 4 4 2 2" xfId="25017"/>
    <cellStyle name="Moeda 2 13 4 4 2 2 2" xfId="28568"/>
    <cellStyle name="Moeda 2 13 4 4 2 2 2 2" xfId="52697"/>
    <cellStyle name="Moeda 2 13 4 4 2 2 3" xfId="36280"/>
    <cellStyle name="Moeda 2 13 4 4 2 3" xfId="26792"/>
    <cellStyle name="Moeda 2 13 4 4 2 3 2" xfId="52696"/>
    <cellStyle name="Moeda 2 13 4 4 2 4" xfId="36279"/>
    <cellStyle name="Moeda 2 13 4 4 3" xfId="24129"/>
    <cellStyle name="Moeda 2 13 4 4 3 2" xfId="27680"/>
    <cellStyle name="Moeda 2 13 4 4 3 2 2" xfId="52698"/>
    <cellStyle name="Moeda 2 13 4 4 3 3" xfId="36281"/>
    <cellStyle name="Moeda 2 13 4 4 4" xfId="25905"/>
    <cellStyle name="Moeda 2 13 4 4 4 2" xfId="52695"/>
    <cellStyle name="Moeda 2 13 4 4 5" xfId="36278"/>
    <cellStyle name="Moeda 2 13 4 5" xfId="22738"/>
    <cellStyle name="Moeda 2 13 4 5 2" xfId="24514"/>
    <cellStyle name="Moeda 2 13 4 5 2 2" xfId="28065"/>
    <cellStyle name="Moeda 2 13 4 5 2 2 2" xfId="52700"/>
    <cellStyle name="Moeda 2 13 4 5 2 3" xfId="36283"/>
    <cellStyle name="Moeda 2 13 4 5 3" xfId="26289"/>
    <cellStyle name="Moeda 2 13 4 5 3 2" xfId="52699"/>
    <cellStyle name="Moeda 2 13 4 5 4" xfId="36282"/>
    <cellStyle name="Moeda 2 13 4 6" xfId="23626"/>
    <cellStyle name="Moeda 2 13 4 6 2" xfId="27177"/>
    <cellStyle name="Moeda 2 13 4 6 2 2" xfId="52701"/>
    <cellStyle name="Moeda 2 13 4 6 3" xfId="36284"/>
    <cellStyle name="Moeda 2 13 4 7" xfId="25402"/>
    <cellStyle name="Moeda 2 13 4 7 2" xfId="52447"/>
    <cellStyle name="Moeda 2 13 4 8" xfId="28953"/>
    <cellStyle name="Moeda 2 13 4 9" xfId="29096"/>
    <cellStyle name="Moeda 2 14" xfId="220"/>
    <cellStyle name="Moeda 2 14 2" xfId="221"/>
    <cellStyle name="Moeda 2 15" xfId="222"/>
    <cellStyle name="Moeda 2 15 2" xfId="223"/>
    <cellStyle name="Moeda 2 16" xfId="224"/>
    <cellStyle name="Moeda 2 16 2" xfId="225"/>
    <cellStyle name="Moeda 2 17" xfId="226"/>
    <cellStyle name="Moeda 2 17 2" xfId="227"/>
    <cellStyle name="Moeda 2 18" xfId="228"/>
    <cellStyle name="Moeda 2 18 2" xfId="229"/>
    <cellStyle name="Moeda 2 19" xfId="230"/>
    <cellStyle name="Moeda 2 19 2" xfId="231"/>
    <cellStyle name="Moeda 2 2" xfId="232"/>
    <cellStyle name="Moeda 2 2 10" xfId="233"/>
    <cellStyle name="Moeda 2 2 10 2" xfId="234"/>
    <cellStyle name="Moeda 2 2 11" xfId="235"/>
    <cellStyle name="Moeda 2 2 12" xfId="236"/>
    <cellStyle name="Moeda 2 2 2" xfId="237"/>
    <cellStyle name="Moeda 2 2 2 2" xfId="238"/>
    <cellStyle name="Moeda 2 2 3" xfId="239"/>
    <cellStyle name="Moeda 2 2 3 2" xfId="240"/>
    <cellStyle name="Moeda 2 2 4" xfId="241"/>
    <cellStyle name="Moeda 2 2 4 2" xfId="242"/>
    <cellStyle name="Moeda 2 2 5" xfId="243"/>
    <cellStyle name="Moeda 2 2 5 2" xfId="244"/>
    <cellStyle name="Moeda 2 2 6" xfId="245"/>
    <cellStyle name="Moeda 2 2 6 2" xfId="246"/>
    <cellStyle name="Moeda 2 2 7" xfId="247"/>
    <cellStyle name="Moeda 2 2 7 2" xfId="248"/>
    <cellStyle name="Moeda 2 2 8" xfId="249"/>
    <cellStyle name="Moeda 2 2 8 2" xfId="250"/>
    <cellStyle name="Moeda 2 2 9" xfId="251"/>
    <cellStyle name="Moeda 2 2 9 2" xfId="252"/>
    <cellStyle name="Moeda 2 20" xfId="253"/>
    <cellStyle name="Moeda 2 20 2" xfId="254"/>
    <cellStyle name="Moeda 2 21" xfId="255"/>
    <cellStyle name="Moeda 2 22" xfId="256"/>
    <cellStyle name="Moeda 2 3" xfId="257"/>
    <cellStyle name="Moeda 2 3 10" xfId="258"/>
    <cellStyle name="Moeda 2 3 10 2" xfId="259"/>
    <cellStyle name="Moeda 2 3 11" xfId="260"/>
    <cellStyle name="Moeda 2 3 2" xfId="261"/>
    <cellStyle name="Moeda 2 3 2 2" xfId="262"/>
    <cellStyle name="Moeda 2 3 3" xfId="263"/>
    <cellStyle name="Moeda 2 3 3 2" xfId="264"/>
    <cellStyle name="Moeda 2 3 4" xfId="265"/>
    <cellStyle name="Moeda 2 3 4 2" xfId="266"/>
    <cellStyle name="Moeda 2 3 5" xfId="267"/>
    <cellStyle name="Moeda 2 3 5 2" xfId="268"/>
    <cellStyle name="Moeda 2 3 6" xfId="269"/>
    <cellStyle name="Moeda 2 3 6 2" xfId="270"/>
    <cellStyle name="Moeda 2 3 7" xfId="271"/>
    <cellStyle name="Moeda 2 3 7 2" xfId="272"/>
    <cellStyle name="Moeda 2 3 8" xfId="273"/>
    <cellStyle name="Moeda 2 3 8 2" xfId="274"/>
    <cellStyle name="Moeda 2 3 9" xfId="275"/>
    <cellStyle name="Moeda 2 3 9 2" xfId="276"/>
    <cellStyle name="Moeda 2 4" xfId="277"/>
    <cellStyle name="Moeda 2 4 2" xfId="278"/>
    <cellStyle name="Moeda 2 5" xfId="279"/>
    <cellStyle name="Moeda 2 5 2" xfId="280"/>
    <cellStyle name="Moeda 2 6" xfId="281"/>
    <cellStyle name="Moeda 2 6 2" xfId="282"/>
    <cellStyle name="Moeda 2 7" xfId="283"/>
    <cellStyle name="Moeda 2 7 2" xfId="284"/>
    <cellStyle name="Moeda 2 8" xfId="285"/>
    <cellStyle name="Moeda 2 8 2" xfId="286"/>
    <cellStyle name="Moeda 2 9" xfId="287"/>
    <cellStyle name="Moeda 2 9 2" xfId="288"/>
    <cellStyle name="Moeda 3" xfId="289"/>
    <cellStyle name="Moeda 3 10" xfId="290"/>
    <cellStyle name="Moeda 3 10 2" xfId="291"/>
    <cellStyle name="Moeda 3 11" xfId="292"/>
    <cellStyle name="Moeda 3 11 2" xfId="293"/>
    <cellStyle name="Moeda 3 12" xfId="294"/>
    <cellStyle name="Moeda 3 12 2" xfId="295"/>
    <cellStyle name="Moeda 3 13" xfId="296"/>
    <cellStyle name="Moeda 3 14" xfId="297"/>
    <cellStyle name="Moeda 3 2" xfId="298"/>
    <cellStyle name="Moeda 3 2 10" xfId="299"/>
    <cellStyle name="Moeda 3 2 10 2" xfId="300"/>
    <cellStyle name="Moeda 3 2 11" xfId="301"/>
    <cellStyle name="Moeda 3 2 12" xfId="302"/>
    <cellStyle name="Moeda 3 2 2" xfId="303"/>
    <cellStyle name="Moeda 3 2 2 2" xfId="304"/>
    <cellStyle name="Moeda 3 2 3" xfId="305"/>
    <cellStyle name="Moeda 3 2 3 2" xfId="306"/>
    <cellStyle name="Moeda 3 2 4" xfId="307"/>
    <cellStyle name="Moeda 3 2 4 2" xfId="308"/>
    <cellStyle name="Moeda 3 2 5" xfId="309"/>
    <cellStyle name="Moeda 3 2 5 2" xfId="310"/>
    <cellStyle name="Moeda 3 2 6" xfId="311"/>
    <cellStyle name="Moeda 3 2 6 2" xfId="312"/>
    <cellStyle name="Moeda 3 2 7" xfId="313"/>
    <cellStyle name="Moeda 3 2 7 2" xfId="314"/>
    <cellStyle name="Moeda 3 2 8" xfId="315"/>
    <cellStyle name="Moeda 3 2 8 2" xfId="316"/>
    <cellStyle name="Moeda 3 2 9" xfId="317"/>
    <cellStyle name="Moeda 3 2 9 2" xfId="318"/>
    <cellStyle name="Moeda 3 3" xfId="319"/>
    <cellStyle name="Moeda 3 3 10" xfId="320"/>
    <cellStyle name="Moeda 3 3 10 2" xfId="321"/>
    <cellStyle name="Moeda 3 3 11" xfId="322"/>
    <cellStyle name="Moeda 3 3 2" xfId="323"/>
    <cellStyle name="Moeda 3 3 2 2" xfId="324"/>
    <cellStyle name="Moeda 3 3 3" xfId="325"/>
    <cellStyle name="Moeda 3 3 3 2" xfId="326"/>
    <cellStyle name="Moeda 3 3 4" xfId="327"/>
    <cellStyle name="Moeda 3 3 4 2" xfId="328"/>
    <cellStyle name="Moeda 3 3 5" xfId="329"/>
    <cellStyle name="Moeda 3 3 5 2" xfId="330"/>
    <cellStyle name="Moeda 3 3 6" xfId="331"/>
    <cellStyle name="Moeda 3 3 6 2" xfId="332"/>
    <cellStyle name="Moeda 3 3 7" xfId="333"/>
    <cellStyle name="Moeda 3 3 7 2" xfId="334"/>
    <cellStyle name="Moeda 3 3 8" xfId="335"/>
    <cellStyle name="Moeda 3 3 8 2" xfId="336"/>
    <cellStyle name="Moeda 3 3 9" xfId="337"/>
    <cellStyle name="Moeda 3 3 9 2" xfId="338"/>
    <cellStyle name="Moeda 3 4" xfId="339"/>
    <cellStyle name="Moeda 3 4 2" xfId="340"/>
    <cellStyle name="Moeda 3 5" xfId="341"/>
    <cellStyle name="Moeda 3 5 2" xfId="342"/>
    <cellStyle name="Moeda 3 6" xfId="343"/>
    <cellStyle name="Moeda 3 6 2" xfId="344"/>
    <cellStyle name="Moeda 3 7" xfId="345"/>
    <cellStyle name="Moeda 3 7 2" xfId="346"/>
    <cellStyle name="Moeda 3 8" xfId="347"/>
    <cellStyle name="Moeda 3 8 2" xfId="348"/>
    <cellStyle name="Moeda 3 9" xfId="349"/>
    <cellStyle name="Moeda 3 9 2" xfId="350"/>
    <cellStyle name="Moeda 4" xfId="351"/>
    <cellStyle name="Moeda 4 2" xfId="352"/>
    <cellStyle name="Moeda 5" xfId="353"/>
    <cellStyle name="Moeda 5 2" xfId="354"/>
    <cellStyle name="Moeda 6" xfId="355"/>
    <cellStyle name="Moeda 6 10" xfId="28943"/>
    <cellStyle name="Moeda 6 11" xfId="29080"/>
    <cellStyle name="Moeda 6 12" xfId="56046"/>
    <cellStyle name="Moeda 6 2" xfId="356"/>
    <cellStyle name="Moeda 6 2 10" xfId="29081"/>
    <cellStyle name="Moeda 6 2 11" xfId="56047"/>
    <cellStyle name="Moeda 6 2 2" xfId="1725"/>
    <cellStyle name="Moeda 6 2 2 10" xfId="56048"/>
    <cellStyle name="Moeda 6 2 2 2" xfId="21934"/>
    <cellStyle name="Moeda 6 2 2 2 2" xfId="22497"/>
    <cellStyle name="Moeda 6 2 2 2 2 2" xfId="23384"/>
    <cellStyle name="Moeda 6 2 2 2 2 2 2" xfId="25160"/>
    <cellStyle name="Moeda 6 2 2 2 2 2 2 2" xfId="28711"/>
    <cellStyle name="Moeda 6 2 2 2 2 2 2 2 2" xfId="52705"/>
    <cellStyle name="Moeda 6 2 2 2 2 2 2 3" xfId="36288"/>
    <cellStyle name="Moeda 6 2 2 2 2 2 3" xfId="26935"/>
    <cellStyle name="Moeda 6 2 2 2 2 2 3 2" xfId="52704"/>
    <cellStyle name="Moeda 6 2 2 2 2 2 4" xfId="36287"/>
    <cellStyle name="Moeda 6 2 2 2 2 3" xfId="24272"/>
    <cellStyle name="Moeda 6 2 2 2 2 3 2" xfId="27823"/>
    <cellStyle name="Moeda 6 2 2 2 2 3 2 2" xfId="52706"/>
    <cellStyle name="Moeda 6 2 2 2 2 3 3" xfId="36289"/>
    <cellStyle name="Moeda 6 2 2 2 2 4" xfId="26048"/>
    <cellStyle name="Moeda 6 2 2 2 2 4 2" xfId="52703"/>
    <cellStyle name="Moeda 6 2 2 2 2 5" xfId="36286"/>
    <cellStyle name="Moeda 6 2 2 2 3" xfId="22881"/>
    <cellStyle name="Moeda 6 2 2 2 3 2" xfId="24657"/>
    <cellStyle name="Moeda 6 2 2 2 3 2 2" xfId="28208"/>
    <cellStyle name="Moeda 6 2 2 2 3 2 2 2" xfId="52708"/>
    <cellStyle name="Moeda 6 2 2 2 3 2 3" xfId="36291"/>
    <cellStyle name="Moeda 6 2 2 2 3 3" xfId="26432"/>
    <cellStyle name="Moeda 6 2 2 2 3 3 2" xfId="52707"/>
    <cellStyle name="Moeda 6 2 2 2 3 4" xfId="36290"/>
    <cellStyle name="Moeda 6 2 2 2 4" xfId="23769"/>
    <cellStyle name="Moeda 6 2 2 2 4 2" xfId="27320"/>
    <cellStyle name="Moeda 6 2 2 2 4 2 2" xfId="52709"/>
    <cellStyle name="Moeda 6 2 2 2 4 3" xfId="36292"/>
    <cellStyle name="Moeda 6 2 2 2 5" xfId="25545"/>
    <cellStyle name="Moeda 6 2 2 2 5 2" xfId="52702"/>
    <cellStyle name="Moeda 6 2 2 2 6" xfId="36285"/>
    <cellStyle name="Moeda 6 2 2 3" xfId="22238"/>
    <cellStyle name="Moeda 6 2 2 3 2" xfId="23125"/>
    <cellStyle name="Moeda 6 2 2 3 2 2" xfId="24901"/>
    <cellStyle name="Moeda 6 2 2 3 2 2 2" xfId="28452"/>
    <cellStyle name="Moeda 6 2 2 3 2 2 2 2" xfId="52712"/>
    <cellStyle name="Moeda 6 2 2 3 2 2 3" xfId="36295"/>
    <cellStyle name="Moeda 6 2 2 3 2 3" xfId="26676"/>
    <cellStyle name="Moeda 6 2 2 3 2 3 2" xfId="52711"/>
    <cellStyle name="Moeda 6 2 2 3 2 4" xfId="36294"/>
    <cellStyle name="Moeda 6 2 2 3 3" xfId="24013"/>
    <cellStyle name="Moeda 6 2 2 3 3 2" xfId="27564"/>
    <cellStyle name="Moeda 6 2 2 3 3 2 2" xfId="52713"/>
    <cellStyle name="Moeda 6 2 2 3 3 3" xfId="36296"/>
    <cellStyle name="Moeda 6 2 2 3 4" xfId="25789"/>
    <cellStyle name="Moeda 6 2 2 3 4 2" xfId="52710"/>
    <cellStyle name="Moeda 6 2 2 3 5" xfId="36293"/>
    <cellStyle name="Moeda 6 2 2 4" xfId="22357"/>
    <cellStyle name="Moeda 6 2 2 4 2" xfId="23244"/>
    <cellStyle name="Moeda 6 2 2 4 2 2" xfId="25020"/>
    <cellStyle name="Moeda 6 2 2 4 2 2 2" xfId="28571"/>
    <cellStyle name="Moeda 6 2 2 4 2 2 2 2" xfId="52716"/>
    <cellStyle name="Moeda 6 2 2 4 2 2 3" xfId="36299"/>
    <cellStyle name="Moeda 6 2 2 4 2 3" xfId="26795"/>
    <cellStyle name="Moeda 6 2 2 4 2 3 2" xfId="52715"/>
    <cellStyle name="Moeda 6 2 2 4 2 4" xfId="36298"/>
    <cellStyle name="Moeda 6 2 2 4 3" xfId="24132"/>
    <cellStyle name="Moeda 6 2 2 4 3 2" xfId="27683"/>
    <cellStyle name="Moeda 6 2 2 4 3 2 2" xfId="52717"/>
    <cellStyle name="Moeda 6 2 2 4 3 3" xfId="36300"/>
    <cellStyle name="Moeda 6 2 2 4 4" xfId="25908"/>
    <cellStyle name="Moeda 6 2 2 4 4 2" xfId="52714"/>
    <cellStyle name="Moeda 6 2 2 4 5" xfId="36297"/>
    <cellStyle name="Moeda 6 2 2 5" xfId="22741"/>
    <cellStyle name="Moeda 6 2 2 5 2" xfId="24517"/>
    <cellStyle name="Moeda 6 2 2 5 2 2" xfId="28068"/>
    <cellStyle name="Moeda 6 2 2 5 2 2 2" xfId="52719"/>
    <cellStyle name="Moeda 6 2 2 5 2 3" xfId="36302"/>
    <cellStyle name="Moeda 6 2 2 5 3" xfId="26292"/>
    <cellStyle name="Moeda 6 2 2 5 3 2" xfId="52718"/>
    <cellStyle name="Moeda 6 2 2 5 4" xfId="36301"/>
    <cellStyle name="Moeda 6 2 2 6" xfId="23629"/>
    <cellStyle name="Moeda 6 2 2 6 2" xfId="27180"/>
    <cellStyle name="Moeda 6 2 2 6 2 2" xfId="52720"/>
    <cellStyle name="Moeda 6 2 2 6 3" xfId="36303"/>
    <cellStyle name="Moeda 6 2 2 7" xfId="25405"/>
    <cellStyle name="Moeda 6 2 2 7 2" xfId="52450"/>
    <cellStyle name="Moeda 6 2 2 8" xfId="28956"/>
    <cellStyle name="Moeda 6 2 2 9" xfId="29099"/>
    <cellStyle name="Moeda 6 2 3" xfId="21915"/>
    <cellStyle name="Moeda 6 2 3 2" xfId="22478"/>
    <cellStyle name="Moeda 6 2 3 2 2" xfId="23365"/>
    <cellStyle name="Moeda 6 2 3 2 2 2" xfId="25141"/>
    <cellStyle name="Moeda 6 2 3 2 2 2 2" xfId="28692"/>
    <cellStyle name="Moeda 6 2 3 2 2 2 2 2" xfId="52724"/>
    <cellStyle name="Moeda 6 2 3 2 2 2 3" xfId="36307"/>
    <cellStyle name="Moeda 6 2 3 2 2 3" xfId="26916"/>
    <cellStyle name="Moeda 6 2 3 2 2 3 2" xfId="52723"/>
    <cellStyle name="Moeda 6 2 3 2 2 4" xfId="36306"/>
    <cellStyle name="Moeda 6 2 3 2 3" xfId="24253"/>
    <cellStyle name="Moeda 6 2 3 2 3 2" xfId="27804"/>
    <cellStyle name="Moeda 6 2 3 2 3 2 2" xfId="52725"/>
    <cellStyle name="Moeda 6 2 3 2 3 3" xfId="36308"/>
    <cellStyle name="Moeda 6 2 3 2 4" xfId="26029"/>
    <cellStyle name="Moeda 6 2 3 2 4 2" xfId="52722"/>
    <cellStyle name="Moeda 6 2 3 2 5" xfId="36305"/>
    <cellStyle name="Moeda 6 2 3 3" xfId="22862"/>
    <cellStyle name="Moeda 6 2 3 3 2" xfId="24638"/>
    <cellStyle name="Moeda 6 2 3 3 2 2" xfId="28189"/>
    <cellStyle name="Moeda 6 2 3 3 2 2 2" xfId="52727"/>
    <cellStyle name="Moeda 6 2 3 3 2 3" xfId="36310"/>
    <cellStyle name="Moeda 6 2 3 3 3" xfId="26413"/>
    <cellStyle name="Moeda 6 2 3 3 3 2" xfId="52726"/>
    <cellStyle name="Moeda 6 2 3 3 4" xfId="36309"/>
    <cellStyle name="Moeda 6 2 3 4" xfId="23750"/>
    <cellStyle name="Moeda 6 2 3 4 2" xfId="27301"/>
    <cellStyle name="Moeda 6 2 3 4 2 2" xfId="52728"/>
    <cellStyle name="Moeda 6 2 3 4 3" xfId="36311"/>
    <cellStyle name="Moeda 6 2 3 5" xfId="25526"/>
    <cellStyle name="Moeda 6 2 3 5 2" xfId="52721"/>
    <cellStyle name="Moeda 6 2 3 6" xfId="36304"/>
    <cellStyle name="Moeda 6 2 4" xfId="22226"/>
    <cellStyle name="Moeda 6 2 4 2" xfId="23113"/>
    <cellStyle name="Moeda 6 2 4 2 2" xfId="24889"/>
    <cellStyle name="Moeda 6 2 4 2 2 2" xfId="28440"/>
    <cellStyle name="Moeda 6 2 4 2 2 2 2" xfId="52731"/>
    <cellStyle name="Moeda 6 2 4 2 2 3" xfId="36314"/>
    <cellStyle name="Moeda 6 2 4 2 3" xfId="26664"/>
    <cellStyle name="Moeda 6 2 4 2 3 2" xfId="52730"/>
    <cellStyle name="Moeda 6 2 4 2 4" xfId="36313"/>
    <cellStyle name="Moeda 6 2 4 3" xfId="24001"/>
    <cellStyle name="Moeda 6 2 4 3 2" xfId="27552"/>
    <cellStyle name="Moeda 6 2 4 3 2 2" xfId="52732"/>
    <cellStyle name="Moeda 6 2 4 3 3" xfId="36315"/>
    <cellStyle name="Moeda 6 2 4 4" xfId="25777"/>
    <cellStyle name="Moeda 6 2 4 4 2" xfId="52729"/>
    <cellStyle name="Moeda 6 2 4 5" xfId="36312"/>
    <cellStyle name="Moeda 6 2 5" xfId="22345"/>
    <cellStyle name="Moeda 6 2 5 2" xfId="23232"/>
    <cellStyle name="Moeda 6 2 5 2 2" xfId="25008"/>
    <cellStyle name="Moeda 6 2 5 2 2 2" xfId="28559"/>
    <cellStyle name="Moeda 6 2 5 2 2 2 2" xfId="52735"/>
    <cellStyle name="Moeda 6 2 5 2 2 3" xfId="36318"/>
    <cellStyle name="Moeda 6 2 5 2 3" xfId="26783"/>
    <cellStyle name="Moeda 6 2 5 2 3 2" xfId="52734"/>
    <cellStyle name="Moeda 6 2 5 2 4" xfId="36317"/>
    <cellStyle name="Moeda 6 2 5 3" xfId="24120"/>
    <cellStyle name="Moeda 6 2 5 3 2" xfId="27671"/>
    <cellStyle name="Moeda 6 2 5 3 2 2" xfId="52736"/>
    <cellStyle name="Moeda 6 2 5 3 3" xfId="36319"/>
    <cellStyle name="Moeda 6 2 5 4" xfId="25896"/>
    <cellStyle name="Moeda 6 2 5 4 2" xfId="52733"/>
    <cellStyle name="Moeda 6 2 5 5" xfId="36316"/>
    <cellStyle name="Moeda 6 2 6" xfId="22729"/>
    <cellStyle name="Moeda 6 2 6 2" xfId="24505"/>
    <cellStyle name="Moeda 6 2 6 2 2" xfId="28056"/>
    <cellStyle name="Moeda 6 2 6 2 2 2" xfId="52738"/>
    <cellStyle name="Moeda 6 2 6 2 3" xfId="36321"/>
    <cellStyle name="Moeda 6 2 6 3" xfId="26280"/>
    <cellStyle name="Moeda 6 2 6 3 2" xfId="52737"/>
    <cellStyle name="Moeda 6 2 6 4" xfId="36320"/>
    <cellStyle name="Moeda 6 2 7" xfId="23617"/>
    <cellStyle name="Moeda 6 2 7 2" xfId="27168"/>
    <cellStyle name="Moeda 6 2 7 2 2" xfId="52739"/>
    <cellStyle name="Moeda 6 2 7 3" xfId="36322"/>
    <cellStyle name="Moeda 6 2 8" xfId="25393"/>
    <cellStyle name="Moeda 6 2 8 2" xfId="52438"/>
    <cellStyle name="Moeda 6 2 9" xfId="28944"/>
    <cellStyle name="Moeda 6 3" xfId="1724"/>
    <cellStyle name="Moeda 6 3 10" xfId="56049"/>
    <cellStyle name="Moeda 6 3 2" xfId="21933"/>
    <cellStyle name="Moeda 6 3 2 2" xfId="22496"/>
    <cellStyle name="Moeda 6 3 2 2 2" xfId="23383"/>
    <cellStyle name="Moeda 6 3 2 2 2 2" xfId="25159"/>
    <cellStyle name="Moeda 6 3 2 2 2 2 2" xfId="28710"/>
    <cellStyle name="Moeda 6 3 2 2 2 2 2 2" xfId="52743"/>
    <cellStyle name="Moeda 6 3 2 2 2 2 3" xfId="36326"/>
    <cellStyle name="Moeda 6 3 2 2 2 3" xfId="26934"/>
    <cellStyle name="Moeda 6 3 2 2 2 3 2" xfId="52742"/>
    <cellStyle name="Moeda 6 3 2 2 2 4" xfId="36325"/>
    <cellStyle name="Moeda 6 3 2 2 3" xfId="24271"/>
    <cellStyle name="Moeda 6 3 2 2 3 2" xfId="27822"/>
    <cellStyle name="Moeda 6 3 2 2 3 2 2" xfId="52744"/>
    <cellStyle name="Moeda 6 3 2 2 3 3" xfId="36327"/>
    <cellStyle name="Moeda 6 3 2 2 4" xfId="26047"/>
    <cellStyle name="Moeda 6 3 2 2 4 2" xfId="52741"/>
    <cellStyle name="Moeda 6 3 2 2 5" xfId="36324"/>
    <cellStyle name="Moeda 6 3 2 3" xfId="22880"/>
    <cellStyle name="Moeda 6 3 2 3 2" xfId="24656"/>
    <cellStyle name="Moeda 6 3 2 3 2 2" xfId="28207"/>
    <cellStyle name="Moeda 6 3 2 3 2 2 2" xfId="52746"/>
    <cellStyle name="Moeda 6 3 2 3 2 3" xfId="36329"/>
    <cellStyle name="Moeda 6 3 2 3 3" xfId="26431"/>
    <cellStyle name="Moeda 6 3 2 3 3 2" xfId="52745"/>
    <cellStyle name="Moeda 6 3 2 3 4" xfId="36328"/>
    <cellStyle name="Moeda 6 3 2 4" xfId="23768"/>
    <cellStyle name="Moeda 6 3 2 4 2" xfId="27319"/>
    <cellStyle name="Moeda 6 3 2 4 2 2" xfId="52747"/>
    <cellStyle name="Moeda 6 3 2 4 3" xfId="36330"/>
    <cellStyle name="Moeda 6 3 2 5" xfId="25544"/>
    <cellStyle name="Moeda 6 3 2 5 2" xfId="52740"/>
    <cellStyle name="Moeda 6 3 2 6" xfId="36323"/>
    <cellStyle name="Moeda 6 3 3" xfId="22237"/>
    <cellStyle name="Moeda 6 3 3 2" xfId="23124"/>
    <cellStyle name="Moeda 6 3 3 2 2" xfId="24900"/>
    <cellStyle name="Moeda 6 3 3 2 2 2" xfId="28451"/>
    <cellStyle name="Moeda 6 3 3 2 2 2 2" xfId="52750"/>
    <cellStyle name="Moeda 6 3 3 2 2 3" xfId="36333"/>
    <cellStyle name="Moeda 6 3 3 2 3" xfId="26675"/>
    <cellStyle name="Moeda 6 3 3 2 3 2" xfId="52749"/>
    <cellStyle name="Moeda 6 3 3 2 4" xfId="36332"/>
    <cellStyle name="Moeda 6 3 3 3" xfId="24012"/>
    <cellStyle name="Moeda 6 3 3 3 2" xfId="27563"/>
    <cellStyle name="Moeda 6 3 3 3 2 2" xfId="52751"/>
    <cellStyle name="Moeda 6 3 3 3 3" xfId="36334"/>
    <cellStyle name="Moeda 6 3 3 4" xfId="25788"/>
    <cellStyle name="Moeda 6 3 3 4 2" xfId="52748"/>
    <cellStyle name="Moeda 6 3 3 5" xfId="36331"/>
    <cellStyle name="Moeda 6 3 4" xfId="22356"/>
    <cellStyle name="Moeda 6 3 4 2" xfId="23243"/>
    <cellStyle name="Moeda 6 3 4 2 2" xfId="25019"/>
    <cellStyle name="Moeda 6 3 4 2 2 2" xfId="28570"/>
    <cellStyle name="Moeda 6 3 4 2 2 2 2" xfId="52754"/>
    <cellStyle name="Moeda 6 3 4 2 2 3" xfId="36337"/>
    <cellStyle name="Moeda 6 3 4 2 3" xfId="26794"/>
    <cellStyle name="Moeda 6 3 4 2 3 2" xfId="52753"/>
    <cellStyle name="Moeda 6 3 4 2 4" xfId="36336"/>
    <cellStyle name="Moeda 6 3 4 3" xfId="24131"/>
    <cellStyle name="Moeda 6 3 4 3 2" xfId="27682"/>
    <cellStyle name="Moeda 6 3 4 3 2 2" xfId="52755"/>
    <cellStyle name="Moeda 6 3 4 3 3" xfId="36338"/>
    <cellStyle name="Moeda 6 3 4 4" xfId="25907"/>
    <cellStyle name="Moeda 6 3 4 4 2" xfId="52752"/>
    <cellStyle name="Moeda 6 3 4 5" xfId="36335"/>
    <cellStyle name="Moeda 6 3 5" xfId="22740"/>
    <cellStyle name="Moeda 6 3 5 2" xfId="24516"/>
    <cellStyle name="Moeda 6 3 5 2 2" xfId="28067"/>
    <cellStyle name="Moeda 6 3 5 2 2 2" xfId="52757"/>
    <cellStyle name="Moeda 6 3 5 2 3" xfId="36340"/>
    <cellStyle name="Moeda 6 3 5 3" xfId="26291"/>
    <cellStyle name="Moeda 6 3 5 3 2" xfId="52756"/>
    <cellStyle name="Moeda 6 3 5 4" xfId="36339"/>
    <cellStyle name="Moeda 6 3 6" xfId="23628"/>
    <cellStyle name="Moeda 6 3 6 2" xfId="27179"/>
    <cellStyle name="Moeda 6 3 6 2 2" xfId="52758"/>
    <cellStyle name="Moeda 6 3 6 3" xfId="36341"/>
    <cellStyle name="Moeda 6 3 7" xfId="25404"/>
    <cellStyle name="Moeda 6 3 7 2" xfId="52449"/>
    <cellStyle name="Moeda 6 3 8" xfId="28955"/>
    <cellStyle name="Moeda 6 3 9" xfId="29098"/>
    <cellStyle name="Moeda 6 4" xfId="21914"/>
    <cellStyle name="Moeda 6 4 2" xfId="22477"/>
    <cellStyle name="Moeda 6 4 2 2" xfId="23364"/>
    <cellStyle name="Moeda 6 4 2 2 2" xfId="25140"/>
    <cellStyle name="Moeda 6 4 2 2 2 2" xfId="28691"/>
    <cellStyle name="Moeda 6 4 2 2 2 2 2" xfId="52762"/>
    <cellStyle name="Moeda 6 4 2 2 2 3" xfId="36345"/>
    <cellStyle name="Moeda 6 4 2 2 3" xfId="26915"/>
    <cellStyle name="Moeda 6 4 2 2 3 2" xfId="52761"/>
    <cellStyle name="Moeda 6 4 2 2 4" xfId="36344"/>
    <cellStyle name="Moeda 6 4 2 3" xfId="24252"/>
    <cellStyle name="Moeda 6 4 2 3 2" xfId="27803"/>
    <cellStyle name="Moeda 6 4 2 3 2 2" xfId="52763"/>
    <cellStyle name="Moeda 6 4 2 3 3" xfId="36346"/>
    <cellStyle name="Moeda 6 4 2 4" xfId="26028"/>
    <cellStyle name="Moeda 6 4 2 4 2" xfId="52760"/>
    <cellStyle name="Moeda 6 4 2 5" xfId="36343"/>
    <cellStyle name="Moeda 6 4 3" xfId="22861"/>
    <cellStyle name="Moeda 6 4 3 2" xfId="24637"/>
    <cellStyle name="Moeda 6 4 3 2 2" xfId="28188"/>
    <cellStyle name="Moeda 6 4 3 2 2 2" xfId="52765"/>
    <cellStyle name="Moeda 6 4 3 2 3" xfId="36348"/>
    <cellStyle name="Moeda 6 4 3 3" xfId="26412"/>
    <cellStyle name="Moeda 6 4 3 3 2" xfId="52764"/>
    <cellStyle name="Moeda 6 4 3 4" xfId="36347"/>
    <cellStyle name="Moeda 6 4 4" xfId="23749"/>
    <cellStyle name="Moeda 6 4 4 2" xfId="27300"/>
    <cellStyle name="Moeda 6 4 4 2 2" xfId="52766"/>
    <cellStyle name="Moeda 6 4 4 3" xfId="36349"/>
    <cellStyle name="Moeda 6 4 5" xfId="25525"/>
    <cellStyle name="Moeda 6 4 5 2" xfId="52759"/>
    <cellStyle name="Moeda 6 4 6" xfId="36342"/>
    <cellStyle name="Moeda 6 5" xfId="22225"/>
    <cellStyle name="Moeda 6 5 2" xfId="23112"/>
    <cellStyle name="Moeda 6 5 2 2" xfId="24888"/>
    <cellStyle name="Moeda 6 5 2 2 2" xfId="28439"/>
    <cellStyle name="Moeda 6 5 2 2 2 2" xfId="52769"/>
    <cellStyle name="Moeda 6 5 2 2 3" xfId="36352"/>
    <cellStyle name="Moeda 6 5 2 3" xfId="26663"/>
    <cellStyle name="Moeda 6 5 2 3 2" xfId="52768"/>
    <cellStyle name="Moeda 6 5 2 4" xfId="36351"/>
    <cellStyle name="Moeda 6 5 3" xfId="24000"/>
    <cellStyle name="Moeda 6 5 3 2" xfId="27551"/>
    <cellStyle name="Moeda 6 5 3 2 2" xfId="52770"/>
    <cellStyle name="Moeda 6 5 3 3" xfId="36353"/>
    <cellStyle name="Moeda 6 5 4" xfId="25776"/>
    <cellStyle name="Moeda 6 5 4 2" xfId="52767"/>
    <cellStyle name="Moeda 6 5 5" xfId="36350"/>
    <cellStyle name="Moeda 6 6" xfId="22344"/>
    <cellStyle name="Moeda 6 6 2" xfId="23231"/>
    <cellStyle name="Moeda 6 6 2 2" xfId="25007"/>
    <cellStyle name="Moeda 6 6 2 2 2" xfId="28558"/>
    <cellStyle name="Moeda 6 6 2 2 2 2" xfId="52773"/>
    <cellStyle name="Moeda 6 6 2 2 3" xfId="36356"/>
    <cellStyle name="Moeda 6 6 2 3" xfId="26782"/>
    <cellStyle name="Moeda 6 6 2 3 2" xfId="52772"/>
    <cellStyle name="Moeda 6 6 2 4" xfId="36355"/>
    <cellStyle name="Moeda 6 6 3" xfId="24119"/>
    <cellStyle name="Moeda 6 6 3 2" xfId="27670"/>
    <cellStyle name="Moeda 6 6 3 2 2" xfId="52774"/>
    <cellStyle name="Moeda 6 6 3 3" xfId="36357"/>
    <cellStyle name="Moeda 6 6 4" xfId="25895"/>
    <cellStyle name="Moeda 6 6 4 2" xfId="52771"/>
    <cellStyle name="Moeda 6 6 5" xfId="36354"/>
    <cellStyle name="Moeda 6 7" xfId="22728"/>
    <cellStyle name="Moeda 6 7 2" xfId="24504"/>
    <cellStyle name="Moeda 6 7 2 2" xfId="28055"/>
    <cellStyle name="Moeda 6 7 2 2 2" xfId="52776"/>
    <cellStyle name="Moeda 6 7 2 3" xfId="36359"/>
    <cellStyle name="Moeda 6 7 3" xfId="26279"/>
    <cellStyle name="Moeda 6 7 3 2" xfId="52775"/>
    <cellStyle name="Moeda 6 7 4" xfId="36358"/>
    <cellStyle name="Moeda 6 8" xfId="23616"/>
    <cellStyle name="Moeda 6 8 2" xfId="27167"/>
    <cellStyle name="Moeda 6 8 2 2" xfId="52777"/>
    <cellStyle name="Moeda 6 8 3" xfId="36360"/>
    <cellStyle name="Moeda 6 9" xfId="25392"/>
    <cellStyle name="Moeda 6 9 2" xfId="52437"/>
    <cellStyle name="Moeda 7" xfId="357"/>
    <cellStyle name="Moeda 7 2" xfId="358"/>
    <cellStyle name="Moeda 7 2 2" xfId="1727"/>
    <cellStyle name="Moeda 7 2 2 10" xfId="56050"/>
    <cellStyle name="Moeda 7 2 2 2" xfId="21936"/>
    <cellStyle name="Moeda 7 2 2 2 2" xfId="22499"/>
    <cellStyle name="Moeda 7 2 2 2 2 2" xfId="23386"/>
    <cellStyle name="Moeda 7 2 2 2 2 2 2" xfId="25162"/>
    <cellStyle name="Moeda 7 2 2 2 2 2 2 2" xfId="28713"/>
    <cellStyle name="Moeda 7 2 2 2 2 2 2 2 2" xfId="52781"/>
    <cellStyle name="Moeda 7 2 2 2 2 2 2 3" xfId="36364"/>
    <cellStyle name="Moeda 7 2 2 2 2 2 3" xfId="26937"/>
    <cellStyle name="Moeda 7 2 2 2 2 2 3 2" xfId="52780"/>
    <cellStyle name="Moeda 7 2 2 2 2 2 4" xfId="36363"/>
    <cellStyle name="Moeda 7 2 2 2 2 3" xfId="24274"/>
    <cellStyle name="Moeda 7 2 2 2 2 3 2" xfId="27825"/>
    <cellStyle name="Moeda 7 2 2 2 2 3 2 2" xfId="52782"/>
    <cellStyle name="Moeda 7 2 2 2 2 3 3" xfId="36365"/>
    <cellStyle name="Moeda 7 2 2 2 2 4" xfId="26050"/>
    <cellStyle name="Moeda 7 2 2 2 2 4 2" xfId="52779"/>
    <cellStyle name="Moeda 7 2 2 2 2 5" xfId="36362"/>
    <cellStyle name="Moeda 7 2 2 2 3" xfId="22883"/>
    <cellStyle name="Moeda 7 2 2 2 3 2" xfId="24659"/>
    <cellStyle name="Moeda 7 2 2 2 3 2 2" xfId="28210"/>
    <cellStyle name="Moeda 7 2 2 2 3 2 2 2" xfId="52784"/>
    <cellStyle name="Moeda 7 2 2 2 3 2 3" xfId="36367"/>
    <cellStyle name="Moeda 7 2 2 2 3 3" xfId="26434"/>
    <cellStyle name="Moeda 7 2 2 2 3 3 2" xfId="52783"/>
    <cellStyle name="Moeda 7 2 2 2 3 4" xfId="36366"/>
    <cellStyle name="Moeda 7 2 2 2 4" xfId="23771"/>
    <cellStyle name="Moeda 7 2 2 2 4 2" xfId="27322"/>
    <cellStyle name="Moeda 7 2 2 2 4 2 2" xfId="52785"/>
    <cellStyle name="Moeda 7 2 2 2 4 3" xfId="36368"/>
    <cellStyle name="Moeda 7 2 2 2 5" xfId="25547"/>
    <cellStyle name="Moeda 7 2 2 2 5 2" xfId="52778"/>
    <cellStyle name="Moeda 7 2 2 2 6" xfId="36361"/>
    <cellStyle name="Moeda 7 2 2 3" xfId="22240"/>
    <cellStyle name="Moeda 7 2 2 3 2" xfId="23127"/>
    <cellStyle name="Moeda 7 2 2 3 2 2" xfId="24903"/>
    <cellStyle name="Moeda 7 2 2 3 2 2 2" xfId="28454"/>
    <cellStyle name="Moeda 7 2 2 3 2 2 2 2" xfId="52788"/>
    <cellStyle name="Moeda 7 2 2 3 2 2 3" xfId="36371"/>
    <cellStyle name="Moeda 7 2 2 3 2 3" xfId="26678"/>
    <cellStyle name="Moeda 7 2 2 3 2 3 2" xfId="52787"/>
    <cellStyle name="Moeda 7 2 2 3 2 4" xfId="36370"/>
    <cellStyle name="Moeda 7 2 2 3 3" xfId="24015"/>
    <cellStyle name="Moeda 7 2 2 3 3 2" xfId="27566"/>
    <cellStyle name="Moeda 7 2 2 3 3 2 2" xfId="52789"/>
    <cellStyle name="Moeda 7 2 2 3 3 3" xfId="36372"/>
    <cellStyle name="Moeda 7 2 2 3 4" xfId="25791"/>
    <cellStyle name="Moeda 7 2 2 3 4 2" xfId="52786"/>
    <cellStyle name="Moeda 7 2 2 3 5" xfId="36369"/>
    <cellStyle name="Moeda 7 2 2 4" xfId="22359"/>
    <cellStyle name="Moeda 7 2 2 4 2" xfId="23246"/>
    <cellStyle name="Moeda 7 2 2 4 2 2" xfId="25022"/>
    <cellStyle name="Moeda 7 2 2 4 2 2 2" xfId="28573"/>
    <cellStyle name="Moeda 7 2 2 4 2 2 2 2" xfId="52792"/>
    <cellStyle name="Moeda 7 2 2 4 2 2 3" xfId="36375"/>
    <cellStyle name="Moeda 7 2 2 4 2 3" xfId="26797"/>
    <cellStyle name="Moeda 7 2 2 4 2 3 2" xfId="52791"/>
    <cellStyle name="Moeda 7 2 2 4 2 4" xfId="36374"/>
    <cellStyle name="Moeda 7 2 2 4 3" xfId="24134"/>
    <cellStyle name="Moeda 7 2 2 4 3 2" xfId="27685"/>
    <cellStyle name="Moeda 7 2 2 4 3 2 2" xfId="52793"/>
    <cellStyle name="Moeda 7 2 2 4 3 3" xfId="36376"/>
    <cellStyle name="Moeda 7 2 2 4 4" xfId="25910"/>
    <cellStyle name="Moeda 7 2 2 4 4 2" xfId="52790"/>
    <cellStyle name="Moeda 7 2 2 4 5" xfId="36373"/>
    <cellStyle name="Moeda 7 2 2 5" xfId="22743"/>
    <cellStyle name="Moeda 7 2 2 5 2" xfId="24519"/>
    <cellStyle name="Moeda 7 2 2 5 2 2" xfId="28070"/>
    <cellStyle name="Moeda 7 2 2 5 2 2 2" xfId="52795"/>
    <cellStyle name="Moeda 7 2 2 5 2 3" xfId="36378"/>
    <cellStyle name="Moeda 7 2 2 5 3" xfId="26294"/>
    <cellStyle name="Moeda 7 2 2 5 3 2" xfId="52794"/>
    <cellStyle name="Moeda 7 2 2 5 4" xfId="36377"/>
    <cellStyle name="Moeda 7 2 2 6" xfId="23631"/>
    <cellStyle name="Moeda 7 2 2 6 2" xfId="27182"/>
    <cellStyle name="Moeda 7 2 2 6 2 2" xfId="52796"/>
    <cellStyle name="Moeda 7 2 2 6 3" xfId="36379"/>
    <cellStyle name="Moeda 7 2 2 7" xfId="25407"/>
    <cellStyle name="Moeda 7 2 2 7 2" xfId="52452"/>
    <cellStyle name="Moeda 7 2 2 8" xfId="28958"/>
    <cellStyle name="Moeda 7 2 2 9" xfId="29101"/>
    <cellStyle name="Moeda 7 3" xfId="1726"/>
    <cellStyle name="Moeda 7 3 10" xfId="56051"/>
    <cellStyle name="Moeda 7 3 2" xfId="21935"/>
    <cellStyle name="Moeda 7 3 2 2" xfId="22498"/>
    <cellStyle name="Moeda 7 3 2 2 2" xfId="23385"/>
    <cellStyle name="Moeda 7 3 2 2 2 2" xfId="25161"/>
    <cellStyle name="Moeda 7 3 2 2 2 2 2" xfId="28712"/>
    <cellStyle name="Moeda 7 3 2 2 2 2 2 2" xfId="52800"/>
    <cellStyle name="Moeda 7 3 2 2 2 2 3" xfId="36383"/>
    <cellStyle name="Moeda 7 3 2 2 2 3" xfId="26936"/>
    <cellStyle name="Moeda 7 3 2 2 2 3 2" xfId="52799"/>
    <cellStyle name="Moeda 7 3 2 2 2 4" xfId="36382"/>
    <cellStyle name="Moeda 7 3 2 2 3" xfId="24273"/>
    <cellStyle name="Moeda 7 3 2 2 3 2" xfId="27824"/>
    <cellStyle name="Moeda 7 3 2 2 3 2 2" xfId="52801"/>
    <cellStyle name="Moeda 7 3 2 2 3 3" xfId="36384"/>
    <cellStyle name="Moeda 7 3 2 2 4" xfId="26049"/>
    <cellStyle name="Moeda 7 3 2 2 4 2" xfId="52798"/>
    <cellStyle name="Moeda 7 3 2 2 5" xfId="36381"/>
    <cellStyle name="Moeda 7 3 2 3" xfId="22882"/>
    <cellStyle name="Moeda 7 3 2 3 2" xfId="24658"/>
    <cellStyle name="Moeda 7 3 2 3 2 2" xfId="28209"/>
    <cellStyle name="Moeda 7 3 2 3 2 2 2" xfId="52803"/>
    <cellStyle name="Moeda 7 3 2 3 2 3" xfId="36386"/>
    <cellStyle name="Moeda 7 3 2 3 3" xfId="26433"/>
    <cellStyle name="Moeda 7 3 2 3 3 2" xfId="52802"/>
    <cellStyle name="Moeda 7 3 2 3 4" xfId="36385"/>
    <cellStyle name="Moeda 7 3 2 4" xfId="23770"/>
    <cellStyle name="Moeda 7 3 2 4 2" xfId="27321"/>
    <cellStyle name="Moeda 7 3 2 4 2 2" xfId="52804"/>
    <cellStyle name="Moeda 7 3 2 4 3" xfId="36387"/>
    <cellStyle name="Moeda 7 3 2 5" xfId="25546"/>
    <cellStyle name="Moeda 7 3 2 5 2" xfId="52797"/>
    <cellStyle name="Moeda 7 3 2 6" xfId="36380"/>
    <cellStyle name="Moeda 7 3 3" xfId="22239"/>
    <cellStyle name="Moeda 7 3 3 2" xfId="23126"/>
    <cellStyle name="Moeda 7 3 3 2 2" xfId="24902"/>
    <cellStyle name="Moeda 7 3 3 2 2 2" xfId="28453"/>
    <cellStyle name="Moeda 7 3 3 2 2 2 2" xfId="52807"/>
    <cellStyle name="Moeda 7 3 3 2 2 3" xfId="36390"/>
    <cellStyle name="Moeda 7 3 3 2 3" xfId="26677"/>
    <cellStyle name="Moeda 7 3 3 2 3 2" xfId="52806"/>
    <cellStyle name="Moeda 7 3 3 2 4" xfId="36389"/>
    <cellStyle name="Moeda 7 3 3 3" xfId="24014"/>
    <cellStyle name="Moeda 7 3 3 3 2" xfId="27565"/>
    <cellStyle name="Moeda 7 3 3 3 2 2" xfId="52808"/>
    <cellStyle name="Moeda 7 3 3 3 3" xfId="36391"/>
    <cellStyle name="Moeda 7 3 3 4" xfId="25790"/>
    <cellStyle name="Moeda 7 3 3 4 2" xfId="52805"/>
    <cellStyle name="Moeda 7 3 3 5" xfId="36388"/>
    <cellStyle name="Moeda 7 3 4" xfId="22358"/>
    <cellStyle name="Moeda 7 3 4 2" xfId="23245"/>
    <cellStyle name="Moeda 7 3 4 2 2" xfId="25021"/>
    <cellStyle name="Moeda 7 3 4 2 2 2" xfId="28572"/>
    <cellStyle name="Moeda 7 3 4 2 2 2 2" xfId="52811"/>
    <cellStyle name="Moeda 7 3 4 2 2 3" xfId="36394"/>
    <cellStyle name="Moeda 7 3 4 2 3" xfId="26796"/>
    <cellStyle name="Moeda 7 3 4 2 3 2" xfId="52810"/>
    <cellStyle name="Moeda 7 3 4 2 4" xfId="36393"/>
    <cellStyle name="Moeda 7 3 4 3" xfId="24133"/>
    <cellStyle name="Moeda 7 3 4 3 2" xfId="27684"/>
    <cellStyle name="Moeda 7 3 4 3 2 2" xfId="52812"/>
    <cellStyle name="Moeda 7 3 4 3 3" xfId="36395"/>
    <cellStyle name="Moeda 7 3 4 4" xfId="25909"/>
    <cellStyle name="Moeda 7 3 4 4 2" xfId="52809"/>
    <cellStyle name="Moeda 7 3 4 5" xfId="36392"/>
    <cellStyle name="Moeda 7 3 5" xfId="22742"/>
    <cellStyle name="Moeda 7 3 5 2" xfId="24518"/>
    <cellStyle name="Moeda 7 3 5 2 2" xfId="28069"/>
    <cellStyle name="Moeda 7 3 5 2 2 2" xfId="52814"/>
    <cellStyle name="Moeda 7 3 5 2 3" xfId="36397"/>
    <cellStyle name="Moeda 7 3 5 3" xfId="26293"/>
    <cellStyle name="Moeda 7 3 5 3 2" xfId="52813"/>
    <cellStyle name="Moeda 7 3 5 4" xfId="36396"/>
    <cellStyle name="Moeda 7 3 6" xfId="23630"/>
    <cellStyle name="Moeda 7 3 6 2" xfId="27181"/>
    <cellStyle name="Moeda 7 3 6 2 2" xfId="52815"/>
    <cellStyle name="Moeda 7 3 6 3" xfId="36398"/>
    <cellStyle name="Moeda 7 3 7" xfId="25406"/>
    <cellStyle name="Moeda 7 3 7 2" xfId="52451"/>
    <cellStyle name="Moeda 7 3 8" xfId="28957"/>
    <cellStyle name="Moeda 7 3 9" xfId="29100"/>
    <cellStyle name="Moeda 7 4" xfId="1877"/>
    <cellStyle name="Moeda 7 4 2" xfId="1899"/>
    <cellStyle name="Moeda 7 4 2 2" xfId="2047"/>
    <cellStyle name="Moeda 7 4 2 2 2" xfId="21901"/>
    <cellStyle name="Moeda 7 4 2 2 2 2" xfId="22175"/>
    <cellStyle name="Moeda 7 4 2 2 2 2 2" xfId="22723"/>
    <cellStyle name="Moeda 7 4 2 2 2 2 2 2" xfId="23610"/>
    <cellStyle name="Moeda 7 4 2 2 2 2 2 2 2" xfId="25386"/>
    <cellStyle name="Moeda 7 4 2 2 2 2 2 2 2 2" xfId="28937"/>
    <cellStyle name="Moeda 7 4 2 2 2 2 2 2 2 2 2" xfId="52819"/>
    <cellStyle name="Moeda 7 4 2 2 2 2 2 2 2 3" xfId="36402"/>
    <cellStyle name="Moeda 7 4 2 2 2 2 2 2 3" xfId="27161"/>
    <cellStyle name="Moeda 7 4 2 2 2 2 2 2 3 2" xfId="52818"/>
    <cellStyle name="Moeda 7 4 2 2 2 2 2 2 4" xfId="36401"/>
    <cellStyle name="Moeda 7 4 2 2 2 2 2 3" xfId="24498"/>
    <cellStyle name="Moeda 7 4 2 2 2 2 2 3 2" xfId="28049"/>
    <cellStyle name="Moeda 7 4 2 2 2 2 2 3 2 2" xfId="52820"/>
    <cellStyle name="Moeda 7 4 2 2 2 2 2 3 3" xfId="36403"/>
    <cellStyle name="Moeda 7 4 2 2 2 2 2 4" xfId="26274"/>
    <cellStyle name="Moeda 7 4 2 2 2 2 2 4 2" xfId="52817"/>
    <cellStyle name="Moeda 7 4 2 2 2 2 2 5" xfId="36400"/>
    <cellStyle name="Moeda 7 4 2 2 2 2 3" xfId="23107"/>
    <cellStyle name="Moeda 7 4 2 2 2 2 3 2" xfId="24883"/>
    <cellStyle name="Moeda 7 4 2 2 2 2 3 2 2" xfId="28434"/>
    <cellStyle name="Moeda 7 4 2 2 2 2 3 2 2 2" xfId="52822"/>
    <cellStyle name="Moeda 7 4 2 2 2 2 3 2 3" xfId="36405"/>
    <cellStyle name="Moeda 7 4 2 2 2 2 3 3" xfId="26658"/>
    <cellStyle name="Moeda 7 4 2 2 2 2 3 3 2" xfId="52821"/>
    <cellStyle name="Moeda 7 4 2 2 2 2 3 4" xfId="36404"/>
    <cellStyle name="Moeda 7 4 2 2 2 2 4" xfId="23995"/>
    <cellStyle name="Moeda 7 4 2 2 2 2 4 2" xfId="27546"/>
    <cellStyle name="Moeda 7 4 2 2 2 2 4 2 2" xfId="52823"/>
    <cellStyle name="Moeda 7 4 2 2 2 2 4 3" xfId="36406"/>
    <cellStyle name="Moeda 7 4 2 2 2 2 5" xfId="25771"/>
    <cellStyle name="Moeda 7 4 2 2 2 2 5 2" xfId="52816"/>
    <cellStyle name="Moeda 7 4 2 2 2 2 6" xfId="36399"/>
    <cellStyle name="Moeda 7 4 2 2 3" xfId="22095"/>
    <cellStyle name="Moeda 7 4 2 2 3 2" xfId="22658"/>
    <cellStyle name="Moeda 7 4 2 2 3 2 2" xfId="23545"/>
    <cellStyle name="Moeda 7 4 2 2 3 2 2 2" xfId="25321"/>
    <cellStyle name="Moeda 7 4 2 2 3 2 2 2 2" xfId="28872"/>
    <cellStyle name="Moeda 7 4 2 2 3 2 2 2 2 2" xfId="52827"/>
    <cellStyle name="Moeda 7 4 2 2 3 2 2 2 3" xfId="36410"/>
    <cellStyle name="Moeda 7 4 2 2 3 2 2 3" xfId="27096"/>
    <cellStyle name="Moeda 7 4 2 2 3 2 2 3 2" xfId="52826"/>
    <cellStyle name="Moeda 7 4 2 2 3 2 2 4" xfId="36409"/>
    <cellStyle name="Moeda 7 4 2 2 3 2 3" xfId="24433"/>
    <cellStyle name="Moeda 7 4 2 2 3 2 3 2" xfId="27984"/>
    <cellStyle name="Moeda 7 4 2 2 3 2 3 2 2" xfId="52828"/>
    <cellStyle name="Moeda 7 4 2 2 3 2 3 3" xfId="36411"/>
    <cellStyle name="Moeda 7 4 2 2 3 2 4" xfId="26209"/>
    <cellStyle name="Moeda 7 4 2 2 3 2 4 2" xfId="52825"/>
    <cellStyle name="Moeda 7 4 2 2 3 2 5" xfId="36408"/>
    <cellStyle name="Moeda 7 4 2 2 3 3" xfId="23042"/>
    <cellStyle name="Moeda 7 4 2 2 3 3 2" xfId="24818"/>
    <cellStyle name="Moeda 7 4 2 2 3 3 2 2" xfId="28369"/>
    <cellStyle name="Moeda 7 4 2 2 3 3 2 2 2" xfId="52830"/>
    <cellStyle name="Moeda 7 4 2 2 3 3 2 3" xfId="36413"/>
    <cellStyle name="Moeda 7 4 2 2 3 3 3" xfId="26593"/>
    <cellStyle name="Moeda 7 4 2 2 3 3 3 2" xfId="52829"/>
    <cellStyle name="Moeda 7 4 2 2 3 3 4" xfId="36412"/>
    <cellStyle name="Moeda 7 4 2 2 3 4" xfId="23930"/>
    <cellStyle name="Moeda 7 4 2 2 3 4 2" xfId="27481"/>
    <cellStyle name="Moeda 7 4 2 2 3 4 2 2" xfId="52831"/>
    <cellStyle name="Moeda 7 4 2 2 3 4 3" xfId="36414"/>
    <cellStyle name="Moeda 7 4 2 2 3 5" xfId="25706"/>
    <cellStyle name="Moeda 7 4 2 2 3 5 2" xfId="52824"/>
    <cellStyle name="Moeda 7 4 2 2 3 6" xfId="36407"/>
    <cellStyle name="Moeda 7 4 2 3" xfId="22066"/>
    <cellStyle name="Moeda 7 4 2 3 2" xfId="22629"/>
    <cellStyle name="Moeda 7 4 2 3 2 2" xfId="23516"/>
    <cellStyle name="Moeda 7 4 2 3 2 2 2" xfId="25292"/>
    <cellStyle name="Moeda 7 4 2 3 2 2 2 2" xfId="28843"/>
    <cellStyle name="Moeda 7 4 2 3 2 2 2 2 2" xfId="52835"/>
    <cellStyle name="Moeda 7 4 2 3 2 2 2 3" xfId="36418"/>
    <cellStyle name="Moeda 7 4 2 3 2 2 3" xfId="27067"/>
    <cellStyle name="Moeda 7 4 2 3 2 2 3 2" xfId="52834"/>
    <cellStyle name="Moeda 7 4 2 3 2 2 4" xfId="36417"/>
    <cellStyle name="Moeda 7 4 2 3 2 3" xfId="24404"/>
    <cellStyle name="Moeda 7 4 2 3 2 3 2" xfId="27955"/>
    <cellStyle name="Moeda 7 4 2 3 2 3 2 2" xfId="52836"/>
    <cellStyle name="Moeda 7 4 2 3 2 3 3" xfId="36419"/>
    <cellStyle name="Moeda 7 4 2 3 2 4" xfId="26180"/>
    <cellStyle name="Moeda 7 4 2 3 2 4 2" xfId="52833"/>
    <cellStyle name="Moeda 7 4 2 3 2 5" xfId="36416"/>
    <cellStyle name="Moeda 7 4 2 3 3" xfId="23013"/>
    <cellStyle name="Moeda 7 4 2 3 3 2" xfId="24789"/>
    <cellStyle name="Moeda 7 4 2 3 3 2 2" xfId="28340"/>
    <cellStyle name="Moeda 7 4 2 3 3 2 2 2" xfId="52838"/>
    <cellStyle name="Moeda 7 4 2 3 3 2 3" xfId="36421"/>
    <cellStyle name="Moeda 7 4 2 3 3 3" xfId="26564"/>
    <cellStyle name="Moeda 7 4 2 3 3 3 2" xfId="52837"/>
    <cellStyle name="Moeda 7 4 2 3 3 4" xfId="36420"/>
    <cellStyle name="Moeda 7 4 2 3 4" xfId="23901"/>
    <cellStyle name="Moeda 7 4 2 3 4 2" xfId="27452"/>
    <cellStyle name="Moeda 7 4 2 3 4 2 2" xfId="52839"/>
    <cellStyle name="Moeda 7 4 2 3 4 3" xfId="36422"/>
    <cellStyle name="Moeda 7 4 2 3 5" xfId="25677"/>
    <cellStyle name="Moeda 7 4 2 3 5 2" xfId="52832"/>
    <cellStyle name="Moeda 7 4 2 3 6" xfId="36415"/>
    <cellStyle name="Moeda 7 4 3" xfId="21771"/>
    <cellStyle name="Moeda 7 4 3 2" xfId="21787"/>
    <cellStyle name="Moeda 7 4 3 2 2" xfId="22125"/>
    <cellStyle name="Moeda 7 4 3 2 2 2" xfId="22688"/>
    <cellStyle name="Moeda 7 4 3 2 2 2 2" xfId="23575"/>
    <cellStyle name="Moeda 7 4 3 2 2 2 2 2" xfId="25351"/>
    <cellStyle name="Moeda 7 4 3 2 2 2 2 2 2" xfId="28902"/>
    <cellStyle name="Moeda 7 4 3 2 2 2 2 2 2 2" xfId="52843"/>
    <cellStyle name="Moeda 7 4 3 2 2 2 2 2 3" xfId="36426"/>
    <cellStyle name="Moeda 7 4 3 2 2 2 2 3" xfId="27126"/>
    <cellStyle name="Moeda 7 4 3 2 2 2 2 3 2" xfId="52842"/>
    <cellStyle name="Moeda 7 4 3 2 2 2 2 4" xfId="36425"/>
    <cellStyle name="Moeda 7 4 3 2 2 2 3" xfId="24463"/>
    <cellStyle name="Moeda 7 4 3 2 2 2 3 2" xfId="28014"/>
    <cellStyle name="Moeda 7 4 3 2 2 2 3 2 2" xfId="52844"/>
    <cellStyle name="Moeda 7 4 3 2 2 2 3 3" xfId="36427"/>
    <cellStyle name="Moeda 7 4 3 2 2 2 4" xfId="26239"/>
    <cellStyle name="Moeda 7 4 3 2 2 2 4 2" xfId="52841"/>
    <cellStyle name="Moeda 7 4 3 2 2 2 5" xfId="36424"/>
    <cellStyle name="Moeda 7 4 3 2 2 3" xfId="23072"/>
    <cellStyle name="Moeda 7 4 3 2 2 3 2" xfId="24848"/>
    <cellStyle name="Moeda 7 4 3 2 2 3 2 2" xfId="28399"/>
    <cellStyle name="Moeda 7 4 3 2 2 3 2 2 2" xfId="52846"/>
    <cellStyle name="Moeda 7 4 3 2 2 3 2 3" xfId="36429"/>
    <cellStyle name="Moeda 7 4 3 2 2 3 3" xfId="26623"/>
    <cellStyle name="Moeda 7 4 3 2 2 3 3 2" xfId="52845"/>
    <cellStyle name="Moeda 7 4 3 2 2 3 4" xfId="36428"/>
    <cellStyle name="Moeda 7 4 3 2 2 4" xfId="23960"/>
    <cellStyle name="Moeda 7 4 3 2 2 4 2" xfId="27511"/>
    <cellStyle name="Moeda 7 4 3 2 2 4 2 2" xfId="52847"/>
    <cellStyle name="Moeda 7 4 3 2 2 4 3" xfId="36430"/>
    <cellStyle name="Moeda 7 4 3 2 2 5" xfId="25736"/>
    <cellStyle name="Moeda 7 4 3 2 2 5 2" xfId="52840"/>
    <cellStyle name="Moeda 7 4 3 2 2 6" xfId="36423"/>
    <cellStyle name="Moeda 7 4 3 3" xfId="21809"/>
    <cellStyle name="Moeda 7 4 3 3 2" xfId="21850"/>
    <cellStyle name="Moeda 7 4 3 3 2 2" xfId="22149"/>
    <cellStyle name="Moeda 7 4 3 3 2 2 2" xfId="22712"/>
    <cellStyle name="Moeda 7 4 3 3 2 2 2 2" xfId="23599"/>
    <cellStyle name="Moeda 7 4 3 3 2 2 2 2 2" xfId="25375"/>
    <cellStyle name="Moeda 7 4 3 3 2 2 2 2 2 2" xfId="28926"/>
    <cellStyle name="Moeda 7 4 3 3 2 2 2 2 2 2 2" xfId="52851"/>
    <cellStyle name="Moeda 7 4 3 3 2 2 2 2 2 3" xfId="36434"/>
    <cellStyle name="Moeda 7 4 3 3 2 2 2 2 3" xfId="27150"/>
    <cellStyle name="Moeda 7 4 3 3 2 2 2 2 3 2" xfId="52850"/>
    <cellStyle name="Moeda 7 4 3 3 2 2 2 2 4" xfId="36433"/>
    <cellStyle name="Moeda 7 4 3 3 2 2 2 3" xfId="24487"/>
    <cellStyle name="Moeda 7 4 3 3 2 2 2 3 2" xfId="28038"/>
    <cellStyle name="Moeda 7 4 3 3 2 2 2 3 2 2" xfId="52852"/>
    <cellStyle name="Moeda 7 4 3 3 2 2 2 3 3" xfId="36435"/>
    <cellStyle name="Moeda 7 4 3 3 2 2 2 4" xfId="26263"/>
    <cellStyle name="Moeda 7 4 3 3 2 2 2 4 2" xfId="52849"/>
    <cellStyle name="Moeda 7 4 3 3 2 2 2 5" xfId="36432"/>
    <cellStyle name="Moeda 7 4 3 3 2 2 3" xfId="23096"/>
    <cellStyle name="Moeda 7 4 3 3 2 2 3 2" xfId="24872"/>
    <cellStyle name="Moeda 7 4 3 3 2 2 3 2 2" xfId="28423"/>
    <cellStyle name="Moeda 7 4 3 3 2 2 3 2 2 2" xfId="52854"/>
    <cellStyle name="Moeda 7 4 3 3 2 2 3 2 3" xfId="36437"/>
    <cellStyle name="Moeda 7 4 3 3 2 2 3 3" xfId="26647"/>
    <cellStyle name="Moeda 7 4 3 3 2 2 3 3 2" xfId="52853"/>
    <cellStyle name="Moeda 7 4 3 3 2 2 3 4" xfId="36436"/>
    <cellStyle name="Moeda 7 4 3 3 2 2 4" xfId="23984"/>
    <cellStyle name="Moeda 7 4 3 3 2 2 4 2" xfId="27535"/>
    <cellStyle name="Moeda 7 4 3 3 2 2 4 2 2" xfId="52855"/>
    <cellStyle name="Moeda 7 4 3 3 2 2 4 3" xfId="36438"/>
    <cellStyle name="Moeda 7 4 3 3 2 2 5" xfId="25760"/>
    <cellStyle name="Moeda 7 4 3 3 2 2 5 2" xfId="52848"/>
    <cellStyle name="Moeda 7 4 3 3 2 2 6" xfId="36431"/>
    <cellStyle name="Moeda 7 4 3 3 3" xfId="21886"/>
    <cellStyle name="Moeda 7 4 3 3 3 2" xfId="22160"/>
    <cellStyle name="Moeda 7 4 3 3 3 2 2" xfId="22718"/>
    <cellStyle name="Moeda 7 4 3 3 3 2 2 2" xfId="23605"/>
    <cellStyle name="Moeda 7 4 3 3 3 2 2 2 2" xfId="25381"/>
    <cellStyle name="Moeda 7 4 3 3 3 2 2 2 2 2" xfId="28932"/>
    <cellStyle name="Moeda 7 4 3 3 3 2 2 2 2 2 2" xfId="52859"/>
    <cellStyle name="Moeda 7 4 3 3 3 2 2 2 2 3" xfId="36442"/>
    <cellStyle name="Moeda 7 4 3 3 3 2 2 2 3" xfId="27156"/>
    <cellStyle name="Moeda 7 4 3 3 3 2 2 2 3 2" xfId="52858"/>
    <cellStyle name="Moeda 7 4 3 3 3 2 2 2 4" xfId="36441"/>
    <cellStyle name="Moeda 7 4 3 3 3 2 2 3" xfId="24493"/>
    <cellStyle name="Moeda 7 4 3 3 3 2 2 3 2" xfId="28044"/>
    <cellStyle name="Moeda 7 4 3 3 3 2 2 3 2 2" xfId="52860"/>
    <cellStyle name="Moeda 7 4 3 3 3 2 2 3 3" xfId="36443"/>
    <cellStyle name="Moeda 7 4 3 3 3 2 2 4" xfId="26269"/>
    <cellStyle name="Moeda 7 4 3 3 3 2 2 4 2" xfId="52857"/>
    <cellStyle name="Moeda 7 4 3 3 3 2 2 5" xfId="36440"/>
    <cellStyle name="Moeda 7 4 3 3 3 2 3" xfId="23102"/>
    <cellStyle name="Moeda 7 4 3 3 3 2 3 2" xfId="24878"/>
    <cellStyle name="Moeda 7 4 3 3 3 2 3 2 2" xfId="28429"/>
    <cellStyle name="Moeda 7 4 3 3 3 2 3 2 2 2" xfId="52862"/>
    <cellStyle name="Moeda 7 4 3 3 3 2 3 2 3" xfId="36445"/>
    <cellStyle name="Moeda 7 4 3 3 3 2 3 3" xfId="26653"/>
    <cellStyle name="Moeda 7 4 3 3 3 2 3 3 2" xfId="52861"/>
    <cellStyle name="Moeda 7 4 3 3 3 2 3 4" xfId="36444"/>
    <cellStyle name="Moeda 7 4 3 3 3 2 4" xfId="23990"/>
    <cellStyle name="Moeda 7 4 3 3 3 2 4 2" xfId="27541"/>
    <cellStyle name="Moeda 7 4 3 3 3 2 4 2 2" xfId="52863"/>
    <cellStyle name="Moeda 7 4 3 3 3 2 4 3" xfId="36446"/>
    <cellStyle name="Moeda 7 4 3 3 3 2 5" xfId="25766"/>
    <cellStyle name="Moeda 7 4 3 3 3 2 5 2" xfId="52856"/>
    <cellStyle name="Moeda 7 4 3 3 3 2 6" xfId="36439"/>
    <cellStyle name="Moeda 7 4 3 3 4" xfId="22133"/>
    <cellStyle name="Moeda 7 4 3 3 4 2" xfId="22696"/>
    <cellStyle name="Moeda 7 4 3 3 4 2 2" xfId="23583"/>
    <cellStyle name="Moeda 7 4 3 3 4 2 2 2" xfId="25359"/>
    <cellStyle name="Moeda 7 4 3 3 4 2 2 2 2" xfId="28910"/>
    <cellStyle name="Moeda 7 4 3 3 4 2 2 2 2 2" xfId="52867"/>
    <cellStyle name="Moeda 7 4 3 3 4 2 2 2 3" xfId="36450"/>
    <cellStyle name="Moeda 7 4 3 3 4 2 2 3" xfId="27134"/>
    <cellStyle name="Moeda 7 4 3 3 4 2 2 3 2" xfId="52866"/>
    <cellStyle name="Moeda 7 4 3 3 4 2 2 4" xfId="36449"/>
    <cellStyle name="Moeda 7 4 3 3 4 2 3" xfId="24471"/>
    <cellStyle name="Moeda 7 4 3 3 4 2 3 2" xfId="28022"/>
    <cellStyle name="Moeda 7 4 3 3 4 2 3 2 2" xfId="52868"/>
    <cellStyle name="Moeda 7 4 3 3 4 2 3 3" xfId="36451"/>
    <cellStyle name="Moeda 7 4 3 3 4 2 4" xfId="26247"/>
    <cellStyle name="Moeda 7 4 3 3 4 2 4 2" xfId="52865"/>
    <cellStyle name="Moeda 7 4 3 3 4 2 5" xfId="36448"/>
    <cellStyle name="Moeda 7 4 3 3 4 3" xfId="23080"/>
    <cellStyle name="Moeda 7 4 3 3 4 3 2" xfId="24856"/>
    <cellStyle name="Moeda 7 4 3 3 4 3 2 2" xfId="28407"/>
    <cellStyle name="Moeda 7 4 3 3 4 3 2 2 2" xfId="52870"/>
    <cellStyle name="Moeda 7 4 3 3 4 3 2 3" xfId="36453"/>
    <cellStyle name="Moeda 7 4 3 3 4 3 3" xfId="26631"/>
    <cellStyle name="Moeda 7 4 3 3 4 3 3 2" xfId="52869"/>
    <cellStyle name="Moeda 7 4 3 3 4 3 4" xfId="36452"/>
    <cellStyle name="Moeda 7 4 3 3 4 4" xfId="23968"/>
    <cellStyle name="Moeda 7 4 3 3 4 4 2" xfId="27519"/>
    <cellStyle name="Moeda 7 4 3 3 4 4 2 2" xfId="52871"/>
    <cellStyle name="Moeda 7 4 3 3 4 4 3" xfId="36454"/>
    <cellStyle name="Moeda 7 4 3 3 4 5" xfId="25744"/>
    <cellStyle name="Moeda 7 4 3 3 4 5 2" xfId="52864"/>
    <cellStyle name="Moeda 7 4 3 3 4 6" xfId="36447"/>
    <cellStyle name="Moeda 7 4 3 4" xfId="21825"/>
    <cellStyle name="Moeda 7 4 3 4 2" xfId="22139"/>
    <cellStyle name="Moeda 7 4 3 4 2 2" xfId="22702"/>
    <cellStyle name="Moeda 7 4 3 4 2 2 2" xfId="23589"/>
    <cellStyle name="Moeda 7 4 3 4 2 2 2 2" xfId="25365"/>
    <cellStyle name="Moeda 7 4 3 4 2 2 2 2 2" xfId="28916"/>
    <cellStyle name="Moeda 7 4 3 4 2 2 2 2 2 2" xfId="52875"/>
    <cellStyle name="Moeda 7 4 3 4 2 2 2 2 3" xfId="36458"/>
    <cellStyle name="Moeda 7 4 3 4 2 2 2 3" xfId="27140"/>
    <cellStyle name="Moeda 7 4 3 4 2 2 2 3 2" xfId="52874"/>
    <cellStyle name="Moeda 7 4 3 4 2 2 2 4" xfId="36457"/>
    <cellStyle name="Moeda 7 4 3 4 2 2 3" xfId="24477"/>
    <cellStyle name="Moeda 7 4 3 4 2 2 3 2" xfId="28028"/>
    <cellStyle name="Moeda 7 4 3 4 2 2 3 2 2" xfId="52876"/>
    <cellStyle name="Moeda 7 4 3 4 2 2 3 3" xfId="36459"/>
    <cellStyle name="Moeda 7 4 3 4 2 2 4" xfId="26253"/>
    <cellStyle name="Moeda 7 4 3 4 2 2 4 2" xfId="52873"/>
    <cellStyle name="Moeda 7 4 3 4 2 2 5" xfId="36456"/>
    <cellStyle name="Moeda 7 4 3 4 2 3" xfId="23086"/>
    <cellStyle name="Moeda 7 4 3 4 2 3 2" xfId="24862"/>
    <cellStyle name="Moeda 7 4 3 4 2 3 2 2" xfId="28413"/>
    <cellStyle name="Moeda 7 4 3 4 2 3 2 2 2" xfId="52878"/>
    <cellStyle name="Moeda 7 4 3 4 2 3 2 3" xfId="36461"/>
    <cellStyle name="Moeda 7 4 3 4 2 3 3" xfId="26637"/>
    <cellStyle name="Moeda 7 4 3 4 2 3 3 2" xfId="52877"/>
    <cellStyle name="Moeda 7 4 3 4 2 3 4" xfId="36460"/>
    <cellStyle name="Moeda 7 4 3 4 2 4" xfId="23974"/>
    <cellStyle name="Moeda 7 4 3 4 2 4 2" xfId="27525"/>
    <cellStyle name="Moeda 7 4 3 4 2 4 2 2" xfId="52879"/>
    <cellStyle name="Moeda 7 4 3 4 2 4 3" xfId="36462"/>
    <cellStyle name="Moeda 7 4 3 4 2 5" xfId="25750"/>
    <cellStyle name="Moeda 7 4 3 4 2 5 2" xfId="52872"/>
    <cellStyle name="Moeda 7 4 3 4 2 6" xfId="36455"/>
    <cellStyle name="Moeda 7 4 3 5" xfId="22119"/>
    <cellStyle name="Moeda 7 4 3 5 2" xfId="22682"/>
    <cellStyle name="Moeda 7 4 3 5 2 2" xfId="23569"/>
    <cellStyle name="Moeda 7 4 3 5 2 2 2" xfId="25345"/>
    <cellStyle name="Moeda 7 4 3 5 2 2 2 2" xfId="28896"/>
    <cellStyle name="Moeda 7 4 3 5 2 2 2 2 2" xfId="52883"/>
    <cellStyle name="Moeda 7 4 3 5 2 2 2 3" xfId="36466"/>
    <cellStyle name="Moeda 7 4 3 5 2 2 3" xfId="27120"/>
    <cellStyle name="Moeda 7 4 3 5 2 2 3 2" xfId="52882"/>
    <cellStyle name="Moeda 7 4 3 5 2 2 4" xfId="36465"/>
    <cellStyle name="Moeda 7 4 3 5 2 3" xfId="24457"/>
    <cellStyle name="Moeda 7 4 3 5 2 3 2" xfId="28008"/>
    <cellStyle name="Moeda 7 4 3 5 2 3 2 2" xfId="52884"/>
    <cellStyle name="Moeda 7 4 3 5 2 3 3" xfId="36467"/>
    <cellStyle name="Moeda 7 4 3 5 2 4" xfId="26233"/>
    <cellStyle name="Moeda 7 4 3 5 2 4 2" xfId="52881"/>
    <cellStyle name="Moeda 7 4 3 5 2 5" xfId="36464"/>
    <cellStyle name="Moeda 7 4 3 5 3" xfId="23066"/>
    <cellStyle name="Moeda 7 4 3 5 3 2" xfId="24842"/>
    <cellStyle name="Moeda 7 4 3 5 3 2 2" xfId="28393"/>
    <cellStyle name="Moeda 7 4 3 5 3 2 2 2" xfId="52886"/>
    <cellStyle name="Moeda 7 4 3 5 3 2 3" xfId="36469"/>
    <cellStyle name="Moeda 7 4 3 5 3 3" xfId="26617"/>
    <cellStyle name="Moeda 7 4 3 5 3 3 2" xfId="52885"/>
    <cellStyle name="Moeda 7 4 3 5 3 4" xfId="36468"/>
    <cellStyle name="Moeda 7 4 3 5 4" xfId="23954"/>
    <cellStyle name="Moeda 7 4 3 5 4 2" xfId="27505"/>
    <cellStyle name="Moeda 7 4 3 5 4 2 2" xfId="52887"/>
    <cellStyle name="Moeda 7 4 3 5 4 3" xfId="36470"/>
    <cellStyle name="Moeda 7 4 3 5 5" xfId="25730"/>
    <cellStyle name="Moeda 7 4 3 5 5 2" xfId="52880"/>
    <cellStyle name="Moeda 7 4 3 5 6" xfId="36463"/>
    <cellStyle name="Moeda 7 4 4" xfId="22058"/>
    <cellStyle name="Moeda 7 4 4 2" xfId="22621"/>
    <cellStyle name="Moeda 7 4 4 2 2" xfId="23508"/>
    <cellStyle name="Moeda 7 4 4 2 2 2" xfId="25284"/>
    <cellStyle name="Moeda 7 4 4 2 2 2 2" xfId="28835"/>
    <cellStyle name="Moeda 7 4 4 2 2 2 2 2" xfId="52891"/>
    <cellStyle name="Moeda 7 4 4 2 2 2 3" xfId="36474"/>
    <cellStyle name="Moeda 7 4 4 2 2 3" xfId="27059"/>
    <cellStyle name="Moeda 7 4 4 2 2 3 2" xfId="52890"/>
    <cellStyle name="Moeda 7 4 4 2 2 4" xfId="36473"/>
    <cellStyle name="Moeda 7 4 4 2 3" xfId="24396"/>
    <cellStyle name="Moeda 7 4 4 2 3 2" xfId="27947"/>
    <cellStyle name="Moeda 7 4 4 2 3 2 2" xfId="52892"/>
    <cellStyle name="Moeda 7 4 4 2 3 3" xfId="36475"/>
    <cellStyle name="Moeda 7 4 4 2 4" xfId="26172"/>
    <cellStyle name="Moeda 7 4 4 2 4 2" xfId="52889"/>
    <cellStyle name="Moeda 7 4 4 2 5" xfId="36472"/>
    <cellStyle name="Moeda 7 4 4 3" xfId="23005"/>
    <cellStyle name="Moeda 7 4 4 3 2" xfId="24781"/>
    <cellStyle name="Moeda 7 4 4 3 2 2" xfId="28332"/>
    <cellStyle name="Moeda 7 4 4 3 2 2 2" xfId="52894"/>
    <cellStyle name="Moeda 7 4 4 3 2 3" xfId="36477"/>
    <cellStyle name="Moeda 7 4 4 3 3" xfId="26556"/>
    <cellStyle name="Moeda 7 4 4 3 3 2" xfId="52893"/>
    <cellStyle name="Moeda 7 4 4 3 4" xfId="36476"/>
    <cellStyle name="Moeda 7 4 4 4" xfId="23893"/>
    <cellStyle name="Moeda 7 4 4 4 2" xfId="27444"/>
    <cellStyle name="Moeda 7 4 4 4 2 2" xfId="52895"/>
    <cellStyle name="Moeda 7 4 4 4 3" xfId="36478"/>
    <cellStyle name="Moeda 7 4 4 5" xfId="25669"/>
    <cellStyle name="Moeda 7 4 4 5 2" xfId="52888"/>
    <cellStyle name="Moeda 7 4 4 6" xfId="36471"/>
    <cellStyle name="Moeda 7 5" xfId="56032"/>
    <cellStyle name="Moeda 8" xfId="359"/>
    <cellStyle name="Moeda 8 2" xfId="360"/>
    <cellStyle name="Moeda 8 2 2" xfId="1729"/>
    <cellStyle name="Moeda 8 2 2 10" xfId="56052"/>
    <cellStyle name="Moeda 8 2 2 2" xfId="21938"/>
    <cellStyle name="Moeda 8 2 2 2 2" xfId="22501"/>
    <cellStyle name="Moeda 8 2 2 2 2 2" xfId="23388"/>
    <cellStyle name="Moeda 8 2 2 2 2 2 2" xfId="25164"/>
    <cellStyle name="Moeda 8 2 2 2 2 2 2 2" xfId="28715"/>
    <cellStyle name="Moeda 8 2 2 2 2 2 2 2 2" xfId="52899"/>
    <cellStyle name="Moeda 8 2 2 2 2 2 2 3" xfId="36482"/>
    <cellStyle name="Moeda 8 2 2 2 2 2 3" xfId="26939"/>
    <cellStyle name="Moeda 8 2 2 2 2 2 3 2" xfId="52898"/>
    <cellStyle name="Moeda 8 2 2 2 2 2 4" xfId="36481"/>
    <cellStyle name="Moeda 8 2 2 2 2 3" xfId="24276"/>
    <cellStyle name="Moeda 8 2 2 2 2 3 2" xfId="27827"/>
    <cellStyle name="Moeda 8 2 2 2 2 3 2 2" xfId="52900"/>
    <cellStyle name="Moeda 8 2 2 2 2 3 3" xfId="36483"/>
    <cellStyle name="Moeda 8 2 2 2 2 4" xfId="26052"/>
    <cellStyle name="Moeda 8 2 2 2 2 4 2" xfId="52897"/>
    <cellStyle name="Moeda 8 2 2 2 2 5" xfId="36480"/>
    <cellStyle name="Moeda 8 2 2 2 3" xfId="22885"/>
    <cellStyle name="Moeda 8 2 2 2 3 2" xfId="24661"/>
    <cellStyle name="Moeda 8 2 2 2 3 2 2" xfId="28212"/>
    <cellStyle name="Moeda 8 2 2 2 3 2 2 2" xfId="52902"/>
    <cellStyle name="Moeda 8 2 2 2 3 2 3" xfId="36485"/>
    <cellStyle name="Moeda 8 2 2 2 3 3" xfId="26436"/>
    <cellStyle name="Moeda 8 2 2 2 3 3 2" xfId="52901"/>
    <cellStyle name="Moeda 8 2 2 2 3 4" xfId="36484"/>
    <cellStyle name="Moeda 8 2 2 2 4" xfId="23773"/>
    <cellStyle name="Moeda 8 2 2 2 4 2" xfId="27324"/>
    <cellStyle name="Moeda 8 2 2 2 4 2 2" xfId="52903"/>
    <cellStyle name="Moeda 8 2 2 2 4 3" xfId="36486"/>
    <cellStyle name="Moeda 8 2 2 2 5" xfId="25549"/>
    <cellStyle name="Moeda 8 2 2 2 5 2" xfId="52896"/>
    <cellStyle name="Moeda 8 2 2 2 6" xfId="36479"/>
    <cellStyle name="Moeda 8 2 2 3" xfId="22242"/>
    <cellStyle name="Moeda 8 2 2 3 2" xfId="23129"/>
    <cellStyle name="Moeda 8 2 2 3 2 2" xfId="24905"/>
    <cellStyle name="Moeda 8 2 2 3 2 2 2" xfId="28456"/>
    <cellStyle name="Moeda 8 2 2 3 2 2 2 2" xfId="52906"/>
    <cellStyle name="Moeda 8 2 2 3 2 2 3" xfId="36489"/>
    <cellStyle name="Moeda 8 2 2 3 2 3" xfId="26680"/>
    <cellStyle name="Moeda 8 2 2 3 2 3 2" xfId="52905"/>
    <cellStyle name="Moeda 8 2 2 3 2 4" xfId="36488"/>
    <cellStyle name="Moeda 8 2 2 3 3" xfId="24017"/>
    <cellStyle name="Moeda 8 2 2 3 3 2" xfId="27568"/>
    <cellStyle name="Moeda 8 2 2 3 3 2 2" xfId="52907"/>
    <cellStyle name="Moeda 8 2 2 3 3 3" xfId="36490"/>
    <cellStyle name="Moeda 8 2 2 3 4" xfId="25793"/>
    <cellStyle name="Moeda 8 2 2 3 4 2" xfId="52904"/>
    <cellStyle name="Moeda 8 2 2 3 5" xfId="36487"/>
    <cellStyle name="Moeda 8 2 2 4" xfId="22361"/>
    <cellStyle name="Moeda 8 2 2 4 2" xfId="23248"/>
    <cellStyle name="Moeda 8 2 2 4 2 2" xfId="25024"/>
    <cellStyle name="Moeda 8 2 2 4 2 2 2" xfId="28575"/>
    <cellStyle name="Moeda 8 2 2 4 2 2 2 2" xfId="52910"/>
    <cellStyle name="Moeda 8 2 2 4 2 2 3" xfId="36493"/>
    <cellStyle name="Moeda 8 2 2 4 2 3" xfId="26799"/>
    <cellStyle name="Moeda 8 2 2 4 2 3 2" xfId="52909"/>
    <cellStyle name="Moeda 8 2 2 4 2 4" xfId="36492"/>
    <cellStyle name="Moeda 8 2 2 4 3" xfId="24136"/>
    <cellStyle name="Moeda 8 2 2 4 3 2" xfId="27687"/>
    <cellStyle name="Moeda 8 2 2 4 3 2 2" xfId="52911"/>
    <cellStyle name="Moeda 8 2 2 4 3 3" xfId="36494"/>
    <cellStyle name="Moeda 8 2 2 4 4" xfId="25912"/>
    <cellStyle name="Moeda 8 2 2 4 4 2" xfId="52908"/>
    <cellStyle name="Moeda 8 2 2 4 5" xfId="36491"/>
    <cellStyle name="Moeda 8 2 2 5" xfId="22745"/>
    <cellStyle name="Moeda 8 2 2 5 2" xfId="24521"/>
    <cellStyle name="Moeda 8 2 2 5 2 2" xfId="28072"/>
    <cellStyle name="Moeda 8 2 2 5 2 2 2" xfId="52913"/>
    <cellStyle name="Moeda 8 2 2 5 2 3" xfId="36496"/>
    <cellStyle name="Moeda 8 2 2 5 3" xfId="26296"/>
    <cellStyle name="Moeda 8 2 2 5 3 2" xfId="52912"/>
    <cellStyle name="Moeda 8 2 2 5 4" xfId="36495"/>
    <cellStyle name="Moeda 8 2 2 6" xfId="23633"/>
    <cellStyle name="Moeda 8 2 2 6 2" xfId="27184"/>
    <cellStyle name="Moeda 8 2 2 6 2 2" xfId="52914"/>
    <cellStyle name="Moeda 8 2 2 6 3" xfId="36497"/>
    <cellStyle name="Moeda 8 2 2 7" xfId="25409"/>
    <cellStyle name="Moeda 8 2 2 7 2" xfId="52454"/>
    <cellStyle name="Moeda 8 2 2 8" xfId="28960"/>
    <cellStyle name="Moeda 8 2 2 9" xfId="29103"/>
    <cellStyle name="Moeda 8 3" xfId="1728"/>
    <cellStyle name="Moeda 8 3 10" xfId="56053"/>
    <cellStyle name="Moeda 8 3 2" xfId="21937"/>
    <cellStyle name="Moeda 8 3 2 2" xfId="22500"/>
    <cellStyle name="Moeda 8 3 2 2 2" xfId="23387"/>
    <cellStyle name="Moeda 8 3 2 2 2 2" xfId="25163"/>
    <cellStyle name="Moeda 8 3 2 2 2 2 2" xfId="28714"/>
    <cellStyle name="Moeda 8 3 2 2 2 2 2 2" xfId="52918"/>
    <cellStyle name="Moeda 8 3 2 2 2 2 3" xfId="36501"/>
    <cellStyle name="Moeda 8 3 2 2 2 3" xfId="26938"/>
    <cellStyle name="Moeda 8 3 2 2 2 3 2" xfId="52917"/>
    <cellStyle name="Moeda 8 3 2 2 2 4" xfId="36500"/>
    <cellStyle name="Moeda 8 3 2 2 3" xfId="24275"/>
    <cellStyle name="Moeda 8 3 2 2 3 2" xfId="27826"/>
    <cellStyle name="Moeda 8 3 2 2 3 2 2" xfId="52919"/>
    <cellStyle name="Moeda 8 3 2 2 3 3" xfId="36502"/>
    <cellStyle name="Moeda 8 3 2 2 4" xfId="26051"/>
    <cellStyle name="Moeda 8 3 2 2 4 2" xfId="52916"/>
    <cellStyle name="Moeda 8 3 2 2 5" xfId="36499"/>
    <cellStyle name="Moeda 8 3 2 3" xfId="22884"/>
    <cellStyle name="Moeda 8 3 2 3 2" xfId="24660"/>
    <cellStyle name="Moeda 8 3 2 3 2 2" xfId="28211"/>
    <cellStyle name="Moeda 8 3 2 3 2 2 2" xfId="52921"/>
    <cellStyle name="Moeda 8 3 2 3 2 3" xfId="36504"/>
    <cellStyle name="Moeda 8 3 2 3 3" xfId="26435"/>
    <cellStyle name="Moeda 8 3 2 3 3 2" xfId="52920"/>
    <cellStyle name="Moeda 8 3 2 3 4" xfId="36503"/>
    <cellStyle name="Moeda 8 3 2 4" xfId="23772"/>
    <cellStyle name="Moeda 8 3 2 4 2" xfId="27323"/>
    <cellStyle name="Moeda 8 3 2 4 2 2" xfId="52922"/>
    <cellStyle name="Moeda 8 3 2 4 3" xfId="36505"/>
    <cellStyle name="Moeda 8 3 2 5" xfId="25548"/>
    <cellStyle name="Moeda 8 3 2 5 2" xfId="52915"/>
    <cellStyle name="Moeda 8 3 2 6" xfId="36498"/>
    <cellStyle name="Moeda 8 3 3" xfId="22241"/>
    <cellStyle name="Moeda 8 3 3 2" xfId="23128"/>
    <cellStyle name="Moeda 8 3 3 2 2" xfId="24904"/>
    <cellStyle name="Moeda 8 3 3 2 2 2" xfId="28455"/>
    <cellStyle name="Moeda 8 3 3 2 2 2 2" xfId="52925"/>
    <cellStyle name="Moeda 8 3 3 2 2 3" xfId="36508"/>
    <cellStyle name="Moeda 8 3 3 2 3" xfId="26679"/>
    <cellStyle name="Moeda 8 3 3 2 3 2" xfId="52924"/>
    <cellStyle name="Moeda 8 3 3 2 4" xfId="36507"/>
    <cellStyle name="Moeda 8 3 3 3" xfId="24016"/>
    <cellStyle name="Moeda 8 3 3 3 2" xfId="27567"/>
    <cellStyle name="Moeda 8 3 3 3 2 2" xfId="52926"/>
    <cellStyle name="Moeda 8 3 3 3 3" xfId="36509"/>
    <cellStyle name="Moeda 8 3 3 4" xfId="25792"/>
    <cellStyle name="Moeda 8 3 3 4 2" xfId="52923"/>
    <cellStyle name="Moeda 8 3 3 5" xfId="36506"/>
    <cellStyle name="Moeda 8 3 4" xfId="22360"/>
    <cellStyle name="Moeda 8 3 4 2" xfId="23247"/>
    <cellStyle name="Moeda 8 3 4 2 2" xfId="25023"/>
    <cellStyle name="Moeda 8 3 4 2 2 2" xfId="28574"/>
    <cellStyle name="Moeda 8 3 4 2 2 2 2" xfId="52929"/>
    <cellStyle name="Moeda 8 3 4 2 2 3" xfId="36512"/>
    <cellStyle name="Moeda 8 3 4 2 3" xfId="26798"/>
    <cellStyle name="Moeda 8 3 4 2 3 2" xfId="52928"/>
    <cellStyle name="Moeda 8 3 4 2 4" xfId="36511"/>
    <cellStyle name="Moeda 8 3 4 3" xfId="24135"/>
    <cellStyle name="Moeda 8 3 4 3 2" xfId="27686"/>
    <cellStyle name="Moeda 8 3 4 3 2 2" xfId="52930"/>
    <cellStyle name="Moeda 8 3 4 3 3" xfId="36513"/>
    <cellStyle name="Moeda 8 3 4 4" xfId="25911"/>
    <cellStyle name="Moeda 8 3 4 4 2" xfId="52927"/>
    <cellStyle name="Moeda 8 3 4 5" xfId="36510"/>
    <cellStyle name="Moeda 8 3 5" xfId="22744"/>
    <cellStyle name="Moeda 8 3 5 2" xfId="24520"/>
    <cellStyle name="Moeda 8 3 5 2 2" xfId="28071"/>
    <cellStyle name="Moeda 8 3 5 2 2 2" xfId="52932"/>
    <cellStyle name="Moeda 8 3 5 2 3" xfId="36515"/>
    <cellStyle name="Moeda 8 3 5 3" xfId="26295"/>
    <cellStyle name="Moeda 8 3 5 3 2" xfId="52931"/>
    <cellStyle name="Moeda 8 3 5 4" xfId="36514"/>
    <cellStyle name="Moeda 8 3 6" xfId="23632"/>
    <cellStyle name="Moeda 8 3 6 2" xfId="27183"/>
    <cellStyle name="Moeda 8 3 6 2 2" xfId="52933"/>
    <cellStyle name="Moeda 8 3 6 3" xfId="36516"/>
    <cellStyle name="Moeda 8 3 7" xfId="25408"/>
    <cellStyle name="Moeda 8 3 7 2" xfId="52453"/>
    <cellStyle name="Moeda 8 3 8" xfId="28959"/>
    <cellStyle name="Moeda 8 3 9" xfId="29102"/>
    <cellStyle name="Moeda 8 4" xfId="1878"/>
    <cellStyle name="Moeda 8 4 2" xfId="1900"/>
    <cellStyle name="Moeda 8 4 2 2" xfId="2048"/>
    <cellStyle name="Moeda 8 4 2 2 2" xfId="21902"/>
    <cellStyle name="Moeda 8 4 2 2 2 2" xfId="22176"/>
    <cellStyle name="Moeda 8 4 2 2 2 2 2" xfId="22724"/>
    <cellStyle name="Moeda 8 4 2 2 2 2 2 2" xfId="23611"/>
    <cellStyle name="Moeda 8 4 2 2 2 2 2 2 2" xfId="25387"/>
    <cellStyle name="Moeda 8 4 2 2 2 2 2 2 2 2" xfId="28938"/>
    <cellStyle name="Moeda 8 4 2 2 2 2 2 2 2 2 2" xfId="52937"/>
    <cellStyle name="Moeda 8 4 2 2 2 2 2 2 2 3" xfId="36520"/>
    <cellStyle name="Moeda 8 4 2 2 2 2 2 2 3" xfId="27162"/>
    <cellStyle name="Moeda 8 4 2 2 2 2 2 2 3 2" xfId="52936"/>
    <cellStyle name="Moeda 8 4 2 2 2 2 2 2 4" xfId="36519"/>
    <cellStyle name="Moeda 8 4 2 2 2 2 2 3" xfId="24499"/>
    <cellStyle name="Moeda 8 4 2 2 2 2 2 3 2" xfId="28050"/>
    <cellStyle name="Moeda 8 4 2 2 2 2 2 3 2 2" xfId="52938"/>
    <cellStyle name="Moeda 8 4 2 2 2 2 2 3 3" xfId="36521"/>
    <cellStyle name="Moeda 8 4 2 2 2 2 2 4" xfId="26275"/>
    <cellStyle name="Moeda 8 4 2 2 2 2 2 4 2" xfId="52935"/>
    <cellStyle name="Moeda 8 4 2 2 2 2 2 5" xfId="36518"/>
    <cellStyle name="Moeda 8 4 2 2 2 2 3" xfId="23108"/>
    <cellStyle name="Moeda 8 4 2 2 2 2 3 2" xfId="24884"/>
    <cellStyle name="Moeda 8 4 2 2 2 2 3 2 2" xfId="28435"/>
    <cellStyle name="Moeda 8 4 2 2 2 2 3 2 2 2" xfId="52940"/>
    <cellStyle name="Moeda 8 4 2 2 2 2 3 2 3" xfId="36523"/>
    <cellStyle name="Moeda 8 4 2 2 2 2 3 3" xfId="26659"/>
    <cellStyle name="Moeda 8 4 2 2 2 2 3 3 2" xfId="52939"/>
    <cellStyle name="Moeda 8 4 2 2 2 2 3 4" xfId="36522"/>
    <cellStyle name="Moeda 8 4 2 2 2 2 4" xfId="23996"/>
    <cellStyle name="Moeda 8 4 2 2 2 2 4 2" xfId="27547"/>
    <cellStyle name="Moeda 8 4 2 2 2 2 4 2 2" xfId="52941"/>
    <cellStyle name="Moeda 8 4 2 2 2 2 4 3" xfId="36524"/>
    <cellStyle name="Moeda 8 4 2 2 2 2 5" xfId="25772"/>
    <cellStyle name="Moeda 8 4 2 2 2 2 5 2" xfId="52934"/>
    <cellStyle name="Moeda 8 4 2 2 2 2 6" xfId="36517"/>
    <cellStyle name="Moeda 8 4 2 2 3" xfId="22096"/>
    <cellStyle name="Moeda 8 4 2 2 3 2" xfId="22659"/>
    <cellStyle name="Moeda 8 4 2 2 3 2 2" xfId="23546"/>
    <cellStyle name="Moeda 8 4 2 2 3 2 2 2" xfId="25322"/>
    <cellStyle name="Moeda 8 4 2 2 3 2 2 2 2" xfId="28873"/>
    <cellStyle name="Moeda 8 4 2 2 3 2 2 2 2 2" xfId="52945"/>
    <cellStyle name="Moeda 8 4 2 2 3 2 2 2 3" xfId="36528"/>
    <cellStyle name="Moeda 8 4 2 2 3 2 2 3" xfId="27097"/>
    <cellStyle name="Moeda 8 4 2 2 3 2 2 3 2" xfId="52944"/>
    <cellStyle name="Moeda 8 4 2 2 3 2 2 4" xfId="36527"/>
    <cellStyle name="Moeda 8 4 2 2 3 2 3" xfId="24434"/>
    <cellStyle name="Moeda 8 4 2 2 3 2 3 2" xfId="27985"/>
    <cellStyle name="Moeda 8 4 2 2 3 2 3 2 2" xfId="52946"/>
    <cellStyle name="Moeda 8 4 2 2 3 2 3 3" xfId="36529"/>
    <cellStyle name="Moeda 8 4 2 2 3 2 4" xfId="26210"/>
    <cellStyle name="Moeda 8 4 2 2 3 2 4 2" xfId="52943"/>
    <cellStyle name="Moeda 8 4 2 2 3 2 5" xfId="36526"/>
    <cellStyle name="Moeda 8 4 2 2 3 3" xfId="23043"/>
    <cellStyle name="Moeda 8 4 2 2 3 3 2" xfId="24819"/>
    <cellStyle name="Moeda 8 4 2 2 3 3 2 2" xfId="28370"/>
    <cellStyle name="Moeda 8 4 2 2 3 3 2 2 2" xfId="52948"/>
    <cellStyle name="Moeda 8 4 2 2 3 3 2 3" xfId="36531"/>
    <cellStyle name="Moeda 8 4 2 2 3 3 3" xfId="26594"/>
    <cellStyle name="Moeda 8 4 2 2 3 3 3 2" xfId="52947"/>
    <cellStyle name="Moeda 8 4 2 2 3 3 4" xfId="36530"/>
    <cellStyle name="Moeda 8 4 2 2 3 4" xfId="23931"/>
    <cellStyle name="Moeda 8 4 2 2 3 4 2" xfId="27482"/>
    <cellStyle name="Moeda 8 4 2 2 3 4 2 2" xfId="52949"/>
    <cellStyle name="Moeda 8 4 2 2 3 4 3" xfId="36532"/>
    <cellStyle name="Moeda 8 4 2 2 3 5" xfId="25707"/>
    <cellStyle name="Moeda 8 4 2 2 3 5 2" xfId="52942"/>
    <cellStyle name="Moeda 8 4 2 2 3 6" xfId="36525"/>
    <cellStyle name="Moeda 8 4 2 3" xfId="22067"/>
    <cellStyle name="Moeda 8 4 2 3 2" xfId="22630"/>
    <cellStyle name="Moeda 8 4 2 3 2 2" xfId="23517"/>
    <cellStyle name="Moeda 8 4 2 3 2 2 2" xfId="25293"/>
    <cellStyle name="Moeda 8 4 2 3 2 2 2 2" xfId="28844"/>
    <cellStyle name="Moeda 8 4 2 3 2 2 2 2 2" xfId="52953"/>
    <cellStyle name="Moeda 8 4 2 3 2 2 2 3" xfId="36536"/>
    <cellStyle name="Moeda 8 4 2 3 2 2 3" xfId="27068"/>
    <cellStyle name="Moeda 8 4 2 3 2 2 3 2" xfId="52952"/>
    <cellStyle name="Moeda 8 4 2 3 2 2 4" xfId="36535"/>
    <cellStyle name="Moeda 8 4 2 3 2 3" xfId="24405"/>
    <cellStyle name="Moeda 8 4 2 3 2 3 2" xfId="27956"/>
    <cellStyle name="Moeda 8 4 2 3 2 3 2 2" xfId="52954"/>
    <cellStyle name="Moeda 8 4 2 3 2 3 3" xfId="36537"/>
    <cellStyle name="Moeda 8 4 2 3 2 4" xfId="26181"/>
    <cellStyle name="Moeda 8 4 2 3 2 4 2" xfId="52951"/>
    <cellStyle name="Moeda 8 4 2 3 2 5" xfId="36534"/>
    <cellStyle name="Moeda 8 4 2 3 3" xfId="23014"/>
    <cellStyle name="Moeda 8 4 2 3 3 2" xfId="24790"/>
    <cellStyle name="Moeda 8 4 2 3 3 2 2" xfId="28341"/>
    <cellStyle name="Moeda 8 4 2 3 3 2 2 2" xfId="52956"/>
    <cellStyle name="Moeda 8 4 2 3 3 2 3" xfId="36539"/>
    <cellStyle name="Moeda 8 4 2 3 3 3" xfId="26565"/>
    <cellStyle name="Moeda 8 4 2 3 3 3 2" xfId="52955"/>
    <cellStyle name="Moeda 8 4 2 3 3 4" xfId="36538"/>
    <cellStyle name="Moeda 8 4 2 3 4" xfId="23902"/>
    <cellStyle name="Moeda 8 4 2 3 4 2" xfId="27453"/>
    <cellStyle name="Moeda 8 4 2 3 4 2 2" xfId="52957"/>
    <cellStyle name="Moeda 8 4 2 3 4 3" xfId="36540"/>
    <cellStyle name="Moeda 8 4 2 3 5" xfId="25678"/>
    <cellStyle name="Moeda 8 4 2 3 5 2" xfId="52950"/>
    <cellStyle name="Moeda 8 4 2 3 6" xfId="36533"/>
    <cellStyle name="Moeda 8 4 3" xfId="21772"/>
    <cellStyle name="Moeda 8 4 3 2" xfId="21788"/>
    <cellStyle name="Moeda 8 4 3 2 2" xfId="22126"/>
    <cellStyle name="Moeda 8 4 3 2 2 2" xfId="22689"/>
    <cellStyle name="Moeda 8 4 3 2 2 2 2" xfId="23576"/>
    <cellStyle name="Moeda 8 4 3 2 2 2 2 2" xfId="25352"/>
    <cellStyle name="Moeda 8 4 3 2 2 2 2 2 2" xfId="28903"/>
    <cellStyle name="Moeda 8 4 3 2 2 2 2 2 2 2" xfId="52961"/>
    <cellStyle name="Moeda 8 4 3 2 2 2 2 2 3" xfId="36544"/>
    <cellStyle name="Moeda 8 4 3 2 2 2 2 3" xfId="27127"/>
    <cellStyle name="Moeda 8 4 3 2 2 2 2 3 2" xfId="52960"/>
    <cellStyle name="Moeda 8 4 3 2 2 2 2 4" xfId="36543"/>
    <cellStyle name="Moeda 8 4 3 2 2 2 3" xfId="24464"/>
    <cellStyle name="Moeda 8 4 3 2 2 2 3 2" xfId="28015"/>
    <cellStyle name="Moeda 8 4 3 2 2 2 3 2 2" xfId="52962"/>
    <cellStyle name="Moeda 8 4 3 2 2 2 3 3" xfId="36545"/>
    <cellStyle name="Moeda 8 4 3 2 2 2 4" xfId="26240"/>
    <cellStyle name="Moeda 8 4 3 2 2 2 4 2" xfId="52959"/>
    <cellStyle name="Moeda 8 4 3 2 2 2 5" xfId="36542"/>
    <cellStyle name="Moeda 8 4 3 2 2 3" xfId="23073"/>
    <cellStyle name="Moeda 8 4 3 2 2 3 2" xfId="24849"/>
    <cellStyle name="Moeda 8 4 3 2 2 3 2 2" xfId="28400"/>
    <cellStyle name="Moeda 8 4 3 2 2 3 2 2 2" xfId="52964"/>
    <cellStyle name="Moeda 8 4 3 2 2 3 2 3" xfId="36547"/>
    <cellStyle name="Moeda 8 4 3 2 2 3 3" xfId="26624"/>
    <cellStyle name="Moeda 8 4 3 2 2 3 3 2" xfId="52963"/>
    <cellStyle name="Moeda 8 4 3 2 2 3 4" xfId="36546"/>
    <cellStyle name="Moeda 8 4 3 2 2 4" xfId="23961"/>
    <cellStyle name="Moeda 8 4 3 2 2 4 2" xfId="27512"/>
    <cellStyle name="Moeda 8 4 3 2 2 4 2 2" xfId="52965"/>
    <cellStyle name="Moeda 8 4 3 2 2 4 3" xfId="36548"/>
    <cellStyle name="Moeda 8 4 3 2 2 5" xfId="25737"/>
    <cellStyle name="Moeda 8 4 3 2 2 5 2" xfId="52958"/>
    <cellStyle name="Moeda 8 4 3 2 2 6" xfId="36541"/>
    <cellStyle name="Moeda 8 4 3 3" xfId="21810"/>
    <cellStyle name="Moeda 8 4 3 3 2" xfId="21852"/>
    <cellStyle name="Moeda 8 4 3 3 2 2" xfId="22150"/>
    <cellStyle name="Moeda 8 4 3 3 2 2 2" xfId="22713"/>
    <cellStyle name="Moeda 8 4 3 3 2 2 2 2" xfId="23600"/>
    <cellStyle name="Moeda 8 4 3 3 2 2 2 2 2" xfId="25376"/>
    <cellStyle name="Moeda 8 4 3 3 2 2 2 2 2 2" xfId="28927"/>
    <cellStyle name="Moeda 8 4 3 3 2 2 2 2 2 2 2" xfId="52969"/>
    <cellStyle name="Moeda 8 4 3 3 2 2 2 2 2 3" xfId="36552"/>
    <cellStyle name="Moeda 8 4 3 3 2 2 2 2 3" xfId="27151"/>
    <cellStyle name="Moeda 8 4 3 3 2 2 2 2 3 2" xfId="52968"/>
    <cellStyle name="Moeda 8 4 3 3 2 2 2 2 4" xfId="36551"/>
    <cellStyle name="Moeda 8 4 3 3 2 2 2 3" xfId="24488"/>
    <cellStyle name="Moeda 8 4 3 3 2 2 2 3 2" xfId="28039"/>
    <cellStyle name="Moeda 8 4 3 3 2 2 2 3 2 2" xfId="52970"/>
    <cellStyle name="Moeda 8 4 3 3 2 2 2 3 3" xfId="36553"/>
    <cellStyle name="Moeda 8 4 3 3 2 2 2 4" xfId="26264"/>
    <cellStyle name="Moeda 8 4 3 3 2 2 2 4 2" xfId="52967"/>
    <cellStyle name="Moeda 8 4 3 3 2 2 2 5" xfId="36550"/>
    <cellStyle name="Moeda 8 4 3 3 2 2 3" xfId="23097"/>
    <cellStyle name="Moeda 8 4 3 3 2 2 3 2" xfId="24873"/>
    <cellStyle name="Moeda 8 4 3 3 2 2 3 2 2" xfId="28424"/>
    <cellStyle name="Moeda 8 4 3 3 2 2 3 2 2 2" xfId="52972"/>
    <cellStyle name="Moeda 8 4 3 3 2 2 3 2 3" xfId="36555"/>
    <cellStyle name="Moeda 8 4 3 3 2 2 3 3" xfId="26648"/>
    <cellStyle name="Moeda 8 4 3 3 2 2 3 3 2" xfId="52971"/>
    <cellStyle name="Moeda 8 4 3 3 2 2 3 4" xfId="36554"/>
    <cellStyle name="Moeda 8 4 3 3 2 2 4" xfId="23985"/>
    <cellStyle name="Moeda 8 4 3 3 2 2 4 2" xfId="27536"/>
    <cellStyle name="Moeda 8 4 3 3 2 2 4 2 2" xfId="52973"/>
    <cellStyle name="Moeda 8 4 3 3 2 2 4 3" xfId="36556"/>
    <cellStyle name="Moeda 8 4 3 3 2 2 5" xfId="25761"/>
    <cellStyle name="Moeda 8 4 3 3 2 2 5 2" xfId="52966"/>
    <cellStyle name="Moeda 8 4 3 3 2 2 6" xfId="36549"/>
    <cellStyle name="Moeda 8 4 3 3 3" xfId="21887"/>
    <cellStyle name="Moeda 8 4 3 3 3 2" xfId="22161"/>
    <cellStyle name="Moeda 8 4 3 3 3 2 2" xfId="22719"/>
    <cellStyle name="Moeda 8 4 3 3 3 2 2 2" xfId="23606"/>
    <cellStyle name="Moeda 8 4 3 3 3 2 2 2 2" xfId="25382"/>
    <cellStyle name="Moeda 8 4 3 3 3 2 2 2 2 2" xfId="28933"/>
    <cellStyle name="Moeda 8 4 3 3 3 2 2 2 2 2 2" xfId="52977"/>
    <cellStyle name="Moeda 8 4 3 3 3 2 2 2 2 3" xfId="36560"/>
    <cellStyle name="Moeda 8 4 3 3 3 2 2 2 3" xfId="27157"/>
    <cellStyle name="Moeda 8 4 3 3 3 2 2 2 3 2" xfId="52976"/>
    <cellStyle name="Moeda 8 4 3 3 3 2 2 2 4" xfId="36559"/>
    <cellStyle name="Moeda 8 4 3 3 3 2 2 3" xfId="24494"/>
    <cellStyle name="Moeda 8 4 3 3 3 2 2 3 2" xfId="28045"/>
    <cellStyle name="Moeda 8 4 3 3 3 2 2 3 2 2" xfId="52978"/>
    <cellStyle name="Moeda 8 4 3 3 3 2 2 3 3" xfId="36561"/>
    <cellStyle name="Moeda 8 4 3 3 3 2 2 4" xfId="26270"/>
    <cellStyle name="Moeda 8 4 3 3 3 2 2 4 2" xfId="52975"/>
    <cellStyle name="Moeda 8 4 3 3 3 2 2 5" xfId="36558"/>
    <cellStyle name="Moeda 8 4 3 3 3 2 3" xfId="23103"/>
    <cellStyle name="Moeda 8 4 3 3 3 2 3 2" xfId="24879"/>
    <cellStyle name="Moeda 8 4 3 3 3 2 3 2 2" xfId="28430"/>
    <cellStyle name="Moeda 8 4 3 3 3 2 3 2 2 2" xfId="52980"/>
    <cellStyle name="Moeda 8 4 3 3 3 2 3 2 3" xfId="36563"/>
    <cellStyle name="Moeda 8 4 3 3 3 2 3 3" xfId="26654"/>
    <cellStyle name="Moeda 8 4 3 3 3 2 3 3 2" xfId="52979"/>
    <cellStyle name="Moeda 8 4 3 3 3 2 3 4" xfId="36562"/>
    <cellStyle name="Moeda 8 4 3 3 3 2 4" xfId="23991"/>
    <cellStyle name="Moeda 8 4 3 3 3 2 4 2" xfId="27542"/>
    <cellStyle name="Moeda 8 4 3 3 3 2 4 2 2" xfId="52981"/>
    <cellStyle name="Moeda 8 4 3 3 3 2 4 3" xfId="36564"/>
    <cellStyle name="Moeda 8 4 3 3 3 2 5" xfId="25767"/>
    <cellStyle name="Moeda 8 4 3 3 3 2 5 2" xfId="52974"/>
    <cellStyle name="Moeda 8 4 3 3 3 2 6" xfId="36557"/>
    <cellStyle name="Moeda 8 4 3 3 4" xfId="22134"/>
    <cellStyle name="Moeda 8 4 3 3 4 2" xfId="22697"/>
    <cellStyle name="Moeda 8 4 3 3 4 2 2" xfId="23584"/>
    <cellStyle name="Moeda 8 4 3 3 4 2 2 2" xfId="25360"/>
    <cellStyle name="Moeda 8 4 3 3 4 2 2 2 2" xfId="28911"/>
    <cellStyle name="Moeda 8 4 3 3 4 2 2 2 2 2" xfId="52985"/>
    <cellStyle name="Moeda 8 4 3 3 4 2 2 2 3" xfId="36568"/>
    <cellStyle name="Moeda 8 4 3 3 4 2 2 3" xfId="27135"/>
    <cellStyle name="Moeda 8 4 3 3 4 2 2 3 2" xfId="52984"/>
    <cellStyle name="Moeda 8 4 3 3 4 2 2 4" xfId="36567"/>
    <cellStyle name="Moeda 8 4 3 3 4 2 3" xfId="24472"/>
    <cellStyle name="Moeda 8 4 3 3 4 2 3 2" xfId="28023"/>
    <cellStyle name="Moeda 8 4 3 3 4 2 3 2 2" xfId="52986"/>
    <cellStyle name="Moeda 8 4 3 3 4 2 3 3" xfId="36569"/>
    <cellStyle name="Moeda 8 4 3 3 4 2 4" xfId="26248"/>
    <cellStyle name="Moeda 8 4 3 3 4 2 4 2" xfId="52983"/>
    <cellStyle name="Moeda 8 4 3 3 4 2 5" xfId="36566"/>
    <cellStyle name="Moeda 8 4 3 3 4 3" xfId="23081"/>
    <cellStyle name="Moeda 8 4 3 3 4 3 2" xfId="24857"/>
    <cellStyle name="Moeda 8 4 3 3 4 3 2 2" xfId="28408"/>
    <cellStyle name="Moeda 8 4 3 3 4 3 2 2 2" xfId="52988"/>
    <cellStyle name="Moeda 8 4 3 3 4 3 2 3" xfId="36571"/>
    <cellStyle name="Moeda 8 4 3 3 4 3 3" xfId="26632"/>
    <cellStyle name="Moeda 8 4 3 3 4 3 3 2" xfId="52987"/>
    <cellStyle name="Moeda 8 4 3 3 4 3 4" xfId="36570"/>
    <cellStyle name="Moeda 8 4 3 3 4 4" xfId="23969"/>
    <cellStyle name="Moeda 8 4 3 3 4 4 2" xfId="27520"/>
    <cellStyle name="Moeda 8 4 3 3 4 4 2 2" xfId="52989"/>
    <cellStyle name="Moeda 8 4 3 3 4 4 3" xfId="36572"/>
    <cellStyle name="Moeda 8 4 3 3 4 5" xfId="25745"/>
    <cellStyle name="Moeda 8 4 3 3 4 5 2" xfId="52982"/>
    <cellStyle name="Moeda 8 4 3 3 4 6" xfId="36565"/>
    <cellStyle name="Moeda 8 4 3 4" xfId="21826"/>
    <cellStyle name="Moeda 8 4 3 4 2" xfId="22140"/>
    <cellStyle name="Moeda 8 4 3 4 2 2" xfId="22703"/>
    <cellStyle name="Moeda 8 4 3 4 2 2 2" xfId="23590"/>
    <cellStyle name="Moeda 8 4 3 4 2 2 2 2" xfId="25366"/>
    <cellStyle name="Moeda 8 4 3 4 2 2 2 2 2" xfId="28917"/>
    <cellStyle name="Moeda 8 4 3 4 2 2 2 2 2 2" xfId="52993"/>
    <cellStyle name="Moeda 8 4 3 4 2 2 2 2 3" xfId="36576"/>
    <cellStyle name="Moeda 8 4 3 4 2 2 2 3" xfId="27141"/>
    <cellStyle name="Moeda 8 4 3 4 2 2 2 3 2" xfId="52992"/>
    <cellStyle name="Moeda 8 4 3 4 2 2 2 4" xfId="36575"/>
    <cellStyle name="Moeda 8 4 3 4 2 2 3" xfId="24478"/>
    <cellStyle name="Moeda 8 4 3 4 2 2 3 2" xfId="28029"/>
    <cellStyle name="Moeda 8 4 3 4 2 2 3 2 2" xfId="52994"/>
    <cellStyle name="Moeda 8 4 3 4 2 2 3 3" xfId="36577"/>
    <cellStyle name="Moeda 8 4 3 4 2 2 4" xfId="26254"/>
    <cellStyle name="Moeda 8 4 3 4 2 2 4 2" xfId="52991"/>
    <cellStyle name="Moeda 8 4 3 4 2 2 5" xfId="36574"/>
    <cellStyle name="Moeda 8 4 3 4 2 3" xfId="23087"/>
    <cellStyle name="Moeda 8 4 3 4 2 3 2" xfId="24863"/>
    <cellStyle name="Moeda 8 4 3 4 2 3 2 2" xfId="28414"/>
    <cellStyle name="Moeda 8 4 3 4 2 3 2 2 2" xfId="52996"/>
    <cellStyle name="Moeda 8 4 3 4 2 3 2 3" xfId="36579"/>
    <cellStyle name="Moeda 8 4 3 4 2 3 3" xfId="26638"/>
    <cellStyle name="Moeda 8 4 3 4 2 3 3 2" xfId="52995"/>
    <cellStyle name="Moeda 8 4 3 4 2 3 4" xfId="36578"/>
    <cellStyle name="Moeda 8 4 3 4 2 4" xfId="23975"/>
    <cellStyle name="Moeda 8 4 3 4 2 4 2" xfId="27526"/>
    <cellStyle name="Moeda 8 4 3 4 2 4 2 2" xfId="52997"/>
    <cellStyle name="Moeda 8 4 3 4 2 4 3" xfId="36580"/>
    <cellStyle name="Moeda 8 4 3 4 2 5" xfId="25751"/>
    <cellStyle name="Moeda 8 4 3 4 2 5 2" xfId="52990"/>
    <cellStyle name="Moeda 8 4 3 4 2 6" xfId="36573"/>
    <cellStyle name="Moeda 8 4 3 5" xfId="22120"/>
    <cellStyle name="Moeda 8 4 3 5 2" xfId="22683"/>
    <cellStyle name="Moeda 8 4 3 5 2 2" xfId="23570"/>
    <cellStyle name="Moeda 8 4 3 5 2 2 2" xfId="25346"/>
    <cellStyle name="Moeda 8 4 3 5 2 2 2 2" xfId="28897"/>
    <cellStyle name="Moeda 8 4 3 5 2 2 2 2 2" xfId="53001"/>
    <cellStyle name="Moeda 8 4 3 5 2 2 2 3" xfId="36584"/>
    <cellStyle name="Moeda 8 4 3 5 2 2 3" xfId="27121"/>
    <cellStyle name="Moeda 8 4 3 5 2 2 3 2" xfId="53000"/>
    <cellStyle name="Moeda 8 4 3 5 2 2 4" xfId="36583"/>
    <cellStyle name="Moeda 8 4 3 5 2 3" xfId="24458"/>
    <cellStyle name="Moeda 8 4 3 5 2 3 2" xfId="28009"/>
    <cellStyle name="Moeda 8 4 3 5 2 3 2 2" xfId="53002"/>
    <cellStyle name="Moeda 8 4 3 5 2 3 3" xfId="36585"/>
    <cellStyle name="Moeda 8 4 3 5 2 4" xfId="26234"/>
    <cellStyle name="Moeda 8 4 3 5 2 4 2" xfId="52999"/>
    <cellStyle name="Moeda 8 4 3 5 2 5" xfId="36582"/>
    <cellStyle name="Moeda 8 4 3 5 3" xfId="23067"/>
    <cellStyle name="Moeda 8 4 3 5 3 2" xfId="24843"/>
    <cellStyle name="Moeda 8 4 3 5 3 2 2" xfId="28394"/>
    <cellStyle name="Moeda 8 4 3 5 3 2 2 2" xfId="53004"/>
    <cellStyle name="Moeda 8 4 3 5 3 2 3" xfId="36587"/>
    <cellStyle name="Moeda 8 4 3 5 3 3" xfId="26618"/>
    <cellStyle name="Moeda 8 4 3 5 3 3 2" xfId="53003"/>
    <cellStyle name="Moeda 8 4 3 5 3 4" xfId="36586"/>
    <cellStyle name="Moeda 8 4 3 5 4" xfId="23955"/>
    <cellStyle name="Moeda 8 4 3 5 4 2" xfId="27506"/>
    <cellStyle name="Moeda 8 4 3 5 4 2 2" xfId="53005"/>
    <cellStyle name="Moeda 8 4 3 5 4 3" xfId="36588"/>
    <cellStyle name="Moeda 8 4 3 5 5" xfId="25731"/>
    <cellStyle name="Moeda 8 4 3 5 5 2" xfId="52998"/>
    <cellStyle name="Moeda 8 4 3 5 6" xfId="36581"/>
    <cellStyle name="Moeda 8 4 4" xfId="22059"/>
    <cellStyle name="Moeda 8 4 4 2" xfId="22622"/>
    <cellStyle name="Moeda 8 4 4 2 2" xfId="23509"/>
    <cellStyle name="Moeda 8 4 4 2 2 2" xfId="25285"/>
    <cellStyle name="Moeda 8 4 4 2 2 2 2" xfId="28836"/>
    <cellStyle name="Moeda 8 4 4 2 2 2 2 2" xfId="53009"/>
    <cellStyle name="Moeda 8 4 4 2 2 2 3" xfId="36592"/>
    <cellStyle name="Moeda 8 4 4 2 2 3" xfId="27060"/>
    <cellStyle name="Moeda 8 4 4 2 2 3 2" xfId="53008"/>
    <cellStyle name="Moeda 8 4 4 2 2 4" xfId="36591"/>
    <cellStyle name="Moeda 8 4 4 2 3" xfId="24397"/>
    <cellStyle name="Moeda 8 4 4 2 3 2" xfId="27948"/>
    <cellStyle name="Moeda 8 4 4 2 3 2 2" xfId="53010"/>
    <cellStyle name="Moeda 8 4 4 2 3 3" xfId="36593"/>
    <cellStyle name="Moeda 8 4 4 2 4" xfId="26173"/>
    <cellStyle name="Moeda 8 4 4 2 4 2" xfId="53007"/>
    <cellStyle name="Moeda 8 4 4 2 5" xfId="36590"/>
    <cellStyle name="Moeda 8 4 4 3" xfId="23006"/>
    <cellStyle name="Moeda 8 4 4 3 2" xfId="24782"/>
    <cellStyle name="Moeda 8 4 4 3 2 2" xfId="28333"/>
    <cellStyle name="Moeda 8 4 4 3 2 2 2" xfId="53012"/>
    <cellStyle name="Moeda 8 4 4 3 2 3" xfId="36595"/>
    <cellStyle name="Moeda 8 4 4 3 3" xfId="26557"/>
    <cellStyle name="Moeda 8 4 4 3 3 2" xfId="53011"/>
    <cellStyle name="Moeda 8 4 4 3 4" xfId="36594"/>
    <cellStyle name="Moeda 8 4 4 4" xfId="23894"/>
    <cellStyle name="Moeda 8 4 4 4 2" xfId="27445"/>
    <cellStyle name="Moeda 8 4 4 4 2 2" xfId="53013"/>
    <cellStyle name="Moeda 8 4 4 4 3" xfId="36596"/>
    <cellStyle name="Moeda 8 4 4 5" xfId="25670"/>
    <cellStyle name="Moeda 8 4 4 5 2" xfId="53006"/>
    <cellStyle name="Moeda 8 4 4 6" xfId="36589"/>
    <cellStyle name="Moeda 9" xfId="1647"/>
    <cellStyle name="Moeda 9 2" xfId="1869"/>
    <cellStyle name="Moeda 9 2 2" xfId="22050"/>
    <cellStyle name="Moeda 9 2 2 2" xfId="22613"/>
    <cellStyle name="Moeda 9 2 2 2 2" xfId="23500"/>
    <cellStyle name="Moeda 9 2 2 2 2 2" xfId="25276"/>
    <cellStyle name="Moeda 9 2 2 2 2 2 2" xfId="28827"/>
    <cellStyle name="Moeda 9 2 2 2 2 2 2 2" xfId="53017"/>
    <cellStyle name="Moeda 9 2 2 2 2 2 3" xfId="36600"/>
    <cellStyle name="Moeda 9 2 2 2 2 3" xfId="27051"/>
    <cellStyle name="Moeda 9 2 2 2 2 3 2" xfId="53016"/>
    <cellStyle name="Moeda 9 2 2 2 2 4" xfId="36599"/>
    <cellStyle name="Moeda 9 2 2 2 3" xfId="24388"/>
    <cellStyle name="Moeda 9 2 2 2 3 2" xfId="27939"/>
    <cellStyle name="Moeda 9 2 2 2 3 2 2" xfId="53018"/>
    <cellStyle name="Moeda 9 2 2 2 3 3" xfId="36601"/>
    <cellStyle name="Moeda 9 2 2 2 4" xfId="26164"/>
    <cellStyle name="Moeda 9 2 2 2 4 2" xfId="53015"/>
    <cellStyle name="Moeda 9 2 2 2 5" xfId="36598"/>
    <cellStyle name="Moeda 9 2 2 3" xfId="22997"/>
    <cellStyle name="Moeda 9 2 2 3 2" xfId="24773"/>
    <cellStyle name="Moeda 9 2 2 3 2 2" xfId="28324"/>
    <cellStyle name="Moeda 9 2 2 3 2 2 2" xfId="53020"/>
    <cellStyle name="Moeda 9 2 2 3 2 3" xfId="36603"/>
    <cellStyle name="Moeda 9 2 2 3 3" xfId="26548"/>
    <cellStyle name="Moeda 9 2 2 3 3 2" xfId="53019"/>
    <cellStyle name="Moeda 9 2 2 3 4" xfId="36602"/>
    <cellStyle name="Moeda 9 2 2 4" xfId="23885"/>
    <cellStyle name="Moeda 9 2 2 4 2" xfId="27436"/>
    <cellStyle name="Moeda 9 2 2 4 2 2" xfId="53021"/>
    <cellStyle name="Moeda 9 2 2 4 3" xfId="36604"/>
    <cellStyle name="Moeda 9 2 2 5" xfId="25661"/>
    <cellStyle name="Moeda 9 2 2 5 2" xfId="53014"/>
    <cellStyle name="Moeda 9 2 2 6" xfId="36597"/>
    <cellStyle name="Moeda 9 2 3" xfId="22464"/>
    <cellStyle name="Moeda 9 2 3 2" xfId="23351"/>
    <cellStyle name="Moeda 9 2 3 2 2" xfId="25127"/>
    <cellStyle name="Moeda 9 2 3 2 2 2" xfId="28678"/>
    <cellStyle name="Moeda 9 2 3 2 2 2 2" xfId="53024"/>
    <cellStyle name="Moeda 9 2 3 2 2 3" xfId="36607"/>
    <cellStyle name="Moeda 9 2 3 2 3" xfId="26902"/>
    <cellStyle name="Moeda 9 2 3 2 3 2" xfId="53023"/>
    <cellStyle name="Moeda 9 2 3 2 4" xfId="36606"/>
    <cellStyle name="Moeda 9 2 3 3" xfId="24239"/>
    <cellStyle name="Moeda 9 2 3 3 2" xfId="27790"/>
    <cellStyle name="Moeda 9 2 3 3 2 2" xfId="53025"/>
    <cellStyle name="Moeda 9 2 3 3 3" xfId="36608"/>
    <cellStyle name="Moeda 9 2 3 4" xfId="26015"/>
    <cellStyle name="Moeda 9 2 3 4 2" xfId="53022"/>
    <cellStyle name="Moeda 9 2 3 5" xfId="36605"/>
    <cellStyle name="Moeda 9 2 4" xfId="22848"/>
    <cellStyle name="Moeda 9 2 4 2" xfId="24624"/>
    <cellStyle name="Moeda 9 2 4 2 2" xfId="28175"/>
    <cellStyle name="Moeda 9 2 4 2 2 2" xfId="53027"/>
    <cellStyle name="Moeda 9 2 4 2 3" xfId="36610"/>
    <cellStyle name="Moeda 9 2 4 3" xfId="26399"/>
    <cellStyle name="Moeda 9 2 4 3 2" xfId="53026"/>
    <cellStyle name="Moeda 9 2 4 4" xfId="36609"/>
    <cellStyle name="Moeda 9 2 5" xfId="23736"/>
    <cellStyle name="Moeda 9 2 5 2" xfId="27287"/>
    <cellStyle name="Moeda 9 2 5 2 2" xfId="53028"/>
    <cellStyle name="Moeda 9 2 5 3" xfId="36611"/>
    <cellStyle name="Moeda 9 2 6" xfId="25512"/>
    <cellStyle name="Moeda 9 2 6 2" xfId="52557"/>
    <cellStyle name="Moeda 9 2 7" xfId="29063"/>
    <cellStyle name="Moeda 9 2 8" xfId="29206"/>
    <cellStyle name="Moeda 9 2 9" xfId="56054"/>
    <cellStyle name="Neutra" xfId="46" builtinId="28" customBuiltin="1"/>
    <cellStyle name="Neutra 2" xfId="45"/>
    <cellStyle name="Neutra 2 2" xfId="361"/>
    <cellStyle name="Neutra 2 3" xfId="1648"/>
    <cellStyle name="Neutra 2 4" xfId="1712"/>
    <cellStyle name="Neutra 2 5" xfId="29230"/>
    <cellStyle name="Neutra 2 6" xfId="29243"/>
    <cellStyle name="Neutra 2 7" xfId="29229"/>
    <cellStyle name="Neutra 3" xfId="52399"/>
    <cellStyle name="Neutra 4" xfId="56029"/>
    <cellStyle name="Neutral" xfId="22222"/>
    <cellStyle name="Normal" xfId="0" builtinId="0"/>
    <cellStyle name="Normal 10" xfId="362"/>
    <cellStyle name="Normal 10 2" xfId="363"/>
    <cellStyle name="Normal 10 2 2" xfId="364"/>
    <cellStyle name="Normal 10 3" xfId="365"/>
    <cellStyle name="Normal 11" xfId="366"/>
    <cellStyle name="Normal 11 2" xfId="367"/>
    <cellStyle name="Normal 12" xfId="368"/>
    <cellStyle name="Normal 12 2" xfId="369"/>
    <cellStyle name="Normal 13" xfId="370"/>
    <cellStyle name="Normal 13 2" xfId="371"/>
    <cellStyle name="Normal 14" xfId="372"/>
    <cellStyle name="Normal 14 2" xfId="373"/>
    <cellStyle name="Normal 15" xfId="374"/>
    <cellStyle name="Normal 16" xfId="375"/>
    <cellStyle name="Normal 16 10" xfId="376"/>
    <cellStyle name="Normal 16 11" xfId="377"/>
    <cellStyle name="Normal 16 12" xfId="378"/>
    <cellStyle name="Normal 16 13" xfId="379"/>
    <cellStyle name="Normal 16 14" xfId="380"/>
    <cellStyle name="Normal 16 15" xfId="381"/>
    <cellStyle name="Normal 16 16" xfId="382"/>
    <cellStyle name="Normal 16 17" xfId="383"/>
    <cellStyle name="Normal 16 18" xfId="384"/>
    <cellStyle name="Normal 16 19" xfId="385"/>
    <cellStyle name="Normal 16 2" xfId="386"/>
    <cellStyle name="Normal 16 20" xfId="387"/>
    <cellStyle name="Normal 16 21" xfId="388"/>
    <cellStyle name="Normal 16 22" xfId="389"/>
    <cellStyle name="Normal 16 23" xfId="390"/>
    <cellStyle name="Normal 16 24" xfId="391"/>
    <cellStyle name="Normal 16 25" xfId="392"/>
    <cellStyle name="Normal 16 26" xfId="393"/>
    <cellStyle name="Normal 16 27" xfId="394"/>
    <cellStyle name="Normal 16 28" xfId="395"/>
    <cellStyle name="Normal 16 29" xfId="396"/>
    <cellStyle name="Normal 16 3" xfId="397"/>
    <cellStyle name="Normal 16 30" xfId="398"/>
    <cellStyle name="Normal 16 31" xfId="399"/>
    <cellStyle name="Normal 16 32" xfId="400"/>
    <cellStyle name="Normal 16 33" xfId="401"/>
    <cellStyle name="Normal 16 34" xfId="402"/>
    <cellStyle name="Normal 16 35" xfId="403"/>
    <cellStyle name="Normal 16 36" xfId="404"/>
    <cellStyle name="Normal 16 37" xfId="405"/>
    <cellStyle name="Normal 16 38" xfId="406"/>
    <cellStyle name="Normal 16 39" xfId="407"/>
    <cellStyle name="Normal 16 4" xfId="408"/>
    <cellStyle name="Normal 16 5" xfId="409"/>
    <cellStyle name="Normal 16 6" xfId="410"/>
    <cellStyle name="Normal 16 7" xfId="411"/>
    <cellStyle name="Normal 16 8" xfId="412"/>
    <cellStyle name="Normal 16 9" xfId="413"/>
    <cellStyle name="Normal 17" xfId="414"/>
    <cellStyle name="Normal 17 2" xfId="415"/>
    <cellStyle name="Normal 18" xfId="416"/>
    <cellStyle name="Normal 18 2" xfId="417"/>
    <cellStyle name="Normal 19" xfId="418"/>
    <cellStyle name="Normal 19 10" xfId="419"/>
    <cellStyle name="Normal 19 11" xfId="420"/>
    <cellStyle name="Normal 19 12" xfId="421"/>
    <cellStyle name="Normal 19 13" xfId="422"/>
    <cellStyle name="Normal 19 14" xfId="423"/>
    <cellStyle name="Normal 19 15" xfId="424"/>
    <cellStyle name="Normal 19 16" xfId="425"/>
    <cellStyle name="Normal 19 17" xfId="426"/>
    <cellStyle name="Normal 19 18" xfId="427"/>
    <cellStyle name="Normal 19 19" xfId="428"/>
    <cellStyle name="Normal 19 2" xfId="429"/>
    <cellStyle name="Normal 19 20" xfId="430"/>
    <cellStyle name="Normal 19 21" xfId="431"/>
    <cellStyle name="Normal 19 22" xfId="432"/>
    <cellStyle name="Normal 19 23" xfId="433"/>
    <cellStyle name="Normal 19 24" xfId="434"/>
    <cellStyle name="Normal 19 25" xfId="435"/>
    <cellStyle name="Normal 19 26" xfId="436"/>
    <cellStyle name="Normal 19 27" xfId="437"/>
    <cellStyle name="Normal 19 28" xfId="438"/>
    <cellStyle name="Normal 19 29" xfId="439"/>
    <cellStyle name="Normal 19 3" xfId="440"/>
    <cellStyle name="Normal 19 30" xfId="441"/>
    <cellStyle name="Normal 19 31" xfId="442"/>
    <cellStyle name="Normal 19 32" xfId="443"/>
    <cellStyle name="Normal 19 33" xfId="444"/>
    <cellStyle name="Normal 19 34" xfId="445"/>
    <cellStyle name="Normal 19 35" xfId="446"/>
    <cellStyle name="Normal 19 36" xfId="447"/>
    <cellStyle name="Normal 19 37" xfId="448"/>
    <cellStyle name="Normal 19 38" xfId="449"/>
    <cellStyle name="Normal 19 4" xfId="450"/>
    <cellStyle name="Normal 19 5" xfId="451"/>
    <cellStyle name="Normal 19 6" xfId="452"/>
    <cellStyle name="Normal 19 7" xfId="453"/>
    <cellStyle name="Normal 19 8" xfId="454"/>
    <cellStyle name="Normal 19 9" xfId="455"/>
    <cellStyle name="Normal 2" xfId="47"/>
    <cellStyle name="Normal 2 10" xfId="456"/>
    <cellStyle name="Normal 2 10 2" xfId="457"/>
    <cellStyle name="Normal 2 11" xfId="458"/>
    <cellStyle name="Normal 2 11 2" xfId="459"/>
    <cellStyle name="Normal 2 12" xfId="460"/>
    <cellStyle name="Normal 2 12 2" xfId="461"/>
    <cellStyle name="Normal 2 13" xfId="462"/>
    <cellStyle name="Normal 2 13 2" xfId="463"/>
    <cellStyle name="Normal 2 14" xfId="464"/>
    <cellStyle name="Normal 2 14 2" xfId="465"/>
    <cellStyle name="Normal 2 15" xfId="466"/>
    <cellStyle name="Normal 2 15 2" xfId="467"/>
    <cellStyle name="Normal 2 16" xfId="468"/>
    <cellStyle name="Normal 2 16 2" xfId="469"/>
    <cellStyle name="Normal 2 17" xfId="470"/>
    <cellStyle name="Normal 2 17 2" xfId="471"/>
    <cellStyle name="Normal 2 18" xfId="472"/>
    <cellStyle name="Normal 2 18 2" xfId="473"/>
    <cellStyle name="Normal 2 19" xfId="474"/>
    <cellStyle name="Normal 2 19 2" xfId="475"/>
    <cellStyle name="Normal 2 2" xfId="476"/>
    <cellStyle name="Normal 2 2 2" xfId="477"/>
    <cellStyle name="Normal 2 2 2 2" xfId="478"/>
    <cellStyle name="Normal 2 2 3" xfId="479"/>
    <cellStyle name="Normal 2 2 3 2" xfId="480"/>
    <cellStyle name="Normal 2 2 4" xfId="481"/>
    <cellStyle name="Normal 2 2 4 2" xfId="482"/>
    <cellStyle name="Normal 2 2 5" xfId="483"/>
    <cellStyle name="Normal 2 2 6" xfId="1887"/>
    <cellStyle name="Normal 2 20" xfId="484"/>
    <cellStyle name="Normal 2 20 2" xfId="485"/>
    <cellStyle name="Normal 2 21" xfId="486"/>
    <cellStyle name="Normal 2 21 2" xfId="487"/>
    <cellStyle name="Normal 2 22" xfId="488"/>
    <cellStyle name="Normal 2 3" xfId="489"/>
    <cellStyle name="Normal 2 3 2" xfId="490"/>
    <cellStyle name="Normal 2 3 2 2" xfId="2078"/>
    <cellStyle name="Normal 2 4" xfId="491"/>
    <cellStyle name="Normal 2 4 2" xfId="492"/>
    <cellStyle name="Normal 2 4 3" xfId="2071"/>
    <cellStyle name="Normal 2 5" xfId="493"/>
    <cellStyle name="Normal 2 5 10" xfId="494"/>
    <cellStyle name="Normal 2 5 10 2" xfId="495"/>
    <cellStyle name="Normal 2 5 11" xfId="496"/>
    <cellStyle name="Normal 2 5 2" xfId="497"/>
    <cellStyle name="Normal 2 5 2 2" xfId="498"/>
    <cellStyle name="Normal 2 5 3" xfId="499"/>
    <cellStyle name="Normal 2 5 3 2" xfId="500"/>
    <cellStyle name="Normal 2 5 4" xfId="501"/>
    <cellStyle name="Normal 2 5 4 2" xfId="502"/>
    <cellStyle name="Normal 2 5 5" xfId="503"/>
    <cellStyle name="Normal 2 5 5 2" xfId="504"/>
    <cellStyle name="Normal 2 5 6" xfId="505"/>
    <cellStyle name="Normal 2 5 6 2" xfId="506"/>
    <cellStyle name="Normal 2 5 7" xfId="507"/>
    <cellStyle name="Normal 2 5 7 2" xfId="508"/>
    <cellStyle name="Normal 2 5 8" xfId="509"/>
    <cellStyle name="Normal 2 5 8 2" xfId="510"/>
    <cellStyle name="Normal 2 5 9" xfId="511"/>
    <cellStyle name="Normal 2 5 9 2" xfId="512"/>
    <cellStyle name="Normal 2 6" xfId="513"/>
    <cellStyle name="Normal 2 6 2" xfId="514"/>
    <cellStyle name="Normal 2 7" xfId="515"/>
    <cellStyle name="Normal 2 7 2" xfId="516"/>
    <cellStyle name="Normal 2 8" xfId="517"/>
    <cellStyle name="Normal 2 8 2" xfId="518"/>
    <cellStyle name="Normal 2 9" xfId="519"/>
    <cellStyle name="Normal 2 9 2" xfId="520"/>
    <cellStyle name="Normal 2_cálculo" xfId="521"/>
    <cellStyle name="Normal 20" xfId="522"/>
    <cellStyle name="Normal 20 2" xfId="523"/>
    <cellStyle name="Normal 21" xfId="524"/>
    <cellStyle name="Normal 21 2" xfId="525"/>
    <cellStyle name="Normal 22" xfId="526"/>
    <cellStyle name="Normal 22 2" xfId="527"/>
    <cellStyle name="Normal 23" xfId="528"/>
    <cellStyle name="Normal 23 2" xfId="529"/>
    <cellStyle name="Normal 24" xfId="530"/>
    <cellStyle name="Normal 24 2" xfId="531"/>
    <cellStyle name="Normal 25" xfId="532"/>
    <cellStyle name="Normal 26" xfId="533"/>
    <cellStyle name="Normal 26 2" xfId="534"/>
    <cellStyle name="Normal 27" xfId="535"/>
    <cellStyle name="Normal 27 2" xfId="536"/>
    <cellStyle name="Normal 28" xfId="537"/>
    <cellStyle name="Normal 28 2" xfId="538"/>
    <cellStyle name="Normal 29" xfId="539"/>
    <cellStyle name="Normal 3" xfId="48"/>
    <cellStyle name="Normal 3 10" xfId="541"/>
    <cellStyle name="Normal 3 10 2" xfId="542"/>
    <cellStyle name="Normal 3 11" xfId="543"/>
    <cellStyle name="Normal 3 11 2" xfId="544"/>
    <cellStyle name="Normal 3 12" xfId="545"/>
    <cellStyle name="Normal 3 12 2" xfId="546"/>
    <cellStyle name="Normal 3 12 2 2" xfId="547"/>
    <cellStyle name="Normal 3 12 2 2 2" xfId="548"/>
    <cellStyle name="Normal 3 12 2 3" xfId="549"/>
    <cellStyle name="Normal 3 12 3" xfId="550"/>
    <cellStyle name="Normal 3 12 3 2" xfId="551"/>
    <cellStyle name="Normal 3 12 4" xfId="552"/>
    <cellStyle name="Normal 3 13" xfId="553"/>
    <cellStyle name="Normal 3 13 10" xfId="554"/>
    <cellStyle name="Normal 3 13 10 2" xfId="555"/>
    <cellStyle name="Normal 3 13 11" xfId="556"/>
    <cellStyle name="Normal 3 13 11 2" xfId="557"/>
    <cellStyle name="Normal 3 13 12" xfId="558"/>
    <cellStyle name="Normal 3 13 12 2" xfId="559"/>
    <cellStyle name="Normal 3 13 13" xfId="560"/>
    <cellStyle name="Normal 3 13 13 2" xfId="561"/>
    <cellStyle name="Normal 3 13 14" xfId="562"/>
    <cellStyle name="Normal 3 13 14 2" xfId="563"/>
    <cellStyle name="Normal 3 13 15" xfId="564"/>
    <cellStyle name="Normal 3 13 15 2" xfId="565"/>
    <cellStyle name="Normal 3 13 16" xfId="566"/>
    <cellStyle name="Normal 3 13 16 2" xfId="567"/>
    <cellStyle name="Normal 3 13 17" xfId="568"/>
    <cellStyle name="Normal 3 13 17 2" xfId="569"/>
    <cellStyle name="Normal 3 13 18" xfId="570"/>
    <cellStyle name="Normal 3 13 18 2" xfId="571"/>
    <cellStyle name="Normal 3 13 19" xfId="572"/>
    <cellStyle name="Normal 3 13 19 2" xfId="573"/>
    <cellStyle name="Normal 3 13 2" xfId="574"/>
    <cellStyle name="Normal 3 13 2 2" xfId="575"/>
    <cellStyle name="Normal 3 13 20" xfId="576"/>
    <cellStyle name="Normal 3 13 20 2" xfId="577"/>
    <cellStyle name="Normal 3 13 21" xfId="578"/>
    <cellStyle name="Normal 3 13 21 2" xfId="579"/>
    <cellStyle name="Normal 3 13 22" xfId="580"/>
    <cellStyle name="Normal 3 13 22 2" xfId="581"/>
    <cellStyle name="Normal 3 13 23" xfId="582"/>
    <cellStyle name="Normal 3 13 23 2" xfId="583"/>
    <cellStyle name="Normal 3 13 24" xfId="584"/>
    <cellStyle name="Normal 3 13 24 2" xfId="585"/>
    <cellStyle name="Normal 3 13 25" xfId="586"/>
    <cellStyle name="Normal 3 13 25 2" xfId="587"/>
    <cellStyle name="Normal 3 13 26" xfId="588"/>
    <cellStyle name="Normal 3 13 26 2" xfId="589"/>
    <cellStyle name="Normal 3 13 27" xfId="590"/>
    <cellStyle name="Normal 3 13 27 2" xfId="591"/>
    <cellStyle name="Normal 3 13 28" xfId="592"/>
    <cellStyle name="Normal 3 13 28 2" xfId="593"/>
    <cellStyle name="Normal 3 13 29" xfId="594"/>
    <cellStyle name="Normal 3 13 29 2" xfId="595"/>
    <cellStyle name="Normal 3 13 3" xfId="596"/>
    <cellStyle name="Normal 3 13 3 2" xfId="597"/>
    <cellStyle name="Normal 3 13 30" xfId="598"/>
    <cellStyle name="Normal 3 13 30 2" xfId="599"/>
    <cellStyle name="Normal 3 13 31" xfId="600"/>
    <cellStyle name="Normal 3 13 31 2" xfId="601"/>
    <cellStyle name="Normal 3 13 32" xfId="602"/>
    <cellStyle name="Normal 3 13 32 2" xfId="603"/>
    <cellStyle name="Normal 3 13 33" xfId="604"/>
    <cellStyle name="Normal 3 13 33 2" xfId="605"/>
    <cellStyle name="Normal 3 13 34" xfId="606"/>
    <cellStyle name="Normal 3 13 34 2" xfId="607"/>
    <cellStyle name="Normal 3 13 35" xfId="608"/>
    <cellStyle name="Normal 3 13 35 2" xfId="609"/>
    <cellStyle name="Normal 3 13 36" xfId="610"/>
    <cellStyle name="Normal 3 13 36 2" xfId="611"/>
    <cellStyle name="Normal 3 13 37" xfId="612"/>
    <cellStyle name="Normal 3 13 37 2" xfId="613"/>
    <cellStyle name="Normal 3 13 38" xfId="614"/>
    <cellStyle name="Normal 3 13 38 2" xfId="615"/>
    <cellStyle name="Normal 3 13 39" xfId="616"/>
    <cellStyle name="Normal 3 13 39 2" xfId="617"/>
    <cellStyle name="Normal 3 13 4" xfId="618"/>
    <cellStyle name="Normal 3 13 4 2" xfId="619"/>
    <cellStyle name="Normal 3 13 40" xfId="620"/>
    <cellStyle name="Normal 3 13 40 2" xfId="621"/>
    <cellStyle name="Normal 3 13 41" xfId="622"/>
    <cellStyle name="Normal 3 13 41 2" xfId="623"/>
    <cellStyle name="Normal 3 13 42" xfId="624"/>
    <cellStyle name="Normal 3 13 42 2" xfId="625"/>
    <cellStyle name="Normal 3 13 43" xfId="626"/>
    <cellStyle name="Normal 3 13 43 2" xfId="627"/>
    <cellStyle name="Normal 3 13 44" xfId="628"/>
    <cellStyle name="Normal 3 13 44 2" xfId="629"/>
    <cellStyle name="Normal 3 13 45" xfId="630"/>
    <cellStyle name="Normal 3 13 45 2" xfId="631"/>
    <cellStyle name="Normal 3 13 46" xfId="632"/>
    <cellStyle name="Normal 3 13 5" xfId="633"/>
    <cellStyle name="Normal 3 13 5 2" xfId="634"/>
    <cellStyle name="Normal 3 13 6" xfId="635"/>
    <cellStyle name="Normal 3 13 6 2" xfId="636"/>
    <cellStyle name="Normal 3 13 7" xfId="637"/>
    <cellStyle name="Normal 3 13 7 2" xfId="638"/>
    <cellStyle name="Normal 3 13 8" xfId="639"/>
    <cellStyle name="Normal 3 13 8 2" xfId="640"/>
    <cellStyle name="Normal 3 13 9" xfId="641"/>
    <cellStyle name="Normal 3 13 9 2" xfId="642"/>
    <cellStyle name="Normal 3 14" xfId="643"/>
    <cellStyle name="Normal 3 14 2" xfId="644"/>
    <cellStyle name="Normal 3 15" xfId="645"/>
    <cellStyle name="Normal 3 15 2" xfId="646"/>
    <cellStyle name="Normal 3 16" xfId="647"/>
    <cellStyle name="Normal 3 16 2" xfId="648"/>
    <cellStyle name="Normal 3 16 2 2" xfId="649"/>
    <cellStyle name="Normal 3 16 2 2 2" xfId="650"/>
    <cellStyle name="Normal 3 16 2 3" xfId="651"/>
    <cellStyle name="Normal 3 16 3" xfId="652"/>
    <cellStyle name="Normal 3 16 3 2" xfId="653"/>
    <cellStyle name="Normal 3 16 4" xfId="654"/>
    <cellStyle name="Normal 3 17" xfId="655"/>
    <cellStyle name="Normal 3 17 2" xfId="656"/>
    <cellStyle name="Normal 3 17 2 2" xfId="657"/>
    <cellStyle name="Normal 3 17 2 2 2" xfId="658"/>
    <cellStyle name="Normal 3 17 2 3" xfId="659"/>
    <cellStyle name="Normal 3 17 3" xfId="660"/>
    <cellStyle name="Normal 3 17 3 2" xfId="661"/>
    <cellStyle name="Normal 3 17 4" xfId="662"/>
    <cellStyle name="Normal 3 18" xfId="663"/>
    <cellStyle name="Normal 3 18 2" xfId="664"/>
    <cellStyle name="Normal 3 18 2 2" xfId="665"/>
    <cellStyle name="Normal 3 18 2 2 2" xfId="666"/>
    <cellStyle name="Normal 3 18 2 3" xfId="667"/>
    <cellStyle name="Normal 3 18 3" xfId="668"/>
    <cellStyle name="Normal 3 18 3 2" xfId="669"/>
    <cellStyle name="Normal 3 18 4" xfId="670"/>
    <cellStyle name="Normal 3 19" xfId="671"/>
    <cellStyle name="Normal 3 19 2" xfId="672"/>
    <cellStyle name="Normal 3 19 2 2" xfId="673"/>
    <cellStyle name="Normal 3 19 2 2 2" xfId="674"/>
    <cellStyle name="Normal 3 19 2 3" xfId="675"/>
    <cellStyle name="Normal 3 19 3" xfId="676"/>
    <cellStyle name="Normal 3 19 3 2" xfId="677"/>
    <cellStyle name="Normal 3 19 4" xfId="678"/>
    <cellStyle name="Normal 3 2" xfId="679"/>
    <cellStyle name="Normal 3 2 10" xfId="680"/>
    <cellStyle name="Normal 3 2 10 2" xfId="681"/>
    <cellStyle name="Normal 3 2 11" xfId="682"/>
    <cellStyle name="Normal 3 2 11 2" xfId="683"/>
    <cellStyle name="Normal 3 2 12" xfId="684"/>
    <cellStyle name="Normal 3 2 12 2" xfId="685"/>
    <cellStyle name="Normal 3 2 13" xfId="686"/>
    <cellStyle name="Normal 3 2 13 2" xfId="687"/>
    <cellStyle name="Normal 3 2 14" xfId="688"/>
    <cellStyle name="Normal 3 2 14 2" xfId="689"/>
    <cellStyle name="Normal 3 2 15" xfId="690"/>
    <cellStyle name="Normal 3 2 15 2" xfId="691"/>
    <cellStyle name="Normal 3 2 16" xfId="692"/>
    <cellStyle name="Normal 3 2 16 2" xfId="693"/>
    <cellStyle name="Normal 3 2 17" xfId="694"/>
    <cellStyle name="Normal 3 2 17 2" xfId="695"/>
    <cellStyle name="Normal 3 2 18" xfId="696"/>
    <cellStyle name="Normal 3 2 18 2" xfId="697"/>
    <cellStyle name="Normal 3 2 19" xfId="698"/>
    <cellStyle name="Normal 3 2 19 2" xfId="699"/>
    <cellStyle name="Normal 3 2 2" xfId="700"/>
    <cellStyle name="Normal 3 2 2 2" xfId="701"/>
    <cellStyle name="Normal 3 2 20" xfId="702"/>
    <cellStyle name="Normal 3 2 20 2" xfId="703"/>
    <cellStyle name="Normal 3 2 21" xfId="704"/>
    <cellStyle name="Normal 3 2 21 2" xfId="705"/>
    <cellStyle name="Normal 3 2 22" xfId="706"/>
    <cellStyle name="Normal 3 2 22 2" xfId="707"/>
    <cellStyle name="Normal 3 2 23" xfId="708"/>
    <cellStyle name="Normal 3 2 23 2" xfId="709"/>
    <cellStyle name="Normal 3 2 24" xfId="710"/>
    <cellStyle name="Normal 3 2 24 2" xfId="711"/>
    <cellStyle name="Normal 3 2 25" xfId="712"/>
    <cellStyle name="Normal 3 2 25 2" xfId="713"/>
    <cellStyle name="Normal 3 2 26" xfId="714"/>
    <cellStyle name="Normal 3 2 26 2" xfId="715"/>
    <cellStyle name="Normal 3 2 27" xfId="716"/>
    <cellStyle name="Normal 3 2 27 2" xfId="717"/>
    <cellStyle name="Normal 3 2 28" xfId="718"/>
    <cellStyle name="Normal 3 2 28 2" xfId="719"/>
    <cellStyle name="Normal 3 2 29" xfId="720"/>
    <cellStyle name="Normal 3 2 29 2" xfId="721"/>
    <cellStyle name="Normal 3 2 3" xfId="722"/>
    <cellStyle name="Normal 3 2 3 2" xfId="723"/>
    <cellStyle name="Normal 3 2 30" xfId="724"/>
    <cellStyle name="Normal 3 2 30 2" xfId="725"/>
    <cellStyle name="Normal 3 2 31" xfId="726"/>
    <cellStyle name="Normal 3 2 31 2" xfId="727"/>
    <cellStyle name="Normal 3 2 32" xfId="728"/>
    <cellStyle name="Normal 3 2 32 2" xfId="729"/>
    <cellStyle name="Normal 3 2 33" xfId="730"/>
    <cellStyle name="Normal 3 2 33 2" xfId="731"/>
    <cellStyle name="Normal 3 2 34" xfId="732"/>
    <cellStyle name="Normal 3 2 34 2" xfId="733"/>
    <cellStyle name="Normal 3 2 35" xfId="734"/>
    <cellStyle name="Normal 3 2 35 2" xfId="735"/>
    <cellStyle name="Normal 3 2 36" xfId="736"/>
    <cellStyle name="Normal 3 2 36 2" xfId="737"/>
    <cellStyle name="Normal 3 2 37" xfId="738"/>
    <cellStyle name="Normal 3 2 37 2" xfId="739"/>
    <cellStyle name="Normal 3 2 38" xfId="740"/>
    <cellStyle name="Normal 3 2 38 2" xfId="741"/>
    <cellStyle name="Normal 3 2 39" xfId="742"/>
    <cellStyle name="Normal 3 2 39 2" xfId="743"/>
    <cellStyle name="Normal 3 2 4" xfId="744"/>
    <cellStyle name="Normal 3 2 4 2" xfId="745"/>
    <cellStyle name="Normal 3 2 40" xfId="746"/>
    <cellStyle name="Normal 3 2 40 2" xfId="747"/>
    <cellStyle name="Normal 3 2 41" xfId="748"/>
    <cellStyle name="Normal 3 2 41 2" xfId="749"/>
    <cellStyle name="Normal 3 2 42" xfId="750"/>
    <cellStyle name="Normal 3 2 42 2" xfId="751"/>
    <cellStyle name="Normal 3 2 43" xfId="752"/>
    <cellStyle name="Normal 3 2 43 2" xfId="753"/>
    <cellStyle name="Normal 3 2 44" xfId="754"/>
    <cellStyle name="Normal 3 2 44 2" xfId="755"/>
    <cellStyle name="Normal 3 2 45" xfId="756"/>
    <cellStyle name="Normal 3 2 45 2" xfId="757"/>
    <cellStyle name="Normal 3 2 46" xfId="758"/>
    <cellStyle name="Normal 3 2 46 2" xfId="759"/>
    <cellStyle name="Normal 3 2 47" xfId="760"/>
    <cellStyle name="Normal 3 2 47 2" xfId="761"/>
    <cellStyle name="Normal 3 2 47 2 2" xfId="762"/>
    <cellStyle name="Normal 3 2 47 3" xfId="763"/>
    <cellStyle name="Normal 3 2 48" xfId="764"/>
    <cellStyle name="Normal 3 2 5" xfId="765"/>
    <cellStyle name="Normal 3 2 5 2" xfId="766"/>
    <cellStyle name="Normal 3 2 6" xfId="767"/>
    <cellStyle name="Normal 3 2 6 2" xfId="768"/>
    <cellStyle name="Normal 3 2 7" xfId="769"/>
    <cellStyle name="Normal 3 2 7 2" xfId="770"/>
    <cellStyle name="Normal 3 2 8" xfId="771"/>
    <cellStyle name="Normal 3 2 8 2" xfId="772"/>
    <cellStyle name="Normal 3 2 9" xfId="773"/>
    <cellStyle name="Normal 3 2 9 2" xfId="774"/>
    <cellStyle name="Normal 3 20" xfId="775"/>
    <cellStyle name="Normal 3 20 2" xfId="776"/>
    <cellStyle name="Normal 3 20 2 2" xfId="777"/>
    <cellStyle name="Normal 3 20 2 2 2" xfId="778"/>
    <cellStyle name="Normal 3 20 2 3" xfId="779"/>
    <cellStyle name="Normal 3 20 3" xfId="780"/>
    <cellStyle name="Normal 3 20 3 2" xfId="781"/>
    <cellStyle name="Normal 3 20 4" xfId="782"/>
    <cellStyle name="Normal 3 21" xfId="783"/>
    <cellStyle name="Normal 3 21 2" xfId="784"/>
    <cellStyle name="Normal 3 21 2 2" xfId="785"/>
    <cellStyle name="Normal 3 21 2 2 2" xfId="786"/>
    <cellStyle name="Normal 3 21 2 3" xfId="787"/>
    <cellStyle name="Normal 3 21 3" xfId="788"/>
    <cellStyle name="Normal 3 21 3 2" xfId="789"/>
    <cellStyle name="Normal 3 21 4" xfId="790"/>
    <cellStyle name="Normal 3 22" xfId="791"/>
    <cellStyle name="Normal 3 22 2" xfId="792"/>
    <cellStyle name="Normal 3 22 2 2" xfId="793"/>
    <cellStyle name="Normal 3 22 2 2 2" xfId="794"/>
    <cellStyle name="Normal 3 22 2 3" xfId="795"/>
    <cellStyle name="Normal 3 22 3" xfId="796"/>
    <cellStyle name="Normal 3 22 3 2" xfId="797"/>
    <cellStyle name="Normal 3 22 4" xfId="798"/>
    <cellStyle name="Normal 3 23" xfId="799"/>
    <cellStyle name="Normal 3 23 2" xfId="800"/>
    <cellStyle name="Normal 3 23 2 2" xfId="801"/>
    <cellStyle name="Normal 3 23 2 2 2" xfId="802"/>
    <cellStyle name="Normal 3 23 2 3" xfId="803"/>
    <cellStyle name="Normal 3 23 3" xfId="804"/>
    <cellStyle name="Normal 3 23 3 2" xfId="805"/>
    <cellStyle name="Normal 3 23 4" xfId="806"/>
    <cellStyle name="Normal 3 24" xfId="807"/>
    <cellStyle name="Normal 3 24 2" xfId="808"/>
    <cellStyle name="Normal 3 24 2 2" xfId="809"/>
    <cellStyle name="Normal 3 24 2 2 2" xfId="810"/>
    <cellStyle name="Normal 3 24 2 3" xfId="811"/>
    <cellStyle name="Normal 3 24 3" xfId="812"/>
    <cellStyle name="Normal 3 24 3 2" xfId="813"/>
    <cellStyle name="Normal 3 24 4" xfId="814"/>
    <cellStyle name="Normal 3 25" xfId="815"/>
    <cellStyle name="Normal 3 25 2" xfId="816"/>
    <cellStyle name="Normal 3 25 2 2" xfId="817"/>
    <cellStyle name="Normal 3 25 2 2 2" xfId="818"/>
    <cellStyle name="Normal 3 25 2 3" xfId="819"/>
    <cellStyle name="Normal 3 25 3" xfId="820"/>
    <cellStyle name="Normal 3 25 3 2" xfId="821"/>
    <cellStyle name="Normal 3 25 4" xfId="822"/>
    <cellStyle name="Normal 3 26" xfId="823"/>
    <cellStyle name="Normal 3 26 2" xfId="824"/>
    <cellStyle name="Normal 3 26 2 2" xfId="825"/>
    <cellStyle name="Normal 3 26 2 2 2" xfId="826"/>
    <cellStyle name="Normal 3 26 2 3" xfId="827"/>
    <cellStyle name="Normal 3 26 3" xfId="828"/>
    <cellStyle name="Normal 3 26 3 2" xfId="829"/>
    <cellStyle name="Normal 3 26 4" xfId="830"/>
    <cellStyle name="Normal 3 27" xfId="831"/>
    <cellStyle name="Normal 3 27 2" xfId="832"/>
    <cellStyle name="Normal 3 27 2 2" xfId="833"/>
    <cellStyle name="Normal 3 27 2 2 2" xfId="834"/>
    <cellStyle name="Normal 3 27 2 3" xfId="835"/>
    <cellStyle name="Normal 3 27 3" xfId="836"/>
    <cellStyle name="Normal 3 27 3 2" xfId="837"/>
    <cellStyle name="Normal 3 27 4" xfId="838"/>
    <cellStyle name="Normal 3 28" xfId="839"/>
    <cellStyle name="Normal 3 28 2" xfId="840"/>
    <cellStyle name="Normal 3 28 2 2" xfId="841"/>
    <cellStyle name="Normal 3 28 2 2 2" xfId="842"/>
    <cellStyle name="Normal 3 28 2 3" xfId="843"/>
    <cellStyle name="Normal 3 28 3" xfId="844"/>
    <cellStyle name="Normal 3 28 3 2" xfId="845"/>
    <cellStyle name="Normal 3 28 4" xfId="846"/>
    <cellStyle name="Normal 3 29" xfId="847"/>
    <cellStyle name="Normal 3 29 2" xfId="848"/>
    <cellStyle name="Normal 3 29 2 2" xfId="849"/>
    <cellStyle name="Normal 3 29 2 2 2" xfId="850"/>
    <cellStyle name="Normal 3 29 2 3" xfId="851"/>
    <cellStyle name="Normal 3 29 3" xfId="852"/>
    <cellStyle name="Normal 3 29 3 2" xfId="853"/>
    <cellStyle name="Normal 3 29 4" xfId="854"/>
    <cellStyle name="Normal 3 3" xfId="855"/>
    <cellStyle name="Normal 3 3 2" xfId="856"/>
    <cellStyle name="Normal 3 30" xfId="857"/>
    <cellStyle name="Normal 3 30 2" xfId="858"/>
    <cellStyle name="Normal 3 30 2 2" xfId="859"/>
    <cellStyle name="Normal 3 30 2 2 2" xfId="860"/>
    <cellStyle name="Normal 3 30 2 3" xfId="861"/>
    <cellStyle name="Normal 3 30 3" xfId="862"/>
    <cellStyle name="Normal 3 30 3 2" xfId="863"/>
    <cellStyle name="Normal 3 30 4" xfId="864"/>
    <cellStyle name="Normal 3 31" xfId="865"/>
    <cellStyle name="Normal 3 31 2" xfId="866"/>
    <cellStyle name="Normal 3 31 2 2" xfId="867"/>
    <cellStyle name="Normal 3 31 2 2 2" xfId="868"/>
    <cellStyle name="Normal 3 31 2 3" xfId="869"/>
    <cellStyle name="Normal 3 31 3" xfId="870"/>
    <cellStyle name="Normal 3 31 3 2" xfId="871"/>
    <cellStyle name="Normal 3 31 4" xfId="872"/>
    <cellStyle name="Normal 3 32" xfId="873"/>
    <cellStyle name="Normal 3 32 2" xfId="874"/>
    <cellStyle name="Normal 3 32 2 2" xfId="875"/>
    <cellStyle name="Normal 3 32 2 2 2" xfId="876"/>
    <cellStyle name="Normal 3 32 2 3" xfId="877"/>
    <cellStyle name="Normal 3 32 3" xfId="878"/>
    <cellStyle name="Normal 3 32 3 2" xfId="879"/>
    <cellStyle name="Normal 3 32 4" xfId="880"/>
    <cellStyle name="Normal 3 33" xfId="881"/>
    <cellStyle name="Normal 3 33 2" xfId="882"/>
    <cellStyle name="Normal 3 33 2 2" xfId="883"/>
    <cellStyle name="Normal 3 33 2 2 2" xfId="884"/>
    <cellStyle name="Normal 3 33 2 3" xfId="885"/>
    <cellStyle name="Normal 3 33 3" xfId="886"/>
    <cellStyle name="Normal 3 33 3 2" xfId="887"/>
    <cellStyle name="Normal 3 33 4" xfId="888"/>
    <cellStyle name="Normal 3 34" xfId="889"/>
    <cellStyle name="Normal 3 34 2" xfId="890"/>
    <cellStyle name="Normal 3 34 2 2" xfId="891"/>
    <cellStyle name="Normal 3 34 2 2 2" xfId="892"/>
    <cellStyle name="Normal 3 34 2 3" xfId="893"/>
    <cellStyle name="Normal 3 34 3" xfId="894"/>
    <cellStyle name="Normal 3 34 3 2" xfId="895"/>
    <cellStyle name="Normal 3 34 4" xfId="896"/>
    <cellStyle name="Normal 3 35" xfId="897"/>
    <cellStyle name="Normal 3 35 2" xfId="898"/>
    <cellStyle name="Normal 3 35 2 2" xfId="899"/>
    <cellStyle name="Normal 3 35 2 2 2" xfId="900"/>
    <cellStyle name="Normal 3 35 2 3" xfId="901"/>
    <cellStyle name="Normal 3 35 3" xfId="902"/>
    <cellStyle name="Normal 3 35 3 2" xfId="903"/>
    <cellStyle name="Normal 3 35 4" xfId="904"/>
    <cellStyle name="Normal 3 36" xfId="905"/>
    <cellStyle name="Normal 3 36 2" xfId="906"/>
    <cellStyle name="Normal 3 36 2 2" xfId="907"/>
    <cellStyle name="Normal 3 36 2 2 2" xfId="908"/>
    <cellStyle name="Normal 3 36 2 3" xfId="909"/>
    <cellStyle name="Normal 3 36 3" xfId="910"/>
    <cellStyle name="Normal 3 36 3 2" xfId="911"/>
    <cellStyle name="Normal 3 36 4" xfId="912"/>
    <cellStyle name="Normal 3 37" xfId="913"/>
    <cellStyle name="Normal 3 37 2" xfId="914"/>
    <cellStyle name="Normal 3 37 2 2" xfId="915"/>
    <cellStyle name="Normal 3 37 2 2 2" xfId="916"/>
    <cellStyle name="Normal 3 37 2 3" xfId="917"/>
    <cellStyle name="Normal 3 37 3" xfId="918"/>
    <cellStyle name="Normal 3 37 3 2" xfId="919"/>
    <cellStyle name="Normal 3 37 4" xfId="920"/>
    <cellStyle name="Normal 3 38" xfId="921"/>
    <cellStyle name="Normal 3 38 2" xfId="922"/>
    <cellStyle name="Normal 3 38 2 2" xfId="923"/>
    <cellStyle name="Normal 3 38 2 2 2" xfId="924"/>
    <cellStyle name="Normal 3 38 2 3" xfId="925"/>
    <cellStyle name="Normal 3 38 3" xfId="926"/>
    <cellStyle name="Normal 3 38 3 2" xfId="927"/>
    <cellStyle name="Normal 3 38 4" xfId="928"/>
    <cellStyle name="Normal 3 39" xfId="929"/>
    <cellStyle name="Normal 3 39 2" xfId="930"/>
    <cellStyle name="Normal 3 39 2 2" xfId="931"/>
    <cellStyle name="Normal 3 39 2 2 2" xfId="932"/>
    <cellStyle name="Normal 3 39 2 3" xfId="933"/>
    <cellStyle name="Normal 3 39 3" xfId="934"/>
    <cellStyle name="Normal 3 39 3 2" xfId="935"/>
    <cellStyle name="Normal 3 39 4" xfId="936"/>
    <cellStyle name="Normal 3 4" xfId="937"/>
    <cellStyle name="Normal 3 4 2" xfId="938"/>
    <cellStyle name="Normal 3 40" xfId="939"/>
    <cellStyle name="Normal 3 40 2" xfId="940"/>
    <cellStyle name="Normal 3 40 2 2" xfId="941"/>
    <cellStyle name="Normal 3 40 2 2 2" xfId="942"/>
    <cellStyle name="Normal 3 40 2 3" xfId="943"/>
    <cellStyle name="Normal 3 40 3" xfId="944"/>
    <cellStyle name="Normal 3 40 3 2" xfId="945"/>
    <cellStyle name="Normal 3 40 4" xfId="946"/>
    <cellStyle name="Normal 3 41" xfId="947"/>
    <cellStyle name="Normal 3 41 2" xfId="948"/>
    <cellStyle name="Normal 3 41 2 2" xfId="949"/>
    <cellStyle name="Normal 3 41 2 2 2" xfId="950"/>
    <cellStyle name="Normal 3 41 2 3" xfId="951"/>
    <cellStyle name="Normal 3 41 3" xfId="952"/>
    <cellStyle name="Normal 3 41 3 2" xfId="953"/>
    <cellStyle name="Normal 3 41 4" xfId="954"/>
    <cellStyle name="Normal 3 42" xfId="955"/>
    <cellStyle name="Normal 3 42 2" xfId="956"/>
    <cellStyle name="Normal 3 42 2 2" xfId="957"/>
    <cellStyle name="Normal 3 42 2 2 2" xfId="958"/>
    <cellStyle name="Normal 3 42 2 3" xfId="959"/>
    <cellStyle name="Normal 3 42 3" xfId="960"/>
    <cellStyle name="Normal 3 42 3 2" xfId="961"/>
    <cellStyle name="Normal 3 42 4" xfId="962"/>
    <cellStyle name="Normal 3 43" xfId="963"/>
    <cellStyle name="Normal 3 43 2" xfId="964"/>
    <cellStyle name="Normal 3 43 2 2" xfId="965"/>
    <cellStyle name="Normal 3 43 2 2 2" xfId="966"/>
    <cellStyle name="Normal 3 43 2 3" xfId="967"/>
    <cellStyle name="Normal 3 43 3" xfId="968"/>
    <cellStyle name="Normal 3 43 3 2" xfId="969"/>
    <cellStyle name="Normal 3 43 4" xfId="970"/>
    <cellStyle name="Normal 3 44" xfId="971"/>
    <cellStyle name="Normal 3 44 2" xfId="972"/>
    <cellStyle name="Normal 3 44 2 2" xfId="973"/>
    <cellStyle name="Normal 3 44 2 2 2" xfId="974"/>
    <cellStyle name="Normal 3 44 2 3" xfId="975"/>
    <cellStyle name="Normal 3 44 3" xfId="976"/>
    <cellStyle name="Normal 3 44 3 2" xfId="977"/>
    <cellStyle name="Normal 3 44 4" xfId="978"/>
    <cellStyle name="Normal 3 45" xfId="979"/>
    <cellStyle name="Normal 3 45 2" xfId="980"/>
    <cellStyle name="Normal 3 45 2 2" xfId="981"/>
    <cellStyle name="Normal 3 45 2 2 2" xfId="982"/>
    <cellStyle name="Normal 3 45 2 3" xfId="983"/>
    <cellStyle name="Normal 3 45 3" xfId="984"/>
    <cellStyle name="Normal 3 45 3 2" xfId="985"/>
    <cellStyle name="Normal 3 45 4" xfId="986"/>
    <cellStyle name="Normal 3 46" xfId="987"/>
    <cellStyle name="Normal 3 46 2" xfId="988"/>
    <cellStyle name="Normal 3 46 2 2" xfId="989"/>
    <cellStyle name="Normal 3 46 2 2 2" xfId="990"/>
    <cellStyle name="Normal 3 46 2 3" xfId="991"/>
    <cellStyle name="Normal 3 46 3" xfId="992"/>
    <cellStyle name="Normal 3 46 3 2" xfId="993"/>
    <cellStyle name="Normal 3 46 4" xfId="994"/>
    <cellStyle name="Normal 3 47" xfId="995"/>
    <cellStyle name="Normal 3 47 2" xfId="996"/>
    <cellStyle name="Normal 3 47 2 2" xfId="997"/>
    <cellStyle name="Normal 3 47 2 2 2" xfId="998"/>
    <cellStyle name="Normal 3 47 2 3" xfId="999"/>
    <cellStyle name="Normal 3 47 3" xfId="1000"/>
    <cellStyle name="Normal 3 47 3 2" xfId="1001"/>
    <cellStyle name="Normal 3 47 4" xfId="1002"/>
    <cellStyle name="Normal 3 48" xfId="1003"/>
    <cellStyle name="Normal 3 48 2" xfId="1004"/>
    <cellStyle name="Normal 3 48 2 2" xfId="1005"/>
    <cellStyle name="Normal 3 48 2 2 2" xfId="1006"/>
    <cellStyle name="Normal 3 48 2 3" xfId="1007"/>
    <cellStyle name="Normal 3 48 3" xfId="1008"/>
    <cellStyle name="Normal 3 48 3 2" xfId="1009"/>
    <cellStyle name="Normal 3 48 4" xfId="1010"/>
    <cellStyle name="Normal 3 49" xfId="1011"/>
    <cellStyle name="Normal 3 49 2" xfId="1012"/>
    <cellStyle name="Normal 3 49 2 2" xfId="1013"/>
    <cellStyle name="Normal 3 49 2 2 2" xfId="1014"/>
    <cellStyle name="Normal 3 49 2 3" xfId="1015"/>
    <cellStyle name="Normal 3 49 3" xfId="1016"/>
    <cellStyle name="Normal 3 49 3 2" xfId="1017"/>
    <cellStyle name="Normal 3 49 4" xfId="1018"/>
    <cellStyle name="Normal 3 5" xfId="1019"/>
    <cellStyle name="Normal 3 5 2" xfId="1020"/>
    <cellStyle name="Normal 3 50" xfId="1021"/>
    <cellStyle name="Normal 3 50 2" xfId="1022"/>
    <cellStyle name="Normal 3 50 2 2" xfId="1023"/>
    <cellStyle name="Normal 3 50 2 2 2" xfId="1024"/>
    <cellStyle name="Normal 3 50 2 3" xfId="1025"/>
    <cellStyle name="Normal 3 50 3" xfId="1026"/>
    <cellStyle name="Normal 3 50 3 2" xfId="1027"/>
    <cellStyle name="Normal 3 50 4" xfId="1028"/>
    <cellStyle name="Normal 3 51" xfId="1029"/>
    <cellStyle name="Normal 3 51 2" xfId="1030"/>
    <cellStyle name="Normal 3 51 2 2" xfId="1031"/>
    <cellStyle name="Normal 3 51 2 2 2" xfId="1032"/>
    <cellStyle name="Normal 3 51 2 3" xfId="1033"/>
    <cellStyle name="Normal 3 51 3" xfId="1034"/>
    <cellStyle name="Normal 3 51 3 2" xfId="1035"/>
    <cellStyle name="Normal 3 51 4" xfId="1036"/>
    <cellStyle name="Normal 3 52" xfId="1037"/>
    <cellStyle name="Normal 3 52 2" xfId="1038"/>
    <cellStyle name="Normal 3 52 2 2" xfId="1039"/>
    <cellStyle name="Normal 3 52 2 2 2" xfId="1040"/>
    <cellStyle name="Normal 3 52 2 3" xfId="1041"/>
    <cellStyle name="Normal 3 52 3" xfId="1042"/>
    <cellStyle name="Normal 3 52 3 2" xfId="1043"/>
    <cellStyle name="Normal 3 52 4" xfId="1044"/>
    <cellStyle name="Normal 3 53" xfId="1045"/>
    <cellStyle name="Normal 3 53 2" xfId="1046"/>
    <cellStyle name="Normal 3 53 2 2" xfId="1047"/>
    <cellStyle name="Normal 3 53 2 2 2" xfId="1048"/>
    <cellStyle name="Normal 3 53 2 3" xfId="1049"/>
    <cellStyle name="Normal 3 53 3" xfId="1050"/>
    <cellStyle name="Normal 3 53 3 2" xfId="1051"/>
    <cellStyle name="Normal 3 53 4" xfId="1052"/>
    <cellStyle name="Normal 3 54" xfId="1053"/>
    <cellStyle name="Normal 3 54 2" xfId="1054"/>
    <cellStyle name="Normal 3 54 2 2" xfId="1055"/>
    <cellStyle name="Normal 3 54 2 2 2" xfId="1056"/>
    <cellStyle name="Normal 3 54 2 3" xfId="1057"/>
    <cellStyle name="Normal 3 54 3" xfId="1058"/>
    <cellStyle name="Normal 3 54 3 2" xfId="1059"/>
    <cellStyle name="Normal 3 54 4" xfId="1060"/>
    <cellStyle name="Normal 3 55" xfId="1061"/>
    <cellStyle name="Normal 3 55 2" xfId="1062"/>
    <cellStyle name="Normal 3 55 2 2" xfId="1063"/>
    <cellStyle name="Normal 3 55 2 2 2" xfId="1064"/>
    <cellStyle name="Normal 3 55 2 3" xfId="1065"/>
    <cellStyle name="Normal 3 55 3" xfId="1066"/>
    <cellStyle name="Normal 3 55 3 2" xfId="1067"/>
    <cellStyle name="Normal 3 55 4" xfId="1068"/>
    <cellStyle name="Normal 3 56" xfId="1069"/>
    <cellStyle name="Normal 3 56 2" xfId="1070"/>
    <cellStyle name="Normal 3 56 2 2" xfId="1071"/>
    <cellStyle name="Normal 3 56 2 2 2" xfId="1072"/>
    <cellStyle name="Normal 3 56 2 3" xfId="1073"/>
    <cellStyle name="Normal 3 56 3" xfId="1074"/>
    <cellStyle name="Normal 3 56 3 2" xfId="1075"/>
    <cellStyle name="Normal 3 56 4" xfId="1076"/>
    <cellStyle name="Normal 3 57" xfId="1077"/>
    <cellStyle name="Normal 3 57 2" xfId="1078"/>
    <cellStyle name="Normal 3 57 2 2" xfId="1079"/>
    <cellStyle name="Normal 3 57 2 2 2" xfId="1080"/>
    <cellStyle name="Normal 3 57 2 3" xfId="1081"/>
    <cellStyle name="Normal 3 57 3" xfId="1082"/>
    <cellStyle name="Normal 3 57 3 2" xfId="1083"/>
    <cellStyle name="Normal 3 57 4" xfId="1084"/>
    <cellStyle name="Normal 3 58" xfId="1085"/>
    <cellStyle name="Normal 3 58 2" xfId="1086"/>
    <cellStyle name="Normal 3 58 2 2" xfId="1087"/>
    <cellStyle name="Normal 3 58 3" xfId="1088"/>
    <cellStyle name="Normal 3 59" xfId="1089"/>
    <cellStyle name="Normal 3 59 2" xfId="2083"/>
    <cellStyle name="Normal 3 59 2 2" xfId="2296"/>
    <cellStyle name="Normal 3 59 3" xfId="2154"/>
    <cellStyle name="Normal 3 59 3 2" xfId="2354"/>
    <cellStyle name="Normal 3 59 4" xfId="2295"/>
    <cellStyle name="Normal 3 6" xfId="1090"/>
    <cellStyle name="Normal 3 6 2" xfId="1091"/>
    <cellStyle name="Normal 3 60" xfId="1092"/>
    <cellStyle name="Normal 3 61" xfId="540"/>
    <cellStyle name="Normal 3 62" xfId="1649"/>
    <cellStyle name="Normal 3 63" xfId="1711"/>
    <cellStyle name="Normal 3 64" xfId="29235"/>
    <cellStyle name="Normal 3 65" xfId="29236"/>
    <cellStyle name="Normal 3 66" xfId="29234"/>
    <cellStyle name="Normal 3 7" xfId="1093"/>
    <cellStyle name="Normal 3 7 2" xfId="1094"/>
    <cellStyle name="Normal 3 8" xfId="1095"/>
    <cellStyle name="Normal 3 8 2" xfId="1096"/>
    <cellStyle name="Normal 3 9" xfId="1097"/>
    <cellStyle name="Normal 3 9 2" xfId="1098"/>
    <cellStyle name="Normal 30" xfId="1099"/>
    <cellStyle name="Normal 31" xfId="1100"/>
    <cellStyle name="Normal 32" xfId="1101"/>
    <cellStyle name="Normal 32 2" xfId="1102"/>
    <cellStyle name="Normal 33" xfId="1103"/>
    <cellStyle name="Normal 33 2" xfId="1104"/>
    <cellStyle name="Normal 34" xfId="1105"/>
    <cellStyle name="Normal 35" xfId="1106"/>
    <cellStyle name="Normal 36" xfId="1107"/>
    <cellStyle name="Normal 37" xfId="1108"/>
    <cellStyle name="Normal 37 2" xfId="1109"/>
    <cellStyle name="Normal 38" xfId="1110"/>
    <cellStyle name="Normal 38 2" xfId="1111"/>
    <cellStyle name="Normal 39" xfId="1112"/>
    <cellStyle name="Normal 4" xfId="49"/>
    <cellStyle name="Normal 4 10" xfId="1114"/>
    <cellStyle name="Normal 4 10 2" xfId="1115"/>
    <cellStyle name="Normal 4 11" xfId="1116"/>
    <cellStyle name="Normal 4 11 2" xfId="1117"/>
    <cellStyle name="Normal 4 12" xfId="1118"/>
    <cellStyle name="Normal 4 12 2" xfId="1119"/>
    <cellStyle name="Normal 4 13" xfId="1120"/>
    <cellStyle name="Normal 4 14" xfId="1121"/>
    <cellStyle name="Normal 4 15" xfId="1113"/>
    <cellStyle name="Normal 4 16" xfId="1650"/>
    <cellStyle name="Normal 4 17" xfId="1710"/>
    <cellStyle name="Normal 4 18" xfId="2077"/>
    <cellStyle name="Normal 4 18 2" xfId="52435"/>
    <cellStyle name="Normal 4 18 3" xfId="29240"/>
    <cellStyle name="Normal 4 19" xfId="29233"/>
    <cellStyle name="Normal 4 2" xfId="1122"/>
    <cellStyle name="Normal 4 2 2" xfId="1123"/>
    <cellStyle name="Normal 4 2 2 2" xfId="1124"/>
    <cellStyle name="Normal 4 2 3" xfId="1125"/>
    <cellStyle name="Normal 4 2 3 2" xfId="1126"/>
    <cellStyle name="Normal 4 2 4" xfId="1127"/>
    <cellStyle name="Normal 4 20" xfId="29237"/>
    <cellStyle name="Normal 4 3" xfId="1128"/>
    <cellStyle name="Normal 4 3 2" xfId="1129"/>
    <cellStyle name="Normal 4 4" xfId="1130"/>
    <cellStyle name="Normal 4 4 2" xfId="1131"/>
    <cellStyle name="Normal 4 5" xfId="1132"/>
    <cellStyle name="Normal 4 5 2" xfId="1133"/>
    <cellStyle name="Normal 4 6" xfId="1134"/>
    <cellStyle name="Normal 4 6 2" xfId="1135"/>
    <cellStyle name="Normal 4 7" xfId="1136"/>
    <cellStyle name="Normal 4 7 2" xfId="1137"/>
    <cellStyle name="Normal 4 8" xfId="1138"/>
    <cellStyle name="Normal 4 8 2" xfId="1139"/>
    <cellStyle name="Normal 4 9" xfId="1140"/>
    <cellStyle name="Normal 4 9 2" xfId="1141"/>
    <cellStyle name="Normal 40" xfId="1142"/>
    <cellStyle name="Normal 41" xfId="1143"/>
    <cellStyle name="Normal 42" xfId="1144"/>
    <cellStyle name="Normal 42 2" xfId="1145"/>
    <cellStyle name="Normal 43" xfId="1146"/>
    <cellStyle name="Normal 43 2" xfId="1147"/>
    <cellStyle name="Normal 44" xfId="1148"/>
    <cellStyle name="Normal 45" xfId="1149"/>
    <cellStyle name="Normal 46" xfId="1150"/>
    <cellStyle name="Normal 47" xfId="1151"/>
    <cellStyle name="Normal 47 2" xfId="1152"/>
    <cellStyle name="Normal 48" xfId="1153"/>
    <cellStyle name="Normal 48 2" xfId="1154"/>
    <cellStyle name="Normal 49" xfId="1155"/>
    <cellStyle name="Normal 5" xfId="50"/>
    <cellStyle name="Normal 5 2" xfId="1157"/>
    <cellStyle name="Normal 5 2 2" xfId="1158"/>
    <cellStyle name="Normal 5 2 3" xfId="1888"/>
    <cellStyle name="Normal 5 3" xfId="1159"/>
    <cellStyle name="Normal 5 3 2" xfId="1160"/>
    <cellStyle name="Normal 5 4" xfId="1156"/>
    <cellStyle name="Normal 5 5" xfId="1651"/>
    <cellStyle name="Normal 5 6" xfId="1709"/>
    <cellStyle name="Normal 5 7" xfId="29241"/>
    <cellStyle name="Normal 5 8" xfId="29232"/>
    <cellStyle name="Normal 5 9" xfId="29238"/>
    <cellStyle name="Normal 50" xfId="1161"/>
    <cellStyle name="Normal 50 2" xfId="1162"/>
    <cellStyle name="Normal 50 3" xfId="1163"/>
    <cellStyle name="Normal 51" xfId="1164"/>
    <cellStyle name="Normal 52" xfId="1165"/>
    <cellStyle name="Normal 53" xfId="1166"/>
    <cellStyle name="Normal 54" xfId="1167"/>
    <cellStyle name="Normal 55" xfId="1168"/>
    <cellStyle name="Normal 55 2" xfId="1169"/>
    <cellStyle name="Normal 55 3" xfId="1879"/>
    <cellStyle name="Normal 55 3 2" xfId="1901"/>
    <cellStyle name="Normal 55 3 2 2" xfId="2049"/>
    <cellStyle name="Normal 55 3 2 2 2" xfId="21903"/>
    <cellStyle name="Normal 55 3 2 2 2 2" xfId="22177"/>
    <cellStyle name="Normal 55 3 3" xfId="21773"/>
    <cellStyle name="Normal 55 3 3 2" xfId="21789"/>
    <cellStyle name="Normal 55 3 3 3" xfId="21811"/>
    <cellStyle name="Normal 55 3 3 3 2" xfId="21854"/>
    <cellStyle name="Normal 55 3 3 3 3" xfId="21888"/>
    <cellStyle name="Normal 55 3 3 3 3 2" xfId="22162"/>
    <cellStyle name="Normal 55 3 3 4" xfId="21827"/>
    <cellStyle name="Normal 56" xfId="1170"/>
    <cellStyle name="Normal 56 2" xfId="1171"/>
    <cellStyle name="Normal 56 3" xfId="1880"/>
    <cellStyle name="Normal 56 3 2" xfId="1902"/>
    <cellStyle name="Normal 56 3 2 2" xfId="2050"/>
    <cellStyle name="Normal 56 3 2 2 2" xfId="21904"/>
    <cellStyle name="Normal 56 3 2 2 2 2" xfId="22178"/>
    <cellStyle name="Normal 56 3 3" xfId="21774"/>
    <cellStyle name="Normal 56 3 3 2" xfId="21790"/>
    <cellStyle name="Normal 56 3 3 3" xfId="21812"/>
    <cellStyle name="Normal 56 3 3 3 2" xfId="21858"/>
    <cellStyle name="Normal 56 3 3 3 3" xfId="21889"/>
    <cellStyle name="Normal 56 3 3 3 3 2" xfId="22163"/>
    <cellStyle name="Normal 56 3 3 4" xfId="21828"/>
    <cellStyle name="Normal 57" xfId="1172"/>
    <cellStyle name="Normal 57 2" xfId="1173"/>
    <cellStyle name="Normal 57 3" xfId="1881"/>
    <cellStyle name="Normal 57 3 2" xfId="1903"/>
    <cellStyle name="Normal 57 3 2 2" xfId="2051"/>
    <cellStyle name="Normal 57 3 2 2 2" xfId="21905"/>
    <cellStyle name="Normal 57 3 2 2 2 2" xfId="22179"/>
    <cellStyle name="Normal 57 3 3" xfId="21775"/>
    <cellStyle name="Normal 57 3 3 2" xfId="21791"/>
    <cellStyle name="Normal 57 3 3 3" xfId="21813"/>
    <cellStyle name="Normal 57 3 3 3 2" xfId="21845"/>
    <cellStyle name="Normal 57 3 3 3 3" xfId="21890"/>
    <cellStyle name="Normal 57 3 3 3 3 2" xfId="22164"/>
    <cellStyle name="Normal 57 3 3 4" xfId="21829"/>
    <cellStyle name="Normal 58" xfId="1174"/>
    <cellStyle name="Normal 58 2" xfId="1175"/>
    <cellStyle name="Normal 58 3" xfId="1882"/>
    <cellStyle name="Normal 58 3 2" xfId="1904"/>
    <cellStyle name="Normal 58 3 2 2" xfId="2052"/>
    <cellStyle name="Normal 58 3 2 2 2" xfId="21906"/>
    <cellStyle name="Normal 58 3 2 2 2 2" xfId="22180"/>
    <cellStyle name="Normal 58 3 3" xfId="21776"/>
    <cellStyle name="Normal 58 3 3 2" xfId="21792"/>
    <cellStyle name="Normal 58 3 3 3" xfId="21814"/>
    <cellStyle name="Normal 58 3 3 3 2" xfId="21851"/>
    <cellStyle name="Normal 58 3 3 3 3" xfId="21891"/>
    <cellStyle name="Normal 58 3 3 3 3 2" xfId="22165"/>
    <cellStyle name="Normal 58 3 3 4" xfId="21830"/>
    <cellStyle name="Normal 59" xfId="1176"/>
    <cellStyle name="Normal 59 2" xfId="1177"/>
    <cellStyle name="Normal 59 3" xfId="1883"/>
    <cellStyle name="Normal 59 3 2" xfId="1905"/>
    <cellStyle name="Normal 59 3 2 2" xfId="2053"/>
    <cellStyle name="Normal 59 3 2 2 2" xfId="21907"/>
    <cellStyle name="Normal 59 3 2 2 2 2" xfId="22181"/>
    <cellStyle name="Normal 59 3 3" xfId="21777"/>
    <cellStyle name="Normal 59 3 3 2" xfId="21793"/>
    <cellStyle name="Normal 59 3 3 3" xfId="21815"/>
    <cellStyle name="Normal 59 3 3 3 2" xfId="21839"/>
    <cellStyle name="Normal 59 3 3 3 3" xfId="21892"/>
    <cellStyle name="Normal 59 3 3 3 3 2" xfId="22166"/>
    <cellStyle name="Normal 59 3 3 4" xfId="21831"/>
    <cellStyle name="Normal 6" xfId="2"/>
    <cellStyle name="Normal 6 10" xfId="1179"/>
    <cellStyle name="Normal 6 10 2" xfId="1180"/>
    <cellStyle name="Normal 6 11" xfId="1181"/>
    <cellStyle name="Normal 6 12" xfId="1182"/>
    <cellStyle name="Normal 6 13" xfId="1183"/>
    <cellStyle name="Normal 6 14" xfId="1184"/>
    <cellStyle name="Normal 6 15" xfId="1185"/>
    <cellStyle name="Normal 6 16" xfId="1186"/>
    <cellStyle name="Normal 6 17" xfId="1187"/>
    <cellStyle name="Normal 6 18" xfId="1188"/>
    <cellStyle name="Normal 6 19" xfId="1189"/>
    <cellStyle name="Normal 6 2" xfId="1190"/>
    <cellStyle name="Normal 6 2 10" xfId="1191"/>
    <cellStyle name="Normal 6 2 10 2" xfId="1192"/>
    <cellStyle name="Normal 6 2 11" xfId="1193"/>
    <cellStyle name="Normal 6 2 11 2" xfId="1194"/>
    <cellStyle name="Normal 6 2 12" xfId="1195"/>
    <cellStyle name="Normal 6 2 12 2" xfId="1196"/>
    <cellStyle name="Normal 6 2 13" xfId="1197"/>
    <cellStyle name="Normal 6 2 13 2" xfId="1198"/>
    <cellStyle name="Normal 6 2 14" xfId="1199"/>
    <cellStyle name="Normal 6 2 14 2" xfId="1200"/>
    <cellStyle name="Normal 6 2 15" xfId="1201"/>
    <cellStyle name="Normal 6 2 15 2" xfId="1202"/>
    <cellStyle name="Normal 6 2 16" xfId="1203"/>
    <cellStyle name="Normal 6 2 16 2" xfId="1204"/>
    <cellStyle name="Normal 6 2 17" xfId="1205"/>
    <cellStyle name="Normal 6 2 17 2" xfId="1206"/>
    <cellStyle name="Normal 6 2 18" xfId="1207"/>
    <cellStyle name="Normal 6 2 18 2" xfId="1208"/>
    <cellStyle name="Normal 6 2 19" xfId="1209"/>
    <cellStyle name="Normal 6 2 19 2" xfId="1210"/>
    <cellStyle name="Normal 6 2 2" xfId="1211"/>
    <cellStyle name="Normal 6 2 2 2" xfId="1212"/>
    <cellStyle name="Normal 6 2 20" xfId="1213"/>
    <cellStyle name="Normal 6 2 20 2" xfId="1214"/>
    <cellStyle name="Normal 6 2 21" xfId="1215"/>
    <cellStyle name="Normal 6 2 21 2" xfId="1216"/>
    <cellStyle name="Normal 6 2 22" xfId="1217"/>
    <cellStyle name="Normal 6 2 22 2" xfId="1218"/>
    <cellStyle name="Normal 6 2 23" xfId="1219"/>
    <cellStyle name="Normal 6 2 23 2" xfId="1220"/>
    <cellStyle name="Normal 6 2 24" xfId="1221"/>
    <cellStyle name="Normal 6 2 24 2" xfId="1222"/>
    <cellStyle name="Normal 6 2 25" xfId="1223"/>
    <cellStyle name="Normal 6 2 25 2" xfId="1224"/>
    <cellStyle name="Normal 6 2 26" xfId="1225"/>
    <cellStyle name="Normal 6 2 26 2" xfId="1226"/>
    <cellStyle name="Normal 6 2 27" xfId="1227"/>
    <cellStyle name="Normal 6 2 27 2" xfId="1228"/>
    <cellStyle name="Normal 6 2 28" xfId="1229"/>
    <cellStyle name="Normal 6 2 28 2" xfId="1230"/>
    <cellStyle name="Normal 6 2 29" xfId="1231"/>
    <cellStyle name="Normal 6 2 29 2" xfId="1232"/>
    <cellStyle name="Normal 6 2 3" xfId="1233"/>
    <cellStyle name="Normal 6 2 3 2" xfId="1234"/>
    <cellStyle name="Normal 6 2 30" xfId="1235"/>
    <cellStyle name="Normal 6 2 30 2" xfId="1236"/>
    <cellStyle name="Normal 6 2 31" xfId="1237"/>
    <cellStyle name="Normal 6 2 31 2" xfId="1238"/>
    <cellStyle name="Normal 6 2 32" xfId="1239"/>
    <cellStyle name="Normal 6 2 32 2" xfId="1240"/>
    <cellStyle name="Normal 6 2 33" xfId="1241"/>
    <cellStyle name="Normal 6 2 33 2" xfId="1242"/>
    <cellStyle name="Normal 6 2 34" xfId="1243"/>
    <cellStyle name="Normal 6 2 34 2" xfId="1244"/>
    <cellStyle name="Normal 6 2 35" xfId="1245"/>
    <cellStyle name="Normal 6 2 35 2" xfId="1246"/>
    <cellStyle name="Normal 6 2 36" xfId="1247"/>
    <cellStyle name="Normal 6 2 36 2" xfId="1248"/>
    <cellStyle name="Normal 6 2 37" xfId="1249"/>
    <cellStyle name="Normal 6 2 37 2" xfId="1250"/>
    <cellStyle name="Normal 6 2 38" xfId="1251"/>
    <cellStyle name="Normal 6 2 38 2" xfId="1252"/>
    <cellStyle name="Normal 6 2 39" xfId="1253"/>
    <cellStyle name="Normal 6 2 39 2" xfId="1254"/>
    <cellStyle name="Normal 6 2 4" xfId="1255"/>
    <cellStyle name="Normal 6 2 4 2" xfId="1256"/>
    <cellStyle name="Normal 6 2 40" xfId="1257"/>
    <cellStyle name="Normal 6 2 40 2" xfId="1258"/>
    <cellStyle name="Normal 6 2 41" xfId="1259"/>
    <cellStyle name="Normal 6 2 41 2" xfId="1260"/>
    <cellStyle name="Normal 6 2 42" xfId="1261"/>
    <cellStyle name="Normal 6 2 42 2" xfId="1262"/>
    <cellStyle name="Normal 6 2 43" xfId="1263"/>
    <cellStyle name="Normal 6 2 43 2" xfId="1264"/>
    <cellStyle name="Normal 6 2 44" xfId="1265"/>
    <cellStyle name="Normal 6 2 44 2" xfId="1266"/>
    <cellStyle name="Normal 6 2 45" xfId="1267"/>
    <cellStyle name="Normal 6 2 45 2" xfId="1268"/>
    <cellStyle name="Normal 6 2 46" xfId="1269"/>
    <cellStyle name="Normal 6 2 46 2" xfId="1270"/>
    <cellStyle name="Normal 6 2 5" xfId="1271"/>
    <cellStyle name="Normal 6 2 5 2" xfId="1272"/>
    <cellStyle name="Normal 6 2 6" xfId="1273"/>
    <cellStyle name="Normal 6 2 6 2" xfId="1274"/>
    <cellStyle name="Normal 6 2 7" xfId="1275"/>
    <cellStyle name="Normal 6 2 7 2" xfId="1276"/>
    <cellStyle name="Normal 6 2 8" xfId="1277"/>
    <cellStyle name="Normal 6 2 8 2" xfId="1278"/>
    <cellStyle name="Normal 6 2 9" xfId="1279"/>
    <cellStyle name="Normal 6 2 9 2" xfId="1280"/>
    <cellStyle name="Normal 6 20" xfId="1281"/>
    <cellStyle name="Normal 6 21" xfId="1282"/>
    <cellStyle name="Normal 6 22" xfId="1283"/>
    <cellStyle name="Normal 6 23" xfId="1284"/>
    <cellStyle name="Normal 6 24" xfId="1285"/>
    <cellStyle name="Normal 6 25" xfId="1286"/>
    <cellStyle name="Normal 6 26" xfId="1287"/>
    <cellStyle name="Normal 6 27" xfId="1288"/>
    <cellStyle name="Normal 6 28" xfId="1289"/>
    <cellStyle name="Normal 6 29" xfId="1290"/>
    <cellStyle name="Normal 6 3" xfId="1291"/>
    <cellStyle name="Normal 6 3 2" xfId="1292"/>
    <cellStyle name="Normal 6 30" xfId="1293"/>
    <cellStyle name="Normal 6 31" xfId="1294"/>
    <cellStyle name="Normal 6 32" xfId="1295"/>
    <cellStyle name="Normal 6 33" xfId="1296"/>
    <cellStyle name="Normal 6 34" xfId="1297"/>
    <cellStyle name="Normal 6 35" xfId="1298"/>
    <cellStyle name="Normal 6 36" xfId="1299"/>
    <cellStyle name="Normal 6 37" xfId="1300"/>
    <cellStyle name="Normal 6 38" xfId="1301"/>
    <cellStyle name="Normal 6 39" xfId="1302"/>
    <cellStyle name="Normal 6 4" xfId="1303"/>
    <cellStyle name="Normal 6 4 2" xfId="1304"/>
    <cellStyle name="Normal 6 40" xfId="1305"/>
    <cellStyle name="Normal 6 41" xfId="1306"/>
    <cellStyle name="Normal 6 42" xfId="1307"/>
    <cellStyle name="Normal 6 43" xfId="1308"/>
    <cellStyle name="Normal 6 44" xfId="1309"/>
    <cellStyle name="Normal 6 45" xfId="1310"/>
    <cellStyle name="Normal 6 46" xfId="1311"/>
    <cellStyle name="Normal 6 47" xfId="1312"/>
    <cellStyle name="Normal 6 48" xfId="1313"/>
    <cellStyle name="Normal 6 49" xfId="1314"/>
    <cellStyle name="Normal 6 5" xfId="1315"/>
    <cellStyle name="Normal 6 5 2" xfId="1316"/>
    <cellStyle name="Normal 6 50" xfId="1317"/>
    <cellStyle name="Normal 6 51" xfId="1318"/>
    <cellStyle name="Normal 6 52" xfId="1319"/>
    <cellStyle name="Normal 6 53" xfId="1320"/>
    <cellStyle name="Normal 6 54" xfId="1321"/>
    <cellStyle name="Normal 6 55" xfId="1322"/>
    <cellStyle name="Normal 6 56" xfId="1178"/>
    <cellStyle name="Normal 6 57" xfId="1652"/>
    <cellStyle name="Normal 6 58" xfId="1718"/>
    <cellStyle name="Normal 6 59" xfId="2069"/>
    <cellStyle name="Normal 6 59 2" xfId="52434"/>
    <cellStyle name="Normal 6 59 3" xfId="29242"/>
    <cellStyle name="Normal 6 6" xfId="1323"/>
    <cellStyle name="Normal 6 6 2" xfId="1324"/>
    <cellStyle name="Normal 6 60" xfId="29231"/>
    <cellStyle name="Normal 6 61" xfId="29239"/>
    <cellStyle name="Normal 6 7" xfId="1325"/>
    <cellStyle name="Normal 6 7 2" xfId="1326"/>
    <cellStyle name="Normal 6 8" xfId="1327"/>
    <cellStyle name="Normal 6 8 2" xfId="1328"/>
    <cellStyle name="Normal 6 9" xfId="1329"/>
    <cellStyle name="Normal 6 9 2" xfId="1330"/>
    <cellStyle name="Normal 60" xfId="1331"/>
    <cellStyle name="Normal 60 2" xfId="1332"/>
    <cellStyle name="Normal 60 3" xfId="1884"/>
    <cellStyle name="Normal 60 3 2" xfId="1906"/>
    <cellStyle name="Normal 60 3 2 2" xfId="2054"/>
    <cellStyle name="Normal 60 3 2 2 2" xfId="21908"/>
    <cellStyle name="Normal 60 3 2 2 2 2" xfId="22182"/>
    <cellStyle name="Normal 60 3 3" xfId="21778"/>
    <cellStyle name="Normal 60 3 3 2" xfId="21794"/>
    <cellStyle name="Normal 60 3 3 3" xfId="21816"/>
    <cellStyle name="Normal 60 3 3 3 2" xfId="21855"/>
    <cellStyle name="Normal 60 3 3 3 3" xfId="21893"/>
    <cellStyle name="Normal 60 3 3 3 3 2" xfId="22167"/>
    <cellStyle name="Normal 60 3 3 4" xfId="21832"/>
    <cellStyle name="Normal 61" xfId="69"/>
    <cellStyle name="Normal 61 2" xfId="1653"/>
    <cellStyle name="Normal 61 3" xfId="29252"/>
    <cellStyle name="Normal 61_ARQ-COMP" xfId="1839"/>
    <cellStyle name="Normal 62" xfId="1674"/>
    <cellStyle name="Normal 62 2" xfId="1692"/>
    <cellStyle name="Normal 62 3" xfId="1950"/>
    <cellStyle name="Normal 62 4" xfId="2036"/>
    <cellStyle name="Normal 62 5" xfId="2026"/>
    <cellStyle name="Normal 62 5 2" xfId="21900"/>
    <cellStyle name="Normal 62 5 2 2" xfId="22174"/>
    <cellStyle name="Normal 62 6" xfId="29283"/>
    <cellStyle name="Normal 62_ARQ-COMP" xfId="1840"/>
    <cellStyle name="Normal 63" xfId="1677"/>
    <cellStyle name="Normal 63 2" xfId="1695"/>
    <cellStyle name="Normal 63 3" xfId="1951"/>
    <cellStyle name="Normal 63 4" xfId="2037"/>
    <cellStyle name="Normal 63 5" xfId="2027"/>
    <cellStyle name="Normal 63 6" xfId="29286"/>
    <cellStyle name="Normal 63_ARQ-COMP" xfId="1842"/>
    <cellStyle name="Normal 64" xfId="1678"/>
    <cellStyle name="Normal 64 2" xfId="1696"/>
    <cellStyle name="Normal 64 3" xfId="1952"/>
    <cellStyle name="Normal 64 4" xfId="29287"/>
    <cellStyle name="Normal 64_ARQ-COMP" xfId="1844"/>
    <cellStyle name="Normal 65" xfId="1679"/>
    <cellStyle name="Normal 65 2" xfId="1697"/>
    <cellStyle name="Normal 65 3" xfId="1953"/>
    <cellStyle name="Normal 65 4" xfId="29288"/>
    <cellStyle name="Normal 65_ARQ-COMP" xfId="1843"/>
    <cellStyle name="Normal 66" xfId="1680"/>
    <cellStyle name="Normal 66 2" xfId="1698"/>
    <cellStyle name="Normal 66 3" xfId="1954"/>
    <cellStyle name="Normal 66 4" xfId="29289"/>
    <cellStyle name="Normal 66_ARQ-COMP" xfId="1841"/>
    <cellStyle name="Normal 67" xfId="1686"/>
    <cellStyle name="Normal 67 2" xfId="1833"/>
    <cellStyle name="Normal 67 2 2" xfId="2040"/>
    <cellStyle name="Normal 67 2 3" xfId="2045"/>
    <cellStyle name="Normal 67 2 3 2" xfId="21785"/>
    <cellStyle name="Normal 67 2 3 3" xfId="21807"/>
    <cellStyle name="Normal 67 2 3 3 2" xfId="21853"/>
    <cellStyle name="Normal 67 2 3 3 3" xfId="21884"/>
    <cellStyle name="Normal 67 2 3 3 3 2" xfId="22158"/>
    <cellStyle name="Normal 67 2 3 4" xfId="21823"/>
    <cellStyle name="Normal 67 2 3 5" xfId="21769"/>
    <cellStyle name="Normal 67 3" xfId="29290"/>
    <cellStyle name="Normal 68" xfId="1690"/>
    <cellStyle name="Normal 68 2" xfId="1837"/>
    <cellStyle name="Normal 68 3" xfId="29291"/>
    <cellStyle name="Normal 69" xfId="1720"/>
    <cellStyle name="Normal 69 2" xfId="1868"/>
    <cellStyle name="Normal 69 3" xfId="1911"/>
    <cellStyle name="Normal 69 4" xfId="1912"/>
    <cellStyle name="Normal 69 5" xfId="1913"/>
    <cellStyle name="Normal 69 6" xfId="1914"/>
    <cellStyle name="Normal 69 7" xfId="1915"/>
    <cellStyle name="Normal 69 8" xfId="1916"/>
    <cellStyle name="Normal 69 9" xfId="21803"/>
    <cellStyle name="Normal 69 9 2" xfId="21844"/>
    <cellStyle name="Normal 69 9 3" xfId="21880"/>
    <cellStyle name="Normal 69 9 3 2" xfId="22154"/>
    <cellStyle name="Normal 7" xfId="1333"/>
    <cellStyle name="Normal 7 2" xfId="1334"/>
    <cellStyle name="Normal 70" xfId="1847"/>
    <cellStyle name="Normal 70 10" xfId="21806"/>
    <cellStyle name="Normal 70 10 2" xfId="21848"/>
    <cellStyle name="Normal 70 10 3" xfId="21883"/>
    <cellStyle name="Normal 70 10 3 2" xfId="22157"/>
    <cellStyle name="Normal 70 2" xfId="1892"/>
    <cellStyle name="Normal 70 3" xfId="1917"/>
    <cellStyle name="Normal 70 4" xfId="1918"/>
    <cellStyle name="Normal 70 5" xfId="1919"/>
    <cellStyle name="Normal 70 6" xfId="1920"/>
    <cellStyle name="Normal 70 7" xfId="1921"/>
    <cellStyle name="Normal 70 8" xfId="1922"/>
    <cellStyle name="Normal 70 9" xfId="2080"/>
    <cellStyle name="Normal 71" xfId="1846"/>
    <cellStyle name="Normal 71 10" xfId="21805"/>
    <cellStyle name="Normal 71 10 2" xfId="21856"/>
    <cellStyle name="Normal 71 10 3" xfId="21882"/>
    <cellStyle name="Normal 71 10 3 2" xfId="22156"/>
    <cellStyle name="Normal 71 2" xfId="1897"/>
    <cellStyle name="Normal 71 3" xfId="1923"/>
    <cellStyle name="Normal 71 4" xfId="1924"/>
    <cellStyle name="Normal 71 5" xfId="1925"/>
    <cellStyle name="Normal 71 6" xfId="1926"/>
    <cellStyle name="Normal 71 7" xfId="1927"/>
    <cellStyle name="Normal 71 8" xfId="1928"/>
    <cellStyle name="Normal 71 9" xfId="2082"/>
    <cellStyle name="Normal 72" xfId="1850"/>
    <cellStyle name="Normal 73" xfId="1851"/>
    <cellStyle name="Normal 73 2" xfId="1956"/>
    <cellStyle name="Normal 73 3" xfId="1955"/>
    <cellStyle name="Normal 74" xfId="1852"/>
    <cellStyle name="Normal 74 2" xfId="1958"/>
    <cellStyle name="Normal 74 3" xfId="1957"/>
    <cellStyle name="Normal 75" xfId="1853"/>
    <cellStyle name="Normal 75 2" xfId="1960"/>
    <cellStyle name="Normal 75 3" xfId="1959"/>
    <cellStyle name="Normal 76" xfId="1854"/>
    <cellStyle name="Normal 76 2" xfId="1962"/>
    <cellStyle name="Normal 76 3" xfId="1961"/>
    <cellStyle name="Normal 77" xfId="1855"/>
    <cellStyle name="Normal 77 2" xfId="1964"/>
    <cellStyle name="Normal 77 3" xfId="1963"/>
    <cellStyle name="Normal 78" xfId="1856"/>
    <cellStyle name="Normal 78 2" xfId="1966"/>
    <cellStyle name="Normal 78 3" xfId="1965"/>
    <cellStyle name="Normal 79" xfId="1857"/>
    <cellStyle name="Normal 79 2" xfId="1968"/>
    <cellStyle name="Normal 79 3" xfId="1967"/>
    <cellStyle name="Normal 8" xfId="1335"/>
    <cellStyle name="Normal 8 2" xfId="1336"/>
    <cellStyle name="Normal 80" xfId="1858"/>
    <cellStyle name="Normal 80 2" xfId="1971"/>
    <cellStyle name="Normal 80 3" xfId="1970"/>
    <cellStyle name="Normal 81" xfId="1859"/>
    <cellStyle name="Normal 81 2" xfId="1973"/>
    <cellStyle name="Normal 81 3" xfId="1972"/>
    <cellStyle name="Normal 82" xfId="1860"/>
    <cellStyle name="Normal 82 2" xfId="1975"/>
    <cellStyle name="Normal 82 3" xfId="1974"/>
    <cellStyle name="Normal 83" xfId="1861"/>
    <cellStyle name="Normal 83 2" xfId="1977"/>
    <cellStyle name="Normal 83 3" xfId="1976"/>
    <cellStyle name="Normal 84" xfId="1862"/>
    <cellStyle name="Normal 84 2" xfId="1979"/>
    <cellStyle name="Normal 84 3" xfId="1978"/>
    <cellStyle name="Normal 85" xfId="1987"/>
    <cellStyle name="Normal 86" xfId="1985"/>
    <cellStyle name="Normal 87" xfId="1984"/>
    <cellStyle name="Normal 88" xfId="1983"/>
    <cellStyle name="Normal 89" xfId="1982"/>
    <cellStyle name="Normal 9" xfId="1337"/>
    <cellStyle name="Normal 9 2" xfId="1338"/>
    <cellStyle name="Normal 90" xfId="1980"/>
    <cellStyle name="Normal 91" xfId="1969"/>
    <cellStyle name="Normal 92" xfId="1949"/>
    <cellStyle name="Normal 93" xfId="1948"/>
    <cellStyle name="Normal 94" xfId="56026"/>
    <cellStyle name="Normal 95" xfId="56186"/>
    <cellStyle name="Nota" xfId="53" builtinId="10" customBuiltin="1"/>
    <cellStyle name="Nota 2" xfId="52"/>
    <cellStyle name="Nota 2 2" xfId="1340"/>
    <cellStyle name="Nota 2 2 2" xfId="2093"/>
    <cellStyle name="Nota 2 2 2 10" xfId="4727"/>
    <cellStyle name="Nota 2 2 2 10 2" xfId="9867"/>
    <cellStyle name="Nota 2 2 2 10 2 2" xfId="36614"/>
    <cellStyle name="Nota 2 2 2 10 3" xfId="12321"/>
    <cellStyle name="Nota 2 2 2 10 3 2" xfId="36615"/>
    <cellStyle name="Nota 2 2 2 10 4" xfId="36613"/>
    <cellStyle name="Nota 2 2 2 11" xfId="4617"/>
    <cellStyle name="Nota 2 2 2 11 2" xfId="9856"/>
    <cellStyle name="Nota 2 2 2 11 2 2" xfId="36617"/>
    <cellStyle name="Nota 2 2 2 11 3" xfId="12258"/>
    <cellStyle name="Nota 2 2 2 11 3 2" xfId="36618"/>
    <cellStyle name="Nota 2 2 2 11 4" xfId="36616"/>
    <cellStyle name="Nota 2 2 2 12" xfId="4334"/>
    <cellStyle name="Nota 2 2 2 12 2" xfId="12626"/>
    <cellStyle name="Nota 2 2 2 12 2 2" xfId="36620"/>
    <cellStyle name="Nota 2 2 2 12 3" xfId="36619"/>
    <cellStyle name="Nota 2 2 2 13" xfId="8256"/>
    <cellStyle name="Nota 2 2 2 13 2" xfId="36621"/>
    <cellStyle name="Nota 2 2 2 14" xfId="36612"/>
    <cellStyle name="Nota 2 2 2 2" xfId="2182"/>
    <cellStyle name="Nota 2 2 2 2 10" xfId="6958"/>
    <cellStyle name="Nota 2 2 2 2 10 2" xfId="11012"/>
    <cellStyle name="Nota 2 2 2 2 10 2 2" xfId="36624"/>
    <cellStyle name="Nota 2 2 2 2 10 3" xfId="20476"/>
    <cellStyle name="Nota 2 2 2 2 10 3 2" xfId="36625"/>
    <cellStyle name="Nota 2 2 2 2 10 4" xfId="36623"/>
    <cellStyle name="Nota 2 2 2 2 11" xfId="4375"/>
    <cellStyle name="Nota 2 2 2 2 11 2" xfId="12594"/>
    <cellStyle name="Nota 2 2 2 2 11 2 2" xfId="36627"/>
    <cellStyle name="Nota 2 2 2 2 11 3" xfId="36626"/>
    <cellStyle name="Nota 2 2 2 2 12" xfId="8337"/>
    <cellStyle name="Nota 2 2 2 2 12 2" xfId="36628"/>
    <cellStyle name="Nota 2 2 2 2 13" xfId="13732"/>
    <cellStyle name="Nota 2 2 2 2 13 2" xfId="36629"/>
    <cellStyle name="Nota 2 2 2 2 14" xfId="36622"/>
    <cellStyle name="Nota 2 2 2 2 2" xfId="2237"/>
    <cellStyle name="Nota 2 2 2 2 2 2" xfId="2460"/>
    <cellStyle name="Nota 2 2 2 2 2 2 10" xfId="8612"/>
    <cellStyle name="Nota 2 2 2 2 2 2 10 2" xfId="36632"/>
    <cellStyle name="Nota 2 2 2 2 2 2 11" xfId="17460"/>
    <cellStyle name="Nota 2 2 2 2 2 2 11 2" xfId="36633"/>
    <cellStyle name="Nota 2 2 2 2 2 2 12" xfId="36631"/>
    <cellStyle name="Nota 2 2 2 2 2 2 2" xfId="2847"/>
    <cellStyle name="Nota 2 2 2 2 2 2 2 2" xfId="7425"/>
    <cellStyle name="Nota 2 2 2 2 2 2 2 2 2" xfId="11401"/>
    <cellStyle name="Nota 2 2 2 2 2 2 2 2 2 2" xfId="36636"/>
    <cellStyle name="Nota 2 2 2 2 2 2 2 2 3" xfId="20943"/>
    <cellStyle name="Nota 2 2 2 2 2 2 2 2 3 2" xfId="36637"/>
    <cellStyle name="Nota 2 2 2 2 2 2 2 2 4" xfId="36635"/>
    <cellStyle name="Nota 2 2 2 2 2 2 2 3" xfId="5717"/>
    <cellStyle name="Nota 2 2 2 2 2 2 2 3 2" xfId="19235"/>
    <cellStyle name="Nota 2 2 2 2 2 2 2 3 2 2" xfId="36639"/>
    <cellStyle name="Nota 2 2 2 2 2 2 2 3 3" xfId="36638"/>
    <cellStyle name="Nota 2 2 2 2 2 2 2 4" xfId="8977"/>
    <cellStyle name="Nota 2 2 2 2 2 2 2 4 2" xfId="36640"/>
    <cellStyle name="Nota 2 2 2 2 2 2 2 5" xfId="14024"/>
    <cellStyle name="Nota 2 2 2 2 2 2 2 5 2" xfId="36641"/>
    <cellStyle name="Nota 2 2 2 2 2 2 2 6" xfId="36634"/>
    <cellStyle name="Nota 2 2 2 2 2 2 3" xfId="3230"/>
    <cellStyle name="Nota 2 2 2 2 2 2 3 2" xfId="7251"/>
    <cellStyle name="Nota 2 2 2 2 2 2 3 2 2" xfId="11272"/>
    <cellStyle name="Nota 2 2 2 2 2 2 3 2 2 2" xfId="36644"/>
    <cellStyle name="Nota 2 2 2 2 2 2 3 2 3" xfId="20769"/>
    <cellStyle name="Nota 2 2 2 2 2 2 3 2 3 2" xfId="36645"/>
    <cellStyle name="Nota 2 2 2 2 2 2 3 2 4" xfId="36643"/>
    <cellStyle name="Nota 2 2 2 2 2 2 3 3" xfId="5543"/>
    <cellStyle name="Nota 2 2 2 2 2 2 3 3 2" xfId="19061"/>
    <cellStyle name="Nota 2 2 2 2 2 2 3 3 2 2" xfId="36647"/>
    <cellStyle name="Nota 2 2 2 2 2 2 3 3 3" xfId="36646"/>
    <cellStyle name="Nota 2 2 2 2 2 2 3 4" xfId="9292"/>
    <cellStyle name="Nota 2 2 2 2 2 2 3 4 2" xfId="36648"/>
    <cellStyle name="Nota 2 2 2 2 2 2 3 5" xfId="15550"/>
    <cellStyle name="Nota 2 2 2 2 2 2 3 5 2" xfId="36649"/>
    <cellStyle name="Nota 2 2 2 2 2 2 3 6" xfId="36642"/>
    <cellStyle name="Nota 2 2 2 2 2 2 4" xfId="3613"/>
    <cellStyle name="Nota 2 2 2 2 2 2 4 2" xfId="7732"/>
    <cellStyle name="Nota 2 2 2 2 2 2 4 2 2" xfId="11700"/>
    <cellStyle name="Nota 2 2 2 2 2 2 4 2 2 2" xfId="36652"/>
    <cellStyle name="Nota 2 2 2 2 2 2 4 2 3" xfId="21250"/>
    <cellStyle name="Nota 2 2 2 2 2 2 4 2 3 2" xfId="36653"/>
    <cellStyle name="Nota 2 2 2 2 2 2 4 2 4" xfId="36651"/>
    <cellStyle name="Nota 2 2 2 2 2 2 4 3" xfId="6024"/>
    <cellStyle name="Nota 2 2 2 2 2 2 4 3 2" xfId="19542"/>
    <cellStyle name="Nota 2 2 2 2 2 2 4 3 2 2" xfId="36655"/>
    <cellStyle name="Nota 2 2 2 2 2 2 4 3 3" xfId="36654"/>
    <cellStyle name="Nota 2 2 2 2 2 2 4 4" xfId="9470"/>
    <cellStyle name="Nota 2 2 2 2 2 2 4 4 2" xfId="36656"/>
    <cellStyle name="Nota 2 2 2 2 2 2 4 5" xfId="13338"/>
    <cellStyle name="Nota 2 2 2 2 2 2 4 5 2" xfId="36657"/>
    <cellStyle name="Nota 2 2 2 2 2 2 4 6" xfId="36650"/>
    <cellStyle name="Nota 2 2 2 2 2 2 5" xfId="3995"/>
    <cellStyle name="Nota 2 2 2 2 2 2 5 2" xfId="7964"/>
    <cellStyle name="Nota 2 2 2 2 2 2 5 2 2" xfId="11932"/>
    <cellStyle name="Nota 2 2 2 2 2 2 5 2 2 2" xfId="36660"/>
    <cellStyle name="Nota 2 2 2 2 2 2 5 2 3" xfId="21482"/>
    <cellStyle name="Nota 2 2 2 2 2 2 5 2 3 2" xfId="36661"/>
    <cellStyle name="Nota 2 2 2 2 2 2 5 2 4" xfId="36659"/>
    <cellStyle name="Nota 2 2 2 2 2 2 5 3" xfId="6256"/>
    <cellStyle name="Nota 2 2 2 2 2 2 5 3 2" xfId="19774"/>
    <cellStyle name="Nota 2 2 2 2 2 2 5 3 2 2" xfId="36663"/>
    <cellStyle name="Nota 2 2 2 2 2 2 5 3 3" xfId="36662"/>
    <cellStyle name="Nota 2 2 2 2 2 2 5 4" xfId="9647"/>
    <cellStyle name="Nota 2 2 2 2 2 2 5 4 2" xfId="36664"/>
    <cellStyle name="Nota 2 2 2 2 2 2 5 5" xfId="12964"/>
    <cellStyle name="Nota 2 2 2 2 2 2 5 5 2" xfId="36665"/>
    <cellStyle name="Nota 2 2 2 2 2 2 5 6" xfId="36658"/>
    <cellStyle name="Nota 2 2 2 2 2 2 6" xfId="6488"/>
    <cellStyle name="Nota 2 2 2 2 2 2 6 2" xfId="8196"/>
    <cellStyle name="Nota 2 2 2 2 2 2 6 2 2" xfId="12164"/>
    <cellStyle name="Nota 2 2 2 2 2 2 6 2 2 2" xfId="36668"/>
    <cellStyle name="Nota 2 2 2 2 2 2 6 2 3" xfId="21714"/>
    <cellStyle name="Nota 2 2 2 2 2 2 6 2 3 2" xfId="36669"/>
    <cellStyle name="Nota 2 2 2 2 2 2 6 2 4" xfId="36667"/>
    <cellStyle name="Nota 2 2 2 2 2 2 6 3" xfId="10622"/>
    <cellStyle name="Nota 2 2 2 2 2 2 6 3 2" xfId="36670"/>
    <cellStyle name="Nota 2 2 2 2 2 2 6 4" xfId="20006"/>
    <cellStyle name="Nota 2 2 2 2 2 2 6 4 2" xfId="36671"/>
    <cellStyle name="Nota 2 2 2 2 2 2 6 5" xfId="36666"/>
    <cellStyle name="Nota 2 2 2 2 2 2 7" xfId="5476"/>
    <cellStyle name="Nota 2 2 2 2 2 2 7 2" xfId="10217"/>
    <cellStyle name="Nota 2 2 2 2 2 2 7 2 2" xfId="36673"/>
    <cellStyle name="Nota 2 2 2 2 2 2 7 3" xfId="18994"/>
    <cellStyle name="Nota 2 2 2 2 2 2 7 3 2" xfId="36674"/>
    <cellStyle name="Nota 2 2 2 2 2 2 7 4" xfId="36672"/>
    <cellStyle name="Nota 2 2 2 2 2 2 8" xfId="7184"/>
    <cellStyle name="Nota 2 2 2 2 2 2 8 2" xfId="11205"/>
    <cellStyle name="Nota 2 2 2 2 2 2 8 2 2" xfId="36676"/>
    <cellStyle name="Nota 2 2 2 2 2 2 8 3" xfId="20702"/>
    <cellStyle name="Nota 2 2 2 2 2 2 8 3 2" xfId="36677"/>
    <cellStyle name="Nota 2 2 2 2 2 2 8 4" xfId="36675"/>
    <cellStyle name="Nota 2 2 2 2 2 2 9" xfId="4670"/>
    <cellStyle name="Nota 2 2 2 2 2 2 9 2" xfId="12366"/>
    <cellStyle name="Nota 2 2 2 2 2 2 9 2 2" xfId="36679"/>
    <cellStyle name="Nota 2 2 2 2 2 2 9 3" xfId="36678"/>
    <cellStyle name="Nota 2 2 2 2 2 3" xfId="2727"/>
    <cellStyle name="Nota 2 2 2 2 2 3 10" xfId="8857"/>
    <cellStyle name="Nota 2 2 2 2 2 3 10 2" xfId="36681"/>
    <cellStyle name="Nota 2 2 2 2 2 3 11" xfId="16687"/>
    <cellStyle name="Nota 2 2 2 2 2 3 11 2" xfId="36682"/>
    <cellStyle name="Nota 2 2 2 2 2 3 12" xfId="36680"/>
    <cellStyle name="Nota 2 2 2 2 2 3 2" xfId="3114"/>
    <cellStyle name="Nota 2 2 2 2 2 3 2 2" xfId="7475"/>
    <cellStyle name="Nota 2 2 2 2 2 3 2 2 2" xfId="11451"/>
    <cellStyle name="Nota 2 2 2 2 2 3 2 2 2 2" xfId="36685"/>
    <cellStyle name="Nota 2 2 2 2 2 3 2 2 3" xfId="20993"/>
    <cellStyle name="Nota 2 2 2 2 2 3 2 2 3 2" xfId="36686"/>
    <cellStyle name="Nota 2 2 2 2 2 3 2 2 4" xfId="36684"/>
    <cellStyle name="Nota 2 2 2 2 2 3 2 3" xfId="5767"/>
    <cellStyle name="Nota 2 2 2 2 2 3 2 3 2" xfId="19285"/>
    <cellStyle name="Nota 2 2 2 2 2 3 2 3 2 2" xfId="36688"/>
    <cellStyle name="Nota 2 2 2 2 2 3 2 3 3" xfId="36687"/>
    <cellStyle name="Nota 2 2 2 2 2 3 2 4" xfId="9206"/>
    <cellStyle name="Nota 2 2 2 2 2 3 2 4 2" xfId="36689"/>
    <cellStyle name="Nota 2 2 2 2 2 3 2 5" xfId="17244"/>
    <cellStyle name="Nota 2 2 2 2 2 3 2 5 2" xfId="36690"/>
    <cellStyle name="Nota 2 2 2 2 2 3 2 6" xfId="36683"/>
    <cellStyle name="Nota 2 2 2 2 2 3 3" xfId="3497"/>
    <cellStyle name="Nota 2 2 2 2 2 3 3 2" xfId="6544"/>
    <cellStyle name="Nota 2 2 2 2 2 3 3 2 2" xfId="10678"/>
    <cellStyle name="Nota 2 2 2 2 2 3 3 2 2 2" xfId="36693"/>
    <cellStyle name="Nota 2 2 2 2 2 3 3 2 3" xfId="20062"/>
    <cellStyle name="Nota 2 2 2 2 2 3 3 2 3 2" xfId="36694"/>
    <cellStyle name="Nota 2 2 2 2 2 3 3 2 4" xfId="36692"/>
    <cellStyle name="Nota 2 2 2 2 2 3 3 3" xfId="4835"/>
    <cellStyle name="Nota 2 2 2 2 2 3 3 3 2" xfId="18353"/>
    <cellStyle name="Nota 2 2 2 2 2 3 3 3 2 2" xfId="36696"/>
    <cellStyle name="Nota 2 2 2 2 2 3 3 3 3" xfId="36695"/>
    <cellStyle name="Nota 2 2 2 2 2 3 3 4" xfId="9416"/>
    <cellStyle name="Nota 2 2 2 2 2 3 3 4 2" xfId="36697"/>
    <cellStyle name="Nota 2 2 2 2 2 3 3 5" xfId="13448"/>
    <cellStyle name="Nota 2 2 2 2 2 3 3 5 2" xfId="36698"/>
    <cellStyle name="Nota 2 2 2 2 2 3 3 6" xfId="36691"/>
    <cellStyle name="Nota 2 2 2 2 2 3 4" xfId="3880"/>
    <cellStyle name="Nota 2 2 2 2 2 3 4 2" xfId="7782"/>
    <cellStyle name="Nota 2 2 2 2 2 3 4 2 2" xfId="11750"/>
    <cellStyle name="Nota 2 2 2 2 2 3 4 2 2 2" xfId="36701"/>
    <cellStyle name="Nota 2 2 2 2 2 3 4 2 3" xfId="21300"/>
    <cellStyle name="Nota 2 2 2 2 2 3 4 2 3 2" xfId="36702"/>
    <cellStyle name="Nota 2 2 2 2 2 3 4 2 4" xfId="36700"/>
    <cellStyle name="Nota 2 2 2 2 2 3 4 3" xfId="6074"/>
    <cellStyle name="Nota 2 2 2 2 2 3 4 3 2" xfId="19592"/>
    <cellStyle name="Nota 2 2 2 2 2 3 4 3 2 2" xfId="36704"/>
    <cellStyle name="Nota 2 2 2 2 2 3 4 3 3" xfId="36703"/>
    <cellStyle name="Nota 2 2 2 2 2 3 4 4" xfId="9594"/>
    <cellStyle name="Nota 2 2 2 2 2 3 4 4 2" xfId="36705"/>
    <cellStyle name="Nota 2 2 2 2 2 3 4 5" xfId="13079"/>
    <cellStyle name="Nota 2 2 2 2 2 3 4 5 2" xfId="36706"/>
    <cellStyle name="Nota 2 2 2 2 2 3 4 6" xfId="36699"/>
    <cellStyle name="Nota 2 2 2 2 2 3 5" xfId="4262"/>
    <cellStyle name="Nota 2 2 2 2 2 3 5 2" xfId="8014"/>
    <cellStyle name="Nota 2 2 2 2 2 3 5 2 2" xfId="11982"/>
    <cellStyle name="Nota 2 2 2 2 2 3 5 2 2 2" xfId="36709"/>
    <cellStyle name="Nota 2 2 2 2 2 3 5 2 3" xfId="21532"/>
    <cellStyle name="Nota 2 2 2 2 2 3 5 2 3 2" xfId="36710"/>
    <cellStyle name="Nota 2 2 2 2 2 3 5 2 4" xfId="36708"/>
    <cellStyle name="Nota 2 2 2 2 2 3 5 3" xfId="6306"/>
    <cellStyle name="Nota 2 2 2 2 2 3 5 3 2" xfId="19824"/>
    <cellStyle name="Nota 2 2 2 2 2 3 5 3 2 2" xfId="36712"/>
    <cellStyle name="Nota 2 2 2 2 2 3 5 3 3" xfId="36711"/>
    <cellStyle name="Nota 2 2 2 2 2 3 5 4" xfId="9771"/>
    <cellStyle name="Nota 2 2 2 2 2 3 5 4 2" xfId="36713"/>
    <cellStyle name="Nota 2 2 2 2 2 3 5 5" xfId="12697"/>
    <cellStyle name="Nota 2 2 2 2 2 3 5 5 2" xfId="36714"/>
    <cellStyle name="Nota 2 2 2 2 2 3 5 6" xfId="36707"/>
    <cellStyle name="Nota 2 2 2 2 2 3 6" xfId="6538"/>
    <cellStyle name="Nota 2 2 2 2 2 3 6 2" xfId="8246"/>
    <cellStyle name="Nota 2 2 2 2 2 3 6 2 2" xfId="12214"/>
    <cellStyle name="Nota 2 2 2 2 2 3 6 2 2 2" xfId="36717"/>
    <cellStyle name="Nota 2 2 2 2 2 3 6 2 3" xfId="21764"/>
    <cellStyle name="Nota 2 2 2 2 2 3 6 2 3 2" xfId="36718"/>
    <cellStyle name="Nota 2 2 2 2 2 3 6 2 4" xfId="36716"/>
    <cellStyle name="Nota 2 2 2 2 2 3 6 3" xfId="10672"/>
    <cellStyle name="Nota 2 2 2 2 2 3 6 3 2" xfId="36719"/>
    <cellStyle name="Nota 2 2 2 2 2 3 6 4" xfId="20056"/>
    <cellStyle name="Nota 2 2 2 2 2 3 6 4 2" xfId="36720"/>
    <cellStyle name="Nota 2 2 2 2 2 3 6 5" xfId="36715"/>
    <cellStyle name="Nota 2 2 2 2 2 3 7" xfId="5526"/>
    <cellStyle name="Nota 2 2 2 2 2 3 7 2" xfId="10267"/>
    <cellStyle name="Nota 2 2 2 2 2 3 7 2 2" xfId="36722"/>
    <cellStyle name="Nota 2 2 2 2 2 3 7 3" xfId="19044"/>
    <cellStyle name="Nota 2 2 2 2 2 3 7 3 2" xfId="36723"/>
    <cellStyle name="Nota 2 2 2 2 2 3 7 4" xfId="36721"/>
    <cellStyle name="Nota 2 2 2 2 2 3 8" xfId="7234"/>
    <cellStyle name="Nota 2 2 2 2 2 3 8 2" xfId="11255"/>
    <cellStyle name="Nota 2 2 2 2 2 3 8 2 2" xfId="36725"/>
    <cellStyle name="Nota 2 2 2 2 2 3 8 3" xfId="20752"/>
    <cellStyle name="Nota 2 2 2 2 2 3 8 3 2" xfId="36726"/>
    <cellStyle name="Nota 2 2 2 2 2 3 8 4" xfId="36724"/>
    <cellStyle name="Nota 2 2 2 2 2 3 9" xfId="4720"/>
    <cellStyle name="Nota 2 2 2 2 2 3 9 2" xfId="12328"/>
    <cellStyle name="Nota 2 2 2 2 2 3 9 2 2" xfId="36728"/>
    <cellStyle name="Nota 2 2 2 2 2 3 9 3" xfId="36727"/>
    <cellStyle name="Nota 2 2 2 2 2 4" xfId="2784"/>
    <cellStyle name="Nota 2 2 2 2 2 4 2" xfId="3171"/>
    <cellStyle name="Nota 2 2 2 2 2 4 2 2" xfId="16283"/>
    <cellStyle name="Nota 2 2 2 2 2 4 2 2 2" xfId="36731"/>
    <cellStyle name="Nota 2 2 2 2 2 4 2 3" xfId="36730"/>
    <cellStyle name="Nota 2 2 2 2 2 4 3" xfId="3554"/>
    <cellStyle name="Nota 2 2 2 2 2 4 3 2" xfId="13394"/>
    <cellStyle name="Nota 2 2 2 2 2 4 3 2 2" xfId="36733"/>
    <cellStyle name="Nota 2 2 2 2 2 4 3 3" xfId="36732"/>
    <cellStyle name="Nota 2 2 2 2 2 4 4" xfId="3937"/>
    <cellStyle name="Nota 2 2 2 2 2 4 4 2" xfId="13022"/>
    <cellStyle name="Nota 2 2 2 2 2 4 4 2 2" xfId="36735"/>
    <cellStyle name="Nota 2 2 2 2 2 4 4 3" xfId="36734"/>
    <cellStyle name="Nota 2 2 2 2 2 4 5" xfId="4319"/>
    <cellStyle name="Nota 2 2 2 2 2 4 5 2" xfId="12641"/>
    <cellStyle name="Nota 2 2 2 2 2 4 5 2 2" xfId="36737"/>
    <cellStyle name="Nota 2 2 2 2 2 4 5 3" xfId="36736"/>
    <cellStyle name="Nota 2 2 2 2 2 4 6" xfId="5316"/>
    <cellStyle name="Nota 2 2 2 2 2 4 6 2" xfId="18834"/>
    <cellStyle name="Nota 2 2 2 2 2 4 6 2 2" xfId="36739"/>
    <cellStyle name="Nota 2 2 2 2 2 4 6 3" xfId="36738"/>
    <cellStyle name="Nota 2 2 2 2 2 4 7" xfId="8914"/>
    <cellStyle name="Nota 2 2 2 2 2 4 7 2" xfId="36740"/>
    <cellStyle name="Nota 2 2 2 2 2 4 8" xfId="13695"/>
    <cellStyle name="Nota 2 2 2 2 2 4 8 2" xfId="36741"/>
    <cellStyle name="Nota 2 2 2 2 2 4 9" xfId="36729"/>
    <cellStyle name="Nota 2 2 2 2 2 5" xfId="2402"/>
    <cellStyle name="Nota 2 2 2 2 2 5 2" xfId="7024"/>
    <cellStyle name="Nota 2 2 2 2 2 5 2 2" xfId="20542"/>
    <cellStyle name="Nota 2 2 2 2 2 5 2 2 2" xfId="36744"/>
    <cellStyle name="Nota 2 2 2 2 2 5 2 3" xfId="36743"/>
    <cellStyle name="Nota 2 2 2 2 2 5 3" xfId="8554"/>
    <cellStyle name="Nota 2 2 2 2 2 5 3 2" xfId="36745"/>
    <cellStyle name="Nota 2 2 2 2 2 5 4" xfId="16711"/>
    <cellStyle name="Nota 2 2 2 2 2 5 4 2" xfId="36746"/>
    <cellStyle name="Nota 2 2 2 2 2 5 5" xfId="36742"/>
    <cellStyle name="Nota 2 2 2 2 2 6" xfId="8392"/>
    <cellStyle name="Nota 2 2 2 2 2 6 2" xfId="36747"/>
    <cellStyle name="Nota 2 2 2 2 2 7" xfId="36630"/>
    <cellStyle name="Nota 2 2 2 2 3" xfId="2117"/>
    <cellStyle name="Nota 2 2 2 2 3 2" xfId="2416"/>
    <cellStyle name="Nota 2 2 2 2 3 2 10" xfId="8568"/>
    <cellStyle name="Nota 2 2 2 2 3 2 10 2" xfId="36750"/>
    <cellStyle name="Nota 2 2 2 2 3 2 11" xfId="17464"/>
    <cellStyle name="Nota 2 2 2 2 3 2 11 2" xfId="36751"/>
    <cellStyle name="Nota 2 2 2 2 3 2 12" xfId="36749"/>
    <cellStyle name="Nota 2 2 2 2 3 2 2" xfId="2803"/>
    <cellStyle name="Nota 2 2 2 2 3 2 2 2" xfId="6858"/>
    <cellStyle name="Nota 2 2 2 2 3 2 2 2 2" xfId="10944"/>
    <cellStyle name="Nota 2 2 2 2 3 2 2 2 2 2" xfId="36754"/>
    <cellStyle name="Nota 2 2 2 2 3 2 2 2 3" xfId="20376"/>
    <cellStyle name="Nota 2 2 2 2 3 2 2 2 3 2" xfId="36755"/>
    <cellStyle name="Nota 2 2 2 2 3 2 2 2 4" xfId="36753"/>
    <cellStyle name="Nota 2 2 2 2 3 2 2 3" xfId="5149"/>
    <cellStyle name="Nota 2 2 2 2 3 2 2 3 2" xfId="18667"/>
    <cellStyle name="Nota 2 2 2 2 3 2 2 3 2 2" xfId="36757"/>
    <cellStyle name="Nota 2 2 2 2 3 2 2 3 3" xfId="36756"/>
    <cellStyle name="Nota 2 2 2 2 3 2 2 4" xfId="8933"/>
    <cellStyle name="Nota 2 2 2 2 3 2 2 4 2" xfId="36758"/>
    <cellStyle name="Nota 2 2 2 2 3 2 2 5" xfId="14989"/>
    <cellStyle name="Nota 2 2 2 2 3 2 2 5 2" xfId="36759"/>
    <cellStyle name="Nota 2 2 2 2 3 2 2 6" xfId="36752"/>
    <cellStyle name="Nota 2 2 2 2 3 2 3" xfId="3186"/>
    <cellStyle name="Nota 2 2 2 2 3 2 3 2" xfId="6579"/>
    <cellStyle name="Nota 2 2 2 2 3 2 3 2 2" xfId="10713"/>
    <cellStyle name="Nota 2 2 2 2 3 2 3 2 2 2" xfId="36762"/>
    <cellStyle name="Nota 2 2 2 2 3 2 3 2 3" xfId="20097"/>
    <cellStyle name="Nota 2 2 2 2 3 2 3 2 3 2" xfId="36763"/>
    <cellStyle name="Nota 2 2 2 2 3 2 3 2 4" xfId="36761"/>
    <cellStyle name="Nota 2 2 2 2 3 2 3 3" xfId="4870"/>
    <cellStyle name="Nota 2 2 2 2 3 2 3 3 2" xfId="18388"/>
    <cellStyle name="Nota 2 2 2 2 3 2 3 3 2 2" xfId="36765"/>
    <cellStyle name="Nota 2 2 2 2 3 2 3 3 3" xfId="36764"/>
    <cellStyle name="Nota 2 2 2 2 3 2 3 4" xfId="9248"/>
    <cellStyle name="Nota 2 2 2 2 3 2 3 4 2" xfId="36766"/>
    <cellStyle name="Nota 2 2 2 2 3 2 3 5" xfId="15406"/>
    <cellStyle name="Nota 2 2 2 2 3 2 3 5 2" xfId="36767"/>
    <cellStyle name="Nota 2 2 2 2 3 2 3 6" xfId="36760"/>
    <cellStyle name="Nota 2 2 2 2 3 2 4" xfId="3569"/>
    <cellStyle name="Nota 2 2 2 2 3 2 4 2" xfId="7690"/>
    <cellStyle name="Nota 2 2 2 2 3 2 4 2 2" xfId="11658"/>
    <cellStyle name="Nota 2 2 2 2 3 2 4 2 2 2" xfId="36770"/>
    <cellStyle name="Nota 2 2 2 2 3 2 4 2 3" xfId="21208"/>
    <cellStyle name="Nota 2 2 2 2 3 2 4 2 3 2" xfId="36771"/>
    <cellStyle name="Nota 2 2 2 2 3 2 4 2 4" xfId="36769"/>
    <cellStyle name="Nota 2 2 2 2 3 2 4 3" xfId="5982"/>
    <cellStyle name="Nota 2 2 2 2 3 2 4 3 2" xfId="19500"/>
    <cellStyle name="Nota 2 2 2 2 3 2 4 3 2 2" xfId="36773"/>
    <cellStyle name="Nota 2 2 2 2 3 2 4 3 3" xfId="36772"/>
    <cellStyle name="Nota 2 2 2 2 3 2 4 4" xfId="9426"/>
    <cellStyle name="Nota 2 2 2 2 3 2 4 4 2" xfId="36774"/>
    <cellStyle name="Nota 2 2 2 2 3 2 4 5" xfId="13379"/>
    <cellStyle name="Nota 2 2 2 2 3 2 4 5 2" xfId="36775"/>
    <cellStyle name="Nota 2 2 2 2 3 2 4 6" xfId="36768"/>
    <cellStyle name="Nota 2 2 2 2 3 2 5" xfId="3951"/>
    <cellStyle name="Nota 2 2 2 2 3 2 5 2" xfId="7922"/>
    <cellStyle name="Nota 2 2 2 2 3 2 5 2 2" xfId="11890"/>
    <cellStyle name="Nota 2 2 2 2 3 2 5 2 2 2" xfId="36778"/>
    <cellStyle name="Nota 2 2 2 2 3 2 5 2 3" xfId="21440"/>
    <cellStyle name="Nota 2 2 2 2 3 2 5 2 3 2" xfId="36779"/>
    <cellStyle name="Nota 2 2 2 2 3 2 5 2 4" xfId="36777"/>
    <cellStyle name="Nota 2 2 2 2 3 2 5 3" xfId="6214"/>
    <cellStyle name="Nota 2 2 2 2 3 2 5 3 2" xfId="19732"/>
    <cellStyle name="Nota 2 2 2 2 3 2 5 3 2 2" xfId="36781"/>
    <cellStyle name="Nota 2 2 2 2 3 2 5 3 3" xfId="36780"/>
    <cellStyle name="Nota 2 2 2 2 3 2 5 4" xfId="9603"/>
    <cellStyle name="Nota 2 2 2 2 3 2 5 4 2" xfId="36782"/>
    <cellStyle name="Nota 2 2 2 2 3 2 5 5" xfId="13008"/>
    <cellStyle name="Nota 2 2 2 2 3 2 5 5 2" xfId="36783"/>
    <cellStyle name="Nota 2 2 2 2 3 2 5 6" xfId="36776"/>
    <cellStyle name="Nota 2 2 2 2 3 2 6" xfId="6446"/>
    <cellStyle name="Nota 2 2 2 2 3 2 6 2" xfId="8154"/>
    <cellStyle name="Nota 2 2 2 2 3 2 6 2 2" xfId="12122"/>
    <cellStyle name="Nota 2 2 2 2 3 2 6 2 2 2" xfId="36786"/>
    <cellStyle name="Nota 2 2 2 2 3 2 6 2 3" xfId="21672"/>
    <cellStyle name="Nota 2 2 2 2 3 2 6 2 3 2" xfId="36787"/>
    <cellStyle name="Nota 2 2 2 2 3 2 6 2 4" xfId="36785"/>
    <cellStyle name="Nota 2 2 2 2 3 2 6 3" xfId="10580"/>
    <cellStyle name="Nota 2 2 2 2 3 2 6 3 2" xfId="36788"/>
    <cellStyle name="Nota 2 2 2 2 3 2 6 4" xfId="19964"/>
    <cellStyle name="Nota 2 2 2 2 3 2 6 4 2" xfId="36789"/>
    <cellStyle name="Nota 2 2 2 2 3 2 6 5" xfId="36784"/>
    <cellStyle name="Nota 2 2 2 2 3 2 7" xfId="5434"/>
    <cellStyle name="Nota 2 2 2 2 3 2 7 2" xfId="10175"/>
    <cellStyle name="Nota 2 2 2 2 3 2 7 2 2" xfId="36791"/>
    <cellStyle name="Nota 2 2 2 2 3 2 7 3" xfId="18952"/>
    <cellStyle name="Nota 2 2 2 2 3 2 7 3 2" xfId="36792"/>
    <cellStyle name="Nota 2 2 2 2 3 2 7 4" xfId="36790"/>
    <cellStyle name="Nota 2 2 2 2 3 2 8" xfId="7142"/>
    <cellStyle name="Nota 2 2 2 2 3 2 8 2" xfId="11163"/>
    <cellStyle name="Nota 2 2 2 2 3 2 8 2 2" xfId="36794"/>
    <cellStyle name="Nota 2 2 2 2 3 2 8 3" xfId="20660"/>
    <cellStyle name="Nota 2 2 2 2 3 2 8 3 2" xfId="36795"/>
    <cellStyle name="Nota 2 2 2 2 3 2 8 4" xfId="36793"/>
    <cellStyle name="Nota 2 2 2 2 3 2 9" xfId="4625"/>
    <cellStyle name="Nota 2 2 2 2 3 2 9 2" xfId="12256"/>
    <cellStyle name="Nota 2 2 2 2 3 2 9 2 2" xfId="36797"/>
    <cellStyle name="Nota 2 2 2 2 3 2 9 3" xfId="36796"/>
    <cellStyle name="Nota 2 2 2 2 3 3" xfId="2609"/>
    <cellStyle name="Nota 2 2 2 2 3 3 10" xfId="8739"/>
    <cellStyle name="Nota 2 2 2 2 3 3 10 2" xfId="36799"/>
    <cellStyle name="Nota 2 2 2 2 3 3 11" xfId="15489"/>
    <cellStyle name="Nota 2 2 2 2 3 3 11 2" xfId="36800"/>
    <cellStyle name="Nota 2 2 2 2 3 3 12" xfId="36798"/>
    <cellStyle name="Nota 2 2 2 2 3 3 2" xfId="2996"/>
    <cellStyle name="Nota 2 2 2 2 3 3 2 2" xfId="6851"/>
    <cellStyle name="Nota 2 2 2 2 3 3 2 2 2" xfId="10937"/>
    <cellStyle name="Nota 2 2 2 2 3 3 2 2 2 2" xfId="36803"/>
    <cellStyle name="Nota 2 2 2 2 3 3 2 2 3" xfId="20369"/>
    <cellStyle name="Nota 2 2 2 2 3 3 2 2 3 2" xfId="36804"/>
    <cellStyle name="Nota 2 2 2 2 3 3 2 2 4" xfId="36802"/>
    <cellStyle name="Nota 2 2 2 2 3 3 2 3" xfId="5142"/>
    <cellStyle name="Nota 2 2 2 2 3 3 2 3 2" xfId="18660"/>
    <cellStyle name="Nota 2 2 2 2 3 3 2 3 2 2" xfId="36806"/>
    <cellStyle name="Nota 2 2 2 2 3 3 2 3 3" xfId="36805"/>
    <cellStyle name="Nota 2 2 2 2 3 3 2 4" xfId="9088"/>
    <cellStyle name="Nota 2 2 2 2 3 3 2 4 2" xfId="36807"/>
    <cellStyle name="Nota 2 2 2 2 3 3 2 5" xfId="14576"/>
    <cellStyle name="Nota 2 2 2 2 3 3 2 5 2" xfId="36808"/>
    <cellStyle name="Nota 2 2 2 2 3 3 2 6" xfId="36801"/>
    <cellStyle name="Nota 2 2 2 2 3 3 3" xfId="3379"/>
    <cellStyle name="Nota 2 2 2 2 3 3 3 2" xfId="7387"/>
    <cellStyle name="Nota 2 2 2 2 3 3 3 2 2" xfId="11366"/>
    <cellStyle name="Nota 2 2 2 2 3 3 3 2 2 2" xfId="36811"/>
    <cellStyle name="Nota 2 2 2 2 3 3 3 2 3" xfId="20905"/>
    <cellStyle name="Nota 2 2 2 2 3 3 3 2 3 2" xfId="36812"/>
    <cellStyle name="Nota 2 2 2 2 3 3 3 2 4" xfId="36810"/>
    <cellStyle name="Nota 2 2 2 2 3 3 3 3" xfId="5679"/>
    <cellStyle name="Nota 2 2 2 2 3 3 3 3 2" xfId="19197"/>
    <cellStyle name="Nota 2 2 2 2 3 3 3 3 2 2" xfId="36814"/>
    <cellStyle name="Nota 2 2 2 2 3 3 3 3 3" xfId="36813"/>
    <cellStyle name="Nota 2 2 2 2 3 3 3 4" xfId="9302"/>
    <cellStyle name="Nota 2 2 2 2 3 3 3 4 2" xfId="36815"/>
    <cellStyle name="Nota 2 2 2 2 3 3 3 5" xfId="13563"/>
    <cellStyle name="Nota 2 2 2 2 3 3 3 5 2" xfId="36816"/>
    <cellStyle name="Nota 2 2 2 2 3 3 3 6" xfId="36809"/>
    <cellStyle name="Nota 2 2 2 2 3 3 4" xfId="3762"/>
    <cellStyle name="Nota 2 2 2 2 3 3 4 2" xfId="7673"/>
    <cellStyle name="Nota 2 2 2 2 3 3 4 2 2" xfId="11641"/>
    <cellStyle name="Nota 2 2 2 2 3 3 4 2 2 2" xfId="36819"/>
    <cellStyle name="Nota 2 2 2 2 3 3 4 2 3" xfId="21191"/>
    <cellStyle name="Nota 2 2 2 2 3 3 4 2 3 2" xfId="36820"/>
    <cellStyle name="Nota 2 2 2 2 3 3 4 2 4" xfId="36818"/>
    <cellStyle name="Nota 2 2 2 2 3 3 4 3" xfId="5965"/>
    <cellStyle name="Nota 2 2 2 2 3 3 4 3 2" xfId="19483"/>
    <cellStyle name="Nota 2 2 2 2 3 3 4 3 2 2" xfId="36822"/>
    <cellStyle name="Nota 2 2 2 2 3 3 4 3 3" xfId="36821"/>
    <cellStyle name="Nota 2 2 2 2 3 3 4 4" xfId="9480"/>
    <cellStyle name="Nota 2 2 2 2 3 3 4 4 2" xfId="36823"/>
    <cellStyle name="Nota 2 2 2 2 3 3 4 5" xfId="13197"/>
    <cellStyle name="Nota 2 2 2 2 3 3 4 5 2" xfId="36824"/>
    <cellStyle name="Nota 2 2 2 2 3 3 4 6" xfId="36817"/>
    <cellStyle name="Nota 2 2 2 2 3 3 5" xfId="4144"/>
    <cellStyle name="Nota 2 2 2 2 3 3 5 2" xfId="7905"/>
    <cellStyle name="Nota 2 2 2 2 3 3 5 2 2" xfId="11873"/>
    <cellStyle name="Nota 2 2 2 2 3 3 5 2 2 2" xfId="36827"/>
    <cellStyle name="Nota 2 2 2 2 3 3 5 2 3" xfId="21423"/>
    <cellStyle name="Nota 2 2 2 2 3 3 5 2 3 2" xfId="36828"/>
    <cellStyle name="Nota 2 2 2 2 3 3 5 2 4" xfId="36826"/>
    <cellStyle name="Nota 2 2 2 2 3 3 5 3" xfId="6197"/>
    <cellStyle name="Nota 2 2 2 2 3 3 5 3 2" xfId="19715"/>
    <cellStyle name="Nota 2 2 2 2 3 3 5 3 2 2" xfId="36830"/>
    <cellStyle name="Nota 2 2 2 2 3 3 5 3 3" xfId="36829"/>
    <cellStyle name="Nota 2 2 2 2 3 3 5 4" xfId="9657"/>
    <cellStyle name="Nota 2 2 2 2 3 3 5 4 2" xfId="36831"/>
    <cellStyle name="Nota 2 2 2 2 3 3 5 5" xfId="12815"/>
    <cellStyle name="Nota 2 2 2 2 3 3 5 5 2" xfId="36832"/>
    <cellStyle name="Nota 2 2 2 2 3 3 5 6" xfId="36825"/>
    <cellStyle name="Nota 2 2 2 2 3 3 6" xfId="6429"/>
    <cellStyle name="Nota 2 2 2 2 3 3 6 2" xfId="8137"/>
    <cellStyle name="Nota 2 2 2 2 3 3 6 2 2" xfId="12105"/>
    <cellStyle name="Nota 2 2 2 2 3 3 6 2 2 2" xfId="36835"/>
    <cellStyle name="Nota 2 2 2 2 3 3 6 2 3" xfId="21655"/>
    <cellStyle name="Nota 2 2 2 2 3 3 6 2 3 2" xfId="36836"/>
    <cellStyle name="Nota 2 2 2 2 3 3 6 2 4" xfId="36834"/>
    <cellStyle name="Nota 2 2 2 2 3 3 6 3" xfId="10563"/>
    <cellStyle name="Nota 2 2 2 2 3 3 6 3 2" xfId="36837"/>
    <cellStyle name="Nota 2 2 2 2 3 3 6 4" xfId="19947"/>
    <cellStyle name="Nota 2 2 2 2 3 3 6 4 2" xfId="36838"/>
    <cellStyle name="Nota 2 2 2 2 3 3 6 5" xfId="36833"/>
    <cellStyle name="Nota 2 2 2 2 3 3 7" xfId="5417"/>
    <cellStyle name="Nota 2 2 2 2 3 3 7 2" xfId="10158"/>
    <cellStyle name="Nota 2 2 2 2 3 3 7 2 2" xfId="36840"/>
    <cellStyle name="Nota 2 2 2 2 3 3 7 3" xfId="18935"/>
    <cellStyle name="Nota 2 2 2 2 3 3 7 3 2" xfId="36841"/>
    <cellStyle name="Nota 2 2 2 2 3 3 7 4" xfId="36839"/>
    <cellStyle name="Nota 2 2 2 2 3 3 8" xfId="7125"/>
    <cellStyle name="Nota 2 2 2 2 3 3 8 2" xfId="11146"/>
    <cellStyle name="Nota 2 2 2 2 3 3 8 2 2" xfId="36843"/>
    <cellStyle name="Nota 2 2 2 2 3 3 8 3" xfId="20643"/>
    <cellStyle name="Nota 2 2 2 2 3 3 8 3 2" xfId="36844"/>
    <cellStyle name="Nota 2 2 2 2 3 3 8 4" xfId="36842"/>
    <cellStyle name="Nota 2 2 2 2 3 3 9" xfId="4513"/>
    <cellStyle name="Nota 2 2 2 2 3 3 9 2" xfId="12460"/>
    <cellStyle name="Nota 2 2 2 2 3 3 9 2 2" xfId="36846"/>
    <cellStyle name="Nota 2 2 2 2 3 3 9 3" xfId="36845"/>
    <cellStyle name="Nota 2 2 2 2 3 4" xfId="2478"/>
    <cellStyle name="Nota 2 2 2 2 3 4 2" xfId="2865"/>
    <cellStyle name="Nota 2 2 2 2 3 4 2 2" xfId="16880"/>
    <cellStyle name="Nota 2 2 2 2 3 4 2 2 2" xfId="36849"/>
    <cellStyle name="Nota 2 2 2 2 3 4 2 3" xfId="36848"/>
    <cellStyle name="Nota 2 2 2 2 3 4 3" xfId="3248"/>
    <cellStyle name="Nota 2 2 2 2 3 4 3 2" xfId="13696"/>
    <cellStyle name="Nota 2 2 2 2 3 4 3 2 2" xfId="36851"/>
    <cellStyle name="Nota 2 2 2 2 3 4 3 3" xfId="36850"/>
    <cellStyle name="Nota 2 2 2 2 3 4 4" xfId="3631"/>
    <cellStyle name="Nota 2 2 2 2 3 4 4 2" xfId="13838"/>
    <cellStyle name="Nota 2 2 2 2 3 4 4 2 2" xfId="36853"/>
    <cellStyle name="Nota 2 2 2 2 3 4 4 3" xfId="36852"/>
    <cellStyle name="Nota 2 2 2 2 3 4 5" xfId="4013"/>
    <cellStyle name="Nota 2 2 2 2 3 4 5 2" xfId="12946"/>
    <cellStyle name="Nota 2 2 2 2 3 4 5 2 2" xfId="36855"/>
    <cellStyle name="Nota 2 2 2 2 3 4 5 3" xfId="36854"/>
    <cellStyle name="Nota 2 2 2 2 3 4 6" xfId="5243"/>
    <cellStyle name="Nota 2 2 2 2 3 4 6 2" xfId="18761"/>
    <cellStyle name="Nota 2 2 2 2 3 4 6 2 2" xfId="36857"/>
    <cellStyle name="Nota 2 2 2 2 3 4 6 3" xfId="36856"/>
    <cellStyle name="Nota 2 2 2 2 3 4 7" xfId="8625"/>
    <cellStyle name="Nota 2 2 2 2 3 4 7 2" xfId="36858"/>
    <cellStyle name="Nota 2 2 2 2 3 4 8" xfId="17361"/>
    <cellStyle name="Nota 2 2 2 2 3 4 8 2" xfId="36859"/>
    <cellStyle name="Nota 2 2 2 2 3 4 9" xfId="36847"/>
    <cellStyle name="Nota 2 2 2 2 3 5" xfId="2317"/>
    <cellStyle name="Nota 2 2 2 2 3 5 2" xfId="6952"/>
    <cellStyle name="Nota 2 2 2 2 3 5 2 2" xfId="20470"/>
    <cellStyle name="Nota 2 2 2 2 3 5 2 2 2" xfId="36862"/>
    <cellStyle name="Nota 2 2 2 2 3 5 2 3" xfId="36861"/>
    <cellStyle name="Nota 2 2 2 2 3 5 3" xfId="8470"/>
    <cellStyle name="Nota 2 2 2 2 3 5 3 2" xfId="36863"/>
    <cellStyle name="Nota 2 2 2 2 3 5 4" xfId="14198"/>
    <cellStyle name="Nota 2 2 2 2 3 5 4 2" xfId="36864"/>
    <cellStyle name="Nota 2 2 2 2 3 5 5" xfId="36860"/>
    <cellStyle name="Nota 2 2 2 2 3 6" xfId="8274"/>
    <cellStyle name="Nota 2 2 2 2 3 6 2" xfId="36865"/>
    <cellStyle name="Nota 2 2 2 2 3 7" xfId="36748"/>
    <cellStyle name="Nota 2 2 2 2 4" xfId="2436"/>
    <cellStyle name="Nota 2 2 2 2 4 10" xfId="8588"/>
    <cellStyle name="Nota 2 2 2 2 4 10 2" xfId="36867"/>
    <cellStyle name="Nota 2 2 2 2 4 11" xfId="15091"/>
    <cellStyle name="Nota 2 2 2 2 4 11 2" xfId="36868"/>
    <cellStyle name="Nota 2 2 2 2 4 12" xfId="36866"/>
    <cellStyle name="Nota 2 2 2 2 4 2" xfId="2823"/>
    <cellStyle name="Nota 2 2 2 2 4 2 2" xfId="6824"/>
    <cellStyle name="Nota 2 2 2 2 4 2 2 2" xfId="10910"/>
    <cellStyle name="Nota 2 2 2 2 4 2 2 2 2" xfId="36871"/>
    <cellStyle name="Nota 2 2 2 2 4 2 2 3" xfId="20342"/>
    <cellStyle name="Nota 2 2 2 2 4 2 2 3 2" xfId="36872"/>
    <cellStyle name="Nota 2 2 2 2 4 2 2 4" xfId="36870"/>
    <cellStyle name="Nota 2 2 2 2 4 2 3" xfId="5115"/>
    <cellStyle name="Nota 2 2 2 2 4 2 3 2" xfId="18633"/>
    <cellStyle name="Nota 2 2 2 2 4 2 3 2 2" xfId="36874"/>
    <cellStyle name="Nota 2 2 2 2 4 2 3 3" xfId="36873"/>
    <cellStyle name="Nota 2 2 2 2 4 2 4" xfId="8953"/>
    <cellStyle name="Nota 2 2 2 2 4 2 4 2" xfId="36875"/>
    <cellStyle name="Nota 2 2 2 2 4 2 5" xfId="16997"/>
    <cellStyle name="Nota 2 2 2 2 4 2 5 2" xfId="36876"/>
    <cellStyle name="Nota 2 2 2 2 4 2 6" xfId="36869"/>
    <cellStyle name="Nota 2 2 2 2 4 3" xfId="3206"/>
    <cellStyle name="Nota 2 2 2 2 4 3 2" xfId="6651"/>
    <cellStyle name="Nota 2 2 2 2 4 3 2 2" xfId="10781"/>
    <cellStyle name="Nota 2 2 2 2 4 3 2 2 2" xfId="36879"/>
    <cellStyle name="Nota 2 2 2 2 4 3 2 3" xfId="20169"/>
    <cellStyle name="Nota 2 2 2 2 4 3 2 3 2" xfId="36880"/>
    <cellStyle name="Nota 2 2 2 2 4 3 2 4" xfId="36878"/>
    <cellStyle name="Nota 2 2 2 2 4 3 3" xfId="4942"/>
    <cellStyle name="Nota 2 2 2 2 4 3 3 2" xfId="18460"/>
    <cellStyle name="Nota 2 2 2 2 4 3 3 2 2" xfId="36882"/>
    <cellStyle name="Nota 2 2 2 2 4 3 3 3" xfId="36881"/>
    <cellStyle name="Nota 2 2 2 2 4 3 4" xfId="9268"/>
    <cellStyle name="Nota 2 2 2 2 4 3 4 2" xfId="36883"/>
    <cellStyle name="Nota 2 2 2 2 4 3 5" xfId="16021"/>
    <cellStyle name="Nota 2 2 2 2 4 3 5 2" xfId="36884"/>
    <cellStyle name="Nota 2 2 2 2 4 3 6" xfId="36877"/>
    <cellStyle name="Nota 2 2 2 2 4 4" xfId="3589"/>
    <cellStyle name="Nota 2 2 2 2 4 4 2" xfId="7604"/>
    <cellStyle name="Nota 2 2 2 2 4 4 2 2" xfId="11572"/>
    <cellStyle name="Nota 2 2 2 2 4 4 2 2 2" xfId="36887"/>
    <cellStyle name="Nota 2 2 2 2 4 4 2 3" xfId="21122"/>
    <cellStyle name="Nota 2 2 2 2 4 4 2 3 2" xfId="36888"/>
    <cellStyle name="Nota 2 2 2 2 4 4 2 4" xfId="36886"/>
    <cellStyle name="Nota 2 2 2 2 4 4 3" xfId="5896"/>
    <cellStyle name="Nota 2 2 2 2 4 4 3 2" xfId="19414"/>
    <cellStyle name="Nota 2 2 2 2 4 4 3 2 2" xfId="36890"/>
    <cellStyle name="Nota 2 2 2 2 4 4 3 3" xfId="36889"/>
    <cellStyle name="Nota 2 2 2 2 4 4 4" xfId="9446"/>
    <cellStyle name="Nota 2 2 2 2 4 4 4 2" xfId="36891"/>
    <cellStyle name="Nota 2 2 2 2 4 4 5" xfId="13359"/>
    <cellStyle name="Nota 2 2 2 2 4 4 5 2" xfId="36892"/>
    <cellStyle name="Nota 2 2 2 2 4 4 6" xfId="36885"/>
    <cellStyle name="Nota 2 2 2 2 4 5" xfId="3971"/>
    <cellStyle name="Nota 2 2 2 2 4 5 2" xfId="7836"/>
    <cellStyle name="Nota 2 2 2 2 4 5 2 2" xfId="11804"/>
    <cellStyle name="Nota 2 2 2 2 4 5 2 2 2" xfId="36895"/>
    <cellStyle name="Nota 2 2 2 2 4 5 2 3" xfId="21354"/>
    <cellStyle name="Nota 2 2 2 2 4 5 2 3 2" xfId="36896"/>
    <cellStyle name="Nota 2 2 2 2 4 5 2 4" xfId="36894"/>
    <cellStyle name="Nota 2 2 2 2 4 5 3" xfId="6128"/>
    <cellStyle name="Nota 2 2 2 2 4 5 3 2" xfId="19646"/>
    <cellStyle name="Nota 2 2 2 2 4 5 3 2 2" xfId="36898"/>
    <cellStyle name="Nota 2 2 2 2 4 5 3 3" xfId="36897"/>
    <cellStyle name="Nota 2 2 2 2 4 5 4" xfId="9623"/>
    <cellStyle name="Nota 2 2 2 2 4 5 4 2" xfId="36899"/>
    <cellStyle name="Nota 2 2 2 2 4 5 5" xfId="12988"/>
    <cellStyle name="Nota 2 2 2 2 4 5 5 2" xfId="36900"/>
    <cellStyle name="Nota 2 2 2 2 4 5 6" xfId="36893"/>
    <cellStyle name="Nota 2 2 2 2 4 6" xfId="6360"/>
    <cellStyle name="Nota 2 2 2 2 4 6 2" xfId="8068"/>
    <cellStyle name="Nota 2 2 2 2 4 6 2 2" xfId="12036"/>
    <cellStyle name="Nota 2 2 2 2 4 6 2 2 2" xfId="36903"/>
    <cellStyle name="Nota 2 2 2 2 4 6 2 3" xfId="21586"/>
    <cellStyle name="Nota 2 2 2 2 4 6 2 3 2" xfId="36904"/>
    <cellStyle name="Nota 2 2 2 2 4 6 2 4" xfId="36902"/>
    <cellStyle name="Nota 2 2 2 2 4 6 3" xfId="10494"/>
    <cellStyle name="Nota 2 2 2 2 4 6 3 2" xfId="36905"/>
    <cellStyle name="Nota 2 2 2 2 4 6 4" xfId="19878"/>
    <cellStyle name="Nota 2 2 2 2 4 6 4 2" xfId="36906"/>
    <cellStyle name="Nota 2 2 2 2 4 6 5" xfId="36901"/>
    <cellStyle name="Nota 2 2 2 2 4 7" xfId="5348"/>
    <cellStyle name="Nota 2 2 2 2 4 7 2" xfId="10089"/>
    <cellStyle name="Nota 2 2 2 2 4 7 2 2" xfId="36908"/>
    <cellStyle name="Nota 2 2 2 2 4 7 3" xfId="18866"/>
    <cellStyle name="Nota 2 2 2 2 4 7 3 2" xfId="36909"/>
    <cellStyle name="Nota 2 2 2 2 4 7 4" xfId="36907"/>
    <cellStyle name="Nota 2 2 2 2 4 8" xfId="7056"/>
    <cellStyle name="Nota 2 2 2 2 4 8 2" xfId="11077"/>
    <cellStyle name="Nota 2 2 2 2 4 8 2 2" xfId="36911"/>
    <cellStyle name="Nota 2 2 2 2 4 8 3" xfId="20574"/>
    <cellStyle name="Nota 2 2 2 2 4 8 3 2" xfId="36912"/>
    <cellStyle name="Nota 2 2 2 2 4 8 4" xfId="36910"/>
    <cellStyle name="Nota 2 2 2 2 4 9" xfId="4438"/>
    <cellStyle name="Nota 2 2 2 2 4 9 2" xfId="12535"/>
    <cellStyle name="Nota 2 2 2 2 4 9 2 2" xfId="36914"/>
    <cellStyle name="Nota 2 2 2 2 4 9 3" xfId="36913"/>
    <cellStyle name="Nota 2 2 2 2 5" xfId="2672"/>
    <cellStyle name="Nota 2 2 2 2 5 2" xfId="3059"/>
    <cellStyle name="Nota 2 2 2 2 5 2 2" xfId="4564"/>
    <cellStyle name="Nota 2 2 2 2 5 2 2 2" xfId="12425"/>
    <cellStyle name="Nota 2 2 2 2 5 2 2 2 2" xfId="36918"/>
    <cellStyle name="Nota 2 2 2 2 5 2 2 3" xfId="36917"/>
    <cellStyle name="Nota 2 2 2 2 5 2 3" xfId="9151"/>
    <cellStyle name="Nota 2 2 2 2 5 2 3 2" xfId="36919"/>
    <cellStyle name="Nota 2 2 2 2 5 2 4" xfId="17461"/>
    <cellStyle name="Nota 2 2 2 2 5 2 4 2" xfId="36920"/>
    <cellStyle name="Nota 2 2 2 2 5 2 5" xfId="36916"/>
    <cellStyle name="Nota 2 2 2 2 5 3" xfId="3442"/>
    <cellStyle name="Nota 2 2 2 2 5 3 2" xfId="13503"/>
    <cellStyle name="Nota 2 2 2 2 5 3 2 2" xfId="36922"/>
    <cellStyle name="Nota 2 2 2 2 5 3 3" xfId="36921"/>
    <cellStyle name="Nota 2 2 2 2 5 4" xfId="3825"/>
    <cellStyle name="Nota 2 2 2 2 5 4 2" xfId="13134"/>
    <cellStyle name="Nota 2 2 2 2 5 4 2 2" xfId="36924"/>
    <cellStyle name="Nota 2 2 2 2 5 4 3" xfId="36923"/>
    <cellStyle name="Nota 2 2 2 2 5 5" xfId="4207"/>
    <cellStyle name="Nota 2 2 2 2 5 5 2" xfId="12752"/>
    <cellStyle name="Nota 2 2 2 2 5 5 2 2" xfId="36926"/>
    <cellStyle name="Nota 2 2 2 2 5 5 3" xfId="36925"/>
    <cellStyle name="Nota 2 2 2 2 5 6" xfId="4807"/>
    <cellStyle name="Nota 2 2 2 2 5 6 2" xfId="18325"/>
    <cellStyle name="Nota 2 2 2 2 5 6 2 2" xfId="36928"/>
    <cellStyle name="Nota 2 2 2 2 5 6 3" xfId="36927"/>
    <cellStyle name="Nota 2 2 2 2 5 7" xfId="8802"/>
    <cellStyle name="Nota 2 2 2 2 5 7 2" xfId="36929"/>
    <cellStyle name="Nota 2 2 2 2 5 8" xfId="18072"/>
    <cellStyle name="Nota 2 2 2 2 5 8 2" xfId="36930"/>
    <cellStyle name="Nota 2 2 2 2 5 9" xfId="36915"/>
    <cellStyle name="Nota 2 2 2 2 6" xfId="2492"/>
    <cellStyle name="Nota 2 2 2 2 6 2" xfId="2879"/>
    <cellStyle name="Nota 2 2 2 2 6 2 2" xfId="6779"/>
    <cellStyle name="Nota 2 2 2 2 6 2 2 2" xfId="20297"/>
    <cellStyle name="Nota 2 2 2 2 6 2 2 2 2" xfId="36934"/>
    <cellStyle name="Nota 2 2 2 2 6 2 2 3" xfId="36933"/>
    <cellStyle name="Nota 2 2 2 2 6 2 3" xfId="8998"/>
    <cellStyle name="Nota 2 2 2 2 6 2 3 2" xfId="36935"/>
    <cellStyle name="Nota 2 2 2 2 6 2 4" xfId="15561"/>
    <cellStyle name="Nota 2 2 2 2 6 2 4 2" xfId="36936"/>
    <cellStyle name="Nota 2 2 2 2 6 2 5" xfId="36932"/>
    <cellStyle name="Nota 2 2 2 2 6 3" xfId="3262"/>
    <cellStyle name="Nota 2 2 2 2 6 3 2" xfId="16809"/>
    <cellStyle name="Nota 2 2 2 2 6 3 2 2" xfId="36938"/>
    <cellStyle name="Nota 2 2 2 2 6 3 3" xfId="36937"/>
    <cellStyle name="Nota 2 2 2 2 6 4" xfId="3645"/>
    <cellStyle name="Nota 2 2 2 2 6 4 2" xfId="13314"/>
    <cellStyle name="Nota 2 2 2 2 6 4 2 2" xfId="36940"/>
    <cellStyle name="Nota 2 2 2 2 6 4 3" xfId="36939"/>
    <cellStyle name="Nota 2 2 2 2 6 5" xfId="4027"/>
    <cellStyle name="Nota 2 2 2 2 6 5 2" xfId="12932"/>
    <cellStyle name="Nota 2 2 2 2 6 5 2 2" xfId="36942"/>
    <cellStyle name="Nota 2 2 2 2 6 5 3" xfId="36941"/>
    <cellStyle name="Nota 2 2 2 2 6 6" xfId="5070"/>
    <cellStyle name="Nota 2 2 2 2 6 6 2" xfId="18588"/>
    <cellStyle name="Nota 2 2 2 2 6 6 2 2" xfId="36944"/>
    <cellStyle name="Nota 2 2 2 2 6 6 3" xfId="36943"/>
    <cellStyle name="Nota 2 2 2 2 6 7" xfId="8635"/>
    <cellStyle name="Nota 2 2 2 2 6 7 2" xfId="36945"/>
    <cellStyle name="Nota 2 2 2 2 6 8" xfId="18096"/>
    <cellStyle name="Nota 2 2 2 2 6 8 2" xfId="36946"/>
    <cellStyle name="Nota 2 2 2 2 6 9" xfId="36931"/>
    <cellStyle name="Nota 2 2 2 2 7" xfId="5607"/>
    <cellStyle name="Nota 2 2 2 2 7 2" xfId="7315"/>
    <cellStyle name="Nota 2 2 2 2 7 2 2" xfId="11321"/>
    <cellStyle name="Nota 2 2 2 2 7 2 2 2" xfId="36949"/>
    <cellStyle name="Nota 2 2 2 2 7 2 3" xfId="20833"/>
    <cellStyle name="Nota 2 2 2 2 7 2 3 2" xfId="36950"/>
    <cellStyle name="Nota 2 2 2 2 7 2 4" xfId="36948"/>
    <cellStyle name="Nota 2 2 2 2 7 3" xfId="10296"/>
    <cellStyle name="Nota 2 2 2 2 7 3 2" xfId="36951"/>
    <cellStyle name="Nota 2 2 2 2 7 4" xfId="19125"/>
    <cellStyle name="Nota 2 2 2 2 7 4 2" xfId="36952"/>
    <cellStyle name="Nota 2 2 2 2 7 5" xfId="36947"/>
    <cellStyle name="Nota 2 2 2 2 8" xfId="4761"/>
    <cellStyle name="Nota 2 2 2 2 8 2" xfId="4595"/>
    <cellStyle name="Nota 2 2 2 2 8 2 2" xfId="9838"/>
    <cellStyle name="Nota 2 2 2 2 8 2 2 2" xfId="36955"/>
    <cellStyle name="Nota 2 2 2 2 8 2 3" xfId="13595"/>
    <cellStyle name="Nota 2 2 2 2 8 2 3 2" xfId="36956"/>
    <cellStyle name="Nota 2 2 2 2 8 2 4" xfId="36954"/>
    <cellStyle name="Nota 2 2 2 2 8 3" xfId="9886"/>
    <cellStyle name="Nota 2 2 2 2 8 3 2" xfId="36957"/>
    <cellStyle name="Nota 2 2 2 2 8 4" xfId="18279"/>
    <cellStyle name="Nota 2 2 2 2 8 4 2" xfId="36958"/>
    <cellStyle name="Nota 2 2 2 2 8 5" xfId="36953"/>
    <cellStyle name="Nota 2 2 2 2 9" xfId="5249"/>
    <cellStyle name="Nota 2 2 2 2 9 2" xfId="10025"/>
    <cellStyle name="Nota 2 2 2 2 9 2 2" xfId="36960"/>
    <cellStyle name="Nota 2 2 2 2 9 3" xfId="18767"/>
    <cellStyle name="Nota 2 2 2 2 9 3 2" xfId="36961"/>
    <cellStyle name="Nota 2 2 2 2 9 4" xfId="36959"/>
    <cellStyle name="Nota 2 2 2 3" xfId="2198"/>
    <cellStyle name="Nota 2 2 2 3 2" xfId="2443"/>
    <cellStyle name="Nota 2 2 2 3 2 10" xfId="8595"/>
    <cellStyle name="Nota 2 2 2 3 2 10 2" xfId="36964"/>
    <cellStyle name="Nota 2 2 2 3 2 11" xfId="16100"/>
    <cellStyle name="Nota 2 2 2 3 2 11 2" xfId="36965"/>
    <cellStyle name="Nota 2 2 2 3 2 12" xfId="36963"/>
    <cellStyle name="Nota 2 2 2 3 2 2" xfId="2830"/>
    <cellStyle name="Nota 2 2 2 3 2 2 2" xfId="7407"/>
    <cellStyle name="Nota 2 2 2 3 2 2 2 2" xfId="11383"/>
    <cellStyle name="Nota 2 2 2 3 2 2 2 2 2" xfId="36968"/>
    <cellStyle name="Nota 2 2 2 3 2 2 2 3" xfId="20925"/>
    <cellStyle name="Nota 2 2 2 3 2 2 2 3 2" xfId="36969"/>
    <cellStyle name="Nota 2 2 2 3 2 2 2 4" xfId="36967"/>
    <cellStyle name="Nota 2 2 2 3 2 2 3" xfId="5699"/>
    <cellStyle name="Nota 2 2 2 3 2 2 3 2" xfId="19217"/>
    <cellStyle name="Nota 2 2 2 3 2 2 3 2 2" xfId="36971"/>
    <cellStyle name="Nota 2 2 2 3 2 2 3 3" xfId="36970"/>
    <cellStyle name="Nota 2 2 2 3 2 2 4" xfId="8960"/>
    <cellStyle name="Nota 2 2 2 3 2 2 4 2" xfId="36972"/>
    <cellStyle name="Nota 2 2 2 3 2 2 5" xfId="15349"/>
    <cellStyle name="Nota 2 2 2 3 2 2 5 2" xfId="36973"/>
    <cellStyle name="Nota 2 2 2 3 2 2 6" xfId="36966"/>
    <cellStyle name="Nota 2 2 2 3 2 3" xfId="3213"/>
    <cellStyle name="Nota 2 2 2 3 2 3 2" xfId="7345"/>
    <cellStyle name="Nota 2 2 2 3 2 3 2 2" xfId="11340"/>
    <cellStyle name="Nota 2 2 2 3 2 3 2 2 2" xfId="36976"/>
    <cellStyle name="Nota 2 2 2 3 2 3 2 3" xfId="20863"/>
    <cellStyle name="Nota 2 2 2 3 2 3 2 3 2" xfId="36977"/>
    <cellStyle name="Nota 2 2 2 3 2 3 2 4" xfId="36975"/>
    <cellStyle name="Nota 2 2 2 3 2 3 3" xfId="5637"/>
    <cellStyle name="Nota 2 2 2 3 2 3 3 2" xfId="19155"/>
    <cellStyle name="Nota 2 2 2 3 2 3 3 2 2" xfId="36979"/>
    <cellStyle name="Nota 2 2 2 3 2 3 3 3" xfId="36978"/>
    <cellStyle name="Nota 2 2 2 3 2 3 4" xfId="9275"/>
    <cellStyle name="Nota 2 2 2 3 2 3 4 2" xfId="36980"/>
    <cellStyle name="Nota 2 2 2 3 2 3 5" xfId="17445"/>
    <cellStyle name="Nota 2 2 2 3 2 3 5 2" xfId="36981"/>
    <cellStyle name="Nota 2 2 2 3 2 3 6" xfId="36974"/>
    <cellStyle name="Nota 2 2 2 3 2 4" xfId="3596"/>
    <cellStyle name="Nota 2 2 2 3 2 4 2" xfId="7714"/>
    <cellStyle name="Nota 2 2 2 3 2 4 2 2" xfId="11682"/>
    <cellStyle name="Nota 2 2 2 3 2 4 2 2 2" xfId="36984"/>
    <cellStyle name="Nota 2 2 2 3 2 4 2 3" xfId="21232"/>
    <cellStyle name="Nota 2 2 2 3 2 4 2 3 2" xfId="36985"/>
    <cellStyle name="Nota 2 2 2 3 2 4 2 4" xfId="36983"/>
    <cellStyle name="Nota 2 2 2 3 2 4 3" xfId="6006"/>
    <cellStyle name="Nota 2 2 2 3 2 4 3 2" xfId="19524"/>
    <cellStyle name="Nota 2 2 2 3 2 4 3 2 2" xfId="36987"/>
    <cellStyle name="Nota 2 2 2 3 2 4 3 3" xfId="36986"/>
    <cellStyle name="Nota 2 2 2 3 2 4 4" xfId="9453"/>
    <cellStyle name="Nota 2 2 2 3 2 4 4 2" xfId="36988"/>
    <cellStyle name="Nota 2 2 2 3 2 4 5" xfId="13355"/>
    <cellStyle name="Nota 2 2 2 3 2 4 5 2" xfId="36989"/>
    <cellStyle name="Nota 2 2 2 3 2 4 6" xfId="36982"/>
    <cellStyle name="Nota 2 2 2 3 2 5" xfId="3978"/>
    <cellStyle name="Nota 2 2 2 3 2 5 2" xfId="7946"/>
    <cellStyle name="Nota 2 2 2 3 2 5 2 2" xfId="11914"/>
    <cellStyle name="Nota 2 2 2 3 2 5 2 2 2" xfId="36992"/>
    <cellStyle name="Nota 2 2 2 3 2 5 2 3" xfId="21464"/>
    <cellStyle name="Nota 2 2 2 3 2 5 2 3 2" xfId="36993"/>
    <cellStyle name="Nota 2 2 2 3 2 5 2 4" xfId="36991"/>
    <cellStyle name="Nota 2 2 2 3 2 5 3" xfId="6238"/>
    <cellStyle name="Nota 2 2 2 3 2 5 3 2" xfId="19756"/>
    <cellStyle name="Nota 2 2 2 3 2 5 3 2 2" xfId="36995"/>
    <cellStyle name="Nota 2 2 2 3 2 5 3 3" xfId="36994"/>
    <cellStyle name="Nota 2 2 2 3 2 5 4" xfId="9630"/>
    <cellStyle name="Nota 2 2 2 3 2 5 4 2" xfId="36996"/>
    <cellStyle name="Nota 2 2 2 3 2 5 5" xfId="12981"/>
    <cellStyle name="Nota 2 2 2 3 2 5 5 2" xfId="36997"/>
    <cellStyle name="Nota 2 2 2 3 2 5 6" xfId="36990"/>
    <cellStyle name="Nota 2 2 2 3 2 6" xfId="6470"/>
    <cellStyle name="Nota 2 2 2 3 2 6 2" xfId="8178"/>
    <cellStyle name="Nota 2 2 2 3 2 6 2 2" xfId="12146"/>
    <cellStyle name="Nota 2 2 2 3 2 6 2 2 2" xfId="37000"/>
    <cellStyle name="Nota 2 2 2 3 2 6 2 3" xfId="21696"/>
    <cellStyle name="Nota 2 2 2 3 2 6 2 3 2" xfId="37001"/>
    <cellStyle name="Nota 2 2 2 3 2 6 2 4" xfId="36999"/>
    <cellStyle name="Nota 2 2 2 3 2 6 3" xfId="10604"/>
    <cellStyle name="Nota 2 2 2 3 2 6 3 2" xfId="37002"/>
    <cellStyle name="Nota 2 2 2 3 2 6 4" xfId="19988"/>
    <cellStyle name="Nota 2 2 2 3 2 6 4 2" xfId="37003"/>
    <cellStyle name="Nota 2 2 2 3 2 6 5" xfId="36998"/>
    <cellStyle name="Nota 2 2 2 3 2 7" xfId="5458"/>
    <cellStyle name="Nota 2 2 2 3 2 7 2" xfId="10199"/>
    <cellStyle name="Nota 2 2 2 3 2 7 2 2" xfId="37005"/>
    <cellStyle name="Nota 2 2 2 3 2 7 3" xfId="18976"/>
    <cellStyle name="Nota 2 2 2 3 2 7 3 2" xfId="37006"/>
    <cellStyle name="Nota 2 2 2 3 2 7 4" xfId="37004"/>
    <cellStyle name="Nota 2 2 2 3 2 8" xfId="7166"/>
    <cellStyle name="Nota 2 2 2 3 2 8 2" xfId="11187"/>
    <cellStyle name="Nota 2 2 2 3 2 8 2 2" xfId="37008"/>
    <cellStyle name="Nota 2 2 2 3 2 8 3" xfId="20684"/>
    <cellStyle name="Nota 2 2 2 3 2 8 3 2" xfId="37009"/>
    <cellStyle name="Nota 2 2 2 3 2 8 4" xfId="37007"/>
    <cellStyle name="Nota 2 2 2 3 2 9" xfId="4652"/>
    <cellStyle name="Nota 2 2 2 3 2 9 2" xfId="12384"/>
    <cellStyle name="Nota 2 2 2 3 2 9 2 2" xfId="37011"/>
    <cellStyle name="Nota 2 2 2 3 2 9 3" xfId="37010"/>
    <cellStyle name="Nota 2 2 2 3 3" xfId="2688"/>
    <cellStyle name="Nota 2 2 2 3 3 10" xfId="8818"/>
    <cellStyle name="Nota 2 2 2 3 3 10 2" xfId="37013"/>
    <cellStyle name="Nota 2 2 2 3 3 11" xfId="16936"/>
    <cellStyle name="Nota 2 2 2 3 3 11 2" xfId="37014"/>
    <cellStyle name="Nota 2 2 2 3 3 12" xfId="37012"/>
    <cellStyle name="Nota 2 2 2 3 3 2" xfId="3075"/>
    <cellStyle name="Nota 2 2 2 3 3 2 2" xfId="7436"/>
    <cellStyle name="Nota 2 2 2 3 3 2 2 2" xfId="11412"/>
    <cellStyle name="Nota 2 2 2 3 3 2 2 2 2" xfId="37017"/>
    <cellStyle name="Nota 2 2 2 3 3 2 2 3" xfId="20954"/>
    <cellStyle name="Nota 2 2 2 3 3 2 2 3 2" xfId="37018"/>
    <cellStyle name="Nota 2 2 2 3 3 2 2 4" xfId="37016"/>
    <cellStyle name="Nota 2 2 2 3 3 2 3" xfId="5728"/>
    <cellStyle name="Nota 2 2 2 3 3 2 3 2" xfId="19246"/>
    <cellStyle name="Nota 2 2 2 3 3 2 3 2 2" xfId="37020"/>
    <cellStyle name="Nota 2 2 2 3 3 2 3 3" xfId="37019"/>
    <cellStyle name="Nota 2 2 2 3 3 2 4" xfId="9167"/>
    <cellStyle name="Nota 2 2 2 3 3 2 4 2" xfId="37021"/>
    <cellStyle name="Nota 2 2 2 3 3 2 5" xfId="13933"/>
    <cellStyle name="Nota 2 2 2 3 3 2 5 2" xfId="37022"/>
    <cellStyle name="Nota 2 2 2 3 3 2 6" xfId="37015"/>
    <cellStyle name="Nota 2 2 2 3 3 3" xfId="3458"/>
    <cellStyle name="Nota 2 2 2 3 3 3 2" xfId="7338"/>
    <cellStyle name="Nota 2 2 2 3 3 3 2 2" xfId="11336"/>
    <cellStyle name="Nota 2 2 2 3 3 3 2 2 2" xfId="37025"/>
    <cellStyle name="Nota 2 2 2 3 3 3 2 3" xfId="20856"/>
    <cellStyle name="Nota 2 2 2 3 3 3 2 3 2" xfId="37026"/>
    <cellStyle name="Nota 2 2 2 3 3 3 2 4" xfId="37024"/>
    <cellStyle name="Nota 2 2 2 3 3 3 3" xfId="5630"/>
    <cellStyle name="Nota 2 2 2 3 3 3 3 2" xfId="19148"/>
    <cellStyle name="Nota 2 2 2 3 3 3 3 2 2" xfId="37028"/>
    <cellStyle name="Nota 2 2 2 3 3 3 3 3" xfId="37027"/>
    <cellStyle name="Nota 2 2 2 3 3 3 4" xfId="9377"/>
    <cellStyle name="Nota 2 2 2 3 3 3 4 2" xfId="37029"/>
    <cellStyle name="Nota 2 2 2 3 3 3 5" xfId="13487"/>
    <cellStyle name="Nota 2 2 2 3 3 3 5 2" xfId="37030"/>
    <cellStyle name="Nota 2 2 2 3 3 3 6" xfId="37023"/>
    <cellStyle name="Nota 2 2 2 3 3 4" xfId="3841"/>
    <cellStyle name="Nota 2 2 2 3 3 4 2" xfId="7743"/>
    <cellStyle name="Nota 2 2 2 3 3 4 2 2" xfId="11711"/>
    <cellStyle name="Nota 2 2 2 3 3 4 2 2 2" xfId="37033"/>
    <cellStyle name="Nota 2 2 2 3 3 4 2 3" xfId="21261"/>
    <cellStyle name="Nota 2 2 2 3 3 4 2 3 2" xfId="37034"/>
    <cellStyle name="Nota 2 2 2 3 3 4 2 4" xfId="37032"/>
    <cellStyle name="Nota 2 2 2 3 3 4 3" xfId="6035"/>
    <cellStyle name="Nota 2 2 2 3 3 4 3 2" xfId="19553"/>
    <cellStyle name="Nota 2 2 2 3 3 4 3 2 2" xfId="37036"/>
    <cellStyle name="Nota 2 2 2 3 3 4 3 3" xfId="37035"/>
    <cellStyle name="Nota 2 2 2 3 3 4 4" xfId="9555"/>
    <cellStyle name="Nota 2 2 2 3 3 4 4 2" xfId="37037"/>
    <cellStyle name="Nota 2 2 2 3 3 4 5" xfId="13118"/>
    <cellStyle name="Nota 2 2 2 3 3 4 5 2" xfId="37038"/>
    <cellStyle name="Nota 2 2 2 3 3 4 6" xfId="37031"/>
    <cellStyle name="Nota 2 2 2 3 3 5" xfId="4223"/>
    <cellStyle name="Nota 2 2 2 3 3 5 2" xfId="7975"/>
    <cellStyle name="Nota 2 2 2 3 3 5 2 2" xfId="11943"/>
    <cellStyle name="Nota 2 2 2 3 3 5 2 2 2" xfId="37041"/>
    <cellStyle name="Nota 2 2 2 3 3 5 2 3" xfId="21493"/>
    <cellStyle name="Nota 2 2 2 3 3 5 2 3 2" xfId="37042"/>
    <cellStyle name="Nota 2 2 2 3 3 5 2 4" xfId="37040"/>
    <cellStyle name="Nota 2 2 2 3 3 5 3" xfId="6267"/>
    <cellStyle name="Nota 2 2 2 3 3 5 3 2" xfId="19785"/>
    <cellStyle name="Nota 2 2 2 3 3 5 3 2 2" xfId="37044"/>
    <cellStyle name="Nota 2 2 2 3 3 5 3 3" xfId="37043"/>
    <cellStyle name="Nota 2 2 2 3 3 5 4" xfId="9732"/>
    <cellStyle name="Nota 2 2 2 3 3 5 4 2" xfId="37045"/>
    <cellStyle name="Nota 2 2 2 3 3 5 5" xfId="12736"/>
    <cellStyle name="Nota 2 2 2 3 3 5 5 2" xfId="37046"/>
    <cellStyle name="Nota 2 2 2 3 3 5 6" xfId="37039"/>
    <cellStyle name="Nota 2 2 2 3 3 6" xfId="6499"/>
    <cellStyle name="Nota 2 2 2 3 3 6 2" xfId="8207"/>
    <cellStyle name="Nota 2 2 2 3 3 6 2 2" xfId="12175"/>
    <cellStyle name="Nota 2 2 2 3 3 6 2 2 2" xfId="37049"/>
    <cellStyle name="Nota 2 2 2 3 3 6 2 3" xfId="21725"/>
    <cellStyle name="Nota 2 2 2 3 3 6 2 3 2" xfId="37050"/>
    <cellStyle name="Nota 2 2 2 3 3 6 2 4" xfId="37048"/>
    <cellStyle name="Nota 2 2 2 3 3 6 3" xfId="10633"/>
    <cellStyle name="Nota 2 2 2 3 3 6 3 2" xfId="37051"/>
    <cellStyle name="Nota 2 2 2 3 3 6 4" xfId="20017"/>
    <cellStyle name="Nota 2 2 2 3 3 6 4 2" xfId="37052"/>
    <cellStyle name="Nota 2 2 2 3 3 6 5" xfId="37047"/>
    <cellStyle name="Nota 2 2 2 3 3 7" xfId="5487"/>
    <cellStyle name="Nota 2 2 2 3 3 7 2" xfId="10228"/>
    <cellStyle name="Nota 2 2 2 3 3 7 2 2" xfId="37054"/>
    <cellStyle name="Nota 2 2 2 3 3 7 3" xfId="19005"/>
    <cellStyle name="Nota 2 2 2 3 3 7 3 2" xfId="37055"/>
    <cellStyle name="Nota 2 2 2 3 3 7 4" xfId="37053"/>
    <cellStyle name="Nota 2 2 2 3 3 8" xfId="7195"/>
    <cellStyle name="Nota 2 2 2 3 3 8 2" xfId="11216"/>
    <cellStyle name="Nota 2 2 2 3 3 8 2 2" xfId="37057"/>
    <cellStyle name="Nota 2 2 2 3 3 8 3" xfId="20713"/>
    <cellStyle name="Nota 2 2 2 3 3 8 3 2" xfId="37058"/>
    <cellStyle name="Nota 2 2 2 3 3 8 4" xfId="37056"/>
    <cellStyle name="Nota 2 2 2 3 3 9" xfId="4681"/>
    <cellStyle name="Nota 2 2 2 3 3 9 2" xfId="12355"/>
    <cellStyle name="Nota 2 2 2 3 3 9 2 2" xfId="37060"/>
    <cellStyle name="Nota 2 2 2 3 3 9 3" xfId="37059"/>
    <cellStyle name="Nota 2 2 2 3 4" xfId="2745"/>
    <cellStyle name="Nota 2 2 2 3 4 2" xfId="3132"/>
    <cellStyle name="Nota 2 2 2 3 4 2 2" xfId="16189"/>
    <cellStyle name="Nota 2 2 2 3 4 2 2 2" xfId="37063"/>
    <cellStyle name="Nota 2 2 2 3 4 2 3" xfId="37062"/>
    <cellStyle name="Nota 2 2 2 3 4 3" xfId="3515"/>
    <cellStyle name="Nota 2 2 2 3 4 3 2" xfId="13430"/>
    <cellStyle name="Nota 2 2 2 3 4 3 2 2" xfId="37065"/>
    <cellStyle name="Nota 2 2 2 3 4 3 3" xfId="37064"/>
    <cellStyle name="Nota 2 2 2 3 4 4" xfId="3898"/>
    <cellStyle name="Nota 2 2 2 3 4 4 2" xfId="13061"/>
    <cellStyle name="Nota 2 2 2 3 4 4 2 2" xfId="37067"/>
    <cellStyle name="Nota 2 2 2 3 4 4 3" xfId="37066"/>
    <cellStyle name="Nota 2 2 2 3 4 5" xfId="4280"/>
    <cellStyle name="Nota 2 2 2 3 4 5 2" xfId="12680"/>
    <cellStyle name="Nota 2 2 2 3 4 5 2 2" xfId="37069"/>
    <cellStyle name="Nota 2 2 2 3 4 5 3" xfId="37068"/>
    <cellStyle name="Nota 2 2 2 3 4 6" xfId="5266"/>
    <cellStyle name="Nota 2 2 2 3 4 6 2" xfId="18784"/>
    <cellStyle name="Nota 2 2 2 3 4 6 2 2" xfId="37071"/>
    <cellStyle name="Nota 2 2 2 3 4 6 3" xfId="37070"/>
    <cellStyle name="Nota 2 2 2 3 4 7" xfId="8875"/>
    <cellStyle name="Nota 2 2 2 3 4 7 2" xfId="37072"/>
    <cellStyle name="Nota 2 2 2 3 4 8" xfId="14574"/>
    <cellStyle name="Nota 2 2 2 3 4 8 2" xfId="37073"/>
    <cellStyle name="Nota 2 2 2 3 4 9" xfId="37061"/>
    <cellStyle name="Nota 2 2 2 3 5" xfId="2363"/>
    <cellStyle name="Nota 2 2 2 3 5 2" xfId="6974"/>
    <cellStyle name="Nota 2 2 2 3 5 2 2" xfId="20492"/>
    <cellStyle name="Nota 2 2 2 3 5 2 2 2" xfId="37076"/>
    <cellStyle name="Nota 2 2 2 3 5 2 3" xfId="37075"/>
    <cellStyle name="Nota 2 2 2 3 5 3" xfId="8515"/>
    <cellStyle name="Nota 2 2 2 3 5 3 2" xfId="37077"/>
    <cellStyle name="Nota 2 2 2 3 5 4" xfId="13575"/>
    <cellStyle name="Nota 2 2 2 3 5 4 2" xfId="37078"/>
    <cellStyle name="Nota 2 2 2 3 5 5" xfId="37074"/>
    <cellStyle name="Nota 2 2 2 3 6" xfId="8353"/>
    <cellStyle name="Nota 2 2 2 3 6 2" xfId="37079"/>
    <cellStyle name="Nota 2 2 2 3 7" xfId="36962"/>
    <cellStyle name="Nota 2 2 2 4" xfId="2155"/>
    <cellStyle name="Nota 2 2 2 4 2" xfId="2213"/>
    <cellStyle name="Nota 2 2 2 4 2 2" xfId="2450"/>
    <cellStyle name="Nota 2 2 2 4 2 2 10" xfId="8602"/>
    <cellStyle name="Nota 2 2 2 4 2 2 10 2" xfId="37083"/>
    <cellStyle name="Nota 2 2 2 4 2 2 11" xfId="17812"/>
    <cellStyle name="Nota 2 2 2 4 2 2 11 2" xfId="37084"/>
    <cellStyle name="Nota 2 2 2 4 2 2 12" xfId="37082"/>
    <cellStyle name="Nota 2 2 2 4 2 2 2" xfId="2837"/>
    <cellStyle name="Nota 2 2 2 4 2 2 2 2" xfId="7414"/>
    <cellStyle name="Nota 2 2 2 4 2 2 2 2 2" xfId="11390"/>
    <cellStyle name="Nota 2 2 2 4 2 2 2 2 2 2" xfId="37087"/>
    <cellStyle name="Nota 2 2 2 4 2 2 2 2 3" xfId="20932"/>
    <cellStyle name="Nota 2 2 2 4 2 2 2 2 3 2" xfId="37088"/>
    <cellStyle name="Nota 2 2 2 4 2 2 2 2 4" xfId="37086"/>
    <cellStyle name="Nota 2 2 2 4 2 2 2 3" xfId="5706"/>
    <cellStyle name="Nota 2 2 2 4 2 2 2 3 2" xfId="19224"/>
    <cellStyle name="Nota 2 2 2 4 2 2 2 3 2 2" xfId="37090"/>
    <cellStyle name="Nota 2 2 2 4 2 2 2 3 3" xfId="37089"/>
    <cellStyle name="Nota 2 2 2 4 2 2 2 4" xfId="8967"/>
    <cellStyle name="Nota 2 2 2 4 2 2 2 4 2" xfId="37091"/>
    <cellStyle name="Nota 2 2 2 4 2 2 2 5" xfId="13573"/>
    <cellStyle name="Nota 2 2 2 4 2 2 2 5 2" xfId="37092"/>
    <cellStyle name="Nota 2 2 2 4 2 2 2 6" xfId="37085"/>
    <cellStyle name="Nota 2 2 2 4 2 2 3" xfId="3220"/>
    <cellStyle name="Nota 2 2 2 4 2 2 3 2" xfId="6865"/>
    <cellStyle name="Nota 2 2 2 4 2 2 3 2 2" xfId="10951"/>
    <cellStyle name="Nota 2 2 2 4 2 2 3 2 2 2" xfId="37095"/>
    <cellStyle name="Nota 2 2 2 4 2 2 3 2 3" xfId="20383"/>
    <cellStyle name="Nota 2 2 2 4 2 2 3 2 3 2" xfId="37096"/>
    <cellStyle name="Nota 2 2 2 4 2 2 3 2 4" xfId="37094"/>
    <cellStyle name="Nota 2 2 2 4 2 2 3 3" xfId="5156"/>
    <cellStyle name="Nota 2 2 2 4 2 2 3 3 2" xfId="18674"/>
    <cellStyle name="Nota 2 2 2 4 2 2 3 3 2 2" xfId="37098"/>
    <cellStyle name="Nota 2 2 2 4 2 2 3 3 3" xfId="37097"/>
    <cellStyle name="Nota 2 2 2 4 2 2 3 4" xfId="9282"/>
    <cellStyle name="Nota 2 2 2 4 2 2 3 4 2" xfId="37099"/>
    <cellStyle name="Nota 2 2 2 4 2 2 3 5" xfId="16574"/>
    <cellStyle name="Nota 2 2 2 4 2 2 3 5 2" xfId="37100"/>
    <cellStyle name="Nota 2 2 2 4 2 2 3 6" xfId="37093"/>
    <cellStyle name="Nota 2 2 2 4 2 2 4" xfId="3603"/>
    <cellStyle name="Nota 2 2 2 4 2 2 4 2" xfId="7721"/>
    <cellStyle name="Nota 2 2 2 4 2 2 4 2 2" xfId="11689"/>
    <cellStyle name="Nota 2 2 2 4 2 2 4 2 2 2" xfId="37103"/>
    <cellStyle name="Nota 2 2 2 4 2 2 4 2 3" xfId="21239"/>
    <cellStyle name="Nota 2 2 2 4 2 2 4 2 3 2" xfId="37104"/>
    <cellStyle name="Nota 2 2 2 4 2 2 4 2 4" xfId="37102"/>
    <cellStyle name="Nota 2 2 2 4 2 2 4 3" xfId="6013"/>
    <cellStyle name="Nota 2 2 2 4 2 2 4 3 2" xfId="19531"/>
    <cellStyle name="Nota 2 2 2 4 2 2 4 3 2 2" xfId="37106"/>
    <cellStyle name="Nota 2 2 2 4 2 2 4 3 3" xfId="37105"/>
    <cellStyle name="Nota 2 2 2 4 2 2 4 4" xfId="9460"/>
    <cellStyle name="Nota 2 2 2 4 2 2 4 4 2" xfId="37107"/>
    <cellStyle name="Nota 2 2 2 4 2 2 4 5" xfId="13348"/>
    <cellStyle name="Nota 2 2 2 4 2 2 4 5 2" xfId="37108"/>
    <cellStyle name="Nota 2 2 2 4 2 2 4 6" xfId="37101"/>
    <cellStyle name="Nota 2 2 2 4 2 2 5" xfId="3985"/>
    <cellStyle name="Nota 2 2 2 4 2 2 5 2" xfId="7953"/>
    <cellStyle name="Nota 2 2 2 4 2 2 5 2 2" xfId="11921"/>
    <cellStyle name="Nota 2 2 2 4 2 2 5 2 2 2" xfId="37111"/>
    <cellStyle name="Nota 2 2 2 4 2 2 5 2 3" xfId="21471"/>
    <cellStyle name="Nota 2 2 2 4 2 2 5 2 3 2" xfId="37112"/>
    <cellStyle name="Nota 2 2 2 4 2 2 5 2 4" xfId="37110"/>
    <cellStyle name="Nota 2 2 2 4 2 2 5 3" xfId="6245"/>
    <cellStyle name="Nota 2 2 2 4 2 2 5 3 2" xfId="19763"/>
    <cellStyle name="Nota 2 2 2 4 2 2 5 3 2 2" xfId="37114"/>
    <cellStyle name="Nota 2 2 2 4 2 2 5 3 3" xfId="37113"/>
    <cellStyle name="Nota 2 2 2 4 2 2 5 4" xfId="9637"/>
    <cellStyle name="Nota 2 2 2 4 2 2 5 4 2" xfId="37115"/>
    <cellStyle name="Nota 2 2 2 4 2 2 5 5" xfId="12974"/>
    <cellStyle name="Nota 2 2 2 4 2 2 5 5 2" xfId="37116"/>
    <cellStyle name="Nota 2 2 2 4 2 2 5 6" xfId="37109"/>
    <cellStyle name="Nota 2 2 2 4 2 2 6" xfId="6477"/>
    <cellStyle name="Nota 2 2 2 4 2 2 6 2" xfId="8185"/>
    <cellStyle name="Nota 2 2 2 4 2 2 6 2 2" xfId="12153"/>
    <cellStyle name="Nota 2 2 2 4 2 2 6 2 2 2" xfId="37119"/>
    <cellStyle name="Nota 2 2 2 4 2 2 6 2 3" xfId="21703"/>
    <cellStyle name="Nota 2 2 2 4 2 2 6 2 3 2" xfId="37120"/>
    <cellStyle name="Nota 2 2 2 4 2 2 6 2 4" xfId="37118"/>
    <cellStyle name="Nota 2 2 2 4 2 2 6 3" xfId="10611"/>
    <cellStyle name="Nota 2 2 2 4 2 2 6 3 2" xfId="37121"/>
    <cellStyle name="Nota 2 2 2 4 2 2 6 4" xfId="19995"/>
    <cellStyle name="Nota 2 2 2 4 2 2 6 4 2" xfId="37122"/>
    <cellStyle name="Nota 2 2 2 4 2 2 6 5" xfId="37117"/>
    <cellStyle name="Nota 2 2 2 4 2 2 7" xfId="5465"/>
    <cellStyle name="Nota 2 2 2 4 2 2 7 2" xfId="10206"/>
    <cellStyle name="Nota 2 2 2 4 2 2 7 2 2" xfId="37124"/>
    <cellStyle name="Nota 2 2 2 4 2 2 7 3" xfId="18983"/>
    <cellStyle name="Nota 2 2 2 4 2 2 7 3 2" xfId="37125"/>
    <cellStyle name="Nota 2 2 2 4 2 2 7 4" xfId="37123"/>
    <cellStyle name="Nota 2 2 2 4 2 2 8" xfId="7173"/>
    <cellStyle name="Nota 2 2 2 4 2 2 8 2" xfId="11194"/>
    <cellStyle name="Nota 2 2 2 4 2 2 8 2 2" xfId="37127"/>
    <cellStyle name="Nota 2 2 2 4 2 2 8 3" xfId="20691"/>
    <cellStyle name="Nota 2 2 2 4 2 2 8 3 2" xfId="37128"/>
    <cellStyle name="Nota 2 2 2 4 2 2 8 4" xfId="37126"/>
    <cellStyle name="Nota 2 2 2 4 2 2 9" xfId="4659"/>
    <cellStyle name="Nota 2 2 2 4 2 2 9 2" xfId="12377"/>
    <cellStyle name="Nota 2 2 2 4 2 2 9 2 2" xfId="37130"/>
    <cellStyle name="Nota 2 2 2 4 2 2 9 3" xfId="37129"/>
    <cellStyle name="Nota 2 2 2 4 2 3" xfId="2703"/>
    <cellStyle name="Nota 2 2 2 4 2 3 10" xfId="8833"/>
    <cellStyle name="Nota 2 2 2 4 2 3 10 2" xfId="37132"/>
    <cellStyle name="Nota 2 2 2 4 2 3 11" xfId="16025"/>
    <cellStyle name="Nota 2 2 2 4 2 3 11 2" xfId="37133"/>
    <cellStyle name="Nota 2 2 2 4 2 3 12" xfId="37131"/>
    <cellStyle name="Nota 2 2 2 4 2 3 2" xfId="3090"/>
    <cellStyle name="Nota 2 2 2 4 2 3 2 2" xfId="7451"/>
    <cellStyle name="Nota 2 2 2 4 2 3 2 2 2" xfId="11427"/>
    <cellStyle name="Nota 2 2 2 4 2 3 2 2 2 2" xfId="37136"/>
    <cellStyle name="Nota 2 2 2 4 2 3 2 2 3" xfId="20969"/>
    <cellStyle name="Nota 2 2 2 4 2 3 2 2 3 2" xfId="37137"/>
    <cellStyle name="Nota 2 2 2 4 2 3 2 2 4" xfId="37135"/>
    <cellStyle name="Nota 2 2 2 4 2 3 2 3" xfId="5743"/>
    <cellStyle name="Nota 2 2 2 4 2 3 2 3 2" xfId="19261"/>
    <cellStyle name="Nota 2 2 2 4 2 3 2 3 2 2" xfId="37139"/>
    <cellStyle name="Nota 2 2 2 4 2 3 2 3 3" xfId="37138"/>
    <cellStyle name="Nota 2 2 2 4 2 3 2 4" xfId="9182"/>
    <cellStyle name="Nota 2 2 2 4 2 3 2 4 2" xfId="37140"/>
    <cellStyle name="Nota 2 2 2 4 2 3 2 5" xfId="18081"/>
    <cellStyle name="Nota 2 2 2 4 2 3 2 5 2" xfId="37141"/>
    <cellStyle name="Nota 2 2 2 4 2 3 2 6" xfId="37134"/>
    <cellStyle name="Nota 2 2 2 4 2 3 3" xfId="3473"/>
    <cellStyle name="Nota 2 2 2 4 2 3 3 2" xfId="4606"/>
    <cellStyle name="Nota 2 2 2 4 2 3 3 2 2" xfId="9846"/>
    <cellStyle name="Nota 2 2 2 4 2 3 3 2 2 2" xfId="37144"/>
    <cellStyle name="Nota 2 2 2 4 2 3 3 2 3" xfId="12266"/>
    <cellStyle name="Nota 2 2 2 4 2 3 3 2 3 2" xfId="37145"/>
    <cellStyle name="Nota 2 2 2 4 2 3 3 2 4" xfId="37143"/>
    <cellStyle name="Nota 2 2 2 4 2 3 3 3" xfId="4750"/>
    <cellStyle name="Nota 2 2 2 4 2 3 3 3 2" xfId="12227"/>
    <cellStyle name="Nota 2 2 2 4 2 3 3 3 2 2" xfId="37147"/>
    <cellStyle name="Nota 2 2 2 4 2 3 3 3 3" xfId="37146"/>
    <cellStyle name="Nota 2 2 2 4 2 3 3 4" xfId="9392"/>
    <cellStyle name="Nota 2 2 2 4 2 3 3 4 2" xfId="37148"/>
    <cellStyle name="Nota 2 2 2 4 2 3 3 5" xfId="13472"/>
    <cellStyle name="Nota 2 2 2 4 2 3 3 5 2" xfId="37149"/>
    <cellStyle name="Nota 2 2 2 4 2 3 3 6" xfId="37142"/>
    <cellStyle name="Nota 2 2 2 4 2 3 4" xfId="3856"/>
    <cellStyle name="Nota 2 2 2 4 2 3 4 2" xfId="7758"/>
    <cellStyle name="Nota 2 2 2 4 2 3 4 2 2" xfId="11726"/>
    <cellStyle name="Nota 2 2 2 4 2 3 4 2 2 2" xfId="37152"/>
    <cellStyle name="Nota 2 2 2 4 2 3 4 2 3" xfId="21276"/>
    <cellStyle name="Nota 2 2 2 4 2 3 4 2 3 2" xfId="37153"/>
    <cellStyle name="Nota 2 2 2 4 2 3 4 2 4" xfId="37151"/>
    <cellStyle name="Nota 2 2 2 4 2 3 4 3" xfId="6050"/>
    <cellStyle name="Nota 2 2 2 4 2 3 4 3 2" xfId="19568"/>
    <cellStyle name="Nota 2 2 2 4 2 3 4 3 2 2" xfId="37155"/>
    <cellStyle name="Nota 2 2 2 4 2 3 4 3 3" xfId="37154"/>
    <cellStyle name="Nota 2 2 2 4 2 3 4 4" xfId="9570"/>
    <cellStyle name="Nota 2 2 2 4 2 3 4 4 2" xfId="37156"/>
    <cellStyle name="Nota 2 2 2 4 2 3 4 5" xfId="13103"/>
    <cellStyle name="Nota 2 2 2 4 2 3 4 5 2" xfId="37157"/>
    <cellStyle name="Nota 2 2 2 4 2 3 4 6" xfId="37150"/>
    <cellStyle name="Nota 2 2 2 4 2 3 5" xfId="4238"/>
    <cellStyle name="Nota 2 2 2 4 2 3 5 2" xfId="7990"/>
    <cellStyle name="Nota 2 2 2 4 2 3 5 2 2" xfId="11958"/>
    <cellStyle name="Nota 2 2 2 4 2 3 5 2 2 2" xfId="37160"/>
    <cellStyle name="Nota 2 2 2 4 2 3 5 2 3" xfId="21508"/>
    <cellStyle name="Nota 2 2 2 4 2 3 5 2 3 2" xfId="37161"/>
    <cellStyle name="Nota 2 2 2 4 2 3 5 2 4" xfId="37159"/>
    <cellStyle name="Nota 2 2 2 4 2 3 5 3" xfId="6282"/>
    <cellStyle name="Nota 2 2 2 4 2 3 5 3 2" xfId="19800"/>
    <cellStyle name="Nota 2 2 2 4 2 3 5 3 2 2" xfId="37163"/>
    <cellStyle name="Nota 2 2 2 4 2 3 5 3 3" xfId="37162"/>
    <cellStyle name="Nota 2 2 2 4 2 3 5 4" xfId="9747"/>
    <cellStyle name="Nota 2 2 2 4 2 3 5 4 2" xfId="37164"/>
    <cellStyle name="Nota 2 2 2 4 2 3 5 5" xfId="12721"/>
    <cellStyle name="Nota 2 2 2 4 2 3 5 5 2" xfId="37165"/>
    <cellStyle name="Nota 2 2 2 4 2 3 5 6" xfId="37158"/>
    <cellStyle name="Nota 2 2 2 4 2 3 6" xfId="6514"/>
    <cellStyle name="Nota 2 2 2 4 2 3 6 2" xfId="8222"/>
    <cellStyle name="Nota 2 2 2 4 2 3 6 2 2" xfId="12190"/>
    <cellStyle name="Nota 2 2 2 4 2 3 6 2 2 2" xfId="37168"/>
    <cellStyle name="Nota 2 2 2 4 2 3 6 2 3" xfId="21740"/>
    <cellStyle name="Nota 2 2 2 4 2 3 6 2 3 2" xfId="37169"/>
    <cellStyle name="Nota 2 2 2 4 2 3 6 2 4" xfId="37167"/>
    <cellStyle name="Nota 2 2 2 4 2 3 6 3" xfId="10648"/>
    <cellStyle name="Nota 2 2 2 4 2 3 6 3 2" xfId="37170"/>
    <cellStyle name="Nota 2 2 2 4 2 3 6 4" xfId="20032"/>
    <cellStyle name="Nota 2 2 2 4 2 3 6 4 2" xfId="37171"/>
    <cellStyle name="Nota 2 2 2 4 2 3 6 5" xfId="37166"/>
    <cellStyle name="Nota 2 2 2 4 2 3 7" xfId="5502"/>
    <cellStyle name="Nota 2 2 2 4 2 3 7 2" xfId="10243"/>
    <cellStyle name="Nota 2 2 2 4 2 3 7 2 2" xfId="37173"/>
    <cellStyle name="Nota 2 2 2 4 2 3 7 3" xfId="19020"/>
    <cellStyle name="Nota 2 2 2 4 2 3 7 3 2" xfId="37174"/>
    <cellStyle name="Nota 2 2 2 4 2 3 7 4" xfId="37172"/>
    <cellStyle name="Nota 2 2 2 4 2 3 8" xfId="7210"/>
    <cellStyle name="Nota 2 2 2 4 2 3 8 2" xfId="11231"/>
    <cellStyle name="Nota 2 2 2 4 2 3 8 2 2" xfId="37176"/>
    <cellStyle name="Nota 2 2 2 4 2 3 8 3" xfId="20728"/>
    <cellStyle name="Nota 2 2 2 4 2 3 8 3 2" xfId="37177"/>
    <cellStyle name="Nota 2 2 2 4 2 3 8 4" xfId="37175"/>
    <cellStyle name="Nota 2 2 2 4 2 3 9" xfId="4696"/>
    <cellStyle name="Nota 2 2 2 4 2 3 9 2" xfId="12233"/>
    <cellStyle name="Nota 2 2 2 4 2 3 9 2 2" xfId="37179"/>
    <cellStyle name="Nota 2 2 2 4 2 3 9 3" xfId="37178"/>
    <cellStyle name="Nota 2 2 2 4 2 4" xfId="2760"/>
    <cellStyle name="Nota 2 2 2 4 2 4 2" xfId="3147"/>
    <cellStyle name="Nota 2 2 2 4 2 4 2 2" xfId="14127"/>
    <cellStyle name="Nota 2 2 2 4 2 4 2 2 2" xfId="37182"/>
    <cellStyle name="Nota 2 2 2 4 2 4 2 3" xfId="37181"/>
    <cellStyle name="Nota 2 2 2 4 2 4 3" xfId="3530"/>
    <cellStyle name="Nota 2 2 2 4 2 4 3 2" xfId="13415"/>
    <cellStyle name="Nota 2 2 2 4 2 4 3 2 2" xfId="37184"/>
    <cellStyle name="Nota 2 2 2 4 2 4 3 3" xfId="37183"/>
    <cellStyle name="Nota 2 2 2 4 2 4 4" xfId="3913"/>
    <cellStyle name="Nota 2 2 2 4 2 4 4 2" xfId="13046"/>
    <cellStyle name="Nota 2 2 2 4 2 4 4 2 2" xfId="37186"/>
    <cellStyle name="Nota 2 2 2 4 2 4 4 3" xfId="37185"/>
    <cellStyle name="Nota 2 2 2 4 2 4 5" xfId="4295"/>
    <cellStyle name="Nota 2 2 2 4 2 4 5 2" xfId="12665"/>
    <cellStyle name="Nota 2 2 2 4 2 4 5 2 2" xfId="37188"/>
    <cellStyle name="Nota 2 2 2 4 2 4 5 3" xfId="37187"/>
    <cellStyle name="Nota 2 2 2 4 2 4 6" xfId="5331"/>
    <cellStyle name="Nota 2 2 2 4 2 4 6 2" xfId="18849"/>
    <cellStyle name="Nota 2 2 2 4 2 4 6 2 2" xfId="37190"/>
    <cellStyle name="Nota 2 2 2 4 2 4 6 3" xfId="37189"/>
    <cellStyle name="Nota 2 2 2 4 2 4 7" xfId="8890"/>
    <cellStyle name="Nota 2 2 2 4 2 4 7 2" xfId="37191"/>
    <cellStyle name="Nota 2 2 2 4 2 4 8" xfId="17007"/>
    <cellStyle name="Nota 2 2 2 4 2 4 8 2" xfId="37192"/>
    <cellStyle name="Nota 2 2 2 4 2 4 9" xfId="37180"/>
    <cellStyle name="Nota 2 2 2 4 2 5" xfId="2378"/>
    <cellStyle name="Nota 2 2 2 4 2 5 2" xfId="7039"/>
    <cellStyle name="Nota 2 2 2 4 2 5 2 2" xfId="20557"/>
    <cellStyle name="Nota 2 2 2 4 2 5 2 2 2" xfId="37195"/>
    <cellStyle name="Nota 2 2 2 4 2 5 2 3" xfId="37194"/>
    <cellStyle name="Nota 2 2 2 4 2 5 3" xfId="8530"/>
    <cellStyle name="Nota 2 2 2 4 2 5 3 2" xfId="37196"/>
    <cellStyle name="Nota 2 2 2 4 2 5 4" xfId="13951"/>
    <cellStyle name="Nota 2 2 2 4 2 5 4 2" xfId="37197"/>
    <cellStyle name="Nota 2 2 2 4 2 5 5" xfId="37193"/>
    <cellStyle name="Nota 2 2 2 4 2 6" xfId="8368"/>
    <cellStyle name="Nota 2 2 2 4 2 6 2" xfId="37198"/>
    <cellStyle name="Nota 2 2 2 4 2 7" xfId="37081"/>
    <cellStyle name="Nota 2 2 2 4 3" xfId="2426"/>
    <cellStyle name="Nota 2 2 2 4 3 10" xfId="8578"/>
    <cellStyle name="Nota 2 2 2 4 3 10 2" xfId="37200"/>
    <cellStyle name="Nota 2 2 2 4 3 11" xfId="16290"/>
    <cellStyle name="Nota 2 2 2 4 3 11 2" xfId="37201"/>
    <cellStyle name="Nota 2 2 2 4 3 12" xfId="37199"/>
    <cellStyle name="Nota 2 2 2 4 3 2" xfId="2813"/>
    <cellStyle name="Nota 2 2 2 4 3 2 2" xfId="6799"/>
    <cellStyle name="Nota 2 2 2 4 3 2 2 2" xfId="10889"/>
    <cellStyle name="Nota 2 2 2 4 3 2 2 2 2" xfId="37204"/>
    <cellStyle name="Nota 2 2 2 4 3 2 2 3" xfId="20317"/>
    <cellStyle name="Nota 2 2 2 4 3 2 2 3 2" xfId="37205"/>
    <cellStyle name="Nota 2 2 2 4 3 2 2 4" xfId="37203"/>
    <cellStyle name="Nota 2 2 2 4 3 2 3" xfId="5090"/>
    <cellStyle name="Nota 2 2 2 4 3 2 3 2" xfId="18608"/>
    <cellStyle name="Nota 2 2 2 4 3 2 3 2 2" xfId="37207"/>
    <cellStyle name="Nota 2 2 2 4 3 2 3 3" xfId="37206"/>
    <cellStyle name="Nota 2 2 2 4 3 2 4" xfId="8943"/>
    <cellStyle name="Nota 2 2 2 4 3 2 4 2" xfId="37208"/>
    <cellStyle name="Nota 2 2 2 4 3 2 5" xfId="16184"/>
    <cellStyle name="Nota 2 2 2 4 3 2 5 2" xfId="37209"/>
    <cellStyle name="Nota 2 2 2 4 3 2 6" xfId="37202"/>
    <cellStyle name="Nota 2 2 2 4 3 3" xfId="3196"/>
    <cellStyle name="Nota 2 2 2 4 3 3 2" xfId="6573"/>
    <cellStyle name="Nota 2 2 2 4 3 3 2 2" xfId="10707"/>
    <cellStyle name="Nota 2 2 2 4 3 3 2 2 2" xfId="37212"/>
    <cellStyle name="Nota 2 2 2 4 3 3 2 3" xfId="20091"/>
    <cellStyle name="Nota 2 2 2 4 3 3 2 3 2" xfId="37213"/>
    <cellStyle name="Nota 2 2 2 4 3 3 2 4" xfId="37211"/>
    <cellStyle name="Nota 2 2 2 4 3 3 3" xfId="4864"/>
    <cellStyle name="Nota 2 2 2 4 3 3 3 2" xfId="18382"/>
    <cellStyle name="Nota 2 2 2 4 3 3 3 2 2" xfId="37215"/>
    <cellStyle name="Nota 2 2 2 4 3 3 3 3" xfId="37214"/>
    <cellStyle name="Nota 2 2 2 4 3 3 4" xfId="9258"/>
    <cellStyle name="Nota 2 2 2 4 3 3 4 2" xfId="37216"/>
    <cellStyle name="Nota 2 2 2 4 3 3 5" xfId="14769"/>
    <cellStyle name="Nota 2 2 2 4 3 3 5 2" xfId="37217"/>
    <cellStyle name="Nota 2 2 2 4 3 3 6" xfId="37210"/>
    <cellStyle name="Nota 2 2 2 4 3 4" xfId="3579"/>
    <cellStyle name="Nota 2 2 2 4 3 4 2" xfId="7700"/>
    <cellStyle name="Nota 2 2 2 4 3 4 2 2" xfId="11668"/>
    <cellStyle name="Nota 2 2 2 4 3 4 2 2 2" xfId="37220"/>
    <cellStyle name="Nota 2 2 2 4 3 4 2 3" xfId="21218"/>
    <cellStyle name="Nota 2 2 2 4 3 4 2 3 2" xfId="37221"/>
    <cellStyle name="Nota 2 2 2 4 3 4 2 4" xfId="37219"/>
    <cellStyle name="Nota 2 2 2 4 3 4 3" xfId="5992"/>
    <cellStyle name="Nota 2 2 2 4 3 4 3 2" xfId="19510"/>
    <cellStyle name="Nota 2 2 2 4 3 4 3 2 2" xfId="37223"/>
    <cellStyle name="Nota 2 2 2 4 3 4 3 3" xfId="37222"/>
    <cellStyle name="Nota 2 2 2 4 3 4 4" xfId="9436"/>
    <cellStyle name="Nota 2 2 2 4 3 4 4 2" xfId="37224"/>
    <cellStyle name="Nota 2 2 2 4 3 4 5" xfId="13369"/>
    <cellStyle name="Nota 2 2 2 4 3 4 5 2" xfId="37225"/>
    <cellStyle name="Nota 2 2 2 4 3 4 6" xfId="37218"/>
    <cellStyle name="Nota 2 2 2 4 3 5" xfId="3961"/>
    <cellStyle name="Nota 2 2 2 4 3 5 2" xfId="7932"/>
    <cellStyle name="Nota 2 2 2 4 3 5 2 2" xfId="11900"/>
    <cellStyle name="Nota 2 2 2 4 3 5 2 2 2" xfId="37228"/>
    <cellStyle name="Nota 2 2 2 4 3 5 2 3" xfId="21450"/>
    <cellStyle name="Nota 2 2 2 4 3 5 2 3 2" xfId="37229"/>
    <cellStyle name="Nota 2 2 2 4 3 5 2 4" xfId="37227"/>
    <cellStyle name="Nota 2 2 2 4 3 5 3" xfId="6224"/>
    <cellStyle name="Nota 2 2 2 4 3 5 3 2" xfId="19742"/>
    <cellStyle name="Nota 2 2 2 4 3 5 3 2 2" xfId="37231"/>
    <cellStyle name="Nota 2 2 2 4 3 5 3 3" xfId="37230"/>
    <cellStyle name="Nota 2 2 2 4 3 5 4" xfId="9613"/>
    <cellStyle name="Nota 2 2 2 4 3 5 4 2" xfId="37232"/>
    <cellStyle name="Nota 2 2 2 4 3 5 5" xfId="12998"/>
    <cellStyle name="Nota 2 2 2 4 3 5 5 2" xfId="37233"/>
    <cellStyle name="Nota 2 2 2 4 3 5 6" xfId="37226"/>
    <cellStyle name="Nota 2 2 2 4 3 6" xfId="6456"/>
    <cellStyle name="Nota 2 2 2 4 3 6 2" xfId="8164"/>
    <cellStyle name="Nota 2 2 2 4 3 6 2 2" xfId="12132"/>
    <cellStyle name="Nota 2 2 2 4 3 6 2 2 2" xfId="37236"/>
    <cellStyle name="Nota 2 2 2 4 3 6 2 3" xfId="21682"/>
    <cellStyle name="Nota 2 2 2 4 3 6 2 3 2" xfId="37237"/>
    <cellStyle name="Nota 2 2 2 4 3 6 2 4" xfId="37235"/>
    <cellStyle name="Nota 2 2 2 4 3 6 3" xfId="10590"/>
    <cellStyle name="Nota 2 2 2 4 3 6 3 2" xfId="37238"/>
    <cellStyle name="Nota 2 2 2 4 3 6 4" xfId="19974"/>
    <cellStyle name="Nota 2 2 2 4 3 6 4 2" xfId="37239"/>
    <cellStyle name="Nota 2 2 2 4 3 6 5" xfId="37234"/>
    <cellStyle name="Nota 2 2 2 4 3 7" xfId="5444"/>
    <cellStyle name="Nota 2 2 2 4 3 7 2" xfId="10185"/>
    <cellStyle name="Nota 2 2 2 4 3 7 2 2" xfId="37241"/>
    <cellStyle name="Nota 2 2 2 4 3 7 3" xfId="18962"/>
    <cellStyle name="Nota 2 2 2 4 3 7 3 2" xfId="37242"/>
    <cellStyle name="Nota 2 2 2 4 3 7 4" xfId="37240"/>
    <cellStyle name="Nota 2 2 2 4 3 8" xfId="7152"/>
    <cellStyle name="Nota 2 2 2 4 3 8 2" xfId="11173"/>
    <cellStyle name="Nota 2 2 2 4 3 8 2 2" xfId="37244"/>
    <cellStyle name="Nota 2 2 2 4 3 8 3" xfId="20670"/>
    <cellStyle name="Nota 2 2 2 4 3 8 3 2" xfId="37245"/>
    <cellStyle name="Nota 2 2 2 4 3 8 4" xfId="37243"/>
    <cellStyle name="Nota 2 2 2 4 3 9" xfId="4637"/>
    <cellStyle name="Nota 2 2 2 4 3 9 2" xfId="12399"/>
    <cellStyle name="Nota 2 2 2 4 3 9 2 2" xfId="37247"/>
    <cellStyle name="Nota 2 2 2 4 3 9 3" xfId="37246"/>
    <cellStyle name="Nota 2 2 2 4 4" xfId="2646"/>
    <cellStyle name="Nota 2 2 2 4 4 10" xfId="8776"/>
    <cellStyle name="Nota 2 2 2 4 4 10 2" xfId="37249"/>
    <cellStyle name="Nota 2 2 2 4 4 11" xfId="16598"/>
    <cellStyle name="Nota 2 2 2 4 4 11 2" xfId="37250"/>
    <cellStyle name="Nota 2 2 2 4 4 12" xfId="37248"/>
    <cellStyle name="Nota 2 2 2 4 4 2" xfId="3033"/>
    <cellStyle name="Nota 2 2 2 4 4 2 2" xfId="6839"/>
    <cellStyle name="Nota 2 2 2 4 4 2 2 2" xfId="10925"/>
    <cellStyle name="Nota 2 2 2 4 4 2 2 2 2" xfId="37253"/>
    <cellStyle name="Nota 2 2 2 4 4 2 2 3" xfId="20357"/>
    <cellStyle name="Nota 2 2 2 4 4 2 2 3 2" xfId="37254"/>
    <cellStyle name="Nota 2 2 2 4 4 2 2 4" xfId="37252"/>
    <cellStyle name="Nota 2 2 2 4 4 2 3" xfId="5130"/>
    <cellStyle name="Nota 2 2 2 4 4 2 3 2" xfId="18648"/>
    <cellStyle name="Nota 2 2 2 4 4 2 3 2 2" xfId="37256"/>
    <cellStyle name="Nota 2 2 2 4 4 2 3 3" xfId="37255"/>
    <cellStyle name="Nota 2 2 2 4 4 2 4" xfId="9125"/>
    <cellStyle name="Nota 2 2 2 4 4 2 4 2" xfId="37257"/>
    <cellStyle name="Nota 2 2 2 4 4 2 5" xfId="13889"/>
    <cellStyle name="Nota 2 2 2 4 4 2 5 2" xfId="37258"/>
    <cellStyle name="Nota 2 2 2 4 4 2 6" xfId="37251"/>
    <cellStyle name="Nota 2 2 2 4 4 3" xfId="3416"/>
    <cellStyle name="Nota 2 2 2 4 4 3 2" xfId="4533"/>
    <cellStyle name="Nota 2 2 2 4 4 3 2 2" xfId="9786"/>
    <cellStyle name="Nota 2 2 2 4 4 3 2 2 2" xfId="37261"/>
    <cellStyle name="Nota 2 2 2 4 4 3 2 3" xfId="13655"/>
    <cellStyle name="Nota 2 2 2 4 4 3 2 3 2" xfId="37262"/>
    <cellStyle name="Nota 2 2 2 4 4 3 2 4" xfId="37260"/>
    <cellStyle name="Nota 2 2 2 4 4 3 3" xfId="4815"/>
    <cellStyle name="Nota 2 2 2 4 4 3 3 2" xfId="18333"/>
    <cellStyle name="Nota 2 2 2 4 4 3 3 2 2" xfId="37264"/>
    <cellStyle name="Nota 2 2 2 4 4 3 3 3" xfId="37263"/>
    <cellStyle name="Nota 2 2 2 4 4 3 4" xfId="9339"/>
    <cellStyle name="Nota 2 2 2 4 4 3 4 2" xfId="37265"/>
    <cellStyle name="Nota 2 2 2 4 4 3 5" xfId="13529"/>
    <cellStyle name="Nota 2 2 2 4 4 3 5 2" xfId="37266"/>
    <cellStyle name="Nota 2 2 2 4 4 3 6" xfId="37259"/>
    <cellStyle name="Nota 2 2 2 4 4 4" xfId="3799"/>
    <cellStyle name="Nota 2 2 2 4 4 4 2" xfId="7648"/>
    <cellStyle name="Nota 2 2 2 4 4 4 2 2" xfId="11616"/>
    <cellStyle name="Nota 2 2 2 4 4 4 2 2 2" xfId="37269"/>
    <cellStyle name="Nota 2 2 2 4 4 4 2 3" xfId="21166"/>
    <cellStyle name="Nota 2 2 2 4 4 4 2 3 2" xfId="37270"/>
    <cellStyle name="Nota 2 2 2 4 4 4 2 4" xfId="37268"/>
    <cellStyle name="Nota 2 2 2 4 4 4 3" xfId="5940"/>
    <cellStyle name="Nota 2 2 2 4 4 4 3 2" xfId="19458"/>
    <cellStyle name="Nota 2 2 2 4 4 4 3 2 2" xfId="37272"/>
    <cellStyle name="Nota 2 2 2 4 4 4 3 3" xfId="37271"/>
    <cellStyle name="Nota 2 2 2 4 4 4 4" xfId="9517"/>
    <cellStyle name="Nota 2 2 2 4 4 4 4 2" xfId="37273"/>
    <cellStyle name="Nota 2 2 2 4 4 4 5" xfId="13160"/>
    <cellStyle name="Nota 2 2 2 4 4 4 5 2" xfId="37274"/>
    <cellStyle name="Nota 2 2 2 4 4 4 6" xfId="37267"/>
    <cellStyle name="Nota 2 2 2 4 4 5" xfId="4181"/>
    <cellStyle name="Nota 2 2 2 4 4 5 2" xfId="7880"/>
    <cellStyle name="Nota 2 2 2 4 4 5 2 2" xfId="11848"/>
    <cellStyle name="Nota 2 2 2 4 4 5 2 2 2" xfId="37277"/>
    <cellStyle name="Nota 2 2 2 4 4 5 2 3" xfId="21398"/>
    <cellStyle name="Nota 2 2 2 4 4 5 2 3 2" xfId="37278"/>
    <cellStyle name="Nota 2 2 2 4 4 5 2 4" xfId="37276"/>
    <cellStyle name="Nota 2 2 2 4 4 5 3" xfId="6172"/>
    <cellStyle name="Nota 2 2 2 4 4 5 3 2" xfId="19690"/>
    <cellStyle name="Nota 2 2 2 4 4 5 3 2 2" xfId="37280"/>
    <cellStyle name="Nota 2 2 2 4 4 5 3 3" xfId="37279"/>
    <cellStyle name="Nota 2 2 2 4 4 5 4" xfId="9694"/>
    <cellStyle name="Nota 2 2 2 4 4 5 4 2" xfId="37281"/>
    <cellStyle name="Nota 2 2 2 4 4 5 5" xfId="12778"/>
    <cellStyle name="Nota 2 2 2 4 4 5 5 2" xfId="37282"/>
    <cellStyle name="Nota 2 2 2 4 4 5 6" xfId="37275"/>
    <cellStyle name="Nota 2 2 2 4 4 6" xfId="6404"/>
    <cellStyle name="Nota 2 2 2 4 4 6 2" xfId="8112"/>
    <cellStyle name="Nota 2 2 2 4 4 6 2 2" xfId="12080"/>
    <cellStyle name="Nota 2 2 2 4 4 6 2 2 2" xfId="37285"/>
    <cellStyle name="Nota 2 2 2 4 4 6 2 3" xfId="21630"/>
    <cellStyle name="Nota 2 2 2 4 4 6 2 3 2" xfId="37286"/>
    <cellStyle name="Nota 2 2 2 4 4 6 2 4" xfId="37284"/>
    <cellStyle name="Nota 2 2 2 4 4 6 3" xfId="10538"/>
    <cellStyle name="Nota 2 2 2 4 4 6 3 2" xfId="37287"/>
    <cellStyle name="Nota 2 2 2 4 4 6 4" xfId="19922"/>
    <cellStyle name="Nota 2 2 2 4 4 6 4 2" xfId="37288"/>
    <cellStyle name="Nota 2 2 2 4 4 6 5" xfId="37283"/>
    <cellStyle name="Nota 2 2 2 4 4 7" xfId="5392"/>
    <cellStyle name="Nota 2 2 2 4 4 7 2" xfId="10133"/>
    <cellStyle name="Nota 2 2 2 4 4 7 2 2" xfId="37290"/>
    <cellStyle name="Nota 2 2 2 4 4 7 3" xfId="18910"/>
    <cellStyle name="Nota 2 2 2 4 4 7 3 2" xfId="37291"/>
    <cellStyle name="Nota 2 2 2 4 4 7 4" xfId="37289"/>
    <cellStyle name="Nota 2 2 2 4 4 8" xfId="7100"/>
    <cellStyle name="Nota 2 2 2 4 4 8 2" xfId="11121"/>
    <cellStyle name="Nota 2 2 2 4 4 8 2 2" xfId="37293"/>
    <cellStyle name="Nota 2 2 2 4 4 8 3" xfId="20618"/>
    <cellStyle name="Nota 2 2 2 4 4 8 3 2" xfId="37294"/>
    <cellStyle name="Nota 2 2 2 4 4 8 4" xfId="37292"/>
    <cellStyle name="Nota 2 2 2 4 4 9" xfId="4488"/>
    <cellStyle name="Nota 2 2 2 4 4 9 2" xfId="12485"/>
    <cellStyle name="Nota 2 2 2 4 4 9 2 2" xfId="37296"/>
    <cellStyle name="Nota 2 2 2 4 4 9 3" xfId="37295"/>
    <cellStyle name="Nota 2 2 2 4 5" xfId="2530"/>
    <cellStyle name="Nota 2 2 2 4 5 2" xfId="2917"/>
    <cellStyle name="Nota 2 2 2 4 5 2 2" xfId="17720"/>
    <cellStyle name="Nota 2 2 2 4 5 2 2 2" xfId="37299"/>
    <cellStyle name="Nota 2 2 2 4 5 2 3" xfId="37298"/>
    <cellStyle name="Nota 2 2 2 4 5 3" xfId="3300"/>
    <cellStyle name="Nota 2 2 2 4 5 3 2" xfId="13621"/>
    <cellStyle name="Nota 2 2 2 4 5 3 2 2" xfId="37301"/>
    <cellStyle name="Nota 2 2 2 4 5 3 3" xfId="37300"/>
    <cellStyle name="Nota 2 2 2 4 5 4" xfId="3683"/>
    <cellStyle name="Nota 2 2 2 4 5 4 2" xfId="13276"/>
    <cellStyle name="Nota 2 2 2 4 5 4 2 2" xfId="37303"/>
    <cellStyle name="Nota 2 2 2 4 5 4 3" xfId="37302"/>
    <cellStyle name="Nota 2 2 2 4 5 5" xfId="4065"/>
    <cellStyle name="Nota 2 2 2 4 5 5 2" xfId="12894"/>
    <cellStyle name="Nota 2 2 2 4 5 5 2 2" xfId="37305"/>
    <cellStyle name="Nota 2 2 2 4 5 5 3" xfId="37304"/>
    <cellStyle name="Nota 2 2 2 4 5 6" xfId="5292"/>
    <cellStyle name="Nota 2 2 2 4 5 6 2" xfId="18810"/>
    <cellStyle name="Nota 2 2 2 4 5 6 2 2" xfId="37307"/>
    <cellStyle name="Nota 2 2 2 4 5 6 3" xfId="37306"/>
    <cellStyle name="Nota 2 2 2 4 5 7" xfId="8670"/>
    <cellStyle name="Nota 2 2 2 4 5 7 2" xfId="37308"/>
    <cellStyle name="Nota 2 2 2 4 5 8" xfId="15139"/>
    <cellStyle name="Nota 2 2 2 4 5 8 2" xfId="37309"/>
    <cellStyle name="Nota 2 2 2 4 5 9" xfId="37297"/>
    <cellStyle name="Nota 2 2 2 4 6" xfId="2355"/>
    <cellStyle name="Nota 2 2 2 4 6 2" xfId="7000"/>
    <cellStyle name="Nota 2 2 2 4 6 2 2" xfId="20518"/>
    <cellStyle name="Nota 2 2 2 4 6 2 2 2" xfId="37312"/>
    <cellStyle name="Nota 2 2 2 4 6 2 3" xfId="37311"/>
    <cellStyle name="Nota 2 2 2 4 6 3" xfId="8507"/>
    <cellStyle name="Nota 2 2 2 4 6 3 2" xfId="37313"/>
    <cellStyle name="Nota 2 2 2 4 6 4" xfId="15346"/>
    <cellStyle name="Nota 2 2 2 4 6 4 2" xfId="37314"/>
    <cellStyle name="Nota 2 2 2 4 6 5" xfId="37310"/>
    <cellStyle name="Nota 2 2 2 4 7" xfId="8311"/>
    <cellStyle name="Nota 2 2 2 4 7 2" xfId="37315"/>
    <cellStyle name="Nota 2 2 2 4 8" xfId="16623"/>
    <cellStyle name="Nota 2 2 2 4 8 2" xfId="37316"/>
    <cellStyle name="Nota 2 2 2 4 9" xfId="37080"/>
    <cellStyle name="Nota 2 2 2 5" xfId="2300"/>
    <cellStyle name="Nota 2 2 2 5 10" xfId="8453"/>
    <cellStyle name="Nota 2 2 2 5 10 2" xfId="37318"/>
    <cellStyle name="Nota 2 2 2 5 11" xfId="17878"/>
    <cellStyle name="Nota 2 2 2 5 11 2" xfId="37319"/>
    <cellStyle name="Nota 2 2 2 5 12" xfId="37317"/>
    <cellStyle name="Nota 2 2 2 5 2" xfId="2256"/>
    <cellStyle name="Nota 2 2 2 5 2 2" xfId="6770"/>
    <cellStyle name="Nota 2 2 2 5 2 2 2" xfId="10875"/>
    <cellStyle name="Nota 2 2 2 5 2 2 2 2" xfId="37322"/>
    <cellStyle name="Nota 2 2 2 5 2 2 3" xfId="20288"/>
    <cellStyle name="Nota 2 2 2 5 2 2 3 2" xfId="37323"/>
    <cellStyle name="Nota 2 2 2 5 2 2 4" xfId="37321"/>
    <cellStyle name="Nota 2 2 2 5 2 3" xfId="5061"/>
    <cellStyle name="Nota 2 2 2 5 2 3 2" xfId="18579"/>
    <cellStyle name="Nota 2 2 2 5 2 3 2 2" xfId="37325"/>
    <cellStyle name="Nota 2 2 2 5 2 3 3" xfId="37324"/>
    <cellStyle name="Nota 2 2 2 5 2 4" xfId="8411"/>
    <cellStyle name="Nota 2 2 2 5 2 4 2" xfId="37326"/>
    <cellStyle name="Nota 2 2 2 5 2 5" xfId="17810"/>
    <cellStyle name="Nota 2 2 2 5 2 5 2" xfId="37327"/>
    <cellStyle name="Nota 2 2 2 5 2 6" xfId="37320"/>
    <cellStyle name="Nota 2 2 2 5 3" xfId="2284"/>
    <cellStyle name="Nota 2 2 2 5 3 2" xfId="7326"/>
    <cellStyle name="Nota 2 2 2 5 3 2 2" xfId="11329"/>
    <cellStyle name="Nota 2 2 2 5 3 2 2 2" xfId="37330"/>
    <cellStyle name="Nota 2 2 2 5 3 2 3" xfId="20844"/>
    <cellStyle name="Nota 2 2 2 5 3 2 3 2" xfId="37331"/>
    <cellStyle name="Nota 2 2 2 5 3 2 4" xfId="37329"/>
    <cellStyle name="Nota 2 2 2 5 3 3" xfId="5618"/>
    <cellStyle name="Nota 2 2 2 5 3 3 2" xfId="19136"/>
    <cellStyle name="Nota 2 2 2 5 3 3 2 2" xfId="37333"/>
    <cellStyle name="Nota 2 2 2 5 3 3 3" xfId="37332"/>
    <cellStyle name="Nota 2 2 2 5 3 4" xfId="8439"/>
    <cellStyle name="Nota 2 2 2 5 3 4 2" xfId="37334"/>
    <cellStyle name="Nota 2 2 2 5 3 5" xfId="15718"/>
    <cellStyle name="Nota 2 2 2 5 3 5 2" xfId="37335"/>
    <cellStyle name="Nota 2 2 2 5 3 6" xfId="37328"/>
    <cellStyle name="Nota 2 2 2 5 4" xfId="2293"/>
    <cellStyle name="Nota 2 2 2 5 4 2" xfId="7684"/>
    <cellStyle name="Nota 2 2 2 5 4 2 2" xfId="11652"/>
    <cellStyle name="Nota 2 2 2 5 4 2 2 2" xfId="37338"/>
    <cellStyle name="Nota 2 2 2 5 4 2 3" xfId="21202"/>
    <cellStyle name="Nota 2 2 2 5 4 2 3 2" xfId="37339"/>
    <cellStyle name="Nota 2 2 2 5 4 2 4" xfId="37337"/>
    <cellStyle name="Nota 2 2 2 5 4 3" xfId="5976"/>
    <cellStyle name="Nota 2 2 2 5 4 3 2" xfId="19494"/>
    <cellStyle name="Nota 2 2 2 5 4 3 2 2" xfId="37341"/>
    <cellStyle name="Nota 2 2 2 5 4 3 3" xfId="37340"/>
    <cellStyle name="Nota 2 2 2 5 4 4" xfId="8448"/>
    <cellStyle name="Nota 2 2 2 5 4 4 2" xfId="37342"/>
    <cellStyle name="Nota 2 2 2 5 4 5" xfId="16166"/>
    <cellStyle name="Nota 2 2 2 5 4 5 2" xfId="37343"/>
    <cellStyle name="Nota 2 2 2 5 4 6" xfId="37336"/>
    <cellStyle name="Nota 2 2 2 5 5" xfId="2268"/>
    <cellStyle name="Nota 2 2 2 5 5 2" xfId="7916"/>
    <cellStyle name="Nota 2 2 2 5 5 2 2" xfId="11884"/>
    <cellStyle name="Nota 2 2 2 5 5 2 2 2" xfId="37346"/>
    <cellStyle name="Nota 2 2 2 5 5 2 3" xfId="21434"/>
    <cellStyle name="Nota 2 2 2 5 5 2 3 2" xfId="37347"/>
    <cellStyle name="Nota 2 2 2 5 5 2 4" xfId="37345"/>
    <cellStyle name="Nota 2 2 2 5 5 3" xfId="6208"/>
    <cellStyle name="Nota 2 2 2 5 5 3 2" xfId="19726"/>
    <cellStyle name="Nota 2 2 2 5 5 3 2 2" xfId="37349"/>
    <cellStyle name="Nota 2 2 2 5 5 3 3" xfId="37348"/>
    <cellStyle name="Nota 2 2 2 5 5 4" xfId="8423"/>
    <cellStyle name="Nota 2 2 2 5 5 4 2" xfId="37350"/>
    <cellStyle name="Nota 2 2 2 5 5 5" xfId="15122"/>
    <cellStyle name="Nota 2 2 2 5 5 5 2" xfId="37351"/>
    <cellStyle name="Nota 2 2 2 5 5 6" xfId="37344"/>
    <cellStyle name="Nota 2 2 2 5 6" xfId="6440"/>
    <cellStyle name="Nota 2 2 2 5 6 2" xfId="8148"/>
    <cellStyle name="Nota 2 2 2 5 6 2 2" xfId="12116"/>
    <cellStyle name="Nota 2 2 2 5 6 2 2 2" xfId="37354"/>
    <cellStyle name="Nota 2 2 2 5 6 2 3" xfId="21666"/>
    <cellStyle name="Nota 2 2 2 5 6 2 3 2" xfId="37355"/>
    <cellStyle name="Nota 2 2 2 5 6 2 4" xfId="37353"/>
    <cellStyle name="Nota 2 2 2 5 6 3" xfId="10574"/>
    <cellStyle name="Nota 2 2 2 5 6 3 2" xfId="37356"/>
    <cellStyle name="Nota 2 2 2 5 6 4" xfId="19958"/>
    <cellStyle name="Nota 2 2 2 5 6 4 2" xfId="37357"/>
    <cellStyle name="Nota 2 2 2 5 6 5" xfId="37352"/>
    <cellStyle name="Nota 2 2 2 5 7" xfId="5428"/>
    <cellStyle name="Nota 2 2 2 5 7 2" xfId="10169"/>
    <cellStyle name="Nota 2 2 2 5 7 2 2" xfId="37359"/>
    <cellStyle name="Nota 2 2 2 5 7 3" xfId="18946"/>
    <cellStyle name="Nota 2 2 2 5 7 3 2" xfId="37360"/>
    <cellStyle name="Nota 2 2 2 5 7 4" xfId="37358"/>
    <cellStyle name="Nota 2 2 2 5 8" xfId="7136"/>
    <cellStyle name="Nota 2 2 2 5 8 2" xfId="11157"/>
    <cellStyle name="Nota 2 2 2 5 8 2 2" xfId="37362"/>
    <cellStyle name="Nota 2 2 2 5 8 3" xfId="20654"/>
    <cellStyle name="Nota 2 2 2 5 8 3 2" xfId="37363"/>
    <cellStyle name="Nota 2 2 2 5 8 4" xfId="37361"/>
    <cellStyle name="Nota 2 2 2 5 9" xfId="4529"/>
    <cellStyle name="Nota 2 2 2 5 9 2" xfId="12446"/>
    <cellStyle name="Nota 2 2 2 5 9 2 2" xfId="37365"/>
    <cellStyle name="Nota 2 2 2 5 9 3" xfId="37364"/>
    <cellStyle name="Nota 2 2 2 6" xfId="2409"/>
    <cellStyle name="Nota 2 2 2 6 2" xfId="2796"/>
    <cellStyle name="Nota 2 2 2 6 2 2" xfId="6894"/>
    <cellStyle name="Nota 2 2 2 6 2 2 2" xfId="20412"/>
    <cellStyle name="Nota 2 2 2 6 2 2 2 2" xfId="37369"/>
    <cellStyle name="Nota 2 2 2 6 2 2 3" xfId="37368"/>
    <cellStyle name="Nota 2 2 2 6 2 3" xfId="8926"/>
    <cellStyle name="Nota 2 2 2 6 2 3 2" xfId="37370"/>
    <cellStyle name="Nota 2 2 2 6 2 4" xfId="18274"/>
    <cellStyle name="Nota 2 2 2 6 2 4 2" xfId="37371"/>
    <cellStyle name="Nota 2 2 2 6 2 5" xfId="37367"/>
    <cellStyle name="Nota 2 2 2 6 3" xfId="3179"/>
    <cellStyle name="Nota 2 2 2 6 3 2" xfId="15676"/>
    <cellStyle name="Nota 2 2 2 6 3 2 2" xfId="37373"/>
    <cellStyle name="Nota 2 2 2 6 3 3" xfId="37372"/>
    <cellStyle name="Nota 2 2 2 6 4" xfId="3562"/>
    <cellStyle name="Nota 2 2 2 6 4 2" xfId="13386"/>
    <cellStyle name="Nota 2 2 2 6 4 2 2" xfId="37375"/>
    <cellStyle name="Nota 2 2 2 6 4 3" xfId="37374"/>
    <cellStyle name="Nota 2 2 2 6 5" xfId="3944"/>
    <cellStyle name="Nota 2 2 2 6 5 2" xfId="13015"/>
    <cellStyle name="Nota 2 2 2 6 5 2 2" xfId="37377"/>
    <cellStyle name="Nota 2 2 2 6 5 3" xfId="37376"/>
    <cellStyle name="Nota 2 2 2 6 6" xfId="5185"/>
    <cellStyle name="Nota 2 2 2 6 6 2" xfId="18703"/>
    <cellStyle name="Nota 2 2 2 6 6 2 2" xfId="37379"/>
    <cellStyle name="Nota 2 2 2 6 6 3" xfId="37378"/>
    <cellStyle name="Nota 2 2 2 6 7" xfId="8561"/>
    <cellStyle name="Nota 2 2 2 6 7 2" xfId="37380"/>
    <cellStyle name="Nota 2 2 2 6 8" xfId="17704"/>
    <cellStyle name="Nota 2 2 2 6 8 2" xfId="37381"/>
    <cellStyle name="Nota 2 2 2 6 9" xfId="37366"/>
    <cellStyle name="Nota 2 2 2 7" xfId="2585"/>
    <cellStyle name="Nota 2 2 2 7 2" xfId="2972"/>
    <cellStyle name="Nota 2 2 2 7 2 2" xfId="7363"/>
    <cellStyle name="Nota 2 2 2 7 2 2 2" xfId="20881"/>
    <cellStyle name="Nota 2 2 2 7 2 2 2 2" xfId="37385"/>
    <cellStyle name="Nota 2 2 2 7 2 2 3" xfId="37384"/>
    <cellStyle name="Nota 2 2 2 7 2 3" xfId="9065"/>
    <cellStyle name="Nota 2 2 2 7 2 3 2" xfId="37386"/>
    <cellStyle name="Nota 2 2 2 7 2 4" xfId="16942"/>
    <cellStyle name="Nota 2 2 2 7 2 4 2" xfId="37387"/>
    <cellStyle name="Nota 2 2 2 7 2 5" xfId="37383"/>
    <cellStyle name="Nota 2 2 2 7 3" xfId="3355"/>
    <cellStyle name="Nota 2 2 2 7 3 2" xfId="13611"/>
    <cellStyle name="Nota 2 2 2 7 3 2 2" xfId="37389"/>
    <cellStyle name="Nota 2 2 2 7 3 3" xfId="37388"/>
    <cellStyle name="Nota 2 2 2 7 4" xfId="3738"/>
    <cellStyle name="Nota 2 2 2 7 4 2" xfId="13221"/>
    <cellStyle name="Nota 2 2 2 7 4 2 2" xfId="37391"/>
    <cellStyle name="Nota 2 2 2 7 4 3" xfId="37390"/>
    <cellStyle name="Nota 2 2 2 7 5" xfId="4120"/>
    <cellStyle name="Nota 2 2 2 7 5 2" xfId="12839"/>
    <cellStyle name="Nota 2 2 2 7 5 2 2" xfId="37393"/>
    <cellStyle name="Nota 2 2 2 7 5 3" xfId="37392"/>
    <cellStyle name="Nota 2 2 2 7 6" xfId="5655"/>
    <cellStyle name="Nota 2 2 2 7 6 2" xfId="19173"/>
    <cellStyle name="Nota 2 2 2 7 6 2 2" xfId="37395"/>
    <cellStyle name="Nota 2 2 2 7 6 3" xfId="37394"/>
    <cellStyle name="Nota 2 2 2 7 7" xfId="8716"/>
    <cellStyle name="Nota 2 2 2 7 7 2" xfId="37396"/>
    <cellStyle name="Nota 2 2 2 7 8" xfId="17842"/>
    <cellStyle name="Nota 2 2 2 7 8 2" xfId="37397"/>
    <cellStyle name="Nota 2 2 2 7 9" xfId="37382"/>
    <cellStyle name="Nota 2 2 2 8" xfId="2556"/>
    <cellStyle name="Nota 2 2 2 8 2" xfId="2943"/>
    <cellStyle name="Nota 2 2 2 8 2 2" xfId="6656"/>
    <cellStyle name="Nota 2 2 2 8 2 2 2" xfId="20174"/>
    <cellStyle name="Nota 2 2 2 8 2 2 2 2" xfId="37401"/>
    <cellStyle name="Nota 2 2 2 8 2 2 3" xfId="37400"/>
    <cellStyle name="Nota 2 2 2 8 2 3" xfId="9045"/>
    <cellStyle name="Nota 2 2 2 8 2 3 2" xfId="37402"/>
    <cellStyle name="Nota 2 2 2 8 2 4" xfId="13920"/>
    <cellStyle name="Nota 2 2 2 8 2 4 2" xfId="37403"/>
    <cellStyle name="Nota 2 2 2 8 2 5" xfId="37399"/>
    <cellStyle name="Nota 2 2 2 8 3" xfId="3326"/>
    <cellStyle name="Nota 2 2 2 8 3 2" xfId="13685"/>
    <cellStyle name="Nota 2 2 2 8 3 2 2" xfId="37405"/>
    <cellStyle name="Nota 2 2 2 8 3 3" xfId="37404"/>
    <cellStyle name="Nota 2 2 2 8 4" xfId="3709"/>
    <cellStyle name="Nota 2 2 2 8 4 2" xfId="13250"/>
    <cellStyle name="Nota 2 2 2 8 4 2 2" xfId="37407"/>
    <cellStyle name="Nota 2 2 2 8 4 3" xfId="37406"/>
    <cellStyle name="Nota 2 2 2 8 5" xfId="4091"/>
    <cellStyle name="Nota 2 2 2 8 5 2" xfId="12868"/>
    <cellStyle name="Nota 2 2 2 8 5 2 2" xfId="37409"/>
    <cellStyle name="Nota 2 2 2 8 5 3" xfId="37408"/>
    <cellStyle name="Nota 2 2 2 8 6" xfId="4947"/>
    <cellStyle name="Nota 2 2 2 8 6 2" xfId="18465"/>
    <cellStyle name="Nota 2 2 2 8 6 2 2" xfId="37411"/>
    <cellStyle name="Nota 2 2 2 8 6 3" xfId="37410"/>
    <cellStyle name="Nota 2 2 2 8 7" xfId="8696"/>
    <cellStyle name="Nota 2 2 2 8 7 2" xfId="37412"/>
    <cellStyle name="Nota 2 2 2 8 8" xfId="18044"/>
    <cellStyle name="Nota 2 2 2 8 8 2" xfId="37413"/>
    <cellStyle name="Nota 2 2 2 8 9" xfId="37398"/>
    <cellStyle name="Nota 2 2 2 9" xfId="4786"/>
    <cellStyle name="Nota 2 2 2 9 2" xfId="4582"/>
    <cellStyle name="Nota 2 2 2 9 2 2" xfId="9826"/>
    <cellStyle name="Nota 2 2 2 9 2 2 2" xfId="37416"/>
    <cellStyle name="Nota 2 2 2 9 2 3" xfId="12411"/>
    <cellStyle name="Nota 2 2 2 9 2 3 2" xfId="37417"/>
    <cellStyle name="Nota 2 2 2 9 2 4" xfId="37415"/>
    <cellStyle name="Nota 2 2 2 9 3" xfId="9894"/>
    <cellStyle name="Nota 2 2 2 9 3 2" xfId="37418"/>
    <cellStyle name="Nota 2 2 2 9 4" xfId="18304"/>
    <cellStyle name="Nota 2 2 2 9 4 2" xfId="37419"/>
    <cellStyle name="Nota 2 2 2 9 5" xfId="37414"/>
    <cellStyle name="Nota 2 2 3" xfId="2174"/>
    <cellStyle name="Nota 2 2 3 10" xfId="5231"/>
    <cellStyle name="Nota 2 2 3 10 2" xfId="10011"/>
    <cellStyle name="Nota 2 2 3 10 2 2" xfId="37422"/>
    <cellStyle name="Nota 2 2 3 10 3" xfId="18749"/>
    <cellStyle name="Nota 2 2 3 10 3 2" xfId="37423"/>
    <cellStyle name="Nota 2 2 3 10 4" xfId="37421"/>
    <cellStyle name="Nota 2 2 3 11" xfId="6940"/>
    <cellStyle name="Nota 2 2 3 11 2" xfId="10998"/>
    <cellStyle name="Nota 2 2 3 11 2 2" xfId="37425"/>
    <cellStyle name="Nota 2 2 3 11 3" xfId="20458"/>
    <cellStyle name="Nota 2 2 3 11 3 2" xfId="37426"/>
    <cellStyle name="Nota 2 2 3 11 4" xfId="37424"/>
    <cellStyle name="Nota 2 2 3 12" xfId="4361"/>
    <cellStyle name="Nota 2 2 3 12 2" xfId="12599"/>
    <cellStyle name="Nota 2 2 3 12 2 2" xfId="37428"/>
    <cellStyle name="Nota 2 2 3 12 3" xfId="37427"/>
    <cellStyle name="Nota 2 2 3 13" xfId="8329"/>
    <cellStyle name="Nota 2 2 3 13 2" xfId="37429"/>
    <cellStyle name="Nota 2 2 3 14" xfId="15697"/>
    <cellStyle name="Nota 2 2 3 14 2" xfId="37430"/>
    <cellStyle name="Nota 2 2 3 15" xfId="37420"/>
    <cellStyle name="Nota 2 2 3 2" xfId="2231"/>
    <cellStyle name="Nota 2 2 3 2 2" xfId="2456"/>
    <cellStyle name="Nota 2 2 3 2 2 10" xfId="8608"/>
    <cellStyle name="Nota 2 2 3 2 2 10 2" xfId="37433"/>
    <cellStyle name="Nota 2 2 3 2 2 11" xfId="17210"/>
    <cellStyle name="Nota 2 2 3 2 2 11 2" xfId="37434"/>
    <cellStyle name="Nota 2 2 3 2 2 12" xfId="37432"/>
    <cellStyle name="Nota 2 2 3 2 2 2" xfId="2843"/>
    <cellStyle name="Nota 2 2 3 2 2 2 2" xfId="7421"/>
    <cellStyle name="Nota 2 2 3 2 2 2 2 2" xfId="11397"/>
    <cellStyle name="Nota 2 2 3 2 2 2 2 2 2" xfId="37437"/>
    <cellStyle name="Nota 2 2 3 2 2 2 2 3" xfId="20939"/>
    <cellStyle name="Nota 2 2 3 2 2 2 2 3 2" xfId="37438"/>
    <cellStyle name="Nota 2 2 3 2 2 2 2 4" xfId="37436"/>
    <cellStyle name="Nota 2 2 3 2 2 2 3" xfId="5713"/>
    <cellStyle name="Nota 2 2 3 2 2 2 3 2" xfId="19231"/>
    <cellStyle name="Nota 2 2 3 2 2 2 3 2 2" xfId="37440"/>
    <cellStyle name="Nota 2 2 3 2 2 2 3 3" xfId="37439"/>
    <cellStyle name="Nota 2 2 3 2 2 2 4" xfId="8973"/>
    <cellStyle name="Nota 2 2 3 2 2 2 4 2" xfId="37441"/>
    <cellStyle name="Nota 2 2 3 2 2 2 5" xfId="15129"/>
    <cellStyle name="Nota 2 2 3 2 2 2 5 2" xfId="37442"/>
    <cellStyle name="Nota 2 2 3 2 2 2 6" xfId="37435"/>
    <cellStyle name="Nota 2 2 3 2 2 3" xfId="3226"/>
    <cellStyle name="Nota 2 2 3 2 2 3 2" xfId="4554"/>
    <cellStyle name="Nota 2 2 3 2 2 3 2 2" xfId="9805"/>
    <cellStyle name="Nota 2 2 3 2 2 3 2 2 2" xfId="37445"/>
    <cellStyle name="Nota 2 2 3 2 2 3 2 3" xfId="12421"/>
    <cellStyle name="Nota 2 2 3 2 2 3 2 3 2" xfId="37446"/>
    <cellStyle name="Nota 2 2 3 2 2 3 2 4" xfId="37444"/>
    <cellStyle name="Nota 2 2 3 2 2 3 3" xfId="4767"/>
    <cellStyle name="Nota 2 2 3 2 2 3 3 2" xfId="18285"/>
    <cellStyle name="Nota 2 2 3 2 2 3 3 2 2" xfId="37448"/>
    <cellStyle name="Nota 2 2 3 2 2 3 3 3" xfId="37447"/>
    <cellStyle name="Nota 2 2 3 2 2 3 4" xfId="9288"/>
    <cellStyle name="Nota 2 2 3 2 2 3 4 2" xfId="37449"/>
    <cellStyle name="Nota 2 2 3 2 2 3 5" xfId="15942"/>
    <cellStyle name="Nota 2 2 3 2 2 3 5 2" xfId="37450"/>
    <cellStyle name="Nota 2 2 3 2 2 3 6" xfId="37443"/>
    <cellStyle name="Nota 2 2 3 2 2 4" xfId="3609"/>
    <cellStyle name="Nota 2 2 3 2 2 4 2" xfId="7728"/>
    <cellStyle name="Nota 2 2 3 2 2 4 2 2" xfId="11696"/>
    <cellStyle name="Nota 2 2 3 2 2 4 2 2 2" xfId="37453"/>
    <cellStyle name="Nota 2 2 3 2 2 4 2 3" xfId="21246"/>
    <cellStyle name="Nota 2 2 3 2 2 4 2 3 2" xfId="37454"/>
    <cellStyle name="Nota 2 2 3 2 2 4 2 4" xfId="37452"/>
    <cellStyle name="Nota 2 2 3 2 2 4 3" xfId="6020"/>
    <cellStyle name="Nota 2 2 3 2 2 4 3 2" xfId="19538"/>
    <cellStyle name="Nota 2 2 3 2 2 4 3 2 2" xfId="37456"/>
    <cellStyle name="Nota 2 2 3 2 2 4 3 3" xfId="37455"/>
    <cellStyle name="Nota 2 2 3 2 2 4 4" xfId="9466"/>
    <cellStyle name="Nota 2 2 3 2 2 4 4 2" xfId="37457"/>
    <cellStyle name="Nota 2 2 3 2 2 4 5" xfId="13342"/>
    <cellStyle name="Nota 2 2 3 2 2 4 5 2" xfId="37458"/>
    <cellStyle name="Nota 2 2 3 2 2 4 6" xfId="37451"/>
    <cellStyle name="Nota 2 2 3 2 2 5" xfId="3991"/>
    <cellStyle name="Nota 2 2 3 2 2 5 2" xfId="7960"/>
    <cellStyle name="Nota 2 2 3 2 2 5 2 2" xfId="11928"/>
    <cellStyle name="Nota 2 2 3 2 2 5 2 2 2" xfId="37461"/>
    <cellStyle name="Nota 2 2 3 2 2 5 2 3" xfId="21478"/>
    <cellStyle name="Nota 2 2 3 2 2 5 2 3 2" xfId="37462"/>
    <cellStyle name="Nota 2 2 3 2 2 5 2 4" xfId="37460"/>
    <cellStyle name="Nota 2 2 3 2 2 5 3" xfId="6252"/>
    <cellStyle name="Nota 2 2 3 2 2 5 3 2" xfId="19770"/>
    <cellStyle name="Nota 2 2 3 2 2 5 3 2 2" xfId="37464"/>
    <cellStyle name="Nota 2 2 3 2 2 5 3 3" xfId="37463"/>
    <cellStyle name="Nota 2 2 3 2 2 5 4" xfId="9643"/>
    <cellStyle name="Nota 2 2 3 2 2 5 4 2" xfId="37465"/>
    <cellStyle name="Nota 2 2 3 2 2 5 5" xfId="12968"/>
    <cellStyle name="Nota 2 2 3 2 2 5 5 2" xfId="37466"/>
    <cellStyle name="Nota 2 2 3 2 2 5 6" xfId="37459"/>
    <cellStyle name="Nota 2 2 3 2 2 6" xfId="6484"/>
    <cellStyle name="Nota 2 2 3 2 2 6 2" xfId="8192"/>
    <cellStyle name="Nota 2 2 3 2 2 6 2 2" xfId="12160"/>
    <cellStyle name="Nota 2 2 3 2 2 6 2 2 2" xfId="37469"/>
    <cellStyle name="Nota 2 2 3 2 2 6 2 3" xfId="21710"/>
    <cellStyle name="Nota 2 2 3 2 2 6 2 3 2" xfId="37470"/>
    <cellStyle name="Nota 2 2 3 2 2 6 2 4" xfId="37468"/>
    <cellStyle name="Nota 2 2 3 2 2 6 3" xfId="10618"/>
    <cellStyle name="Nota 2 2 3 2 2 6 3 2" xfId="37471"/>
    <cellStyle name="Nota 2 2 3 2 2 6 4" xfId="20002"/>
    <cellStyle name="Nota 2 2 3 2 2 6 4 2" xfId="37472"/>
    <cellStyle name="Nota 2 2 3 2 2 6 5" xfId="37467"/>
    <cellStyle name="Nota 2 2 3 2 2 7" xfId="5472"/>
    <cellStyle name="Nota 2 2 3 2 2 7 2" xfId="10213"/>
    <cellStyle name="Nota 2 2 3 2 2 7 2 2" xfId="37474"/>
    <cellStyle name="Nota 2 2 3 2 2 7 3" xfId="18990"/>
    <cellStyle name="Nota 2 2 3 2 2 7 3 2" xfId="37475"/>
    <cellStyle name="Nota 2 2 3 2 2 7 4" xfId="37473"/>
    <cellStyle name="Nota 2 2 3 2 2 8" xfId="7180"/>
    <cellStyle name="Nota 2 2 3 2 2 8 2" xfId="11201"/>
    <cellStyle name="Nota 2 2 3 2 2 8 2 2" xfId="37477"/>
    <cellStyle name="Nota 2 2 3 2 2 8 3" xfId="20698"/>
    <cellStyle name="Nota 2 2 3 2 2 8 3 2" xfId="37478"/>
    <cellStyle name="Nota 2 2 3 2 2 8 4" xfId="37476"/>
    <cellStyle name="Nota 2 2 3 2 2 9" xfId="4666"/>
    <cellStyle name="Nota 2 2 3 2 2 9 2" xfId="12370"/>
    <cellStyle name="Nota 2 2 3 2 2 9 2 2" xfId="37480"/>
    <cellStyle name="Nota 2 2 3 2 2 9 3" xfId="37479"/>
    <cellStyle name="Nota 2 2 3 2 3" xfId="2721"/>
    <cellStyle name="Nota 2 2 3 2 3 10" xfId="8851"/>
    <cellStyle name="Nota 2 2 3 2 3 10 2" xfId="37482"/>
    <cellStyle name="Nota 2 2 3 2 3 11" xfId="14117"/>
    <cellStyle name="Nota 2 2 3 2 3 11 2" xfId="37483"/>
    <cellStyle name="Nota 2 2 3 2 3 12" xfId="37481"/>
    <cellStyle name="Nota 2 2 3 2 3 2" xfId="3108"/>
    <cellStyle name="Nota 2 2 3 2 3 2 2" xfId="7469"/>
    <cellStyle name="Nota 2 2 3 2 3 2 2 2" xfId="11445"/>
    <cellStyle name="Nota 2 2 3 2 3 2 2 2 2" xfId="37486"/>
    <cellStyle name="Nota 2 2 3 2 3 2 2 3" xfId="20987"/>
    <cellStyle name="Nota 2 2 3 2 3 2 2 3 2" xfId="37487"/>
    <cellStyle name="Nota 2 2 3 2 3 2 2 4" xfId="37485"/>
    <cellStyle name="Nota 2 2 3 2 3 2 3" xfId="5761"/>
    <cellStyle name="Nota 2 2 3 2 3 2 3 2" xfId="19279"/>
    <cellStyle name="Nota 2 2 3 2 3 2 3 2 2" xfId="37489"/>
    <cellStyle name="Nota 2 2 3 2 3 2 3 3" xfId="37488"/>
    <cellStyle name="Nota 2 2 3 2 3 2 4" xfId="9200"/>
    <cellStyle name="Nota 2 2 3 2 3 2 4 2" xfId="37490"/>
    <cellStyle name="Nota 2 2 3 2 3 2 5" xfId="18059"/>
    <cellStyle name="Nota 2 2 3 2 3 2 5 2" xfId="37491"/>
    <cellStyle name="Nota 2 2 3 2 3 2 6" xfId="37484"/>
    <cellStyle name="Nota 2 2 3 2 3 3" xfId="3491"/>
    <cellStyle name="Nota 2 2 3 2 3 3 2" xfId="4584"/>
    <cellStyle name="Nota 2 2 3 2 3 3 2 2" xfId="9828"/>
    <cellStyle name="Nota 2 2 3 2 3 3 2 2 2" xfId="37494"/>
    <cellStyle name="Nota 2 2 3 2 3 3 2 3" xfId="12280"/>
    <cellStyle name="Nota 2 2 3 2 3 3 2 3 2" xfId="37495"/>
    <cellStyle name="Nota 2 2 3 2 3 3 2 4" xfId="37493"/>
    <cellStyle name="Nota 2 2 3 2 3 3 3" xfId="4784"/>
    <cellStyle name="Nota 2 2 3 2 3 3 3 2" xfId="18302"/>
    <cellStyle name="Nota 2 2 3 2 3 3 3 2 2" xfId="37497"/>
    <cellStyle name="Nota 2 2 3 2 3 3 3 3" xfId="37496"/>
    <cellStyle name="Nota 2 2 3 2 3 3 4" xfId="9410"/>
    <cellStyle name="Nota 2 2 3 2 3 3 4 2" xfId="37498"/>
    <cellStyle name="Nota 2 2 3 2 3 3 5" xfId="13454"/>
    <cellStyle name="Nota 2 2 3 2 3 3 5 2" xfId="37499"/>
    <cellStyle name="Nota 2 2 3 2 3 3 6" xfId="37492"/>
    <cellStyle name="Nota 2 2 3 2 3 4" xfId="3874"/>
    <cellStyle name="Nota 2 2 3 2 3 4 2" xfId="7776"/>
    <cellStyle name="Nota 2 2 3 2 3 4 2 2" xfId="11744"/>
    <cellStyle name="Nota 2 2 3 2 3 4 2 2 2" xfId="37502"/>
    <cellStyle name="Nota 2 2 3 2 3 4 2 3" xfId="21294"/>
    <cellStyle name="Nota 2 2 3 2 3 4 2 3 2" xfId="37503"/>
    <cellStyle name="Nota 2 2 3 2 3 4 2 4" xfId="37501"/>
    <cellStyle name="Nota 2 2 3 2 3 4 3" xfId="6068"/>
    <cellStyle name="Nota 2 2 3 2 3 4 3 2" xfId="19586"/>
    <cellStyle name="Nota 2 2 3 2 3 4 3 2 2" xfId="37505"/>
    <cellStyle name="Nota 2 2 3 2 3 4 3 3" xfId="37504"/>
    <cellStyle name="Nota 2 2 3 2 3 4 4" xfId="9588"/>
    <cellStyle name="Nota 2 2 3 2 3 4 4 2" xfId="37506"/>
    <cellStyle name="Nota 2 2 3 2 3 4 5" xfId="13085"/>
    <cellStyle name="Nota 2 2 3 2 3 4 5 2" xfId="37507"/>
    <cellStyle name="Nota 2 2 3 2 3 4 6" xfId="37500"/>
    <cellStyle name="Nota 2 2 3 2 3 5" xfId="4256"/>
    <cellStyle name="Nota 2 2 3 2 3 5 2" xfId="8008"/>
    <cellStyle name="Nota 2 2 3 2 3 5 2 2" xfId="11976"/>
    <cellStyle name="Nota 2 2 3 2 3 5 2 2 2" xfId="37510"/>
    <cellStyle name="Nota 2 2 3 2 3 5 2 3" xfId="21526"/>
    <cellStyle name="Nota 2 2 3 2 3 5 2 3 2" xfId="37511"/>
    <cellStyle name="Nota 2 2 3 2 3 5 2 4" xfId="37509"/>
    <cellStyle name="Nota 2 2 3 2 3 5 3" xfId="6300"/>
    <cellStyle name="Nota 2 2 3 2 3 5 3 2" xfId="19818"/>
    <cellStyle name="Nota 2 2 3 2 3 5 3 2 2" xfId="37513"/>
    <cellStyle name="Nota 2 2 3 2 3 5 3 3" xfId="37512"/>
    <cellStyle name="Nota 2 2 3 2 3 5 4" xfId="9765"/>
    <cellStyle name="Nota 2 2 3 2 3 5 4 2" xfId="37514"/>
    <cellStyle name="Nota 2 2 3 2 3 5 5" xfId="12703"/>
    <cellStyle name="Nota 2 2 3 2 3 5 5 2" xfId="37515"/>
    <cellStyle name="Nota 2 2 3 2 3 5 6" xfId="37508"/>
    <cellStyle name="Nota 2 2 3 2 3 6" xfId="6532"/>
    <cellStyle name="Nota 2 2 3 2 3 6 2" xfId="8240"/>
    <cellStyle name="Nota 2 2 3 2 3 6 2 2" xfId="12208"/>
    <cellStyle name="Nota 2 2 3 2 3 6 2 2 2" xfId="37518"/>
    <cellStyle name="Nota 2 2 3 2 3 6 2 3" xfId="21758"/>
    <cellStyle name="Nota 2 2 3 2 3 6 2 3 2" xfId="37519"/>
    <cellStyle name="Nota 2 2 3 2 3 6 2 4" xfId="37517"/>
    <cellStyle name="Nota 2 2 3 2 3 6 3" xfId="10666"/>
    <cellStyle name="Nota 2 2 3 2 3 6 3 2" xfId="37520"/>
    <cellStyle name="Nota 2 2 3 2 3 6 4" xfId="20050"/>
    <cellStyle name="Nota 2 2 3 2 3 6 4 2" xfId="37521"/>
    <cellStyle name="Nota 2 2 3 2 3 6 5" xfId="37516"/>
    <cellStyle name="Nota 2 2 3 2 3 7" xfId="5520"/>
    <cellStyle name="Nota 2 2 3 2 3 7 2" xfId="10261"/>
    <cellStyle name="Nota 2 2 3 2 3 7 2 2" xfId="37523"/>
    <cellStyle name="Nota 2 2 3 2 3 7 3" xfId="19038"/>
    <cellStyle name="Nota 2 2 3 2 3 7 3 2" xfId="37524"/>
    <cellStyle name="Nota 2 2 3 2 3 7 4" xfId="37522"/>
    <cellStyle name="Nota 2 2 3 2 3 8" xfId="7228"/>
    <cellStyle name="Nota 2 2 3 2 3 8 2" xfId="11249"/>
    <cellStyle name="Nota 2 2 3 2 3 8 2 2" xfId="37526"/>
    <cellStyle name="Nota 2 2 3 2 3 8 3" xfId="20746"/>
    <cellStyle name="Nota 2 2 3 2 3 8 3 2" xfId="37527"/>
    <cellStyle name="Nota 2 2 3 2 3 8 4" xfId="37525"/>
    <cellStyle name="Nota 2 2 3 2 3 9" xfId="4714"/>
    <cellStyle name="Nota 2 2 3 2 3 9 2" xfId="12334"/>
    <cellStyle name="Nota 2 2 3 2 3 9 2 2" xfId="37529"/>
    <cellStyle name="Nota 2 2 3 2 3 9 3" xfId="37528"/>
    <cellStyle name="Nota 2 2 3 2 4" xfId="2778"/>
    <cellStyle name="Nota 2 2 3 2 4 2" xfId="3165"/>
    <cellStyle name="Nota 2 2 3 2 4 2 2" xfId="13940"/>
    <cellStyle name="Nota 2 2 3 2 4 2 2 2" xfId="37532"/>
    <cellStyle name="Nota 2 2 3 2 4 2 3" xfId="37531"/>
    <cellStyle name="Nota 2 2 3 2 4 3" xfId="3548"/>
    <cellStyle name="Nota 2 2 3 2 4 3 2" xfId="13397"/>
    <cellStyle name="Nota 2 2 3 2 4 3 2 2" xfId="37534"/>
    <cellStyle name="Nota 2 2 3 2 4 3 3" xfId="37533"/>
    <cellStyle name="Nota 2 2 3 2 4 4" xfId="3931"/>
    <cellStyle name="Nota 2 2 3 2 4 4 2" xfId="13028"/>
    <cellStyle name="Nota 2 2 3 2 4 4 2 2" xfId="37536"/>
    <cellStyle name="Nota 2 2 3 2 4 4 3" xfId="37535"/>
    <cellStyle name="Nota 2 2 3 2 4 5" xfId="4313"/>
    <cellStyle name="Nota 2 2 3 2 4 5 2" xfId="12647"/>
    <cellStyle name="Nota 2 2 3 2 4 5 2 2" xfId="37538"/>
    <cellStyle name="Nota 2 2 3 2 4 5 3" xfId="37537"/>
    <cellStyle name="Nota 2 2 3 2 4 6" xfId="5310"/>
    <cellStyle name="Nota 2 2 3 2 4 6 2" xfId="18828"/>
    <cellStyle name="Nota 2 2 3 2 4 6 2 2" xfId="37540"/>
    <cellStyle name="Nota 2 2 3 2 4 6 3" xfId="37539"/>
    <cellStyle name="Nota 2 2 3 2 4 7" xfId="8908"/>
    <cellStyle name="Nota 2 2 3 2 4 7 2" xfId="37541"/>
    <cellStyle name="Nota 2 2 3 2 4 8" xfId="17593"/>
    <cellStyle name="Nota 2 2 3 2 4 8 2" xfId="37542"/>
    <cellStyle name="Nota 2 2 3 2 4 9" xfId="37530"/>
    <cellStyle name="Nota 2 2 3 2 5" xfId="2396"/>
    <cellStyle name="Nota 2 2 3 2 5 2" xfId="7018"/>
    <cellStyle name="Nota 2 2 3 2 5 2 2" xfId="20536"/>
    <cellStyle name="Nota 2 2 3 2 5 2 2 2" xfId="37545"/>
    <cellStyle name="Nota 2 2 3 2 5 2 3" xfId="37544"/>
    <cellStyle name="Nota 2 2 3 2 5 3" xfId="8548"/>
    <cellStyle name="Nota 2 2 3 2 5 3 2" xfId="37546"/>
    <cellStyle name="Nota 2 2 3 2 5 4" xfId="13993"/>
    <cellStyle name="Nota 2 2 3 2 5 4 2" xfId="37547"/>
    <cellStyle name="Nota 2 2 3 2 5 5" xfId="37543"/>
    <cellStyle name="Nota 2 2 3 2 6" xfId="8386"/>
    <cellStyle name="Nota 2 2 3 2 6 2" xfId="37548"/>
    <cellStyle name="Nota 2 2 3 2 7" xfId="37431"/>
    <cellStyle name="Nota 2 2 3 3" xfId="2131"/>
    <cellStyle name="Nota 2 2 3 3 2" xfId="2420"/>
    <cellStyle name="Nota 2 2 3 3 2 10" xfId="8572"/>
    <cellStyle name="Nota 2 2 3 3 2 10 2" xfId="37551"/>
    <cellStyle name="Nota 2 2 3 3 2 11" xfId="16763"/>
    <cellStyle name="Nota 2 2 3 3 2 11 2" xfId="37552"/>
    <cellStyle name="Nota 2 2 3 3 2 12" xfId="37550"/>
    <cellStyle name="Nota 2 2 3 3 2 2" xfId="2807"/>
    <cellStyle name="Nota 2 2 3 3 2 2 2" xfId="6912"/>
    <cellStyle name="Nota 2 2 3 3 2 2 2 2" xfId="10973"/>
    <cellStyle name="Nota 2 2 3 3 2 2 2 2 2" xfId="37555"/>
    <cellStyle name="Nota 2 2 3 3 2 2 2 3" xfId="20430"/>
    <cellStyle name="Nota 2 2 3 3 2 2 2 3 2" xfId="37556"/>
    <cellStyle name="Nota 2 2 3 3 2 2 2 4" xfId="37554"/>
    <cellStyle name="Nota 2 2 3 3 2 2 3" xfId="5203"/>
    <cellStyle name="Nota 2 2 3 3 2 2 3 2" xfId="18721"/>
    <cellStyle name="Nota 2 2 3 3 2 2 3 2 2" xfId="37558"/>
    <cellStyle name="Nota 2 2 3 3 2 2 3 3" xfId="37557"/>
    <cellStyle name="Nota 2 2 3 3 2 2 4" xfId="8937"/>
    <cellStyle name="Nota 2 2 3 3 2 2 4 2" xfId="37559"/>
    <cellStyle name="Nota 2 2 3 3 2 2 5" xfId="16406"/>
    <cellStyle name="Nota 2 2 3 3 2 2 5 2" xfId="37560"/>
    <cellStyle name="Nota 2 2 3 3 2 2 6" xfId="37553"/>
    <cellStyle name="Nota 2 2 3 3 2 3" xfId="3190"/>
    <cellStyle name="Nota 2 2 3 3 2 3 2" xfId="6577"/>
    <cellStyle name="Nota 2 2 3 3 2 3 2 2" xfId="10711"/>
    <cellStyle name="Nota 2 2 3 3 2 3 2 2 2" xfId="37563"/>
    <cellStyle name="Nota 2 2 3 3 2 3 2 3" xfId="20095"/>
    <cellStyle name="Nota 2 2 3 3 2 3 2 3 2" xfId="37564"/>
    <cellStyle name="Nota 2 2 3 3 2 3 2 4" xfId="37562"/>
    <cellStyle name="Nota 2 2 3 3 2 3 3" xfId="4868"/>
    <cellStyle name="Nota 2 2 3 3 2 3 3 2" xfId="18386"/>
    <cellStyle name="Nota 2 2 3 3 2 3 3 2 2" xfId="37566"/>
    <cellStyle name="Nota 2 2 3 3 2 3 3 3" xfId="37565"/>
    <cellStyle name="Nota 2 2 3 3 2 3 4" xfId="9252"/>
    <cellStyle name="Nota 2 2 3 3 2 3 4 2" xfId="37567"/>
    <cellStyle name="Nota 2 2 3 3 2 3 5" xfId="16858"/>
    <cellStyle name="Nota 2 2 3 3 2 3 5 2" xfId="37568"/>
    <cellStyle name="Nota 2 2 3 3 2 3 6" xfId="37561"/>
    <cellStyle name="Nota 2 2 3 3 2 4" xfId="3573"/>
    <cellStyle name="Nota 2 2 3 3 2 4 2" xfId="7694"/>
    <cellStyle name="Nota 2 2 3 3 2 4 2 2" xfId="11662"/>
    <cellStyle name="Nota 2 2 3 3 2 4 2 2 2" xfId="37571"/>
    <cellStyle name="Nota 2 2 3 3 2 4 2 3" xfId="21212"/>
    <cellStyle name="Nota 2 2 3 3 2 4 2 3 2" xfId="37572"/>
    <cellStyle name="Nota 2 2 3 3 2 4 2 4" xfId="37570"/>
    <cellStyle name="Nota 2 2 3 3 2 4 3" xfId="5986"/>
    <cellStyle name="Nota 2 2 3 3 2 4 3 2" xfId="19504"/>
    <cellStyle name="Nota 2 2 3 3 2 4 3 2 2" xfId="37574"/>
    <cellStyle name="Nota 2 2 3 3 2 4 3 3" xfId="37573"/>
    <cellStyle name="Nota 2 2 3 3 2 4 4" xfId="9430"/>
    <cellStyle name="Nota 2 2 3 3 2 4 4 2" xfId="37575"/>
    <cellStyle name="Nota 2 2 3 3 2 4 5" xfId="13375"/>
    <cellStyle name="Nota 2 2 3 3 2 4 5 2" xfId="37576"/>
    <cellStyle name="Nota 2 2 3 3 2 4 6" xfId="37569"/>
    <cellStyle name="Nota 2 2 3 3 2 5" xfId="3955"/>
    <cellStyle name="Nota 2 2 3 3 2 5 2" xfId="7926"/>
    <cellStyle name="Nota 2 2 3 3 2 5 2 2" xfId="11894"/>
    <cellStyle name="Nota 2 2 3 3 2 5 2 2 2" xfId="37579"/>
    <cellStyle name="Nota 2 2 3 3 2 5 2 3" xfId="21444"/>
    <cellStyle name="Nota 2 2 3 3 2 5 2 3 2" xfId="37580"/>
    <cellStyle name="Nota 2 2 3 3 2 5 2 4" xfId="37578"/>
    <cellStyle name="Nota 2 2 3 3 2 5 3" xfId="6218"/>
    <cellStyle name="Nota 2 2 3 3 2 5 3 2" xfId="19736"/>
    <cellStyle name="Nota 2 2 3 3 2 5 3 2 2" xfId="37582"/>
    <cellStyle name="Nota 2 2 3 3 2 5 3 3" xfId="37581"/>
    <cellStyle name="Nota 2 2 3 3 2 5 4" xfId="9607"/>
    <cellStyle name="Nota 2 2 3 3 2 5 4 2" xfId="37583"/>
    <cellStyle name="Nota 2 2 3 3 2 5 5" xfId="13004"/>
    <cellStyle name="Nota 2 2 3 3 2 5 5 2" xfId="37584"/>
    <cellStyle name="Nota 2 2 3 3 2 5 6" xfId="37577"/>
    <cellStyle name="Nota 2 2 3 3 2 6" xfId="6450"/>
    <cellStyle name="Nota 2 2 3 3 2 6 2" xfId="8158"/>
    <cellStyle name="Nota 2 2 3 3 2 6 2 2" xfId="12126"/>
    <cellStyle name="Nota 2 2 3 3 2 6 2 2 2" xfId="37587"/>
    <cellStyle name="Nota 2 2 3 3 2 6 2 3" xfId="21676"/>
    <cellStyle name="Nota 2 2 3 3 2 6 2 3 2" xfId="37588"/>
    <cellStyle name="Nota 2 2 3 3 2 6 2 4" xfId="37586"/>
    <cellStyle name="Nota 2 2 3 3 2 6 3" xfId="10584"/>
    <cellStyle name="Nota 2 2 3 3 2 6 3 2" xfId="37589"/>
    <cellStyle name="Nota 2 2 3 3 2 6 4" xfId="19968"/>
    <cellStyle name="Nota 2 2 3 3 2 6 4 2" xfId="37590"/>
    <cellStyle name="Nota 2 2 3 3 2 6 5" xfId="37585"/>
    <cellStyle name="Nota 2 2 3 3 2 7" xfId="5438"/>
    <cellStyle name="Nota 2 2 3 3 2 7 2" xfId="10179"/>
    <cellStyle name="Nota 2 2 3 3 2 7 2 2" xfId="37592"/>
    <cellStyle name="Nota 2 2 3 3 2 7 3" xfId="18956"/>
    <cellStyle name="Nota 2 2 3 3 2 7 3 2" xfId="37593"/>
    <cellStyle name="Nota 2 2 3 3 2 7 4" xfId="37591"/>
    <cellStyle name="Nota 2 2 3 3 2 8" xfId="7146"/>
    <cellStyle name="Nota 2 2 3 3 2 8 2" xfId="11167"/>
    <cellStyle name="Nota 2 2 3 3 2 8 2 2" xfId="37595"/>
    <cellStyle name="Nota 2 2 3 3 2 8 3" xfId="20664"/>
    <cellStyle name="Nota 2 2 3 3 2 8 3 2" xfId="37596"/>
    <cellStyle name="Nota 2 2 3 3 2 8 4" xfId="37594"/>
    <cellStyle name="Nota 2 2 3 3 2 9" xfId="4630"/>
    <cellStyle name="Nota 2 2 3 3 2 9 2" xfId="12251"/>
    <cellStyle name="Nota 2 2 3 3 2 9 2 2" xfId="37598"/>
    <cellStyle name="Nota 2 2 3 3 2 9 3" xfId="37597"/>
    <cellStyle name="Nota 2 2 3 3 3" xfId="2623"/>
    <cellStyle name="Nota 2 2 3 3 3 10" xfId="8753"/>
    <cellStyle name="Nota 2 2 3 3 3 10 2" xfId="37600"/>
    <cellStyle name="Nota 2 2 3 3 3 11" xfId="18256"/>
    <cellStyle name="Nota 2 2 3 3 3 11 2" xfId="37601"/>
    <cellStyle name="Nota 2 2 3 3 3 12" xfId="37599"/>
    <cellStyle name="Nota 2 2 3 3 3 2" xfId="3010"/>
    <cellStyle name="Nota 2 2 3 3 3 2 2" xfId="6737"/>
    <cellStyle name="Nota 2 2 3 3 3 2 2 2" xfId="10842"/>
    <cellStyle name="Nota 2 2 3 3 3 2 2 2 2" xfId="37604"/>
    <cellStyle name="Nota 2 2 3 3 3 2 2 3" xfId="20255"/>
    <cellStyle name="Nota 2 2 3 3 3 2 2 3 2" xfId="37605"/>
    <cellStyle name="Nota 2 2 3 3 3 2 2 4" xfId="37603"/>
    <cellStyle name="Nota 2 2 3 3 3 2 3" xfId="5028"/>
    <cellStyle name="Nota 2 2 3 3 3 2 3 2" xfId="18546"/>
    <cellStyle name="Nota 2 2 3 3 3 2 3 2 2" xfId="37607"/>
    <cellStyle name="Nota 2 2 3 3 3 2 3 3" xfId="37606"/>
    <cellStyle name="Nota 2 2 3 3 3 2 4" xfId="9102"/>
    <cellStyle name="Nota 2 2 3 3 3 2 4 2" xfId="37608"/>
    <cellStyle name="Nota 2 2 3 3 3 2 5" xfId="14482"/>
    <cellStyle name="Nota 2 2 3 3 3 2 5 2" xfId="37609"/>
    <cellStyle name="Nota 2 2 3 3 3 2 6" xfId="37602"/>
    <cellStyle name="Nota 2 2 3 3 3 3" xfId="3393"/>
    <cellStyle name="Nota 2 2 3 3 3 3 2" xfId="7504"/>
    <cellStyle name="Nota 2 2 3 3 3 3 2 2" xfId="11479"/>
    <cellStyle name="Nota 2 2 3 3 3 3 2 2 2" xfId="37612"/>
    <cellStyle name="Nota 2 2 3 3 3 3 2 3" xfId="21022"/>
    <cellStyle name="Nota 2 2 3 3 3 3 2 3 2" xfId="37613"/>
    <cellStyle name="Nota 2 2 3 3 3 3 2 4" xfId="37611"/>
    <cellStyle name="Nota 2 2 3 3 3 3 3" xfId="5796"/>
    <cellStyle name="Nota 2 2 3 3 3 3 3 2" xfId="19314"/>
    <cellStyle name="Nota 2 2 3 3 3 3 3 2 2" xfId="37615"/>
    <cellStyle name="Nota 2 2 3 3 3 3 3 3" xfId="37614"/>
    <cellStyle name="Nota 2 2 3 3 3 3 4" xfId="9316"/>
    <cellStyle name="Nota 2 2 3 3 3 3 4 2" xfId="37616"/>
    <cellStyle name="Nota 2 2 3 3 3 3 5" xfId="13552"/>
    <cellStyle name="Nota 2 2 3 3 3 3 5 2" xfId="37617"/>
    <cellStyle name="Nota 2 2 3 3 3 3 6" xfId="37610"/>
    <cellStyle name="Nota 2 2 3 3 3 4" xfId="3776"/>
    <cellStyle name="Nota 2 2 3 3 3 4 2" xfId="7609"/>
    <cellStyle name="Nota 2 2 3 3 3 4 2 2" xfId="11577"/>
    <cellStyle name="Nota 2 2 3 3 3 4 2 2 2" xfId="37620"/>
    <cellStyle name="Nota 2 2 3 3 3 4 2 3" xfId="21127"/>
    <cellStyle name="Nota 2 2 3 3 3 4 2 3 2" xfId="37621"/>
    <cellStyle name="Nota 2 2 3 3 3 4 2 4" xfId="37619"/>
    <cellStyle name="Nota 2 2 3 3 3 4 3" xfId="5901"/>
    <cellStyle name="Nota 2 2 3 3 3 4 3 2" xfId="19419"/>
    <cellStyle name="Nota 2 2 3 3 3 4 3 2 2" xfId="37623"/>
    <cellStyle name="Nota 2 2 3 3 3 4 3 3" xfId="37622"/>
    <cellStyle name="Nota 2 2 3 3 3 4 4" xfId="9494"/>
    <cellStyle name="Nota 2 2 3 3 3 4 4 2" xfId="37624"/>
    <cellStyle name="Nota 2 2 3 3 3 4 5" xfId="13183"/>
    <cellStyle name="Nota 2 2 3 3 3 4 5 2" xfId="37625"/>
    <cellStyle name="Nota 2 2 3 3 3 4 6" xfId="37618"/>
    <cellStyle name="Nota 2 2 3 3 3 5" xfId="4158"/>
    <cellStyle name="Nota 2 2 3 3 3 5 2" xfId="7841"/>
    <cellStyle name="Nota 2 2 3 3 3 5 2 2" xfId="11809"/>
    <cellStyle name="Nota 2 2 3 3 3 5 2 2 2" xfId="37628"/>
    <cellStyle name="Nota 2 2 3 3 3 5 2 3" xfId="21359"/>
    <cellStyle name="Nota 2 2 3 3 3 5 2 3 2" xfId="37629"/>
    <cellStyle name="Nota 2 2 3 3 3 5 2 4" xfId="37627"/>
    <cellStyle name="Nota 2 2 3 3 3 5 3" xfId="6133"/>
    <cellStyle name="Nota 2 2 3 3 3 5 3 2" xfId="19651"/>
    <cellStyle name="Nota 2 2 3 3 3 5 3 2 2" xfId="37631"/>
    <cellStyle name="Nota 2 2 3 3 3 5 3 3" xfId="37630"/>
    <cellStyle name="Nota 2 2 3 3 3 5 4" xfId="9671"/>
    <cellStyle name="Nota 2 2 3 3 3 5 4 2" xfId="37632"/>
    <cellStyle name="Nota 2 2 3 3 3 5 5" xfId="12801"/>
    <cellStyle name="Nota 2 2 3 3 3 5 5 2" xfId="37633"/>
    <cellStyle name="Nota 2 2 3 3 3 5 6" xfId="37626"/>
    <cellStyle name="Nota 2 2 3 3 3 6" xfId="6365"/>
    <cellStyle name="Nota 2 2 3 3 3 6 2" xfId="8073"/>
    <cellStyle name="Nota 2 2 3 3 3 6 2 2" xfId="12041"/>
    <cellStyle name="Nota 2 2 3 3 3 6 2 2 2" xfId="37636"/>
    <cellStyle name="Nota 2 2 3 3 3 6 2 3" xfId="21591"/>
    <cellStyle name="Nota 2 2 3 3 3 6 2 3 2" xfId="37637"/>
    <cellStyle name="Nota 2 2 3 3 3 6 2 4" xfId="37635"/>
    <cellStyle name="Nota 2 2 3 3 3 6 3" xfId="10499"/>
    <cellStyle name="Nota 2 2 3 3 3 6 3 2" xfId="37638"/>
    <cellStyle name="Nota 2 2 3 3 3 6 4" xfId="19883"/>
    <cellStyle name="Nota 2 2 3 3 3 6 4 2" xfId="37639"/>
    <cellStyle name="Nota 2 2 3 3 3 6 5" xfId="37634"/>
    <cellStyle name="Nota 2 2 3 3 3 7" xfId="5353"/>
    <cellStyle name="Nota 2 2 3 3 3 7 2" xfId="10094"/>
    <cellStyle name="Nota 2 2 3 3 3 7 2 2" xfId="37641"/>
    <cellStyle name="Nota 2 2 3 3 3 7 3" xfId="18871"/>
    <cellStyle name="Nota 2 2 3 3 3 7 3 2" xfId="37642"/>
    <cellStyle name="Nota 2 2 3 3 3 7 4" xfId="37640"/>
    <cellStyle name="Nota 2 2 3 3 3 8" xfId="7061"/>
    <cellStyle name="Nota 2 2 3 3 3 8 2" xfId="11082"/>
    <cellStyle name="Nota 2 2 3 3 3 8 2 2" xfId="37644"/>
    <cellStyle name="Nota 2 2 3 3 3 8 3" xfId="20579"/>
    <cellStyle name="Nota 2 2 3 3 3 8 3 2" xfId="37645"/>
    <cellStyle name="Nota 2 2 3 3 3 8 4" xfId="37643"/>
    <cellStyle name="Nota 2 2 3 3 3 9" xfId="4443"/>
    <cellStyle name="Nota 2 2 3 3 3 9 2" xfId="12530"/>
    <cellStyle name="Nota 2 2 3 3 3 9 2 2" xfId="37647"/>
    <cellStyle name="Nota 2 2 3 3 3 9 3" xfId="37646"/>
    <cellStyle name="Nota 2 2 3 3 4" xfId="2512"/>
    <cellStyle name="Nota 2 2 3 3 4 2" xfId="2899"/>
    <cellStyle name="Nota 2 2 3 3 4 2 2" xfId="16015"/>
    <cellStyle name="Nota 2 2 3 3 4 2 2 2" xfId="37650"/>
    <cellStyle name="Nota 2 2 3 3 4 2 3" xfId="37649"/>
    <cellStyle name="Nota 2 2 3 3 4 3" xfId="3282"/>
    <cellStyle name="Nota 2 2 3 3 4 3 2" xfId="15053"/>
    <cellStyle name="Nota 2 2 3 3 4 3 2 2" xfId="37652"/>
    <cellStyle name="Nota 2 2 3 3 4 3 3" xfId="37651"/>
    <cellStyle name="Nota 2 2 3 3 4 4" xfId="3665"/>
    <cellStyle name="Nota 2 2 3 3 4 4 2" xfId="13294"/>
    <cellStyle name="Nota 2 2 3 3 4 4 2 2" xfId="37654"/>
    <cellStyle name="Nota 2 2 3 3 4 4 3" xfId="37653"/>
    <cellStyle name="Nota 2 2 3 3 4 5" xfId="4047"/>
    <cellStyle name="Nota 2 2 3 3 4 5 2" xfId="12912"/>
    <cellStyle name="Nota 2 2 3 3 4 5 2 2" xfId="37656"/>
    <cellStyle name="Nota 2 2 3 3 4 5 3" xfId="37655"/>
    <cellStyle name="Nota 2 2 3 3 4 6" xfId="5237"/>
    <cellStyle name="Nota 2 2 3 3 4 6 2" xfId="18755"/>
    <cellStyle name="Nota 2 2 3 3 4 6 2 2" xfId="37658"/>
    <cellStyle name="Nota 2 2 3 3 4 6 3" xfId="37657"/>
    <cellStyle name="Nota 2 2 3 3 4 7" xfId="8652"/>
    <cellStyle name="Nota 2 2 3 3 4 7 2" xfId="37659"/>
    <cellStyle name="Nota 2 2 3 3 4 8" xfId="16601"/>
    <cellStyle name="Nota 2 2 3 3 4 8 2" xfId="37660"/>
    <cellStyle name="Nota 2 2 3 3 4 9" xfId="37648"/>
    <cellStyle name="Nota 2 2 3 3 5" xfId="2331"/>
    <cellStyle name="Nota 2 2 3 3 5 2" xfId="6946"/>
    <cellStyle name="Nota 2 2 3 3 5 2 2" xfId="20464"/>
    <cellStyle name="Nota 2 2 3 3 5 2 2 2" xfId="37663"/>
    <cellStyle name="Nota 2 2 3 3 5 2 3" xfId="37662"/>
    <cellStyle name="Nota 2 2 3 3 5 3" xfId="8484"/>
    <cellStyle name="Nota 2 2 3 3 5 3 2" xfId="37664"/>
    <cellStyle name="Nota 2 2 3 3 5 4" xfId="14711"/>
    <cellStyle name="Nota 2 2 3 3 5 4 2" xfId="37665"/>
    <cellStyle name="Nota 2 2 3 3 5 5" xfId="37661"/>
    <cellStyle name="Nota 2 2 3 3 6" xfId="8288"/>
    <cellStyle name="Nota 2 2 3 3 6 2" xfId="37666"/>
    <cellStyle name="Nota 2 2 3 3 7" xfId="37549"/>
    <cellStyle name="Nota 2 2 3 4" xfId="2432"/>
    <cellStyle name="Nota 2 2 3 4 10" xfId="8584"/>
    <cellStyle name="Nota 2 2 3 4 10 2" xfId="37668"/>
    <cellStyle name="Nota 2 2 3 4 11" xfId="13935"/>
    <cellStyle name="Nota 2 2 3 4 11 2" xfId="37669"/>
    <cellStyle name="Nota 2 2 3 4 12" xfId="37667"/>
    <cellStyle name="Nota 2 2 3 4 2" xfId="2819"/>
    <cellStyle name="Nota 2 2 3 4 2 2" xfId="7400"/>
    <cellStyle name="Nota 2 2 3 4 2 2 2" xfId="11376"/>
    <cellStyle name="Nota 2 2 3 4 2 2 2 2" xfId="37672"/>
    <cellStyle name="Nota 2 2 3 4 2 2 3" xfId="20918"/>
    <cellStyle name="Nota 2 2 3 4 2 2 3 2" xfId="37673"/>
    <cellStyle name="Nota 2 2 3 4 2 2 4" xfId="37671"/>
    <cellStyle name="Nota 2 2 3 4 2 3" xfId="5692"/>
    <cellStyle name="Nota 2 2 3 4 2 3 2" xfId="19210"/>
    <cellStyle name="Nota 2 2 3 4 2 3 2 2" xfId="37675"/>
    <cellStyle name="Nota 2 2 3 4 2 3 3" xfId="37674"/>
    <cellStyle name="Nota 2 2 3 4 2 4" xfId="8949"/>
    <cellStyle name="Nota 2 2 3 4 2 4 2" xfId="37676"/>
    <cellStyle name="Nota 2 2 3 4 2 5" xfId="16605"/>
    <cellStyle name="Nota 2 2 3 4 2 5 2" xfId="37677"/>
    <cellStyle name="Nota 2 2 3 4 2 6" xfId="37670"/>
    <cellStyle name="Nota 2 2 3 4 3" xfId="3202"/>
    <cellStyle name="Nota 2 2 3 4 3 2" xfId="7356"/>
    <cellStyle name="Nota 2 2 3 4 3 2 2" xfId="11347"/>
    <cellStyle name="Nota 2 2 3 4 3 2 2 2" xfId="37680"/>
    <cellStyle name="Nota 2 2 3 4 3 2 3" xfId="20874"/>
    <cellStyle name="Nota 2 2 3 4 3 2 3 2" xfId="37681"/>
    <cellStyle name="Nota 2 2 3 4 3 2 4" xfId="37679"/>
    <cellStyle name="Nota 2 2 3 4 3 3" xfId="5648"/>
    <cellStyle name="Nota 2 2 3 4 3 3 2" xfId="19166"/>
    <cellStyle name="Nota 2 2 3 4 3 3 2 2" xfId="37683"/>
    <cellStyle name="Nota 2 2 3 4 3 3 3" xfId="37682"/>
    <cellStyle name="Nota 2 2 3 4 3 4" xfId="9264"/>
    <cellStyle name="Nota 2 2 3 4 3 4 2" xfId="37684"/>
    <cellStyle name="Nota 2 2 3 4 3 5" xfId="14218"/>
    <cellStyle name="Nota 2 2 3 4 3 5 2" xfId="37685"/>
    <cellStyle name="Nota 2 2 3 4 3 6" xfId="37678"/>
    <cellStyle name="Nota 2 2 3 4 4" xfId="3585"/>
    <cellStyle name="Nota 2 2 3 4 4 2" xfId="7707"/>
    <cellStyle name="Nota 2 2 3 4 4 2 2" xfId="11675"/>
    <cellStyle name="Nota 2 2 3 4 4 2 2 2" xfId="37688"/>
    <cellStyle name="Nota 2 2 3 4 4 2 3" xfId="21225"/>
    <cellStyle name="Nota 2 2 3 4 4 2 3 2" xfId="37689"/>
    <cellStyle name="Nota 2 2 3 4 4 2 4" xfId="37687"/>
    <cellStyle name="Nota 2 2 3 4 4 3" xfId="5999"/>
    <cellStyle name="Nota 2 2 3 4 4 3 2" xfId="19517"/>
    <cellStyle name="Nota 2 2 3 4 4 3 2 2" xfId="37691"/>
    <cellStyle name="Nota 2 2 3 4 4 3 3" xfId="37690"/>
    <cellStyle name="Nota 2 2 3 4 4 4" xfId="9442"/>
    <cellStyle name="Nota 2 2 3 4 4 4 2" xfId="37692"/>
    <cellStyle name="Nota 2 2 3 4 4 5" xfId="13363"/>
    <cellStyle name="Nota 2 2 3 4 4 5 2" xfId="37693"/>
    <cellStyle name="Nota 2 2 3 4 4 6" xfId="37686"/>
    <cellStyle name="Nota 2 2 3 4 5" xfId="3967"/>
    <cellStyle name="Nota 2 2 3 4 5 2" xfId="7939"/>
    <cellStyle name="Nota 2 2 3 4 5 2 2" xfId="11907"/>
    <cellStyle name="Nota 2 2 3 4 5 2 2 2" xfId="37696"/>
    <cellStyle name="Nota 2 2 3 4 5 2 3" xfId="21457"/>
    <cellStyle name="Nota 2 2 3 4 5 2 3 2" xfId="37697"/>
    <cellStyle name="Nota 2 2 3 4 5 2 4" xfId="37695"/>
    <cellStyle name="Nota 2 2 3 4 5 3" xfId="6231"/>
    <cellStyle name="Nota 2 2 3 4 5 3 2" xfId="19749"/>
    <cellStyle name="Nota 2 2 3 4 5 3 2 2" xfId="37699"/>
    <cellStyle name="Nota 2 2 3 4 5 3 3" xfId="37698"/>
    <cellStyle name="Nota 2 2 3 4 5 4" xfId="9619"/>
    <cellStyle name="Nota 2 2 3 4 5 4 2" xfId="37700"/>
    <cellStyle name="Nota 2 2 3 4 5 5" xfId="12992"/>
    <cellStyle name="Nota 2 2 3 4 5 5 2" xfId="37701"/>
    <cellStyle name="Nota 2 2 3 4 5 6" xfId="37694"/>
    <cellStyle name="Nota 2 2 3 4 6" xfId="6463"/>
    <cellStyle name="Nota 2 2 3 4 6 2" xfId="8171"/>
    <cellStyle name="Nota 2 2 3 4 6 2 2" xfId="12139"/>
    <cellStyle name="Nota 2 2 3 4 6 2 2 2" xfId="37704"/>
    <cellStyle name="Nota 2 2 3 4 6 2 3" xfId="21689"/>
    <cellStyle name="Nota 2 2 3 4 6 2 3 2" xfId="37705"/>
    <cellStyle name="Nota 2 2 3 4 6 2 4" xfId="37703"/>
    <cellStyle name="Nota 2 2 3 4 6 3" xfId="10597"/>
    <cellStyle name="Nota 2 2 3 4 6 3 2" xfId="37706"/>
    <cellStyle name="Nota 2 2 3 4 6 4" xfId="19981"/>
    <cellStyle name="Nota 2 2 3 4 6 4 2" xfId="37707"/>
    <cellStyle name="Nota 2 2 3 4 6 5" xfId="37702"/>
    <cellStyle name="Nota 2 2 3 4 7" xfId="5451"/>
    <cellStyle name="Nota 2 2 3 4 7 2" xfId="10192"/>
    <cellStyle name="Nota 2 2 3 4 7 2 2" xfId="37709"/>
    <cellStyle name="Nota 2 2 3 4 7 3" xfId="18969"/>
    <cellStyle name="Nota 2 2 3 4 7 3 2" xfId="37710"/>
    <cellStyle name="Nota 2 2 3 4 7 4" xfId="37708"/>
    <cellStyle name="Nota 2 2 3 4 8" xfId="7159"/>
    <cellStyle name="Nota 2 2 3 4 8 2" xfId="11180"/>
    <cellStyle name="Nota 2 2 3 4 8 2 2" xfId="37712"/>
    <cellStyle name="Nota 2 2 3 4 8 3" xfId="20677"/>
    <cellStyle name="Nota 2 2 3 4 8 3 2" xfId="37713"/>
    <cellStyle name="Nota 2 2 3 4 8 4" xfId="37711"/>
    <cellStyle name="Nota 2 2 3 4 9" xfId="4645"/>
    <cellStyle name="Nota 2 2 3 4 9 2" xfId="12391"/>
    <cellStyle name="Nota 2 2 3 4 9 2 2" xfId="37715"/>
    <cellStyle name="Nota 2 2 3 4 9 3" xfId="37714"/>
    <cellStyle name="Nota 2 2 3 5" xfId="2664"/>
    <cellStyle name="Nota 2 2 3 5 10" xfId="8794"/>
    <cellStyle name="Nota 2 2 3 5 10 2" xfId="37717"/>
    <cellStyle name="Nota 2 2 3 5 11" xfId="14450"/>
    <cellStyle name="Nota 2 2 3 5 11 2" xfId="37718"/>
    <cellStyle name="Nota 2 2 3 5 12" xfId="37716"/>
    <cellStyle name="Nota 2 2 3 5 2" xfId="3051"/>
    <cellStyle name="Nota 2 2 3 5 2 2" xfId="6748"/>
    <cellStyle name="Nota 2 2 3 5 2 2 2" xfId="10853"/>
    <cellStyle name="Nota 2 2 3 5 2 2 2 2" xfId="37721"/>
    <cellStyle name="Nota 2 2 3 5 2 2 3" xfId="20266"/>
    <cellStyle name="Nota 2 2 3 5 2 2 3 2" xfId="37722"/>
    <cellStyle name="Nota 2 2 3 5 2 2 4" xfId="37720"/>
    <cellStyle name="Nota 2 2 3 5 2 3" xfId="5039"/>
    <cellStyle name="Nota 2 2 3 5 2 3 2" xfId="18557"/>
    <cellStyle name="Nota 2 2 3 5 2 3 2 2" xfId="37724"/>
    <cellStyle name="Nota 2 2 3 5 2 3 3" xfId="37723"/>
    <cellStyle name="Nota 2 2 3 5 2 4" xfId="9143"/>
    <cellStyle name="Nota 2 2 3 5 2 4 2" xfId="37725"/>
    <cellStyle name="Nota 2 2 3 5 2 5" xfId="15683"/>
    <cellStyle name="Nota 2 2 3 5 2 5 2" xfId="37726"/>
    <cellStyle name="Nota 2 2 3 5 2 6" xfId="37719"/>
    <cellStyle name="Nota 2 2 3 5 3" xfId="3434"/>
    <cellStyle name="Nota 2 2 3 5 3 2" xfId="6801"/>
    <cellStyle name="Nota 2 2 3 5 3 2 2" xfId="10891"/>
    <cellStyle name="Nota 2 2 3 5 3 2 2 2" xfId="37729"/>
    <cellStyle name="Nota 2 2 3 5 3 2 3" xfId="20319"/>
    <cellStyle name="Nota 2 2 3 5 3 2 3 2" xfId="37730"/>
    <cellStyle name="Nota 2 2 3 5 3 2 4" xfId="37728"/>
    <cellStyle name="Nota 2 2 3 5 3 3" xfId="5092"/>
    <cellStyle name="Nota 2 2 3 5 3 3 2" xfId="18610"/>
    <cellStyle name="Nota 2 2 3 5 3 3 2 2" xfId="37732"/>
    <cellStyle name="Nota 2 2 3 5 3 3 3" xfId="37731"/>
    <cellStyle name="Nota 2 2 3 5 3 4" xfId="9357"/>
    <cellStyle name="Nota 2 2 3 5 3 4 2" xfId="37733"/>
    <cellStyle name="Nota 2 2 3 5 3 5" xfId="13511"/>
    <cellStyle name="Nota 2 2 3 5 3 5 2" xfId="37734"/>
    <cellStyle name="Nota 2 2 3 5 3 6" xfId="37727"/>
    <cellStyle name="Nota 2 2 3 5 4" xfId="3817"/>
    <cellStyle name="Nota 2 2 3 5 4 2" xfId="7630"/>
    <cellStyle name="Nota 2 2 3 5 4 2 2" xfId="11598"/>
    <cellStyle name="Nota 2 2 3 5 4 2 2 2" xfId="37737"/>
    <cellStyle name="Nota 2 2 3 5 4 2 3" xfId="21148"/>
    <cellStyle name="Nota 2 2 3 5 4 2 3 2" xfId="37738"/>
    <cellStyle name="Nota 2 2 3 5 4 2 4" xfId="37736"/>
    <cellStyle name="Nota 2 2 3 5 4 3" xfId="5922"/>
    <cellStyle name="Nota 2 2 3 5 4 3 2" xfId="19440"/>
    <cellStyle name="Nota 2 2 3 5 4 3 2 2" xfId="37740"/>
    <cellStyle name="Nota 2 2 3 5 4 3 3" xfId="37739"/>
    <cellStyle name="Nota 2 2 3 5 4 4" xfId="9535"/>
    <cellStyle name="Nota 2 2 3 5 4 4 2" xfId="37741"/>
    <cellStyle name="Nota 2 2 3 5 4 5" xfId="13142"/>
    <cellStyle name="Nota 2 2 3 5 4 5 2" xfId="37742"/>
    <cellStyle name="Nota 2 2 3 5 4 6" xfId="37735"/>
    <cellStyle name="Nota 2 2 3 5 5" xfId="4199"/>
    <cellStyle name="Nota 2 2 3 5 5 2" xfId="7862"/>
    <cellStyle name="Nota 2 2 3 5 5 2 2" xfId="11830"/>
    <cellStyle name="Nota 2 2 3 5 5 2 2 2" xfId="37745"/>
    <cellStyle name="Nota 2 2 3 5 5 2 3" xfId="21380"/>
    <cellStyle name="Nota 2 2 3 5 5 2 3 2" xfId="37746"/>
    <cellStyle name="Nota 2 2 3 5 5 2 4" xfId="37744"/>
    <cellStyle name="Nota 2 2 3 5 5 3" xfId="6154"/>
    <cellStyle name="Nota 2 2 3 5 5 3 2" xfId="19672"/>
    <cellStyle name="Nota 2 2 3 5 5 3 2 2" xfId="37748"/>
    <cellStyle name="Nota 2 2 3 5 5 3 3" xfId="37747"/>
    <cellStyle name="Nota 2 2 3 5 5 4" xfId="9712"/>
    <cellStyle name="Nota 2 2 3 5 5 4 2" xfId="37749"/>
    <cellStyle name="Nota 2 2 3 5 5 5" xfId="12760"/>
    <cellStyle name="Nota 2 2 3 5 5 5 2" xfId="37750"/>
    <cellStyle name="Nota 2 2 3 5 5 6" xfId="37743"/>
    <cellStyle name="Nota 2 2 3 5 6" xfId="6386"/>
    <cellStyle name="Nota 2 2 3 5 6 2" xfId="8094"/>
    <cellStyle name="Nota 2 2 3 5 6 2 2" xfId="12062"/>
    <cellStyle name="Nota 2 2 3 5 6 2 2 2" xfId="37753"/>
    <cellStyle name="Nota 2 2 3 5 6 2 3" xfId="21612"/>
    <cellStyle name="Nota 2 2 3 5 6 2 3 2" xfId="37754"/>
    <cellStyle name="Nota 2 2 3 5 6 2 4" xfId="37752"/>
    <cellStyle name="Nota 2 2 3 5 6 3" xfId="10520"/>
    <cellStyle name="Nota 2 2 3 5 6 3 2" xfId="37755"/>
    <cellStyle name="Nota 2 2 3 5 6 4" xfId="19904"/>
    <cellStyle name="Nota 2 2 3 5 6 4 2" xfId="37756"/>
    <cellStyle name="Nota 2 2 3 5 6 5" xfId="37751"/>
    <cellStyle name="Nota 2 2 3 5 7" xfId="5374"/>
    <cellStyle name="Nota 2 2 3 5 7 2" xfId="10115"/>
    <cellStyle name="Nota 2 2 3 5 7 2 2" xfId="37758"/>
    <cellStyle name="Nota 2 2 3 5 7 3" xfId="18892"/>
    <cellStyle name="Nota 2 2 3 5 7 3 2" xfId="37759"/>
    <cellStyle name="Nota 2 2 3 5 7 4" xfId="37757"/>
    <cellStyle name="Nota 2 2 3 5 8" xfId="7082"/>
    <cellStyle name="Nota 2 2 3 5 8 2" xfId="11103"/>
    <cellStyle name="Nota 2 2 3 5 8 2 2" xfId="37761"/>
    <cellStyle name="Nota 2 2 3 5 8 3" xfId="20600"/>
    <cellStyle name="Nota 2 2 3 5 8 3 2" xfId="37762"/>
    <cellStyle name="Nota 2 2 3 5 8 4" xfId="37760"/>
    <cellStyle name="Nota 2 2 3 5 9" xfId="4469"/>
    <cellStyle name="Nota 2 2 3 5 9 2" xfId="12504"/>
    <cellStyle name="Nota 2 2 3 5 9 2 2" xfId="37764"/>
    <cellStyle name="Nota 2 2 3 5 9 3" xfId="37763"/>
    <cellStyle name="Nota 2 2 3 6" xfId="2473"/>
    <cellStyle name="Nota 2 2 3 6 2" xfId="2860"/>
    <cellStyle name="Nota 2 2 3 6 2 2" xfId="4579"/>
    <cellStyle name="Nota 2 2 3 6 2 2 2" xfId="12414"/>
    <cellStyle name="Nota 2 2 3 6 2 2 2 2" xfId="37768"/>
    <cellStyle name="Nota 2 2 3 6 2 2 3" xfId="37767"/>
    <cellStyle name="Nota 2 2 3 6 2 3" xfId="8986"/>
    <cellStyle name="Nota 2 2 3 6 2 3 2" xfId="37769"/>
    <cellStyle name="Nota 2 2 3 6 2 4" xfId="13957"/>
    <cellStyle name="Nota 2 2 3 6 2 4 2" xfId="37770"/>
    <cellStyle name="Nota 2 2 3 6 2 5" xfId="37766"/>
    <cellStyle name="Nota 2 2 3 6 3" xfId="3243"/>
    <cellStyle name="Nota 2 2 3 6 3 2" xfId="14485"/>
    <cellStyle name="Nota 2 2 3 6 3 2 2" xfId="37772"/>
    <cellStyle name="Nota 2 2 3 6 3 3" xfId="37771"/>
    <cellStyle name="Nota 2 2 3 6 4" xfId="3626"/>
    <cellStyle name="Nota 2 2 3 6 4 2" xfId="13600"/>
    <cellStyle name="Nota 2 2 3 6 4 2 2" xfId="37774"/>
    <cellStyle name="Nota 2 2 3 6 4 3" xfId="37773"/>
    <cellStyle name="Nota 2 2 3 6 5" xfId="4008"/>
    <cellStyle name="Nota 2 2 3 6 5 2" xfId="12951"/>
    <cellStyle name="Nota 2 2 3 6 5 2 2" xfId="37776"/>
    <cellStyle name="Nota 2 2 3 6 5 3" xfId="37775"/>
    <cellStyle name="Nota 2 2 3 6 6" xfId="4789"/>
    <cellStyle name="Nota 2 2 3 6 6 2" xfId="18307"/>
    <cellStyle name="Nota 2 2 3 6 6 2 2" xfId="37778"/>
    <cellStyle name="Nota 2 2 3 6 6 3" xfId="37777"/>
    <cellStyle name="Nota 2 2 3 6 7" xfId="8621"/>
    <cellStyle name="Nota 2 2 3 6 7 2" xfId="37779"/>
    <cellStyle name="Nota 2 2 3 6 8" xfId="15899"/>
    <cellStyle name="Nota 2 2 3 6 8 2" xfId="37780"/>
    <cellStyle name="Nota 2 2 3 6 9" xfId="37765"/>
    <cellStyle name="Nota 2 2 3 7" xfId="5623"/>
    <cellStyle name="Nota 2 2 3 7 2" xfId="7331"/>
    <cellStyle name="Nota 2 2 3 7 2 2" xfId="11330"/>
    <cellStyle name="Nota 2 2 3 7 2 2 2" xfId="37783"/>
    <cellStyle name="Nota 2 2 3 7 2 3" xfId="20849"/>
    <cellStyle name="Nota 2 2 3 7 2 3 2" xfId="37784"/>
    <cellStyle name="Nota 2 2 3 7 2 4" xfId="37782"/>
    <cellStyle name="Nota 2 2 3 7 3" xfId="10299"/>
    <cellStyle name="Nota 2 2 3 7 3 2" xfId="37785"/>
    <cellStyle name="Nota 2 2 3 7 4" xfId="19141"/>
    <cellStyle name="Nota 2 2 3 7 4 2" xfId="37786"/>
    <cellStyle name="Nota 2 2 3 7 5" xfId="37781"/>
    <cellStyle name="Nota 2 2 3 8" xfId="5830"/>
    <cellStyle name="Nota 2 2 3 8 2" xfId="7538"/>
    <cellStyle name="Nota 2 2 3 8 2 2" xfId="11508"/>
    <cellStyle name="Nota 2 2 3 8 2 2 2" xfId="37789"/>
    <cellStyle name="Nota 2 2 3 8 2 3" xfId="21056"/>
    <cellStyle name="Nota 2 2 3 8 2 3 2" xfId="37790"/>
    <cellStyle name="Nota 2 2 3 8 2 4" xfId="37788"/>
    <cellStyle name="Nota 2 2 3 8 3" xfId="10361"/>
    <cellStyle name="Nota 2 2 3 8 3 2" xfId="37791"/>
    <cellStyle name="Nota 2 2 3 8 4" xfId="19348"/>
    <cellStyle name="Nota 2 2 3 8 4 2" xfId="37792"/>
    <cellStyle name="Nota 2 2 3 8 5" xfId="37787"/>
    <cellStyle name="Nota 2 2 3 9" xfId="5015"/>
    <cellStyle name="Nota 2 2 3 9 2" xfId="6724"/>
    <cellStyle name="Nota 2 2 3 9 2 2" xfId="10833"/>
    <cellStyle name="Nota 2 2 3 9 2 2 2" xfId="37795"/>
    <cellStyle name="Nota 2 2 3 9 2 3" xfId="20242"/>
    <cellStyle name="Nota 2 2 3 9 2 3 2" xfId="37796"/>
    <cellStyle name="Nota 2 2 3 9 2 4" xfId="37794"/>
    <cellStyle name="Nota 2 2 3 9 3" xfId="9973"/>
    <cellStyle name="Nota 2 2 3 9 3 2" xfId="37797"/>
    <cellStyle name="Nota 2 2 3 9 4" xfId="18533"/>
    <cellStyle name="Nota 2 2 3 9 4 2" xfId="37798"/>
    <cellStyle name="Nota 2 2 3 9 5" xfId="37793"/>
    <cellStyle name="Nota 2 2 4" xfId="2560"/>
    <cellStyle name="Nota 2 2 4 2" xfId="2947"/>
    <cellStyle name="Nota 2 2 4 2 2" xfId="14750"/>
    <cellStyle name="Nota 2 2 4 2 2 2" xfId="37801"/>
    <cellStyle name="Nota 2 2 4 2 3" xfId="37800"/>
    <cellStyle name="Nota 2 2 4 3" xfId="3330"/>
    <cellStyle name="Nota 2 2 4 3 2" xfId="13689"/>
    <cellStyle name="Nota 2 2 4 3 2 2" xfId="37803"/>
    <cellStyle name="Nota 2 2 4 3 3" xfId="37802"/>
    <cellStyle name="Nota 2 2 4 4" xfId="3713"/>
    <cellStyle name="Nota 2 2 4 4 2" xfId="13246"/>
    <cellStyle name="Nota 2 2 4 4 2 2" xfId="37805"/>
    <cellStyle name="Nota 2 2 4 4 3" xfId="37804"/>
    <cellStyle name="Nota 2 2 4 5" xfId="4095"/>
    <cellStyle name="Nota 2 2 4 5 2" xfId="12864"/>
    <cellStyle name="Nota 2 2 4 5 2 2" xfId="37807"/>
    <cellStyle name="Nota 2 2 4 5 3" xfId="37806"/>
    <cellStyle name="Nota 2 2 4 6" xfId="13835"/>
    <cellStyle name="Nota 2 2 4 6 2" xfId="37808"/>
    <cellStyle name="Nota 2 2 4 7" xfId="37799"/>
    <cellStyle name="Nota 2 2 5" xfId="2465"/>
    <cellStyle name="Nota 2 2 5 2" xfId="2852"/>
    <cellStyle name="Nota 2 2 5 2 2" xfId="17590"/>
    <cellStyle name="Nota 2 2 5 2 2 2" xfId="37811"/>
    <cellStyle name="Nota 2 2 5 2 3" xfId="37810"/>
    <cellStyle name="Nota 2 2 5 3" xfId="3235"/>
    <cellStyle name="Nota 2 2 5 3 2" xfId="16757"/>
    <cellStyle name="Nota 2 2 5 3 2 2" xfId="37813"/>
    <cellStyle name="Nota 2 2 5 3 3" xfId="37812"/>
    <cellStyle name="Nota 2 2 5 4" xfId="3618"/>
    <cellStyle name="Nota 2 2 5 4 2" xfId="13333"/>
    <cellStyle name="Nota 2 2 5 4 2 2" xfId="37815"/>
    <cellStyle name="Nota 2 2 5 4 3" xfId="37814"/>
    <cellStyle name="Nota 2 2 5 5" xfId="4000"/>
    <cellStyle name="Nota 2 2 5 5 2" xfId="12959"/>
    <cellStyle name="Nota 2 2 5 5 2 2" xfId="37817"/>
    <cellStyle name="Nota 2 2 5 5 3" xfId="37816"/>
    <cellStyle name="Nota 2 2 5 6" xfId="18051"/>
    <cellStyle name="Nota 2 2 5 6 2" xfId="37818"/>
    <cellStyle name="Nota 2 2 5 7" xfId="37809"/>
    <cellStyle name="Nota 2 2 6" xfId="21872"/>
    <cellStyle name="Nota 2 2 6 2" xfId="37819"/>
    <cellStyle name="Nota 2 2 7" xfId="29083"/>
    <cellStyle name="Nota 2 2 8" xfId="56055"/>
    <cellStyle name="Nota 2 3" xfId="1339"/>
    <cellStyle name="Nota 2 3 2" xfId="2094"/>
    <cellStyle name="Nota 2 3 2 10" xfId="4728"/>
    <cellStyle name="Nota 2 3 2 10 2" xfId="9868"/>
    <cellStyle name="Nota 2 3 2 10 2 2" xfId="37822"/>
    <cellStyle name="Nota 2 3 2 10 3" xfId="12320"/>
    <cellStyle name="Nota 2 3 2 10 3 2" xfId="37823"/>
    <cellStyle name="Nota 2 3 2 10 4" xfId="37821"/>
    <cellStyle name="Nota 2 3 2 11" xfId="4522"/>
    <cellStyle name="Nota 2 3 2 11 2" xfId="9784"/>
    <cellStyle name="Nota 2 3 2 11 2 2" xfId="37825"/>
    <cellStyle name="Nota 2 3 2 11 3" xfId="12453"/>
    <cellStyle name="Nota 2 3 2 11 3 2" xfId="37826"/>
    <cellStyle name="Nota 2 3 2 11 4" xfId="37824"/>
    <cellStyle name="Nota 2 3 2 12" xfId="4337"/>
    <cellStyle name="Nota 2 3 2 12 2" xfId="12623"/>
    <cellStyle name="Nota 2 3 2 12 2 2" xfId="37828"/>
    <cellStyle name="Nota 2 3 2 12 3" xfId="37827"/>
    <cellStyle name="Nota 2 3 2 13" xfId="8257"/>
    <cellStyle name="Nota 2 3 2 13 2" xfId="37829"/>
    <cellStyle name="Nota 2 3 2 14" xfId="37820"/>
    <cellStyle name="Nota 2 3 2 2" xfId="2183"/>
    <cellStyle name="Nota 2 3 2 2 10" xfId="6959"/>
    <cellStyle name="Nota 2 3 2 2 10 2" xfId="11013"/>
    <cellStyle name="Nota 2 3 2 2 10 2 2" xfId="37832"/>
    <cellStyle name="Nota 2 3 2 2 10 3" xfId="20477"/>
    <cellStyle name="Nota 2 3 2 2 10 3 2" xfId="37833"/>
    <cellStyle name="Nota 2 3 2 2 10 4" xfId="37831"/>
    <cellStyle name="Nota 2 3 2 2 11" xfId="4376"/>
    <cellStyle name="Nota 2 3 2 2 11 2" xfId="12593"/>
    <cellStyle name="Nota 2 3 2 2 11 2 2" xfId="37835"/>
    <cellStyle name="Nota 2 3 2 2 11 3" xfId="37834"/>
    <cellStyle name="Nota 2 3 2 2 12" xfId="8338"/>
    <cellStyle name="Nota 2 3 2 2 12 2" xfId="37836"/>
    <cellStyle name="Nota 2 3 2 2 13" xfId="17327"/>
    <cellStyle name="Nota 2 3 2 2 13 2" xfId="37837"/>
    <cellStyle name="Nota 2 3 2 2 14" xfId="37830"/>
    <cellStyle name="Nota 2 3 2 2 2" xfId="2238"/>
    <cellStyle name="Nota 2 3 2 2 2 2" xfId="2461"/>
    <cellStyle name="Nota 2 3 2 2 2 2 10" xfId="8613"/>
    <cellStyle name="Nota 2 3 2 2 2 2 10 2" xfId="37840"/>
    <cellStyle name="Nota 2 3 2 2 2 2 11" xfId="16168"/>
    <cellStyle name="Nota 2 3 2 2 2 2 11 2" xfId="37841"/>
    <cellStyle name="Nota 2 3 2 2 2 2 12" xfId="37839"/>
    <cellStyle name="Nota 2 3 2 2 2 2 2" xfId="2848"/>
    <cellStyle name="Nota 2 3 2 2 2 2 2 2" xfId="7426"/>
    <cellStyle name="Nota 2 3 2 2 2 2 2 2 2" xfId="11402"/>
    <cellStyle name="Nota 2 3 2 2 2 2 2 2 2 2" xfId="37844"/>
    <cellStyle name="Nota 2 3 2 2 2 2 2 2 3" xfId="20944"/>
    <cellStyle name="Nota 2 3 2 2 2 2 2 2 3 2" xfId="37845"/>
    <cellStyle name="Nota 2 3 2 2 2 2 2 2 4" xfId="37843"/>
    <cellStyle name="Nota 2 3 2 2 2 2 2 3" xfId="5718"/>
    <cellStyle name="Nota 2 3 2 2 2 2 2 3 2" xfId="19236"/>
    <cellStyle name="Nota 2 3 2 2 2 2 2 3 2 2" xfId="37847"/>
    <cellStyle name="Nota 2 3 2 2 2 2 2 3 3" xfId="37846"/>
    <cellStyle name="Nota 2 3 2 2 2 2 2 4" xfId="8978"/>
    <cellStyle name="Nota 2 3 2 2 2 2 2 4 2" xfId="37848"/>
    <cellStyle name="Nota 2 3 2 2 2 2 2 5" xfId="17125"/>
    <cellStyle name="Nota 2 3 2 2 2 2 2 5 2" xfId="37849"/>
    <cellStyle name="Nota 2 3 2 2 2 2 2 6" xfId="37842"/>
    <cellStyle name="Nota 2 3 2 2 2 2 3" xfId="3231"/>
    <cellStyle name="Nota 2 3 2 2 2 2 3 2" xfId="6568"/>
    <cellStyle name="Nota 2 3 2 2 2 2 3 2 2" xfId="10702"/>
    <cellStyle name="Nota 2 3 2 2 2 2 3 2 2 2" xfId="37852"/>
    <cellStyle name="Nota 2 3 2 2 2 2 3 2 3" xfId="20086"/>
    <cellStyle name="Nota 2 3 2 2 2 2 3 2 3 2" xfId="37853"/>
    <cellStyle name="Nota 2 3 2 2 2 2 3 2 4" xfId="37851"/>
    <cellStyle name="Nota 2 3 2 2 2 2 3 3" xfId="4859"/>
    <cellStyle name="Nota 2 3 2 2 2 2 3 3 2" xfId="18377"/>
    <cellStyle name="Nota 2 3 2 2 2 2 3 3 2 2" xfId="37855"/>
    <cellStyle name="Nota 2 3 2 2 2 2 3 3 3" xfId="37854"/>
    <cellStyle name="Nota 2 3 2 2 2 2 3 4" xfId="9293"/>
    <cellStyle name="Nota 2 3 2 2 2 2 3 4 2" xfId="37856"/>
    <cellStyle name="Nota 2 3 2 2 2 2 3 5" xfId="17457"/>
    <cellStyle name="Nota 2 3 2 2 2 2 3 5 2" xfId="37857"/>
    <cellStyle name="Nota 2 3 2 2 2 2 3 6" xfId="37850"/>
    <cellStyle name="Nota 2 3 2 2 2 2 4" xfId="3614"/>
    <cellStyle name="Nota 2 3 2 2 2 2 4 2" xfId="7733"/>
    <cellStyle name="Nota 2 3 2 2 2 2 4 2 2" xfId="11701"/>
    <cellStyle name="Nota 2 3 2 2 2 2 4 2 2 2" xfId="37860"/>
    <cellStyle name="Nota 2 3 2 2 2 2 4 2 3" xfId="21251"/>
    <cellStyle name="Nota 2 3 2 2 2 2 4 2 3 2" xfId="37861"/>
    <cellStyle name="Nota 2 3 2 2 2 2 4 2 4" xfId="37859"/>
    <cellStyle name="Nota 2 3 2 2 2 2 4 3" xfId="6025"/>
    <cellStyle name="Nota 2 3 2 2 2 2 4 3 2" xfId="19543"/>
    <cellStyle name="Nota 2 3 2 2 2 2 4 3 2 2" xfId="37863"/>
    <cellStyle name="Nota 2 3 2 2 2 2 4 3 3" xfId="37862"/>
    <cellStyle name="Nota 2 3 2 2 2 2 4 4" xfId="9471"/>
    <cellStyle name="Nota 2 3 2 2 2 2 4 4 2" xfId="37864"/>
    <cellStyle name="Nota 2 3 2 2 2 2 4 5" xfId="13337"/>
    <cellStyle name="Nota 2 3 2 2 2 2 4 5 2" xfId="37865"/>
    <cellStyle name="Nota 2 3 2 2 2 2 4 6" xfId="37858"/>
    <cellStyle name="Nota 2 3 2 2 2 2 5" xfId="3996"/>
    <cellStyle name="Nota 2 3 2 2 2 2 5 2" xfId="7965"/>
    <cellStyle name="Nota 2 3 2 2 2 2 5 2 2" xfId="11933"/>
    <cellStyle name="Nota 2 3 2 2 2 2 5 2 2 2" xfId="37868"/>
    <cellStyle name="Nota 2 3 2 2 2 2 5 2 3" xfId="21483"/>
    <cellStyle name="Nota 2 3 2 2 2 2 5 2 3 2" xfId="37869"/>
    <cellStyle name="Nota 2 3 2 2 2 2 5 2 4" xfId="37867"/>
    <cellStyle name="Nota 2 3 2 2 2 2 5 3" xfId="6257"/>
    <cellStyle name="Nota 2 3 2 2 2 2 5 3 2" xfId="19775"/>
    <cellStyle name="Nota 2 3 2 2 2 2 5 3 2 2" xfId="37871"/>
    <cellStyle name="Nota 2 3 2 2 2 2 5 3 3" xfId="37870"/>
    <cellStyle name="Nota 2 3 2 2 2 2 5 4" xfId="9648"/>
    <cellStyle name="Nota 2 3 2 2 2 2 5 4 2" xfId="37872"/>
    <cellStyle name="Nota 2 3 2 2 2 2 5 5" xfId="12963"/>
    <cellStyle name="Nota 2 3 2 2 2 2 5 5 2" xfId="37873"/>
    <cellStyle name="Nota 2 3 2 2 2 2 5 6" xfId="37866"/>
    <cellStyle name="Nota 2 3 2 2 2 2 6" xfId="6489"/>
    <cellStyle name="Nota 2 3 2 2 2 2 6 2" xfId="8197"/>
    <cellStyle name="Nota 2 3 2 2 2 2 6 2 2" xfId="12165"/>
    <cellStyle name="Nota 2 3 2 2 2 2 6 2 2 2" xfId="37876"/>
    <cellStyle name="Nota 2 3 2 2 2 2 6 2 3" xfId="21715"/>
    <cellStyle name="Nota 2 3 2 2 2 2 6 2 3 2" xfId="37877"/>
    <cellStyle name="Nota 2 3 2 2 2 2 6 2 4" xfId="37875"/>
    <cellStyle name="Nota 2 3 2 2 2 2 6 3" xfId="10623"/>
    <cellStyle name="Nota 2 3 2 2 2 2 6 3 2" xfId="37878"/>
    <cellStyle name="Nota 2 3 2 2 2 2 6 4" xfId="20007"/>
    <cellStyle name="Nota 2 3 2 2 2 2 6 4 2" xfId="37879"/>
    <cellStyle name="Nota 2 3 2 2 2 2 6 5" xfId="37874"/>
    <cellStyle name="Nota 2 3 2 2 2 2 7" xfId="5477"/>
    <cellStyle name="Nota 2 3 2 2 2 2 7 2" xfId="10218"/>
    <cellStyle name="Nota 2 3 2 2 2 2 7 2 2" xfId="37881"/>
    <cellStyle name="Nota 2 3 2 2 2 2 7 3" xfId="18995"/>
    <cellStyle name="Nota 2 3 2 2 2 2 7 3 2" xfId="37882"/>
    <cellStyle name="Nota 2 3 2 2 2 2 7 4" xfId="37880"/>
    <cellStyle name="Nota 2 3 2 2 2 2 8" xfId="7185"/>
    <cellStyle name="Nota 2 3 2 2 2 2 8 2" xfId="11206"/>
    <cellStyle name="Nota 2 3 2 2 2 2 8 2 2" xfId="37884"/>
    <cellStyle name="Nota 2 3 2 2 2 2 8 3" xfId="20703"/>
    <cellStyle name="Nota 2 3 2 2 2 2 8 3 2" xfId="37885"/>
    <cellStyle name="Nota 2 3 2 2 2 2 8 4" xfId="37883"/>
    <cellStyle name="Nota 2 3 2 2 2 2 9" xfId="4671"/>
    <cellStyle name="Nota 2 3 2 2 2 2 9 2" xfId="12365"/>
    <cellStyle name="Nota 2 3 2 2 2 2 9 2 2" xfId="37887"/>
    <cellStyle name="Nota 2 3 2 2 2 2 9 3" xfId="37886"/>
    <cellStyle name="Nota 2 3 2 2 2 3" xfId="2728"/>
    <cellStyle name="Nota 2 3 2 2 2 3 10" xfId="8858"/>
    <cellStyle name="Nota 2 3 2 2 2 3 10 2" xfId="37889"/>
    <cellStyle name="Nota 2 3 2 2 2 3 11" xfId="17978"/>
    <cellStyle name="Nota 2 3 2 2 2 3 11 2" xfId="37890"/>
    <cellStyle name="Nota 2 3 2 2 2 3 12" xfId="37888"/>
    <cellStyle name="Nota 2 3 2 2 2 3 2" xfId="3115"/>
    <cellStyle name="Nota 2 3 2 2 2 3 2 2" xfId="7476"/>
    <cellStyle name="Nota 2 3 2 2 2 3 2 2 2" xfId="11452"/>
    <cellStyle name="Nota 2 3 2 2 2 3 2 2 2 2" xfId="37893"/>
    <cellStyle name="Nota 2 3 2 2 2 3 2 2 3" xfId="20994"/>
    <cellStyle name="Nota 2 3 2 2 2 3 2 2 3 2" xfId="37894"/>
    <cellStyle name="Nota 2 3 2 2 2 3 2 2 4" xfId="37892"/>
    <cellStyle name="Nota 2 3 2 2 2 3 2 3" xfId="5768"/>
    <cellStyle name="Nota 2 3 2 2 2 3 2 3 2" xfId="19286"/>
    <cellStyle name="Nota 2 3 2 2 2 3 2 3 2 2" xfId="37896"/>
    <cellStyle name="Nota 2 3 2 2 2 3 2 3 3" xfId="37895"/>
    <cellStyle name="Nota 2 3 2 2 2 3 2 4" xfId="9207"/>
    <cellStyle name="Nota 2 3 2 2 2 3 2 4 2" xfId="37897"/>
    <cellStyle name="Nota 2 3 2 2 2 3 2 5" xfId="14498"/>
    <cellStyle name="Nota 2 3 2 2 2 3 2 5 2" xfId="37898"/>
    <cellStyle name="Nota 2 3 2 2 2 3 2 6" xfId="37891"/>
    <cellStyle name="Nota 2 3 2 2 2 3 3" xfId="3498"/>
    <cellStyle name="Nota 2 3 2 2 2 3 3 2" xfId="6543"/>
    <cellStyle name="Nota 2 3 2 2 2 3 3 2 2" xfId="10677"/>
    <cellStyle name="Nota 2 3 2 2 2 3 3 2 2 2" xfId="37901"/>
    <cellStyle name="Nota 2 3 2 2 2 3 3 2 3" xfId="20061"/>
    <cellStyle name="Nota 2 3 2 2 2 3 3 2 3 2" xfId="37902"/>
    <cellStyle name="Nota 2 3 2 2 2 3 3 2 4" xfId="37900"/>
    <cellStyle name="Nota 2 3 2 2 2 3 3 3" xfId="4834"/>
    <cellStyle name="Nota 2 3 2 2 2 3 3 3 2" xfId="18352"/>
    <cellStyle name="Nota 2 3 2 2 2 3 3 3 2 2" xfId="37904"/>
    <cellStyle name="Nota 2 3 2 2 2 3 3 3 3" xfId="37903"/>
    <cellStyle name="Nota 2 3 2 2 2 3 3 4" xfId="9417"/>
    <cellStyle name="Nota 2 3 2 2 2 3 3 4 2" xfId="37905"/>
    <cellStyle name="Nota 2 3 2 2 2 3 3 5" xfId="13447"/>
    <cellStyle name="Nota 2 3 2 2 2 3 3 5 2" xfId="37906"/>
    <cellStyle name="Nota 2 3 2 2 2 3 3 6" xfId="37899"/>
    <cellStyle name="Nota 2 3 2 2 2 3 4" xfId="3881"/>
    <cellStyle name="Nota 2 3 2 2 2 3 4 2" xfId="7783"/>
    <cellStyle name="Nota 2 3 2 2 2 3 4 2 2" xfId="11751"/>
    <cellStyle name="Nota 2 3 2 2 2 3 4 2 2 2" xfId="37909"/>
    <cellStyle name="Nota 2 3 2 2 2 3 4 2 3" xfId="21301"/>
    <cellStyle name="Nota 2 3 2 2 2 3 4 2 3 2" xfId="37910"/>
    <cellStyle name="Nota 2 3 2 2 2 3 4 2 4" xfId="37908"/>
    <cellStyle name="Nota 2 3 2 2 2 3 4 3" xfId="6075"/>
    <cellStyle name="Nota 2 3 2 2 2 3 4 3 2" xfId="19593"/>
    <cellStyle name="Nota 2 3 2 2 2 3 4 3 2 2" xfId="37912"/>
    <cellStyle name="Nota 2 3 2 2 2 3 4 3 3" xfId="37911"/>
    <cellStyle name="Nota 2 3 2 2 2 3 4 4" xfId="9595"/>
    <cellStyle name="Nota 2 3 2 2 2 3 4 4 2" xfId="37913"/>
    <cellStyle name="Nota 2 3 2 2 2 3 4 5" xfId="13078"/>
    <cellStyle name="Nota 2 3 2 2 2 3 4 5 2" xfId="37914"/>
    <cellStyle name="Nota 2 3 2 2 2 3 4 6" xfId="37907"/>
    <cellStyle name="Nota 2 3 2 2 2 3 5" xfId="4263"/>
    <cellStyle name="Nota 2 3 2 2 2 3 5 2" xfId="8015"/>
    <cellStyle name="Nota 2 3 2 2 2 3 5 2 2" xfId="11983"/>
    <cellStyle name="Nota 2 3 2 2 2 3 5 2 2 2" xfId="37917"/>
    <cellStyle name="Nota 2 3 2 2 2 3 5 2 3" xfId="21533"/>
    <cellStyle name="Nota 2 3 2 2 2 3 5 2 3 2" xfId="37918"/>
    <cellStyle name="Nota 2 3 2 2 2 3 5 2 4" xfId="37916"/>
    <cellStyle name="Nota 2 3 2 2 2 3 5 3" xfId="6307"/>
    <cellStyle name="Nota 2 3 2 2 2 3 5 3 2" xfId="19825"/>
    <cellStyle name="Nota 2 3 2 2 2 3 5 3 2 2" xfId="37920"/>
    <cellStyle name="Nota 2 3 2 2 2 3 5 3 3" xfId="37919"/>
    <cellStyle name="Nota 2 3 2 2 2 3 5 4" xfId="9772"/>
    <cellStyle name="Nota 2 3 2 2 2 3 5 4 2" xfId="37921"/>
    <cellStyle name="Nota 2 3 2 2 2 3 5 5" xfId="12696"/>
    <cellStyle name="Nota 2 3 2 2 2 3 5 5 2" xfId="37922"/>
    <cellStyle name="Nota 2 3 2 2 2 3 5 6" xfId="37915"/>
    <cellStyle name="Nota 2 3 2 2 2 3 6" xfId="6539"/>
    <cellStyle name="Nota 2 3 2 2 2 3 6 2" xfId="8247"/>
    <cellStyle name="Nota 2 3 2 2 2 3 6 2 2" xfId="12215"/>
    <cellStyle name="Nota 2 3 2 2 2 3 6 2 2 2" xfId="37925"/>
    <cellStyle name="Nota 2 3 2 2 2 3 6 2 3" xfId="21765"/>
    <cellStyle name="Nota 2 3 2 2 2 3 6 2 3 2" xfId="37926"/>
    <cellStyle name="Nota 2 3 2 2 2 3 6 2 4" xfId="37924"/>
    <cellStyle name="Nota 2 3 2 2 2 3 6 3" xfId="10673"/>
    <cellStyle name="Nota 2 3 2 2 2 3 6 3 2" xfId="37927"/>
    <cellStyle name="Nota 2 3 2 2 2 3 6 4" xfId="20057"/>
    <cellStyle name="Nota 2 3 2 2 2 3 6 4 2" xfId="37928"/>
    <cellStyle name="Nota 2 3 2 2 2 3 6 5" xfId="37923"/>
    <cellStyle name="Nota 2 3 2 2 2 3 7" xfId="5527"/>
    <cellStyle name="Nota 2 3 2 2 2 3 7 2" xfId="10268"/>
    <cellStyle name="Nota 2 3 2 2 2 3 7 2 2" xfId="37930"/>
    <cellStyle name="Nota 2 3 2 2 2 3 7 3" xfId="19045"/>
    <cellStyle name="Nota 2 3 2 2 2 3 7 3 2" xfId="37931"/>
    <cellStyle name="Nota 2 3 2 2 2 3 7 4" xfId="37929"/>
    <cellStyle name="Nota 2 3 2 2 2 3 8" xfId="7235"/>
    <cellStyle name="Nota 2 3 2 2 2 3 8 2" xfId="11256"/>
    <cellStyle name="Nota 2 3 2 2 2 3 8 2 2" xfId="37933"/>
    <cellStyle name="Nota 2 3 2 2 2 3 8 3" xfId="20753"/>
    <cellStyle name="Nota 2 3 2 2 2 3 8 3 2" xfId="37934"/>
    <cellStyle name="Nota 2 3 2 2 2 3 8 4" xfId="37932"/>
    <cellStyle name="Nota 2 3 2 2 2 3 9" xfId="4721"/>
    <cellStyle name="Nota 2 3 2 2 2 3 9 2" xfId="12327"/>
    <cellStyle name="Nota 2 3 2 2 2 3 9 2 2" xfId="37936"/>
    <cellStyle name="Nota 2 3 2 2 2 3 9 3" xfId="37935"/>
    <cellStyle name="Nota 2 3 2 2 2 4" xfId="2785"/>
    <cellStyle name="Nota 2 3 2 2 2 4 2" xfId="3172"/>
    <cellStyle name="Nota 2 3 2 2 2 4 2 2" xfId="15881"/>
    <cellStyle name="Nota 2 3 2 2 2 4 2 2 2" xfId="37939"/>
    <cellStyle name="Nota 2 3 2 2 2 4 2 3" xfId="37938"/>
    <cellStyle name="Nota 2 3 2 2 2 4 3" xfId="3555"/>
    <cellStyle name="Nota 2 3 2 2 2 4 3 2" xfId="13393"/>
    <cellStyle name="Nota 2 3 2 2 2 4 3 2 2" xfId="37941"/>
    <cellStyle name="Nota 2 3 2 2 2 4 3 3" xfId="37940"/>
    <cellStyle name="Nota 2 3 2 2 2 4 4" xfId="3938"/>
    <cellStyle name="Nota 2 3 2 2 2 4 4 2" xfId="13021"/>
    <cellStyle name="Nota 2 3 2 2 2 4 4 2 2" xfId="37943"/>
    <cellStyle name="Nota 2 3 2 2 2 4 4 3" xfId="37942"/>
    <cellStyle name="Nota 2 3 2 2 2 4 5" xfId="4320"/>
    <cellStyle name="Nota 2 3 2 2 2 4 5 2" xfId="12640"/>
    <cellStyle name="Nota 2 3 2 2 2 4 5 2 2" xfId="37945"/>
    <cellStyle name="Nota 2 3 2 2 2 4 5 3" xfId="37944"/>
    <cellStyle name="Nota 2 3 2 2 2 4 6" xfId="5317"/>
    <cellStyle name="Nota 2 3 2 2 2 4 6 2" xfId="18835"/>
    <cellStyle name="Nota 2 3 2 2 2 4 6 2 2" xfId="37947"/>
    <cellStyle name="Nota 2 3 2 2 2 4 6 3" xfId="37946"/>
    <cellStyle name="Nota 2 3 2 2 2 4 7" xfId="8915"/>
    <cellStyle name="Nota 2 3 2 2 2 4 7 2" xfId="37948"/>
    <cellStyle name="Nota 2 3 2 2 2 4 8" xfId="17367"/>
    <cellStyle name="Nota 2 3 2 2 2 4 8 2" xfId="37949"/>
    <cellStyle name="Nota 2 3 2 2 2 4 9" xfId="37937"/>
    <cellStyle name="Nota 2 3 2 2 2 5" xfId="2403"/>
    <cellStyle name="Nota 2 3 2 2 2 5 2" xfId="7025"/>
    <cellStyle name="Nota 2 3 2 2 2 5 2 2" xfId="20543"/>
    <cellStyle name="Nota 2 3 2 2 2 5 2 2 2" xfId="37952"/>
    <cellStyle name="Nota 2 3 2 2 2 5 2 3" xfId="37951"/>
    <cellStyle name="Nota 2 3 2 2 2 5 3" xfId="8555"/>
    <cellStyle name="Nota 2 3 2 2 2 5 3 2" xfId="37953"/>
    <cellStyle name="Nota 2 3 2 2 2 5 4" xfId="18002"/>
    <cellStyle name="Nota 2 3 2 2 2 5 4 2" xfId="37954"/>
    <cellStyle name="Nota 2 3 2 2 2 5 5" xfId="37950"/>
    <cellStyle name="Nota 2 3 2 2 2 6" xfId="8393"/>
    <cellStyle name="Nota 2 3 2 2 2 6 2" xfId="37955"/>
    <cellStyle name="Nota 2 3 2 2 2 7" xfId="37838"/>
    <cellStyle name="Nota 2 3 2 2 3" xfId="2116"/>
    <cellStyle name="Nota 2 3 2 2 3 2" xfId="2415"/>
    <cellStyle name="Nota 2 3 2 2 3 2 10" xfId="8567"/>
    <cellStyle name="Nota 2 3 2 2 3 2 10 2" xfId="37958"/>
    <cellStyle name="Nota 2 3 2 2 3 2 11" xfId="15560"/>
    <cellStyle name="Nota 2 3 2 2 3 2 11 2" xfId="37959"/>
    <cellStyle name="Nota 2 3 2 2 3 2 12" xfId="37957"/>
    <cellStyle name="Nota 2 3 2 2 3 2 2" xfId="2802"/>
    <cellStyle name="Nota 2 3 2 2 3 2 2 2" xfId="6859"/>
    <cellStyle name="Nota 2 3 2 2 3 2 2 2 2" xfId="10945"/>
    <cellStyle name="Nota 2 3 2 2 3 2 2 2 2 2" xfId="37962"/>
    <cellStyle name="Nota 2 3 2 2 3 2 2 2 3" xfId="20377"/>
    <cellStyle name="Nota 2 3 2 2 3 2 2 2 3 2" xfId="37963"/>
    <cellStyle name="Nota 2 3 2 2 3 2 2 2 4" xfId="37961"/>
    <cellStyle name="Nota 2 3 2 2 3 2 2 3" xfId="5150"/>
    <cellStyle name="Nota 2 3 2 2 3 2 2 3 2" xfId="18668"/>
    <cellStyle name="Nota 2 3 2 2 3 2 2 3 2 2" xfId="37965"/>
    <cellStyle name="Nota 2 3 2 2 3 2 2 3 3" xfId="37964"/>
    <cellStyle name="Nota 2 3 2 2 3 2 2 4" xfId="8932"/>
    <cellStyle name="Nota 2 3 2 2 3 2 2 4 2" xfId="37966"/>
    <cellStyle name="Nota 2 3 2 2 3 2 2 5" xfId="17931"/>
    <cellStyle name="Nota 2 3 2 2 3 2 2 5 2" xfId="37967"/>
    <cellStyle name="Nota 2 3 2 2 3 2 2 6" xfId="37960"/>
    <cellStyle name="Nota 2 3 2 2 3 2 3" xfId="3185"/>
    <cellStyle name="Nota 2 3 2 2 3 2 3 2" xfId="7334"/>
    <cellStyle name="Nota 2 3 2 2 3 2 3 2 2" xfId="11332"/>
    <cellStyle name="Nota 2 3 2 2 3 2 3 2 2 2" xfId="37970"/>
    <cellStyle name="Nota 2 3 2 2 3 2 3 2 3" xfId="20852"/>
    <cellStyle name="Nota 2 3 2 2 3 2 3 2 3 2" xfId="37971"/>
    <cellStyle name="Nota 2 3 2 2 3 2 3 2 4" xfId="37969"/>
    <cellStyle name="Nota 2 3 2 2 3 2 3 3" xfId="5626"/>
    <cellStyle name="Nota 2 3 2 2 3 2 3 3 2" xfId="19144"/>
    <cellStyle name="Nota 2 3 2 2 3 2 3 3 2 2" xfId="37973"/>
    <cellStyle name="Nota 2 3 2 2 3 2 3 3 3" xfId="37972"/>
    <cellStyle name="Nota 2 3 2 2 3 2 3 4" xfId="9247"/>
    <cellStyle name="Nota 2 3 2 2 3 2 3 4 2" xfId="37974"/>
    <cellStyle name="Nota 2 3 2 2 3 2 3 5" xfId="14116"/>
    <cellStyle name="Nota 2 3 2 2 3 2 3 5 2" xfId="37975"/>
    <cellStyle name="Nota 2 3 2 2 3 2 3 6" xfId="37968"/>
    <cellStyle name="Nota 2 3 2 2 3 2 4" xfId="3568"/>
    <cellStyle name="Nota 2 3 2 2 3 2 4 2" xfId="7689"/>
    <cellStyle name="Nota 2 3 2 2 3 2 4 2 2" xfId="11657"/>
    <cellStyle name="Nota 2 3 2 2 3 2 4 2 2 2" xfId="37978"/>
    <cellStyle name="Nota 2 3 2 2 3 2 4 2 3" xfId="21207"/>
    <cellStyle name="Nota 2 3 2 2 3 2 4 2 3 2" xfId="37979"/>
    <cellStyle name="Nota 2 3 2 2 3 2 4 2 4" xfId="37977"/>
    <cellStyle name="Nota 2 3 2 2 3 2 4 3" xfId="5981"/>
    <cellStyle name="Nota 2 3 2 2 3 2 4 3 2" xfId="19499"/>
    <cellStyle name="Nota 2 3 2 2 3 2 4 3 2 2" xfId="37981"/>
    <cellStyle name="Nota 2 3 2 2 3 2 4 3 3" xfId="37980"/>
    <cellStyle name="Nota 2 3 2 2 3 2 4 4" xfId="9425"/>
    <cellStyle name="Nota 2 3 2 2 3 2 4 4 2" xfId="37982"/>
    <cellStyle name="Nota 2 3 2 2 3 2 4 5" xfId="13380"/>
    <cellStyle name="Nota 2 3 2 2 3 2 4 5 2" xfId="37983"/>
    <cellStyle name="Nota 2 3 2 2 3 2 4 6" xfId="37976"/>
    <cellStyle name="Nota 2 3 2 2 3 2 5" xfId="3950"/>
    <cellStyle name="Nota 2 3 2 2 3 2 5 2" xfId="7921"/>
    <cellStyle name="Nota 2 3 2 2 3 2 5 2 2" xfId="11889"/>
    <cellStyle name="Nota 2 3 2 2 3 2 5 2 2 2" xfId="37986"/>
    <cellStyle name="Nota 2 3 2 2 3 2 5 2 3" xfId="21439"/>
    <cellStyle name="Nota 2 3 2 2 3 2 5 2 3 2" xfId="37987"/>
    <cellStyle name="Nota 2 3 2 2 3 2 5 2 4" xfId="37985"/>
    <cellStyle name="Nota 2 3 2 2 3 2 5 3" xfId="6213"/>
    <cellStyle name="Nota 2 3 2 2 3 2 5 3 2" xfId="19731"/>
    <cellStyle name="Nota 2 3 2 2 3 2 5 3 2 2" xfId="37989"/>
    <cellStyle name="Nota 2 3 2 2 3 2 5 3 3" xfId="37988"/>
    <cellStyle name="Nota 2 3 2 2 3 2 5 4" xfId="9602"/>
    <cellStyle name="Nota 2 3 2 2 3 2 5 4 2" xfId="37990"/>
    <cellStyle name="Nota 2 3 2 2 3 2 5 5" xfId="13009"/>
    <cellStyle name="Nota 2 3 2 2 3 2 5 5 2" xfId="37991"/>
    <cellStyle name="Nota 2 3 2 2 3 2 5 6" xfId="37984"/>
    <cellStyle name="Nota 2 3 2 2 3 2 6" xfId="6445"/>
    <cellStyle name="Nota 2 3 2 2 3 2 6 2" xfId="8153"/>
    <cellStyle name="Nota 2 3 2 2 3 2 6 2 2" xfId="12121"/>
    <cellStyle name="Nota 2 3 2 2 3 2 6 2 2 2" xfId="37994"/>
    <cellStyle name="Nota 2 3 2 2 3 2 6 2 3" xfId="21671"/>
    <cellStyle name="Nota 2 3 2 2 3 2 6 2 3 2" xfId="37995"/>
    <cellStyle name="Nota 2 3 2 2 3 2 6 2 4" xfId="37993"/>
    <cellStyle name="Nota 2 3 2 2 3 2 6 3" xfId="10579"/>
    <cellStyle name="Nota 2 3 2 2 3 2 6 3 2" xfId="37996"/>
    <cellStyle name="Nota 2 3 2 2 3 2 6 4" xfId="19963"/>
    <cellStyle name="Nota 2 3 2 2 3 2 6 4 2" xfId="37997"/>
    <cellStyle name="Nota 2 3 2 2 3 2 6 5" xfId="37992"/>
    <cellStyle name="Nota 2 3 2 2 3 2 7" xfId="5433"/>
    <cellStyle name="Nota 2 3 2 2 3 2 7 2" xfId="10174"/>
    <cellStyle name="Nota 2 3 2 2 3 2 7 2 2" xfId="37999"/>
    <cellStyle name="Nota 2 3 2 2 3 2 7 3" xfId="18951"/>
    <cellStyle name="Nota 2 3 2 2 3 2 7 3 2" xfId="38000"/>
    <cellStyle name="Nota 2 3 2 2 3 2 7 4" xfId="37998"/>
    <cellStyle name="Nota 2 3 2 2 3 2 8" xfId="7141"/>
    <cellStyle name="Nota 2 3 2 2 3 2 8 2" xfId="11162"/>
    <cellStyle name="Nota 2 3 2 2 3 2 8 2 2" xfId="38002"/>
    <cellStyle name="Nota 2 3 2 2 3 2 8 3" xfId="20659"/>
    <cellStyle name="Nota 2 3 2 2 3 2 8 3 2" xfId="38003"/>
    <cellStyle name="Nota 2 3 2 2 3 2 8 4" xfId="38001"/>
    <cellStyle name="Nota 2 3 2 2 3 2 9" xfId="4624"/>
    <cellStyle name="Nota 2 3 2 2 3 2 9 2" xfId="12400"/>
    <cellStyle name="Nota 2 3 2 2 3 2 9 2 2" xfId="38005"/>
    <cellStyle name="Nota 2 3 2 2 3 2 9 3" xfId="38004"/>
    <cellStyle name="Nota 2 3 2 2 3 3" xfId="2608"/>
    <cellStyle name="Nota 2 3 2 2 3 3 10" xfId="8738"/>
    <cellStyle name="Nota 2 3 2 2 3 3 10 2" xfId="38007"/>
    <cellStyle name="Nota 2 3 2 2 3 3 11" xfId="15648"/>
    <cellStyle name="Nota 2 3 2 2 3 3 11 2" xfId="38008"/>
    <cellStyle name="Nota 2 3 2 2 3 3 12" xfId="38006"/>
    <cellStyle name="Nota 2 3 2 2 3 3 2" xfId="2995"/>
    <cellStyle name="Nota 2 3 2 2 3 3 2 2" xfId="6850"/>
    <cellStyle name="Nota 2 3 2 2 3 3 2 2 2" xfId="10936"/>
    <cellStyle name="Nota 2 3 2 2 3 3 2 2 2 2" xfId="38011"/>
    <cellStyle name="Nota 2 3 2 2 3 3 2 2 3" xfId="20368"/>
    <cellStyle name="Nota 2 3 2 2 3 3 2 2 3 2" xfId="38012"/>
    <cellStyle name="Nota 2 3 2 2 3 3 2 2 4" xfId="38010"/>
    <cellStyle name="Nota 2 3 2 2 3 3 2 3" xfId="5141"/>
    <cellStyle name="Nota 2 3 2 2 3 3 2 3 2" xfId="18659"/>
    <cellStyle name="Nota 2 3 2 2 3 3 2 3 2 2" xfId="38014"/>
    <cellStyle name="Nota 2 3 2 2 3 3 2 3 3" xfId="38013"/>
    <cellStyle name="Nota 2 3 2 2 3 3 2 4" xfId="9087"/>
    <cellStyle name="Nota 2 3 2 2 3 3 2 4 2" xfId="38015"/>
    <cellStyle name="Nota 2 3 2 2 3 3 2 5" xfId="14851"/>
    <cellStyle name="Nota 2 3 2 2 3 3 2 5 2" xfId="38016"/>
    <cellStyle name="Nota 2 3 2 2 3 3 2 6" xfId="38009"/>
    <cellStyle name="Nota 2 3 2 2 3 3 3" xfId="3378"/>
    <cellStyle name="Nota 2 3 2 2 3 3 3 2" xfId="6587"/>
    <cellStyle name="Nota 2 3 2 2 3 3 3 2 2" xfId="10721"/>
    <cellStyle name="Nota 2 3 2 2 3 3 3 2 2 2" xfId="38019"/>
    <cellStyle name="Nota 2 3 2 2 3 3 3 2 3" xfId="20105"/>
    <cellStyle name="Nota 2 3 2 2 3 3 3 2 3 2" xfId="38020"/>
    <cellStyle name="Nota 2 3 2 2 3 3 3 2 4" xfId="38018"/>
    <cellStyle name="Nota 2 3 2 2 3 3 3 3" xfId="4878"/>
    <cellStyle name="Nota 2 3 2 2 3 3 3 3 2" xfId="18396"/>
    <cellStyle name="Nota 2 3 2 2 3 3 3 3 2 2" xfId="38022"/>
    <cellStyle name="Nota 2 3 2 2 3 3 3 3 3" xfId="38021"/>
    <cellStyle name="Nota 2 3 2 2 3 3 3 4" xfId="9301"/>
    <cellStyle name="Nota 2 3 2 2 3 3 3 4 2" xfId="38023"/>
    <cellStyle name="Nota 2 3 2 2 3 3 3 5" xfId="13564"/>
    <cellStyle name="Nota 2 3 2 2 3 3 3 5 2" xfId="38024"/>
    <cellStyle name="Nota 2 3 2 2 3 3 3 6" xfId="38017"/>
    <cellStyle name="Nota 2 3 2 2 3 3 4" xfId="3761"/>
    <cellStyle name="Nota 2 3 2 2 3 3 4 2" xfId="7674"/>
    <cellStyle name="Nota 2 3 2 2 3 3 4 2 2" xfId="11642"/>
    <cellStyle name="Nota 2 3 2 2 3 3 4 2 2 2" xfId="38027"/>
    <cellStyle name="Nota 2 3 2 2 3 3 4 2 3" xfId="21192"/>
    <cellStyle name="Nota 2 3 2 2 3 3 4 2 3 2" xfId="38028"/>
    <cellStyle name="Nota 2 3 2 2 3 3 4 2 4" xfId="38026"/>
    <cellStyle name="Nota 2 3 2 2 3 3 4 3" xfId="5966"/>
    <cellStyle name="Nota 2 3 2 2 3 3 4 3 2" xfId="19484"/>
    <cellStyle name="Nota 2 3 2 2 3 3 4 3 2 2" xfId="38030"/>
    <cellStyle name="Nota 2 3 2 2 3 3 4 3 3" xfId="38029"/>
    <cellStyle name="Nota 2 3 2 2 3 3 4 4" xfId="9479"/>
    <cellStyle name="Nota 2 3 2 2 3 3 4 4 2" xfId="38031"/>
    <cellStyle name="Nota 2 3 2 2 3 3 4 5" xfId="13198"/>
    <cellStyle name="Nota 2 3 2 2 3 3 4 5 2" xfId="38032"/>
    <cellStyle name="Nota 2 3 2 2 3 3 4 6" xfId="38025"/>
    <cellStyle name="Nota 2 3 2 2 3 3 5" xfId="4143"/>
    <cellStyle name="Nota 2 3 2 2 3 3 5 2" xfId="7906"/>
    <cellStyle name="Nota 2 3 2 2 3 3 5 2 2" xfId="11874"/>
    <cellStyle name="Nota 2 3 2 2 3 3 5 2 2 2" xfId="38035"/>
    <cellStyle name="Nota 2 3 2 2 3 3 5 2 3" xfId="21424"/>
    <cellStyle name="Nota 2 3 2 2 3 3 5 2 3 2" xfId="38036"/>
    <cellStyle name="Nota 2 3 2 2 3 3 5 2 4" xfId="38034"/>
    <cellStyle name="Nota 2 3 2 2 3 3 5 3" xfId="6198"/>
    <cellStyle name="Nota 2 3 2 2 3 3 5 3 2" xfId="19716"/>
    <cellStyle name="Nota 2 3 2 2 3 3 5 3 2 2" xfId="38038"/>
    <cellStyle name="Nota 2 3 2 2 3 3 5 3 3" xfId="38037"/>
    <cellStyle name="Nota 2 3 2 2 3 3 5 4" xfId="9656"/>
    <cellStyle name="Nota 2 3 2 2 3 3 5 4 2" xfId="38039"/>
    <cellStyle name="Nota 2 3 2 2 3 3 5 5" xfId="12816"/>
    <cellStyle name="Nota 2 3 2 2 3 3 5 5 2" xfId="38040"/>
    <cellStyle name="Nota 2 3 2 2 3 3 5 6" xfId="38033"/>
    <cellStyle name="Nota 2 3 2 2 3 3 6" xfId="6430"/>
    <cellStyle name="Nota 2 3 2 2 3 3 6 2" xfId="8138"/>
    <cellStyle name="Nota 2 3 2 2 3 3 6 2 2" xfId="12106"/>
    <cellStyle name="Nota 2 3 2 2 3 3 6 2 2 2" xfId="38043"/>
    <cellStyle name="Nota 2 3 2 2 3 3 6 2 3" xfId="21656"/>
    <cellStyle name="Nota 2 3 2 2 3 3 6 2 3 2" xfId="38044"/>
    <cellStyle name="Nota 2 3 2 2 3 3 6 2 4" xfId="38042"/>
    <cellStyle name="Nota 2 3 2 2 3 3 6 3" xfId="10564"/>
    <cellStyle name="Nota 2 3 2 2 3 3 6 3 2" xfId="38045"/>
    <cellStyle name="Nota 2 3 2 2 3 3 6 4" xfId="19948"/>
    <cellStyle name="Nota 2 3 2 2 3 3 6 4 2" xfId="38046"/>
    <cellStyle name="Nota 2 3 2 2 3 3 6 5" xfId="38041"/>
    <cellStyle name="Nota 2 3 2 2 3 3 7" xfId="5418"/>
    <cellStyle name="Nota 2 3 2 2 3 3 7 2" xfId="10159"/>
    <cellStyle name="Nota 2 3 2 2 3 3 7 2 2" xfId="38048"/>
    <cellStyle name="Nota 2 3 2 2 3 3 7 3" xfId="18936"/>
    <cellStyle name="Nota 2 3 2 2 3 3 7 3 2" xfId="38049"/>
    <cellStyle name="Nota 2 3 2 2 3 3 7 4" xfId="38047"/>
    <cellStyle name="Nota 2 3 2 2 3 3 8" xfId="7126"/>
    <cellStyle name="Nota 2 3 2 2 3 3 8 2" xfId="11147"/>
    <cellStyle name="Nota 2 3 2 2 3 3 8 2 2" xfId="38051"/>
    <cellStyle name="Nota 2 3 2 2 3 3 8 3" xfId="20644"/>
    <cellStyle name="Nota 2 3 2 2 3 3 8 3 2" xfId="38052"/>
    <cellStyle name="Nota 2 3 2 2 3 3 8 4" xfId="38050"/>
    <cellStyle name="Nota 2 3 2 2 3 3 9" xfId="4514"/>
    <cellStyle name="Nota 2 3 2 2 3 3 9 2" xfId="12459"/>
    <cellStyle name="Nota 2 3 2 2 3 3 9 2 2" xfId="38054"/>
    <cellStyle name="Nota 2 3 2 2 3 3 9 3" xfId="38053"/>
    <cellStyle name="Nota 2 3 2 2 3 4" xfId="2550"/>
    <cellStyle name="Nota 2 3 2 2 3 4 2" xfId="2937"/>
    <cellStyle name="Nota 2 3 2 2 3 4 2 2" xfId="15986"/>
    <cellStyle name="Nota 2 3 2 2 3 4 2 2 2" xfId="38057"/>
    <cellStyle name="Nota 2 3 2 2 3 4 2 3" xfId="38056"/>
    <cellStyle name="Nota 2 3 2 2 3 4 3" xfId="3320"/>
    <cellStyle name="Nota 2 3 2 2 3 4 3 2" xfId="13659"/>
    <cellStyle name="Nota 2 3 2 2 3 4 3 2 2" xfId="38059"/>
    <cellStyle name="Nota 2 3 2 2 3 4 3 3" xfId="38058"/>
    <cellStyle name="Nota 2 3 2 2 3 4 4" xfId="3703"/>
    <cellStyle name="Nota 2 3 2 2 3 4 4 2" xfId="13256"/>
    <cellStyle name="Nota 2 3 2 2 3 4 4 2 2" xfId="38061"/>
    <cellStyle name="Nota 2 3 2 2 3 4 4 3" xfId="38060"/>
    <cellStyle name="Nota 2 3 2 2 3 4 5" xfId="4085"/>
    <cellStyle name="Nota 2 3 2 2 3 4 5 2" xfId="12874"/>
    <cellStyle name="Nota 2 3 2 2 3 4 5 2 2" xfId="38063"/>
    <cellStyle name="Nota 2 3 2 2 3 4 5 3" xfId="38062"/>
    <cellStyle name="Nota 2 3 2 2 3 4 6" xfId="5228"/>
    <cellStyle name="Nota 2 3 2 2 3 4 6 2" xfId="18746"/>
    <cellStyle name="Nota 2 3 2 2 3 4 6 2 2" xfId="38065"/>
    <cellStyle name="Nota 2 3 2 2 3 4 6 3" xfId="38064"/>
    <cellStyle name="Nota 2 3 2 2 3 4 7" xfId="8690"/>
    <cellStyle name="Nota 2 3 2 2 3 4 7 2" xfId="38066"/>
    <cellStyle name="Nota 2 3 2 2 3 4 8" xfId="15480"/>
    <cellStyle name="Nota 2 3 2 2 3 4 8 2" xfId="38067"/>
    <cellStyle name="Nota 2 3 2 2 3 4 9" xfId="38055"/>
    <cellStyle name="Nota 2 3 2 2 3 5" xfId="2316"/>
    <cellStyle name="Nota 2 3 2 2 3 5 2" xfId="6937"/>
    <cellStyle name="Nota 2 3 2 2 3 5 2 2" xfId="20455"/>
    <cellStyle name="Nota 2 3 2 2 3 5 2 2 2" xfId="38070"/>
    <cellStyle name="Nota 2 3 2 2 3 5 2 3" xfId="38069"/>
    <cellStyle name="Nota 2 3 2 2 3 5 3" xfId="8469"/>
    <cellStyle name="Nota 2 3 2 2 3 5 3 2" xfId="38071"/>
    <cellStyle name="Nota 2 3 2 2 3 5 4" xfId="14478"/>
    <cellStyle name="Nota 2 3 2 2 3 5 4 2" xfId="38072"/>
    <cellStyle name="Nota 2 3 2 2 3 5 5" xfId="38068"/>
    <cellStyle name="Nota 2 3 2 2 3 6" xfId="8273"/>
    <cellStyle name="Nota 2 3 2 2 3 6 2" xfId="38073"/>
    <cellStyle name="Nota 2 3 2 2 3 7" xfId="37956"/>
    <cellStyle name="Nota 2 3 2 2 4" xfId="2437"/>
    <cellStyle name="Nota 2 3 2 2 4 10" xfId="8589"/>
    <cellStyle name="Nota 2 3 2 2 4 10 2" xfId="38075"/>
    <cellStyle name="Nota 2 3 2 2 4 11" xfId="14817"/>
    <cellStyle name="Nota 2 3 2 2 4 11 2" xfId="38076"/>
    <cellStyle name="Nota 2 3 2 2 4 12" xfId="38074"/>
    <cellStyle name="Nota 2 3 2 2 4 2" xfId="2824"/>
    <cellStyle name="Nota 2 3 2 2 4 2 2" xfId="6825"/>
    <cellStyle name="Nota 2 3 2 2 4 2 2 2" xfId="10911"/>
    <cellStyle name="Nota 2 3 2 2 4 2 2 2 2" xfId="38079"/>
    <cellStyle name="Nota 2 3 2 2 4 2 2 3" xfId="20343"/>
    <cellStyle name="Nota 2 3 2 2 4 2 2 3 2" xfId="38080"/>
    <cellStyle name="Nota 2 3 2 2 4 2 2 4" xfId="38078"/>
    <cellStyle name="Nota 2 3 2 2 4 2 3" xfId="5116"/>
    <cellStyle name="Nota 2 3 2 2 4 2 3 2" xfId="18634"/>
    <cellStyle name="Nota 2 3 2 2 4 2 3 2 2" xfId="38082"/>
    <cellStyle name="Nota 2 3 2 2 4 2 3 3" xfId="38081"/>
    <cellStyle name="Nota 2 3 2 2 4 2 4" xfId="8954"/>
    <cellStyle name="Nota 2 3 2 2 4 2 4 2" xfId="38083"/>
    <cellStyle name="Nota 2 3 2 2 4 2 5" xfId="14505"/>
    <cellStyle name="Nota 2 3 2 2 4 2 5 2" xfId="38084"/>
    <cellStyle name="Nota 2 3 2 2 4 2 6" xfId="38077"/>
    <cellStyle name="Nota 2 3 2 2 4 3" xfId="3207"/>
    <cellStyle name="Nota 2 3 2 2 4 3 2" xfId="7488"/>
    <cellStyle name="Nota 2 3 2 2 4 3 2 2" xfId="11464"/>
    <cellStyle name="Nota 2 3 2 2 4 3 2 2 2" xfId="38087"/>
    <cellStyle name="Nota 2 3 2 2 4 3 2 3" xfId="21006"/>
    <cellStyle name="Nota 2 3 2 2 4 3 2 3 2" xfId="38088"/>
    <cellStyle name="Nota 2 3 2 2 4 3 2 4" xfId="38086"/>
    <cellStyle name="Nota 2 3 2 2 4 3 3" xfId="5780"/>
    <cellStyle name="Nota 2 3 2 2 4 3 3 2" xfId="19298"/>
    <cellStyle name="Nota 2 3 2 2 4 3 3 2 2" xfId="38090"/>
    <cellStyle name="Nota 2 3 2 2 4 3 3 3" xfId="38089"/>
    <cellStyle name="Nota 2 3 2 2 4 3 4" xfId="9269"/>
    <cellStyle name="Nota 2 3 2 2 4 3 4 2" xfId="38091"/>
    <cellStyle name="Nota 2 3 2 2 4 3 5" xfId="15067"/>
    <cellStyle name="Nota 2 3 2 2 4 3 5 2" xfId="38092"/>
    <cellStyle name="Nota 2 3 2 2 4 3 6" xfId="38085"/>
    <cellStyle name="Nota 2 3 2 2 4 4" xfId="3590"/>
    <cellStyle name="Nota 2 3 2 2 4 4 2" xfId="7603"/>
    <cellStyle name="Nota 2 3 2 2 4 4 2 2" xfId="11571"/>
    <cellStyle name="Nota 2 3 2 2 4 4 2 2 2" xfId="38095"/>
    <cellStyle name="Nota 2 3 2 2 4 4 2 3" xfId="21121"/>
    <cellStyle name="Nota 2 3 2 2 4 4 2 3 2" xfId="38096"/>
    <cellStyle name="Nota 2 3 2 2 4 4 2 4" xfId="38094"/>
    <cellStyle name="Nota 2 3 2 2 4 4 3" xfId="5895"/>
    <cellStyle name="Nota 2 3 2 2 4 4 3 2" xfId="19413"/>
    <cellStyle name="Nota 2 3 2 2 4 4 3 2 2" xfId="38098"/>
    <cellStyle name="Nota 2 3 2 2 4 4 3 3" xfId="38097"/>
    <cellStyle name="Nota 2 3 2 2 4 4 4" xfId="9447"/>
    <cellStyle name="Nota 2 3 2 2 4 4 4 2" xfId="38099"/>
    <cellStyle name="Nota 2 3 2 2 4 4 5" xfId="13358"/>
    <cellStyle name="Nota 2 3 2 2 4 4 5 2" xfId="38100"/>
    <cellStyle name="Nota 2 3 2 2 4 4 6" xfId="38093"/>
    <cellStyle name="Nota 2 3 2 2 4 5" xfId="3972"/>
    <cellStyle name="Nota 2 3 2 2 4 5 2" xfId="7835"/>
    <cellStyle name="Nota 2 3 2 2 4 5 2 2" xfId="11803"/>
    <cellStyle name="Nota 2 3 2 2 4 5 2 2 2" xfId="38103"/>
    <cellStyle name="Nota 2 3 2 2 4 5 2 3" xfId="21353"/>
    <cellStyle name="Nota 2 3 2 2 4 5 2 3 2" xfId="38104"/>
    <cellStyle name="Nota 2 3 2 2 4 5 2 4" xfId="38102"/>
    <cellStyle name="Nota 2 3 2 2 4 5 3" xfId="6127"/>
    <cellStyle name="Nota 2 3 2 2 4 5 3 2" xfId="19645"/>
    <cellStyle name="Nota 2 3 2 2 4 5 3 2 2" xfId="38106"/>
    <cellStyle name="Nota 2 3 2 2 4 5 3 3" xfId="38105"/>
    <cellStyle name="Nota 2 3 2 2 4 5 4" xfId="9624"/>
    <cellStyle name="Nota 2 3 2 2 4 5 4 2" xfId="38107"/>
    <cellStyle name="Nota 2 3 2 2 4 5 5" xfId="12987"/>
    <cellStyle name="Nota 2 3 2 2 4 5 5 2" xfId="38108"/>
    <cellStyle name="Nota 2 3 2 2 4 5 6" xfId="38101"/>
    <cellStyle name="Nota 2 3 2 2 4 6" xfId="6359"/>
    <cellStyle name="Nota 2 3 2 2 4 6 2" xfId="8067"/>
    <cellStyle name="Nota 2 3 2 2 4 6 2 2" xfId="12035"/>
    <cellStyle name="Nota 2 3 2 2 4 6 2 2 2" xfId="38111"/>
    <cellStyle name="Nota 2 3 2 2 4 6 2 3" xfId="21585"/>
    <cellStyle name="Nota 2 3 2 2 4 6 2 3 2" xfId="38112"/>
    <cellStyle name="Nota 2 3 2 2 4 6 2 4" xfId="38110"/>
    <cellStyle name="Nota 2 3 2 2 4 6 3" xfId="10493"/>
    <cellStyle name="Nota 2 3 2 2 4 6 3 2" xfId="38113"/>
    <cellStyle name="Nota 2 3 2 2 4 6 4" xfId="19877"/>
    <cellStyle name="Nota 2 3 2 2 4 6 4 2" xfId="38114"/>
    <cellStyle name="Nota 2 3 2 2 4 6 5" xfId="38109"/>
    <cellStyle name="Nota 2 3 2 2 4 7" xfId="5347"/>
    <cellStyle name="Nota 2 3 2 2 4 7 2" xfId="10088"/>
    <cellStyle name="Nota 2 3 2 2 4 7 2 2" xfId="38116"/>
    <cellStyle name="Nota 2 3 2 2 4 7 3" xfId="18865"/>
    <cellStyle name="Nota 2 3 2 2 4 7 3 2" xfId="38117"/>
    <cellStyle name="Nota 2 3 2 2 4 7 4" xfId="38115"/>
    <cellStyle name="Nota 2 3 2 2 4 8" xfId="7055"/>
    <cellStyle name="Nota 2 3 2 2 4 8 2" xfId="11076"/>
    <cellStyle name="Nota 2 3 2 2 4 8 2 2" xfId="38119"/>
    <cellStyle name="Nota 2 3 2 2 4 8 3" xfId="20573"/>
    <cellStyle name="Nota 2 3 2 2 4 8 3 2" xfId="38120"/>
    <cellStyle name="Nota 2 3 2 2 4 8 4" xfId="38118"/>
    <cellStyle name="Nota 2 3 2 2 4 9" xfId="4437"/>
    <cellStyle name="Nota 2 3 2 2 4 9 2" xfId="12536"/>
    <cellStyle name="Nota 2 3 2 2 4 9 2 2" xfId="38122"/>
    <cellStyle name="Nota 2 3 2 2 4 9 3" xfId="38121"/>
    <cellStyle name="Nota 2 3 2 2 5" xfId="2673"/>
    <cellStyle name="Nota 2 3 2 2 5 2" xfId="3060"/>
    <cellStyle name="Nota 2 3 2 2 5 2 2" xfId="4577"/>
    <cellStyle name="Nota 2 3 2 2 5 2 2 2" xfId="12416"/>
    <cellStyle name="Nota 2 3 2 2 5 2 2 2 2" xfId="38126"/>
    <cellStyle name="Nota 2 3 2 2 5 2 2 3" xfId="38125"/>
    <cellStyle name="Nota 2 3 2 2 5 2 3" xfId="9152"/>
    <cellStyle name="Nota 2 3 2 2 5 2 3 2" xfId="38127"/>
    <cellStyle name="Nota 2 3 2 2 5 2 4" xfId="16169"/>
    <cellStyle name="Nota 2 3 2 2 5 2 4 2" xfId="38128"/>
    <cellStyle name="Nota 2 3 2 2 5 2 5" xfId="38124"/>
    <cellStyle name="Nota 2 3 2 2 5 3" xfId="3443"/>
    <cellStyle name="Nota 2 3 2 2 5 3 2" xfId="13502"/>
    <cellStyle name="Nota 2 3 2 2 5 3 2 2" xfId="38130"/>
    <cellStyle name="Nota 2 3 2 2 5 3 3" xfId="38129"/>
    <cellStyle name="Nota 2 3 2 2 5 4" xfId="3826"/>
    <cellStyle name="Nota 2 3 2 2 5 4 2" xfId="13133"/>
    <cellStyle name="Nota 2 3 2 2 5 4 2 2" xfId="38132"/>
    <cellStyle name="Nota 2 3 2 2 5 4 3" xfId="38131"/>
    <cellStyle name="Nota 2 3 2 2 5 5" xfId="4208"/>
    <cellStyle name="Nota 2 3 2 2 5 5 2" xfId="12751"/>
    <cellStyle name="Nota 2 3 2 2 5 5 2 2" xfId="38134"/>
    <cellStyle name="Nota 2 3 2 2 5 5 3" xfId="38133"/>
    <cellStyle name="Nota 2 3 2 2 5 6" xfId="4791"/>
    <cellStyle name="Nota 2 3 2 2 5 6 2" xfId="18309"/>
    <cellStyle name="Nota 2 3 2 2 5 6 2 2" xfId="38136"/>
    <cellStyle name="Nota 2 3 2 2 5 6 3" xfId="38135"/>
    <cellStyle name="Nota 2 3 2 2 5 7" xfId="8803"/>
    <cellStyle name="Nota 2 3 2 2 5 7 2" xfId="38137"/>
    <cellStyle name="Nota 2 3 2 2 5 8" xfId="15232"/>
    <cellStyle name="Nota 2 3 2 2 5 8 2" xfId="38138"/>
    <cellStyle name="Nota 2 3 2 2 5 9" xfId="38123"/>
    <cellStyle name="Nota 2 3 2 2 6" xfId="2510"/>
    <cellStyle name="Nota 2 3 2 2 6 2" xfId="2897"/>
    <cellStyle name="Nota 2 3 2 2 6 2 2" xfId="7386"/>
    <cellStyle name="Nota 2 3 2 2 6 2 2 2" xfId="20904"/>
    <cellStyle name="Nota 2 3 2 2 6 2 2 2 2" xfId="38142"/>
    <cellStyle name="Nota 2 3 2 2 6 2 2 3" xfId="38141"/>
    <cellStyle name="Nota 2 3 2 2 6 2 3" xfId="9012"/>
    <cellStyle name="Nota 2 3 2 2 6 2 3 2" xfId="38143"/>
    <cellStyle name="Nota 2 3 2 2 6 2 4" xfId="17306"/>
    <cellStyle name="Nota 2 3 2 2 6 2 4 2" xfId="38144"/>
    <cellStyle name="Nota 2 3 2 2 6 2 5" xfId="38140"/>
    <cellStyle name="Nota 2 3 2 2 6 3" xfId="3280"/>
    <cellStyle name="Nota 2 3 2 2 6 3 2" xfId="16774"/>
    <cellStyle name="Nota 2 3 2 2 6 3 2 2" xfId="38146"/>
    <cellStyle name="Nota 2 3 2 2 6 3 3" xfId="38145"/>
    <cellStyle name="Nota 2 3 2 2 6 4" xfId="3663"/>
    <cellStyle name="Nota 2 3 2 2 6 4 2" xfId="13296"/>
    <cellStyle name="Nota 2 3 2 2 6 4 2 2" xfId="38148"/>
    <cellStyle name="Nota 2 3 2 2 6 4 3" xfId="38147"/>
    <cellStyle name="Nota 2 3 2 2 6 5" xfId="4045"/>
    <cellStyle name="Nota 2 3 2 2 6 5 2" xfId="12914"/>
    <cellStyle name="Nota 2 3 2 2 6 5 2 2" xfId="38150"/>
    <cellStyle name="Nota 2 3 2 2 6 5 3" xfId="38149"/>
    <cellStyle name="Nota 2 3 2 2 6 6" xfId="5678"/>
    <cellStyle name="Nota 2 3 2 2 6 6 2" xfId="19196"/>
    <cellStyle name="Nota 2 3 2 2 6 6 2 2" xfId="38152"/>
    <cellStyle name="Nota 2 3 2 2 6 6 3" xfId="38151"/>
    <cellStyle name="Nota 2 3 2 2 6 7" xfId="8650"/>
    <cellStyle name="Nota 2 3 2 2 6 7 2" xfId="38153"/>
    <cellStyle name="Nota 2 3 2 2 6 8" xfId="18063"/>
    <cellStyle name="Nota 2 3 2 2 6 8 2" xfId="38154"/>
    <cellStyle name="Nota 2 3 2 2 6 9" xfId="38139"/>
    <cellStyle name="Nota 2 3 2 2 7" xfId="5531"/>
    <cellStyle name="Nota 2 3 2 2 7 2" xfId="7239"/>
    <cellStyle name="Nota 2 3 2 2 7 2 2" xfId="11260"/>
    <cellStyle name="Nota 2 3 2 2 7 2 2 2" xfId="38157"/>
    <cellStyle name="Nota 2 3 2 2 7 2 3" xfId="20757"/>
    <cellStyle name="Nota 2 3 2 2 7 2 3 2" xfId="38158"/>
    <cellStyle name="Nota 2 3 2 2 7 2 4" xfId="38156"/>
    <cellStyle name="Nota 2 3 2 2 7 3" xfId="10272"/>
    <cellStyle name="Nota 2 3 2 2 7 3 2" xfId="38159"/>
    <cellStyle name="Nota 2 3 2 2 7 4" xfId="19049"/>
    <cellStyle name="Nota 2 3 2 2 7 4 2" xfId="38160"/>
    <cellStyle name="Nota 2 3 2 2 7 5" xfId="38155"/>
    <cellStyle name="Nota 2 3 2 2 8" xfId="4892"/>
    <cellStyle name="Nota 2 3 2 2 8 2" xfId="6601"/>
    <cellStyle name="Nota 2 3 2 2 8 2 2" xfId="10735"/>
    <cellStyle name="Nota 2 3 2 2 8 2 2 2" xfId="38163"/>
    <cellStyle name="Nota 2 3 2 2 8 2 3" xfId="20119"/>
    <cellStyle name="Nota 2 3 2 2 8 2 3 2" xfId="38164"/>
    <cellStyle name="Nota 2 3 2 2 8 2 4" xfId="38162"/>
    <cellStyle name="Nota 2 3 2 2 8 3" xfId="9909"/>
    <cellStyle name="Nota 2 3 2 2 8 3 2" xfId="38165"/>
    <cellStyle name="Nota 2 3 2 2 8 4" xfId="18410"/>
    <cellStyle name="Nota 2 3 2 2 8 4 2" xfId="38166"/>
    <cellStyle name="Nota 2 3 2 2 8 5" xfId="38161"/>
    <cellStyle name="Nota 2 3 2 2 9" xfId="5250"/>
    <cellStyle name="Nota 2 3 2 2 9 2" xfId="10026"/>
    <cellStyle name="Nota 2 3 2 2 9 2 2" xfId="38168"/>
    <cellStyle name="Nota 2 3 2 2 9 3" xfId="18768"/>
    <cellStyle name="Nota 2 3 2 2 9 3 2" xfId="38169"/>
    <cellStyle name="Nota 2 3 2 2 9 4" xfId="38167"/>
    <cellStyle name="Nota 2 3 2 3" xfId="2199"/>
    <cellStyle name="Nota 2 3 2 3 2" xfId="2444"/>
    <cellStyle name="Nota 2 3 2 3 2 10" xfId="8596"/>
    <cellStyle name="Nota 2 3 2 3 2 10 2" xfId="38172"/>
    <cellStyle name="Nota 2 3 2 3 2 11" xfId="18154"/>
    <cellStyle name="Nota 2 3 2 3 2 11 2" xfId="38173"/>
    <cellStyle name="Nota 2 3 2 3 2 12" xfId="38171"/>
    <cellStyle name="Nota 2 3 2 3 2 2" xfId="2831"/>
    <cellStyle name="Nota 2 3 2 3 2 2 2" xfId="7408"/>
    <cellStyle name="Nota 2 3 2 3 2 2 2 2" xfId="11384"/>
    <cellStyle name="Nota 2 3 2 3 2 2 2 2 2" xfId="38176"/>
    <cellStyle name="Nota 2 3 2 3 2 2 2 3" xfId="20926"/>
    <cellStyle name="Nota 2 3 2 3 2 2 2 3 2" xfId="38177"/>
    <cellStyle name="Nota 2 3 2 3 2 2 2 4" xfId="38175"/>
    <cellStyle name="Nota 2 3 2 3 2 2 3" xfId="5700"/>
    <cellStyle name="Nota 2 3 2 3 2 2 3 2" xfId="19218"/>
    <cellStyle name="Nota 2 3 2 3 2 2 3 2 2" xfId="38179"/>
    <cellStyle name="Nota 2 3 2 3 2 2 3 3" xfId="38178"/>
    <cellStyle name="Nota 2 3 2 3 2 2 4" xfId="8961"/>
    <cellStyle name="Nota 2 3 2 3 2 2 4 2" xfId="38180"/>
    <cellStyle name="Nota 2 3 2 3 2 2 5" xfId="17317"/>
    <cellStyle name="Nota 2 3 2 3 2 2 5 2" xfId="38181"/>
    <cellStyle name="Nota 2 3 2 3 2 2 6" xfId="38174"/>
    <cellStyle name="Nota 2 3 2 3 2 3" xfId="3214"/>
    <cellStyle name="Nota 2 3 2 3 2 3 2" xfId="6671"/>
    <cellStyle name="Nota 2 3 2 3 2 3 2 2" xfId="10798"/>
    <cellStyle name="Nota 2 3 2 3 2 3 2 2 2" xfId="38184"/>
    <cellStyle name="Nota 2 3 2 3 2 3 2 3" xfId="20189"/>
    <cellStyle name="Nota 2 3 2 3 2 3 2 3 2" xfId="38185"/>
    <cellStyle name="Nota 2 3 2 3 2 3 2 4" xfId="38183"/>
    <cellStyle name="Nota 2 3 2 3 2 3 3" xfId="4962"/>
    <cellStyle name="Nota 2 3 2 3 2 3 3 2" xfId="18480"/>
    <cellStyle name="Nota 2 3 2 3 2 3 3 2 2" xfId="38187"/>
    <cellStyle name="Nota 2 3 2 3 2 3 3 3" xfId="38186"/>
    <cellStyle name="Nota 2 3 2 3 2 3 4" xfId="9276"/>
    <cellStyle name="Nota 2 3 2 3 2 3 4 2" xfId="38188"/>
    <cellStyle name="Nota 2 3 2 3 2 3 5" xfId="16153"/>
    <cellStyle name="Nota 2 3 2 3 2 3 5 2" xfId="38189"/>
    <cellStyle name="Nota 2 3 2 3 2 3 6" xfId="38182"/>
    <cellStyle name="Nota 2 3 2 3 2 4" xfId="3597"/>
    <cellStyle name="Nota 2 3 2 3 2 4 2" xfId="7715"/>
    <cellStyle name="Nota 2 3 2 3 2 4 2 2" xfId="11683"/>
    <cellStyle name="Nota 2 3 2 3 2 4 2 2 2" xfId="38192"/>
    <cellStyle name="Nota 2 3 2 3 2 4 2 3" xfId="21233"/>
    <cellStyle name="Nota 2 3 2 3 2 4 2 3 2" xfId="38193"/>
    <cellStyle name="Nota 2 3 2 3 2 4 2 4" xfId="38191"/>
    <cellStyle name="Nota 2 3 2 3 2 4 3" xfId="6007"/>
    <cellStyle name="Nota 2 3 2 3 2 4 3 2" xfId="19525"/>
    <cellStyle name="Nota 2 3 2 3 2 4 3 2 2" xfId="38195"/>
    <cellStyle name="Nota 2 3 2 3 2 4 3 3" xfId="38194"/>
    <cellStyle name="Nota 2 3 2 3 2 4 4" xfId="9454"/>
    <cellStyle name="Nota 2 3 2 3 2 4 4 2" xfId="38196"/>
    <cellStyle name="Nota 2 3 2 3 2 4 5" xfId="13354"/>
    <cellStyle name="Nota 2 3 2 3 2 4 5 2" xfId="38197"/>
    <cellStyle name="Nota 2 3 2 3 2 4 6" xfId="38190"/>
    <cellStyle name="Nota 2 3 2 3 2 5" xfId="3979"/>
    <cellStyle name="Nota 2 3 2 3 2 5 2" xfId="7947"/>
    <cellStyle name="Nota 2 3 2 3 2 5 2 2" xfId="11915"/>
    <cellStyle name="Nota 2 3 2 3 2 5 2 2 2" xfId="38200"/>
    <cellStyle name="Nota 2 3 2 3 2 5 2 3" xfId="21465"/>
    <cellStyle name="Nota 2 3 2 3 2 5 2 3 2" xfId="38201"/>
    <cellStyle name="Nota 2 3 2 3 2 5 2 4" xfId="38199"/>
    <cellStyle name="Nota 2 3 2 3 2 5 3" xfId="6239"/>
    <cellStyle name="Nota 2 3 2 3 2 5 3 2" xfId="19757"/>
    <cellStyle name="Nota 2 3 2 3 2 5 3 2 2" xfId="38203"/>
    <cellStyle name="Nota 2 3 2 3 2 5 3 3" xfId="38202"/>
    <cellStyle name="Nota 2 3 2 3 2 5 4" xfId="9631"/>
    <cellStyle name="Nota 2 3 2 3 2 5 4 2" xfId="38204"/>
    <cellStyle name="Nota 2 3 2 3 2 5 5" xfId="12980"/>
    <cellStyle name="Nota 2 3 2 3 2 5 5 2" xfId="38205"/>
    <cellStyle name="Nota 2 3 2 3 2 5 6" xfId="38198"/>
    <cellStyle name="Nota 2 3 2 3 2 6" xfId="6471"/>
    <cellStyle name="Nota 2 3 2 3 2 6 2" xfId="8179"/>
    <cellStyle name="Nota 2 3 2 3 2 6 2 2" xfId="12147"/>
    <cellStyle name="Nota 2 3 2 3 2 6 2 2 2" xfId="38208"/>
    <cellStyle name="Nota 2 3 2 3 2 6 2 3" xfId="21697"/>
    <cellStyle name="Nota 2 3 2 3 2 6 2 3 2" xfId="38209"/>
    <cellStyle name="Nota 2 3 2 3 2 6 2 4" xfId="38207"/>
    <cellStyle name="Nota 2 3 2 3 2 6 3" xfId="10605"/>
    <cellStyle name="Nota 2 3 2 3 2 6 3 2" xfId="38210"/>
    <cellStyle name="Nota 2 3 2 3 2 6 4" xfId="19989"/>
    <cellStyle name="Nota 2 3 2 3 2 6 4 2" xfId="38211"/>
    <cellStyle name="Nota 2 3 2 3 2 6 5" xfId="38206"/>
    <cellStyle name="Nota 2 3 2 3 2 7" xfId="5459"/>
    <cellStyle name="Nota 2 3 2 3 2 7 2" xfId="10200"/>
    <cellStyle name="Nota 2 3 2 3 2 7 2 2" xfId="38213"/>
    <cellStyle name="Nota 2 3 2 3 2 7 3" xfId="18977"/>
    <cellStyle name="Nota 2 3 2 3 2 7 3 2" xfId="38214"/>
    <cellStyle name="Nota 2 3 2 3 2 7 4" xfId="38212"/>
    <cellStyle name="Nota 2 3 2 3 2 8" xfId="7167"/>
    <cellStyle name="Nota 2 3 2 3 2 8 2" xfId="11188"/>
    <cellStyle name="Nota 2 3 2 3 2 8 2 2" xfId="38216"/>
    <cellStyle name="Nota 2 3 2 3 2 8 3" xfId="20685"/>
    <cellStyle name="Nota 2 3 2 3 2 8 3 2" xfId="38217"/>
    <cellStyle name="Nota 2 3 2 3 2 8 4" xfId="38215"/>
    <cellStyle name="Nota 2 3 2 3 2 9" xfId="4653"/>
    <cellStyle name="Nota 2 3 2 3 2 9 2" xfId="12383"/>
    <cellStyle name="Nota 2 3 2 3 2 9 2 2" xfId="38219"/>
    <cellStyle name="Nota 2 3 2 3 2 9 3" xfId="38218"/>
    <cellStyle name="Nota 2 3 2 3 3" xfId="2689"/>
    <cellStyle name="Nota 2 3 2 3 3 10" xfId="8819"/>
    <cellStyle name="Nota 2 3 2 3 3 10 2" xfId="38221"/>
    <cellStyle name="Nota 2 3 2 3 3 11" xfId="16766"/>
    <cellStyle name="Nota 2 3 2 3 3 11 2" xfId="38222"/>
    <cellStyle name="Nota 2 3 2 3 3 12" xfId="38220"/>
    <cellStyle name="Nota 2 3 2 3 3 2" xfId="3076"/>
    <cellStyle name="Nota 2 3 2 3 3 2 2" xfId="7437"/>
    <cellStyle name="Nota 2 3 2 3 3 2 2 2" xfId="11413"/>
    <cellStyle name="Nota 2 3 2 3 3 2 2 2 2" xfId="38225"/>
    <cellStyle name="Nota 2 3 2 3 3 2 2 3" xfId="20955"/>
    <cellStyle name="Nota 2 3 2 3 3 2 2 3 2" xfId="38226"/>
    <cellStyle name="Nota 2 3 2 3 3 2 2 4" xfId="38224"/>
    <cellStyle name="Nota 2 3 2 3 3 2 3" xfId="5729"/>
    <cellStyle name="Nota 2 3 2 3 3 2 3 2" xfId="19247"/>
    <cellStyle name="Nota 2 3 2 3 3 2 3 2 2" xfId="38228"/>
    <cellStyle name="Nota 2 3 2 3 3 2 3 3" xfId="38227"/>
    <cellStyle name="Nota 2 3 2 3 3 2 4" xfId="9168"/>
    <cellStyle name="Nota 2 3 2 3 3 2 4 2" xfId="38229"/>
    <cellStyle name="Nota 2 3 2 3 3 2 5" xfId="17376"/>
    <cellStyle name="Nota 2 3 2 3 3 2 5 2" xfId="38230"/>
    <cellStyle name="Nota 2 3 2 3 3 2 6" xfId="38223"/>
    <cellStyle name="Nota 2 3 2 3 3 3" xfId="3459"/>
    <cellStyle name="Nota 2 3 2 3 3 3 2" xfId="7289"/>
    <cellStyle name="Nota 2 3 2 3 3 3 2 2" xfId="11301"/>
    <cellStyle name="Nota 2 3 2 3 3 3 2 2 2" xfId="38233"/>
    <cellStyle name="Nota 2 3 2 3 3 3 2 3" xfId="20807"/>
    <cellStyle name="Nota 2 3 2 3 3 3 2 3 2" xfId="38234"/>
    <cellStyle name="Nota 2 3 2 3 3 3 2 4" xfId="38232"/>
    <cellStyle name="Nota 2 3 2 3 3 3 3" xfId="5581"/>
    <cellStyle name="Nota 2 3 2 3 3 3 3 2" xfId="19099"/>
    <cellStyle name="Nota 2 3 2 3 3 3 3 2 2" xfId="38236"/>
    <cellStyle name="Nota 2 3 2 3 3 3 3 3" xfId="38235"/>
    <cellStyle name="Nota 2 3 2 3 3 3 4" xfId="9378"/>
    <cellStyle name="Nota 2 3 2 3 3 3 4 2" xfId="38237"/>
    <cellStyle name="Nota 2 3 2 3 3 3 5" xfId="13486"/>
    <cellStyle name="Nota 2 3 2 3 3 3 5 2" xfId="38238"/>
    <cellStyle name="Nota 2 3 2 3 3 3 6" xfId="38231"/>
    <cellStyle name="Nota 2 3 2 3 3 4" xfId="3842"/>
    <cellStyle name="Nota 2 3 2 3 3 4 2" xfId="7744"/>
    <cellStyle name="Nota 2 3 2 3 3 4 2 2" xfId="11712"/>
    <cellStyle name="Nota 2 3 2 3 3 4 2 2 2" xfId="38241"/>
    <cellStyle name="Nota 2 3 2 3 3 4 2 3" xfId="21262"/>
    <cellStyle name="Nota 2 3 2 3 3 4 2 3 2" xfId="38242"/>
    <cellStyle name="Nota 2 3 2 3 3 4 2 4" xfId="38240"/>
    <cellStyle name="Nota 2 3 2 3 3 4 3" xfId="6036"/>
    <cellStyle name="Nota 2 3 2 3 3 4 3 2" xfId="19554"/>
    <cellStyle name="Nota 2 3 2 3 3 4 3 2 2" xfId="38244"/>
    <cellStyle name="Nota 2 3 2 3 3 4 3 3" xfId="38243"/>
    <cellStyle name="Nota 2 3 2 3 3 4 4" xfId="9556"/>
    <cellStyle name="Nota 2 3 2 3 3 4 4 2" xfId="38245"/>
    <cellStyle name="Nota 2 3 2 3 3 4 5" xfId="13117"/>
    <cellStyle name="Nota 2 3 2 3 3 4 5 2" xfId="38246"/>
    <cellStyle name="Nota 2 3 2 3 3 4 6" xfId="38239"/>
    <cellStyle name="Nota 2 3 2 3 3 5" xfId="4224"/>
    <cellStyle name="Nota 2 3 2 3 3 5 2" xfId="7976"/>
    <cellStyle name="Nota 2 3 2 3 3 5 2 2" xfId="11944"/>
    <cellStyle name="Nota 2 3 2 3 3 5 2 2 2" xfId="38249"/>
    <cellStyle name="Nota 2 3 2 3 3 5 2 3" xfId="21494"/>
    <cellStyle name="Nota 2 3 2 3 3 5 2 3 2" xfId="38250"/>
    <cellStyle name="Nota 2 3 2 3 3 5 2 4" xfId="38248"/>
    <cellStyle name="Nota 2 3 2 3 3 5 3" xfId="6268"/>
    <cellStyle name="Nota 2 3 2 3 3 5 3 2" xfId="19786"/>
    <cellStyle name="Nota 2 3 2 3 3 5 3 2 2" xfId="38252"/>
    <cellStyle name="Nota 2 3 2 3 3 5 3 3" xfId="38251"/>
    <cellStyle name="Nota 2 3 2 3 3 5 4" xfId="9733"/>
    <cellStyle name="Nota 2 3 2 3 3 5 4 2" xfId="38253"/>
    <cellStyle name="Nota 2 3 2 3 3 5 5" xfId="12735"/>
    <cellStyle name="Nota 2 3 2 3 3 5 5 2" xfId="38254"/>
    <cellStyle name="Nota 2 3 2 3 3 5 6" xfId="38247"/>
    <cellStyle name="Nota 2 3 2 3 3 6" xfId="6500"/>
    <cellStyle name="Nota 2 3 2 3 3 6 2" xfId="8208"/>
    <cellStyle name="Nota 2 3 2 3 3 6 2 2" xfId="12176"/>
    <cellStyle name="Nota 2 3 2 3 3 6 2 2 2" xfId="38257"/>
    <cellStyle name="Nota 2 3 2 3 3 6 2 3" xfId="21726"/>
    <cellStyle name="Nota 2 3 2 3 3 6 2 3 2" xfId="38258"/>
    <cellStyle name="Nota 2 3 2 3 3 6 2 4" xfId="38256"/>
    <cellStyle name="Nota 2 3 2 3 3 6 3" xfId="10634"/>
    <cellStyle name="Nota 2 3 2 3 3 6 3 2" xfId="38259"/>
    <cellStyle name="Nota 2 3 2 3 3 6 4" xfId="20018"/>
    <cellStyle name="Nota 2 3 2 3 3 6 4 2" xfId="38260"/>
    <cellStyle name="Nota 2 3 2 3 3 6 5" xfId="38255"/>
    <cellStyle name="Nota 2 3 2 3 3 7" xfId="5488"/>
    <cellStyle name="Nota 2 3 2 3 3 7 2" xfId="10229"/>
    <cellStyle name="Nota 2 3 2 3 3 7 2 2" xfId="38262"/>
    <cellStyle name="Nota 2 3 2 3 3 7 3" xfId="19006"/>
    <cellStyle name="Nota 2 3 2 3 3 7 3 2" xfId="38263"/>
    <cellStyle name="Nota 2 3 2 3 3 7 4" xfId="38261"/>
    <cellStyle name="Nota 2 3 2 3 3 8" xfId="7196"/>
    <cellStyle name="Nota 2 3 2 3 3 8 2" xfId="11217"/>
    <cellStyle name="Nota 2 3 2 3 3 8 2 2" xfId="38265"/>
    <cellStyle name="Nota 2 3 2 3 3 8 3" xfId="20714"/>
    <cellStyle name="Nota 2 3 2 3 3 8 3 2" xfId="38266"/>
    <cellStyle name="Nota 2 3 2 3 3 8 4" xfId="38264"/>
    <cellStyle name="Nota 2 3 2 3 3 9" xfId="4682"/>
    <cellStyle name="Nota 2 3 2 3 3 9 2" xfId="12354"/>
    <cellStyle name="Nota 2 3 2 3 3 9 2 2" xfId="38268"/>
    <cellStyle name="Nota 2 3 2 3 3 9 3" xfId="38267"/>
    <cellStyle name="Nota 2 3 2 3 4" xfId="2746"/>
    <cellStyle name="Nota 2 3 2 3 4 2" xfId="3133"/>
    <cellStyle name="Nota 2 3 2 3 4 2 2" xfId="18243"/>
    <cellStyle name="Nota 2 3 2 3 4 2 2 2" xfId="38271"/>
    <cellStyle name="Nota 2 3 2 3 4 2 3" xfId="38270"/>
    <cellStyle name="Nota 2 3 2 3 4 3" xfId="3516"/>
    <cellStyle name="Nota 2 3 2 3 4 3 2" xfId="13429"/>
    <cellStyle name="Nota 2 3 2 3 4 3 2 2" xfId="38273"/>
    <cellStyle name="Nota 2 3 2 3 4 3 3" xfId="38272"/>
    <cellStyle name="Nota 2 3 2 3 4 4" xfId="3899"/>
    <cellStyle name="Nota 2 3 2 3 4 4 2" xfId="13060"/>
    <cellStyle name="Nota 2 3 2 3 4 4 2 2" xfId="38275"/>
    <cellStyle name="Nota 2 3 2 3 4 4 3" xfId="38274"/>
    <cellStyle name="Nota 2 3 2 3 4 5" xfId="4281"/>
    <cellStyle name="Nota 2 3 2 3 4 5 2" xfId="12679"/>
    <cellStyle name="Nota 2 3 2 3 4 5 2 2" xfId="38277"/>
    <cellStyle name="Nota 2 3 2 3 4 5 3" xfId="38276"/>
    <cellStyle name="Nota 2 3 2 3 4 6" xfId="5267"/>
    <cellStyle name="Nota 2 3 2 3 4 6 2" xfId="18785"/>
    <cellStyle name="Nota 2 3 2 3 4 6 2 2" xfId="38279"/>
    <cellStyle name="Nota 2 3 2 3 4 6 3" xfId="38278"/>
    <cellStyle name="Nota 2 3 2 3 4 7" xfId="8876"/>
    <cellStyle name="Nota 2 3 2 3 4 7 2" xfId="38280"/>
    <cellStyle name="Nota 2 3 2 3 4 8" xfId="14298"/>
    <cellStyle name="Nota 2 3 2 3 4 8 2" xfId="38281"/>
    <cellStyle name="Nota 2 3 2 3 4 9" xfId="38269"/>
    <cellStyle name="Nota 2 3 2 3 5" xfId="2364"/>
    <cellStyle name="Nota 2 3 2 3 5 2" xfId="6975"/>
    <cellStyle name="Nota 2 3 2 3 5 2 2" xfId="20493"/>
    <cellStyle name="Nota 2 3 2 3 5 2 2 2" xfId="38284"/>
    <cellStyle name="Nota 2 3 2 3 5 2 3" xfId="38283"/>
    <cellStyle name="Nota 2 3 2 3 5 3" xfId="8516"/>
    <cellStyle name="Nota 2 3 2 3 5 3 2" xfId="38285"/>
    <cellStyle name="Nota 2 3 2 3 5 4" xfId="13577"/>
    <cellStyle name="Nota 2 3 2 3 5 4 2" xfId="38286"/>
    <cellStyle name="Nota 2 3 2 3 5 5" xfId="38282"/>
    <cellStyle name="Nota 2 3 2 3 6" xfId="8354"/>
    <cellStyle name="Nota 2 3 2 3 6 2" xfId="38287"/>
    <cellStyle name="Nota 2 3 2 3 7" xfId="38170"/>
    <cellStyle name="Nota 2 3 2 4" xfId="2158"/>
    <cellStyle name="Nota 2 3 2 4 2" xfId="2216"/>
    <cellStyle name="Nota 2 3 2 4 2 2" xfId="2451"/>
    <cellStyle name="Nota 2 3 2 4 2 2 10" xfId="8603"/>
    <cellStyle name="Nota 2 3 2 4 2 2 10 2" xfId="38291"/>
    <cellStyle name="Nota 2 3 2 4 2 2 11" xfId="14908"/>
    <cellStyle name="Nota 2 3 2 4 2 2 11 2" xfId="38292"/>
    <cellStyle name="Nota 2 3 2 4 2 2 12" xfId="38290"/>
    <cellStyle name="Nota 2 3 2 4 2 2 2" xfId="2838"/>
    <cellStyle name="Nota 2 3 2 4 2 2 2 2" xfId="7415"/>
    <cellStyle name="Nota 2 3 2 4 2 2 2 2 2" xfId="11391"/>
    <cellStyle name="Nota 2 3 2 4 2 2 2 2 2 2" xfId="38295"/>
    <cellStyle name="Nota 2 3 2 4 2 2 2 2 3" xfId="20933"/>
    <cellStyle name="Nota 2 3 2 4 2 2 2 2 3 2" xfId="38296"/>
    <cellStyle name="Nota 2 3 2 4 2 2 2 2 4" xfId="38294"/>
    <cellStyle name="Nota 2 3 2 4 2 2 2 3" xfId="5707"/>
    <cellStyle name="Nota 2 3 2 4 2 2 2 3 2" xfId="19225"/>
    <cellStyle name="Nota 2 3 2 4 2 2 2 3 2 2" xfId="38298"/>
    <cellStyle name="Nota 2 3 2 4 2 2 2 3 3" xfId="38297"/>
    <cellStyle name="Nota 2 3 2 4 2 2 2 4" xfId="8968"/>
    <cellStyle name="Nota 2 3 2 4 2 2 2 4 2" xfId="38299"/>
    <cellStyle name="Nota 2 3 2 4 2 2 2 5" xfId="15055"/>
    <cellStyle name="Nota 2 3 2 4 2 2 2 5 2" xfId="38300"/>
    <cellStyle name="Nota 2 3 2 4 2 2 2 6" xfId="38293"/>
    <cellStyle name="Nota 2 3 2 4 2 2 3" xfId="3221"/>
    <cellStyle name="Nota 2 3 2 4 2 2 3 2" xfId="6553"/>
    <cellStyle name="Nota 2 3 2 4 2 2 3 2 2" xfId="10687"/>
    <cellStyle name="Nota 2 3 2 4 2 2 3 2 2 2" xfId="38303"/>
    <cellStyle name="Nota 2 3 2 4 2 2 3 2 3" xfId="20071"/>
    <cellStyle name="Nota 2 3 2 4 2 2 3 2 3 2" xfId="38304"/>
    <cellStyle name="Nota 2 3 2 4 2 2 3 2 4" xfId="38302"/>
    <cellStyle name="Nota 2 3 2 4 2 2 3 3" xfId="4844"/>
    <cellStyle name="Nota 2 3 2 4 2 2 3 3 2" xfId="18362"/>
    <cellStyle name="Nota 2 3 2 4 2 2 3 3 2 2" xfId="38306"/>
    <cellStyle name="Nota 2 3 2 4 2 2 3 3 3" xfId="38305"/>
    <cellStyle name="Nota 2 3 2 4 2 2 3 4" xfId="9283"/>
    <cellStyle name="Nota 2 3 2 4 2 2 3 4 2" xfId="38307"/>
    <cellStyle name="Nota 2 3 2 4 2 2 3 5" xfId="17865"/>
    <cellStyle name="Nota 2 3 2 4 2 2 3 5 2" xfId="38308"/>
    <cellStyle name="Nota 2 3 2 4 2 2 3 6" xfId="38301"/>
    <cellStyle name="Nota 2 3 2 4 2 2 4" xfId="3604"/>
    <cellStyle name="Nota 2 3 2 4 2 2 4 2" xfId="7722"/>
    <cellStyle name="Nota 2 3 2 4 2 2 4 2 2" xfId="11690"/>
    <cellStyle name="Nota 2 3 2 4 2 2 4 2 2 2" xfId="38311"/>
    <cellStyle name="Nota 2 3 2 4 2 2 4 2 3" xfId="21240"/>
    <cellStyle name="Nota 2 3 2 4 2 2 4 2 3 2" xfId="38312"/>
    <cellStyle name="Nota 2 3 2 4 2 2 4 2 4" xfId="38310"/>
    <cellStyle name="Nota 2 3 2 4 2 2 4 3" xfId="6014"/>
    <cellStyle name="Nota 2 3 2 4 2 2 4 3 2" xfId="19532"/>
    <cellStyle name="Nota 2 3 2 4 2 2 4 3 2 2" xfId="38314"/>
    <cellStyle name="Nota 2 3 2 4 2 2 4 3 3" xfId="38313"/>
    <cellStyle name="Nota 2 3 2 4 2 2 4 4" xfId="9461"/>
    <cellStyle name="Nota 2 3 2 4 2 2 4 4 2" xfId="38315"/>
    <cellStyle name="Nota 2 3 2 4 2 2 4 5" xfId="12299"/>
    <cellStyle name="Nota 2 3 2 4 2 2 4 5 2" xfId="38316"/>
    <cellStyle name="Nota 2 3 2 4 2 2 4 6" xfId="38309"/>
    <cellStyle name="Nota 2 3 2 4 2 2 5" xfId="3986"/>
    <cellStyle name="Nota 2 3 2 4 2 2 5 2" xfId="7954"/>
    <cellStyle name="Nota 2 3 2 4 2 2 5 2 2" xfId="11922"/>
    <cellStyle name="Nota 2 3 2 4 2 2 5 2 2 2" xfId="38319"/>
    <cellStyle name="Nota 2 3 2 4 2 2 5 2 3" xfId="21472"/>
    <cellStyle name="Nota 2 3 2 4 2 2 5 2 3 2" xfId="38320"/>
    <cellStyle name="Nota 2 3 2 4 2 2 5 2 4" xfId="38318"/>
    <cellStyle name="Nota 2 3 2 4 2 2 5 3" xfId="6246"/>
    <cellStyle name="Nota 2 3 2 4 2 2 5 3 2" xfId="19764"/>
    <cellStyle name="Nota 2 3 2 4 2 2 5 3 2 2" xfId="38322"/>
    <cellStyle name="Nota 2 3 2 4 2 2 5 3 3" xfId="38321"/>
    <cellStyle name="Nota 2 3 2 4 2 2 5 4" xfId="9638"/>
    <cellStyle name="Nota 2 3 2 4 2 2 5 4 2" xfId="38323"/>
    <cellStyle name="Nota 2 3 2 4 2 2 5 5" xfId="12973"/>
    <cellStyle name="Nota 2 3 2 4 2 2 5 5 2" xfId="38324"/>
    <cellStyle name="Nota 2 3 2 4 2 2 5 6" xfId="38317"/>
    <cellStyle name="Nota 2 3 2 4 2 2 6" xfId="6478"/>
    <cellStyle name="Nota 2 3 2 4 2 2 6 2" xfId="8186"/>
    <cellStyle name="Nota 2 3 2 4 2 2 6 2 2" xfId="12154"/>
    <cellStyle name="Nota 2 3 2 4 2 2 6 2 2 2" xfId="38327"/>
    <cellStyle name="Nota 2 3 2 4 2 2 6 2 3" xfId="21704"/>
    <cellStyle name="Nota 2 3 2 4 2 2 6 2 3 2" xfId="38328"/>
    <cellStyle name="Nota 2 3 2 4 2 2 6 2 4" xfId="38326"/>
    <cellStyle name="Nota 2 3 2 4 2 2 6 3" xfId="10612"/>
    <cellStyle name="Nota 2 3 2 4 2 2 6 3 2" xfId="38329"/>
    <cellStyle name="Nota 2 3 2 4 2 2 6 4" xfId="19996"/>
    <cellStyle name="Nota 2 3 2 4 2 2 6 4 2" xfId="38330"/>
    <cellStyle name="Nota 2 3 2 4 2 2 6 5" xfId="38325"/>
    <cellStyle name="Nota 2 3 2 4 2 2 7" xfId="5466"/>
    <cellStyle name="Nota 2 3 2 4 2 2 7 2" xfId="10207"/>
    <cellStyle name="Nota 2 3 2 4 2 2 7 2 2" xfId="38332"/>
    <cellStyle name="Nota 2 3 2 4 2 2 7 3" xfId="18984"/>
    <cellStyle name="Nota 2 3 2 4 2 2 7 3 2" xfId="38333"/>
    <cellStyle name="Nota 2 3 2 4 2 2 7 4" xfId="38331"/>
    <cellStyle name="Nota 2 3 2 4 2 2 8" xfId="7174"/>
    <cellStyle name="Nota 2 3 2 4 2 2 8 2" xfId="11195"/>
    <cellStyle name="Nota 2 3 2 4 2 2 8 2 2" xfId="38335"/>
    <cellStyle name="Nota 2 3 2 4 2 2 8 3" xfId="20692"/>
    <cellStyle name="Nota 2 3 2 4 2 2 8 3 2" xfId="38336"/>
    <cellStyle name="Nota 2 3 2 4 2 2 8 4" xfId="38334"/>
    <cellStyle name="Nota 2 3 2 4 2 2 9" xfId="4660"/>
    <cellStyle name="Nota 2 3 2 4 2 2 9 2" xfId="12376"/>
    <cellStyle name="Nota 2 3 2 4 2 2 9 2 2" xfId="38338"/>
    <cellStyle name="Nota 2 3 2 4 2 2 9 3" xfId="38337"/>
    <cellStyle name="Nota 2 3 2 4 2 3" xfId="2706"/>
    <cellStyle name="Nota 2 3 2 4 2 3 10" xfId="8836"/>
    <cellStyle name="Nota 2 3 2 4 2 3 10 2" xfId="38340"/>
    <cellStyle name="Nota 2 3 2 4 2 3 11" xfId="17513"/>
    <cellStyle name="Nota 2 3 2 4 2 3 11 2" xfId="38341"/>
    <cellStyle name="Nota 2 3 2 4 2 3 12" xfId="38339"/>
    <cellStyle name="Nota 2 3 2 4 2 3 2" xfId="3093"/>
    <cellStyle name="Nota 2 3 2 4 2 3 2 2" xfId="7454"/>
    <cellStyle name="Nota 2 3 2 4 2 3 2 2 2" xfId="11430"/>
    <cellStyle name="Nota 2 3 2 4 2 3 2 2 2 2" xfId="38344"/>
    <cellStyle name="Nota 2 3 2 4 2 3 2 2 3" xfId="20972"/>
    <cellStyle name="Nota 2 3 2 4 2 3 2 2 3 2" xfId="38345"/>
    <cellStyle name="Nota 2 3 2 4 2 3 2 2 4" xfId="38343"/>
    <cellStyle name="Nota 2 3 2 4 2 3 2 3" xfId="5746"/>
    <cellStyle name="Nota 2 3 2 4 2 3 2 3 2" xfId="19264"/>
    <cellStyle name="Nota 2 3 2 4 2 3 2 3 2 2" xfId="38347"/>
    <cellStyle name="Nota 2 3 2 4 2 3 2 3 3" xfId="38346"/>
    <cellStyle name="Nota 2 3 2 4 2 3 2 4" xfId="9185"/>
    <cellStyle name="Nota 2 3 2 4 2 3 2 4 2" xfId="38348"/>
    <cellStyle name="Nota 2 3 2 4 2 3 2 5" xfId="17910"/>
    <cellStyle name="Nota 2 3 2 4 2 3 2 5 2" xfId="38349"/>
    <cellStyle name="Nota 2 3 2 4 2 3 2 6" xfId="38342"/>
    <cellStyle name="Nota 2 3 2 4 2 3 3" xfId="3476"/>
    <cellStyle name="Nota 2 3 2 4 2 3 3 2" xfId="6566"/>
    <cellStyle name="Nota 2 3 2 4 2 3 3 2 2" xfId="10700"/>
    <cellStyle name="Nota 2 3 2 4 2 3 3 2 2 2" xfId="38352"/>
    <cellStyle name="Nota 2 3 2 4 2 3 3 2 3" xfId="20084"/>
    <cellStyle name="Nota 2 3 2 4 2 3 3 2 3 2" xfId="38353"/>
    <cellStyle name="Nota 2 3 2 4 2 3 3 2 4" xfId="38351"/>
    <cellStyle name="Nota 2 3 2 4 2 3 3 3" xfId="4857"/>
    <cellStyle name="Nota 2 3 2 4 2 3 3 3 2" xfId="18375"/>
    <cellStyle name="Nota 2 3 2 4 2 3 3 3 2 2" xfId="38355"/>
    <cellStyle name="Nota 2 3 2 4 2 3 3 3 3" xfId="38354"/>
    <cellStyle name="Nota 2 3 2 4 2 3 3 4" xfId="9395"/>
    <cellStyle name="Nota 2 3 2 4 2 3 3 4 2" xfId="38356"/>
    <cellStyle name="Nota 2 3 2 4 2 3 3 5" xfId="13469"/>
    <cellStyle name="Nota 2 3 2 4 2 3 3 5 2" xfId="38357"/>
    <cellStyle name="Nota 2 3 2 4 2 3 3 6" xfId="38350"/>
    <cellStyle name="Nota 2 3 2 4 2 3 4" xfId="3859"/>
    <cellStyle name="Nota 2 3 2 4 2 3 4 2" xfId="7761"/>
    <cellStyle name="Nota 2 3 2 4 2 3 4 2 2" xfId="11729"/>
    <cellStyle name="Nota 2 3 2 4 2 3 4 2 2 2" xfId="38360"/>
    <cellStyle name="Nota 2 3 2 4 2 3 4 2 3" xfId="21279"/>
    <cellStyle name="Nota 2 3 2 4 2 3 4 2 3 2" xfId="38361"/>
    <cellStyle name="Nota 2 3 2 4 2 3 4 2 4" xfId="38359"/>
    <cellStyle name="Nota 2 3 2 4 2 3 4 3" xfId="6053"/>
    <cellStyle name="Nota 2 3 2 4 2 3 4 3 2" xfId="19571"/>
    <cellStyle name="Nota 2 3 2 4 2 3 4 3 2 2" xfId="38363"/>
    <cellStyle name="Nota 2 3 2 4 2 3 4 3 3" xfId="38362"/>
    <cellStyle name="Nota 2 3 2 4 2 3 4 4" xfId="9573"/>
    <cellStyle name="Nota 2 3 2 4 2 3 4 4 2" xfId="38364"/>
    <cellStyle name="Nota 2 3 2 4 2 3 4 5" xfId="13100"/>
    <cellStyle name="Nota 2 3 2 4 2 3 4 5 2" xfId="38365"/>
    <cellStyle name="Nota 2 3 2 4 2 3 4 6" xfId="38358"/>
    <cellStyle name="Nota 2 3 2 4 2 3 5" xfId="4241"/>
    <cellStyle name="Nota 2 3 2 4 2 3 5 2" xfId="7993"/>
    <cellStyle name="Nota 2 3 2 4 2 3 5 2 2" xfId="11961"/>
    <cellStyle name="Nota 2 3 2 4 2 3 5 2 2 2" xfId="38368"/>
    <cellStyle name="Nota 2 3 2 4 2 3 5 2 3" xfId="21511"/>
    <cellStyle name="Nota 2 3 2 4 2 3 5 2 3 2" xfId="38369"/>
    <cellStyle name="Nota 2 3 2 4 2 3 5 2 4" xfId="38367"/>
    <cellStyle name="Nota 2 3 2 4 2 3 5 3" xfId="6285"/>
    <cellStyle name="Nota 2 3 2 4 2 3 5 3 2" xfId="19803"/>
    <cellStyle name="Nota 2 3 2 4 2 3 5 3 2 2" xfId="38371"/>
    <cellStyle name="Nota 2 3 2 4 2 3 5 3 3" xfId="38370"/>
    <cellStyle name="Nota 2 3 2 4 2 3 5 4" xfId="9750"/>
    <cellStyle name="Nota 2 3 2 4 2 3 5 4 2" xfId="38372"/>
    <cellStyle name="Nota 2 3 2 4 2 3 5 5" xfId="12718"/>
    <cellStyle name="Nota 2 3 2 4 2 3 5 5 2" xfId="38373"/>
    <cellStyle name="Nota 2 3 2 4 2 3 5 6" xfId="38366"/>
    <cellStyle name="Nota 2 3 2 4 2 3 6" xfId="6517"/>
    <cellStyle name="Nota 2 3 2 4 2 3 6 2" xfId="8225"/>
    <cellStyle name="Nota 2 3 2 4 2 3 6 2 2" xfId="12193"/>
    <cellStyle name="Nota 2 3 2 4 2 3 6 2 2 2" xfId="38376"/>
    <cellStyle name="Nota 2 3 2 4 2 3 6 2 3" xfId="21743"/>
    <cellStyle name="Nota 2 3 2 4 2 3 6 2 3 2" xfId="38377"/>
    <cellStyle name="Nota 2 3 2 4 2 3 6 2 4" xfId="38375"/>
    <cellStyle name="Nota 2 3 2 4 2 3 6 3" xfId="10651"/>
    <cellStyle name="Nota 2 3 2 4 2 3 6 3 2" xfId="38378"/>
    <cellStyle name="Nota 2 3 2 4 2 3 6 4" xfId="20035"/>
    <cellStyle name="Nota 2 3 2 4 2 3 6 4 2" xfId="38379"/>
    <cellStyle name="Nota 2 3 2 4 2 3 6 5" xfId="38374"/>
    <cellStyle name="Nota 2 3 2 4 2 3 7" xfId="5505"/>
    <cellStyle name="Nota 2 3 2 4 2 3 7 2" xfId="10246"/>
    <cellStyle name="Nota 2 3 2 4 2 3 7 2 2" xfId="38381"/>
    <cellStyle name="Nota 2 3 2 4 2 3 7 3" xfId="19023"/>
    <cellStyle name="Nota 2 3 2 4 2 3 7 3 2" xfId="38382"/>
    <cellStyle name="Nota 2 3 2 4 2 3 7 4" xfId="38380"/>
    <cellStyle name="Nota 2 3 2 4 2 3 8" xfId="7213"/>
    <cellStyle name="Nota 2 3 2 4 2 3 8 2" xfId="11234"/>
    <cellStyle name="Nota 2 3 2 4 2 3 8 2 2" xfId="38384"/>
    <cellStyle name="Nota 2 3 2 4 2 3 8 3" xfId="20731"/>
    <cellStyle name="Nota 2 3 2 4 2 3 8 3 2" xfId="38385"/>
    <cellStyle name="Nota 2 3 2 4 2 3 8 4" xfId="38383"/>
    <cellStyle name="Nota 2 3 2 4 2 3 9" xfId="4699"/>
    <cellStyle name="Nota 2 3 2 4 2 3 9 2" xfId="12349"/>
    <cellStyle name="Nota 2 3 2 4 2 3 9 2 2" xfId="38387"/>
    <cellStyle name="Nota 2 3 2 4 2 3 9 3" xfId="38386"/>
    <cellStyle name="Nota 2 3 2 4 2 4" xfId="2763"/>
    <cellStyle name="Nota 2 3 2 4 2 4 2" xfId="3150"/>
    <cellStyle name="Nota 2 3 2 4 2 4 2 2" xfId="16174"/>
    <cellStyle name="Nota 2 3 2 4 2 4 2 2 2" xfId="38390"/>
    <cellStyle name="Nota 2 3 2 4 2 4 2 3" xfId="38389"/>
    <cellStyle name="Nota 2 3 2 4 2 4 3" xfId="3533"/>
    <cellStyle name="Nota 2 3 2 4 2 4 3 2" xfId="12220"/>
    <cellStyle name="Nota 2 3 2 4 2 4 3 2 2" xfId="38392"/>
    <cellStyle name="Nota 2 3 2 4 2 4 3 3" xfId="38391"/>
    <cellStyle name="Nota 2 3 2 4 2 4 4" xfId="3916"/>
    <cellStyle name="Nota 2 3 2 4 2 4 4 2" xfId="13043"/>
    <cellStyle name="Nota 2 3 2 4 2 4 4 2 2" xfId="38394"/>
    <cellStyle name="Nota 2 3 2 4 2 4 4 3" xfId="38393"/>
    <cellStyle name="Nota 2 3 2 4 2 4 5" xfId="4298"/>
    <cellStyle name="Nota 2 3 2 4 2 4 5 2" xfId="12662"/>
    <cellStyle name="Nota 2 3 2 4 2 4 5 2 2" xfId="38396"/>
    <cellStyle name="Nota 2 3 2 4 2 4 5 3" xfId="38395"/>
    <cellStyle name="Nota 2 3 2 4 2 4 6" xfId="5334"/>
    <cellStyle name="Nota 2 3 2 4 2 4 6 2" xfId="18852"/>
    <cellStyle name="Nota 2 3 2 4 2 4 6 2 2" xfId="38398"/>
    <cellStyle name="Nota 2 3 2 4 2 4 6 3" xfId="38397"/>
    <cellStyle name="Nota 2 3 2 4 2 4 7" xfId="8893"/>
    <cellStyle name="Nota 2 3 2 4 2 4 7 2" xfId="38399"/>
    <cellStyle name="Nota 2 3 2 4 2 4 8" xfId="17232"/>
    <cellStyle name="Nota 2 3 2 4 2 4 8 2" xfId="38400"/>
    <cellStyle name="Nota 2 3 2 4 2 4 9" xfId="38388"/>
    <cellStyle name="Nota 2 3 2 4 2 5" xfId="2381"/>
    <cellStyle name="Nota 2 3 2 4 2 5 2" xfId="7042"/>
    <cellStyle name="Nota 2 3 2 4 2 5 2 2" xfId="20560"/>
    <cellStyle name="Nota 2 3 2 4 2 5 2 2 2" xfId="38403"/>
    <cellStyle name="Nota 2 3 2 4 2 5 2 3" xfId="38402"/>
    <cellStyle name="Nota 2 3 2 4 2 5 3" xfId="8533"/>
    <cellStyle name="Nota 2 3 2 4 2 5 3 2" xfId="38404"/>
    <cellStyle name="Nota 2 3 2 4 2 5 4" xfId="14579"/>
    <cellStyle name="Nota 2 3 2 4 2 5 4 2" xfId="38405"/>
    <cellStyle name="Nota 2 3 2 4 2 5 5" xfId="38401"/>
    <cellStyle name="Nota 2 3 2 4 2 6" xfId="8371"/>
    <cellStyle name="Nota 2 3 2 4 2 6 2" xfId="38406"/>
    <cellStyle name="Nota 2 3 2 4 2 7" xfId="38289"/>
    <cellStyle name="Nota 2 3 2 4 3" xfId="2427"/>
    <cellStyle name="Nota 2 3 2 4 3 10" xfId="8579"/>
    <cellStyle name="Nota 2 3 2 4 3 10 2" xfId="38408"/>
    <cellStyle name="Nota 2 3 2 4 3 11" xfId="17582"/>
    <cellStyle name="Nota 2 3 2 4 3 11 2" xfId="38409"/>
    <cellStyle name="Nota 2 3 2 4 3 12" xfId="38407"/>
    <cellStyle name="Nota 2 3 2 4 3 2" xfId="2814"/>
    <cellStyle name="Nota 2 3 2 4 3 2 2" xfId="4548"/>
    <cellStyle name="Nota 2 3 2 4 3 2 2 2" xfId="9800"/>
    <cellStyle name="Nota 2 3 2 4 3 2 2 2 2" xfId="38412"/>
    <cellStyle name="Nota 2 3 2 4 3 2 2 3" xfId="12438"/>
    <cellStyle name="Nota 2 3 2 4 3 2 2 3 2" xfId="38413"/>
    <cellStyle name="Nota 2 3 2 4 3 2 2 4" xfId="38411"/>
    <cellStyle name="Nota 2 3 2 4 3 2 3" xfId="4773"/>
    <cellStyle name="Nota 2 3 2 4 3 2 3 2" xfId="18291"/>
    <cellStyle name="Nota 2 3 2 4 3 2 3 2 2" xfId="38415"/>
    <cellStyle name="Nota 2 3 2 4 3 2 3 3" xfId="38414"/>
    <cellStyle name="Nota 2 3 2 4 3 2 4" xfId="8944"/>
    <cellStyle name="Nota 2 3 2 4 3 2 4 2" xfId="38416"/>
    <cellStyle name="Nota 2 3 2 4 3 2 5" xfId="18238"/>
    <cellStyle name="Nota 2 3 2 4 3 2 5 2" xfId="38417"/>
    <cellStyle name="Nota 2 3 2 4 3 2 6" xfId="38410"/>
    <cellStyle name="Nota 2 3 2 4 3 3" xfId="3197"/>
    <cellStyle name="Nota 2 3 2 4 3 3 2" xfId="7269"/>
    <cellStyle name="Nota 2 3 2 4 3 3 2 2" xfId="11285"/>
    <cellStyle name="Nota 2 3 2 4 3 3 2 2 2" xfId="38420"/>
    <cellStyle name="Nota 2 3 2 4 3 3 2 3" xfId="20787"/>
    <cellStyle name="Nota 2 3 2 4 3 3 2 3 2" xfId="38421"/>
    <cellStyle name="Nota 2 3 2 4 3 3 2 4" xfId="38419"/>
    <cellStyle name="Nota 2 3 2 4 3 3 3" xfId="5561"/>
    <cellStyle name="Nota 2 3 2 4 3 3 3 2" xfId="19079"/>
    <cellStyle name="Nota 2 3 2 4 3 3 3 2 2" xfId="38423"/>
    <cellStyle name="Nota 2 3 2 4 3 3 3 3" xfId="38422"/>
    <cellStyle name="Nota 2 3 2 4 3 3 4" xfId="9259"/>
    <cellStyle name="Nota 2 3 2 4 3 3 4 2" xfId="38424"/>
    <cellStyle name="Nota 2 3 2 4 3 3 5" xfId="15772"/>
    <cellStyle name="Nota 2 3 2 4 3 3 5 2" xfId="38425"/>
    <cellStyle name="Nota 2 3 2 4 3 3 6" xfId="38418"/>
    <cellStyle name="Nota 2 3 2 4 3 4" xfId="3580"/>
    <cellStyle name="Nota 2 3 2 4 3 4 2" xfId="7701"/>
    <cellStyle name="Nota 2 3 2 4 3 4 2 2" xfId="11669"/>
    <cellStyle name="Nota 2 3 2 4 3 4 2 2 2" xfId="38428"/>
    <cellStyle name="Nota 2 3 2 4 3 4 2 3" xfId="21219"/>
    <cellStyle name="Nota 2 3 2 4 3 4 2 3 2" xfId="38429"/>
    <cellStyle name="Nota 2 3 2 4 3 4 2 4" xfId="38427"/>
    <cellStyle name="Nota 2 3 2 4 3 4 3" xfId="5993"/>
    <cellStyle name="Nota 2 3 2 4 3 4 3 2" xfId="19511"/>
    <cellStyle name="Nota 2 3 2 4 3 4 3 2 2" xfId="38431"/>
    <cellStyle name="Nota 2 3 2 4 3 4 3 3" xfId="38430"/>
    <cellStyle name="Nota 2 3 2 4 3 4 4" xfId="9437"/>
    <cellStyle name="Nota 2 3 2 4 3 4 4 2" xfId="38432"/>
    <cellStyle name="Nota 2 3 2 4 3 4 5" xfId="13368"/>
    <cellStyle name="Nota 2 3 2 4 3 4 5 2" xfId="38433"/>
    <cellStyle name="Nota 2 3 2 4 3 4 6" xfId="38426"/>
    <cellStyle name="Nota 2 3 2 4 3 5" xfId="3962"/>
    <cellStyle name="Nota 2 3 2 4 3 5 2" xfId="7933"/>
    <cellStyle name="Nota 2 3 2 4 3 5 2 2" xfId="11901"/>
    <cellStyle name="Nota 2 3 2 4 3 5 2 2 2" xfId="38436"/>
    <cellStyle name="Nota 2 3 2 4 3 5 2 3" xfId="21451"/>
    <cellStyle name="Nota 2 3 2 4 3 5 2 3 2" xfId="38437"/>
    <cellStyle name="Nota 2 3 2 4 3 5 2 4" xfId="38435"/>
    <cellStyle name="Nota 2 3 2 4 3 5 3" xfId="6225"/>
    <cellStyle name="Nota 2 3 2 4 3 5 3 2" xfId="19743"/>
    <cellStyle name="Nota 2 3 2 4 3 5 3 2 2" xfId="38439"/>
    <cellStyle name="Nota 2 3 2 4 3 5 3 3" xfId="38438"/>
    <cellStyle name="Nota 2 3 2 4 3 5 4" xfId="9614"/>
    <cellStyle name="Nota 2 3 2 4 3 5 4 2" xfId="38440"/>
    <cellStyle name="Nota 2 3 2 4 3 5 5" xfId="12997"/>
    <cellStyle name="Nota 2 3 2 4 3 5 5 2" xfId="38441"/>
    <cellStyle name="Nota 2 3 2 4 3 5 6" xfId="38434"/>
    <cellStyle name="Nota 2 3 2 4 3 6" xfId="6457"/>
    <cellStyle name="Nota 2 3 2 4 3 6 2" xfId="8165"/>
    <cellStyle name="Nota 2 3 2 4 3 6 2 2" xfId="12133"/>
    <cellStyle name="Nota 2 3 2 4 3 6 2 2 2" xfId="38444"/>
    <cellStyle name="Nota 2 3 2 4 3 6 2 3" xfId="21683"/>
    <cellStyle name="Nota 2 3 2 4 3 6 2 3 2" xfId="38445"/>
    <cellStyle name="Nota 2 3 2 4 3 6 2 4" xfId="38443"/>
    <cellStyle name="Nota 2 3 2 4 3 6 3" xfId="10591"/>
    <cellStyle name="Nota 2 3 2 4 3 6 3 2" xfId="38446"/>
    <cellStyle name="Nota 2 3 2 4 3 6 4" xfId="19975"/>
    <cellStyle name="Nota 2 3 2 4 3 6 4 2" xfId="38447"/>
    <cellStyle name="Nota 2 3 2 4 3 6 5" xfId="38442"/>
    <cellStyle name="Nota 2 3 2 4 3 7" xfId="5445"/>
    <cellStyle name="Nota 2 3 2 4 3 7 2" xfId="10186"/>
    <cellStyle name="Nota 2 3 2 4 3 7 2 2" xfId="38449"/>
    <cellStyle name="Nota 2 3 2 4 3 7 3" xfId="18963"/>
    <cellStyle name="Nota 2 3 2 4 3 7 3 2" xfId="38450"/>
    <cellStyle name="Nota 2 3 2 4 3 7 4" xfId="38448"/>
    <cellStyle name="Nota 2 3 2 4 3 8" xfId="7153"/>
    <cellStyle name="Nota 2 3 2 4 3 8 2" xfId="11174"/>
    <cellStyle name="Nota 2 3 2 4 3 8 2 2" xfId="38452"/>
    <cellStyle name="Nota 2 3 2 4 3 8 3" xfId="20671"/>
    <cellStyle name="Nota 2 3 2 4 3 8 3 2" xfId="38453"/>
    <cellStyle name="Nota 2 3 2 4 3 8 4" xfId="38451"/>
    <cellStyle name="Nota 2 3 2 4 3 9" xfId="4638"/>
    <cellStyle name="Nota 2 3 2 4 3 9 2" xfId="12398"/>
    <cellStyle name="Nota 2 3 2 4 3 9 2 2" xfId="38455"/>
    <cellStyle name="Nota 2 3 2 4 3 9 3" xfId="38454"/>
    <cellStyle name="Nota 2 3 2 4 4" xfId="2649"/>
    <cellStyle name="Nota 2 3 2 4 4 10" xfId="8779"/>
    <cellStyle name="Nota 2 3 2 4 4 10 2" xfId="38457"/>
    <cellStyle name="Nota 2 3 2 4 4 11" xfId="15698"/>
    <cellStyle name="Nota 2 3 2 4 4 11 2" xfId="38458"/>
    <cellStyle name="Nota 2 3 2 4 4 12" xfId="38456"/>
    <cellStyle name="Nota 2 3 2 4 4 2" xfId="3036"/>
    <cellStyle name="Nota 2 3 2 4 4 2 2" xfId="6906"/>
    <cellStyle name="Nota 2 3 2 4 4 2 2 2" xfId="10967"/>
    <cellStyle name="Nota 2 3 2 4 4 2 2 2 2" xfId="38461"/>
    <cellStyle name="Nota 2 3 2 4 4 2 2 3" xfId="20424"/>
    <cellStyle name="Nota 2 3 2 4 4 2 2 3 2" xfId="38462"/>
    <cellStyle name="Nota 2 3 2 4 4 2 2 4" xfId="38460"/>
    <cellStyle name="Nota 2 3 2 4 4 2 3" xfId="5197"/>
    <cellStyle name="Nota 2 3 2 4 4 2 3 2" xfId="18715"/>
    <cellStyle name="Nota 2 3 2 4 4 2 3 2 2" xfId="38464"/>
    <cellStyle name="Nota 2 3 2 4 4 2 3 3" xfId="38463"/>
    <cellStyle name="Nota 2 3 2 4 4 2 4" xfId="9128"/>
    <cellStyle name="Nota 2 3 2 4 4 2 4 2" xfId="38465"/>
    <cellStyle name="Nota 2 3 2 4 4 2 5" xfId="14833"/>
    <cellStyle name="Nota 2 3 2 4 4 2 5 2" xfId="38466"/>
    <cellStyle name="Nota 2 3 2 4 4 2 6" xfId="38459"/>
    <cellStyle name="Nota 2 3 2 4 4 3" xfId="3419"/>
    <cellStyle name="Nota 2 3 2 4 4 3 2" xfId="7287"/>
    <cellStyle name="Nota 2 3 2 4 4 3 2 2" xfId="11299"/>
    <cellStyle name="Nota 2 3 2 4 4 3 2 2 2" xfId="38469"/>
    <cellStyle name="Nota 2 3 2 4 4 3 2 3" xfId="20805"/>
    <cellStyle name="Nota 2 3 2 4 4 3 2 3 2" xfId="38470"/>
    <cellStyle name="Nota 2 3 2 4 4 3 2 4" xfId="38468"/>
    <cellStyle name="Nota 2 3 2 4 4 3 3" xfId="5579"/>
    <cellStyle name="Nota 2 3 2 4 4 3 3 2" xfId="19097"/>
    <cellStyle name="Nota 2 3 2 4 4 3 3 2 2" xfId="38472"/>
    <cellStyle name="Nota 2 3 2 4 4 3 3 3" xfId="38471"/>
    <cellStyle name="Nota 2 3 2 4 4 3 4" xfId="9342"/>
    <cellStyle name="Nota 2 3 2 4 4 3 4 2" xfId="38473"/>
    <cellStyle name="Nota 2 3 2 4 4 3 5" xfId="13526"/>
    <cellStyle name="Nota 2 3 2 4 4 3 5 2" xfId="38474"/>
    <cellStyle name="Nota 2 3 2 4 4 3 6" xfId="38467"/>
    <cellStyle name="Nota 2 3 2 4 4 4" xfId="3802"/>
    <cellStyle name="Nota 2 3 2 4 4 4 2" xfId="7645"/>
    <cellStyle name="Nota 2 3 2 4 4 4 2 2" xfId="11613"/>
    <cellStyle name="Nota 2 3 2 4 4 4 2 2 2" xfId="38477"/>
    <cellStyle name="Nota 2 3 2 4 4 4 2 3" xfId="21163"/>
    <cellStyle name="Nota 2 3 2 4 4 4 2 3 2" xfId="38478"/>
    <cellStyle name="Nota 2 3 2 4 4 4 2 4" xfId="38476"/>
    <cellStyle name="Nota 2 3 2 4 4 4 3" xfId="5937"/>
    <cellStyle name="Nota 2 3 2 4 4 4 3 2" xfId="19455"/>
    <cellStyle name="Nota 2 3 2 4 4 4 3 2 2" xfId="38480"/>
    <cellStyle name="Nota 2 3 2 4 4 4 3 3" xfId="38479"/>
    <cellStyle name="Nota 2 3 2 4 4 4 4" xfId="9520"/>
    <cellStyle name="Nota 2 3 2 4 4 4 4 2" xfId="38481"/>
    <cellStyle name="Nota 2 3 2 4 4 4 5" xfId="13157"/>
    <cellStyle name="Nota 2 3 2 4 4 4 5 2" xfId="38482"/>
    <cellStyle name="Nota 2 3 2 4 4 4 6" xfId="38475"/>
    <cellStyle name="Nota 2 3 2 4 4 5" xfId="4184"/>
    <cellStyle name="Nota 2 3 2 4 4 5 2" xfId="7877"/>
    <cellStyle name="Nota 2 3 2 4 4 5 2 2" xfId="11845"/>
    <cellStyle name="Nota 2 3 2 4 4 5 2 2 2" xfId="38485"/>
    <cellStyle name="Nota 2 3 2 4 4 5 2 3" xfId="21395"/>
    <cellStyle name="Nota 2 3 2 4 4 5 2 3 2" xfId="38486"/>
    <cellStyle name="Nota 2 3 2 4 4 5 2 4" xfId="38484"/>
    <cellStyle name="Nota 2 3 2 4 4 5 3" xfId="6169"/>
    <cellStyle name="Nota 2 3 2 4 4 5 3 2" xfId="19687"/>
    <cellStyle name="Nota 2 3 2 4 4 5 3 2 2" xfId="38488"/>
    <cellStyle name="Nota 2 3 2 4 4 5 3 3" xfId="38487"/>
    <cellStyle name="Nota 2 3 2 4 4 5 4" xfId="9697"/>
    <cellStyle name="Nota 2 3 2 4 4 5 4 2" xfId="38489"/>
    <cellStyle name="Nota 2 3 2 4 4 5 5" xfId="12775"/>
    <cellStyle name="Nota 2 3 2 4 4 5 5 2" xfId="38490"/>
    <cellStyle name="Nota 2 3 2 4 4 5 6" xfId="38483"/>
    <cellStyle name="Nota 2 3 2 4 4 6" xfId="6401"/>
    <cellStyle name="Nota 2 3 2 4 4 6 2" xfId="8109"/>
    <cellStyle name="Nota 2 3 2 4 4 6 2 2" xfId="12077"/>
    <cellStyle name="Nota 2 3 2 4 4 6 2 2 2" xfId="38493"/>
    <cellStyle name="Nota 2 3 2 4 4 6 2 3" xfId="21627"/>
    <cellStyle name="Nota 2 3 2 4 4 6 2 3 2" xfId="38494"/>
    <cellStyle name="Nota 2 3 2 4 4 6 2 4" xfId="38492"/>
    <cellStyle name="Nota 2 3 2 4 4 6 3" xfId="10535"/>
    <cellStyle name="Nota 2 3 2 4 4 6 3 2" xfId="38495"/>
    <cellStyle name="Nota 2 3 2 4 4 6 4" xfId="19919"/>
    <cellStyle name="Nota 2 3 2 4 4 6 4 2" xfId="38496"/>
    <cellStyle name="Nota 2 3 2 4 4 6 5" xfId="38491"/>
    <cellStyle name="Nota 2 3 2 4 4 7" xfId="5389"/>
    <cellStyle name="Nota 2 3 2 4 4 7 2" xfId="10130"/>
    <cellStyle name="Nota 2 3 2 4 4 7 2 2" xfId="38498"/>
    <cellStyle name="Nota 2 3 2 4 4 7 3" xfId="18907"/>
    <cellStyle name="Nota 2 3 2 4 4 7 3 2" xfId="38499"/>
    <cellStyle name="Nota 2 3 2 4 4 7 4" xfId="38497"/>
    <cellStyle name="Nota 2 3 2 4 4 8" xfId="7097"/>
    <cellStyle name="Nota 2 3 2 4 4 8 2" xfId="11118"/>
    <cellStyle name="Nota 2 3 2 4 4 8 2 2" xfId="38501"/>
    <cellStyle name="Nota 2 3 2 4 4 8 3" xfId="20615"/>
    <cellStyle name="Nota 2 3 2 4 4 8 3 2" xfId="38502"/>
    <cellStyle name="Nota 2 3 2 4 4 8 4" xfId="38500"/>
    <cellStyle name="Nota 2 3 2 4 4 9" xfId="4485"/>
    <cellStyle name="Nota 2 3 2 4 4 9 2" xfId="12488"/>
    <cellStyle name="Nota 2 3 2 4 4 9 2 2" xfId="38504"/>
    <cellStyle name="Nota 2 3 2 4 4 9 3" xfId="38503"/>
    <cellStyle name="Nota 2 3 2 4 5" xfId="2527"/>
    <cellStyle name="Nota 2 3 2 4 5 2" xfId="2914"/>
    <cellStyle name="Nota 2 3 2 4 5 2 2" xfId="17813"/>
    <cellStyle name="Nota 2 3 2 4 5 2 2 2" xfId="38507"/>
    <cellStyle name="Nota 2 3 2 4 5 2 3" xfId="38506"/>
    <cellStyle name="Nota 2 3 2 4 5 3" xfId="3297"/>
    <cellStyle name="Nota 2 3 2 4 5 3 2" xfId="15311"/>
    <cellStyle name="Nota 2 3 2 4 5 3 2 2" xfId="38509"/>
    <cellStyle name="Nota 2 3 2 4 5 3 3" xfId="38508"/>
    <cellStyle name="Nota 2 3 2 4 5 4" xfId="3680"/>
    <cellStyle name="Nota 2 3 2 4 5 4 2" xfId="13279"/>
    <cellStyle name="Nota 2 3 2 4 5 4 2 2" xfId="38511"/>
    <cellStyle name="Nota 2 3 2 4 5 4 3" xfId="38510"/>
    <cellStyle name="Nota 2 3 2 4 5 5" xfId="4062"/>
    <cellStyle name="Nota 2 3 2 4 5 5 2" xfId="12897"/>
    <cellStyle name="Nota 2 3 2 4 5 5 2 2" xfId="38513"/>
    <cellStyle name="Nota 2 3 2 4 5 5 3" xfId="38512"/>
    <cellStyle name="Nota 2 3 2 4 5 6" xfId="5295"/>
    <cellStyle name="Nota 2 3 2 4 5 6 2" xfId="18813"/>
    <cellStyle name="Nota 2 3 2 4 5 6 2 2" xfId="38515"/>
    <cellStyle name="Nota 2 3 2 4 5 6 3" xfId="38514"/>
    <cellStyle name="Nota 2 3 2 4 5 7" xfId="8667"/>
    <cellStyle name="Nota 2 3 2 4 5 7 2" xfId="38516"/>
    <cellStyle name="Nota 2 3 2 4 5 8" xfId="17626"/>
    <cellStyle name="Nota 2 3 2 4 5 8 2" xfId="38517"/>
    <cellStyle name="Nota 2 3 2 4 5 9" xfId="38505"/>
    <cellStyle name="Nota 2 3 2 4 6" xfId="2358"/>
    <cellStyle name="Nota 2 3 2 4 6 2" xfId="7003"/>
    <cellStyle name="Nota 2 3 2 4 6 2 2" xfId="20521"/>
    <cellStyle name="Nota 2 3 2 4 6 2 2 2" xfId="38520"/>
    <cellStyle name="Nota 2 3 2 4 6 2 3" xfId="38519"/>
    <cellStyle name="Nota 2 3 2 4 6 3" xfId="8510"/>
    <cellStyle name="Nota 2 3 2 4 6 3 2" xfId="38521"/>
    <cellStyle name="Nota 2 3 2 4 6 4" xfId="15315"/>
    <cellStyle name="Nota 2 3 2 4 6 4 2" xfId="38522"/>
    <cellStyle name="Nota 2 3 2 4 6 5" xfId="38518"/>
    <cellStyle name="Nota 2 3 2 4 7" xfId="8314"/>
    <cellStyle name="Nota 2 3 2 4 7 2" xfId="38523"/>
    <cellStyle name="Nota 2 3 2 4 8" xfId="15637"/>
    <cellStyle name="Nota 2 3 2 4 8 2" xfId="38524"/>
    <cellStyle name="Nota 2 3 2 4 9" xfId="38288"/>
    <cellStyle name="Nota 2 3 2 5" xfId="2301"/>
    <cellStyle name="Nota 2 3 2 5 10" xfId="8454"/>
    <cellStyle name="Nota 2 3 2 5 10 2" xfId="38526"/>
    <cellStyle name="Nota 2 3 2 5 11" xfId="14761"/>
    <cellStyle name="Nota 2 3 2 5 11 2" xfId="38527"/>
    <cellStyle name="Nota 2 3 2 5 12" xfId="38525"/>
    <cellStyle name="Nota 2 3 2 5 2" xfId="2255"/>
    <cellStyle name="Nota 2 3 2 5 2 2" xfId="6769"/>
    <cellStyle name="Nota 2 3 2 5 2 2 2" xfId="10874"/>
    <cellStyle name="Nota 2 3 2 5 2 2 2 2" xfId="38530"/>
    <cellStyle name="Nota 2 3 2 5 2 2 3" xfId="20287"/>
    <cellStyle name="Nota 2 3 2 5 2 2 3 2" xfId="38531"/>
    <cellStyle name="Nota 2 3 2 5 2 2 4" xfId="38529"/>
    <cellStyle name="Nota 2 3 2 5 2 3" xfId="5060"/>
    <cellStyle name="Nota 2 3 2 5 2 3 2" xfId="18578"/>
    <cellStyle name="Nota 2 3 2 5 2 3 2 2" xfId="38533"/>
    <cellStyle name="Nota 2 3 2 5 2 3 3" xfId="38532"/>
    <cellStyle name="Nota 2 3 2 5 2 4" xfId="8410"/>
    <cellStyle name="Nota 2 3 2 5 2 4 2" xfId="38534"/>
    <cellStyle name="Nota 2 3 2 5 2 5" xfId="16519"/>
    <cellStyle name="Nota 2 3 2 5 2 5 2" xfId="38535"/>
    <cellStyle name="Nota 2 3 2 5 2 6" xfId="38528"/>
    <cellStyle name="Nota 2 3 2 5 3" xfId="2273"/>
    <cellStyle name="Nota 2 3 2 5 3 2" xfId="6582"/>
    <cellStyle name="Nota 2 3 2 5 3 2 2" xfId="10716"/>
    <cellStyle name="Nota 2 3 2 5 3 2 2 2" xfId="38538"/>
    <cellStyle name="Nota 2 3 2 5 3 2 3" xfId="20100"/>
    <cellStyle name="Nota 2 3 2 5 3 2 3 2" xfId="38539"/>
    <cellStyle name="Nota 2 3 2 5 3 2 4" xfId="38537"/>
    <cellStyle name="Nota 2 3 2 5 3 3" xfId="4873"/>
    <cellStyle name="Nota 2 3 2 5 3 3 2" xfId="18391"/>
    <cellStyle name="Nota 2 3 2 5 3 3 2 2" xfId="38541"/>
    <cellStyle name="Nota 2 3 2 5 3 3 3" xfId="38540"/>
    <cellStyle name="Nota 2 3 2 5 3 4" xfId="8428"/>
    <cellStyle name="Nota 2 3 2 5 3 4 2" xfId="38542"/>
    <cellStyle name="Nota 2 3 2 5 3 5" xfId="15466"/>
    <cellStyle name="Nota 2 3 2 5 3 5 2" xfId="38543"/>
    <cellStyle name="Nota 2 3 2 5 3 6" xfId="38536"/>
    <cellStyle name="Nota 2 3 2 5 4" xfId="2292"/>
    <cellStyle name="Nota 2 3 2 5 4 2" xfId="7683"/>
    <cellStyle name="Nota 2 3 2 5 4 2 2" xfId="11651"/>
    <cellStyle name="Nota 2 3 2 5 4 2 2 2" xfId="38546"/>
    <cellStyle name="Nota 2 3 2 5 4 2 3" xfId="21201"/>
    <cellStyle name="Nota 2 3 2 5 4 2 3 2" xfId="38547"/>
    <cellStyle name="Nota 2 3 2 5 4 2 4" xfId="38545"/>
    <cellStyle name="Nota 2 3 2 5 4 3" xfId="5975"/>
    <cellStyle name="Nota 2 3 2 5 4 3 2" xfId="19493"/>
    <cellStyle name="Nota 2 3 2 5 4 3 2 2" xfId="38549"/>
    <cellStyle name="Nota 2 3 2 5 4 3 3" xfId="38548"/>
    <cellStyle name="Nota 2 3 2 5 4 4" xfId="8447"/>
    <cellStyle name="Nota 2 3 2 5 4 4 2" xfId="38550"/>
    <cellStyle name="Nota 2 3 2 5 4 5" xfId="17458"/>
    <cellStyle name="Nota 2 3 2 5 4 5 2" xfId="38551"/>
    <cellStyle name="Nota 2 3 2 5 4 6" xfId="38544"/>
    <cellStyle name="Nota 2 3 2 5 5" xfId="2267"/>
    <cellStyle name="Nota 2 3 2 5 5 2" xfId="7915"/>
    <cellStyle name="Nota 2 3 2 5 5 2 2" xfId="11883"/>
    <cellStyle name="Nota 2 3 2 5 5 2 2 2" xfId="38554"/>
    <cellStyle name="Nota 2 3 2 5 5 2 3" xfId="21433"/>
    <cellStyle name="Nota 2 3 2 5 5 2 3 2" xfId="38555"/>
    <cellStyle name="Nota 2 3 2 5 5 2 4" xfId="38553"/>
    <cellStyle name="Nota 2 3 2 5 5 3" xfId="6207"/>
    <cellStyle name="Nota 2 3 2 5 5 3 2" xfId="19725"/>
    <cellStyle name="Nota 2 3 2 5 5 3 2 2" xfId="38557"/>
    <cellStyle name="Nota 2 3 2 5 5 3 3" xfId="38556"/>
    <cellStyle name="Nota 2 3 2 5 5 4" xfId="8422"/>
    <cellStyle name="Nota 2 3 2 5 5 4 2" xfId="38558"/>
    <cellStyle name="Nota 2 3 2 5 5 5" xfId="16044"/>
    <cellStyle name="Nota 2 3 2 5 5 5 2" xfId="38559"/>
    <cellStyle name="Nota 2 3 2 5 5 6" xfId="38552"/>
    <cellStyle name="Nota 2 3 2 5 6" xfId="6439"/>
    <cellStyle name="Nota 2 3 2 5 6 2" xfId="8147"/>
    <cellStyle name="Nota 2 3 2 5 6 2 2" xfId="12115"/>
    <cellStyle name="Nota 2 3 2 5 6 2 2 2" xfId="38562"/>
    <cellStyle name="Nota 2 3 2 5 6 2 3" xfId="21665"/>
    <cellStyle name="Nota 2 3 2 5 6 2 3 2" xfId="38563"/>
    <cellStyle name="Nota 2 3 2 5 6 2 4" xfId="38561"/>
    <cellStyle name="Nota 2 3 2 5 6 3" xfId="10573"/>
    <cellStyle name="Nota 2 3 2 5 6 3 2" xfId="38564"/>
    <cellStyle name="Nota 2 3 2 5 6 4" xfId="19957"/>
    <cellStyle name="Nota 2 3 2 5 6 4 2" xfId="38565"/>
    <cellStyle name="Nota 2 3 2 5 6 5" xfId="38560"/>
    <cellStyle name="Nota 2 3 2 5 7" xfId="5427"/>
    <cellStyle name="Nota 2 3 2 5 7 2" xfId="10168"/>
    <cellStyle name="Nota 2 3 2 5 7 2 2" xfId="38567"/>
    <cellStyle name="Nota 2 3 2 5 7 3" xfId="18945"/>
    <cellStyle name="Nota 2 3 2 5 7 3 2" xfId="38568"/>
    <cellStyle name="Nota 2 3 2 5 7 4" xfId="38566"/>
    <cellStyle name="Nota 2 3 2 5 8" xfId="7135"/>
    <cellStyle name="Nota 2 3 2 5 8 2" xfId="11156"/>
    <cellStyle name="Nota 2 3 2 5 8 2 2" xfId="38570"/>
    <cellStyle name="Nota 2 3 2 5 8 3" xfId="20653"/>
    <cellStyle name="Nota 2 3 2 5 8 3 2" xfId="38571"/>
    <cellStyle name="Nota 2 3 2 5 8 4" xfId="38569"/>
    <cellStyle name="Nota 2 3 2 5 9" xfId="4528"/>
    <cellStyle name="Nota 2 3 2 5 9 2" xfId="12447"/>
    <cellStyle name="Nota 2 3 2 5 9 2 2" xfId="38573"/>
    <cellStyle name="Nota 2 3 2 5 9 3" xfId="38572"/>
    <cellStyle name="Nota 2 3 2 6" xfId="2410"/>
    <cellStyle name="Nota 2 3 2 6 2" xfId="2797"/>
    <cellStyle name="Nota 2 3 2 6 2 2" xfId="6897"/>
    <cellStyle name="Nota 2 3 2 6 2 2 2" xfId="20415"/>
    <cellStyle name="Nota 2 3 2 6 2 2 2 2" xfId="38577"/>
    <cellStyle name="Nota 2 3 2 6 2 2 3" xfId="38576"/>
    <cellStyle name="Nota 2 3 2 6 2 3" xfId="8927"/>
    <cellStyle name="Nota 2 3 2 6 2 3 2" xfId="38578"/>
    <cellStyle name="Nota 2 3 2 6 2 4" xfId="16981"/>
    <cellStyle name="Nota 2 3 2 6 2 4 2" xfId="38579"/>
    <cellStyle name="Nota 2 3 2 6 2 5" xfId="38575"/>
    <cellStyle name="Nota 2 3 2 6 3" xfId="3180"/>
    <cellStyle name="Nota 2 3 2 6 3 2" xfId="15220"/>
    <cellStyle name="Nota 2 3 2 6 3 2 2" xfId="38581"/>
    <cellStyle name="Nota 2 3 2 6 3 3" xfId="38580"/>
    <cellStyle name="Nota 2 3 2 6 4" xfId="3563"/>
    <cellStyle name="Nota 2 3 2 6 4 2" xfId="13385"/>
    <cellStyle name="Nota 2 3 2 6 4 2 2" xfId="38583"/>
    <cellStyle name="Nota 2 3 2 6 4 3" xfId="38582"/>
    <cellStyle name="Nota 2 3 2 6 5" xfId="3945"/>
    <cellStyle name="Nota 2 3 2 6 5 2" xfId="13014"/>
    <cellStyle name="Nota 2 3 2 6 5 2 2" xfId="38585"/>
    <cellStyle name="Nota 2 3 2 6 5 3" xfId="38584"/>
    <cellStyle name="Nota 2 3 2 6 6" xfId="5188"/>
    <cellStyle name="Nota 2 3 2 6 6 2" xfId="18706"/>
    <cellStyle name="Nota 2 3 2 6 6 2 2" xfId="38587"/>
    <cellStyle name="Nota 2 3 2 6 6 3" xfId="38586"/>
    <cellStyle name="Nota 2 3 2 6 7" xfId="8562"/>
    <cellStyle name="Nota 2 3 2 6 7 2" xfId="38588"/>
    <cellStyle name="Nota 2 3 2 6 8" xfId="14665"/>
    <cellStyle name="Nota 2 3 2 6 8 2" xfId="38589"/>
    <cellStyle name="Nota 2 3 2 6 9" xfId="38574"/>
    <cellStyle name="Nota 2 3 2 7" xfId="2586"/>
    <cellStyle name="Nota 2 3 2 7 2" xfId="2973"/>
    <cellStyle name="Nota 2 3 2 7 2 2" xfId="7379"/>
    <cellStyle name="Nota 2 3 2 7 2 2 2" xfId="20897"/>
    <cellStyle name="Nota 2 3 2 7 2 2 2 2" xfId="38593"/>
    <cellStyle name="Nota 2 3 2 7 2 2 3" xfId="38592"/>
    <cellStyle name="Nota 2 3 2 7 2 3" xfId="9066"/>
    <cellStyle name="Nota 2 3 2 7 2 3 2" xfId="38594"/>
    <cellStyle name="Nota 2 3 2 7 2 4" xfId="16772"/>
    <cellStyle name="Nota 2 3 2 7 2 4 2" xfId="38595"/>
    <cellStyle name="Nota 2 3 2 7 2 5" xfId="38591"/>
    <cellStyle name="Nota 2 3 2 7 3" xfId="3356"/>
    <cellStyle name="Nota 2 3 2 7 3 2" xfId="13648"/>
    <cellStyle name="Nota 2 3 2 7 3 2 2" xfId="38597"/>
    <cellStyle name="Nota 2 3 2 7 3 3" xfId="38596"/>
    <cellStyle name="Nota 2 3 2 7 4" xfId="3739"/>
    <cellStyle name="Nota 2 3 2 7 4 2" xfId="13220"/>
    <cellStyle name="Nota 2 3 2 7 4 2 2" xfId="38599"/>
    <cellStyle name="Nota 2 3 2 7 4 3" xfId="38598"/>
    <cellStyle name="Nota 2 3 2 7 5" xfId="4121"/>
    <cellStyle name="Nota 2 3 2 7 5 2" xfId="12838"/>
    <cellStyle name="Nota 2 3 2 7 5 2 2" xfId="38601"/>
    <cellStyle name="Nota 2 3 2 7 5 3" xfId="38600"/>
    <cellStyle name="Nota 2 3 2 7 6" xfId="5671"/>
    <cellStyle name="Nota 2 3 2 7 6 2" xfId="19189"/>
    <cellStyle name="Nota 2 3 2 7 6 2 2" xfId="38603"/>
    <cellStyle name="Nota 2 3 2 7 6 3" xfId="38602"/>
    <cellStyle name="Nota 2 3 2 7 7" xfId="8717"/>
    <cellStyle name="Nota 2 3 2 7 7 2" xfId="38604"/>
    <cellStyle name="Nota 2 3 2 7 8" xfId="14929"/>
    <cellStyle name="Nota 2 3 2 7 8 2" xfId="38605"/>
    <cellStyle name="Nota 2 3 2 7 9" xfId="38590"/>
    <cellStyle name="Nota 2 3 2 8" xfId="2571"/>
    <cellStyle name="Nota 2 3 2 8 2" xfId="2958"/>
    <cellStyle name="Nota 2 3 2 8 2 2" xfId="4572"/>
    <cellStyle name="Nota 2 3 2 8 2 2 2" xfId="12420"/>
    <cellStyle name="Nota 2 3 2 8 2 2 2 2" xfId="38609"/>
    <cellStyle name="Nota 2 3 2 8 2 2 3" xfId="38608"/>
    <cellStyle name="Nota 2 3 2 8 2 3" xfId="9053"/>
    <cellStyle name="Nota 2 3 2 8 2 3 2" xfId="38610"/>
    <cellStyle name="Nota 2 3 2 8 2 4" xfId="16635"/>
    <cellStyle name="Nota 2 3 2 8 2 4 2" xfId="38611"/>
    <cellStyle name="Nota 2 3 2 8 2 5" xfId="38607"/>
    <cellStyle name="Nota 2 3 2 8 3" xfId="3341"/>
    <cellStyle name="Nota 2 3 2 8 3 2" xfId="13653"/>
    <cellStyle name="Nota 2 3 2 8 3 2 2" xfId="38613"/>
    <cellStyle name="Nota 2 3 2 8 3 3" xfId="38612"/>
    <cellStyle name="Nota 2 3 2 8 4" xfId="3724"/>
    <cellStyle name="Nota 2 3 2 8 4 2" xfId="13235"/>
    <cellStyle name="Nota 2 3 2 8 4 2 2" xfId="38615"/>
    <cellStyle name="Nota 2 3 2 8 4 3" xfId="38614"/>
    <cellStyle name="Nota 2 3 2 8 5" xfId="4106"/>
    <cellStyle name="Nota 2 3 2 8 5 2" xfId="12853"/>
    <cellStyle name="Nota 2 3 2 8 5 2 2" xfId="38617"/>
    <cellStyle name="Nota 2 3 2 8 5 3" xfId="38616"/>
    <cellStyle name="Nota 2 3 2 8 6" xfId="4796"/>
    <cellStyle name="Nota 2 3 2 8 6 2" xfId="18314"/>
    <cellStyle name="Nota 2 3 2 8 6 2 2" xfId="38619"/>
    <cellStyle name="Nota 2 3 2 8 6 3" xfId="38618"/>
    <cellStyle name="Nota 2 3 2 8 7" xfId="8704"/>
    <cellStyle name="Nota 2 3 2 8 7 2" xfId="38620"/>
    <cellStyle name="Nota 2 3 2 8 8" xfId="15104"/>
    <cellStyle name="Nota 2 3 2 8 8 2" xfId="38621"/>
    <cellStyle name="Nota 2 3 2 8 9" xfId="38606"/>
    <cellStyle name="Nota 2 3 2 9" xfId="5663"/>
    <cellStyle name="Nota 2 3 2 9 2" xfId="7371"/>
    <cellStyle name="Nota 2 3 2 9 2 2" xfId="11358"/>
    <cellStyle name="Nota 2 3 2 9 2 2 2" xfId="38624"/>
    <cellStyle name="Nota 2 3 2 9 2 3" xfId="20889"/>
    <cellStyle name="Nota 2 3 2 9 2 3 2" xfId="38625"/>
    <cellStyle name="Nota 2 3 2 9 2 4" xfId="38623"/>
    <cellStyle name="Nota 2 3 2 9 3" xfId="10315"/>
    <cellStyle name="Nota 2 3 2 9 3 2" xfId="38626"/>
    <cellStyle name="Nota 2 3 2 9 4" xfId="19181"/>
    <cellStyle name="Nota 2 3 2 9 4 2" xfId="38627"/>
    <cellStyle name="Nota 2 3 2 9 5" xfId="38622"/>
    <cellStyle name="Nota 2 3 3" xfId="2173"/>
    <cellStyle name="Nota 2 3 3 10" xfId="5230"/>
    <cellStyle name="Nota 2 3 3 10 2" xfId="10010"/>
    <cellStyle name="Nota 2 3 3 10 2 2" xfId="38630"/>
    <cellStyle name="Nota 2 3 3 10 3" xfId="18748"/>
    <cellStyle name="Nota 2 3 3 10 3 2" xfId="38631"/>
    <cellStyle name="Nota 2 3 3 10 4" xfId="38629"/>
    <cellStyle name="Nota 2 3 3 11" xfId="6939"/>
    <cellStyle name="Nota 2 3 3 11 2" xfId="10997"/>
    <cellStyle name="Nota 2 3 3 11 2 2" xfId="38633"/>
    <cellStyle name="Nota 2 3 3 11 3" xfId="20457"/>
    <cellStyle name="Nota 2 3 3 11 3 2" xfId="38634"/>
    <cellStyle name="Nota 2 3 3 11 4" xfId="38632"/>
    <cellStyle name="Nota 2 3 3 12" xfId="4360"/>
    <cellStyle name="Nota 2 3 3 12 2" xfId="12600"/>
    <cellStyle name="Nota 2 3 3 12 2 2" xfId="38636"/>
    <cellStyle name="Nota 2 3 3 12 3" xfId="38635"/>
    <cellStyle name="Nota 2 3 3 13" xfId="8328"/>
    <cellStyle name="Nota 2 3 3 13 2" xfId="38637"/>
    <cellStyle name="Nota 2 3 3 14" xfId="14775"/>
    <cellStyle name="Nota 2 3 3 14 2" xfId="38638"/>
    <cellStyle name="Nota 2 3 3 15" xfId="38628"/>
    <cellStyle name="Nota 2 3 3 2" xfId="2230"/>
    <cellStyle name="Nota 2 3 3 2 2" xfId="2455"/>
    <cellStyle name="Nota 2 3 3 2 2 10" xfId="8607"/>
    <cellStyle name="Nota 2 3 3 2 2 10 2" xfId="38641"/>
    <cellStyle name="Nota 2 3 3 2 2 11" xfId="15919"/>
    <cellStyle name="Nota 2 3 3 2 2 11 2" xfId="38642"/>
    <cellStyle name="Nota 2 3 3 2 2 12" xfId="38640"/>
    <cellStyle name="Nota 2 3 3 2 2 2" xfId="2842"/>
    <cellStyle name="Nota 2 3 3 2 2 2 2" xfId="7420"/>
    <cellStyle name="Nota 2 3 3 2 2 2 2 2" xfId="11396"/>
    <cellStyle name="Nota 2 3 3 2 2 2 2 2 2" xfId="38645"/>
    <cellStyle name="Nota 2 3 3 2 2 2 2 3" xfId="20938"/>
    <cellStyle name="Nota 2 3 3 2 2 2 2 3 2" xfId="38646"/>
    <cellStyle name="Nota 2 3 3 2 2 2 2 4" xfId="38644"/>
    <cellStyle name="Nota 2 3 3 2 2 2 3" xfId="5712"/>
    <cellStyle name="Nota 2 3 3 2 2 2 3 2" xfId="19230"/>
    <cellStyle name="Nota 2 3 3 2 2 2 3 2 2" xfId="38648"/>
    <cellStyle name="Nota 2 3 3 2 2 2 3 3" xfId="38647"/>
    <cellStyle name="Nota 2 3 3 2 2 2 4" xfId="8972"/>
    <cellStyle name="Nota 2 3 3 2 2 2 4 2" xfId="38649"/>
    <cellStyle name="Nota 2 3 3 2 2 2 5" xfId="13950"/>
    <cellStyle name="Nota 2 3 3 2 2 2 5 2" xfId="38650"/>
    <cellStyle name="Nota 2 3 3 2 2 2 6" xfId="38643"/>
    <cellStyle name="Nota 2 3 3 2 2 3" xfId="3225"/>
    <cellStyle name="Nota 2 3 3 2 2 3 2" xfId="7385"/>
    <cellStyle name="Nota 2 3 3 2 2 3 2 2" xfId="11365"/>
    <cellStyle name="Nota 2 3 3 2 2 3 2 2 2" xfId="38653"/>
    <cellStyle name="Nota 2 3 3 2 2 3 2 3" xfId="20903"/>
    <cellStyle name="Nota 2 3 3 2 2 3 2 3 2" xfId="38654"/>
    <cellStyle name="Nota 2 3 3 2 2 3 2 4" xfId="38652"/>
    <cellStyle name="Nota 2 3 3 2 2 3 3" xfId="5677"/>
    <cellStyle name="Nota 2 3 3 2 2 3 3 2" xfId="19195"/>
    <cellStyle name="Nota 2 3 3 2 2 3 3 2 2" xfId="38656"/>
    <cellStyle name="Nota 2 3 3 2 2 3 3 3" xfId="38655"/>
    <cellStyle name="Nota 2 3 3 2 2 3 4" xfId="9287"/>
    <cellStyle name="Nota 2 3 3 2 2 3 4 2" xfId="38657"/>
    <cellStyle name="Nota 2 3 3 2 2 3 5" xfId="14620"/>
    <cellStyle name="Nota 2 3 3 2 2 3 5 2" xfId="38658"/>
    <cellStyle name="Nota 2 3 3 2 2 3 6" xfId="38651"/>
    <cellStyle name="Nota 2 3 3 2 2 4" xfId="3608"/>
    <cellStyle name="Nota 2 3 3 2 2 4 2" xfId="7727"/>
    <cellStyle name="Nota 2 3 3 2 2 4 2 2" xfId="11695"/>
    <cellStyle name="Nota 2 3 3 2 2 4 2 2 2" xfId="38661"/>
    <cellStyle name="Nota 2 3 3 2 2 4 2 3" xfId="21245"/>
    <cellStyle name="Nota 2 3 3 2 2 4 2 3 2" xfId="38662"/>
    <cellStyle name="Nota 2 3 3 2 2 4 2 4" xfId="38660"/>
    <cellStyle name="Nota 2 3 3 2 2 4 3" xfId="6019"/>
    <cellStyle name="Nota 2 3 3 2 2 4 3 2" xfId="19537"/>
    <cellStyle name="Nota 2 3 3 2 2 4 3 2 2" xfId="38664"/>
    <cellStyle name="Nota 2 3 3 2 2 4 3 3" xfId="38663"/>
    <cellStyle name="Nota 2 3 3 2 2 4 4" xfId="9465"/>
    <cellStyle name="Nota 2 3 3 2 2 4 4 2" xfId="38665"/>
    <cellStyle name="Nota 2 3 3 2 2 4 5" xfId="13343"/>
    <cellStyle name="Nota 2 3 3 2 2 4 5 2" xfId="38666"/>
    <cellStyle name="Nota 2 3 3 2 2 4 6" xfId="38659"/>
    <cellStyle name="Nota 2 3 3 2 2 5" xfId="3990"/>
    <cellStyle name="Nota 2 3 3 2 2 5 2" xfId="7959"/>
    <cellStyle name="Nota 2 3 3 2 2 5 2 2" xfId="11927"/>
    <cellStyle name="Nota 2 3 3 2 2 5 2 2 2" xfId="38669"/>
    <cellStyle name="Nota 2 3 3 2 2 5 2 3" xfId="21477"/>
    <cellStyle name="Nota 2 3 3 2 2 5 2 3 2" xfId="38670"/>
    <cellStyle name="Nota 2 3 3 2 2 5 2 4" xfId="38668"/>
    <cellStyle name="Nota 2 3 3 2 2 5 3" xfId="6251"/>
    <cellStyle name="Nota 2 3 3 2 2 5 3 2" xfId="19769"/>
    <cellStyle name="Nota 2 3 3 2 2 5 3 2 2" xfId="38672"/>
    <cellStyle name="Nota 2 3 3 2 2 5 3 3" xfId="38671"/>
    <cellStyle name="Nota 2 3 3 2 2 5 4" xfId="9642"/>
    <cellStyle name="Nota 2 3 3 2 2 5 4 2" xfId="38673"/>
    <cellStyle name="Nota 2 3 3 2 2 5 5" xfId="12969"/>
    <cellStyle name="Nota 2 3 3 2 2 5 5 2" xfId="38674"/>
    <cellStyle name="Nota 2 3 3 2 2 5 6" xfId="38667"/>
    <cellStyle name="Nota 2 3 3 2 2 6" xfId="6483"/>
    <cellStyle name="Nota 2 3 3 2 2 6 2" xfId="8191"/>
    <cellStyle name="Nota 2 3 3 2 2 6 2 2" xfId="12159"/>
    <cellStyle name="Nota 2 3 3 2 2 6 2 2 2" xfId="38677"/>
    <cellStyle name="Nota 2 3 3 2 2 6 2 3" xfId="21709"/>
    <cellStyle name="Nota 2 3 3 2 2 6 2 3 2" xfId="38678"/>
    <cellStyle name="Nota 2 3 3 2 2 6 2 4" xfId="38676"/>
    <cellStyle name="Nota 2 3 3 2 2 6 3" xfId="10617"/>
    <cellStyle name="Nota 2 3 3 2 2 6 3 2" xfId="38679"/>
    <cellStyle name="Nota 2 3 3 2 2 6 4" xfId="20001"/>
    <cellStyle name="Nota 2 3 3 2 2 6 4 2" xfId="38680"/>
    <cellStyle name="Nota 2 3 3 2 2 6 5" xfId="38675"/>
    <cellStyle name="Nota 2 3 3 2 2 7" xfId="5471"/>
    <cellStyle name="Nota 2 3 3 2 2 7 2" xfId="10212"/>
    <cellStyle name="Nota 2 3 3 2 2 7 2 2" xfId="38682"/>
    <cellStyle name="Nota 2 3 3 2 2 7 3" xfId="18989"/>
    <cellStyle name="Nota 2 3 3 2 2 7 3 2" xfId="38683"/>
    <cellStyle name="Nota 2 3 3 2 2 7 4" xfId="38681"/>
    <cellStyle name="Nota 2 3 3 2 2 8" xfId="7179"/>
    <cellStyle name="Nota 2 3 3 2 2 8 2" xfId="11200"/>
    <cellStyle name="Nota 2 3 3 2 2 8 2 2" xfId="38685"/>
    <cellStyle name="Nota 2 3 3 2 2 8 3" xfId="20697"/>
    <cellStyle name="Nota 2 3 3 2 2 8 3 2" xfId="38686"/>
    <cellStyle name="Nota 2 3 3 2 2 8 4" xfId="38684"/>
    <cellStyle name="Nota 2 3 3 2 2 9" xfId="4665"/>
    <cellStyle name="Nota 2 3 3 2 2 9 2" xfId="12371"/>
    <cellStyle name="Nota 2 3 3 2 2 9 2 2" xfId="38688"/>
    <cellStyle name="Nota 2 3 3 2 2 9 3" xfId="38687"/>
    <cellStyle name="Nota 2 3 3 2 3" xfId="2720"/>
    <cellStyle name="Nota 2 3 3 2 3 10" xfId="8850"/>
    <cellStyle name="Nota 2 3 3 2 3 10 2" xfId="38690"/>
    <cellStyle name="Nota 2 3 3 2 3 11" xfId="14397"/>
    <cellStyle name="Nota 2 3 3 2 3 11 2" xfId="38691"/>
    <cellStyle name="Nota 2 3 3 2 3 12" xfId="38689"/>
    <cellStyle name="Nota 2 3 3 2 3 2" xfId="3107"/>
    <cellStyle name="Nota 2 3 3 2 3 2 2" xfId="7468"/>
    <cellStyle name="Nota 2 3 3 2 3 2 2 2" xfId="11444"/>
    <cellStyle name="Nota 2 3 3 2 3 2 2 2 2" xfId="38694"/>
    <cellStyle name="Nota 2 3 3 2 3 2 2 3" xfId="20986"/>
    <cellStyle name="Nota 2 3 3 2 3 2 2 3 2" xfId="38695"/>
    <cellStyle name="Nota 2 3 3 2 3 2 2 4" xfId="38693"/>
    <cellStyle name="Nota 2 3 3 2 3 2 3" xfId="5760"/>
    <cellStyle name="Nota 2 3 3 2 3 2 3 2" xfId="19278"/>
    <cellStyle name="Nota 2 3 3 2 3 2 3 2 2" xfId="38697"/>
    <cellStyle name="Nota 2 3 3 2 3 2 3 3" xfId="38696"/>
    <cellStyle name="Nota 2 3 3 2 3 2 4" xfId="9199"/>
    <cellStyle name="Nota 2 3 3 2 3 2 4 2" xfId="38698"/>
    <cellStyle name="Nota 2 3 3 2 3 2 5" xfId="16767"/>
    <cellStyle name="Nota 2 3 3 2 3 2 5 2" xfId="38699"/>
    <cellStyle name="Nota 2 3 3 2 3 2 6" xfId="38692"/>
    <cellStyle name="Nota 2 3 3 2 3 3" xfId="3490"/>
    <cellStyle name="Nota 2 3 3 2 3 3 2" xfId="4463"/>
    <cellStyle name="Nota 2 3 3 2 3 3 2 2" xfId="9780"/>
    <cellStyle name="Nota 2 3 3 2 3 3 2 2 2" xfId="38702"/>
    <cellStyle name="Nota 2 3 3 2 3 3 2 3" xfId="12510"/>
    <cellStyle name="Nota 2 3 3 2 3 3 2 3 2" xfId="38703"/>
    <cellStyle name="Nota 2 3 3 2 3 3 2 4" xfId="38701"/>
    <cellStyle name="Nota 2 3 3 2 3 3 3" xfId="4813"/>
    <cellStyle name="Nota 2 3 3 2 3 3 3 2" xfId="18331"/>
    <cellStyle name="Nota 2 3 3 2 3 3 3 2 2" xfId="38705"/>
    <cellStyle name="Nota 2 3 3 2 3 3 3 3" xfId="38704"/>
    <cellStyle name="Nota 2 3 3 2 3 3 4" xfId="9409"/>
    <cellStyle name="Nota 2 3 3 2 3 3 4 2" xfId="38706"/>
    <cellStyle name="Nota 2 3 3 2 3 3 5" xfId="13455"/>
    <cellStyle name="Nota 2 3 3 2 3 3 5 2" xfId="38707"/>
    <cellStyle name="Nota 2 3 3 2 3 3 6" xfId="38700"/>
    <cellStyle name="Nota 2 3 3 2 3 4" xfId="3873"/>
    <cellStyle name="Nota 2 3 3 2 3 4 2" xfId="7775"/>
    <cellStyle name="Nota 2 3 3 2 3 4 2 2" xfId="11743"/>
    <cellStyle name="Nota 2 3 3 2 3 4 2 2 2" xfId="38710"/>
    <cellStyle name="Nota 2 3 3 2 3 4 2 3" xfId="21293"/>
    <cellStyle name="Nota 2 3 3 2 3 4 2 3 2" xfId="38711"/>
    <cellStyle name="Nota 2 3 3 2 3 4 2 4" xfId="38709"/>
    <cellStyle name="Nota 2 3 3 2 3 4 3" xfId="6067"/>
    <cellStyle name="Nota 2 3 3 2 3 4 3 2" xfId="19585"/>
    <cellStyle name="Nota 2 3 3 2 3 4 3 2 2" xfId="38713"/>
    <cellStyle name="Nota 2 3 3 2 3 4 3 3" xfId="38712"/>
    <cellStyle name="Nota 2 3 3 2 3 4 4" xfId="9587"/>
    <cellStyle name="Nota 2 3 3 2 3 4 4 2" xfId="38714"/>
    <cellStyle name="Nota 2 3 3 2 3 4 5" xfId="13086"/>
    <cellStyle name="Nota 2 3 3 2 3 4 5 2" xfId="38715"/>
    <cellStyle name="Nota 2 3 3 2 3 4 6" xfId="38708"/>
    <cellStyle name="Nota 2 3 3 2 3 5" xfId="4255"/>
    <cellStyle name="Nota 2 3 3 2 3 5 2" xfId="8007"/>
    <cellStyle name="Nota 2 3 3 2 3 5 2 2" xfId="11975"/>
    <cellStyle name="Nota 2 3 3 2 3 5 2 2 2" xfId="38718"/>
    <cellStyle name="Nota 2 3 3 2 3 5 2 3" xfId="21525"/>
    <cellStyle name="Nota 2 3 3 2 3 5 2 3 2" xfId="38719"/>
    <cellStyle name="Nota 2 3 3 2 3 5 2 4" xfId="38717"/>
    <cellStyle name="Nota 2 3 3 2 3 5 3" xfId="6299"/>
    <cellStyle name="Nota 2 3 3 2 3 5 3 2" xfId="19817"/>
    <cellStyle name="Nota 2 3 3 2 3 5 3 2 2" xfId="38721"/>
    <cellStyle name="Nota 2 3 3 2 3 5 3 3" xfId="38720"/>
    <cellStyle name="Nota 2 3 3 2 3 5 4" xfId="9764"/>
    <cellStyle name="Nota 2 3 3 2 3 5 4 2" xfId="38722"/>
    <cellStyle name="Nota 2 3 3 2 3 5 5" xfId="12704"/>
    <cellStyle name="Nota 2 3 3 2 3 5 5 2" xfId="38723"/>
    <cellStyle name="Nota 2 3 3 2 3 5 6" xfId="38716"/>
    <cellStyle name="Nota 2 3 3 2 3 6" xfId="6531"/>
    <cellStyle name="Nota 2 3 3 2 3 6 2" xfId="8239"/>
    <cellStyle name="Nota 2 3 3 2 3 6 2 2" xfId="12207"/>
    <cellStyle name="Nota 2 3 3 2 3 6 2 2 2" xfId="38726"/>
    <cellStyle name="Nota 2 3 3 2 3 6 2 3" xfId="21757"/>
    <cellStyle name="Nota 2 3 3 2 3 6 2 3 2" xfId="38727"/>
    <cellStyle name="Nota 2 3 3 2 3 6 2 4" xfId="38725"/>
    <cellStyle name="Nota 2 3 3 2 3 6 3" xfId="10665"/>
    <cellStyle name="Nota 2 3 3 2 3 6 3 2" xfId="38728"/>
    <cellStyle name="Nota 2 3 3 2 3 6 4" xfId="20049"/>
    <cellStyle name="Nota 2 3 3 2 3 6 4 2" xfId="38729"/>
    <cellStyle name="Nota 2 3 3 2 3 6 5" xfId="38724"/>
    <cellStyle name="Nota 2 3 3 2 3 7" xfId="5519"/>
    <cellStyle name="Nota 2 3 3 2 3 7 2" xfId="10260"/>
    <cellStyle name="Nota 2 3 3 2 3 7 2 2" xfId="38731"/>
    <cellStyle name="Nota 2 3 3 2 3 7 3" xfId="19037"/>
    <cellStyle name="Nota 2 3 3 2 3 7 3 2" xfId="38732"/>
    <cellStyle name="Nota 2 3 3 2 3 7 4" xfId="38730"/>
    <cellStyle name="Nota 2 3 3 2 3 8" xfId="7227"/>
    <cellStyle name="Nota 2 3 3 2 3 8 2" xfId="11248"/>
    <cellStyle name="Nota 2 3 3 2 3 8 2 2" xfId="38734"/>
    <cellStyle name="Nota 2 3 3 2 3 8 3" xfId="20745"/>
    <cellStyle name="Nota 2 3 3 2 3 8 3 2" xfId="38735"/>
    <cellStyle name="Nota 2 3 3 2 3 8 4" xfId="38733"/>
    <cellStyle name="Nota 2 3 3 2 3 9" xfId="4713"/>
    <cellStyle name="Nota 2 3 3 2 3 9 2" xfId="12335"/>
    <cellStyle name="Nota 2 3 3 2 3 9 2 2" xfId="38737"/>
    <cellStyle name="Nota 2 3 3 2 3 9 3" xfId="38736"/>
    <cellStyle name="Nota 2 3 3 2 4" xfId="2777"/>
    <cellStyle name="Nota 2 3 3 2 4 2" xfId="3164"/>
    <cellStyle name="Nota 2 3 3 2 4 2 2" xfId="14220"/>
    <cellStyle name="Nota 2 3 3 2 4 2 2 2" xfId="38740"/>
    <cellStyle name="Nota 2 3 3 2 4 2 3" xfId="38739"/>
    <cellStyle name="Nota 2 3 3 2 4 3" xfId="3547"/>
    <cellStyle name="Nota 2 3 3 2 4 3 2" xfId="13398"/>
    <cellStyle name="Nota 2 3 3 2 4 3 2 2" xfId="38742"/>
    <cellStyle name="Nota 2 3 3 2 4 3 3" xfId="38741"/>
    <cellStyle name="Nota 2 3 3 2 4 4" xfId="3930"/>
    <cellStyle name="Nota 2 3 3 2 4 4 2" xfId="13029"/>
    <cellStyle name="Nota 2 3 3 2 4 4 2 2" xfId="38744"/>
    <cellStyle name="Nota 2 3 3 2 4 4 3" xfId="38743"/>
    <cellStyle name="Nota 2 3 3 2 4 5" xfId="4312"/>
    <cellStyle name="Nota 2 3 3 2 4 5 2" xfId="12648"/>
    <cellStyle name="Nota 2 3 3 2 4 5 2 2" xfId="38746"/>
    <cellStyle name="Nota 2 3 3 2 4 5 3" xfId="38745"/>
    <cellStyle name="Nota 2 3 3 2 4 6" xfId="5309"/>
    <cellStyle name="Nota 2 3 3 2 4 6 2" xfId="18827"/>
    <cellStyle name="Nota 2 3 3 2 4 6 2 2" xfId="38748"/>
    <cellStyle name="Nota 2 3 3 2 4 6 3" xfId="38747"/>
    <cellStyle name="Nota 2 3 3 2 4 7" xfId="8907"/>
    <cellStyle name="Nota 2 3 3 2 4 7 2" xfId="38749"/>
    <cellStyle name="Nota 2 3 3 2 4 8" xfId="16301"/>
    <cellStyle name="Nota 2 3 3 2 4 8 2" xfId="38750"/>
    <cellStyle name="Nota 2 3 3 2 4 9" xfId="38738"/>
    <cellStyle name="Nota 2 3 3 2 5" xfId="2395"/>
    <cellStyle name="Nota 2 3 3 2 5 2" xfId="7017"/>
    <cellStyle name="Nota 2 3 3 2 5 2 2" xfId="20535"/>
    <cellStyle name="Nota 2 3 3 2 5 2 2 2" xfId="38753"/>
    <cellStyle name="Nota 2 3 3 2 5 2 3" xfId="38752"/>
    <cellStyle name="Nota 2 3 3 2 5 3" xfId="8547"/>
    <cellStyle name="Nota 2 3 3 2 5 3 2" xfId="38754"/>
    <cellStyle name="Nota 2 3 3 2 5 4" xfId="14273"/>
    <cellStyle name="Nota 2 3 3 2 5 4 2" xfId="38755"/>
    <cellStyle name="Nota 2 3 3 2 5 5" xfId="38751"/>
    <cellStyle name="Nota 2 3 3 2 6" xfId="8385"/>
    <cellStyle name="Nota 2 3 3 2 6 2" xfId="38756"/>
    <cellStyle name="Nota 2 3 3 2 7" xfId="38639"/>
    <cellStyle name="Nota 2 3 3 3" xfId="2132"/>
    <cellStyle name="Nota 2 3 3 3 2" xfId="2421"/>
    <cellStyle name="Nota 2 3 3 3 2 10" xfId="8573"/>
    <cellStyle name="Nota 2 3 3 3 2 10 2" xfId="38759"/>
    <cellStyle name="Nota 2 3 3 3 2 11" xfId="18055"/>
    <cellStyle name="Nota 2 3 3 3 2 11 2" xfId="38760"/>
    <cellStyle name="Nota 2 3 3 3 2 12" xfId="38758"/>
    <cellStyle name="Nota 2 3 3 3 2 2" xfId="2808"/>
    <cellStyle name="Nota 2 3 3 3 2 2 2" xfId="6797"/>
    <cellStyle name="Nota 2 3 3 3 2 2 2 2" xfId="10887"/>
    <cellStyle name="Nota 2 3 3 3 2 2 2 2 2" xfId="38763"/>
    <cellStyle name="Nota 2 3 3 3 2 2 2 3" xfId="20315"/>
    <cellStyle name="Nota 2 3 3 3 2 2 2 3 2" xfId="38764"/>
    <cellStyle name="Nota 2 3 3 3 2 2 2 4" xfId="38762"/>
    <cellStyle name="Nota 2 3 3 3 2 2 3" xfId="5088"/>
    <cellStyle name="Nota 2 3 3 3 2 2 3 2" xfId="18606"/>
    <cellStyle name="Nota 2 3 3 3 2 2 3 2 2" xfId="38766"/>
    <cellStyle name="Nota 2 3 3 3 2 2 3 3" xfId="38765"/>
    <cellStyle name="Nota 2 3 3 3 2 2 4" xfId="8938"/>
    <cellStyle name="Nota 2 3 3 3 2 2 4 2" xfId="38767"/>
    <cellStyle name="Nota 2 3 3 3 2 2 5" xfId="17697"/>
    <cellStyle name="Nota 2 3 3 3 2 2 5 2" xfId="38768"/>
    <cellStyle name="Nota 2 3 3 3 2 2 6" xfId="38761"/>
    <cellStyle name="Nota 2 3 3 3 2 3" xfId="3191"/>
    <cellStyle name="Nota 2 3 3 3 2 3 2" xfId="6576"/>
    <cellStyle name="Nota 2 3 3 3 2 3 2 2" xfId="10710"/>
    <cellStyle name="Nota 2 3 3 3 2 3 2 2 2" xfId="38771"/>
    <cellStyle name="Nota 2 3 3 3 2 3 2 3" xfId="20094"/>
    <cellStyle name="Nota 2 3 3 3 2 3 2 3 2" xfId="38772"/>
    <cellStyle name="Nota 2 3 3 3 2 3 2 4" xfId="38770"/>
    <cellStyle name="Nota 2 3 3 3 2 3 3" xfId="4867"/>
    <cellStyle name="Nota 2 3 3 3 2 3 3 2" xfId="18385"/>
    <cellStyle name="Nota 2 3 3 3 2 3 3 2 2" xfId="38774"/>
    <cellStyle name="Nota 2 3 3 3 2 3 3 3" xfId="38773"/>
    <cellStyle name="Nota 2 3 3 3 2 3 4" xfId="9253"/>
    <cellStyle name="Nota 2 3 3 3 2 3 4 2" xfId="38775"/>
    <cellStyle name="Nota 2 3 3 3 2 3 5" xfId="16688"/>
    <cellStyle name="Nota 2 3 3 3 2 3 5 2" xfId="38776"/>
    <cellStyle name="Nota 2 3 3 3 2 3 6" xfId="38769"/>
    <cellStyle name="Nota 2 3 3 3 2 4" xfId="3574"/>
    <cellStyle name="Nota 2 3 3 3 2 4 2" xfId="7695"/>
    <cellStyle name="Nota 2 3 3 3 2 4 2 2" xfId="11663"/>
    <cellStyle name="Nota 2 3 3 3 2 4 2 2 2" xfId="38779"/>
    <cellStyle name="Nota 2 3 3 3 2 4 2 3" xfId="21213"/>
    <cellStyle name="Nota 2 3 3 3 2 4 2 3 2" xfId="38780"/>
    <cellStyle name="Nota 2 3 3 3 2 4 2 4" xfId="38778"/>
    <cellStyle name="Nota 2 3 3 3 2 4 3" xfId="5987"/>
    <cellStyle name="Nota 2 3 3 3 2 4 3 2" xfId="19505"/>
    <cellStyle name="Nota 2 3 3 3 2 4 3 2 2" xfId="38782"/>
    <cellStyle name="Nota 2 3 3 3 2 4 3 3" xfId="38781"/>
    <cellStyle name="Nota 2 3 3 3 2 4 4" xfId="9431"/>
    <cellStyle name="Nota 2 3 3 3 2 4 4 2" xfId="38783"/>
    <cellStyle name="Nota 2 3 3 3 2 4 5" xfId="13374"/>
    <cellStyle name="Nota 2 3 3 3 2 4 5 2" xfId="38784"/>
    <cellStyle name="Nota 2 3 3 3 2 4 6" xfId="38777"/>
    <cellStyle name="Nota 2 3 3 3 2 5" xfId="3956"/>
    <cellStyle name="Nota 2 3 3 3 2 5 2" xfId="7927"/>
    <cellStyle name="Nota 2 3 3 3 2 5 2 2" xfId="11895"/>
    <cellStyle name="Nota 2 3 3 3 2 5 2 2 2" xfId="38787"/>
    <cellStyle name="Nota 2 3 3 3 2 5 2 3" xfId="21445"/>
    <cellStyle name="Nota 2 3 3 3 2 5 2 3 2" xfId="38788"/>
    <cellStyle name="Nota 2 3 3 3 2 5 2 4" xfId="38786"/>
    <cellStyle name="Nota 2 3 3 3 2 5 3" xfId="6219"/>
    <cellStyle name="Nota 2 3 3 3 2 5 3 2" xfId="19737"/>
    <cellStyle name="Nota 2 3 3 3 2 5 3 2 2" xfId="38790"/>
    <cellStyle name="Nota 2 3 3 3 2 5 3 3" xfId="38789"/>
    <cellStyle name="Nota 2 3 3 3 2 5 4" xfId="9608"/>
    <cellStyle name="Nota 2 3 3 3 2 5 4 2" xfId="38791"/>
    <cellStyle name="Nota 2 3 3 3 2 5 5" xfId="13003"/>
    <cellStyle name="Nota 2 3 3 3 2 5 5 2" xfId="38792"/>
    <cellStyle name="Nota 2 3 3 3 2 5 6" xfId="38785"/>
    <cellStyle name="Nota 2 3 3 3 2 6" xfId="6451"/>
    <cellStyle name="Nota 2 3 3 3 2 6 2" xfId="8159"/>
    <cellStyle name="Nota 2 3 3 3 2 6 2 2" xfId="12127"/>
    <cellStyle name="Nota 2 3 3 3 2 6 2 2 2" xfId="38795"/>
    <cellStyle name="Nota 2 3 3 3 2 6 2 3" xfId="21677"/>
    <cellStyle name="Nota 2 3 3 3 2 6 2 3 2" xfId="38796"/>
    <cellStyle name="Nota 2 3 3 3 2 6 2 4" xfId="38794"/>
    <cellStyle name="Nota 2 3 3 3 2 6 3" xfId="10585"/>
    <cellStyle name="Nota 2 3 3 3 2 6 3 2" xfId="38797"/>
    <cellStyle name="Nota 2 3 3 3 2 6 4" xfId="19969"/>
    <cellStyle name="Nota 2 3 3 3 2 6 4 2" xfId="38798"/>
    <cellStyle name="Nota 2 3 3 3 2 6 5" xfId="38793"/>
    <cellStyle name="Nota 2 3 3 3 2 7" xfId="5439"/>
    <cellStyle name="Nota 2 3 3 3 2 7 2" xfId="10180"/>
    <cellStyle name="Nota 2 3 3 3 2 7 2 2" xfId="38800"/>
    <cellStyle name="Nota 2 3 3 3 2 7 3" xfId="18957"/>
    <cellStyle name="Nota 2 3 3 3 2 7 3 2" xfId="38801"/>
    <cellStyle name="Nota 2 3 3 3 2 7 4" xfId="38799"/>
    <cellStyle name="Nota 2 3 3 3 2 8" xfId="7147"/>
    <cellStyle name="Nota 2 3 3 3 2 8 2" xfId="11168"/>
    <cellStyle name="Nota 2 3 3 3 2 8 2 2" xfId="38803"/>
    <cellStyle name="Nota 2 3 3 3 2 8 3" xfId="20665"/>
    <cellStyle name="Nota 2 3 3 3 2 8 3 2" xfId="38804"/>
    <cellStyle name="Nota 2 3 3 3 2 8 4" xfId="38802"/>
    <cellStyle name="Nota 2 3 3 3 2 9" xfId="4631"/>
    <cellStyle name="Nota 2 3 3 3 2 9 2" xfId="12250"/>
    <cellStyle name="Nota 2 3 3 3 2 9 2 2" xfId="38806"/>
    <cellStyle name="Nota 2 3 3 3 2 9 3" xfId="38805"/>
    <cellStyle name="Nota 2 3 3 3 3" xfId="2624"/>
    <cellStyle name="Nota 2 3 3 3 3 10" xfId="8754"/>
    <cellStyle name="Nota 2 3 3 3 3 10 2" xfId="38808"/>
    <cellStyle name="Nota 2 3 3 3 3 11" xfId="16963"/>
    <cellStyle name="Nota 2 3 3 3 3 11 2" xfId="38809"/>
    <cellStyle name="Nota 2 3 3 3 3 12" xfId="38807"/>
    <cellStyle name="Nota 2 3 3 3 3 2" xfId="3011"/>
    <cellStyle name="Nota 2 3 3 3 3 2 2" xfId="6821"/>
    <cellStyle name="Nota 2 3 3 3 3 2 2 2" xfId="10907"/>
    <cellStyle name="Nota 2 3 3 3 3 2 2 2 2" xfId="38812"/>
    <cellStyle name="Nota 2 3 3 3 3 2 2 3" xfId="20339"/>
    <cellStyle name="Nota 2 3 3 3 3 2 2 3 2" xfId="38813"/>
    <cellStyle name="Nota 2 3 3 3 3 2 2 4" xfId="38811"/>
    <cellStyle name="Nota 2 3 3 3 3 2 3" xfId="5112"/>
    <cellStyle name="Nota 2 3 3 3 3 2 3 2" xfId="18630"/>
    <cellStyle name="Nota 2 3 3 3 3 2 3 2 2" xfId="38815"/>
    <cellStyle name="Nota 2 3 3 3 3 2 3 3" xfId="38814"/>
    <cellStyle name="Nota 2 3 3 3 3 2 4" xfId="9103"/>
    <cellStyle name="Nota 2 3 3 3 3 2 4 2" xfId="38816"/>
    <cellStyle name="Nota 2 3 3 3 3 2 5" xfId="17265"/>
    <cellStyle name="Nota 2 3 3 3 3 2 5 2" xfId="38817"/>
    <cellStyle name="Nota 2 3 3 3 3 2 6" xfId="38810"/>
    <cellStyle name="Nota 2 3 3 3 3 3" xfId="3394"/>
    <cellStyle name="Nota 2 3 3 3 3 3 2" xfId="6864"/>
    <cellStyle name="Nota 2 3 3 3 3 3 2 2" xfId="10950"/>
    <cellStyle name="Nota 2 3 3 3 3 3 2 2 2" xfId="38820"/>
    <cellStyle name="Nota 2 3 3 3 3 3 2 3" xfId="20382"/>
    <cellStyle name="Nota 2 3 3 3 3 3 2 3 2" xfId="38821"/>
    <cellStyle name="Nota 2 3 3 3 3 3 2 4" xfId="38819"/>
    <cellStyle name="Nota 2 3 3 3 3 3 3" xfId="5155"/>
    <cellStyle name="Nota 2 3 3 3 3 3 3 2" xfId="18673"/>
    <cellStyle name="Nota 2 3 3 3 3 3 3 2 2" xfId="38823"/>
    <cellStyle name="Nota 2 3 3 3 3 3 3 3" xfId="38822"/>
    <cellStyle name="Nota 2 3 3 3 3 3 4" xfId="9317"/>
    <cellStyle name="Nota 2 3 3 3 3 3 4 2" xfId="38824"/>
    <cellStyle name="Nota 2 3 3 3 3 3 5" xfId="13551"/>
    <cellStyle name="Nota 2 3 3 3 3 3 5 2" xfId="38825"/>
    <cellStyle name="Nota 2 3 3 3 3 3 6" xfId="38818"/>
    <cellStyle name="Nota 2 3 3 3 3 4" xfId="3777"/>
    <cellStyle name="Nota 2 3 3 3 3 4 2" xfId="7608"/>
    <cellStyle name="Nota 2 3 3 3 3 4 2 2" xfId="11576"/>
    <cellStyle name="Nota 2 3 3 3 3 4 2 2 2" xfId="38828"/>
    <cellStyle name="Nota 2 3 3 3 3 4 2 3" xfId="21126"/>
    <cellStyle name="Nota 2 3 3 3 3 4 2 3 2" xfId="38829"/>
    <cellStyle name="Nota 2 3 3 3 3 4 2 4" xfId="38827"/>
    <cellStyle name="Nota 2 3 3 3 3 4 3" xfId="5900"/>
    <cellStyle name="Nota 2 3 3 3 3 4 3 2" xfId="19418"/>
    <cellStyle name="Nota 2 3 3 3 3 4 3 2 2" xfId="38831"/>
    <cellStyle name="Nota 2 3 3 3 3 4 3 3" xfId="38830"/>
    <cellStyle name="Nota 2 3 3 3 3 4 4" xfId="9495"/>
    <cellStyle name="Nota 2 3 3 3 3 4 4 2" xfId="38832"/>
    <cellStyle name="Nota 2 3 3 3 3 4 5" xfId="13182"/>
    <cellStyle name="Nota 2 3 3 3 3 4 5 2" xfId="38833"/>
    <cellStyle name="Nota 2 3 3 3 3 4 6" xfId="38826"/>
    <cellStyle name="Nota 2 3 3 3 3 5" xfId="4159"/>
    <cellStyle name="Nota 2 3 3 3 3 5 2" xfId="7840"/>
    <cellStyle name="Nota 2 3 3 3 3 5 2 2" xfId="11808"/>
    <cellStyle name="Nota 2 3 3 3 3 5 2 2 2" xfId="38836"/>
    <cellStyle name="Nota 2 3 3 3 3 5 2 3" xfId="21358"/>
    <cellStyle name="Nota 2 3 3 3 3 5 2 3 2" xfId="38837"/>
    <cellStyle name="Nota 2 3 3 3 3 5 2 4" xfId="38835"/>
    <cellStyle name="Nota 2 3 3 3 3 5 3" xfId="6132"/>
    <cellStyle name="Nota 2 3 3 3 3 5 3 2" xfId="19650"/>
    <cellStyle name="Nota 2 3 3 3 3 5 3 2 2" xfId="38839"/>
    <cellStyle name="Nota 2 3 3 3 3 5 3 3" xfId="38838"/>
    <cellStyle name="Nota 2 3 3 3 3 5 4" xfId="9672"/>
    <cellStyle name="Nota 2 3 3 3 3 5 4 2" xfId="38840"/>
    <cellStyle name="Nota 2 3 3 3 3 5 5" xfId="12800"/>
    <cellStyle name="Nota 2 3 3 3 3 5 5 2" xfId="38841"/>
    <cellStyle name="Nota 2 3 3 3 3 5 6" xfId="38834"/>
    <cellStyle name="Nota 2 3 3 3 3 6" xfId="6364"/>
    <cellStyle name="Nota 2 3 3 3 3 6 2" xfId="8072"/>
    <cellStyle name="Nota 2 3 3 3 3 6 2 2" xfId="12040"/>
    <cellStyle name="Nota 2 3 3 3 3 6 2 2 2" xfId="38844"/>
    <cellStyle name="Nota 2 3 3 3 3 6 2 3" xfId="21590"/>
    <cellStyle name="Nota 2 3 3 3 3 6 2 3 2" xfId="38845"/>
    <cellStyle name="Nota 2 3 3 3 3 6 2 4" xfId="38843"/>
    <cellStyle name="Nota 2 3 3 3 3 6 3" xfId="10498"/>
    <cellStyle name="Nota 2 3 3 3 3 6 3 2" xfId="38846"/>
    <cellStyle name="Nota 2 3 3 3 3 6 4" xfId="19882"/>
    <cellStyle name="Nota 2 3 3 3 3 6 4 2" xfId="38847"/>
    <cellStyle name="Nota 2 3 3 3 3 6 5" xfId="38842"/>
    <cellStyle name="Nota 2 3 3 3 3 7" xfId="5352"/>
    <cellStyle name="Nota 2 3 3 3 3 7 2" xfId="10093"/>
    <cellStyle name="Nota 2 3 3 3 3 7 2 2" xfId="38849"/>
    <cellStyle name="Nota 2 3 3 3 3 7 3" xfId="18870"/>
    <cellStyle name="Nota 2 3 3 3 3 7 3 2" xfId="38850"/>
    <cellStyle name="Nota 2 3 3 3 3 7 4" xfId="38848"/>
    <cellStyle name="Nota 2 3 3 3 3 8" xfId="7060"/>
    <cellStyle name="Nota 2 3 3 3 3 8 2" xfId="11081"/>
    <cellStyle name="Nota 2 3 3 3 3 8 2 2" xfId="38852"/>
    <cellStyle name="Nota 2 3 3 3 3 8 3" xfId="20578"/>
    <cellStyle name="Nota 2 3 3 3 3 8 3 2" xfId="38853"/>
    <cellStyle name="Nota 2 3 3 3 3 8 4" xfId="38851"/>
    <cellStyle name="Nota 2 3 3 3 3 9" xfId="4442"/>
    <cellStyle name="Nota 2 3 3 3 3 9 2" xfId="12531"/>
    <cellStyle name="Nota 2 3 3 3 3 9 2 2" xfId="38855"/>
    <cellStyle name="Nota 2 3 3 3 3 9 3" xfId="38854"/>
    <cellStyle name="Nota 2 3 3 3 4" xfId="2511"/>
    <cellStyle name="Nota 2 3 3 3 4 2" xfId="2898"/>
    <cellStyle name="Nota 2 3 3 3 4 2 2" xfId="13869"/>
    <cellStyle name="Nota 2 3 3 3 4 2 2 2" xfId="38858"/>
    <cellStyle name="Nota 2 3 3 3 4 2 3" xfId="38857"/>
    <cellStyle name="Nota 2 3 3 3 4 3" xfId="3281"/>
    <cellStyle name="Nota 2 3 3 3 4 3 2" xfId="18066"/>
    <cellStyle name="Nota 2 3 3 3 4 3 2 2" xfId="38860"/>
    <cellStyle name="Nota 2 3 3 3 4 3 3" xfId="38859"/>
    <cellStyle name="Nota 2 3 3 3 4 4" xfId="3664"/>
    <cellStyle name="Nota 2 3 3 3 4 4 2" xfId="13295"/>
    <cellStyle name="Nota 2 3 3 3 4 4 2 2" xfId="38862"/>
    <cellStyle name="Nota 2 3 3 3 4 4 3" xfId="38861"/>
    <cellStyle name="Nota 2 3 3 3 4 5" xfId="4046"/>
    <cellStyle name="Nota 2 3 3 3 4 5 2" xfId="12913"/>
    <cellStyle name="Nota 2 3 3 3 4 5 2 2" xfId="38864"/>
    <cellStyle name="Nota 2 3 3 3 4 5 3" xfId="38863"/>
    <cellStyle name="Nota 2 3 3 3 4 6" xfId="5271"/>
    <cellStyle name="Nota 2 3 3 3 4 6 2" xfId="18789"/>
    <cellStyle name="Nota 2 3 3 3 4 6 2 2" xfId="38866"/>
    <cellStyle name="Nota 2 3 3 3 4 6 3" xfId="38865"/>
    <cellStyle name="Nota 2 3 3 3 4 7" xfId="8651"/>
    <cellStyle name="Nota 2 3 3 3 4 7 2" xfId="38867"/>
    <cellStyle name="Nota 2 3 3 3 4 8" xfId="15050"/>
    <cellStyle name="Nota 2 3 3 3 4 8 2" xfId="38868"/>
    <cellStyle name="Nota 2 3 3 3 4 9" xfId="38856"/>
    <cellStyle name="Nota 2 3 3 3 5" xfId="2332"/>
    <cellStyle name="Nota 2 3 3 3 5 2" xfId="6979"/>
    <cellStyle name="Nota 2 3 3 3 5 2 2" xfId="20497"/>
    <cellStyle name="Nota 2 3 3 3 5 2 2 2" xfId="38871"/>
    <cellStyle name="Nota 2 3 3 3 5 2 3" xfId="38870"/>
    <cellStyle name="Nota 2 3 3 3 5 3" xfId="8485"/>
    <cellStyle name="Nota 2 3 3 3 5 3 2" xfId="38872"/>
    <cellStyle name="Nota 2 3 3 3 5 4" xfId="16404"/>
    <cellStyle name="Nota 2 3 3 3 5 4 2" xfId="38873"/>
    <cellStyle name="Nota 2 3 3 3 5 5" xfId="38869"/>
    <cellStyle name="Nota 2 3 3 3 6" xfId="8289"/>
    <cellStyle name="Nota 2 3 3 3 6 2" xfId="38874"/>
    <cellStyle name="Nota 2 3 3 3 7" xfId="38757"/>
    <cellStyle name="Nota 2 3 3 4" xfId="2431"/>
    <cellStyle name="Nota 2 3 3 4 10" xfId="8583"/>
    <cellStyle name="Nota 2 3 3 4 10 2" xfId="38876"/>
    <cellStyle name="Nota 2 3 3 4 11" xfId="14215"/>
    <cellStyle name="Nota 2 3 3 4 11 2" xfId="38877"/>
    <cellStyle name="Nota 2 3 3 4 12" xfId="38875"/>
    <cellStyle name="Nota 2 3 3 4 2" xfId="2818"/>
    <cellStyle name="Nota 2 3 3 4 2 2" xfId="7399"/>
    <cellStyle name="Nota 2 3 3 4 2 2 2" xfId="11375"/>
    <cellStyle name="Nota 2 3 3 4 2 2 2 2" xfId="38880"/>
    <cellStyle name="Nota 2 3 3 4 2 2 3" xfId="20917"/>
    <cellStyle name="Nota 2 3 3 4 2 2 3 2" xfId="38881"/>
    <cellStyle name="Nota 2 3 3 4 2 2 4" xfId="38879"/>
    <cellStyle name="Nota 2 3 3 4 2 3" xfId="5691"/>
    <cellStyle name="Nota 2 3 3 4 2 3 2" xfId="19209"/>
    <cellStyle name="Nota 2 3 3 4 2 3 2 2" xfId="38883"/>
    <cellStyle name="Nota 2 3 3 4 2 3 3" xfId="38882"/>
    <cellStyle name="Nota 2 3 3 4 2 4" xfId="8948"/>
    <cellStyle name="Nota 2 3 3 4 2 4 2" xfId="38884"/>
    <cellStyle name="Nota 2 3 3 4 2 5" xfId="15054"/>
    <cellStyle name="Nota 2 3 3 4 2 5 2" xfId="38885"/>
    <cellStyle name="Nota 2 3 3 4 2 6" xfId="38878"/>
    <cellStyle name="Nota 2 3 3 4 3" xfId="3201"/>
    <cellStyle name="Nota 2 3 3 4 3 2" xfId="7323"/>
    <cellStyle name="Nota 2 3 3 4 3 2 2" xfId="11326"/>
    <cellStyle name="Nota 2 3 3 4 3 2 2 2" xfId="38888"/>
    <cellStyle name="Nota 2 3 3 4 3 2 3" xfId="20841"/>
    <cellStyle name="Nota 2 3 3 4 3 2 3 2" xfId="38889"/>
    <cellStyle name="Nota 2 3 3 4 3 2 4" xfId="38887"/>
    <cellStyle name="Nota 2 3 3 4 3 3" xfId="5615"/>
    <cellStyle name="Nota 2 3 3 4 3 3 2" xfId="19133"/>
    <cellStyle name="Nota 2 3 3 4 3 3 2 2" xfId="38891"/>
    <cellStyle name="Nota 2 3 3 4 3 3 3" xfId="38890"/>
    <cellStyle name="Nota 2 3 3 4 3 4" xfId="9263"/>
    <cellStyle name="Nota 2 3 3 4 3 4 2" xfId="38892"/>
    <cellStyle name="Nota 2 3 3 4 3 5" xfId="17212"/>
    <cellStyle name="Nota 2 3 3 4 3 5 2" xfId="38893"/>
    <cellStyle name="Nota 2 3 3 4 3 6" xfId="38886"/>
    <cellStyle name="Nota 2 3 3 4 4" xfId="3584"/>
    <cellStyle name="Nota 2 3 3 4 4 2" xfId="7706"/>
    <cellStyle name="Nota 2 3 3 4 4 2 2" xfId="11674"/>
    <cellStyle name="Nota 2 3 3 4 4 2 2 2" xfId="38896"/>
    <cellStyle name="Nota 2 3 3 4 4 2 3" xfId="21224"/>
    <cellStyle name="Nota 2 3 3 4 4 2 3 2" xfId="38897"/>
    <cellStyle name="Nota 2 3 3 4 4 2 4" xfId="38895"/>
    <cellStyle name="Nota 2 3 3 4 4 3" xfId="5998"/>
    <cellStyle name="Nota 2 3 3 4 4 3 2" xfId="19516"/>
    <cellStyle name="Nota 2 3 3 4 4 3 2 2" xfId="38899"/>
    <cellStyle name="Nota 2 3 3 4 4 3 3" xfId="38898"/>
    <cellStyle name="Nota 2 3 3 4 4 4" xfId="9441"/>
    <cellStyle name="Nota 2 3 3 4 4 4 2" xfId="38900"/>
    <cellStyle name="Nota 2 3 3 4 4 5" xfId="13364"/>
    <cellStyle name="Nota 2 3 3 4 4 5 2" xfId="38901"/>
    <cellStyle name="Nota 2 3 3 4 4 6" xfId="38894"/>
    <cellStyle name="Nota 2 3 3 4 5" xfId="3966"/>
    <cellStyle name="Nota 2 3 3 4 5 2" xfId="7938"/>
    <cellStyle name="Nota 2 3 3 4 5 2 2" xfId="11906"/>
    <cellStyle name="Nota 2 3 3 4 5 2 2 2" xfId="38904"/>
    <cellStyle name="Nota 2 3 3 4 5 2 3" xfId="21456"/>
    <cellStyle name="Nota 2 3 3 4 5 2 3 2" xfId="38905"/>
    <cellStyle name="Nota 2 3 3 4 5 2 4" xfId="38903"/>
    <cellStyle name="Nota 2 3 3 4 5 3" xfId="6230"/>
    <cellStyle name="Nota 2 3 3 4 5 3 2" xfId="19748"/>
    <cellStyle name="Nota 2 3 3 4 5 3 2 2" xfId="38907"/>
    <cellStyle name="Nota 2 3 3 4 5 3 3" xfId="38906"/>
    <cellStyle name="Nota 2 3 3 4 5 4" xfId="9618"/>
    <cellStyle name="Nota 2 3 3 4 5 4 2" xfId="38908"/>
    <cellStyle name="Nota 2 3 3 4 5 5" xfId="12993"/>
    <cellStyle name="Nota 2 3 3 4 5 5 2" xfId="38909"/>
    <cellStyle name="Nota 2 3 3 4 5 6" xfId="38902"/>
    <cellStyle name="Nota 2 3 3 4 6" xfId="6462"/>
    <cellStyle name="Nota 2 3 3 4 6 2" xfId="8170"/>
    <cellStyle name="Nota 2 3 3 4 6 2 2" xfId="12138"/>
    <cellStyle name="Nota 2 3 3 4 6 2 2 2" xfId="38912"/>
    <cellStyle name="Nota 2 3 3 4 6 2 3" xfId="21688"/>
    <cellStyle name="Nota 2 3 3 4 6 2 3 2" xfId="38913"/>
    <cellStyle name="Nota 2 3 3 4 6 2 4" xfId="38911"/>
    <cellStyle name="Nota 2 3 3 4 6 3" xfId="10596"/>
    <cellStyle name="Nota 2 3 3 4 6 3 2" xfId="38914"/>
    <cellStyle name="Nota 2 3 3 4 6 4" xfId="19980"/>
    <cellStyle name="Nota 2 3 3 4 6 4 2" xfId="38915"/>
    <cellStyle name="Nota 2 3 3 4 6 5" xfId="38910"/>
    <cellStyle name="Nota 2 3 3 4 7" xfId="5450"/>
    <cellStyle name="Nota 2 3 3 4 7 2" xfId="10191"/>
    <cellStyle name="Nota 2 3 3 4 7 2 2" xfId="38917"/>
    <cellStyle name="Nota 2 3 3 4 7 3" xfId="18968"/>
    <cellStyle name="Nota 2 3 3 4 7 3 2" xfId="38918"/>
    <cellStyle name="Nota 2 3 3 4 7 4" xfId="38916"/>
    <cellStyle name="Nota 2 3 3 4 8" xfId="7158"/>
    <cellStyle name="Nota 2 3 3 4 8 2" xfId="11179"/>
    <cellStyle name="Nota 2 3 3 4 8 2 2" xfId="38920"/>
    <cellStyle name="Nota 2 3 3 4 8 3" xfId="20676"/>
    <cellStyle name="Nota 2 3 3 4 8 3 2" xfId="38921"/>
    <cellStyle name="Nota 2 3 3 4 8 4" xfId="38919"/>
    <cellStyle name="Nota 2 3 3 4 9" xfId="4644"/>
    <cellStyle name="Nota 2 3 3 4 9 2" xfId="12392"/>
    <cellStyle name="Nota 2 3 3 4 9 2 2" xfId="38923"/>
    <cellStyle name="Nota 2 3 3 4 9 3" xfId="38922"/>
    <cellStyle name="Nota 2 3 3 5" xfId="2663"/>
    <cellStyle name="Nota 2 3 3 5 10" xfId="8793"/>
    <cellStyle name="Nota 2 3 3 5 10 2" xfId="38925"/>
    <cellStyle name="Nota 2 3 3 5 11" xfId="14725"/>
    <cellStyle name="Nota 2 3 3 5 11 2" xfId="38926"/>
    <cellStyle name="Nota 2 3 3 5 12" xfId="38924"/>
    <cellStyle name="Nota 2 3 3 5 2" xfId="3050"/>
    <cellStyle name="Nota 2 3 3 5 2 2" xfId="6838"/>
    <cellStyle name="Nota 2 3 3 5 2 2 2" xfId="10924"/>
    <cellStyle name="Nota 2 3 3 5 2 2 2 2" xfId="38929"/>
    <cellStyle name="Nota 2 3 3 5 2 2 3" xfId="20356"/>
    <cellStyle name="Nota 2 3 3 5 2 2 3 2" xfId="38930"/>
    <cellStyle name="Nota 2 3 3 5 2 2 4" xfId="38928"/>
    <cellStyle name="Nota 2 3 3 5 2 3" xfId="5129"/>
    <cellStyle name="Nota 2 3 3 5 2 3 2" xfId="18647"/>
    <cellStyle name="Nota 2 3 3 5 2 3 2 2" xfId="38932"/>
    <cellStyle name="Nota 2 3 3 5 2 3 3" xfId="38931"/>
    <cellStyle name="Nota 2 3 3 5 2 4" xfId="9142"/>
    <cellStyle name="Nota 2 3 3 5 2 4 2" xfId="38933"/>
    <cellStyle name="Nota 2 3 3 5 2 5" xfId="14926"/>
    <cellStyle name="Nota 2 3 3 5 2 5 2" xfId="38934"/>
    <cellStyle name="Nota 2 3 3 5 2 6" xfId="38927"/>
    <cellStyle name="Nota 2 3 3 5 3" xfId="3433"/>
    <cellStyle name="Nota 2 3 3 5 3 2" xfId="7487"/>
    <cellStyle name="Nota 2 3 3 5 3 2 2" xfId="11463"/>
    <cellStyle name="Nota 2 3 3 5 3 2 2 2" xfId="38937"/>
    <cellStyle name="Nota 2 3 3 5 3 2 3" xfId="21005"/>
    <cellStyle name="Nota 2 3 3 5 3 2 3 2" xfId="38938"/>
    <cellStyle name="Nota 2 3 3 5 3 2 4" xfId="38936"/>
    <cellStyle name="Nota 2 3 3 5 3 3" xfId="5779"/>
    <cellStyle name="Nota 2 3 3 5 3 3 2" xfId="19297"/>
    <cellStyle name="Nota 2 3 3 5 3 3 2 2" xfId="38940"/>
    <cellStyle name="Nota 2 3 3 5 3 3 3" xfId="38939"/>
    <cellStyle name="Nota 2 3 3 5 3 4" xfId="9356"/>
    <cellStyle name="Nota 2 3 3 5 3 4 2" xfId="38941"/>
    <cellStyle name="Nota 2 3 3 5 3 5" xfId="13512"/>
    <cellStyle name="Nota 2 3 3 5 3 5 2" xfId="38942"/>
    <cellStyle name="Nota 2 3 3 5 3 6" xfId="38935"/>
    <cellStyle name="Nota 2 3 3 5 4" xfId="3816"/>
    <cellStyle name="Nota 2 3 3 5 4 2" xfId="7631"/>
    <cellStyle name="Nota 2 3 3 5 4 2 2" xfId="11599"/>
    <cellStyle name="Nota 2 3 3 5 4 2 2 2" xfId="38945"/>
    <cellStyle name="Nota 2 3 3 5 4 2 3" xfId="21149"/>
    <cellStyle name="Nota 2 3 3 5 4 2 3 2" xfId="38946"/>
    <cellStyle name="Nota 2 3 3 5 4 2 4" xfId="38944"/>
    <cellStyle name="Nota 2 3 3 5 4 3" xfId="5923"/>
    <cellStyle name="Nota 2 3 3 5 4 3 2" xfId="19441"/>
    <cellStyle name="Nota 2 3 3 5 4 3 2 2" xfId="38948"/>
    <cellStyle name="Nota 2 3 3 5 4 3 3" xfId="38947"/>
    <cellStyle name="Nota 2 3 3 5 4 4" xfId="9534"/>
    <cellStyle name="Nota 2 3 3 5 4 4 2" xfId="38949"/>
    <cellStyle name="Nota 2 3 3 5 4 5" xfId="13143"/>
    <cellStyle name="Nota 2 3 3 5 4 5 2" xfId="38950"/>
    <cellStyle name="Nota 2 3 3 5 4 6" xfId="38943"/>
    <cellStyle name="Nota 2 3 3 5 5" xfId="4198"/>
    <cellStyle name="Nota 2 3 3 5 5 2" xfId="7863"/>
    <cellStyle name="Nota 2 3 3 5 5 2 2" xfId="11831"/>
    <cellStyle name="Nota 2 3 3 5 5 2 2 2" xfId="38953"/>
    <cellStyle name="Nota 2 3 3 5 5 2 3" xfId="21381"/>
    <cellStyle name="Nota 2 3 3 5 5 2 3 2" xfId="38954"/>
    <cellStyle name="Nota 2 3 3 5 5 2 4" xfId="38952"/>
    <cellStyle name="Nota 2 3 3 5 5 3" xfId="6155"/>
    <cellStyle name="Nota 2 3 3 5 5 3 2" xfId="19673"/>
    <cellStyle name="Nota 2 3 3 5 5 3 2 2" xfId="38956"/>
    <cellStyle name="Nota 2 3 3 5 5 3 3" xfId="38955"/>
    <cellStyle name="Nota 2 3 3 5 5 4" xfId="9711"/>
    <cellStyle name="Nota 2 3 3 5 5 4 2" xfId="38957"/>
    <cellStyle name="Nota 2 3 3 5 5 5" xfId="12761"/>
    <cellStyle name="Nota 2 3 3 5 5 5 2" xfId="38958"/>
    <cellStyle name="Nota 2 3 3 5 5 6" xfId="38951"/>
    <cellStyle name="Nota 2 3 3 5 6" xfId="6387"/>
    <cellStyle name="Nota 2 3 3 5 6 2" xfId="8095"/>
    <cellStyle name="Nota 2 3 3 5 6 2 2" xfId="12063"/>
    <cellStyle name="Nota 2 3 3 5 6 2 2 2" xfId="38961"/>
    <cellStyle name="Nota 2 3 3 5 6 2 3" xfId="21613"/>
    <cellStyle name="Nota 2 3 3 5 6 2 3 2" xfId="38962"/>
    <cellStyle name="Nota 2 3 3 5 6 2 4" xfId="38960"/>
    <cellStyle name="Nota 2 3 3 5 6 3" xfId="10521"/>
    <cellStyle name="Nota 2 3 3 5 6 3 2" xfId="38963"/>
    <cellStyle name="Nota 2 3 3 5 6 4" xfId="19905"/>
    <cellStyle name="Nota 2 3 3 5 6 4 2" xfId="38964"/>
    <cellStyle name="Nota 2 3 3 5 6 5" xfId="38959"/>
    <cellStyle name="Nota 2 3 3 5 7" xfId="5375"/>
    <cellStyle name="Nota 2 3 3 5 7 2" xfId="10116"/>
    <cellStyle name="Nota 2 3 3 5 7 2 2" xfId="38966"/>
    <cellStyle name="Nota 2 3 3 5 7 3" xfId="18893"/>
    <cellStyle name="Nota 2 3 3 5 7 3 2" xfId="38967"/>
    <cellStyle name="Nota 2 3 3 5 7 4" xfId="38965"/>
    <cellStyle name="Nota 2 3 3 5 8" xfId="7083"/>
    <cellStyle name="Nota 2 3 3 5 8 2" xfId="11104"/>
    <cellStyle name="Nota 2 3 3 5 8 2 2" xfId="38969"/>
    <cellStyle name="Nota 2 3 3 5 8 3" xfId="20601"/>
    <cellStyle name="Nota 2 3 3 5 8 3 2" xfId="38970"/>
    <cellStyle name="Nota 2 3 3 5 8 4" xfId="38968"/>
    <cellStyle name="Nota 2 3 3 5 9" xfId="4470"/>
    <cellStyle name="Nota 2 3 3 5 9 2" xfId="12503"/>
    <cellStyle name="Nota 2 3 3 5 9 2 2" xfId="38972"/>
    <cellStyle name="Nota 2 3 3 5 9 3" xfId="38971"/>
    <cellStyle name="Nota 2 3 3 6" xfId="2519"/>
    <cellStyle name="Nota 2 3 3 6 2" xfId="2906"/>
    <cellStyle name="Nota 2 3 3 6 2 2" xfId="4563"/>
    <cellStyle name="Nota 2 3 3 6 2 2 2" xfId="12426"/>
    <cellStyle name="Nota 2 3 3 6 2 2 2 2" xfId="38976"/>
    <cellStyle name="Nota 2 3 3 6 2 2 3" xfId="38975"/>
    <cellStyle name="Nota 2 3 3 6 2 3" xfId="9018"/>
    <cellStyle name="Nota 2 3 3 6 2 3 2" xfId="38977"/>
    <cellStyle name="Nota 2 3 3 6 2 4" xfId="17393"/>
    <cellStyle name="Nota 2 3 3 6 2 4 2" xfId="38978"/>
    <cellStyle name="Nota 2 3 3 6 2 5" xfId="38974"/>
    <cellStyle name="Nota 2 3 3 6 3" xfId="3289"/>
    <cellStyle name="Nota 2 3 3 6 3 2" xfId="16370"/>
    <cellStyle name="Nota 2 3 3 6 3 2 2" xfId="38980"/>
    <cellStyle name="Nota 2 3 3 6 3 3" xfId="38979"/>
    <cellStyle name="Nota 2 3 3 6 4" xfId="3672"/>
    <cellStyle name="Nota 2 3 3 6 4 2" xfId="13287"/>
    <cellStyle name="Nota 2 3 3 6 4 2 2" xfId="38982"/>
    <cellStyle name="Nota 2 3 3 6 4 3" xfId="38981"/>
    <cellStyle name="Nota 2 3 3 6 5" xfId="4054"/>
    <cellStyle name="Nota 2 3 3 6 5 2" xfId="12905"/>
    <cellStyle name="Nota 2 3 3 6 5 2 2" xfId="38984"/>
    <cellStyle name="Nota 2 3 3 6 5 3" xfId="38983"/>
    <cellStyle name="Nota 2 3 3 6 6" xfId="4808"/>
    <cellStyle name="Nota 2 3 3 6 6 2" xfId="18326"/>
    <cellStyle name="Nota 2 3 3 6 6 2 2" xfId="38986"/>
    <cellStyle name="Nota 2 3 3 6 6 3" xfId="38985"/>
    <cellStyle name="Nota 2 3 3 6 7" xfId="8659"/>
    <cellStyle name="Nota 2 3 3 6 7 2" xfId="38987"/>
    <cellStyle name="Nota 2 3 3 6 8" xfId="17659"/>
    <cellStyle name="Nota 2 3 3 6 8 2" xfId="38988"/>
    <cellStyle name="Nota 2 3 3 6 9" xfId="38973"/>
    <cellStyle name="Nota 2 3 3 7" xfId="5205"/>
    <cellStyle name="Nota 2 3 3 7 2" xfId="6914"/>
    <cellStyle name="Nota 2 3 3 7 2 2" xfId="10975"/>
    <cellStyle name="Nota 2 3 3 7 2 2 2" xfId="38991"/>
    <cellStyle name="Nota 2 3 3 7 2 3" xfId="20432"/>
    <cellStyle name="Nota 2 3 3 7 2 3 2" xfId="38992"/>
    <cellStyle name="Nota 2 3 3 7 2 4" xfId="38990"/>
    <cellStyle name="Nota 2 3 3 7 3" xfId="9989"/>
    <cellStyle name="Nota 2 3 3 7 3 2" xfId="38993"/>
    <cellStyle name="Nota 2 3 3 7 4" xfId="18723"/>
    <cellStyle name="Nota 2 3 3 7 4 2" xfId="38994"/>
    <cellStyle name="Nota 2 3 3 7 5" xfId="38989"/>
    <cellStyle name="Nota 2 3 3 8" xfId="5617"/>
    <cellStyle name="Nota 2 3 3 8 2" xfId="7325"/>
    <cellStyle name="Nota 2 3 3 8 2 2" xfId="11328"/>
    <cellStyle name="Nota 2 3 3 8 2 2 2" xfId="38997"/>
    <cellStyle name="Nota 2 3 3 8 2 3" xfId="20843"/>
    <cellStyle name="Nota 2 3 3 8 2 3 2" xfId="38998"/>
    <cellStyle name="Nota 2 3 3 8 2 4" xfId="38996"/>
    <cellStyle name="Nota 2 3 3 8 3" xfId="10298"/>
    <cellStyle name="Nota 2 3 3 8 3 2" xfId="38999"/>
    <cellStyle name="Nota 2 3 3 8 4" xfId="19135"/>
    <cellStyle name="Nota 2 3 3 8 4 2" xfId="39000"/>
    <cellStyle name="Nota 2 3 3 8 5" xfId="38995"/>
    <cellStyle name="Nota 2 3 3 9" xfId="4748"/>
    <cellStyle name="Nota 2 3 3 9 2" xfId="4608"/>
    <cellStyle name="Nota 2 3 3 9 2 2" xfId="9848"/>
    <cellStyle name="Nota 2 3 3 9 2 2 2" xfId="39003"/>
    <cellStyle name="Nota 2 3 3 9 2 3" xfId="13639"/>
    <cellStyle name="Nota 2 3 3 9 2 3 2" xfId="39004"/>
    <cellStyle name="Nota 2 3 3 9 2 4" xfId="39002"/>
    <cellStyle name="Nota 2 3 3 9 3" xfId="9885"/>
    <cellStyle name="Nota 2 3 3 9 3 2" xfId="39005"/>
    <cellStyle name="Nota 2 3 3 9 4" xfId="12229"/>
    <cellStyle name="Nota 2 3 3 9 4 2" xfId="39006"/>
    <cellStyle name="Nota 2 3 3 9 5" xfId="39001"/>
    <cellStyle name="Nota 2 3 4" xfId="2559"/>
    <cellStyle name="Nota 2 3 4 2" xfId="2946"/>
    <cellStyle name="Nota 2 3 4 2 2" xfId="15025"/>
    <cellStyle name="Nota 2 3 4 2 2 2" xfId="39009"/>
    <cellStyle name="Nota 2 3 4 2 3" xfId="39008"/>
    <cellStyle name="Nota 2 3 4 3" xfId="3329"/>
    <cellStyle name="Nota 2 3 4 3 2" xfId="13690"/>
    <cellStyle name="Nota 2 3 4 3 2 2" xfId="39011"/>
    <cellStyle name="Nota 2 3 4 3 3" xfId="39010"/>
    <cellStyle name="Nota 2 3 4 4" xfId="3712"/>
    <cellStyle name="Nota 2 3 4 4 2" xfId="13247"/>
    <cellStyle name="Nota 2 3 4 4 2 2" xfId="39013"/>
    <cellStyle name="Nota 2 3 4 4 3" xfId="39012"/>
    <cellStyle name="Nota 2 3 4 5" xfId="4094"/>
    <cellStyle name="Nota 2 3 4 5 2" xfId="12865"/>
    <cellStyle name="Nota 2 3 4 5 2 2" xfId="39015"/>
    <cellStyle name="Nota 2 3 4 5 3" xfId="39014"/>
    <cellStyle name="Nota 2 3 4 6" xfId="17873"/>
    <cellStyle name="Nota 2 3 4 6 2" xfId="39016"/>
    <cellStyle name="Nota 2 3 4 7" xfId="39007"/>
    <cellStyle name="Nota 2 3 5" xfId="2466"/>
    <cellStyle name="Nota 2 3 5 2" xfId="2853"/>
    <cellStyle name="Nota 2 3 5 2 2" xfId="16298"/>
    <cellStyle name="Nota 2 3 5 2 2 2" xfId="39019"/>
    <cellStyle name="Nota 2 3 5 2 3" xfId="39018"/>
    <cellStyle name="Nota 2 3 5 3" xfId="3236"/>
    <cellStyle name="Nota 2 3 5 3 2" xfId="18048"/>
    <cellStyle name="Nota 2 3 5 3 2 2" xfId="39021"/>
    <cellStyle name="Nota 2 3 5 3 3" xfId="39020"/>
    <cellStyle name="Nota 2 3 5 4" xfId="3619"/>
    <cellStyle name="Nota 2 3 5 4 2" xfId="13332"/>
    <cellStyle name="Nota 2 3 5 4 2 2" xfId="39023"/>
    <cellStyle name="Nota 2 3 5 4 3" xfId="39022"/>
    <cellStyle name="Nota 2 3 5 5" xfId="4001"/>
    <cellStyle name="Nota 2 3 5 5 2" xfId="12958"/>
    <cellStyle name="Nota 2 3 5 5 2 2" xfId="39025"/>
    <cellStyle name="Nota 2 3 5 5 3" xfId="39024"/>
    <cellStyle name="Nota 2 3 5 6" xfId="15037"/>
    <cellStyle name="Nota 2 3 5 6 2" xfId="39026"/>
    <cellStyle name="Nota 2 3 5 7" xfId="39017"/>
    <cellStyle name="Nota 2 3 6" xfId="21871"/>
    <cellStyle name="Nota 2 3 6 2" xfId="39027"/>
    <cellStyle name="Nota 2 3 7" xfId="29082"/>
    <cellStyle name="Nota 2 3 8" xfId="56056"/>
    <cellStyle name="Nota 2 4" xfId="1654"/>
    <cellStyle name="Nota 2 5" xfId="1707"/>
    <cellStyle name="Nota 2 6" xfId="29246"/>
    <cellStyle name="Nota 2 7" xfId="29228"/>
    <cellStyle name="Nota 2 8" xfId="29244"/>
    <cellStyle name="Nota 3" xfId="51"/>
    <cellStyle name="Nota 3 10" xfId="2573"/>
    <cellStyle name="Nota 3 10 2" xfId="2960"/>
    <cellStyle name="Nota 3 10 2 2" xfId="14984"/>
    <cellStyle name="Nota 3 10 2 2 2" xfId="39030"/>
    <cellStyle name="Nota 3 10 2 3" xfId="39029"/>
    <cellStyle name="Nota 3 10 3" xfId="3343"/>
    <cellStyle name="Nota 3 10 3 2" xfId="13567"/>
    <cellStyle name="Nota 3 10 3 2 2" xfId="39032"/>
    <cellStyle name="Nota 3 10 3 3" xfId="39031"/>
    <cellStyle name="Nota 3 10 4" xfId="3726"/>
    <cellStyle name="Nota 3 10 4 2" xfId="13233"/>
    <cellStyle name="Nota 3 10 4 2 2" xfId="39034"/>
    <cellStyle name="Nota 3 10 4 3" xfId="39033"/>
    <cellStyle name="Nota 3 10 5" xfId="4108"/>
    <cellStyle name="Nota 3 10 5 2" xfId="12851"/>
    <cellStyle name="Nota 3 10 5 2 2" xfId="39036"/>
    <cellStyle name="Nota 3 10 5 3" xfId="39035"/>
    <cellStyle name="Nota 3 10 6" xfId="14555"/>
    <cellStyle name="Nota 3 10 6 2" xfId="39037"/>
    <cellStyle name="Nota 3 10 7" xfId="39028"/>
    <cellStyle name="Nota 3 11" xfId="21864"/>
    <cellStyle name="Nota 3 11 2" xfId="39038"/>
    <cellStyle name="Nota 3 12" xfId="29073"/>
    <cellStyle name="Nota 3 13" xfId="56057"/>
    <cellStyle name="Nota 3 2" xfId="1342"/>
    <cellStyle name="Nota 3 3" xfId="1343"/>
    <cellStyle name="Nota 3 4" xfId="1341"/>
    <cellStyle name="Nota 3 5" xfId="1655"/>
    <cellStyle name="Nota 3 5 2" xfId="2091"/>
    <cellStyle name="Nota 3 5 2 10" xfId="4742"/>
    <cellStyle name="Nota 3 5 2 10 2" xfId="9882"/>
    <cellStyle name="Nota 3 5 2 10 2 2" xfId="39041"/>
    <cellStyle name="Nota 3 5 2 10 3" xfId="12306"/>
    <cellStyle name="Nota 3 5 2 10 3 2" xfId="39042"/>
    <cellStyle name="Nota 3 5 2 10 4" xfId="39040"/>
    <cellStyle name="Nota 3 5 2 11" xfId="4614"/>
    <cellStyle name="Nota 3 5 2 11 2" xfId="9853"/>
    <cellStyle name="Nota 3 5 2 11 2 2" xfId="39044"/>
    <cellStyle name="Nota 3 5 2 11 3" xfId="12261"/>
    <cellStyle name="Nota 3 5 2 11 3 2" xfId="39045"/>
    <cellStyle name="Nota 3 5 2 11 4" xfId="39043"/>
    <cellStyle name="Nota 3 5 2 12" xfId="4338"/>
    <cellStyle name="Nota 3 5 2 12 2" xfId="12622"/>
    <cellStyle name="Nota 3 5 2 12 2 2" xfId="39047"/>
    <cellStyle name="Nota 3 5 2 12 3" xfId="39046"/>
    <cellStyle name="Nota 3 5 2 13" xfId="8254"/>
    <cellStyle name="Nota 3 5 2 13 2" xfId="39048"/>
    <cellStyle name="Nota 3 5 2 14" xfId="39039"/>
    <cellStyle name="Nota 3 5 2 2" xfId="2180"/>
    <cellStyle name="Nota 3 5 2 2 10" xfId="6956"/>
    <cellStyle name="Nota 3 5 2 2 10 2" xfId="11010"/>
    <cellStyle name="Nota 3 5 2 2 10 2 2" xfId="39051"/>
    <cellStyle name="Nota 3 5 2 2 10 3" xfId="20474"/>
    <cellStyle name="Nota 3 5 2 2 10 3 2" xfId="39052"/>
    <cellStyle name="Nota 3 5 2 2 10 4" xfId="39050"/>
    <cellStyle name="Nota 3 5 2 2 11" xfId="4373"/>
    <cellStyle name="Nota 3 5 2 2 11 2" xfId="13588"/>
    <cellStyle name="Nota 3 5 2 2 11 2 2" xfId="39054"/>
    <cellStyle name="Nota 3 5 2 2 11 3" xfId="39053"/>
    <cellStyle name="Nota 3 5 2 2 12" xfId="8335"/>
    <cellStyle name="Nota 3 5 2 2 12 2" xfId="39055"/>
    <cellStyle name="Nota 3 5 2 2 13" xfId="13944"/>
    <cellStyle name="Nota 3 5 2 2 13 2" xfId="39056"/>
    <cellStyle name="Nota 3 5 2 2 14" xfId="39049"/>
    <cellStyle name="Nota 3 5 2 2 2" xfId="2236"/>
    <cellStyle name="Nota 3 5 2 2 2 2" xfId="2459"/>
    <cellStyle name="Nota 3 5 2 2 2 2 10" xfId="8611"/>
    <cellStyle name="Nota 3 5 2 2 2 2 10 2" xfId="39059"/>
    <cellStyle name="Nota 3 5 2 2 2 2 11" xfId="15554"/>
    <cellStyle name="Nota 3 5 2 2 2 2 11 2" xfId="39060"/>
    <cellStyle name="Nota 3 5 2 2 2 2 12" xfId="39058"/>
    <cellStyle name="Nota 3 5 2 2 2 2 2" xfId="2846"/>
    <cellStyle name="Nota 3 5 2 2 2 2 2 2" xfId="7424"/>
    <cellStyle name="Nota 3 5 2 2 2 2 2 2 2" xfId="11400"/>
    <cellStyle name="Nota 3 5 2 2 2 2 2 2 2 2" xfId="39063"/>
    <cellStyle name="Nota 3 5 2 2 2 2 2 2 3" xfId="20942"/>
    <cellStyle name="Nota 3 5 2 2 2 2 2 2 3 2" xfId="39064"/>
    <cellStyle name="Nota 3 5 2 2 2 2 2 2 4" xfId="39062"/>
    <cellStyle name="Nota 3 5 2 2 2 2 2 3" xfId="5716"/>
    <cellStyle name="Nota 3 5 2 2 2 2 2 3 2" xfId="19234"/>
    <cellStyle name="Nota 3 5 2 2 2 2 2 3 2 2" xfId="39066"/>
    <cellStyle name="Nota 3 5 2 2 2 2 2 3 3" xfId="39065"/>
    <cellStyle name="Nota 3 5 2 2 2 2 2 4" xfId="8976"/>
    <cellStyle name="Nota 3 5 2 2 2 2 2 4 2" xfId="39067"/>
    <cellStyle name="Nota 3 5 2 2 2 2 2 5" xfId="14304"/>
    <cellStyle name="Nota 3 5 2 2 2 2 2 5 2" xfId="39068"/>
    <cellStyle name="Nota 3 5 2 2 2 2 2 6" xfId="39061"/>
    <cellStyle name="Nota 3 5 2 2 2 2 3" xfId="3229"/>
    <cellStyle name="Nota 3 5 2 2 2 2 3 2" xfId="7360"/>
    <cellStyle name="Nota 3 5 2 2 2 2 3 2 2" xfId="11351"/>
    <cellStyle name="Nota 3 5 2 2 2 2 3 2 2 2" xfId="39071"/>
    <cellStyle name="Nota 3 5 2 2 2 2 3 2 3" xfId="20878"/>
    <cellStyle name="Nota 3 5 2 2 2 2 3 2 3 2" xfId="39072"/>
    <cellStyle name="Nota 3 5 2 2 2 2 3 2 4" xfId="39070"/>
    <cellStyle name="Nota 3 5 2 2 2 2 3 3" xfId="5652"/>
    <cellStyle name="Nota 3 5 2 2 2 2 3 3 2" xfId="19170"/>
    <cellStyle name="Nota 3 5 2 2 2 2 3 3 2 2" xfId="39074"/>
    <cellStyle name="Nota 3 5 2 2 2 2 3 3 3" xfId="39073"/>
    <cellStyle name="Nota 3 5 2 2 2 2 3 4" xfId="9291"/>
    <cellStyle name="Nota 3 5 2 2 2 2 3 4 2" xfId="39075"/>
    <cellStyle name="Nota 3 5 2 2 2 2 3 5" xfId="14064"/>
    <cellStyle name="Nota 3 5 2 2 2 2 3 5 2" xfId="39076"/>
    <cellStyle name="Nota 3 5 2 2 2 2 3 6" xfId="39069"/>
    <cellStyle name="Nota 3 5 2 2 2 2 4" xfId="3612"/>
    <cellStyle name="Nota 3 5 2 2 2 2 4 2" xfId="7731"/>
    <cellStyle name="Nota 3 5 2 2 2 2 4 2 2" xfId="11699"/>
    <cellStyle name="Nota 3 5 2 2 2 2 4 2 2 2" xfId="39079"/>
    <cellStyle name="Nota 3 5 2 2 2 2 4 2 3" xfId="21249"/>
    <cellStyle name="Nota 3 5 2 2 2 2 4 2 3 2" xfId="39080"/>
    <cellStyle name="Nota 3 5 2 2 2 2 4 2 4" xfId="39078"/>
    <cellStyle name="Nota 3 5 2 2 2 2 4 3" xfId="6023"/>
    <cellStyle name="Nota 3 5 2 2 2 2 4 3 2" xfId="19541"/>
    <cellStyle name="Nota 3 5 2 2 2 2 4 3 2 2" xfId="39082"/>
    <cellStyle name="Nota 3 5 2 2 2 2 4 3 3" xfId="39081"/>
    <cellStyle name="Nota 3 5 2 2 2 2 4 4" xfId="9469"/>
    <cellStyle name="Nota 3 5 2 2 2 2 4 4 2" xfId="39083"/>
    <cellStyle name="Nota 3 5 2 2 2 2 4 5" xfId="13339"/>
    <cellStyle name="Nota 3 5 2 2 2 2 4 5 2" xfId="39084"/>
    <cellStyle name="Nota 3 5 2 2 2 2 4 6" xfId="39077"/>
    <cellStyle name="Nota 3 5 2 2 2 2 5" xfId="3994"/>
    <cellStyle name="Nota 3 5 2 2 2 2 5 2" xfId="7963"/>
    <cellStyle name="Nota 3 5 2 2 2 2 5 2 2" xfId="11931"/>
    <cellStyle name="Nota 3 5 2 2 2 2 5 2 2 2" xfId="39087"/>
    <cellStyle name="Nota 3 5 2 2 2 2 5 2 3" xfId="21481"/>
    <cellStyle name="Nota 3 5 2 2 2 2 5 2 3 2" xfId="39088"/>
    <cellStyle name="Nota 3 5 2 2 2 2 5 2 4" xfId="39086"/>
    <cellStyle name="Nota 3 5 2 2 2 2 5 3" xfId="6255"/>
    <cellStyle name="Nota 3 5 2 2 2 2 5 3 2" xfId="19773"/>
    <cellStyle name="Nota 3 5 2 2 2 2 5 3 2 2" xfId="39090"/>
    <cellStyle name="Nota 3 5 2 2 2 2 5 3 3" xfId="39089"/>
    <cellStyle name="Nota 3 5 2 2 2 2 5 4" xfId="9646"/>
    <cellStyle name="Nota 3 5 2 2 2 2 5 4 2" xfId="39091"/>
    <cellStyle name="Nota 3 5 2 2 2 2 5 5" xfId="12965"/>
    <cellStyle name="Nota 3 5 2 2 2 2 5 5 2" xfId="39092"/>
    <cellStyle name="Nota 3 5 2 2 2 2 5 6" xfId="39085"/>
    <cellStyle name="Nota 3 5 2 2 2 2 6" xfId="6487"/>
    <cellStyle name="Nota 3 5 2 2 2 2 6 2" xfId="8195"/>
    <cellStyle name="Nota 3 5 2 2 2 2 6 2 2" xfId="12163"/>
    <cellStyle name="Nota 3 5 2 2 2 2 6 2 2 2" xfId="39095"/>
    <cellStyle name="Nota 3 5 2 2 2 2 6 2 3" xfId="21713"/>
    <cellStyle name="Nota 3 5 2 2 2 2 6 2 3 2" xfId="39096"/>
    <cellStyle name="Nota 3 5 2 2 2 2 6 2 4" xfId="39094"/>
    <cellStyle name="Nota 3 5 2 2 2 2 6 3" xfId="10621"/>
    <cellStyle name="Nota 3 5 2 2 2 2 6 3 2" xfId="39097"/>
    <cellStyle name="Nota 3 5 2 2 2 2 6 4" xfId="20005"/>
    <cellStyle name="Nota 3 5 2 2 2 2 6 4 2" xfId="39098"/>
    <cellStyle name="Nota 3 5 2 2 2 2 6 5" xfId="39093"/>
    <cellStyle name="Nota 3 5 2 2 2 2 7" xfId="5475"/>
    <cellStyle name="Nota 3 5 2 2 2 2 7 2" xfId="10216"/>
    <cellStyle name="Nota 3 5 2 2 2 2 7 2 2" xfId="39100"/>
    <cellStyle name="Nota 3 5 2 2 2 2 7 3" xfId="18993"/>
    <cellStyle name="Nota 3 5 2 2 2 2 7 3 2" xfId="39101"/>
    <cellStyle name="Nota 3 5 2 2 2 2 7 4" xfId="39099"/>
    <cellStyle name="Nota 3 5 2 2 2 2 8" xfId="7183"/>
    <cellStyle name="Nota 3 5 2 2 2 2 8 2" xfId="11204"/>
    <cellStyle name="Nota 3 5 2 2 2 2 8 2 2" xfId="39103"/>
    <cellStyle name="Nota 3 5 2 2 2 2 8 3" xfId="20701"/>
    <cellStyle name="Nota 3 5 2 2 2 2 8 3 2" xfId="39104"/>
    <cellStyle name="Nota 3 5 2 2 2 2 8 4" xfId="39102"/>
    <cellStyle name="Nota 3 5 2 2 2 2 9" xfId="4669"/>
    <cellStyle name="Nota 3 5 2 2 2 2 9 2" xfId="12367"/>
    <cellStyle name="Nota 3 5 2 2 2 2 9 2 2" xfId="39106"/>
    <cellStyle name="Nota 3 5 2 2 2 2 9 3" xfId="39105"/>
    <cellStyle name="Nota 3 5 2 2 2 3" xfId="2726"/>
    <cellStyle name="Nota 3 5 2 2 2 3 10" xfId="8856"/>
    <cellStyle name="Nota 3 5 2 2 2 3 10 2" xfId="39108"/>
    <cellStyle name="Nota 3 5 2 2 2 3 11" xfId="16857"/>
    <cellStyle name="Nota 3 5 2 2 2 3 11 2" xfId="39109"/>
    <cellStyle name="Nota 3 5 2 2 2 3 12" xfId="39107"/>
    <cellStyle name="Nota 3 5 2 2 2 3 2" xfId="3113"/>
    <cellStyle name="Nota 3 5 2 2 2 3 2 2" xfId="7474"/>
    <cellStyle name="Nota 3 5 2 2 2 3 2 2 2" xfId="11450"/>
    <cellStyle name="Nota 3 5 2 2 2 3 2 2 2 2" xfId="39112"/>
    <cellStyle name="Nota 3 5 2 2 2 3 2 2 3" xfId="20992"/>
    <cellStyle name="Nota 3 5 2 2 2 3 2 2 3 2" xfId="39113"/>
    <cellStyle name="Nota 3 5 2 2 2 3 2 2 4" xfId="39111"/>
    <cellStyle name="Nota 3 5 2 2 2 3 2 3" xfId="5766"/>
    <cellStyle name="Nota 3 5 2 2 2 3 2 3 2" xfId="19284"/>
    <cellStyle name="Nota 3 5 2 2 2 3 2 3 2 2" xfId="39115"/>
    <cellStyle name="Nota 3 5 2 2 2 3 2 3 3" xfId="39114"/>
    <cellStyle name="Nota 3 5 2 2 2 3 2 4" xfId="9205"/>
    <cellStyle name="Nota 3 5 2 2 2 3 2 4 2" xfId="39116"/>
    <cellStyle name="Nota 3 5 2 2 2 3 2 5" xfId="15953"/>
    <cellStyle name="Nota 3 5 2 2 2 3 2 5 2" xfId="39117"/>
    <cellStyle name="Nota 3 5 2 2 2 3 2 6" xfId="39110"/>
    <cellStyle name="Nota 3 5 2 2 2 3 3" xfId="3496"/>
    <cellStyle name="Nota 3 5 2 2 2 3 3 2" xfId="6545"/>
    <cellStyle name="Nota 3 5 2 2 2 3 3 2 2" xfId="10679"/>
    <cellStyle name="Nota 3 5 2 2 2 3 3 2 2 2" xfId="39120"/>
    <cellStyle name="Nota 3 5 2 2 2 3 3 2 3" xfId="20063"/>
    <cellStyle name="Nota 3 5 2 2 2 3 3 2 3 2" xfId="39121"/>
    <cellStyle name="Nota 3 5 2 2 2 3 3 2 4" xfId="39119"/>
    <cellStyle name="Nota 3 5 2 2 2 3 3 3" xfId="4836"/>
    <cellStyle name="Nota 3 5 2 2 2 3 3 3 2" xfId="18354"/>
    <cellStyle name="Nota 3 5 2 2 2 3 3 3 2 2" xfId="39123"/>
    <cellStyle name="Nota 3 5 2 2 2 3 3 3 3" xfId="39122"/>
    <cellStyle name="Nota 3 5 2 2 2 3 3 4" xfId="9415"/>
    <cellStyle name="Nota 3 5 2 2 2 3 3 4 2" xfId="39124"/>
    <cellStyle name="Nota 3 5 2 2 2 3 3 5" xfId="13449"/>
    <cellStyle name="Nota 3 5 2 2 2 3 3 5 2" xfId="39125"/>
    <cellStyle name="Nota 3 5 2 2 2 3 3 6" xfId="39118"/>
    <cellStyle name="Nota 3 5 2 2 2 3 4" xfId="3879"/>
    <cellStyle name="Nota 3 5 2 2 2 3 4 2" xfId="7781"/>
    <cellStyle name="Nota 3 5 2 2 2 3 4 2 2" xfId="11749"/>
    <cellStyle name="Nota 3 5 2 2 2 3 4 2 2 2" xfId="39128"/>
    <cellStyle name="Nota 3 5 2 2 2 3 4 2 3" xfId="21299"/>
    <cellStyle name="Nota 3 5 2 2 2 3 4 2 3 2" xfId="39129"/>
    <cellStyle name="Nota 3 5 2 2 2 3 4 2 4" xfId="39127"/>
    <cellStyle name="Nota 3 5 2 2 2 3 4 3" xfId="6073"/>
    <cellStyle name="Nota 3 5 2 2 2 3 4 3 2" xfId="19591"/>
    <cellStyle name="Nota 3 5 2 2 2 3 4 3 2 2" xfId="39131"/>
    <cellStyle name="Nota 3 5 2 2 2 3 4 3 3" xfId="39130"/>
    <cellStyle name="Nota 3 5 2 2 2 3 4 4" xfId="9593"/>
    <cellStyle name="Nota 3 5 2 2 2 3 4 4 2" xfId="39132"/>
    <cellStyle name="Nota 3 5 2 2 2 3 4 5" xfId="13080"/>
    <cellStyle name="Nota 3 5 2 2 2 3 4 5 2" xfId="39133"/>
    <cellStyle name="Nota 3 5 2 2 2 3 4 6" xfId="39126"/>
    <cellStyle name="Nota 3 5 2 2 2 3 5" xfId="4261"/>
    <cellStyle name="Nota 3 5 2 2 2 3 5 2" xfId="8013"/>
    <cellStyle name="Nota 3 5 2 2 2 3 5 2 2" xfId="11981"/>
    <cellStyle name="Nota 3 5 2 2 2 3 5 2 2 2" xfId="39136"/>
    <cellStyle name="Nota 3 5 2 2 2 3 5 2 3" xfId="21531"/>
    <cellStyle name="Nota 3 5 2 2 2 3 5 2 3 2" xfId="39137"/>
    <cellStyle name="Nota 3 5 2 2 2 3 5 2 4" xfId="39135"/>
    <cellStyle name="Nota 3 5 2 2 2 3 5 3" xfId="6305"/>
    <cellStyle name="Nota 3 5 2 2 2 3 5 3 2" xfId="19823"/>
    <cellStyle name="Nota 3 5 2 2 2 3 5 3 2 2" xfId="39139"/>
    <cellStyle name="Nota 3 5 2 2 2 3 5 3 3" xfId="39138"/>
    <cellStyle name="Nota 3 5 2 2 2 3 5 4" xfId="9770"/>
    <cellStyle name="Nota 3 5 2 2 2 3 5 4 2" xfId="39140"/>
    <cellStyle name="Nota 3 5 2 2 2 3 5 5" xfId="12698"/>
    <cellStyle name="Nota 3 5 2 2 2 3 5 5 2" xfId="39141"/>
    <cellStyle name="Nota 3 5 2 2 2 3 5 6" xfId="39134"/>
    <cellStyle name="Nota 3 5 2 2 2 3 6" xfId="6537"/>
    <cellStyle name="Nota 3 5 2 2 2 3 6 2" xfId="8245"/>
    <cellStyle name="Nota 3 5 2 2 2 3 6 2 2" xfId="12213"/>
    <cellStyle name="Nota 3 5 2 2 2 3 6 2 2 2" xfId="39144"/>
    <cellStyle name="Nota 3 5 2 2 2 3 6 2 3" xfId="21763"/>
    <cellStyle name="Nota 3 5 2 2 2 3 6 2 3 2" xfId="39145"/>
    <cellStyle name="Nota 3 5 2 2 2 3 6 2 4" xfId="39143"/>
    <cellStyle name="Nota 3 5 2 2 2 3 6 3" xfId="10671"/>
    <cellStyle name="Nota 3 5 2 2 2 3 6 3 2" xfId="39146"/>
    <cellStyle name="Nota 3 5 2 2 2 3 6 4" xfId="20055"/>
    <cellStyle name="Nota 3 5 2 2 2 3 6 4 2" xfId="39147"/>
    <cellStyle name="Nota 3 5 2 2 2 3 6 5" xfId="39142"/>
    <cellStyle name="Nota 3 5 2 2 2 3 7" xfId="5525"/>
    <cellStyle name="Nota 3 5 2 2 2 3 7 2" xfId="10266"/>
    <cellStyle name="Nota 3 5 2 2 2 3 7 2 2" xfId="39149"/>
    <cellStyle name="Nota 3 5 2 2 2 3 7 3" xfId="19043"/>
    <cellStyle name="Nota 3 5 2 2 2 3 7 3 2" xfId="39150"/>
    <cellStyle name="Nota 3 5 2 2 2 3 7 4" xfId="39148"/>
    <cellStyle name="Nota 3 5 2 2 2 3 8" xfId="7233"/>
    <cellStyle name="Nota 3 5 2 2 2 3 8 2" xfId="11254"/>
    <cellStyle name="Nota 3 5 2 2 2 3 8 2 2" xfId="39152"/>
    <cellStyle name="Nota 3 5 2 2 2 3 8 3" xfId="20751"/>
    <cellStyle name="Nota 3 5 2 2 2 3 8 3 2" xfId="39153"/>
    <cellStyle name="Nota 3 5 2 2 2 3 8 4" xfId="39151"/>
    <cellStyle name="Nota 3 5 2 2 2 3 9" xfId="4719"/>
    <cellStyle name="Nota 3 5 2 2 2 3 9 2" xfId="12329"/>
    <cellStyle name="Nota 3 5 2 2 2 3 9 2 2" xfId="39155"/>
    <cellStyle name="Nota 3 5 2 2 2 3 9 3" xfId="39154"/>
    <cellStyle name="Nota 3 5 2 2 2 4" xfId="2783"/>
    <cellStyle name="Nota 3 5 2 2 2 4 2" xfId="3170"/>
    <cellStyle name="Nota 3 5 2 2 2 4 2 2" xfId="17575"/>
    <cellStyle name="Nota 3 5 2 2 2 4 2 2 2" xfId="39158"/>
    <cellStyle name="Nota 3 5 2 2 2 4 2 3" xfId="39157"/>
    <cellStyle name="Nota 3 5 2 2 2 4 3" xfId="3553"/>
    <cellStyle name="Nota 3 5 2 2 2 4 3 2" xfId="13390"/>
    <cellStyle name="Nota 3 5 2 2 2 4 3 2 2" xfId="39160"/>
    <cellStyle name="Nota 3 5 2 2 2 4 3 3" xfId="39159"/>
    <cellStyle name="Nota 3 5 2 2 2 4 4" xfId="3936"/>
    <cellStyle name="Nota 3 5 2 2 2 4 4 2" xfId="13023"/>
    <cellStyle name="Nota 3 5 2 2 2 4 4 2 2" xfId="39162"/>
    <cellStyle name="Nota 3 5 2 2 2 4 4 3" xfId="39161"/>
    <cellStyle name="Nota 3 5 2 2 2 4 5" xfId="4318"/>
    <cellStyle name="Nota 3 5 2 2 2 4 5 2" xfId="12642"/>
    <cellStyle name="Nota 3 5 2 2 2 4 5 2 2" xfId="39164"/>
    <cellStyle name="Nota 3 5 2 2 2 4 5 3" xfId="39163"/>
    <cellStyle name="Nota 3 5 2 2 2 4 6" xfId="5315"/>
    <cellStyle name="Nota 3 5 2 2 2 4 6 2" xfId="18833"/>
    <cellStyle name="Nota 3 5 2 2 2 4 6 2 2" xfId="39166"/>
    <cellStyle name="Nota 3 5 2 2 2 4 6 3" xfId="39165"/>
    <cellStyle name="Nota 3 5 2 2 2 4 7" xfId="8913"/>
    <cellStyle name="Nota 3 5 2 2 2 4 7 2" xfId="39167"/>
    <cellStyle name="Nota 3 5 2 2 2 4 8" xfId="13928"/>
    <cellStyle name="Nota 3 5 2 2 2 4 8 2" xfId="39168"/>
    <cellStyle name="Nota 3 5 2 2 2 4 9" xfId="39156"/>
    <cellStyle name="Nota 3 5 2 2 2 5" xfId="2401"/>
    <cellStyle name="Nota 3 5 2 2 2 5 2" xfId="7023"/>
    <cellStyle name="Nota 3 5 2 2 2 5 2 2" xfId="20541"/>
    <cellStyle name="Nota 3 5 2 2 2 5 2 2 2" xfId="39171"/>
    <cellStyle name="Nota 3 5 2 2 2 5 2 3" xfId="39170"/>
    <cellStyle name="Nota 3 5 2 2 2 5 3" xfId="8553"/>
    <cellStyle name="Nota 3 5 2 2 2 5 3 2" xfId="39172"/>
    <cellStyle name="Nota 3 5 2 2 2 5 4" xfId="16881"/>
    <cellStyle name="Nota 3 5 2 2 2 5 4 2" xfId="39173"/>
    <cellStyle name="Nota 3 5 2 2 2 5 5" xfId="39169"/>
    <cellStyle name="Nota 3 5 2 2 2 6" xfId="8391"/>
    <cellStyle name="Nota 3 5 2 2 2 6 2" xfId="39174"/>
    <cellStyle name="Nota 3 5 2 2 2 7" xfId="39057"/>
    <cellStyle name="Nota 3 5 2 2 3" xfId="2119"/>
    <cellStyle name="Nota 3 5 2 2 3 2" xfId="2417"/>
    <cellStyle name="Nota 3 5 2 2 3 2 10" xfId="8569"/>
    <cellStyle name="Nota 3 5 2 2 3 2 10 2" xfId="39177"/>
    <cellStyle name="Nota 3 5 2 2 3 2 11" xfId="16172"/>
    <cellStyle name="Nota 3 5 2 2 3 2 11 2" xfId="39178"/>
    <cellStyle name="Nota 3 5 2 2 3 2 12" xfId="39176"/>
    <cellStyle name="Nota 3 5 2 2 3 2 2" xfId="2804"/>
    <cellStyle name="Nota 3 5 2 2 3 2 2 2" xfId="6773"/>
    <cellStyle name="Nota 3 5 2 2 3 2 2 2 2" xfId="10878"/>
    <cellStyle name="Nota 3 5 2 2 3 2 2 2 2 2" xfId="39181"/>
    <cellStyle name="Nota 3 5 2 2 3 2 2 2 3" xfId="20291"/>
    <cellStyle name="Nota 3 5 2 2 3 2 2 2 3 2" xfId="39182"/>
    <cellStyle name="Nota 3 5 2 2 3 2 2 2 4" xfId="39180"/>
    <cellStyle name="Nota 3 5 2 2 3 2 2 3" xfId="5064"/>
    <cellStyle name="Nota 3 5 2 2 3 2 2 3 2" xfId="18582"/>
    <cellStyle name="Nota 3 5 2 2 3 2 2 3 2 2" xfId="39184"/>
    <cellStyle name="Nota 3 5 2 2 3 2 2 3 3" xfId="39183"/>
    <cellStyle name="Nota 3 5 2 2 3 2 2 4" xfId="8934"/>
    <cellStyle name="Nota 3 5 2 2 3 2 2 4 2" xfId="39185"/>
    <cellStyle name="Nota 3 5 2 2 3 2 2 5" xfId="15692"/>
    <cellStyle name="Nota 3 5 2 2 3 2 2 5 2" xfId="39186"/>
    <cellStyle name="Nota 3 5 2 2 3 2 2 6" xfId="39179"/>
    <cellStyle name="Nota 3 5 2 2 3 2 3" xfId="3187"/>
    <cellStyle name="Nota 3 5 2 2 3 2 3 2" xfId="6578"/>
    <cellStyle name="Nota 3 5 2 2 3 2 3 2 2" xfId="10712"/>
    <cellStyle name="Nota 3 5 2 2 3 2 3 2 2 2" xfId="39189"/>
    <cellStyle name="Nota 3 5 2 2 3 2 3 2 3" xfId="20096"/>
    <cellStyle name="Nota 3 5 2 2 3 2 3 2 3 2" xfId="39190"/>
    <cellStyle name="Nota 3 5 2 2 3 2 3 2 4" xfId="39188"/>
    <cellStyle name="Nota 3 5 2 2 3 2 3 3" xfId="4869"/>
    <cellStyle name="Nota 3 5 2 2 3 2 3 3 2" xfId="18387"/>
    <cellStyle name="Nota 3 5 2 2 3 2 3 3 2 2" xfId="39192"/>
    <cellStyle name="Nota 3 5 2 2 3 2 3 3 3" xfId="39191"/>
    <cellStyle name="Nota 3 5 2 2 3 2 3 4" xfId="9249"/>
    <cellStyle name="Nota 3 5 2 2 3 2 3 4 2" xfId="39193"/>
    <cellStyle name="Nota 3 5 2 2 3 2 3 5" xfId="17388"/>
    <cellStyle name="Nota 3 5 2 2 3 2 3 5 2" xfId="39194"/>
    <cellStyle name="Nota 3 5 2 2 3 2 3 6" xfId="39187"/>
    <cellStyle name="Nota 3 5 2 2 3 2 4" xfId="3570"/>
    <cellStyle name="Nota 3 5 2 2 3 2 4 2" xfId="7691"/>
    <cellStyle name="Nota 3 5 2 2 3 2 4 2 2" xfId="11659"/>
    <cellStyle name="Nota 3 5 2 2 3 2 4 2 2 2" xfId="39197"/>
    <cellStyle name="Nota 3 5 2 2 3 2 4 2 3" xfId="21209"/>
    <cellStyle name="Nota 3 5 2 2 3 2 4 2 3 2" xfId="39198"/>
    <cellStyle name="Nota 3 5 2 2 3 2 4 2 4" xfId="39196"/>
    <cellStyle name="Nota 3 5 2 2 3 2 4 3" xfId="5983"/>
    <cellStyle name="Nota 3 5 2 2 3 2 4 3 2" xfId="19501"/>
    <cellStyle name="Nota 3 5 2 2 3 2 4 3 2 2" xfId="39200"/>
    <cellStyle name="Nota 3 5 2 2 3 2 4 3 3" xfId="39199"/>
    <cellStyle name="Nota 3 5 2 2 3 2 4 4" xfId="9427"/>
    <cellStyle name="Nota 3 5 2 2 3 2 4 4 2" xfId="39201"/>
    <cellStyle name="Nota 3 5 2 2 3 2 4 5" xfId="13378"/>
    <cellStyle name="Nota 3 5 2 2 3 2 4 5 2" xfId="39202"/>
    <cellStyle name="Nota 3 5 2 2 3 2 4 6" xfId="39195"/>
    <cellStyle name="Nota 3 5 2 2 3 2 5" xfId="3952"/>
    <cellStyle name="Nota 3 5 2 2 3 2 5 2" xfId="7923"/>
    <cellStyle name="Nota 3 5 2 2 3 2 5 2 2" xfId="11891"/>
    <cellStyle name="Nota 3 5 2 2 3 2 5 2 2 2" xfId="39205"/>
    <cellStyle name="Nota 3 5 2 2 3 2 5 2 3" xfId="21441"/>
    <cellStyle name="Nota 3 5 2 2 3 2 5 2 3 2" xfId="39206"/>
    <cellStyle name="Nota 3 5 2 2 3 2 5 2 4" xfId="39204"/>
    <cellStyle name="Nota 3 5 2 2 3 2 5 3" xfId="6215"/>
    <cellStyle name="Nota 3 5 2 2 3 2 5 3 2" xfId="19733"/>
    <cellStyle name="Nota 3 5 2 2 3 2 5 3 2 2" xfId="39208"/>
    <cellStyle name="Nota 3 5 2 2 3 2 5 3 3" xfId="39207"/>
    <cellStyle name="Nota 3 5 2 2 3 2 5 4" xfId="9604"/>
    <cellStyle name="Nota 3 5 2 2 3 2 5 4 2" xfId="39209"/>
    <cellStyle name="Nota 3 5 2 2 3 2 5 5" xfId="13007"/>
    <cellStyle name="Nota 3 5 2 2 3 2 5 5 2" xfId="39210"/>
    <cellStyle name="Nota 3 5 2 2 3 2 5 6" xfId="39203"/>
    <cellStyle name="Nota 3 5 2 2 3 2 6" xfId="6447"/>
    <cellStyle name="Nota 3 5 2 2 3 2 6 2" xfId="8155"/>
    <cellStyle name="Nota 3 5 2 2 3 2 6 2 2" xfId="12123"/>
    <cellStyle name="Nota 3 5 2 2 3 2 6 2 2 2" xfId="39213"/>
    <cellStyle name="Nota 3 5 2 2 3 2 6 2 3" xfId="21673"/>
    <cellStyle name="Nota 3 5 2 2 3 2 6 2 3 2" xfId="39214"/>
    <cellStyle name="Nota 3 5 2 2 3 2 6 2 4" xfId="39212"/>
    <cellStyle name="Nota 3 5 2 2 3 2 6 3" xfId="10581"/>
    <cellStyle name="Nota 3 5 2 2 3 2 6 3 2" xfId="39215"/>
    <cellStyle name="Nota 3 5 2 2 3 2 6 4" xfId="19965"/>
    <cellStyle name="Nota 3 5 2 2 3 2 6 4 2" xfId="39216"/>
    <cellStyle name="Nota 3 5 2 2 3 2 6 5" xfId="39211"/>
    <cellStyle name="Nota 3 5 2 2 3 2 7" xfId="5435"/>
    <cellStyle name="Nota 3 5 2 2 3 2 7 2" xfId="10176"/>
    <cellStyle name="Nota 3 5 2 2 3 2 7 2 2" xfId="39218"/>
    <cellStyle name="Nota 3 5 2 2 3 2 7 3" xfId="18953"/>
    <cellStyle name="Nota 3 5 2 2 3 2 7 3 2" xfId="39219"/>
    <cellStyle name="Nota 3 5 2 2 3 2 7 4" xfId="39217"/>
    <cellStyle name="Nota 3 5 2 2 3 2 8" xfId="7143"/>
    <cellStyle name="Nota 3 5 2 2 3 2 8 2" xfId="11164"/>
    <cellStyle name="Nota 3 5 2 2 3 2 8 2 2" xfId="39221"/>
    <cellStyle name="Nota 3 5 2 2 3 2 8 3" xfId="20661"/>
    <cellStyle name="Nota 3 5 2 2 3 2 8 3 2" xfId="39222"/>
    <cellStyle name="Nota 3 5 2 2 3 2 8 4" xfId="39220"/>
    <cellStyle name="Nota 3 5 2 2 3 2 9" xfId="4626"/>
    <cellStyle name="Nota 3 5 2 2 3 2 9 2" xfId="12255"/>
    <cellStyle name="Nota 3 5 2 2 3 2 9 2 2" xfId="39224"/>
    <cellStyle name="Nota 3 5 2 2 3 2 9 3" xfId="39223"/>
    <cellStyle name="Nota 3 5 2 2 3 3" xfId="2611"/>
    <cellStyle name="Nota 3 5 2 2 3 3 10" xfId="8741"/>
    <cellStyle name="Nota 3 5 2 2 3 3 10 2" xfId="39226"/>
    <cellStyle name="Nota 3 5 2 2 3 3 11" xfId="13934"/>
    <cellStyle name="Nota 3 5 2 2 3 3 11 2" xfId="39227"/>
    <cellStyle name="Nota 3 5 2 2 3 3 12" xfId="39225"/>
    <cellStyle name="Nota 3 5 2 2 3 3 2" xfId="2998"/>
    <cellStyle name="Nota 3 5 2 2 3 3 2 2" xfId="6763"/>
    <cellStyle name="Nota 3 5 2 2 3 3 2 2 2" xfId="10868"/>
    <cellStyle name="Nota 3 5 2 2 3 3 2 2 2 2" xfId="39230"/>
    <cellStyle name="Nota 3 5 2 2 3 3 2 2 3" xfId="20281"/>
    <cellStyle name="Nota 3 5 2 2 3 3 2 2 3 2" xfId="39231"/>
    <cellStyle name="Nota 3 5 2 2 3 3 2 2 4" xfId="39229"/>
    <cellStyle name="Nota 3 5 2 2 3 3 2 3" xfId="5054"/>
    <cellStyle name="Nota 3 5 2 2 3 3 2 3 2" xfId="18572"/>
    <cellStyle name="Nota 3 5 2 2 3 3 2 3 2 2" xfId="39233"/>
    <cellStyle name="Nota 3 5 2 2 3 3 2 3 3" xfId="39232"/>
    <cellStyle name="Nota 3 5 2 2 3 3 2 4" xfId="9090"/>
    <cellStyle name="Nota 3 5 2 2 3 3 2 4 2" xfId="39234"/>
    <cellStyle name="Nota 3 5 2 2 3 3 2 5" xfId="14300"/>
    <cellStyle name="Nota 3 5 2 2 3 3 2 5 2" xfId="39235"/>
    <cellStyle name="Nota 3 5 2 2 3 3 2 6" xfId="39228"/>
    <cellStyle name="Nota 3 5 2 2 3 3 3" xfId="3381"/>
    <cellStyle name="Nota 3 5 2 2 3 3 3 2" xfId="6588"/>
    <cellStyle name="Nota 3 5 2 2 3 3 3 2 2" xfId="10722"/>
    <cellStyle name="Nota 3 5 2 2 3 3 3 2 2 2" xfId="39238"/>
    <cellStyle name="Nota 3 5 2 2 3 3 3 2 3" xfId="20106"/>
    <cellStyle name="Nota 3 5 2 2 3 3 3 2 3 2" xfId="39239"/>
    <cellStyle name="Nota 3 5 2 2 3 3 3 2 4" xfId="39237"/>
    <cellStyle name="Nota 3 5 2 2 3 3 3 3" xfId="4879"/>
    <cellStyle name="Nota 3 5 2 2 3 3 3 3 2" xfId="18397"/>
    <cellStyle name="Nota 3 5 2 2 3 3 3 3 2 2" xfId="39241"/>
    <cellStyle name="Nota 3 5 2 2 3 3 3 3 3" xfId="39240"/>
    <cellStyle name="Nota 3 5 2 2 3 3 3 4" xfId="9304"/>
    <cellStyle name="Nota 3 5 2 2 3 3 3 4 2" xfId="39242"/>
    <cellStyle name="Nota 3 5 2 2 3 3 3 5" xfId="13561"/>
    <cellStyle name="Nota 3 5 2 2 3 3 3 5 2" xfId="39243"/>
    <cellStyle name="Nota 3 5 2 2 3 3 3 6" xfId="39236"/>
    <cellStyle name="Nota 3 5 2 2 3 3 4" xfId="3764"/>
    <cellStyle name="Nota 3 5 2 2 3 3 4 2" xfId="7671"/>
    <cellStyle name="Nota 3 5 2 2 3 3 4 2 2" xfId="11639"/>
    <cellStyle name="Nota 3 5 2 2 3 3 4 2 2 2" xfId="39246"/>
    <cellStyle name="Nota 3 5 2 2 3 3 4 2 3" xfId="21189"/>
    <cellStyle name="Nota 3 5 2 2 3 3 4 2 3 2" xfId="39247"/>
    <cellStyle name="Nota 3 5 2 2 3 3 4 2 4" xfId="39245"/>
    <cellStyle name="Nota 3 5 2 2 3 3 4 3" xfId="5963"/>
    <cellStyle name="Nota 3 5 2 2 3 3 4 3 2" xfId="19481"/>
    <cellStyle name="Nota 3 5 2 2 3 3 4 3 2 2" xfId="39249"/>
    <cellStyle name="Nota 3 5 2 2 3 3 4 3 3" xfId="39248"/>
    <cellStyle name="Nota 3 5 2 2 3 3 4 4" xfId="9482"/>
    <cellStyle name="Nota 3 5 2 2 3 3 4 4 2" xfId="39250"/>
    <cellStyle name="Nota 3 5 2 2 3 3 4 5" xfId="13195"/>
    <cellStyle name="Nota 3 5 2 2 3 3 4 5 2" xfId="39251"/>
    <cellStyle name="Nota 3 5 2 2 3 3 4 6" xfId="39244"/>
    <cellStyle name="Nota 3 5 2 2 3 3 5" xfId="4146"/>
    <cellStyle name="Nota 3 5 2 2 3 3 5 2" xfId="7903"/>
    <cellStyle name="Nota 3 5 2 2 3 3 5 2 2" xfId="11871"/>
    <cellStyle name="Nota 3 5 2 2 3 3 5 2 2 2" xfId="39254"/>
    <cellStyle name="Nota 3 5 2 2 3 3 5 2 3" xfId="21421"/>
    <cellStyle name="Nota 3 5 2 2 3 3 5 2 3 2" xfId="39255"/>
    <cellStyle name="Nota 3 5 2 2 3 3 5 2 4" xfId="39253"/>
    <cellStyle name="Nota 3 5 2 2 3 3 5 3" xfId="6195"/>
    <cellStyle name="Nota 3 5 2 2 3 3 5 3 2" xfId="19713"/>
    <cellStyle name="Nota 3 5 2 2 3 3 5 3 2 2" xfId="39257"/>
    <cellStyle name="Nota 3 5 2 2 3 3 5 3 3" xfId="39256"/>
    <cellStyle name="Nota 3 5 2 2 3 3 5 4" xfId="9659"/>
    <cellStyle name="Nota 3 5 2 2 3 3 5 4 2" xfId="39258"/>
    <cellStyle name="Nota 3 5 2 2 3 3 5 5" xfId="12813"/>
    <cellStyle name="Nota 3 5 2 2 3 3 5 5 2" xfId="39259"/>
    <cellStyle name="Nota 3 5 2 2 3 3 5 6" xfId="39252"/>
    <cellStyle name="Nota 3 5 2 2 3 3 6" xfId="6427"/>
    <cellStyle name="Nota 3 5 2 2 3 3 6 2" xfId="8135"/>
    <cellStyle name="Nota 3 5 2 2 3 3 6 2 2" xfId="12103"/>
    <cellStyle name="Nota 3 5 2 2 3 3 6 2 2 2" xfId="39262"/>
    <cellStyle name="Nota 3 5 2 2 3 3 6 2 3" xfId="21653"/>
    <cellStyle name="Nota 3 5 2 2 3 3 6 2 3 2" xfId="39263"/>
    <cellStyle name="Nota 3 5 2 2 3 3 6 2 4" xfId="39261"/>
    <cellStyle name="Nota 3 5 2 2 3 3 6 3" xfId="10561"/>
    <cellStyle name="Nota 3 5 2 2 3 3 6 3 2" xfId="39264"/>
    <cellStyle name="Nota 3 5 2 2 3 3 6 4" xfId="19945"/>
    <cellStyle name="Nota 3 5 2 2 3 3 6 4 2" xfId="39265"/>
    <cellStyle name="Nota 3 5 2 2 3 3 6 5" xfId="39260"/>
    <cellStyle name="Nota 3 5 2 2 3 3 7" xfId="5415"/>
    <cellStyle name="Nota 3 5 2 2 3 3 7 2" xfId="10156"/>
    <cellStyle name="Nota 3 5 2 2 3 3 7 2 2" xfId="39267"/>
    <cellStyle name="Nota 3 5 2 2 3 3 7 3" xfId="18933"/>
    <cellStyle name="Nota 3 5 2 2 3 3 7 3 2" xfId="39268"/>
    <cellStyle name="Nota 3 5 2 2 3 3 7 4" xfId="39266"/>
    <cellStyle name="Nota 3 5 2 2 3 3 8" xfId="7123"/>
    <cellStyle name="Nota 3 5 2 2 3 3 8 2" xfId="11144"/>
    <cellStyle name="Nota 3 5 2 2 3 3 8 2 2" xfId="39270"/>
    <cellStyle name="Nota 3 5 2 2 3 3 8 3" xfId="20641"/>
    <cellStyle name="Nota 3 5 2 2 3 3 8 3 2" xfId="39271"/>
    <cellStyle name="Nota 3 5 2 2 3 3 8 4" xfId="39269"/>
    <cellStyle name="Nota 3 5 2 2 3 3 9" xfId="4511"/>
    <cellStyle name="Nota 3 5 2 2 3 3 9 2" xfId="12462"/>
    <cellStyle name="Nota 3 5 2 2 3 3 9 2 2" xfId="39273"/>
    <cellStyle name="Nota 3 5 2 2 3 3 9 3" xfId="39272"/>
    <cellStyle name="Nota 3 5 2 2 3 4" xfId="2549"/>
    <cellStyle name="Nota 3 5 2 2 3 4 2" xfId="2936"/>
    <cellStyle name="Nota 3 5 2 2 3 4 2 2" xfId="14487"/>
    <cellStyle name="Nota 3 5 2 2 3 4 2 2 2" xfId="39276"/>
    <cellStyle name="Nota 3 5 2 2 3 4 2 3" xfId="39275"/>
    <cellStyle name="Nota 3 5 2 2 3 4 3" xfId="3319"/>
    <cellStyle name="Nota 3 5 2 2 3 4 3 2" xfId="13660"/>
    <cellStyle name="Nota 3 5 2 2 3 4 3 2 2" xfId="39278"/>
    <cellStyle name="Nota 3 5 2 2 3 4 3 3" xfId="39277"/>
    <cellStyle name="Nota 3 5 2 2 3 4 4" xfId="3702"/>
    <cellStyle name="Nota 3 5 2 2 3 4 4 2" xfId="13257"/>
    <cellStyle name="Nota 3 5 2 2 3 4 4 2 2" xfId="39280"/>
    <cellStyle name="Nota 3 5 2 2 3 4 4 3" xfId="39279"/>
    <cellStyle name="Nota 3 5 2 2 3 4 5" xfId="4084"/>
    <cellStyle name="Nota 3 5 2 2 3 4 5 2" xfId="12875"/>
    <cellStyle name="Nota 3 5 2 2 3 4 5 2 2" xfId="39282"/>
    <cellStyle name="Nota 3 5 2 2 3 4 5 3" xfId="39281"/>
    <cellStyle name="Nota 3 5 2 2 3 4 6" xfId="5278"/>
    <cellStyle name="Nota 3 5 2 2 3 4 6 2" xfId="18796"/>
    <cellStyle name="Nota 3 5 2 2 3 4 6 2 2" xfId="39284"/>
    <cellStyle name="Nota 3 5 2 2 3 4 6 3" xfId="39283"/>
    <cellStyle name="Nota 3 5 2 2 3 4 7" xfId="8689"/>
    <cellStyle name="Nota 3 5 2 2 3 4 7 2" xfId="39285"/>
    <cellStyle name="Nota 3 5 2 2 3 4 8" xfId="13927"/>
    <cellStyle name="Nota 3 5 2 2 3 4 8 2" xfId="39286"/>
    <cellStyle name="Nota 3 5 2 2 3 4 9" xfId="39274"/>
    <cellStyle name="Nota 3 5 2 2 3 5" xfId="2319"/>
    <cellStyle name="Nota 3 5 2 2 3 5 2" xfId="6986"/>
    <cellStyle name="Nota 3 5 2 2 3 5 2 2" xfId="20504"/>
    <cellStyle name="Nota 3 5 2 2 3 5 2 2 2" xfId="39289"/>
    <cellStyle name="Nota 3 5 2 2 3 5 2 3" xfId="39288"/>
    <cellStyle name="Nota 3 5 2 2 3 5 3" xfId="8472"/>
    <cellStyle name="Nota 3 5 2 2 3 5 3 2" xfId="39290"/>
    <cellStyle name="Nota 3 5 2 2 3 5 4" xfId="17510"/>
    <cellStyle name="Nota 3 5 2 2 3 5 4 2" xfId="39291"/>
    <cellStyle name="Nota 3 5 2 2 3 5 5" xfId="39287"/>
    <cellStyle name="Nota 3 5 2 2 3 6" xfId="8276"/>
    <cellStyle name="Nota 3 5 2 2 3 6 2" xfId="39292"/>
    <cellStyle name="Nota 3 5 2 2 3 7" xfId="39175"/>
    <cellStyle name="Nota 3 5 2 2 4" xfId="2435"/>
    <cellStyle name="Nota 3 5 2 2 4 10" xfId="8587"/>
    <cellStyle name="Nota 3 5 2 2 4 10 2" xfId="39294"/>
    <cellStyle name="Nota 3 5 2 2 4 11" xfId="16038"/>
    <cellStyle name="Nota 3 5 2 2 4 11 2" xfId="39295"/>
    <cellStyle name="Nota 3 5 2 2 4 12" xfId="39293"/>
    <cellStyle name="Nota 3 5 2 2 4 2" xfId="2822"/>
    <cellStyle name="Nota 3 5 2 2 4 2 2" xfId="6736"/>
    <cellStyle name="Nota 3 5 2 2 4 2 2 2" xfId="10841"/>
    <cellStyle name="Nota 3 5 2 2 4 2 2 2 2" xfId="39298"/>
    <cellStyle name="Nota 3 5 2 2 4 2 2 3" xfId="20254"/>
    <cellStyle name="Nota 3 5 2 2 4 2 2 3 2" xfId="39299"/>
    <cellStyle name="Nota 3 5 2 2 4 2 2 4" xfId="39297"/>
    <cellStyle name="Nota 3 5 2 2 4 2 3" xfId="5027"/>
    <cellStyle name="Nota 3 5 2 2 4 2 3 2" xfId="18545"/>
    <cellStyle name="Nota 3 5 2 2 4 2 3 2 2" xfId="39301"/>
    <cellStyle name="Nota 3 5 2 2 4 2 3 3" xfId="39300"/>
    <cellStyle name="Nota 3 5 2 2 4 2 4" xfId="8952"/>
    <cellStyle name="Nota 3 5 2 2 4 2 4 2" xfId="39302"/>
    <cellStyle name="Nota 3 5 2 2 4 2 5" xfId="15707"/>
    <cellStyle name="Nota 3 5 2 2 4 2 5 2" xfId="39303"/>
    <cellStyle name="Nota 3 5 2 2 4 2 6" xfId="39296"/>
    <cellStyle name="Nota 3 5 2 2 4 3" xfId="3205"/>
    <cellStyle name="Nota 3 5 2 2 4 3 2" xfId="6687"/>
    <cellStyle name="Nota 3 5 2 2 4 3 2 2" xfId="10813"/>
    <cellStyle name="Nota 3 5 2 2 4 3 2 2 2" xfId="39306"/>
    <cellStyle name="Nota 3 5 2 2 4 3 2 3" xfId="20205"/>
    <cellStyle name="Nota 3 5 2 2 4 3 2 3 2" xfId="39307"/>
    <cellStyle name="Nota 3 5 2 2 4 3 2 4" xfId="39305"/>
    <cellStyle name="Nota 3 5 2 2 4 3 3" xfId="4978"/>
    <cellStyle name="Nota 3 5 2 2 4 3 3 2" xfId="18496"/>
    <cellStyle name="Nota 3 5 2 2 4 3 3 2 2" xfId="39309"/>
    <cellStyle name="Nota 3 5 2 2 4 3 3 3" xfId="39308"/>
    <cellStyle name="Nota 3 5 2 2 4 3 4" xfId="9267"/>
    <cellStyle name="Nota 3 5 2 2 4 3 4 2" xfId="39310"/>
    <cellStyle name="Nota 3 5 2 2 4 3 5" xfId="13857"/>
    <cellStyle name="Nota 3 5 2 2 4 3 5 2" xfId="39311"/>
    <cellStyle name="Nota 3 5 2 2 4 3 6" xfId="39304"/>
    <cellStyle name="Nota 3 5 2 2 4 4" xfId="3588"/>
    <cellStyle name="Nota 3 5 2 2 4 4 2" xfId="7606"/>
    <cellStyle name="Nota 3 5 2 2 4 4 2 2" xfId="11574"/>
    <cellStyle name="Nota 3 5 2 2 4 4 2 2 2" xfId="39314"/>
    <cellStyle name="Nota 3 5 2 2 4 4 2 3" xfId="21124"/>
    <cellStyle name="Nota 3 5 2 2 4 4 2 3 2" xfId="39315"/>
    <cellStyle name="Nota 3 5 2 2 4 4 2 4" xfId="39313"/>
    <cellStyle name="Nota 3 5 2 2 4 4 3" xfId="5898"/>
    <cellStyle name="Nota 3 5 2 2 4 4 3 2" xfId="19416"/>
    <cellStyle name="Nota 3 5 2 2 4 4 3 2 2" xfId="39317"/>
    <cellStyle name="Nota 3 5 2 2 4 4 3 3" xfId="39316"/>
    <cellStyle name="Nota 3 5 2 2 4 4 4" xfId="9445"/>
    <cellStyle name="Nota 3 5 2 2 4 4 4 2" xfId="39318"/>
    <cellStyle name="Nota 3 5 2 2 4 4 5" xfId="13360"/>
    <cellStyle name="Nota 3 5 2 2 4 4 5 2" xfId="39319"/>
    <cellStyle name="Nota 3 5 2 2 4 4 6" xfId="39312"/>
    <cellStyle name="Nota 3 5 2 2 4 5" xfId="3970"/>
    <cellStyle name="Nota 3 5 2 2 4 5 2" xfId="7838"/>
    <cellStyle name="Nota 3 5 2 2 4 5 2 2" xfId="11806"/>
    <cellStyle name="Nota 3 5 2 2 4 5 2 2 2" xfId="39322"/>
    <cellStyle name="Nota 3 5 2 2 4 5 2 3" xfId="21356"/>
    <cellStyle name="Nota 3 5 2 2 4 5 2 3 2" xfId="39323"/>
    <cellStyle name="Nota 3 5 2 2 4 5 2 4" xfId="39321"/>
    <cellStyle name="Nota 3 5 2 2 4 5 3" xfId="6130"/>
    <cellStyle name="Nota 3 5 2 2 4 5 3 2" xfId="19648"/>
    <cellStyle name="Nota 3 5 2 2 4 5 3 2 2" xfId="39325"/>
    <cellStyle name="Nota 3 5 2 2 4 5 3 3" xfId="39324"/>
    <cellStyle name="Nota 3 5 2 2 4 5 4" xfId="9622"/>
    <cellStyle name="Nota 3 5 2 2 4 5 4 2" xfId="39326"/>
    <cellStyle name="Nota 3 5 2 2 4 5 5" xfId="12989"/>
    <cellStyle name="Nota 3 5 2 2 4 5 5 2" xfId="39327"/>
    <cellStyle name="Nota 3 5 2 2 4 5 6" xfId="39320"/>
    <cellStyle name="Nota 3 5 2 2 4 6" xfId="6362"/>
    <cellStyle name="Nota 3 5 2 2 4 6 2" xfId="8070"/>
    <cellStyle name="Nota 3 5 2 2 4 6 2 2" xfId="12038"/>
    <cellStyle name="Nota 3 5 2 2 4 6 2 2 2" xfId="39330"/>
    <cellStyle name="Nota 3 5 2 2 4 6 2 3" xfId="21588"/>
    <cellStyle name="Nota 3 5 2 2 4 6 2 3 2" xfId="39331"/>
    <cellStyle name="Nota 3 5 2 2 4 6 2 4" xfId="39329"/>
    <cellStyle name="Nota 3 5 2 2 4 6 3" xfId="10496"/>
    <cellStyle name="Nota 3 5 2 2 4 6 3 2" xfId="39332"/>
    <cellStyle name="Nota 3 5 2 2 4 6 4" xfId="19880"/>
    <cellStyle name="Nota 3 5 2 2 4 6 4 2" xfId="39333"/>
    <cellStyle name="Nota 3 5 2 2 4 6 5" xfId="39328"/>
    <cellStyle name="Nota 3 5 2 2 4 7" xfId="5350"/>
    <cellStyle name="Nota 3 5 2 2 4 7 2" xfId="10091"/>
    <cellStyle name="Nota 3 5 2 2 4 7 2 2" xfId="39335"/>
    <cellStyle name="Nota 3 5 2 2 4 7 3" xfId="18868"/>
    <cellStyle name="Nota 3 5 2 2 4 7 3 2" xfId="39336"/>
    <cellStyle name="Nota 3 5 2 2 4 7 4" xfId="39334"/>
    <cellStyle name="Nota 3 5 2 2 4 8" xfId="7058"/>
    <cellStyle name="Nota 3 5 2 2 4 8 2" xfId="11079"/>
    <cellStyle name="Nota 3 5 2 2 4 8 2 2" xfId="39338"/>
    <cellStyle name="Nota 3 5 2 2 4 8 3" xfId="20576"/>
    <cellStyle name="Nota 3 5 2 2 4 8 3 2" xfId="39339"/>
    <cellStyle name="Nota 3 5 2 2 4 8 4" xfId="39337"/>
    <cellStyle name="Nota 3 5 2 2 4 9" xfId="4440"/>
    <cellStyle name="Nota 3 5 2 2 4 9 2" xfId="12533"/>
    <cellStyle name="Nota 3 5 2 2 4 9 2 2" xfId="39341"/>
    <cellStyle name="Nota 3 5 2 2 4 9 3" xfId="39340"/>
    <cellStyle name="Nota 3 5 2 2 5" xfId="2670"/>
    <cellStyle name="Nota 3 5 2 2 5 2" xfId="3057"/>
    <cellStyle name="Nota 3 5 2 2 5 2 2" xfId="6672"/>
    <cellStyle name="Nota 3 5 2 2 5 2 2 2" xfId="20190"/>
    <cellStyle name="Nota 3 5 2 2 5 2 2 2 2" xfId="39345"/>
    <cellStyle name="Nota 3 5 2 2 5 2 2 3" xfId="39344"/>
    <cellStyle name="Nota 3 5 2 2 5 2 3" xfId="9149"/>
    <cellStyle name="Nota 3 5 2 2 5 2 3 2" xfId="39346"/>
    <cellStyle name="Nota 3 5 2 2 5 2 4" xfId="14095"/>
    <cellStyle name="Nota 3 5 2 2 5 2 4 2" xfId="39347"/>
    <cellStyle name="Nota 3 5 2 2 5 2 5" xfId="39343"/>
    <cellStyle name="Nota 3 5 2 2 5 3" xfId="3440"/>
    <cellStyle name="Nota 3 5 2 2 5 3 2" xfId="13505"/>
    <cellStyle name="Nota 3 5 2 2 5 3 2 2" xfId="39349"/>
    <cellStyle name="Nota 3 5 2 2 5 3 3" xfId="39348"/>
    <cellStyle name="Nota 3 5 2 2 5 4" xfId="3823"/>
    <cellStyle name="Nota 3 5 2 2 5 4 2" xfId="13136"/>
    <cellStyle name="Nota 3 5 2 2 5 4 2 2" xfId="39351"/>
    <cellStyle name="Nota 3 5 2 2 5 4 3" xfId="39350"/>
    <cellStyle name="Nota 3 5 2 2 5 5" xfId="4205"/>
    <cellStyle name="Nota 3 5 2 2 5 5 2" xfId="12754"/>
    <cellStyle name="Nota 3 5 2 2 5 5 2 2" xfId="39353"/>
    <cellStyle name="Nota 3 5 2 2 5 5 3" xfId="39352"/>
    <cellStyle name="Nota 3 5 2 2 5 6" xfId="4963"/>
    <cellStyle name="Nota 3 5 2 2 5 6 2" xfId="18481"/>
    <cellStyle name="Nota 3 5 2 2 5 6 2 2" xfId="39355"/>
    <cellStyle name="Nota 3 5 2 2 5 6 3" xfId="39354"/>
    <cellStyle name="Nota 3 5 2 2 5 7" xfId="8800"/>
    <cellStyle name="Nota 3 5 2 2 5 7 2" xfId="39356"/>
    <cellStyle name="Nota 3 5 2 2 5 8" xfId="16951"/>
    <cellStyle name="Nota 3 5 2 2 5 8 2" xfId="39357"/>
    <cellStyle name="Nota 3 5 2 2 5 9" xfId="39342"/>
    <cellStyle name="Nota 3 5 2 2 6" xfId="2472"/>
    <cellStyle name="Nota 3 5 2 2 6 2" xfId="2859"/>
    <cellStyle name="Nota 3 5 2 2 6 2 2" xfId="4483"/>
    <cellStyle name="Nota 3 5 2 2 6 2 2 2" xfId="12490"/>
    <cellStyle name="Nota 3 5 2 2 6 2 2 2 2" xfId="39361"/>
    <cellStyle name="Nota 3 5 2 2 6 2 2 3" xfId="39360"/>
    <cellStyle name="Nota 3 5 2 2 6 2 3" xfId="8985"/>
    <cellStyle name="Nota 3 5 2 2 6 2 3 2" xfId="39362"/>
    <cellStyle name="Nota 3 5 2 2 6 2 4" xfId="14237"/>
    <cellStyle name="Nota 3 5 2 2 6 2 4 2" xfId="39363"/>
    <cellStyle name="Nota 3 5 2 2 6 2 5" xfId="39359"/>
    <cellStyle name="Nota 3 5 2 2 6 3" xfId="3242"/>
    <cellStyle name="Nota 3 5 2 2 6 3 2" xfId="17003"/>
    <cellStyle name="Nota 3 5 2 2 6 3 2 2" xfId="39365"/>
    <cellStyle name="Nota 3 5 2 2 6 3 3" xfId="39364"/>
    <cellStyle name="Nota 3 5 2 2 6 4" xfId="3625"/>
    <cellStyle name="Nota 3 5 2 2 6 4 2" xfId="13633"/>
    <cellStyle name="Nota 3 5 2 2 6 4 2 2" xfId="39367"/>
    <cellStyle name="Nota 3 5 2 2 6 4 3" xfId="39366"/>
    <cellStyle name="Nota 3 5 2 2 6 5" xfId="4007"/>
    <cellStyle name="Nota 3 5 2 2 6 5 2" xfId="12952"/>
    <cellStyle name="Nota 3 5 2 2 6 5 2 2" xfId="39369"/>
    <cellStyle name="Nota 3 5 2 2 6 5 3" xfId="39368"/>
    <cellStyle name="Nota 3 5 2 2 6 6" xfId="4816"/>
    <cellStyle name="Nota 3 5 2 2 6 6 2" xfId="18334"/>
    <cellStyle name="Nota 3 5 2 2 6 6 2 2" xfId="39371"/>
    <cellStyle name="Nota 3 5 2 2 6 6 3" xfId="39370"/>
    <cellStyle name="Nota 3 5 2 2 6 7" xfId="8620"/>
    <cellStyle name="Nota 3 5 2 2 6 7 2" xfId="39372"/>
    <cellStyle name="Nota 3 5 2 2 6 8" xfId="14488"/>
    <cellStyle name="Nota 3 5 2 2 6 8 2" xfId="39373"/>
    <cellStyle name="Nota 3 5 2 2 6 9" xfId="39358"/>
    <cellStyle name="Nota 3 5 2 2 7" xfId="5013"/>
    <cellStyle name="Nota 3 5 2 2 7 2" xfId="6722"/>
    <cellStyle name="Nota 3 5 2 2 7 2 2" xfId="10831"/>
    <cellStyle name="Nota 3 5 2 2 7 2 2 2" xfId="39376"/>
    <cellStyle name="Nota 3 5 2 2 7 2 3" xfId="20240"/>
    <cellStyle name="Nota 3 5 2 2 7 2 3 2" xfId="39377"/>
    <cellStyle name="Nota 3 5 2 2 7 2 4" xfId="39375"/>
    <cellStyle name="Nota 3 5 2 2 7 3" xfId="9971"/>
    <cellStyle name="Nota 3 5 2 2 7 3 2" xfId="39378"/>
    <cellStyle name="Nota 3 5 2 2 7 4" xfId="18531"/>
    <cellStyle name="Nota 3 5 2 2 7 4 2" xfId="39379"/>
    <cellStyle name="Nota 3 5 2 2 7 5" xfId="39374"/>
    <cellStyle name="Nota 3 5 2 2 8" xfId="4904"/>
    <cellStyle name="Nota 3 5 2 2 8 2" xfId="6613"/>
    <cellStyle name="Nota 3 5 2 2 8 2 2" xfId="10747"/>
    <cellStyle name="Nota 3 5 2 2 8 2 2 2" xfId="39382"/>
    <cellStyle name="Nota 3 5 2 2 8 2 3" xfId="20131"/>
    <cellStyle name="Nota 3 5 2 2 8 2 3 2" xfId="39383"/>
    <cellStyle name="Nota 3 5 2 2 8 2 4" xfId="39381"/>
    <cellStyle name="Nota 3 5 2 2 8 3" xfId="9921"/>
    <cellStyle name="Nota 3 5 2 2 8 3 2" xfId="39384"/>
    <cellStyle name="Nota 3 5 2 2 8 4" xfId="18422"/>
    <cellStyle name="Nota 3 5 2 2 8 4 2" xfId="39385"/>
    <cellStyle name="Nota 3 5 2 2 8 5" xfId="39380"/>
    <cellStyle name="Nota 3 5 2 2 9" xfId="5247"/>
    <cellStyle name="Nota 3 5 2 2 9 2" xfId="10023"/>
    <cellStyle name="Nota 3 5 2 2 9 2 2" xfId="39387"/>
    <cellStyle name="Nota 3 5 2 2 9 3" xfId="18765"/>
    <cellStyle name="Nota 3 5 2 2 9 3 2" xfId="39388"/>
    <cellStyle name="Nota 3 5 2 2 9 4" xfId="39386"/>
    <cellStyle name="Nota 3 5 2 3" xfId="2197"/>
    <cellStyle name="Nota 3 5 2 3 2" xfId="2442"/>
    <cellStyle name="Nota 3 5 2 3 2 10" xfId="8594"/>
    <cellStyle name="Nota 3 5 2 3 2 10 2" xfId="39391"/>
    <cellStyle name="Nota 3 5 2 3 2 11" xfId="17392"/>
    <cellStyle name="Nota 3 5 2 3 2 11 2" xfId="39392"/>
    <cellStyle name="Nota 3 5 2 3 2 12" xfId="39390"/>
    <cellStyle name="Nota 3 5 2 3 2 2" xfId="2829"/>
    <cellStyle name="Nota 3 5 2 3 2 2 2" xfId="7406"/>
    <cellStyle name="Nota 3 5 2 3 2 2 2 2" xfId="11382"/>
    <cellStyle name="Nota 3 5 2 3 2 2 2 2 2" xfId="39395"/>
    <cellStyle name="Nota 3 5 2 3 2 2 2 3" xfId="20924"/>
    <cellStyle name="Nota 3 5 2 3 2 2 2 3 2" xfId="39396"/>
    <cellStyle name="Nota 3 5 2 3 2 2 2 4" xfId="39394"/>
    <cellStyle name="Nota 3 5 2 3 2 2 3" xfId="5698"/>
    <cellStyle name="Nota 3 5 2 3 2 2 3 2" xfId="19216"/>
    <cellStyle name="Nota 3 5 2 3 2 2 3 2 2" xfId="39398"/>
    <cellStyle name="Nota 3 5 2 3 2 2 3 3" xfId="39397"/>
    <cellStyle name="Nota 3 5 2 3 2 2 4" xfId="8959"/>
    <cellStyle name="Nota 3 5 2 3 2 2 4 2" xfId="39399"/>
    <cellStyle name="Nota 3 5 2 3 2 2 5" xfId="13792"/>
    <cellStyle name="Nota 3 5 2 3 2 2 5 2" xfId="39400"/>
    <cellStyle name="Nota 3 5 2 3 2 2 6" xfId="39393"/>
    <cellStyle name="Nota 3 5 2 3 2 3" xfId="3212"/>
    <cellStyle name="Nota 3 5 2 3 2 3 2" xfId="4591"/>
    <cellStyle name="Nota 3 5 2 3 2 3 2 2" xfId="9834"/>
    <cellStyle name="Nota 3 5 2 3 2 3 2 2 2" xfId="39403"/>
    <cellStyle name="Nota 3 5 2 3 2 3 2 3" xfId="12274"/>
    <cellStyle name="Nota 3 5 2 3 2 3 2 3 2" xfId="39404"/>
    <cellStyle name="Nota 3 5 2 3 2 3 2 4" xfId="39402"/>
    <cellStyle name="Nota 3 5 2 3 2 3 3" xfId="4777"/>
    <cellStyle name="Nota 3 5 2 3 2 3 3 2" xfId="18295"/>
    <cellStyle name="Nota 3 5 2 3 2 3 3 2 2" xfId="39406"/>
    <cellStyle name="Nota 3 5 2 3 2 3 3 3" xfId="39405"/>
    <cellStyle name="Nota 3 5 2 3 2 3 4" xfId="9274"/>
    <cellStyle name="Nota 3 5 2 3 2 3 4 2" xfId="39407"/>
    <cellStyle name="Nota 3 5 2 3 2 3 5" xfId="15468"/>
    <cellStyle name="Nota 3 5 2 3 2 3 5 2" xfId="39408"/>
    <cellStyle name="Nota 3 5 2 3 2 3 6" xfId="39401"/>
    <cellStyle name="Nota 3 5 2 3 2 4" xfId="3595"/>
    <cellStyle name="Nota 3 5 2 3 2 4 2" xfId="7713"/>
    <cellStyle name="Nota 3 5 2 3 2 4 2 2" xfId="11681"/>
    <cellStyle name="Nota 3 5 2 3 2 4 2 2 2" xfId="39411"/>
    <cellStyle name="Nota 3 5 2 3 2 4 2 3" xfId="21231"/>
    <cellStyle name="Nota 3 5 2 3 2 4 2 3 2" xfId="39412"/>
    <cellStyle name="Nota 3 5 2 3 2 4 2 4" xfId="39410"/>
    <cellStyle name="Nota 3 5 2 3 2 4 3" xfId="6005"/>
    <cellStyle name="Nota 3 5 2 3 2 4 3 2" xfId="19523"/>
    <cellStyle name="Nota 3 5 2 3 2 4 3 2 2" xfId="39414"/>
    <cellStyle name="Nota 3 5 2 3 2 4 3 3" xfId="39413"/>
    <cellStyle name="Nota 3 5 2 3 2 4 4" xfId="9452"/>
    <cellStyle name="Nota 3 5 2 3 2 4 4 2" xfId="39415"/>
    <cellStyle name="Nota 3 5 2 3 2 4 5" xfId="13347"/>
    <cellStyle name="Nota 3 5 2 3 2 4 5 2" xfId="39416"/>
    <cellStyle name="Nota 3 5 2 3 2 4 6" xfId="39409"/>
    <cellStyle name="Nota 3 5 2 3 2 5" xfId="3977"/>
    <cellStyle name="Nota 3 5 2 3 2 5 2" xfId="7945"/>
    <cellStyle name="Nota 3 5 2 3 2 5 2 2" xfId="11913"/>
    <cellStyle name="Nota 3 5 2 3 2 5 2 2 2" xfId="39419"/>
    <cellStyle name="Nota 3 5 2 3 2 5 2 3" xfId="21463"/>
    <cellStyle name="Nota 3 5 2 3 2 5 2 3 2" xfId="39420"/>
    <cellStyle name="Nota 3 5 2 3 2 5 2 4" xfId="39418"/>
    <cellStyle name="Nota 3 5 2 3 2 5 3" xfId="6237"/>
    <cellStyle name="Nota 3 5 2 3 2 5 3 2" xfId="19755"/>
    <cellStyle name="Nota 3 5 2 3 2 5 3 2 2" xfId="39422"/>
    <cellStyle name="Nota 3 5 2 3 2 5 3 3" xfId="39421"/>
    <cellStyle name="Nota 3 5 2 3 2 5 4" xfId="9629"/>
    <cellStyle name="Nota 3 5 2 3 2 5 4 2" xfId="39423"/>
    <cellStyle name="Nota 3 5 2 3 2 5 5" xfId="12982"/>
    <cellStyle name="Nota 3 5 2 3 2 5 5 2" xfId="39424"/>
    <cellStyle name="Nota 3 5 2 3 2 5 6" xfId="39417"/>
    <cellStyle name="Nota 3 5 2 3 2 6" xfId="6469"/>
    <cellStyle name="Nota 3 5 2 3 2 6 2" xfId="8177"/>
    <cellStyle name="Nota 3 5 2 3 2 6 2 2" xfId="12145"/>
    <cellStyle name="Nota 3 5 2 3 2 6 2 2 2" xfId="39427"/>
    <cellStyle name="Nota 3 5 2 3 2 6 2 3" xfId="21695"/>
    <cellStyle name="Nota 3 5 2 3 2 6 2 3 2" xfId="39428"/>
    <cellStyle name="Nota 3 5 2 3 2 6 2 4" xfId="39426"/>
    <cellStyle name="Nota 3 5 2 3 2 6 3" xfId="10603"/>
    <cellStyle name="Nota 3 5 2 3 2 6 3 2" xfId="39429"/>
    <cellStyle name="Nota 3 5 2 3 2 6 4" xfId="19987"/>
    <cellStyle name="Nota 3 5 2 3 2 6 4 2" xfId="39430"/>
    <cellStyle name="Nota 3 5 2 3 2 6 5" xfId="39425"/>
    <cellStyle name="Nota 3 5 2 3 2 7" xfId="5457"/>
    <cellStyle name="Nota 3 5 2 3 2 7 2" xfId="10198"/>
    <cellStyle name="Nota 3 5 2 3 2 7 2 2" xfId="39432"/>
    <cellStyle name="Nota 3 5 2 3 2 7 3" xfId="18975"/>
    <cellStyle name="Nota 3 5 2 3 2 7 3 2" xfId="39433"/>
    <cellStyle name="Nota 3 5 2 3 2 7 4" xfId="39431"/>
    <cellStyle name="Nota 3 5 2 3 2 8" xfId="7165"/>
    <cellStyle name="Nota 3 5 2 3 2 8 2" xfId="11186"/>
    <cellStyle name="Nota 3 5 2 3 2 8 2 2" xfId="39435"/>
    <cellStyle name="Nota 3 5 2 3 2 8 3" xfId="20683"/>
    <cellStyle name="Nota 3 5 2 3 2 8 3 2" xfId="39436"/>
    <cellStyle name="Nota 3 5 2 3 2 8 4" xfId="39434"/>
    <cellStyle name="Nota 3 5 2 3 2 9" xfId="4651"/>
    <cellStyle name="Nota 3 5 2 3 2 9 2" xfId="12385"/>
    <cellStyle name="Nota 3 5 2 3 2 9 2 2" xfId="39438"/>
    <cellStyle name="Nota 3 5 2 3 2 9 3" xfId="39437"/>
    <cellStyle name="Nota 3 5 2 3 3" xfId="2687"/>
    <cellStyle name="Nota 3 5 2 3 3 10" xfId="8817"/>
    <cellStyle name="Nota 3 5 2 3 3 10 2" xfId="39440"/>
    <cellStyle name="Nota 3 5 2 3 3 11" xfId="18229"/>
    <cellStyle name="Nota 3 5 2 3 3 11 2" xfId="39441"/>
    <cellStyle name="Nota 3 5 2 3 3 12" xfId="39439"/>
    <cellStyle name="Nota 3 5 2 3 3 2" xfId="3074"/>
    <cellStyle name="Nota 3 5 2 3 3 2 2" xfId="7435"/>
    <cellStyle name="Nota 3 5 2 3 3 2 2 2" xfId="11411"/>
    <cellStyle name="Nota 3 5 2 3 3 2 2 2 2" xfId="39444"/>
    <cellStyle name="Nota 3 5 2 3 3 2 2 3" xfId="20953"/>
    <cellStyle name="Nota 3 5 2 3 3 2 2 3 2" xfId="39445"/>
    <cellStyle name="Nota 3 5 2 3 3 2 2 4" xfId="39443"/>
    <cellStyle name="Nota 3 5 2 3 3 2 3" xfId="5727"/>
    <cellStyle name="Nota 3 5 2 3 3 2 3 2" xfId="19245"/>
    <cellStyle name="Nota 3 5 2 3 3 2 3 2 2" xfId="39447"/>
    <cellStyle name="Nota 3 5 2 3 3 2 3 3" xfId="39446"/>
    <cellStyle name="Nota 3 5 2 3 3 2 4" xfId="9166"/>
    <cellStyle name="Nota 3 5 2 3 3 2 4 2" xfId="39448"/>
    <cellStyle name="Nota 3 5 2 3 3 2 5" xfId="14213"/>
    <cellStyle name="Nota 3 5 2 3 3 2 5 2" xfId="39449"/>
    <cellStyle name="Nota 3 5 2 3 3 2 6" xfId="39442"/>
    <cellStyle name="Nota 3 5 2 3 3 3" xfId="3457"/>
    <cellStyle name="Nota 3 5 2 3 3 3 2" xfId="4545"/>
    <cellStyle name="Nota 3 5 2 3 3 3 2 2" xfId="9797"/>
    <cellStyle name="Nota 3 5 2 3 3 3 2 2 2" xfId="39452"/>
    <cellStyle name="Nota 3 5 2 3 3 3 2 3" xfId="12286"/>
    <cellStyle name="Nota 3 5 2 3 3 3 2 3 2" xfId="39453"/>
    <cellStyle name="Nota 3 5 2 3 3 3 2 4" xfId="39451"/>
    <cellStyle name="Nota 3 5 2 3 3 3 3" xfId="4824"/>
    <cellStyle name="Nota 3 5 2 3 3 3 3 2" xfId="18342"/>
    <cellStyle name="Nota 3 5 2 3 3 3 3 2 2" xfId="39455"/>
    <cellStyle name="Nota 3 5 2 3 3 3 3 3" xfId="39454"/>
    <cellStyle name="Nota 3 5 2 3 3 3 4" xfId="9376"/>
    <cellStyle name="Nota 3 5 2 3 3 3 4 2" xfId="39456"/>
    <cellStyle name="Nota 3 5 2 3 3 3 5" xfId="13488"/>
    <cellStyle name="Nota 3 5 2 3 3 3 5 2" xfId="39457"/>
    <cellStyle name="Nota 3 5 2 3 3 3 6" xfId="39450"/>
    <cellStyle name="Nota 3 5 2 3 3 4" xfId="3840"/>
    <cellStyle name="Nota 3 5 2 3 3 4 2" xfId="7742"/>
    <cellStyle name="Nota 3 5 2 3 3 4 2 2" xfId="11710"/>
    <cellStyle name="Nota 3 5 2 3 3 4 2 2 2" xfId="39460"/>
    <cellStyle name="Nota 3 5 2 3 3 4 2 3" xfId="21260"/>
    <cellStyle name="Nota 3 5 2 3 3 4 2 3 2" xfId="39461"/>
    <cellStyle name="Nota 3 5 2 3 3 4 2 4" xfId="39459"/>
    <cellStyle name="Nota 3 5 2 3 3 4 3" xfId="6034"/>
    <cellStyle name="Nota 3 5 2 3 3 4 3 2" xfId="19552"/>
    <cellStyle name="Nota 3 5 2 3 3 4 3 2 2" xfId="39463"/>
    <cellStyle name="Nota 3 5 2 3 3 4 3 3" xfId="39462"/>
    <cellStyle name="Nota 3 5 2 3 3 4 4" xfId="9554"/>
    <cellStyle name="Nota 3 5 2 3 3 4 4 2" xfId="39464"/>
    <cellStyle name="Nota 3 5 2 3 3 4 5" xfId="13119"/>
    <cellStyle name="Nota 3 5 2 3 3 4 5 2" xfId="39465"/>
    <cellStyle name="Nota 3 5 2 3 3 4 6" xfId="39458"/>
    <cellStyle name="Nota 3 5 2 3 3 5" xfId="4222"/>
    <cellStyle name="Nota 3 5 2 3 3 5 2" xfId="7974"/>
    <cellStyle name="Nota 3 5 2 3 3 5 2 2" xfId="11942"/>
    <cellStyle name="Nota 3 5 2 3 3 5 2 2 2" xfId="39468"/>
    <cellStyle name="Nota 3 5 2 3 3 5 2 3" xfId="21492"/>
    <cellStyle name="Nota 3 5 2 3 3 5 2 3 2" xfId="39469"/>
    <cellStyle name="Nota 3 5 2 3 3 5 2 4" xfId="39467"/>
    <cellStyle name="Nota 3 5 2 3 3 5 3" xfId="6266"/>
    <cellStyle name="Nota 3 5 2 3 3 5 3 2" xfId="19784"/>
    <cellStyle name="Nota 3 5 2 3 3 5 3 2 2" xfId="39471"/>
    <cellStyle name="Nota 3 5 2 3 3 5 3 3" xfId="39470"/>
    <cellStyle name="Nota 3 5 2 3 3 5 4" xfId="9731"/>
    <cellStyle name="Nota 3 5 2 3 3 5 4 2" xfId="39472"/>
    <cellStyle name="Nota 3 5 2 3 3 5 5" xfId="12737"/>
    <cellStyle name="Nota 3 5 2 3 3 5 5 2" xfId="39473"/>
    <cellStyle name="Nota 3 5 2 3 3 5 6" xfId="39466"/>
    <cellStyle name="Nota 3 5 2 3 3 6" xfId="6498"/>
    <cellStyle name="Nota 3 5 2 3 3 6 2" xfId="8206"/>
    <cellStyle name="Nota 3 5 2 3 3 6 2 2" xfId="12174"/>
    <cellStyle name="Nota 3 5 2 3 3 6 2 2 2" xfId="39476"/>
    <cellStyle name="Nota 3 5 2 3 3 6 2 3" xfId="21724"/>
    <cellStyle name="Nota 3 5 2 3 3 6 2 3 2" xfId="39477"/>
    <cellStyle name="Nota 3 5 2 3 3 6 2 4" xfId="39475"/>
    <cellStyle name="Nota 3 5 2 3 3 6 3" xfId="10632"/>
    <cellStyle name="Nota 3 5 2 3 3 6 3 2" xfId="39478"/>
    <cellStyle name="Nota 3 5 2 3 3 6 4" xfId="20016"/>
    <cellStyle name="Nota 3 5 2 3 3 6 4 2" xfId="39479"/>
    <cellStyle name="Nota 3 5 2 3 3 6 5" xfId="39474"/>
    <cellStyle name="Nota 3 5 2 3 3 7" xfId="5486"/>
    <cellStyle name="Nota 3 5 2 3 3 7 2" xfId="10227"/>
    <cellStyle name="Nota 3 5 2 3 3 7 2 2" xfId="39481"/>
    <cellStyle name="Nota 3 5 2 3 3 7 3" xfId="19004"/>
    <cellStyle name="Nota 3 5 2 3 3 7 3 2" xfId="39482"/>
    <cellStyle name="Nota 3 5 2 3 3 7 4" xfId="39480"/>
    <cellStyle name="Nota 3 5 2 3 3 8" xfId="7194"/>
    <cellStyle name="Nota 3 5 2 3 3 8 2" xfId="11215"/>
    <cellStyle name="Nota 3 5 2 3 3 8 2 2" xfId="39484"/>
    <cellStyle name="Nota 3 5 2 3 3 8 3" xfId="20712"/>
    <cellStyle name="Nota 3 5 2 3 3 8 3 2" xfId="39485"/>
    <cellStyle name="Nota 3 5 2 3 3 8 4" xfId="39483"/>
    <cellStyle name="Nota 3 5 2 3 3 9" xfId="4680"/>
    <cellStyle name="Nota 3 5 2 3 3 9 2" xfId="12356"/>
    <cellStyle name="Nota 3 5 2 3 3 9 2 2" xfId="39487"/>
    <cellStyle name="Nota 3 5 2 3 3 9 3" xfId="39486"/>
    <cellStyle name="Nota 3 5 2 3 4" xfId="2744"/>
    <cellStyle name="Nota 3 5 2 3 4 2" xfId="3131"/>
    <cellStyle name="Nota 3 5 2 3 4 2 2" xfId="17481"/>
    <cellStyle name="Nota 3 5 2 3 4 2 2 2" xfId="39490"/>
    <cellStyle name="Nota 3 5 2 3 4 2 3" xfId="39489"/>
    <cellStyle name="Nota 3 5 2 3 4 3" xfId="3514"/>
    <cellStyle name="Nota 3 5 2 3 4 3 2" xfId="13431"/>
    <cellStyle name="Nota 3 5 2 3 4 3 2 2" xfId="39492"/>
    <cellStyle name="Nota 3 5 2 3 4 3 3" xfId="39491"/>
    <cellStyle name="Nota 3 5 2 3 4 4" xfId="3897"/>
    <cellStyle name="Nota 3 5 2 3 4 4 2" xfId="13062"/>
    <cellStyle name="Nota 3 5 2 3 4 4 2 2" xfId="39494"/>
    <cellStyle name="Nota 3 5 2 3 4 4 3" xfId="39493"/>
    <cellStyle name="Nota 3 5 2 3 4 5" xfId="4279"/>
    <cellStyle name="Nota 3 5 2 3 4 5 2" xfId="12681"/>
    <cellStyle name="Nota 3 5 2 3 4 5 2 2" xfId="39496"/>
    <cellStyle name="Nota 3 5 2 3 4 5 3" xfId="39495"/>
    <cellStyle name="Nota 3 5 2 3 4 6" xfId="5265"/>
    <cellStyle name="Nota 3 5 2 3 4 6 2" xfId="18783"/>
    <cellStyle name="Nota 3 5 2 3 4 6 2 2" xfId="39498"/>
    <cellStyle name="Nota 3 5 2 3 4 6 3" xfId="39497"/>
    <cellStyle name="Nota 3 5 2 3 4 7" xfId="8874"/>
    <cellStyle name="Nota 3 5 2 3 4 7 2" xfId="39499"/>
    <cellStyle name="Nota 3 5 2 3 4 8" xfId="14849"/>
    <cellStyle name="Nota 3 5 2 3 4 8 2" xfId="39500"/>
    <cellStyle name="Nota 3 5 2 3 4 9" xfId="39488"/>
    <cellStyle name="Nota 3 5 2 3 5" xfId="2362"/>
    <cellStyle name="Nota 3 5 2 3 5 2" xfId="6973"/>
    <cellStyle name="Nota 3 5 2 3 5 2 2" xfId="20491"/>
    <cellStyle name="Nota 3 5 2 3 5 2 2 2" xfId="39503"/>
    <cellStyle name="Nota 3 5 2 3 5 2 3" xfId="39502"/>
    <cellStyle name="Nota 3 5 2 3 5 3" xfId="8514"/>
    <cellStyle name="Nota 3 5 2 3 5 3 2" xfId="39504"/>
    <cellStyle name="Nota 3 5 2 3 5 4" xfId="13605"/>
    <cellStyle name="Nota 3 5 2 3 5 4 2" xfId="39505"/>
    <cellStyle name="Nota 3 5 2 3 5 5" xfId="39501"/>
    <cellStyle name="Nota 3 5 2 3 6" xfId="8352"/>
    <cellStyle name="Nota 3 5 2 3 6 2" xfId="39506"/>
    <cellStyle name="Nota 3 5 2 3 7" xfId="39389"/>
    <cellStyle name="Nota 3 5 2 4" xfId="2160"/>
    <cellStyle name="Nota 3 5 2 4 2" xfId="2217"/>
    <cellStyle name="Nota 3 5 2 4 2 2" xfId="2452"/>
    <cellStyle name="Nota 3 5 2 4 2 2 10" xfId="8604"/>
    <cellStyle name="Nota 3 5 2 4 2 2 10 2" xfId="39510"/>
    <cellStyle name="Nota 3 5 2 4 2 2 11" xfId="15952"/>
    <cellStyle name="Nota 3 5 2 4 2 2 11 2" xfId="39511"/>
    <cellStyle name="Nota 3 5 2 4 2 2 12" xfId="39509"/>
    <cellStyle name="Nota 3 5 2 4 2 2 2" xfId="2839"/>
    <cellStyle name="Nota 3 5 2 4 2 2 2 2" xfId="7416"/>
    <cellStyle name="Nota 3 5 2 4 2 2 2 2 2" xfId="11392"/>
    <cellStyle name="Nota 3 5 2 4 2 2 2 2 2 2" xfId="39514"/>
    <cellStyle name="Nota 3 5 2 4 2 2 2 2 3" xfId="20934"/>
    <cellStyle name="Nota 3 5 2 4 2 2 2 2 3 2" xfId="39515"/>
    <cellStyle name="Nota 3 5 2 4 2 2 2 2 4" xfId="39513"/>
    <cellStyle name="Nota 3 5 2 4 2 2 2 3" xfId="5708"/>
    <cellStyle name="Nota 3 5 2 4 2 2 2 3 2" xfId="19226"/>
    <cellStyle name="Nota 3 5 2 4 2 2 2 3 2 2" xfId="39517"/>
    <cellStyle name="Nota 3 5 2 4 2 2 2 3 3" xfId="39516"/>
    <cellStyle name="Nota 3 5 2 4 2 2 2 4" xfId="8969"/>
    <cellStyle name="Nota 3 5 2 4 2 2 2 4 2" xfId="39518"/>
    <cellStyle name="Nota 3 5 2 4 2 2 2 5" xfId="14781"/>
    <cellStyle name="Nota 3 5 2 4 2 2 2 5 2" xfId="39519"/>
    <cellStyle name="Nota 3 5 2 4 2 2 2 6" xfId="39512"/>
    <cellStyle name="Nota 3 5 2 4 2 2 3" xfId="3222"/>
    <cellStyle name="Nota 3 5 2 4 2 2 3 2" xfId="6552"/>
    <cellStyle name="Nota 3 5 2 4 2 2 3 2 2" xfId="10686"/>
    <cellStyle name="Nota 3 5 2 4 2 2 3 2 2 2" xfId="39522"/>
    <cellStyle name="Nota 3 5 2 4 2 2 3 2 3" xfId="20070"/>
    <cellStyle name="Nota 3 5 2 4 2 2 3 2 3 2" xfId="39523"/>
    <cellStyle name="Nota 3 5 2 4 2 2 3 2 4" xfId="39521"/>
    <cellStyle name="Nota 3 5 2 4 2 2 3 3" xfId="4843"/>
    <cellStyle name="Nota 3 5 2 4 2 2 3 3 2" xfId="18361"/>
    <cellStyle name="Nota 3 5 2 4 2 2 3 3 2 2" xfId="39525"/>
    <cellStyle name="Nota 3 5 2 4 2 2 3 3 3" xfId="39524"/>
    <cellStyle name="Nota 3 5 2 4 2 2 3 4" xfId="9284"/>
    <cellStyle name="Nota 3 5 2 4 2 2 3 4 2" xfId="39526"/>
    <cellStyle name="Nota 3 5 2 4 2 2 3 5" xfId="14895"/>
    <cellStyle name="Nota 3 5 2 4 2 2 3 5 2" xfId="39527"/>
    <cellStyle name="Nota 3 5 2 4 2 2 3 6" xfId="39520"/>
    <cellStyle name="Nota 3 5 2 4 2 2 4" xfId="3605"/>
    <cellStyle name="Nota 3 5 2 4 2 2 4 2" xfId="7723"/>
    <cellStyle name="Nota 3 5 2 4 2 2 4 2 2" xfId="11691"/>
    <cellStyle name="Nota 3 5 2 4 2 2 4 2 2 2" xfId="39530"/>
    <cellStyle name="Nota 3 5 2 4 2 2 4 2 3" xfId="21241"/>
    <cellStyle name="Nota 3 5 2 4 2 2 4 2 3 2" xfId="39531"/>
    <cellStyle name="Nota 3 5 2 4 2 2 4 2 4" xfId="39529"/>
    <cellStyle name="Nota 3 5 2 4 2 2 4 3" xfId="6015"/>
    <cellStyle name="Nota 3 5 2 4 2 2 4 3 2" xfId="19533"/>
    <cellStyle name="Nota 3 5 2 4 2 2 4 3 2 2" xfId="39533"/>
    <cellStyle name="Nota 3 5 2 4 2 2 4 3 3" xfId="39532"/>
    <cellStyle name="Nota 3 5 2 4 2 2 4 4" xfId="9462"/>
    <cellStyle name="Nota 3 5 2 4 2 2 4 4 2" xfId="39534"/>
    <cellStyle name="Nota 3 5 2 4 2 2 4 5" xfId="13346"/>
    <cellStyle name="Nota 3 5 2 4 2 2 4 5 2" xfId="39535"/>
    <cellStyle name="Nota 3 5 2 4 2 2 4 6" xfId="39528"/>
    <cellStyle name="Nota 3 5 2 4 2 2 5" xfId="3987"/>
    <cellStyle name="Nota 3 5 2 4 2 2 5 2" xfId="7955"/>
    <cellStyle name="Nota 3 5 2 4 2 2 5 2 2" xfId="11923"/>
    <cellStyle name="Nota 3 5 2 4 2 2 5 2 2 2" xfId="39538"/>
    <cellStyle name="Nota 3 5 2 4 2 2 5 2 3" xfId="21473"/>
    <cellStyle name="Nota 3 5 2 4 2 2 5 2 3 2" xfId="39539"/>
    <cellStyle name="Nota 3 5 2 4 2 2 5 2 4" xfId="39537"/>
    <cellStyle name="Nota 3 5 2 4 2 2 5 3" xfId="6247"/>
    <cellStyle name="Nota 3 5 2 4 2 2 5 3 2" xfId="19765"/>
    <cellStyle name="Nota 3 5 2 4 2 2 5 3 2 2" xfId="39541"/>
    <cellStyle name="Nota 3 5 2 4 2 2 5 3 3" xfId="39540"/>
    <cellStyle name="Nota 3 5 2 4 2 2 5 4" xfId="9639"/>
    <cellStyle name="Nota 3 5 2 4 2 2 5 4 2" xfId="39542"/>
    <cellStyle name="Nota 3 5 2 4 2 2 5 5" xfId="12972"/>
    <cellStyle name="Nota 3 5 2 4 2 2 5 5 2" xfId="39543"/>
    <cellStyle name="Nota 3 5 2 4 2 2 5 6" xfId="39536"/>
    <cellStyle name="Nota 3 5 2 4 2 2 6" xfId="6479"/>
    <cellStyle name="Nota 3 5 2 4 2 2 6 2" xfId="8187"/>
    <cellStyle name="Nota 3 5 2 4 2 2 6 2 2" xfId="12155"/>
    <cellStyle name="Nota 3 5 2 4 2 2 6 2 2 2" xfId="39546"/>
    <cellStyle name="Nota 3 5 2 4 2 2 6 2 3" xfId="21705"/>
    <cellStyle name="Nota 3 5 2 4 2 2 6 2 3 2" xfId="39547"/>
    <cellStyle name="Nota 3 5 2 4 2 2 6 2 4" xfId="39545"/>
    <cellStyle name="Nota 3 5 2 4 2 2 6 3" xfId="10613"/>
    <cellStyle name="Nota 3 5 2 4 2 2 6 3 2" xfId="39548"/>
    <cellStyle name="Nota 3 5 2 4 2 2 6 4" xfId="19997"/>
    <cellStyle name="Nota 3 5 2 4 2 2 6 4 2" xfId="39549"/>
    <cellStyle name="Nota 3 5 2 4 2 2 6 5" xfId="39544"/>
    <cellStyle name="Nota 3 5 2 4 2 2 7" xfId="5467"/>
    <cellStyle name="Nota 3 5 2 4 2 2 7 2" xfId="10208"/>
    <cellStyle name="Nota 3 5 2 4 2 2 7 2 2" xfId="39551"/>
    <cellStyle name="Nota 3 5 2 4 2 2 7 3" xfId="18985"/>
    <cellStyle name="Nota 3 5 2 4 2 2 7 3 2" xfId="39552"/>
    <cellStyle name="Nota 3 5 2 4 2 2 7 4" xfId="39550"/>
    <cellStyle name="Nota 3 5 2 4 2 2 8" xfId="7175"/>
    <cellStyle name="Nota 3 5 2 4 2 2 8 2" xfId="11196"/>
    <cellStyle name="Nota 3 5 2 4 2 2 8 2 2" xfId="39554"/>
    <cellStyle name="Nota 3 5 2 4 2 2 8 3" xfId="20693"/>
    <cellStyle name="Nota 3 5 2 4 2 2 8 3 2" xfId="39555"/>
    <cellStyle name="Nota 3 5 2 4 2 2 8 4" xfId="39553"/>
    <cellStyle name="Nota 3 5 2 4 2 2 9" xfId="4661"/>
    <cellStyle name="Nota 3 5 2 4 2 2 9 2" xfId="12375"/>
    <cellStyle name="Nota 3 5 2 4 2 2 9 2 2" xfId="39557"/>
    <cellStyle name="Nota 3 5 2 4 2 2 9 3" xfId="39556"/>
    <cellStyle name="Nota 3 5 2 4 2 3" xfId="2707"/>
    <cellStyle name="Nota 3 5 2 4 2 3 10" xfId="8837"/>
    <cellStyle name="Nota 3 5 2 4 2 3 10 2" xfId="39559"/>
    <cellStyle name="Nota 3 5 2 4 2 3 11" xfId="16221"/>
    <cellStyle name="Nota 3 5 2 4 2 3 11 2" xfId="39560"/>
    <cellStyle name="Nota 3 5 2 4 2 3 12" xfId="39558"/>
    <cellStyle name="Nota 3 5 2 4 2 3 2" xfId="3094"/>
    <cellStyle name="Nota 3 5 2 4 2 3 2 2" xfId="7455"/>
    <cellStyle name="Nota 3 5 2 4 2 3 2 2 2" xfId="11431"/>
    <cellStyle name="Nota 3 5 2 4 2 3 2 2 2 2" xfId="39563"/>
    <cellStyle name="Nota 3 5 2 4 2 3 2 2 3" xfId="20973"/>
    <cellStyle name="Nota 3 5 2 4 2 3 2 2 3 2" xfId="39564"/>
    <cellStyle name="Nota 3 5 2 4 2 3 2 2 4" xfId="39562"/>
    <cellStyle name="Nota 3 5 2 4 2 3 2 3" xfId="5747"/>
    <cellStyle name="Nota 3 5 2 4 2 3 2 3 2" xfId="19265"/>
    <cellStyle name="Nota 3 5 2 4 2 3 2 3 2 2" xfId="39566"/>
    <cellStyle name="Nota 3 5 2 4 2 3 2 3 3" xfId="39565"/>
    <cellStyle name="Nota 3 5 2 4 2 3 2 4" xfId="9186"/>
    <cellStyle name="Nota 3 5 2 4 2 3 2 4 2" xfId="39567"/>
    <cellStyle name="Nota 3 5 2 4 2 3 2 5" xfId="14968"/>
    <cellStyle name="Nota 3 5 2 4 2 3 2 5 2" xfId="39568"/>
    <cellStyle name="Nota 3 5 2 4 2 3 2 6" xfId="39561"/>
    <cellStyle name="Nota 3 5 2 4 2 3 3" xfId="3477"/>
    <cellStyle name="Nota 3 5 2 4 2 3 3 2" xfId="4597"/>
    <cellStyle name="Nota 3 5 2 4 2 3 3 2 2" xfId="9839"/>
    <cellStyle name="Nota 3 5 2 4 2 3 3 2 2 2" xfId="39571"/>
    <cellStyle name="Nota 3 5 2 4 2 3 3 2 3" xfId="12272"/>
    <cellStyle name="Nota 3 5 2 4 2 3 3 2 3 2" xfId="39572"/>
    <cellStyle name="Nota 3 5 2 4 2 3 3 2 4" xfId="39570"/>
    <cellStyle name="Nota 3 5 2 4 2 3 3 3" xfId="4759"/>
    <cellStyle name="Nota 3 5 2 4 2 3 3 3 2" xfId="18277"/>
    <cellStyle name="Nota 3 5 2 4 2 3 3 3 2 2" xfId="39574"/>
    <cellStyle name="Nota 3 5 2 4 2 3 3 3 3" xfId="39573"/>
    <cellStyle name="Nota 3 5 2 4 2 3 3 4" xfId="9396"/>
    <cellStyle name="Nota 3 5 2 4 2 3 3 4 2" xfId="39575"/>
    <cellStyle name="Nota 3 5 2 4 2 3 3 5" xfId="13468"/>
    <cellStyle name="Nota 3 5 2 4 2 3 3 5 2" xfId="39576"/>
    <cellStyle name="Nota 3 5 2 4 2 3 3 6" xfId="39569"/>
    <cellStyle name="Nota 3 5 2 4 2 3 4" xfId="3860"/>
    <cellStyle name="Nota 3 5 2 4 2 3 4 2" xfId="7762"/>
    <cellStyle name="Nota 3 5 2 4 2 3 4 2 2" xfId="11730"/>
    <cellStyle name="Nota 3 5 2 4 2 3 4 2 2 2" xfId="39579"/>
    <cellStyle name="Nota 3 5 2 4 2 3 4 2 3" xfId="21280"/>
    <cellStyle name="Nota 3 5 2 4 2 3 4 2 3 2" xfId="39580"/>
    <cellStyle name="Nota 3 5 2 4 2 3 4 2 4" xfId="39578"/>
    <cellStyle name="Nota 3 5 2 4 2 3 4 3" xfId="6054"/>
    <cellStyle name="Nota 3 5 2 4 2 3 4 3 2" xfId="19572"/>
    <cellStyle name="Nota 3 5 2 4 2 3 4 3 2 2" xfId="39582"/>
    <cellStyle name="Nota 3 5 2 4 2 3 4 3 3" xfId="39581"/>
    <cellStyle name="Nota 3 5 2 4 2 3 4 4" xfId="9574"/>
    <cellStyle name="Nota 3 5 2 4 2 3 4 4 2" xfId="39583"/>
    <cellStyle name="Nota 3 5 2 4 2 3 4 5" xfId="13099"/>
    <cellStyle name="Nota 3 5 2 4 2 3 4 5 2" xfId="39584"/>
    <cellStyle name="Nota 3 5 2 4 2 3 4 6" xfId="39577"/>
    <cellStyle name="Nota 3 5 2 4 2 3 5" xfId="4242"/>
    <cellStyle name="Nota 3 5 2 4 2 3 5 2" xfId="7994"/>
    <cellStyle name="Nota 3 5 2 4 2 3 5 2 2" xfId="11962"/>
    <cellStyle name="Nota 3 5 2 4 2 3 5 2 2 2" xfId="39587"/>
    <cellStyle name="Nota 3 5 2 4 2 3 5 2 3" xfId="21512"/>
    <cellStyle name="Nota 3 5 2 4 2 3 5 2 3 2" xfId="39588"/>
    <cellStyle name="Nota 3 5 2 4 2 3 5 2 4" xfId="39586"/>
    <cellStyle name="Nota 3 5 2 4 2 3 5 3" xfId="6286"/>
    <cellStyle name="Nota 3 5 2 4 2 3 5 3 2" xfId="19804"/>
    <cellStyle name="Nota 3 5 2 4 2 3 5 3 2 2" xfId="39590"/>
    <cellStyle name="Nota 3 5 2 4 2 3 5 3 3" xfId="39589"/>
    <cellStyle name="Nota 3 5 2 4 2 3 5 4" xfId="9751"/>
    <cellStyle name="Nota 3 5 2 4 2 3 5 4 2" xfId="39591"/>
    <cellStyle name="Nota 3 5 2 4 2 3 5 5" xfId="12717"/>
    <cellStyle name="Nota 3 5 2 4 2 3 5 5 2" xfId="39592"/>
    <cellStyle name="Nota 3 5 2 4 2 3 5 6" xfId="39585"/>
    <cellStyle name="Nota 3 5 2 4 2 3 6" xfId="6518"/>
    <cellStyle name="Nota 3 5 2 4 2 3 6 2" xfId="8226"/>
    <cellStyle name="Nota 3 5 2 4 2 3 6 2 2" xfId="12194"/>
    <cellStyle name="Nota 3 5 2 4 2 3 6 2 2 2" xfId="39595"/>
    <cellStyle name="Nota 3 5 2 4 2 3 6 2 3" xfId="21744"/>
    <cellStyle name="Nota 3 5 2 4 2 3 6 2 3 2" xfId="39596"/>
    <cellStyle name="Nota 3 5 2 4 2 3 6 2 4" xfId="39594"/>
    <cellStyle name="Nota 3 5 2 4 2 3 6 3" xfId="10652"/>
    <cellStyle name="Nota 3 5 2 4 2 3 6 3 2" xfId="39597"/>
    <cellStyle name="Nota 3 5 2 4 2 3 6 4" xfId="20036"/>
    <cellStyle name="Nota 3 5 2 4 2 3 6 4 2" xfId="39598"/>
    <cellStyle name="Nota 3 5 2 4 2 3 6 5" xfId="39593"/>
    <cellStyle name="Nota 3 5 2 4 2 3 7" xfId="5506"/>
    <cellStyle name="Nota 3 5 2 4 2 3 7 2" xfId="10247"/>
    <cellStyle name="Nota 3 5 2 4 2 3 7 2 2" xfId="39600"/>
    <cellStyle name="Nota 3 5 2 4 2 3 7 3" xfId="19024"/>
    <cellStyle name="Nota 3 5 2 4 2 3 7 3 2" xfId="39601"/>
    <cellStyle name="Nota 3 5 2 4 2 3 7 4" xfId="39599"/>
    <cellStyle name="Nota 3 5 2 4 2 3 8" xfId="7214"/>
    <cellStyle name="Nota 3 5 2 4 2 3 8 2" xfId="11235"/>
    <cellStyle name="Nota 3 5 2 4 2 3 8 2 2" xfId="39603"/>
    <cellStyle name="Nota 3 5 2 4 2 3 8 3" xfId="20732"/>
    <cellStyle name="Nota 3 5 2 4 2 3 8 3 2" xfId="39604"/>
    <cellStyle name="Nota 3 5 2 4 2 3 8 4" xfId="39602"/>
    <cellStyle name="Nota 3 5 2 4 2 3 9" xfId="4700"/>
    <cellStyle name="Nota 3 5 2 4 2 3 9 2" xfId="12348"/>
    <cellStyle name="Nota 3 5 2 4 2 3 9 2 2" xfId="39606"/>
    <cellStyle name="Nota 3 5 2 4 2 3 9 3" xfId="39605"/>
    <cellStyle name="Nota 3 5 2 4 2 4" xfId="2764"/>
    <cellStyle name="Nota 3 5 2 4 2 4 2" xfId="3151"/>
    <cellStyle name="Nota 3 5 2 4 2 4 2 2" xfId="18228"/>
    <cellStyle name="Nota 3 5 2 4 2 4 2 2 2" xfId="39609"/>
    <cellStyle name="Nota 3 5 2 4 2 4 2 3" xfId="39608"/>
    <cellStyle name="Nota 3 5 2 4 2 4 3" xfId="3534"/>
    <cellStyle name="Nota 3 5 2 4 2 4 3 2" xfId="13411"/>
    <cellStyle name="Nota 3 5 2 4 2 4 3 2 2" xfId="39611"/>
    <cellStyle name="Nota 3 5 2 4 2 4 3 3" xfId="39610"/>
    <cellStyle name="Nota 3 5 2 4 2 4 4" xfId="3917"/>
    <cellStyle name="Nota 3 5 2 4 2 4 4 2" xfId="13042"/>
    <cellStyle name="Nota 3 5 2 4 2 4 4 2 2" xfId="39613"/>
    <cellStyle name="Nota 3 5 2 4 2 4 4 3" xfId="39612"/>
    <cellStyle name="Nota 3 5 2 4 2 4 5" xfId="4299"/>
    <cellStyle name="Nota 3 5 2 4 2 4 5 2" xfId="12661"/>
    <cellStyle name="Nota 3 5 2 4 2 4 5 2 2" xfId="39615"/>
    <cellStyle name="Nota 3 5 2 4 2 4 5 3" xfId="39614"/>
    <cellStyle name="Nota 3 5 2 4 2 4 6" xfId="5335"/>
    <cellStyle name="Nota 3 5 2 4 2 4 6 2" xfId="18853"/>
    <cellStyle name="Nota 3 5 2 4 2 4 6 2 2" xfId="39617"/>
    <cellStyle name="Nota 3 5 2 4 2 4 6 3" xfId="39616"/>
    <cellStyle name="Nota 3 5 2 4 2 4 7" xfId="8894"/>
    <cellStyle name="Nota 3 5 2 4 2 4 7 2" xfId="39618"/>
    <cellStyle name="Nota 3 5 2 4 2 4 8" xfId="14343"/>
    <cellStyle name="Nota 3 5 2 4 2 4 8 2" xfId="39619"/>
    <cellStyle name="Nota 3 5 2 4 2 4 9" xfId="39607"/>
    <cellStyle name="Nota 3 5 2 4 2 5" xfId="2382"/>
    <cellStyle name="Nota 3 5 2 4 2 5 2" xfId="7043"/>
    <cellStyle name="Nota 3 5 2 4 2 5 2 2" xfId="20561"/>
    <cellStyle name="Nota 3 5 2 4 2 5 2 2 2" xfId="39622"/>
    <cellStyle name="Nota 3 5 2 4 2 5 2 3" xfId="39621"/>
    <cellStyle name="Nota 3 5 2 4 2 5 3" xfId="8534"/>
    <cellStyle name="Nota 3 5 2 4 2 5 3 2" xfId="39623"/>
    <cellStyle name="Nota 3 5 2 4 2 5 4" xfId="14303"/>
    <cellStyle name="Nota 3 5 2 4 2 5 4 2" xfId="39624"/>
    <cellStyle name="Nota 3 5 2 4 2 5 5" xfId="39620"/>
    <cellStyle name="Nota 3 5 2 4 2 6" xfId="8372"/>
    <cellStyle name="Nota 3 5 2 4 2 6 2" xfId="39625"/>
    <cellStyle name="Nota 3 5 2 4 2 7" xfId="39508"/>
    <cellStyle name="Nota 3 5 2 4 3" xfId="2428"/>
    <cellStyle name="Nota 3 5 2 4 3 10" xfId="8580"/>
    <cellStyle name="Nota 3 5 2 4 3 10 2" xfId="39627"/>
    <cellStyle name="Nota 3 5 2 4 3 11" xfId="14491"/>
    <cellStyle name="Nota 3 5 2 4 3 11 2" xfId="39628"/>
    <cellStyle name="Nota 3 5 2 4 3 12" xfId="39626"/>
    <cellStyle name="Nota 3 5 2 4 3 2" xfId="2815"/>
    <cellStyle name="Nota 3 5 2 4 3 2 2" xfId="6800"/>
    <cellStyle name="Nota 3 5 2 4 3 2 2 2" xfId="10890"/>
    <cellStyle name="Nota 3 5 2 4 3 2 2 2 2" xfId="39631"/>
    <cellStyle name="Nota 3 5 2 4 3 2 2 3" xfId="20318"/>
    <cellStyle name="Nota 3 5 2 4 3 2 2 3 2" xfId="39632"/>
    <cellStyle name="Nota 3 5 2 4 3 2 2 4" xfId="39630"/>
    <cellStyle name="Nota 3 5 2 4 3 2 3" xfId="5091"/>
    <cellStyle name="Nota 3 5 2 4 3 2 3 2" xfId="18609"/>
    <cellStyle name="Nota 3 5 2 4 3 2 3 2 2" xfId="39634"/>
    <cellStyle name="Nota 3 5 2 4 3 2 3 3" xfId="39633"/>
    <cellStyle name="Nota 3 5 2 4 3 2 4" xfId="8945"/>
    <cellStyle name="Nota 3 5 2 4 3 2 4 2" xfId="39635"/>
    <cellStyle name="Nota 3 5 2 4 3 2 5" xfId="16945"/>
    <cellStyle name="Nota 3 5 2 4 3 2 5 2" xfId="39636"/>
    <cellStyle name="Nota 3 5 2 4 3 2 6" xfId="39629"/>
    <cellStyle name="Nota 3 5 2 4 3 3" xfId="3198"/>
    <cellStyle name="Nota 3 5 2 4 3 3 2" xfId="7275"/>
    <cellStyle name="Nota 3 5 2 4 3 3 2 2" xfId="11291"/>
    <cellStyle name="Nota 3 5 2 4 3 3 2 2 2" xfId="39639"/>
    <cellStyle name="Nota 3 5 2 4 3 3 2 3" xfId="20793"/>
    <cellStyle name="Nota 3 5 2 4 3 3 2 3 2" xfId="39640"/>
    <cellStyle name="Nota 3 5 2 4 3 3 2 4" xfId="39638"/>
    <cellStyle name="Nota 3 5 2 4 3 3 3" xfId="5567"/>
    <cellStyle name="Nota 3 5 2 4 3 3 3 2" xfId="19085"/>
    <cellStyle name="Nota 3 5 2 4 3 3 3 2 2" xfId="39642"/>
    <cellStyle name="Nota 3 5 2 4 3 3 3 3" xfId="39641"/>
    <cellStyle name="Nota 3 5 2 4 3 3 4" xfId="9260"/>
    <cellStyle name="Nota 3 5 2 4 3 3 4 2" xfId="39643"/>
    <cellStyle name="Nota 3 5 2 4 3 3 5" xfId="17062"/>
    <cellStyle name="Nota 3 5 2 4 3 3 5 2" xfId="39644"/>
    <cellStyle name="Nota 3 5 2 4 3 3 6" xfId="39637"/>
    <cellStyle name="Nota 3 5 2 4 3 4" xfId="3581"/>
    <cellStyle name="Nota 3 5 2 4 3 4 2" xfId="7702"/>
    <cellStyle name="Nota 3 5 2 4 3 4 2 2" xfId="11670"/>
    <cellStyle name="Nota 3 5 2 4 3 4 2 2 2" xfId="39647"/>
    <cellStyle name="Nota 3 5 2 4 3 4 2 3" xfId="21220"/>
    <cellStyle name="Nota 3 5 2 4 3 4 2 3 2" xfId="39648"/>
    <cellStyle name="Nota 3 5 2 4 3 4 2 4" xfId="39646"/>
    <cellStyle name="Nota 3 5 2 4 3 4 3" xfId="5994"/>
    <cellStyle name="Nota 3 5 2 4 3 4 3 2" xfId="19512"/>
    <cellStyle name="Nota 3 5 2 4 3 4 3 2 2" xfId="39650"/>
    <cellStyle name="Nota 3 5 2 4 3 4 3 3" xfId="39649"/>
    <cellStyle name="Nota 3 5 2 4 3 4 4" xfId="9438"/>
    <cellStyle name="Nota 3 5 2 4 3 4 4 2" xfId="39651"/>
    <cellStyle name="Nota 3 5 2 4 3 4 5" xfId="13367"/>
    <cellStyle name="Nota 3 5 2 4 3 4 5 2" xfId="39652"/>
    <cellStyle name="Nota 3 5 2 4 3 4 6" xfId="39645"/>
    <cellStyle name="Nota 3 5 2 4 3 5" xfId="3963"/>
    <cellStyle name="Nota 3 5 2 4 3 5 2" xfId="7934"/>
    <cellStyle name="Nota 3 5 2 4 3 5 2 2" xfId="11902"/>
    <cellStyle name="Nota 3 5 2 4 3 5 2 2 2" xfId="39655"/>
    <cellStyle name="Nota 3 5 2 4 3 5 2 3" xfId="21452"/>
    <cellStyle name="Nota 3 5 2 4 3 5 2 3 2" xfId="39656"/>
    <cellStyle name="Nota 3 5 2 4 3 5 2 4" xfId="39654"/>
    <cellStyle name="Nota 3 5 2 4 3 5 3" xfId="6226"/>
    <cellStyle name="Nota 3 5 2 4 3 5 3 2" xfId="19744"/>
    <cellStyle name="Nota 3 5 2 4 3 5 3 2 2" xfId="39658"/>
    <cellStyle name="Nota 3 5 2 4 3 5 3 3" xfId="39657"/>
    <cellStyle name="Nota 3 5 2 4 3 5 4" xfId="9615"/>
    <cellStyle name="Nota 3 5 2 4 3 5 4 2" xfId="39659"/>
    <cellStyle name="Nota 3 5 2 4 3 5 5" xfId="12996"/>
    <cellStyle name="Nota 3 5 2 4 3 5 5 2" xfId="39660"/>
    <cellStyle name="Nota 3 5 2 4 3 5 6" xfId="39653"/>
    <cellStyle name="Nota 3 5 2 4 3 6" xfId="6458"/>
    <cellStyle name="Nota 3 5 2 4 3 6 2" xfId="8166"/>
    <cellStyle name="Nota 3 5 2 4 3 6 2 2" xfId="12134"/>
    <cellStyle name="Nota 3 5 2 4 3 6 2 2 2" xfId="39663"/>
    <cellStyle name="Nota 3 5 2 4 3 6 2 3" xfId="21684"/>
    <cellStyle name="Nota 3 5 2 4 3 6 2 3 2" xfId="39664"/>
    <cellStyle name="Nota 3 5 2 4 3 6 2 4" xfId="39662"/>
    <cellStyle name="Nota 3 5 2 4 3 6 3" xfId="10592"/>
    <cellStyle name="Nota 3 5 2 4 3 6 3 2" xfId="39665"/>
    <cellStyle name="Nota 3 5 2 4 3 6 4" xfId="19976"/>
    <cellStyle name="Nota 3 5 2 4 3 6 4 2" xfId="39666"/>
    <cellStyle name="Nota 3 5 2 4 3 6 5" xfId="39661"/>
    <cellStyle name="Nota 3 5 2 4 3 7" xfId="5446"/>
    <cellStyle name="Nota 3 5 2 4 3 7 2" xfId="10187"/>
    <cellStyle name="Nota 3 5 2 4 3 7 2 2" xfId="39668"/>
    <cellStyle name="Nota 3 5 2 4 3 7 3" xfId="18964"/>
    <cellStyle name="Nota 3 5 2 4 3 7 3 2" xfId="39669"/>
    <cellStyle name="Nota 3 5 2 4 3 7 4" xfId="39667"/>
    <cellStyle name="Nota 3 5 2 4 3 8" xfId="7154"/>
    <cellStyle name="Nota 3 5 2 4 3 8 2" xfId="11175"/>
    <cellStyle name="Nota 3 5 2 4 3 8 2 2" xfId="39671"/>
    <cellStyle name="Nota 3 5 2 4 3 8 3" xfId="20672"/>
    <cellStyle name="Nota 3 5 2 4 3 8 3 2" xfId="39672"/>
    <cellStyle name="Nota 3 5 2 4 3 8 4" xfId="39670"/>
    <cellStyle name="Nota 3 5 2 4 3 9" xfId="4639"/>
    <cellStyle name="Nota 3 5 2 4 3 9 2" xfId="12397"/>
    <cellStyle name="Nota 3 5 2 4 3 9 2 2" xfId="39674"/>
    <cellStyle name="Nota 3 5 2 4 3 9 3" xfId="39673"/>
    <cellStyle name="Nota 3 5 2 4 4" xfId="2650"/>
    <cellStyle name="Nota 3 5 2 4 4 10" xfId="8780"/>
    <cellStyle name="Nota 3 5 2 4 4 10 2" xfId="39676"/>
    <cellStyle name="Nota 3 5 2 4 4 11" xfId="16988"/>
    <cellStyle name="Nota 3 5 2 4 4 11 2" xfId="39677"/>
    <cellStyle name="Nota 3 5 2 4 4 12" xfId="39675"/>
    <cellStyle name="Nota 3 5 2 4 4 2" xfId="3037"/>
    <cellStyle name="Nota 3 5 2 4 4 2 2" xfId="6907"/>
    <cellStyle name="Nota 3 5 2 4 4 2 2 2" xfId="10968"/>
    <cellStyle name="Nota 3 5 2 4 4 2 2 2 2" xfId="39680"/>
    <cellStyle name="Nota 3 5 2 4 4 2 2 3" xfId="20425"/>
    <cellStyle name="Nota 3 5 2 4 4 2 2 3 2" xfId="39681"/>
    <cellStyle name="Nota 3 5 2 4 4 2 2 4" xfId="39679"/>
    <cellStyle name="Nota 3 5 2 4 4 2 3" xfId="5198"/>
    <cellStyle name="Nota 3 5 2 4 4 2 3 2" xfId="18716"/>
    <cellStyle name="Nota 3 5 2 4 4 2 3 2 2" xfId="39683"/>
    <cellStyle name="Nota 3 5 2 4 4 2 3 3" xfId="39682"/>
    <cellStyle name="Nota 3 5 2 4 4 2 4" xfId="9129"/>
    <cellStyle name="Nota 3 5 2 4 4 2 4 2" xfId="39684"/>
    <cellStyle name="Nota 3 5 2 4 4 2 5" xfId="14558"/>
    <cellStyle name="Nota 3 5 2 4 4 2 5 2" xfId="39685"/>
    <cellStyle name="Nota 3 5 2 4 4 2 6" xfId="39678"/>
    <cellStyle name="Nota 3 5 2 4 4 3" xfId="3420"/>
    <cellStyle name="Nota 3 5 2 4 4 3 2" xfId="7249"/>
    <cellStyle name="Nota 3 5 2 4 4 3 2 2" xfId="11270"/>
    <cellStyle name="Nota 3 5 2 4 4 3 2 2 2" xfId="39688"/>
    <cellStyle name="Nota 3 5 2 4 4 3 2 3" xfId="20767"/>
    <cellStyle name="Nota 3 5 2 4 4 3 2 3 2" xfId="39689"/>
    <cellStyle name="Nota 3 5 2 4 4 3 2 4" xfId="39687"/>
    <cellStyle name="Nota 3 5 2 4 4 3 3" xfId="5541"/>
    <cellStyle name="Nota 3 5 2 4 4 3 3 2" xfId="19059"/>
    <cellStyle name="Nota 3 5 2 4 4 3 3 2 2" xfId="39691"/>
    <cellStyle name="Nota 3 5 2 4 4 3 3 3" xfId="39690"/>
    <cellStyle name="Nota 3 5 2 4 4 3 4" xfId="9343"/>
    <cellStyle name="Nota 3 5 2 4 4 3 4 2" xfId="39692"/>
    <cellStyle name="Nota 3 5 2 4 4 3 5" xfId="13525"/>
    <cellStyle name="Nota 3 5 2 4 4 3 5 2" xfId="39693"/>
    <cellStyle name="Nota 3 5 2 4 4 3 6" xfId="39686"/>
    <cellStyle name="Nota 3 5 2 4 4 4" xfId="3803"/>
    <cellStyle name="Nota 3 5 2 4 4 4 2" xfId="7644"/>
    <cellStyle name="Nota 3 5 2 4 4 4 2 2" xfId="11612"/>
    <cellStyle name="Nota 3 5 2 4 4 4 2 2 2" xfId="39696"/>
    <cellStyle name="Nota 3 5 2 4 4 4 2 3" xfId="21162"/>
    <cellStyle name="Nota 3 5 2 4 4 4 2 3 2" xfId="39697"/>
    <cellStyle name="Nota 3 5 2 4 4 4 2 4" xfId="39695"/>
    <cellStyle name="Nota 3 5 2 4 4 4 3" xfId="5936"/>
    <cellStyle name="Nota 3 5 2 4 4 4 3 2" xfId="19454"/>
    <cellStyle name="Nota 3 5 2 4 4 4 3 2 2" xfId="39699"/>
    <cellStyle name="Nota 3 5 2 4 4 4 3 3" xfId="39698"/>
    <cellStyle name="Nota 3 5 2 4 4 4 4" xfId="9521"/>
    <cellStyle name="Nota 3 5 2 4 4 4 4 2" xfId="39700"/>
    <cellStyle name="Nota 3 5 2 4 4 4 5" xfId="13156"/>
    <cellStyle name="Nota 3 5 2 4 4 4 5 2" xfId="39701"/>
    <cellStyle name="Nota 3 5 2 4 4 4 6" xfId="39694"/>
    <cellStyle name="Nota 3 5 2 4 4 5" xfId="4185"/>
    <cellStyle name="Nota 3 5 2 4 4 5 2" xfId="7876"/>
    <cellStyle name="Nota 3 5 2 4 4 5 2 2" xfId="11844"/>
    <cellStyle name="Nota 3 5 2 4 4 5 2 2 2" xfId="39704"/>
    <cellStyle name="Nota 3 5 2 4 4 5 2 3" xfId="21394"/>
    <cellStyle name="Nota 3 5 2 4 4 5 2 3 2" xfId="39705"/>
    <cellStyle name="Nota 3 5 2 4 4 5 2 4" xfId="39703"/>
    <cellStyle name="Nota 3 5 2 4 4 5 3" xfId="6168"/>
    <cellStyle name="Nota 3 5 2 4 4 5 3 2" xfId="19686"/>
    <cellStyle name="Nota 3 5 2 4 4 5 3 2 2" xfId="39707"/>
    <cellStyle name="Nota 3 5 2 4 4 5 3 3" xfId="39706"/>
    <cellStyle name="Nota 3 5 2 4 4 5 4" xfId="9698"/>
    <cellStyle name="Nota 3 5 2 4 4 5 4 2" xfId="39708"/>
    <cellStyle name="Nota 3 5 2 4 4 5 5" xfId="12298"/>
    <cellStyle name="Nota 3 5 2 4 4 5 5 2" xfId="39709"/>
    <cellStyle name="Nota 3 5 2 4 4 5 6" xfId="39702"/>
    <cellStyle name="Nota 3 5 2 4 4 6" xfId="6400"/>
    <cellStyle name="Nota 3 5 2 4 4 6 2" xfId="8108"/>
    <cellStyle name="Nota 3 5 2 4 4 6 2 2" xfId="12076"/>
    <cellStyle name="Nota 3 5 2 4 4 6 2 2 2" xfId="39712"/>
    <cellStyle name="Nota 3 5 2 4 4 6 2 3" xfId="21626"/>
    <cellStyle name="Nota 3 5 2 4 4 6 2 3 2" xfId="39713"/>
    <cellStyle name="Nota 3 5 2 4 4 6 2 4" xfId="39711"/>
    <cellStyle name="Nota 3 5 2 4 4 6 3" xfId="10534"/>
    <cellStyle name="Nota 3 5 2 4 4 6 3 2" xfId="39714"/>
    <cellStyle name="Nota 3 5 2 4 4 6 4" xfId="19918"/>
    <cellStyle name="Nota 3 5 2 4 4 6 4 2" xfId="39715"/>
    <cellStyle name="Nota 3 5 2 4 4 6 5" xfId="39710"/>
    <cellStyle name="Nota 3 5 2 4 4 7" xfId="5388"/>
    <cellStyle name="Nota 3 5 2 4 4 7 2" xfId="10129"/>
    <cellStyle name="Nota 3 5 2 4 4 7 2 2" xfId="39717"/>
    <cellStyle name="Nota 3 5 2 4 4 7 3" xfId="18906"/>
    <cellStyle name="Nota 3 5 2 4 4 7 3 2" xfId="39718"/>
    <cellStyle name="Nota 3 5 2 4 4 7 4" xfId="39716"/>
    <cellStyle name="Nota 3 5 2 4 4 8" xfId="7096"/>
    <cellStyle name="Nota 3 5 2 4 4 8 2" xfId="11117"/>
    <cellStyle name="Nota 3 5 2 4 4 8 2 2" xfId="39720"/>
    <cellStyle name="Nota 3 5 2 4 4 8 3" xfId="20614"/>
    <cellStyle name="Nota 3 5 2 4 4 8 3 2" xfId="39721"/>
    <cellStyle name="Nota 3 5 2 4 4 8 4" xfId="39719"/>
    <cellStyle name="Nota 3 5 2 4 4 9" xfId="4484"/>
    <cellStyle name="Nota 3 5 2 4 4 9 2" xfId="12489"/>
    <cellStyle name="Nota 3 5 2 4 4 9 2 2" xfId="39723"/>
    <cellStyle name="Nota 3 5 2 4 4 9 3" xfId="39722"/>
    <cellStyle name="Nota 3 5 2 4 5" xfId="2526"/>
    <cellStyle name="Nota 3 5 2 4 5 2" xfId="2913"/>
    <cellStyle name="Nota 3 5 2 4 5 2 2" xfId="16522"/>
    <cellStyle name="Nota 3 5 2 4 5 2 2 2" xfId="39726"/>
    <cellStyle name="Nota 3 5 2 4 5 2 3" xfId="39725"/>
    <cellStyle name="Nota 3 5 2 4 5 3" xfId="3296"/>
    <cellStyle name="Nota 3 5 2 4 5 3 2" xfId="13751"/>
    <cellStyle name="Nota 3 5 2 4 5 3 2 2" xfId="39728"/>
    <cellStyle name="Nota 3 5 2 4 5 3 3" xfId="39727"/>
    <cellStyle name="Nota 3 5 2 4 5 4" xfId="3679"/>
    <cellStyle name="Nota 3 5 2 4 5 4 2" xfId="13280"/>
    <cellStyle name="Nota 3 5 2 4 5 4 2 2" xfId="39730"/>
    <cellStyle name="Nota 3 5 2 4 5 4 3" xfId="39729"/>
    <cellStyle name="Nota 3 5 2 4 5 5" xfId="4061"/>
    <cellStyle name="Nota 3 5 2 4 5 5 2" xfId="12898"/>
    <cellStyle name="Nota 3 5 2 4 5 5 2 2" xfId="39732"/>
    <cellStyle name="Nota 3 5 2 4 5 5 3" xfId="39731"/>
    <cellStyle name="Nota 3 5 2 4 5 6" xfId="5296"/>
    <cellStyle name="Nota 3 5 2 4 5 6 2" xfId="18814"/>
    <cellStyle name="Nota 3 5 2 4 5 6 2 2" xfId="39734"/>
    <cellStyle name="Nota 3 5 2 4 5 6 3" xfId="39733"/>
    <cellStyle name="Nota 3 5 2 4 5 7" xfId="8666"/>
    <cellStyle name="Nota 3 5 2 4 5 7 2" xfId="39735"/>
    <cellStyle name="Nota 3 5 2 4 5 8" xfId="13744"/>
    <cellStyle name="Nota 3 5 2 4 5 8 2" xfId="39736"/>
    <cellStyle name="Nota 3 5 2 4 5 9" xfId="39724"/>
    <cellStyle name="Nota 3 5 2 4 6" xfId="2359"/>
    <cellStyle name="Nota 3 5 2 4 6 2" xfId="7004"/>
    <cellStyle name="Nota 3 5 2 4 6 2 2" xfId="20522"/>
    <cellStyle name="Nota 3 5 2 4 6 2 2 2" xfId="39739"/>
    <cellStyle name="Nota 3 5 2 4 6 2 3" xfId="39738"/>
    <cellStyle name="Nota 3 5 2 4 6 3" xfId="8511"/>
    <cellStyle name="Nota 3 5 2 4 6 3 2" xfId="39740"/>
    <cellStyle name="Nota 3 5 2 4 6 4" xfId="15542"/>
    <cellStyle name="Nota 3 5 2 4 6 4 2" xfId="39741"/>
    <cellStyle name="Nota 3 5 2 4 6 5" xfId="39737"/>
    <cellStyle name="Nota 3 5 2 4 7" xfId="8315"/>
    <cellStyle name="Nota 3 5 2 4 7 2" xfId="39742"/>
    <cellStyle name="Nota 3 5 2 4 8" xfId="16389"/>
    <cellStyle name="Nota 3 5 2 4 8 2" xfId="39743"/>
    <cellStyle name="Nota 3 5 2 4 9" xfId="39507"/>
    <cellStyle name="Nota 3 5 2 5" xfId="2298"/>
    <cellStyle name="Nota 3 5 2 5 10" xfId="8451"/>
    <cellStyle name="Nota 3 5 2 5 10 2" xfId="39745"/>
    <cellStyle name="Nota 3 5 2 5 11" xfId="15035"/>
    <cellStyle name="Nota 3 5 2 5 11 2" xfId="39746"/>
    <cellStyle name="Nota 3 5 2 5 12" xfId="39744"/>
    <cellStyle name="Nota 3 5 2 5 2" xfId="2258"/>
    <cellStyle name="Nota 3 5 2 5 2 2" xfId="6856"/>
    <cellStyle name="Nota 3 5 2 5 2 2 2" xfId="10942"/>
    <cellStyle name="Nota 3 5 2 5 2 2 2 2" xfId="39749"/>
    <cellStyle name="Nota 3 5 2 5 2 2 3" xfId="20374"/>
    <cellStyle name="Nota 3 5 2 5 2 2 3 2" xfId="39750"/>
    <cellStyle name="Nota 3 5 2 5 2 2 4" xfId="39748"/>
    <cellStyle name="Nota 3 5 2 5 2 3" xfId="5147"/>
    <cellStyle name="Nota 3 5 2 5 2 3 2" xfId="18665"/>
    <cellStyle name="Nota 3 5 2 5 2 3 2 2" xfId="39752"/>
    <cellStyle name="Nota 3 5 2 5 2 3 3" xfId="39751"/>
    <cellStyle name="Nota 3 5 2 5 2 4" xfId="8413"/>
    <cellStyle name="Nota 3 5 2 5 2 4 2" xfId="39753"/>
    <cellStyle name="Nota 3 5 2 5 2 5" xfId="15801"/>
    <cellStyle name="Nota 3 5 2 5 2 5 2" xfId="39754"/>
    <cellStyle name="Nota 3 5 2 5 2 6" xfId="39747"/>
    <cellStyle name="Nota 3 5 2 5 3" xfId="2272"/>
    <cellStyle name="Nota 3 5 2 5 3 2" xfId="6581"/>
    <cellStyle name="Nota 3 5 2 5 3 2 2" xfId="10715"/>
    <cellStyle name="Nota 3 5 2 5 3 2 2 2" xfId="39757"/>
    <cellStyle name="Nota 3 5 2 5 3 2 3" xfId="20099"/>
    <cellStyle name="Nota 3 5 2 5 3 2 3 2" xfId="39758"/>
    <cellStyle name="Nota 3 5 2 5 3 2 4" xfId="39756"/>
    <cellStyle name="Nota 3 5 2 5 3 3" xfId="4872"/>
    <cellStyle name="Nota 3 5 2 5 3 3 2" xfId="18390"/>
    <cellStyle name="Nota 3 5 2 5 3 3 2 2" xfId="39760"/>
    <cellStyle name="Nota 3 5 2 5 3 3 3" xfId="39759"/>
    <cellStyle name="Nota 3 5 2 5 3 4" xfId="8427"/>
    <cellStyle name="Nota 3 5 2 5 3 4 2" xfId="39761"/>
    <cellStyle name="Nota 3 5 2 5 3 5" xfId="14017"/>
    <cellStyle name="Nota 3 5 2 5 3 5 2" xfId="39762"/>
    <cellStyle name="Nota 3 5 2 5 3 6" xfId="39755"/>
    <cellStyle name="Nota 3 5 2 5 4" xfId="2290"/>
    <cellStyle name="Nota 3 5 2 5 4 2" xfId="7686"/>
    <cellStyle name="Nota 3 5 2 5 4 2 2" xfId="11654"/>
    <cellStyle name="Nota 3 5 2 5 4 2 2 2" xfId="39765"/>
    <cellStyle name="Nota 3 5 2 5 4 2 3" xfId="21204"/>
    <cellStyle name="Nota 3 5 2 5 4 2 3 2" xfId="39766"/>
    <cellStyle name="Nota 3 5 2 5 4 2 4" xfId="39764"/>
    <cellStyle name="Nota 3 5 2 5 4 3" xfId="5978"/>
    <cellStyle name="Nota 3 5 2 5 4 3 2" xfId="19496"/>
    <cellStyle name="Nota 3 5 2 5 4 3 2 2" xfId="39768"/>
    <cellStyle name="Nota 3 5 2 5 4 3 3" xfId="39767"/>
    <cellStyle name="Nota 3 5 2 5 4 4" xfId="8445"/>
    <cellStyle name="Nota 3 5 2 5 4 4 2" xfId="39769"/>
    <cellStyle name="Nota 3 5 2 5 4 5" xfId="14066"/>
    <cellStyle name="Nota 3 5 2 5 4 5 2" xfId="39770"/>
    <cellStyle name="Nota 3 5 2 5 4 6" xfId="39763"/>
    <cellStyle name="Nota 3 5 2 5 5" xfId="2262"/>
    <cellStyle name="Nota 3 5 2 5 5 2" xfId="7918"/>
    <cellStyle name="Nota 3 5 2 5 5 2 2" xfId="11886"/>
    <cellStyle name="Nota 3 5 2 5 5 2 2 2" xfId="39773"/>
    <cellStyle name="Nota 3 5 2 5 5 2 3" xfId="21436"/>
    <cellStyle name="Nota 3 5 2 5 5 2 3 2" xfId="39774"/>
    <cellStyle name="Nota 3 5 2 5 5 2 4" xfId="39772"/>
    <cellStyle name="Nota 3 5 2 5 5 3" xfId="6210"/>
    <cellStyle name="Nota 3 5 2 5 5 3 2" xfId="19728"/>
    <cellStyle name="Nota 3 5 2 5 5 3 2 2" xfId="39776"/>
    <cellStyle name="Nota 3 5 2 5 5 3 3" xfId="39775"/>
    <cellStyle name="Nota 3 5 2 5 5 4" xfId="8417"/>
    <cellStyle name="Nota 3 5 2 5 5 4 2" xfId="39777"/>
    <cellStyle name="Nota 3 5 2 5 5 5" xfId="17136"/>
    <cellStyle name="Nota 3 5 2 5 5 5 2" xfId="39778"/>
    <cellStyle name="Nota 3 5 2 5 5 6" xfId="39771"/>
    <cellStyle name="Nota 3 5 2 5 6" xfId="6442"/>
    <cellStyle name="Nota 3 5 2 5 6 2" xfId="8150"/>
    <cellStyle name="Nota 3 5 2 5 6 2 2" xfId="12118"/>
    <cellStyle name="Nota 3 5 2 5 6 2 2 2" xfId="39781"/>
    <cellStyle name="Nota 3 5 2 5 6 2 3" xfId="21668"/>
    <cellStyle name="Nota 3 5 2 5 6 2 3 2" xfId="39782"/>
    <cellStyle name="Nota 3 5 2 5 6 2 4" xfId="39780"/>
    <cellStyle name="Nota 3 5 2 5 6 3" xfId="10576"/>
    <cellStyle name="Nota 3 5 2 5 6 3 2" xfId="39783"/>
    <cellStyle name="Nota 3 5 2 5 6 4" xfId="19960"/>
    <cellStyle name="Nota 3 5 2 5 6 4 2" xfId="39784"/>
    <cellStyle name="Nota 3 5 2 5 6 5" xfId="39779"/>
    <cellStyle name="Nota 3 5 2 5 7" xfId="5430"/>
    <cellStyle name="Nota 3 5 2 5 7 2" xfId="10171"/>
    <cellStyle name="Nota 3 5 2 5 7 2 2" xfId="39786"/>
    <cellStyle name="Nota 3 5 2 5 7 3" xfId="18948"/>
    <cellStyle name="Nota 3 5 2 5 7 3 2" xfId="39787"/>
    <cellStyle name="Nota 3 5 2 5 7 4" xfId="39785"/>
    <cellStyle name="Nota 3 5 2 5 8" xfId="7138"/>
    <cellStyle name="Nota 3 5 2 5 8 2" xfId="11159"/>
    <cellStyle name="Nota 3 5 2 5 8 2 2" xfId="39789"/>
    <cellStyle name="Nota 3 5 2 5 8 3" xfId="20656"/>
    <cellStyle name="Nota 3 5 2 5 8 3 2" xfId="39790"/>
    <cellStyle name="Nota 3 5 2 5 8 4" xfId="39788"/>
    <cellStyle name="Nota 3 5 2 5 9" xfId="4531"/>
    <cellStyle name="Nota 3 5 2 5 9 2" xfId="12444"/>
    <cellStyle name="Nota 3 5 2 5 9 2 2" xfId="39792"/>
    <cellStyle name="Nota 3 5 2 5 9 3" xfId="39791"/>
    <cellStyle name="Nota 3 5 2 6" xfId="2408"/>
    <cellStyle name="Nota 3 5 2 6 2" xfId="2795"/>
    <cellStyle name="Nota 3 5 2 6 2 2" xfId="6898"/>
    <cellStyle name="Nota 3 5 2 6 2 2 2" xfId="20416"/>
    <cellStyle name="Nota 3 5 2 6 2 2 2 2" xfId="39796"/>
    <cellStyle name="Nota 3 5 2 6 2 2 3" xfId="39795"/>
    <cellStyle name="Nota 3 5 2 6 2 3" xfId="8925"/>
    <cellStyle name="Nota 3 5 2 6 2 3 2" xfId="39797"/>
    <cellStyle name="Nota 3 5 2 6 2 4" xfId="16220"/>
    <cellStyle name="Nota 3 5 2 6 2 4 2" xfId="39798"/>
    <cellStyle name="Nota 3 5 2 6 2 5" xfId="39794"/>
    <cellStyle name="Nota 3 5 2 6 3" xfId="3178"/>
    <cellStyle name="Nota 3 5 2 6 3 2" xfId="13972"/>
    <cellStyle name="Nota 3 5 2 6 3 2 2" xfId="39800"/>
    <cellStyle name="Nota 3 5 2 6 3 3" xfId="39799"/>
    <cellStyle name="Nota 3 5 2 6 4" xfId="3561"/>
    <cellStyle name="Nota 3 5 2 6 4 2" xfId="13387"/>
    <cellStyle name="Nota 3 5 2 6 4 2 2" xfId="39802"/>
    <cellStyle name="Nota 3 5 2 6 4 3" xfId="39801"/>
    <cellStyle name="Nota 3 5 2 6 5" xfId="3943"/>
    <cellStyle name="Nota 3 5 2 6 5 2" xfId="13016"/>
    <cellStyle name="Nota 3 5 2 6 5 2 2" xfId="39804"/>
    <cellStyle name="Nota 3 5 2 6 5 3" xfId="39803"/>
    <cellStyle name="Nota 3 5 2 6 6" xfId="5189"/>
    <cellStyle name="Nota 3 5 2 6 6 2" xfId="18707"/>
    <cellStyle name="Nota 3 5 2 6 6 2 2" xfId="39806"/>
    <cellStyle name="Nota 3 5 2 6 6 3" xfId="39805"/>
    <cellStyle name="Nota 3 5 2 6 7" xfId="8560"/>
    <cellStyle name="Nota 3 5 2 6 7 2" xfId="39807"/>
    <cellStyle name="Nota 3 5 2 6 8" xfId="16413"/>
    <cellStyle name="Nota 3 5 2 6 8 2" xfId="39808"/>
    <cellStyle name="Nota 3 5 2 6 9" xfId="39793"/>
    <cellStyle name="Nota 3 5 2 7" xfId="2583"/>
    <cellStyle name="Nota 3 5 2 7 2" xfId="2970"/>
    <cellStyle name="Nota 3 5 2 7 2 2" xfId="6669"/>
    <cellStyle name="Nota 3 5 2 7 2 2 2" xfId="20187"/>
    <cellStyle name="Nota 3 5 2 7 2 2 2 2" xfId="39812"/>
    <cellStyle name="Nota 3 5 2 7 2 2 3" xfId="39811"/>
    <cellStyle name="Nota 3 5 2 7 2 3" xfId="9063"/>
    <cellStyle name="Nota 3 5 2 7 2 3 2" xfId="39813"/>
    <cellStyle name="Nota 3 5 2 7 2 4" xfId="16181"/>
    <cellStyle name="Nota 3 5 2 7 2 4 2" xfId="39814"/>
    <cellStyle name="Nota 3 5 2 7 2 5" xfId="39810"/>
    <cellStyle name="Nota 3 5 2 7 3" xfId="3353"/>
    <cellStyle name="Nota 3 5 2 7 3 2" xfId="13612"/>
    <cellStyle name="Nota 3 5 2 7 3 2 2" xfId="39816"/>
    <cellStyle name="Nota 3 5 2 7 3 3" xfId="39815"/>
    <cellStyle name="Nota 3 5 2 7 4" xfId="3736"/>
    <cellStyle name="Nota 3 5 2 7 4 2" xfId="13223"/>
    <cellStyle name="Nota 3 5 2 7 4 2 2" xfId="39818"/>
    <cellStyle name="Nota 3 5 2 7 4 3" xfId="39817"/>
    <cellStyle name="Nota 3 5 2 7 5" xfId="4118"/>
    <cellStyle name="Nota 3 5 2 7 5 2" xfId="12841"/>
    <cellStyle name="Nota 3 5 2 7 5 2 2" xfId="39820"/>
    <cellStyle name="Nota 3 5 2 7 5 3" xfId="39819"/>
    <cellStyle name="Nota 3 5 2 7 6" xfId="4960"/>
    <cellStyle name="Nota 3 5 2 7 6 2" xfId="18478"/>
    <cellStyle name="Nota 3 5 2 7 6 2 2" xfId="39822"/>
    <cellStyle name="Nota 3 5 2 7 6 3" xfId="39821"/>
    <cellStyle name="Nota 3 5 2 7 7" xfId="8714"/>
    <cellStyle name="Nota 3 5 2 7 7 2" xfId="39823"/>
    <cellStyle name="Nota 3 5 2 7 8" xfId="15203"/>
    <cellStyle name="Nota 3 5 2 7 8 2" xfId="39824"/>
    <cellStyle name="Nota 3 5 2 7 9" xfId="39809"/>
    <cellStyle name="Nota 3 5 2 8" xfId="2481"/>
    <cellStyle name="Nota 3 5 2 8 2" xfId="2868"/>
    <cellStyle name="Nota 3 5 2 8 2 2" xfId="6667"/>
    <cellStyle name="Nota 3 5 2 8 2 2 2" xfId="20185"/>
    <cellStyle name="Nota 3 5 2 8 2 2 2 2" xfId="39828"/>
    <cellStyle name="Nota 3 5 2 8 2 2 3" xfId="39827"/>
    <cellStyle name="Nota 3 5 2 8 2 3" xfId="8992"/>
    <cellStyle name="Nota 3 5 2 8 2 3 2" xfId="39829"/>
    <cellStyle name="Nota 3 5 2 8 2 4" xfId="15215"/>
    <cellStyle name="Nota 3 5 2 8 2 4 2" xfId="39830"/>
    <cellStyle name="Nota 3 5 2 8 2 5" xfId="39826"/>
    <cellStyle name="Nota 3 5 2 8 3" xfId="3251"/>
    <cellStyle name="Nota 3 5 2 8 3 2" xfId="16074"/>
    <cellStyle name="Nota 3 5 2 8 3 2 2" xfId="39832"/>
    <cellStyle name="Nota 3 5 2 8 3 3" xfId="39831"/>
    <cellStyle name="Nota 3 5 2 8 4" xfId="3634"/>
    <cellStyle name="Nota 3 5 2 8 4 2" xfId="13839"/>
    <cellStyle name="Nota 3 5 2 8 4 2 2" xfId="39834"/>
    <cellStyle name="Nota 3 5 2 8 4 3" xfId="39833"/>
    <cellStyle name="Nota 3 5 2 8 5" xfId="4016"/>
    <cellStyle name="Nota 3 5 2 8 5 2" xfId="12943"/>
    <cellStyle name="Nota 3 5 2 8 5 2 2" xfId="39836"/>
    <cellStyle name="Nota 3 5 2 8 5 3" xfId="39835"/>
    <cellStyle name="Nota 3 5 2 8 6" xfId="4958"/>
    <cellStyle name="Nota 3 5 2 8 6 2" xfId="18476"/>
    <cellStyle name="Nota 3 5 2 8 6 2 2" xfId="39838"/>
    <cellStyle name="Nota 3 5 2 8 6 3" xfId="39837"/>
    <cellStyle name="Nota 3 5 2 8 7" xfId="8628"/>
    <cellStyle name="Nota 3 5 2 8 7 2" xfId="39839"/>
    <cellStyle name="Nota 3 5 2 8 8" xfId="15296"/>
    <cellStyle name="Nota 3 5 2 8 8 2" xfId="39840"/>
    <cellStyle name="Nota 3 5 2 8 9" xfId="39825"/>
    <cellStyle name="Nota 3 5 2 9" xfId="5590"/>
    <cellStyle name="Nota 3 5 2 9 2" xfId="7298"/>
    <cellStyle name="Nota 3 5 2 9 2 2" xfId="11308"/>
    <cellStyle name="Nota 3 5 2 9 2 2 2" xfId="39843"/>
    <cellStyle name="Nota 3 5 2 9 2 3" xfId="20816"/>
    <cellStyle name="Nota 3 5 2 9 2 3 2" xfId="39844"/>
    <cellStyle name="Nota 3 5 2 9 2 4" xfId="39842"/>
    <cellStyle name="Nota 3 5 2 9 3" xfId="10288"/>
    <cellStyle name="Nota 3 5 2 9 3 2" xfId="39845"/>
    <cellStyle name="Nota 3 5 2 9 4" xfId="19108"/>
    <cellStyle name="Nota 3 5 2 9 4 2" xfId="39846"/>
    <cellStyle name="Nota 3 5 2 9 5" xfId="39841"/>
    <cellStyle name="Nota 3 5 3" xfId="2177"/>
    <cellStyle name="Nota 3 5 3 10" xfId="5244"/>
    <cellStyle name="Nota 3 5 3 10 2" xfId="10020"/>
    <cellStyle name="Nota 3 5 3 10 2 2" xfId="39849"/>
    <cellStyle name="Nota 3 5 3 10 3" xfId="18762"/>
    <cellStyle name="Nota 3 5 3 10 3 2" xfId="39850"/>
    <cellStyle name="Nota 3 5 3 10 4" xfId="39848"/>
    <cellStyle name="Nota 3 5 3 11" xfId="6953"/>
    <cellStyle name="Nota 3 5 3 11 2" xfId="11007"/>
    <cellStyle name="Nota 3 5 3 11 2 2" xfId="39852"/>
    <cellStyle name="Nota 3 5 3 11 3" xfId="20471"/>
    <cellStyle name="Nota 3 5 3 11 3 2" xfId="39853"/>
    <cellStyle name="Nota 3 5 3 11 4" xfId="39851"/>
    <cellStyle name="Nota 3 5 3 12" xfId="4370"/>
    <cellStyle name="Nota 3 5 3 12 2" xfId="12595"/>
    <cellStyle name="Nota 3 5 3 12 2 2" xfId="39855"/>
    <cellStyle name="Nota 3 5 3 12 3" xfId="39854"/>
    <cellStyle name="Nota 3 5 3 13" xfId="8332"/>
    <cellStyle name="Nota 3 5 3 13 2" xfId="39856"/>
    <cellStyle name="Nota 3 5 3 14" xfId="16365"/>
    <cellStyle name="Nota 3 5 3 14 2" xfId="39857"/>
    <cellStyle name="Nota 3 5 3 15" xfId="39847"/>
    <cellStyle name="Nota 3 5 3 2" xfId="2234"/>
    <cellStyle name="Nota 3 5 3 2 2" xfId="2457"/>
    <cellStyle name="Nota 3 5 3 2 2 10" xfId="8609"/>
    <cellStyle name="Nota 3 5 3 2 2 10 2" xfId="39860"/>
    <cellStyle name="Nota 3 5 3 2 2 11" xfId="14357"/>
    <cellStyle name="Nota 3 5 3 2 2 11 2" xfId="39861"/>
    <cellStyle name="Nota 3 5 3 2 2 12" xfId="39859"/>
    <cellStyle name="Nota 3 5 3 2 2 2" xfId="2844"/>
    <cellStyle name="Nota 3 5 3 2 2 2 2" xfId="7422"/>
    <cellStyle name="Nota 3 5 3 2 2 2 2 2" xfId="11398"/>
    <cellStyle name="Nota 3 5 3 2 2 2 2 2 2" xfId="39864"/>
    <cellStyle name="Nota 3 5 3 2 2 2 2 3" xfId="20940"/>
    <cellStyle name="Nota 3 5 3 2 2 2 2 3 2" xfId="39865"/>
    <cellStyle name="Nota 3 5 3 2 2 2 2 4" xfId="39863"/>
    <cellStyle name="Nota 3 5 3 2 2 2 3" xfId="5714"/>
    <cellStyle name="Nota 3 5 3 2 2 2 3 2" xfId="19232"/>
    <cellStyle name="Nota 3 5 3 2 2 2 3 2 2" xfId="39867"/>
    <cellStyle name="Nota 3 5 3 2 2 2 3 3" xfId="39866"/>
    <cellStyle name="Nota 3 5 3 2 2 2 4" xfId="8974"/>
    <cellStyle name="Nota 3 5 3 2 2 2 4 2" xfId="39868"/>
    <cellStyle name="Nota 3 5 3 2 2 2 5" xfId="14855"/>
    <cellStyle name="Nota 3 5 3 2 2 2 5 2" xfId="39869"/>
    <cellStyle name="Nota 3 5 3 2 2 2 6" xfId="39862"/>
    <cellStyle name="Nota 3 5 3 2 2 3" xfId="3227"/>
    <cellStyle name="Nota 3 5 3 2 2 3 2" xfId="6902"/>
    <cellStyle name="Nota 3 5 3 2 2 3 2 2" xfId="10965"/>
    <cellStyle name="Nota 3 5 3 2 2 3 2 2 2" xfId="39872"/>
    <cellStyle name="Nota 3 5 3 2 2 3 2 3" xfId="20420"/>
    <cellStyle name="Nota 3 5 3 2 2 3 2 3 2" xfId="39873"/>
    <cellStyle name="Nota 3 5 3 2 2 3 2 4" xfId="39871"/>
    <cellStyle name="Nota 3 5 3 2 2 3 3" xfId="5193"/>
    <cellStyle name="Nota 3 5 3 2 2 3 3 2" xfId="18711"/>
    <cellStyle name="Nota 3 5 3 2 2 3 3 2 2" xfId="39875"/>
    <cellStyle name="Nota 3 5 3 2 2 3 3 3" xfId="39874"/>
    <cellStyle name="Nota 3 5 3 2 2 3 4" xfId="9289"/>
    <cellStyle name="Nota 3 5 3 2 2 3 4 2" xfId="39876"/>
    <cellStyle name="Nota 3 5 3 2 2 3 5" xfId="17233"/>
    <cellStyle name="Nota 3 5 3 2 2 3 5 2" xfId="39877"/>
    <cellStyle name="Nota 3 5 3 2 2 3 6" xfId="39870"/>
    <cellStyle name="Nota 3 5 3 2 2 4" xfId="3610"/>
    <cellStyle name="Nota 3 5 3 2 2 4 2" xfId="7729"/>
    <cellStyle name="Nota 3 5 3 2 2 4 2 2" xfId="11697"/>
    <cellStyle name="Nota 3 5 3 2 2 4 2 2 2" xfId="39880"/>
    <cellStyle name="Nota 3 5 3 2 2 4 2 3" xfId="21247"/>
    <cellStyle name="Nota 3 5 3 2 2 4 2 3 2" xfId="39881"/>
    <cellStyle name="Nota 3 5 3 2 2 4 2 4" xfId="39879"/>
    <cellStyle name="Nota 3 5 3 2 2 4 3" xfId="6021"/>
    <cellStyle name="Nota 3 5 3 2 2 4 3 2" xfId="19539"/>
    <cellStyle name="Nota 3 5 3 2 2 4 3 2 2" xfId="39883"/>
    <cellStyle name="Nota 3 5 3 2 2 4 3 3" xfId="39882"/>
    <cellStyle name="Nota 3 5 3 2 2 4 4" xfId="9467"/>
    <cellStyle name="Nota 3 5 3 2 2 4 4 2" xfId="39884"/>
    <cellStyle name="Nota 3 5 3 2 2 4 5" xfId="13341"/>
    <cellStyle name="Nota 3 5 3 2 2 4 5 2" xfId="39885"/>
    <cellStyle name="Nota 3 5 3 2 2 4 6" xfId="39878"/>
    <cellStyle name="Nota 3 5 3 2 2 5" xfId="3992"/>
    <cellStyle name="Nota 3 5 3 2 2 5 2" xfId="7961"/>
    <cellStyle name="Nota 3 5 3 2 2 5 2 2" xfId="11929"/>
    <cellStyle name="Nota 3 5 3 2 2 5 2 2 2" xfId="39888"/>
    <cellStyle name="Nota 3 5 3 2 2 5 2 3" xfId="21479"/>
    <cellStyle name="Nota 3 5 3 2 2 5 2 3 2" xfId="39889"/>
    <cellStyle name="Nota 3 5 3 2 2 5 2 4" xfId="39887"/>
    <cellStyle name="Nota 3 5 3 2 2 5 3" xfId="6253"/>
    <cellStyle name="Nota 3 5 3 2 2 5 3 2" xfId="19771"/>
    <cellStyle name="Nota 3 5 3 2 2 5 3 2 2" xfId="39891"/>
    <cellStyle name="Nota 3 5 3 2 2 5 3 3" xfId="39890"/>
    <cellStyle name="Nota 3 5 3 2 2 5 4" xfId="9644"/>
    <cellStyle name="Nota 3 5 3 2 2 5 4 2" xfId="39892"/>
    <cellStyle name="Nota 3 5 3 2 2 5 5" xfId="12967"/>
    <cellStyle name="Nota 3 5 3 2 2 5 5 2" xfId="39893"/>
    <cellStyle name="Nota 3 5 3 2 2 5 6" xfId="39886"/>
    <cellStyle name="Nota 3 5 3 2 2 6" xfId="6485"/>
    <cellStyle name="Nota 3 5 3 2 2 6 2" xfId="8193"/>
    <cellStyle name="Nota 3 5 3 2 2 6 2 2" xfId="12161"/>
    <cellStyle name="Nota 3 5 3 2 2 6 2 2 2" xfId="39896"/>
    <cellStyle name="Nota 3 5 3 2 2 6 2 3" xfId="21711"/>
    <cellStyle name="Nota 3 5 3 2 2 6 2 3 2" xfId="39897"/>
    <cellStyle name="Nota 3 5 3 2 2 6 2 4" xfId="39895"/>
    <cellStyle name="Nota 3 5 3 2 2 6 3" xfId="10619"/>
    <cellStyle name="Nota 3 5 3 2 2 6 3 2" xfId="39898"/>
    <cellStyle name="Nota 3 5 3 2 2 6 4" xfId="20003"/>
    <cellStyle name="Nota 3 5 3 2 2 6 4 2" xfId="39899"/>
    <cellStyle name="Nota 3 5 3 2 2 6 5" xfId="39894"/>
    <cellStyle name="Nota 3 5 3 2 2 7" xfId="5473"/>
    <cellStyle name="Nota 3 5 3 2 2 7 2" xfId="10214"/>
    <cellStyle name="Nota 3 5 3 2 2 7 2 2" xfId="39901"/>
    <cellStyle name="Nota 3 5 3 2 2 7 3" xfId="18991"/>
    <cellStyle name="Nota 3 5 3 2 2 7 3 2" xfId="39902"/>
    <cellStyle name="Nota 3 5 3 2 2 7 4" xfId="39900"/>
    <cellStyle name="Nota 3 5 3 2 2 8" xfId="7181"/>
    <cellStyle name="Nota 3 5 3 2 2 8 2" xfId="11202"/>
    <cellStyle name="Nota 3 5 3 2 2 8 2 2" xfId="39904"/>
    <cellStyle name="Nota 3 5 3 2 2 8 3" xfId="20699"/>
    <cellStyle name="Nota 3 5 3 2 2 8 3 2" xfId="39905"/>
    <cellStyle name="Nota 3 5 3 2 2 8 4" xfId="39903"/>
    <cellStyle name="Nota 3 5 3 2 2 9" xfId="4667"/>
    <cellStyle name="Nota 3 5 3 2 2 9 2" xfId="12369"/>
    <cellStyle name="Nota 3 5 3 2 2 9 2 2" xfId="39907"/>
    <cellStyle name="Nota 3 5 3 2 2 9 3" xfId="39906"/>
    <cellStyle name="Nota 3 5 3 2 3" xfId="2724"/>
    <cellStyle name="Nota 3 5 3 2 3 10" xfId="8854"/>
    <cellStyle name="Nota 3 5 3 2 3 10 2" xfId="39909"/>
    <cellStyle name="Nota 3 5 3 2 3 11" xfId="16095"/>
    <cellStyle name="Nota 3 5 3 2 3 11 2" xfId="39910"/>
    <cellStyle name="Nota 3 5 3 2 3 12" xfId="39908"/>
    <cellStyle name="Nota 3 5 3 2 3 2" xfId="3111"/>
    <cellStyle name="Nota 3 5 3 2 3 2 2" xfId="7472"/>
    <cellStyle name="Nota 3 5 3 2 3 2 2 2" xfId="11448"/>
    <cellStyle name="Nota 3 5 3 2 3 2 2 2 2" xfId="39913"/>
    <cellStyle name="Nota 3 5 3 2 3 2 2 3" xfId="20990"/>
    <cellStyle name="Nota 3 5 3 2 3 2 2 3 2" xfId="39914"/>
    <cellStyle name="Nota 3 5 3 2 3 2 2 4" xfId="39912"/>
    <cellStyle name="Nota 3 5 3 2 3 2 3" xfId="5764"/>
    <cellStyle name="Nota 3 5 3 2 3 2 3 2" xfId="19282"/>
    <cellStyle name="Nota 3 5 3 2 3 2 3 2 2" xfId="39916"/>
    <cellStyle name="Nota 3 5 3 2 3 2 3 3" xfId="39915"/>
    <cellStyle name="Nota 3 5 3 2 3 2 4" xfId="9203"/>
    <cellStyle name="Nota 3 5 3 2 3 2 4 2" xfId="39917"/>
    <cellStyle name="Nota 3 5 3 2 3 2 5" xfId="17888"/>
    <cellStyle name="Nota 3 5 3 2 3 2 5 2" xfId="39918"/>
    <cellStyle name="Nota 3 5 3 2 3 2 6" xfId="39911"/>
    <cellStyle name="Nota 3 5 3 2 3 3" xfId="3494"/>
    <cellStyle name="Nota 3 5 3 2 3 3 2" xfId="6547"/>
    <cellStyle name="Nota 3 5 3 2 3 3 2 2" xfId="10681"/>
    <cellStyle name="Nota 3 5 3 2 3 3 2 2 2" xfId="39921"/>
    <cellStyle name="Nota 3 5 3 2 3 3 2 3" xfId="20065"/>
    <cellStyle name="Nota 3 5 3 2 3 3 2 3 2" xfId="39922"/>
    <cellStyle name="Nota 3 5 3 2 3 3 2 4" xfId="39920"/>
    <cellStyle name="Nota 3 5 3 2 3 3 3" xfId="4838"/>
    <cellStyle name="Nota 3 5 3 2 3 3 3 2" xfId="18356"/>
    <cellStyle name="Nota 3 5 3 2 3 3 3 2 2" xfId="39924"/>
    <cellStyle name="Nota 3 5 3 2 3 3 3 3" xfId="39923"/>
    <cellStyle name="Nota 3 5 3 2 3 3 4" xfId="9413"/>
    <cellStyle name="Nota 3 5 3 2 3 3 4 2" xfId="39925"/>
    <cellStyle name="Nota 3 5 3 2 3 3 5" xfId="13451"/>
    <cellStyle name="Nota 3 5 3 2 3 3 5 2" xfId="39926"/>
    <cellStyle name="Nota 3 5 3 2 3 3 6" xfId="39919"/>
    <cellStyle name="Nota 3 5 3 2 3 4" xfId="3877"/>
    <cellStyle name="Nota 3 5 3 2 3 4 2" xfId="7779"/>
    <cellStyle name="Nota 3 5 3 2 3 4 2 2" xfId="11747"/>
    <cellStyle name="Nota 3 5 3 2 3 4 2 2 2" xfId="39929"/>
    <cellStyle name="Nota 3 5 3 2 3 4 2 3" xfId="21297"/>
    <cellStyle name="Nota 3 5 3 2 3 4 2 3 2" xfId="39930"/>
    <cellStyle name="Nota 3 5 3 2 3 4 2 4" xfId="39928"/>
    <cellStyle name="Nota 3 5 3 2 3 4 3" xfId="6071"/>
    <cellStyle name="Nota 3 5 3 2 3 4 3 2" xfId="19589"/>
    <cellStyle name="Nota 3 5 3 2 3 4 3 2 2" xfId="39932"/>
    <cellStyle name="Nota 3 5 3 2 3 4 3 3" xfId="39931"/>
    <cellStyle name="Nota 3 5 3 2 3 4 4" xfId="9591"/>
    <cellStyle name="Nota 3 5 3 2 3 4 4 2" xfId="39933"/>
    <cellStyle name="Nota 3 5 3 2 3 4 5" xfId="13082"/>
    <cellStyle name="Nota 3 5 3 2 3 4 5 2" xfId="39934"/>
    <cellStyle name="Nota 3 5 3 2 3 4 6" xfId="39927"/>
    <cellStyle name="Nota 3 5 3 2 3 5" xfId="4259"/>
    <cellStyle name="Nota 3 5 3 2 3 5 2" xfId="8011"/>
    <cellStyle name="Nota 3 5 3 2 3 5 2 2" xfId="11979"/>
    <cellStyle name="Nota 3 5 3 2 3 5 2 2 2" xfId="39937"/>
    <cellStyle name="Nota 3 5 3 2 3 5 2 3" xfId="21529"/>
    <cellStyle name="Nota 3 5 3 2 3 5 2 3 2" xfId="39938"/>
    <cellStyle name="Nota 3 5 3 2 3 5 2 4" xfId="39936"/>
    <cellStyle name="Nota 3 5 3 2 3 5 3" xfId="6303"/>
    <cellStyle name="Nota 3 5 3 2 3 5 3 2" xfId="19821"/>
    <cellStyle name="Nota 3 5 3 2 3 5 3 2 2" xfId="39940"/>
    <cellStyle name="Nota 3 5 3 2 3 5 3 3" xfId="39939"/>
    <cellStyle name="Nota 3 5 3 2 3 5 4" xfId="9768"/>
    <cellStyle name="Nota 3 5 3 2 3 5 4 2" xfId="39941"/>
    <cellStyle name="Nota 3 5 3 2 3 5 5" xfId="12700"/>
    <cellStyle name="Nota 3 5 3 2 3 5 5 2" xfId="39942"/>
    <cellStyle name="Nota 3 5 3 2 3 5 6" xfId="39935"/>
    <cellStyle name="Nota 3 5 3 2 3 6" xfId="6535"/>
    <cellStyle name="Nota 3 5 3 2 3 6 2" xfId="8243"/>
    <cellStyle name="Nota 3 5 3 2 3 6 2 2" xfId="12211"/>
    <cellStyle name="Nota 3 5 3 2 3 6 2 2 2" xfId="39945"/>
    <cellStyle name="Nota 3 5 3 2 3 6 2 3" xfId="21761"/>
    <cellStyle name="Nota 3 5 3 2 3 6 2 3 2" xfId="39946"/>
    <cellStyle name="Nota 3 5 3 2 3 6 2 4" xfId="39944"/>
    <cellStyle name="Nota 3 5 3 2 3 6 3" xfId="10669"/>
    <cellStyle name="Nota 3 5 3 2 3 6 3 2" xfId="39947"/>
    <cellStyle name="Nota 3 5 3 2 3 6 4" xfId="20053"/>
    <cellStyle name="Nota 3 5 3 2 3 6 4 2" xfId="39948"/>
    <cellStyle name="Nota 3 5 3 2 3 6 5" xfId="39943"/>
    <cellStyle name="Nota 3 5 3 2 3 7" xfId="5523"/>
    <cellStyle name="Nota 3 5 3 2 3 7 2" xfId="10264"/>
    <cellStyle name="Nota 3 5 3 2 3 7 2 2" xfId="39950"/>
    <cellStyle name="Nota 3 5 3 2 3 7 3" xfId="19041"/>
    <cellStyle name="Nota 3 5 3 2 3 7 3 2" xfId="39951"/>
    <cellStyle name="Nota 3 5 3 2 3 7 4" xfId="39949"/>
    <cellStyle name="Nota 3 5 3 2 3 8" xfId="7231"/>
    <cellStyle name="Nota 3 5 3 2 3 8 2" xfId="11252"/>
    <cellStyle name="Nota 3 5 3 2 3 8 2 2" xfId="39953"/>
    <cellStyle name="Nota 3 5 3 2 3 8 3" xfId="20749"/>
    <cellStyle name="Nota 3 5 3 2 3 8 3 2" xfId="39954"/>
    <cellStyle name="Nota 3 5 3 2 3 8 4" xfId="39952"/>
    <cellStyle name="Nota 3 5 3 2 3 9" xfId="4717"/>
    <cellStyle name="Nota 3 5 3 2 3 9 2" xfId="12331"/>
    <cellStyle name="Nota 3 5 3 2 3 9 2 2" xfId="39956"/>
    <cellStyle name="Nota 3 5 3 2 3 9 3" xfId="39955"/>
    <cellStyle name="Nota 3 5 3 2 4" xfId="2781"/>
    <cellStyle name="Nota 3 5 3 2 4 2" xfId="3168"/>
    <cellStyle name="Nota 3 5 3 2 4 2 2" xfId="15528"/>
    <cellStyle name="Nota 3 5 3 2 4 2 2 2" xfId="39959"/>
    <cellStyle name="Nota 3 5 3 2 4 2 3" xfId="39958"/>
    <cellStyle name="Nota 3 5 3 2 4 3" xfId="3551"/>
    <cellStyle name="Nota 3 5 3 2 4 3 2" xfId="13631"/>
    <cellStyle name="Nota 3 5 3 2 4 3 2 2" xfId="39961"/>
    <cellStyle name="Nota 3 5 3 2 4 3 3" xfId="39960"/>
    <cellStyle name="Nota 3 5 3 2 4 4" xfId="3934"/>
    <cellStyle name="Nota 3 5 3 2 4 4 2" xfId="13025"/>
    <cellStyle name="Nota 3 5 3 2 4 4 2 2" xfId="39963"/>
    <cellStyle name="Nota 3 5 3 2 4 4 3" xfId="39962"/>
    <cellStyle name="Nota 3 5 3 2 4 5" xfId="4316"/>
    <cellStyle name="Nota 3 5 3 2 4 5 2" xfId="12644"/>
    <cellStyle name="Nota 3 5 3 2 4 5 2 2" xfId="39965"/>
    <cellStyle name="Nota 3 5 3 2 4 5 3" xfId="39964"/>
    <cellStyle name="Nota 3 5 3 2 4 6" xfId="5313"/>
    <cellStyle name="Nota 3 5 3 2 4 6 2" xfId="18831"/>
    <cellStyle name="Nota 3 5 3 2 4 6 2 2" xfId="39967"/>
    <cellStyle name="Nota 3 5 3 2 4 6 3" xfId="39966"/>
    <cellStyle name="Nota 3 5 3 2 4 7" xfId="8911"/>
    <cellStyle name="Nota 3 5 3 2 4 7 2" xfId="39968"/>
    <cellStyle name="Nota 3 5 3 2 4 8" xfId="17239"/>
    <cellStyle name="Nota 3 5 3 2 4 8 2" xfId="39969"/>
    <cellStyle name="Nota 3 5 3 2 4 9" xfId="39957"/>
    <cellStyle name="Nota 3 5 3 2 5" xfId="2399"/>
    <cellStyle name="Nota 3 5 3 2 5 2" xfId="7021"/>
    <cellStyle name="Nota 3 5 3 2 5 2 2" xfId="20539"/>
    <cellStyle name="Nota 3 5 3 2 5 2 2 2" xfId="39972"/>
    <cellStyle name="Nota 3 5 3 2 5 2 3" xfId="39971"/>
    <cellStyle name="Nota 3 5 3 2 5 3" xfId="8551"/>
    <cellStyle name="Nota 3 5 3 2 5 3 2" xfId="39973"/>
    <cellStyle name="Nota 3 5 3 2 5 4" xfId="16119"/>
    <cellStyle name="Nota 3 5 3 2 5 4 2" xfId="39974"/>
    <cellStyle name="Nota 3 5 3 2 5 5" xfId="39970"/>
    <cellStyle name="Nota 3 5 3 2 6" xfId="8389"/>
    <cellStyle name="Nota 3 5 3 2 6 2" xfId="39975"/>
    <cellStyle name="Nota 3 5 3 2 7" xfId="39858"/>
    <cellStyle name="Nota 3 5 3 3" xfId="2121"/>
    <cellStyle name="Nota 3 5 3 3 2" xfId="2418"/>
    <cellStyle name="Nota 3 5 3 3 2 10" xfId="8570"/>
    <cellStyle name="Nota 3 5 3 3 2 10 2" xfId="39978"/>
    <cellStyle name="Nota 3 5 3 3 2 11" xfId="18226"/>
    <cellStyle name="Nota 3 5 3 3 2 11 2" xfId="39979"/>
    <cellStyle name="Nota 3 5 3 3 2 12" xfId="39977"/>
    <cellStyle name="Nota 3 5 3 3 2 2" xfId="2805"/>
    <cellStyle name="Nota 3 5 3 3 2 2 2" xfId="6774"/>
    <cellStyle name="Nota 3 5 3 3 2 2 2 2" xfId="10879"/>
    <cellStyle name="Nota 3 5 3 3 2 2 2 2 2" xfId="39982"/>
    <cellStyle name="Nota 3 5 3 3 2 2 2 3" xfId="20292"/>
    <cellStyle name="Nota 3 5 3 3 2 2 2 3 2" xfId="39983"/>
    <cellStyle name="Nota 3 5 3 3 2 2 2 4" xfId="39981"/>
    <cellStyle name="Nota 3 5 3 3 2 2 3" xfId="5065"/>
    <cellStyle name="Nota 3 5 3 3 2 2 3 2" xfId="18583"/>
    <cellStyle name="Nota 3 5 3 3 2 2 3 2 2" xfId="39985"/>
    <cellStyle name="Nota 3 5 3 3 2 2 3 3" xfId="39984"/>
    <cellStyle name="Nota 3 5 3 3 2 2 4" xfId="8935"/>
    <cellStyle name="Nota 3 5 3 3 2 2 4 2" xfId="39986"/>
    <cellStyle name="Nota 3 5 3 3 2 2 5" xfId="16982"/>
    <cellStyle name="Nota 3 5 3 3 2 2 5 2" xfId="39987"/>
    <cellStyle name="Nota 3 5 3 3 2 2 6" xfId="39980"/>
    <cellStyle name="Nota 3 5 3 3 2 3" xfId="3188"/>
    <cellStyle name="Nota 3 5 3 3 2 3 2" xfId="6777"/>
    <cellStyle name="Nota 3 5 3 3 2 3 2 2" xfId="10882"/>
    <cellStyle name="Nota 3 5 3 3 2 3 2 2 2" xfId="39990"/>
    <cellStyle name="Nota 3 5 3 3 2 3 2 3" xfId="20295"/>
    <cellStyle name="Nota 3 5 3 3 2 3 2 3 2" xfId="39991"/>
    <cellStyle name="Nota 3 5 3 3 2 3 2 4" xfId="39989"/>
    <cellStyle name="Nota 3 5 3 3 2 3 3" xfId="5068"/>
    <cellStyle name="Nota 3 5 3 3 2 3 3 2" xfId="18586"/>
    <cellStyle name="Nota 3 5 3 3 2 3 3 2 2" xfId="39993"/>
    <cellStyle name="Nota 3 5 3 3 2 3 3 3" xfId="39992"/>
    <cellStyle name="Nota 3 5 3 3 2 3 4" xfId="9250"/>
    <cellStyle name="Nota 3 5 3 3 2 3 4 2" xfId="39994"/>
    <cellStyle name="Nota 3 5 3 3 2 3 5" xfId="16096"/>
    <cellStyle name="Nota 3 5 3 3 2 3 5 2" xfId="39995"/>
    <cellStyle name="Nota 3 5 3 3 2 3 6" xfId="39988"/>
    <cellStyle name="Nota 3 5 3 3 2 4" xfId="3571"/>
    <cellStyle name="Nota 3 5 3 3 2 4 2" xfId="7692"/>
    <cellStyle name="Nota 3 5 3 3 2 4 2 2" xfId="11660"/>
    <cellStyle name="Nota 3 5 3 3 2 4 2 2 2" xfId="39998"/>
    <cellStyle name="Nota 3 5 3 3 2 4 2 3" xfId="21210"/>
    <cellStyle name="Nota 3 5 3 3 2 4 2 3 2" xfId="39999"/>
    <cellStyle name="Nota 3 5 3 3 2 4 2 4" xfId="39997"/>
    <cellStyle name="Nota 3 5 3 3 2 4 3" xfId="5984"/>
    <cellStyle name="Nota 3 5 3 3 2 4 3 2" xfId="19502"/>
    <cellStyle name="Nota 3 5 3 3 2 4 3 2 2" xfId="40001"/>
    <cellStyle name="Nota 3 5 3 3 2 4 3 3" xfId="40000"/>
    <cellStyle name="Nota 3 5 3 3 2 4 4" xfId="9428"/>
    <cellStyle name="Nota 3 5 3 3 2 4 4 2" xfId="40002"/>
    <cellStyle name="Nota 3 5 3 3 2 4 5" xfId="13377"/>
    <cellStyle name="Nota 3 5 3 3 2 4 5 2" xfId="40003"/>
    <cellStyle name="Nota 3 5 3 3 2 4 6" xfId="39996"/>
    <cellStyle name="Nota 3 5 3 3 2 5" xfId="3953"/>
    <cellStyle name="Nota 3 5 3 3 2 5 2" xfId="7924"/>
    <cellStyle name="Nota 3 5 3 3 2 5 2 2" xfId="11892"/>
    <cellStyle name="Nota 3 5 3 3 2 5 2 2 2" xfId="40006"/>
    <cellStyle name="Nota 3 5 3 3 2 5 2 3" xfId="21442"/>
    <cellStyle name="Nota 3 5 3 3 2 5 2 3 2" xfId="40007"/>
    <cellStyle name="Nota 3 5 3 3 2 5 2 4" xfId="40005"/>
    <cellStyle name="Nota 3 5 3 3 2 5 3" xfId="6216"/>
    <cellStyle name="Nota 3 5 3 3 2 5 3 2" xfId="19734"/>
    <cellStyle name="Nota 3 5 3 3 2 5 3 2 2" xfId="40009"/>
    <cellStyle name="Nota 3 5 3 3 2 5 3 3" xfId="40008"/>
    <cellStyle name="Nota 3 5 3 3 2 5 4" xfId="9605"/>
    <cellStyle name="Nota 3 5 3 3 2 5 4 2" xfId="40010"/>
    <cellStyle name="Nota 3 5 3 3 2 5 5" xfId="13006"/>
    <cellStyle name="Nota 3 5 3 3 2 5 5 2" xfId="40011"/>
    <cellStyle name="Nota 3 5 3 3 2 5 6" xfId="40004"/>
    <cellStyle name="Nota 3 5 3 3 2 6" xfId="6448"/>
    <cellStyle name="Nota 3 5 3 3 2 6 2" xfId="8156"/>
    <cellStyle name="Nota 3 5 3 3 2 6 2 2" xfId="12124"/>
    <cellStyle name="Nota 3 5 3 3 2 6 2 2 2" xfId="40014"/>
    <cellStyle name="Nota 3 5 3 3 2 6 2 3" xfId="21674"/>
    <cellStyle name="Nota 3 5 3 3 2 6 2 3 2" xfId="40015"/>
    <cellStyle name="Nota 3 5 3 3 2 6 2 4" xfId="40013"/>
    <cellStyle name="Nota 3 5 3 3 2 6 3" xfId="10582"/>
    <cellStyle name="Nota 3 5 3 3 2 6 3 2" xfId="40016"/>
    <cellStyle name="Nota 3 5 3 3 2 6 4" xfId="19966"/>
    <cellStyle name="Nota 3 5 3 3 2 6 4 2" xfId="40017"/>
    <cellStyle name="Nota 3 5 3 3 2 6 5" xfId="40012"/>
    <cellStyle name="Nota 3 5 3 3 2 7" xfId="5436"/>
    <cellStyle name="Nota 3 5 3 3 2 7 2" xfId="10177"/>
    <cellStyle name="Nota 3 5 3 3 2 7 2 2" xfId="40019"/>
    <cellStyle name="Nota 3 5 3 3 2 7 3" xfId="18954"/>
    <cellStyle name="Nota 3 5 3 3 2 7 3 2" xfId="40020"/>
    <cellStyle name="Nota 3 5 3 3 2 7 4" xfId="40018"/>
    <cellStyle name="Nota 3 5 3 3 2 8" xfId="7144"/>
    <cellStyle name="Nota 3 5 3 3 2 8 2" xfId="11165"/>
    <cellStyle name="Nota 3 5 3 3 2 8 2 2" xfId="40022"/>
    <cellStyle name="Nota 3 5 3 3 2 8 3" xfId="20662"/>
    <cellStyle name="Nota 3 5 3 3 2 8 3 2" xfId="40023"/>
    <cellStyle name="Nota 3 5 3 3 2 8 4" xfId="40021"/>
    <cellStyle name="Nota 3 5 3 3 2 9" xfId="4627"/>
    <cellStyle name="Nota 3 5 3 3 2 9 2" xfId="12254"/>
    <cellStyle name="Nota 3 5 3 3 2 9 2 2" xfId="40025"/>
    <cellStyle name="Nota 3 5 3 3 2 9 3" xfId="40024"/>
    <cellStyle name="Nota 3 5 3 3 3" xfId="2613"/>
    <cellStyle name="Nota 3 5 3 3 3 10" xfId="8743"/>
    <cellStyle name="Nota 3 5 3 3 3 10 2" xfId="40027"/>
    <cellStyle name="Nota 3 5 3 3 3 11" xfId="13908"/>
    <cellStyle name="Nota 3 5 3 3 3 11 2" xfId="40028"/>
    <cellStyle name="Nota 3 5 3 3 3 12" xfId="40026"/>
    <cellStyle name="Nota 3 5 3 3 3 2" xfId="3000"/>
    <cellStyle name="Nota 3 5 3 3 3 2 2" xfId="6848"/>
    <cellStyle name="Nota 3 5 3 3 3 2 2 2" xfId="10934"/>
    <cellStyle name="Nota 3 5 3 3 3 2 2 2 2" xfId="40031"/>
    <cellStyle name="Nota 3 5 3 3 3 2 2 3" xfId="20366"/>
    <cellStyle name="Nota 3 5 3 3 3 2 2 3 2" xfId="40032"/>
    <cellStyle name="Nota 3 5 3 3 3 2 2 4" xfId="40030"/>
    <cellStyle name="Nota 3 5 3 3 3 2 3" xfId="5139"/>
    <cellStyle name="Nota 3 5 3 3 3 2 3 2" xfId="18657"/>
    <cellStyle name="Nota 3 5 3 3 3 2 3 2 2" xfId="40034"/>
    <cellStyle name="Nota 3 5 3 3 3 2 3 3" xfId="40033"/>
    <cellStyle name="Nota 3 5 3 3 3 2 4" xfId="9092"/>
    <cellStyle name="Nota 3 5 3 3 3 2 4 2" xfId="40035"/>
    <cellStyle name="Nota 3 5 3 3 3 2 5" xfId="16327"/>
    <cellStyle name="Nota 3 5 3 3 3 2 5 2" xfId="40036"/>
    <cellStyle name="Nota 3 5 3 3 3 2 6" xfId="40029"/>
    <cellStyle name="Nota 3 5 3 3 3 3" xfId="3383"/>
    <cellStyle name="Nota 3 5 3 3 3 3 2" xfId="7308"/>
    <cellStyle name="Nota 3 5 3 3 3 3 2 2" xfId="11315"/>
    <cellStyle name="Nota 3 5 3 3 3 3 2 2 2" xfId="40039"/>
    <cellStyle name="Nota 3 5 3 3 3 3 2 3" xfId="20826"/>
    <cellStyle name="Nota 3 5 3 3 3 3 2 3 2" xfId="40040"/>
    <cellStyle name="Nota 3 5 3 3 3 3 2 4" xfId="40038"/>
    <cellStyle name="Nota 3 5 3 3 3 3 3" xfId="5600"/>
    <cellStyle name="Nota 3 5 3 3 3 3 3 2" xfId="19118"/>
    <cellStyle name="Nota 3 5 3 3 3 3 3 2 2" xfId="40042"/>
    <cellStyle name="Nota 3 5 3 3 3 3 3 3" xfId="40041"/>
    <cellStyle name="Nota 3 5 3 3 3 3 4" xfId="9306"/>
    <cellStyle name="Nota 3 5 3 3 3 3 4 2" xfId="40043"/>
    <cellStyle name="Nota 3 5 3 3 3 3 5" xfId="13559"/>
    <cellStyle name="Nota 3 5 3 3 3 3 5 2" xfId="40044"/>
    <cellStyle name="Nota 3 5 3 3 3 3 6" xfId="40037"/>
    <cellStyle name="Nota 3 5 3 3 3 4" xfId="3766"/>
    <cellStyle name="Nota 3 5 3 3 3 4 2" xfId="7669"/>
    <cellStyle name="Nota 3 5 3 3 3 4 2 2" xfId="11637"/>
    <cellStyle name="Nota 3 5 3 3 3 4 2 2 2" xfId="40047"/>
    <cellStyle name="Nota 3 5 3 3 3 4 2 3" xfId="21187"/>
    <cellStyle name="Nota 3 5 3 3 3 4 2 3 2" xfId="40048"/>
    <cellStyle name="Nota 3 5 3 3 3 4 2 4" xfId="40046"/>
    <cellStyle name="Nota 3 5 3 3 3 4 3" xfId="5961"/>
    <cellStyle name="Nota 3 5 3 3 3 4 3 2" xfId="19479"/>
    <cellStyle name="Nota 3 5 3 3 3 4 3 2 2" xfId="40050"/>
    <cellStyle name="Nota 3 5 3 3 3 4 3 3" xfId="40049"/>
    <cellStyle name="Nota 3 5 3 3 3 4 4" xfId="9484"/>
    <cellStyle name="Nota 3 5 3 3 3 4 4 2" xfId="40051"/>
    <cellStyle name="Nota 3 5 3 3 3 4 5" xfId="13193"/>
    <cellStyle name="Nota 3 5 3 3 3 4 5 2" xfId="40052"/>
    <cellStyle name="Nota 3 5 3 3 3 4 6" xfId="40045"/>
    <cellStyle name="Nota 3 5 3 3 3 5" xfId="4148"/>
    <cellStyle name="Nota 3 5 3 3 3 5 2" xfId="7901"/>
    <cellStyle name="Nota 3 5 3 3 3 5 2 2" xfId="11869"/>
    <cellStyle name="Nota 3 5 3 3 3 5 2 2 2" xfId="40055"/>
    <cellStyle name="Nota 3 5 3 3 3 5 2 3" xfId="21419"/>
    <cellStyle name="Nota 3 5 3 3 3 5 2 3 2" xfId="40056"/>
    <cellStyle name="Nota 3 5 3 3 3 5 2 4" xfId="40054"/>
    <cellStyle name="Nota 3 5 3 3 3 5 3" xfId="6193"/>
    <cellStyle name="Nota 3 5 3 3 3 5 3 2" xfId="19711"/>
    <cellStyle name="Nota 3 5 3 3 3 5 3 2 2" xfId="40058"/>
    <cellStyle name="Nota 3 5 3 3 3 5 3 3" xfId="40057"/>
    <cellStyle name="Nota 3 5 3 3 3 5 4" xfId="9661"/>
    <cellStyle name="Nota 3 5 3 3 3 5 4 2" xfId="40059"/>
    <cellStyle name="Nota 3 5 3 3 3 5 5" xfId="12811"/>
    <cellStyle name="Nota 3 5 3 3 3 5 5 2" xfId="40060"/>
    <cellStyle name="Nota 3 5 3 3 3 5 6" xfId="40053"/>
    <cellStyle name="Nota 3 5 3 3 3 6" xfId="6425"/>
    <cellStyle name="Nota 3 5 3 3 3 6 2" xfId="8133"/>
    <cellStyle name="Nota 3 5 3 3 3 6 2 2" xfId="12101"/>
    <cellStyle name="Nota 3 5 3 3 3 6 2 2 2" xfId="40063"/>
    <cellStyle name="Nota 3 5 3 3 3 6 2 3" xfId="21651"/>
    <cellStyle name="Nota 3 5 3 3 3 6 2 3 2" xfId="40064"/>
    <cellStyle name="Nota 3 5 3 3 3 6 2 4" xfId="40062"/>
    <cellStyle name="Nota 3 5 3 3 3 6 3" xfId="10559"/>
    <cellStyle name="Nota 3 5 3 3 3 6 3 2" xfId="40065"/>
    <cellStyle name="Nota 3 5 3 3 3 6 4" xfId="19943"/>
    <cellStyle name="Nota 3 5 3 3 3 6 4 2" xfId="40066"/>
    <cellStyle name="Nota 3 5 3 3 3 6 5" xfId="40061"/>
    <cellStyle name="Nota 3 5 3 3 3 7" xfId="5413"/>
    <cellStyle name="Nota 3 5 3 3 3 7 2" xfId="10154"/>
    <cellStyle name="Nota 3 5 3 3 3 7 2 2" xfId="40068"/>
    <cellStyle name="Nota 3 5 3 3 3 7 3" xfId="18931"/>
    <cellStyle name="Nota 3 5 3 3 3 7 3 2" xfId="40069"/>
    <cellStyle name="Nota 3 5 3 3 3 7 4" xfId="40067"/>
    <cellStyle name="Nota 3 5 3 3 3 8" xfId="7121"/>
    <cellStyle name="Nota 3 5 3 3 3 8 2" xfId="11142"/>
    <cellStyle name="Nota 3 5 3 3 3 8 2 2" xfId="40071"/>
    <cellStyle name="Nota 3 5 3 3 3 8 3" xfId="20639"/>
    <cellStyle name="Nota 3 5 3 3 3 8 3 2" xfId="40072"/>
    <cellStyle name="Nota 3 5 3 3 3 8 4" xfId="40070"/>
    <cellStyle name="Nota 3 5 3 3 3 9" xfId="4509"/>
    <cellStyle name="Nota 3 5 3 3 3 9 2" xfId="12464"/>
    <cellStyle name="Nota 3 5 3 3 3 9 2 2" xfId="40074"/>
    <cellStyle name="Nota 3 5 3 3 3 9 3" xfId="40073"/>
    <cellStyle name="Nota 3 5 3 3 4" xfId="2505"/>
    <cellStyle name="Nota 3 5 3 3 4 2" xfId="2892"/>
    <cellStyle name="Nota 3 5 3 3 4 2 2" xfId="14492"/>
    <cellStyle name="Nota 3 5 3 3 4 2 2 2" xfId="40077"/>
    <cellStyle name="Nota 3 5 3 3 4 2 3" xfId="40076"/>
    <cellStyle name="Nota 3 5 3 3 4 3" xfId="3275"/>
    <cellStyle name="Nota 3 5 3 3 4 3 2" xfId="15571"/>
    <cellStyle name="Nota 3 5 3 3 4 3 2 2" xfId="40079"/>
    <cellStyle name="Nota 3 5 3 3 4 3 3" xfId="40078"/>
    <cellStyle name="Nota 3 5 3 3 4 4" xfId="3658"/>
    <cellStyle name="Nota 3 5 3 3 4 4 2" xfId="13301"/>
    <cellStyle name="Nota 3 5 3 3 4 4 2 2" xfId="40081"/>
    <cellStyle name="Nota 3 5 3 3 4 4 3" xfId="40080"/>
    <cellStyle name="Nota 3 5 3 3 4 5" xfId="4040"/>
    <cellStyle name="Nota 3 5 3 3 4 5 2" xfId="12919"/>
    <cellStyle name="Nota 3 5 3 3 4 5 2 2" xfId="40083"/>
    <cellStyle name="Nota 3 5 3 3 4 5 3" xfId="40082"/>
    <cellStyle name="Nota 3 5 3 3 4 6" xfId="5232"/>
    <cellStyle name="Nota 3 5 3 3 4 6 2" xfId="18750"/>
    <cellStyle name="Nota 3 5 3 3 4 6 2 2" xfId="40085"/>
    <cellStyle name="Nota 3 5 3 3 4 6 3" xfId="40084"/>
    <cellStyle name="Nota 3 5 3 3 4 7" xfId="8647"/>
    <cellStyle name="Nota 3 5 3 3 4 7 2" xfId="40086"/>
    <cellStyle name="Nota 3 5 3 3 4 8" xfId="17472"/>
    <cellStyle name="Nota 3 5 3 3 4 8 2" xfId="40087"/>
    <cellStyle name="Nota 3 5 3 3 4 9" xfId="40075"/>
    <cellStyle name="Nota 3 5 3 3 5" xfId="2321"/>
    <cellStyle name="Nota 3 5 3 3 5 2" xfId="6941"/>
    <cellStyle name="Nota 3 5 3 3 5 2 2" xfId="20459"/>
    <cellStyle name="Nota 3 5 3 3 5 2 2 2" xfId="40090"/>
    <cellStyle name="Nota 3 5 3 3 5 2 3" xfId="40089"/>
    <cellStyle name="Nota 3 5 3 3 5 3" xfId="8474"/>
    <cellStyle name="Nota 3 5 3 3 5 3 2" xfId="40091"/>
    <cellStyle name="Nota 3 5 3 3 5 4" xfId="18272"/>
    <cellStyle name="Nota 3 5 3 3 5 4 2" xfId="40092"/>
    <cellStyle name="Nota 3 5 3 3 5 5" xfId="40088"/>
    <cellStyle name="Nota 3 5 3 3 6" xfId="8278"/>
    <cellStyle name="Nota 3 5 3 3 6 2" xfId="40093"/>
    <cellStyle name="Nota 3 5 3 3 7" xfId="39976"/>
    <cellStyle name="Nota 3 5 3 4" xfId="2433"/>
    <cellStyle name="Nota 3 5 3 4 10" xfId="8585"/>
    <cellStyle name="Nota 3 5 3 4 10 2" xfId="40095"/>
    <cellStyle name="Nota 3 5 3 4 11" xfId="17330"/>
    <cellStyle name="Nota 3 5 3 4 11 2" xfId="40096"/>
    <cellStyle name="Nota 3 5 3 4 12" xfId="40094"/>
    <cellStyle name="Nota 3 5 3 4 2" xfId="2820"/>
    <cellStyle name="Nota 3 5 3 4 2 2" xfId="7401"/>
    <cellStyle name="Nota 3 5 3 4 2 2 2" xfId="11377"/>
    <cellStyle name="Nota 3 5 3 4 2 2 2 2" xfId="40099"/>
    <cellStyle name="Nota 3 5 3 4 2 2 3" xfId="20919"/>
    <cellStyle name="Nota 3 5 3 4 2 2 3 2" xfId="40100"/>
    <cellStyle name="Nota 3 5 3 4 2 2 4" xfId="40098"/>
    <cellStyle name="Nota 3 5 3 4 2 3" xfId="5693"/>
    <cellStyle name="Nota 3 5 3 4 2 3 2" xfId="19211"/>
    <cellStyle name="Nota 3 5 3 4 2 3 2 2" xfId="40102"/>
    <cellStyle name="Nota 3 5 3 4 2 3 3" xfId="40101"/>
    <cellStyle name="Nota 3 5 3 4 2 4" xfId="8950"/>
    <cellStyle name="Nota 3 5 3 4 2 4 2" xfId="40103"/>
    <cellStyle name="Nota 3 5 3 4 2 5" xfId="17896"/>
    <cellStyle name="Nota 3 5 3 4 2 5 2" xfId="40104"/>
    <cellStyle name="Nota 3 5 3 4 2 6" xfId="40097"/>
    <cellStyle name="Nota 3 5 3 4 3" xfId="3203"/>
    <cellStyle name="Nota 3 5 3 4 3 2" xfId="6569"/>
    <cellStyle name="Nota 3 5 3 4 3 2 2" xfId="10703"/>
    <cellStyle name="Nota 3 5 3 4 3 2 2 2" xfId="40107"/>
    <cellStyle name="Nota 3 5 3 4 3 2 3" xfId="20087"/>
    <cellStyle name="Nota 3 5 3 4 3 2 3 2" xfId="40108"/>
    <cellStyle name="Nota 3 5 3 4 3 2 4" xfId="40106"/>
    <cellStyle name="Nota 3 5 3 4 3 3" xfId="4860"/>
    <cellStyle name="Nota 3 5 3 4 3 3 2" xfId="18378"/>
    <cellStyle name="Nota 3 5 3 4 3 3 2 2" xfId="40110"/>
    <cellStyle name="Nota 3 5 3 4 3 3 3" xfId="40109"/>
    <cellStyle name="Nota 3 5 3 4 3 4" xfId="9265"/>
    <cellStyle name="Nota 3 5 3 4 3 4 2" xfId="40111"/>
    <cellStyle name="Nota 3 5 3 4 3 5" xfId="13938"/>
    <cellStyle name="Nota 3 5 3 4 3 5 2" xfId="40112"/>
    <cellStyle name="Nota 3 5 3 4 3 6" xfId="40105"/>
    <cellStyle name="Nota 3 5 3 4 4" xfId="3586"/>
    <cellStyle name="Nota 3 5 3 4 4 2" xfId="7708"/>
    <cellStyle name="Nota 3 5 3 4 4 2 2" xfId="11676"/>
    <cellStyle name="Nota 3 5 3 4 4 2 2 2" xfId="40115"/>
    <cellStyle name="Nota 3 5 3 4 4 2 3" xfId="21226"/>
    <cellStyle name="Nota 3 5 3 4 4 2 3 2" xfId="40116"/>
    <cellStyle name="Nota 3 5 3 4 4 2 4" xfId="40114"/>
    <cellStyle name="Nota 3 5 3 4 4 3" xfId="6000"/>
    <cellStyle name="Nota 3 5 3 4 4 3 2" xfId="19518"/>
    <cellStyle name="Nota 3 5 3 4 4 3 2 2" xfId="40118"/>
    <cellStyle name="Nota 3 5 3 4 4 3 3" xfId="40117"/>
    <cellStyle name="Nota 3 5 3 4 4 4" xfId="9443"/>
    <cellStyle name="Nota 3 5 3 4 4 4 2" xfId="40119"/>
    <cellStyle name="Nota 3 5 3 4 4 5" xfId="13362"/>
    <cellStyle name="Nota 3 5 3 4 4 5 2" xfId="40120"/>
    <cellStyle name="Nota 3 5 3 4 4 6" xfId="40113"/>
    <cellStyle name="Nota 3 5 3 4 5" xfId="3968"/>
    <cellStyle name="Nota 3 5 3 4 5 2" xfId="7940"/>
    <cellStyle name="Nota 3 5 3 4 5 2 2" xfId="11908"/>
    <cellStyle name="Nota 3 5 3 4 5 2 2 2" xfId="40123"/>
    <cellStyle name="Nota 3 5 3 4 5 2 3" xfId="21458"/>
    <cellStyle name="Nota 3 5 3 4 5 2 3 2" xfId="40124"/>
    <cellStyle name="Nota 3 5 3 4 5 2 4" xfId="40122"/>
    <cellStyle name="Nota 3 5 3 4 5 3" xfId="6232"/>
    <cellStyle name="Nota 3 5 3 4 5 3 2" xfId="19750"/>
    <cellStyle name="Nota 3 5 3 4 5 3 2 2" xfId="40126"/>
    <cellStyle name="Nota 3 5 3 4 5 3 3" xfId="40125"/>
    <cellStyle name="Nota 3 5 3 4 5 4" xfId="9620"/>
    <cellStyle name="Nota 3 5 3 4 5 4 2" xfId="40127"/>
    <cellStyle name="Nota 3 5 3 4 5 5" xfId="12991"/>
    <cellStyle name="Nota 3 5 3 4 5 5 2" xfId="40128"/>
    <cellStyle name="Nota 3 5 3 4 5 6" xfId="40121"/>
    <cellStyle name="Nota 3 5 3 4 6" xfId="6464"/>
    <cellStyle name="Nota 3 5 3 4 6 2" xfId="8172"/>
    <cellStyle name="Nota 3 5 3 4 6 2 2" xfId="12140"/>
    <cellStyle name="Nota 3 5 3 4 6 2 2 2" xfId="40131"/>
    <cellStyle name="Nota 3 5 3 4 6 2 3" xfId="21690"/>
    <cellStyle name="Nota 3 5 3 4 6 2 3 2" xfId="40132"/>
    <cellStyle name="Nota 3 5 3 4 6 2 4" xfId="40130"/>
    <cellStyle name="Nota 3 5 3 4 6 3" xfId="10598"/>
    <cellStyle name="Nota 3 5 3 4 6 3 2" xfId="40133"/>
    <cellStyle name="Nota 3 5 3 4 6 4" xfId="19982"/>
    <cellStyle name="Nota 3 5 3 4 6 4 2" xfId="40134"/>
    <cellStyle name="Nota 3 5 3 4 6 5" xfId="40129"/>
    <cellStyle name="Nota 3 5 3 4 7" xfId="5452"/>
    <cellStyle name="Nota 3 5 3 4 7 2" xfId="10193"/>
    <cellStyle name="Nota 3 5 3 4 7 2 2" xfId="40136"/>
    <cellStyle name="Nota 3 5 3 4 7 3" xfId="18970"/>
    <cellStyle name="Nota 3 5 3 4 7 3 2" xfId="40137"/>
    <cellStyle name="Nota 3 5 3 4 7 4" xfId="40135"/>
    <cellStyle name="Nota 3 5 3 4 8" xfId="7160"/>
    <cellStyle name="Nota 3 5 3 4 8 2" xfId="11181"/>
    <cellStyle name="Nota 3 5 3 4 8 2 2" xfId="40139"/>
    <cellStyle name="Nota 3 5 3 4 8 3" xfId="20678"/>
    <cellStyle name="Nota 3 5 3 4 8 3 2" xfId="40140"/>
    <cellStyle name="Nota 3 5 3 4 8 4" xfId="40138"/>
    <cellStyle name="Nota 3 5 3 4 9" xfId="4646"/>
    <cellStyle name="Nota 3 5 3 4 9 2" xfId="12390"/>
    <cellStyle name="Nota 3 5 3 4 9 2 2" xfId="40142"/>
    <cellStyle name="Nota 3 5 3 4 9 3" xfId="40141"/>
    <cellStyle name="Nota 3 5 3 5" xfId="2667"/>
    <cellStyle name="Nota 3 5 3 5 10" xfId="8797"/>
    <cellStyle name="Nota 3 5 3 5 10 2" xfId="40144"/>
    <cellStyle name="Nota 3 5 3 5 11" xfId="17482"/>
    <cellStyle name="Nota 3 5 3 5 11 2" xfId="40145"/>
    <cellStyle name="Nota 3 5 3 5 12" xfId="40143"/>
    <cellStyle name="Nota 3 5 3 5 2" xfId="3054"/>
    <cellStyle name="Nota 3 5 3 5 2 2" xfId="6836"/>
    <cellStyle name="Nota 3 5 3 5 2 2 2" xfId="10922"/>
    <cellStyle name="Nota 3 5 3 5 2 2 2 2" xfId="40148"/>
    <cellStyle name="Nota 3 5 3 5 2 2 3" xfId="20354"/>
    <cellStyle name="Nota 3 5 3 5 2 2 3 2" xfId="40149"/>
    <cellStyle name="Nota 3 5 3 5 2 2 4" xfId="40147"/>
    <cellStyle name="Nota 3 5 3 5 2 3" xfId="5127"/>
    <cellStyle name="Nota 3 5 3 5 2 3 2" xfId="18645"/>
    <cellStyle name="Nota 3 5 3 5 2 3 2 2" xfId="40151"/>
    <cellStyle name="Nota 3 5 3 5 2 3 3" xfId="40150"/>
    <cellStyle name="Nota 3 5 3 5 2 4" xfId="9146"/>
    <cellStyle name="Nota 3 5 3 5 2 4 2" xfId="40152"/>
    <cellStyle name="Nota 3 5 3 5 2 5" xfId="15933"/>
    <cellStyle name="Nota 3 5 3 5 2 5 2" xfId="40153"/>
    <cellStyle name="Nota 3 5 3 5 2 6" xfId="40146"/>
    <cellStyle name="Nota 3 5 3 5 3" xfId="3437"/>
    <cellStyle name="Nota 3 5 3 5 3 2" xfId="7537"/>
    <cellStyle name="Nota 3 5 3 5 3 2 2" xfId="11507"/>
    <cellStyle name="Nota 3 5 3 5 3 2 2 2" xfId="40156"/>
    <cellStyle name="Nota 3 5 3 5 3 2 3" xfId="21055"/>
    <cellStyle name="Nota 3 5 3 5 3 2 3 2" xfId="40157"/>
    <cellStyle name="Nota 3 5 3 5 3 2 4" xfId="40155"/>
    <cellStyle name="Nota 3 5 3 5 3 3" xfId="5829"/>
    <cellStyle name="Nota 3 5 3 5 3 3 2" xfId="19347"/>
    <cellStyle name="Nota 3 5 3 5 3 3 2 2" xfId="40159"/>
    <cellStyle name="Nota 3 5 3 5 3 3 3" xfId="40158"/>
    <cellStyle name="Nota 3 5 3 5 3 4" xfId="9360"/>
    <cellStyle name="Nota 3 5 3 5 3 4 2" xfId="40160"/>
    <cellStyle name="Nota 3 5 3 5 3 5" xfId="13508"/>
    <cellStyle name="Nota 3 5 3 5 3 5 2" xfId="40161"/>
    <cellStyle name="Nota 3 5 3 5 3 6" xfId="40154"/>
    <cellStyle name="Nota 3 5 3 5 4" xfId="3820"/>
    <cellStyle name="Nota 3 5 3 5 4 2" xfId="7627"/>
    <cellStyle name="Nota 3 5 3 5 4 2 2" xfId="11595"/>
    <cellStyle name="Nota 3 5 3 5 4 2 2 2" xfId="40164"/>
    <cellStyle name="Nota 3 5 3 5 4 2 3" xfId="21145"/>
    <cellStyle name="Nota 3 5 3 5 4 2 3 2" xfId="40165"/>
    <cellStyle name="Nota 3 5 3 5 4 2 4" xfId="40163"/>
    <cellStyle name="Nota 3 5 3 5 4 3" xfId="5919"/>
    <cellStyle name="Nota 3 5 3 5 4 3 2" xfId="19437"/>
    <cellStyle name="Nota 3 5 3 5 4 3 2 2" xfId="40167"/>
    <cellStyle name="Nota 3 5 3 5 4 3 3" xfId="40166"/>
    <cellStyle name="Nota 3 5 3 5 4 4" xfId="9538"/>
    <cellStyle name="Nota 3 5 3 5 4 4 2" xfId="40168"/>
    <cellStyle name="Nota 3 5 3 5 4 5" xfId="13139"/>
    <cellStyle name="Nota 3 5 3 5 4 5 2" xfId="40169"/>
    <cellStyle name="Nota 3 5 3 5 4 6" xfId="40162"/>
    <cellStyle name="Nota 3 5 3 5 5" xfId="4202"/>
    <cellStyle name="Nota 3 5 3 5 5 2" xfId="7859"/>
    <cellStyle name="Nota 3 5 3 5 5 2 2" xfId="11827"/>
    <cellStyle name="Nota 3 5 3 5 5 2 2 2" xfId="40172"/>
    <cellStyle name="Nota 3 5 3 5 5 2 3" xfId="21377"/>
    <cellStyle name="Nota 3 5 3 5 5 2 3 2" xfId="40173"/>
    <cellStyle name="Nota 3 5 3 5 5 2 4" xfId="40171"/>
    <cellStyle name="Nota 3 5 3 5 5 3" xfId="6151"/>
    <cellStyle name="Nota 3 5 3 5 5 3 2" xfId="19669"/>
    <cellStyle name="Nota 3 5 3 5 5 3 2 2" xfId="40175"/>
    <cellStyle name="Nota 3 5 3 5 5 3 3" xfId="40174"/>
    <cellStyle name="Nota 3 5 3 5 5 4" xfId="9715"/>
    <cellStyle name="Nota 3 5 3 5 5 4 2" xfId="40176"/>
    <cellStyle name="Nota 3 5 3 5 5 5" xfId="12757"/>
    <cellStyle name="Nota 3 5 3 5 5 5 2" xfId="40177"/>
    <cellStyle name="Nota 3 5 3 5 5 6" xfId="40170"/>
    <cellStyle name="Nota 3 5 3 5 6" xfId="6383"/>
    <cellStyle name="Nota 3 5 3 5 6 2" xfId="8091"/>
    <cellStyle name="Nota 3 5 3 5 6 2 2" xfId="12059"/>
    <cellStyle name="Nota 3 5 3 5 6 2 2 2" xfId="40180"/>
    <cellStyle name="Nota 3 5 3 5 6 2 3" xfId="21609"/>
    <cellStyle name="Nota 3 5 3 5 6 2 3 2" xfId="40181"/>
    <cellStyle name="Nota 3 5 3 5 6 2 4" xfId="40179"/>
    <cellStyle name="Nota 3 5 3 5 6 3" xfId="10517"/>
    <cellStyle name="Nota 3 5 3 5 6 3 2" xfId="40182"/>
    <cellStyle name="Nota 3 5 3 5 6 4" xfId="19901"/>
    <cellStyle name="Nota 3 5 3 5 6 4 2" xfId="40183"/>
    <cellStyle name="Nota 3 5 3 5 6 5" xfId="40178"/>
    <cellStyle name="Nota 3 5 3 5 7" xfId="5371"/>
    <cellStyle name="Nota 3 5 3 5 7 2" xfId="10112"/>
    <cellStyle name="Nota 3 5 3 5 7 2 2" xfId="40185"/>
    <cellStyle name="Nota 3 5 3 5 7 3" xfId="18889"/>
    <cellStyle name="Nota 3 5 3 5 7 3 2" xfId="40186"/>
    <cellStyle name="Nota 3 5 3 5 7 4" xfId="40184"/>
    <cellStyle name="Nota 3 5 3 5 8" xfId="7079"/>
    <cellStyle name="Nota 3 5 3 5 8 2" xfId="11100"/>
    <cellStyle name="Nota 3 5 3 5 8 2 2" xfId="40188"/>
    <cellStyle name="Nota 3 5 3 5 8 3" xfId="20597"/>
    <cellStyle name="Nota 3 5 3 5 8 3 2" xfId="40189"/>
    <cellStyle name="Nota 3 5 3 5 8 4" xfId="40187"/>
    <cellStyle name="Nota 3 5 3 5 9" xfId="4466"/>
    <cellStyle name="Nota 3 5 3 5 9 2" xfId="12507"/>
    <cellStyle name="Nota 3 5 3 5 9 2 2" xfId="40191"/>
    <cellStyle name="Nota 3 5 3 5 9 3" xfId="40190"/>
    <cellStyle name="Nota 3 5 3 6" xfId="2494"/>
    <cellStyle name="Nota 3 5 3 6 2" xfId="2881"/>
    <cellStyle name="Nota 3 5 3 6 2 2" xfId="7506"/>
    <cellStyle name="Nota 3 5 3 6 2 2 2" xfId="21024"/>
    <cellStyle name="Nota 3 5 3 6 2 2 2 2" xfId="40195"/>
    <cellStyle name="Nota 3 5 3 6 2 2 3" xfId="40194"/>
    <cellStyle name="Nota 3 5 3 6 2 3" xfId="9000"/>
    <cellStyle name="Nota 3 5 3 6 2 3 2" xfId="40196"/>
    <cellStyle name="Nota 3 5 3 6 2 4" xfId="16173"/>
    <cellStyle name="Nota 3 5 3 6 2 4 2" xfId="40197"/>
    <cellStyle name="Nota 3 5 3 6 2 5" xfId="40193"/>
    <cellStyle name="Nota 3 5 3 6 3" xfId="3264"/>
    <cellStyle name="Nota 3 5 3 6 3 2" xfId="15260"/>
    <cellStyle name="Nota 3 5 3 6 3 2 2" xfId="40199"/>
    <cellStyle name="Nota 3 5 3 6 3 3" xfId="40198"/>
    <cellStyle name="Nota 3 5 3 6 4" xfId="3647"/>
    <cellStyle name="Nota 3 5 3 6 4 2" xfId="13312"/>
    <cellStyle name="Nota 3 5 3 6 4 2 2" xfId="40201"/>
    <cellStyle name="Nota 3 5 3 6 4 3" xfId="40200"/>
    <cellStyle name="Nota 3 5 3 6 5" xfId="4029"/>
    <cellStyle name="Nota 3 5 3 6 5 2" xfId="12930"/>
    <cellStyle name="Nota 3 5 3 6 5 2 2" xfId="40203"/>
    <cellStyle name="Nota 3 5 3 6 5 3" xfId="40202"/>
    <cellStyle name="Nota 3 5 3 6 6" xfId="5798"/>
    <cellStyle name="Nota 3 5 3 6 6 2" xfId="19316"/>
    <cellStyle name="Nota 3 5 3 6 6 2 2" xfId="40205"/>
    <cellStyle name="Nota 3 5 3 6 6 3" xfId="40204"/>
    <cellStyle name="Nota 3 5 3 6 7" xfId="8637"/>
    <cellStyle name="Nota 3 5 3 6 7 2" xfId="40206"/>
    <cellStyle name="Nota 3 5 3 6 8" xfId="16634"/>
    <cellStyle name="Nota 3 5 3 6 8 2" xfId="40207"/>
    <cellStyle name="Nota 3 5 3 6 9" xfId="40192"/>
    <cellStyle name="Nota 3 5 3 7" xfId="4931"/>
    <cellStyle name="Nota 3 5 3 7 2" xfId="6640"/>
    <cellStyle name="Nota 3 5 3 7 2 2" xfId="10770"/>
    <cellStyle name="Nota 3 5 3 7 2 2 2" xfId="40210"/>
    <cellStyle name="Nota 3 5 3 7 2 3" xfId="20158"/>
    <cellStyle name="Nota 3 5 3 7 2 3 2" xfId="40211"/>
    <cellStyle name="Nota 3 5 3 7 2 4" xfId="40209"/>
    <cellStyle name="Nota 3 5 3 7 3" xfId="9944"/>
    <cellStyle name="Nota 3 5 3 7 3 2" xfId="40212"/>
    <cellStyle name="Nota 3 5 3 7 4" xfId="18449"/>
    <cellStyle name="Nota 3 5 3 7 4 2" xfId="40213"/>
    <cellStyle name="Nota 3 5 3 7 5" xfId="40208"/>
    <cellStyle name="Nota 3 5 3 8" xfId="4804"/>
    <cellStyle name="Nota 3 5 3 8 2" xfId="4567"/>
    <cellStyle name="Nota 3 5 3 8 2 2" xfId="9816"/>
    <cellStyle name="Nota 3 5 3 8 2 2 2" xfId="40216"/>
    <cellStyle name="Nota 3 5 3 8 2 3" xfId="12422"/>
    <cellStyle name="Nota 3 5 3 8 2 3 2" xfId="40217"/>
    <cellStyle name="Nota 3 5 3 8 2 4" xfId="40215"/>
    <cellStyle name="Nota 3 5 3 8 3" xfId="9901"/>
    <cellStyle name="Nota 3 5 3 8 3 2" xfId="40218"/>
    <cellStyle name="Nota 3 5 3 8 4" xfId="18322"/>
    <cellStyle name="Nota 3 5 3 8 4 2" xfId="40219"/>
    <cellStyle name="Nota 3 5 3 8 5" xfId="40214"/>
    <cellStyle name="Nota 3 5 3 9" xfId="5828"/>
    <cellStyle name="Nota 3 5 3 9 2" xfId="7536"/>
    <cellStyle name="Nota 3 5 3 9 2 2" xfId="11506"/>
    <cellStyle name="Nota 3 5 3 9 2 2 2" xfId="40222"/>
    <cellStyle name="Nota 3 5 3 9 2 3" xfId="21054"/>
    <cellStyle name="Nota 3 5 3 9 2 3 2" xfId="40223"/>
    <cellStyle name="Nota 3 5 3 9 2 4" xfId="40221"/>
    <cellStyle name="Nota 3 5 3 9 3" xfId="10360"/>
    <cellStyle name="Nota 3 5 3 9 3 2" xfId="40224"/>
    <cellStyle name="Nota 3 5 3 9 4" xfId="19346"/>
    <cellStyle name="Nota 3 5 3 9 4 2" xfId="40225"/>
    <cellStyle name="Nota 3 5 3 9 5" xfId="40220"/>
    <cellStyle name="Nota 3 5 4" xfId="2578"/>
    <cellStyle name="Nota 3 5 4 2" xfId="2965"/>
    <cellStyle name="Nota 3 5 4 2 2" xfId="17692"/>
    <cellStyle name="Nota 3 5 4 2 2 2" xfId="40228"/>
    <cellStyle name="Nota 3 5 4 2 3" xfId="40227"/>
    <cellStyle name="Nota 3 5 4 3" xfId="3348"/>
    <cellStyle name="Nota 3 5 4 3 2" xfId="13671"/>
    <cellStyle name="Nota 3 5 4 3 2 2" xfId="40230"/>
    <cellStyle name="Nota 3 5 4 3 3" xfId="40229"/>
    <cellStyle name="Nota 3 5 4 4" xfId="3731"/>
    <cellStyle name="Nota 3 5 4 4 2" xfId="13228"/>
    <cellStyle name="Nota 3 5 4 4 2 2" xfId="40232"/>
    <cellStyle name="Nota 3 5 4 4 3" xfId="40231"/>
    <cellStyle name="Nota 3 5 4 5" xfId="4113"/>
    <cellStyle name="Nota 3 5 4 5 2" xfId="12846"/>
    <cellStyle name="Nota 3 5 4 5 2 2" xfId="40234"/>
    <cellStyle name="Nota 3 5 4 5 3" xfId="40233"/>
    <cellStyle name="Nota 3 5 4 6" xfId="16130"/>
    <cellStyle name="Nota 3 5 4 6 2" xfId="40235"/>
    <cellStyle name="Nota 3 5 4 7" xfId="40226"/>
    <cellStyle name="Nota 3 5 5" xfId="2508"/>
    <cellStyle name="Nota 3 5 5 2" xfId="2895"/>
    <cellStyle name="Nota 3 5 5 2 2" xfId="14216"/>
    <cellStyle name="Nota 3 5 5 2 2 2" xfId="40238"/>
    <cellStyle name="Nota 3 5 5 2 3" xfId="40237"/>
    <cellStyle name="Nota 3 5 5 3" xfId="3278"/>
    <cellStyle name="Nota 3 5 5 3 2" xfId="18237"/>
    <cellStyle name="Nota 3 5 5 3 2 2" xfId="40240"/>
    <cellStyle name="Nota 3 5 5 3 3" xfId="40239"/>
    <cellStyle name="Nota 3 5 5 4" xfId="3661"/>
    <cellStyle name="Nota 3 5 5 4 2" xfId="13298"/>
    <cellStyle name="Nota 3 5 5 4 2 2" xfId="40242"/>
    <cellStyle name="Nota 3 5 5 4 3" xfId="40241"/>
    <cellStyle name="Nota 3 5 5 5" xfId="4043"/>
    <cellStyle name="Nota 3 5 5 5 2" xfId="12916"/>
    <cellStyle name="Nota 3 5 5 5 2 2" xfId="40244"/>
    <cellStyle name="Nota 3 5 5 5 3" xfId="40243"/>
    <cellStyle name="Nota 3 5 5 6" xfId="16941"/>
    <cellStyle name="Nota 3 5 5 6 2" xfId="40245"/>
    <cellStyle name="Nota 3 5 5 7" xfId="40236"/>
    <cellStyle name="Nota 3 5 6" xfId="21875"/>
    <cellStyle name="Nota 3 5 6 2" xfId="40246"/>
    <cellStyle name="Nota 3 5 7" xfId="29089"/>
    <cellStyle name="Nota 3 5 8" xfId="56058"/>
    <cellStyle name="Nota 3 6" xfId="1708"/>
    <cellStyle name="Nota 3 6 10" xfId="4733"/>
    <cellStyle name="Nota 3 6 10 2" xfId="9873"/>
    <cellStyle name="Nota 3 6 10 2 2" xfId="40248"/>
    <cellStyle name="Nota 3 6 10 3" xfId="12315"/>
    <cellStyle name="Nota 3 6 10 3 2" xfId="40249"/>
    <cellStyle name="Nota 3 6 10 4" xfId="40247"/>
    <cellStyle name="Nota 3 6 11" xfId="5261"/>
    <cellStyle name="Nota 3 6 11 2" xfId="10037"/>
    <cellStyle name="Nota 3 6 11 2 2" xfId="40251"/>
    <cellStyle name="Nota 3 6 11 3" xfId="18779"/>
    <cellStyle name="Nota 3 6 11 3 2" xfId="40252"/>
    <cellStyle name="Nota 3 6 11 4" xfId="40250"/>
    <cellStyle name="Nota 3 6 12" xfId="4325"/>
    <cellStyle name="Nota 3 6 12 2" xfId="12635"/>
    <cellStyle name="Nota 3 6 12 2 2" xfId="40254"/>
    <cellStyle name="Nota 3 6 12 3" xfId="40253"/>
    <cellStyle name="Nota 3 6 13" xfId="21876"/>
    <cellStyle name="Nota 3 6 13 2" xfId="40255"/>
    <cellStyle name="Nota 3 6 14" xfId="29094"/>
    <cellStyle name="Nota 3 6 15" xfId="56059"/>
    <cellStyle name="Nota 3 6 2" xfId="2090"/>
    <cellStyle name="Nota 3 6 2 10" xfId="6955"/>
    <cellStyle name="Nota 3 6 2 10 2" xfId="11009"/>
    <cellStyle name="Nota 3 6 2 10 2 2" xfId="40258"/>
    <cellStyle name="Nota 3 6 2 10 3" xfId="20473"/>
    <cellStyle name="Nota 3 6 2 10 3 2" xfId="40259"/>
    <cellStyle name="Nota 3 6 2 10 4" xfId="40257"/>
    <cellStyle name="Nota 3 6 2 11" xfId="4372"/>
    <cellStyle name="Nota 3 6 2 11 2" xfId="13598"/>
    <cellStyle name="Nota 3 6 2 11 2 2" xfId="40261"/>
    <cellStyle name="Nota 3 6 2 11 3" xfId="40260"/>
    <cellStyle name="Nota 3 6 2 12" xfId="8253"/>
    <cellStyle name="Nota 3 6 2 12 2" xfId="40262"/>
    <cellStyle name="Nota 3 6 2 13" xfId="40256"/>
    <cellStyle name="Nota 3 6 2 2" xfId="2196"/>
    <cellStyle name="Nota 3 6 2 2 2" xfId="2441"/>
    <cellStyle name="Nota 3 6 2 2 2 10" xfId="8593"/>
    <cellStyle name="Nota 3 6 2 2 2 10 2" xfId="40265"/>
    <cellStyle name="Nota 3 6 2 2 2 11" xfId="15410"/>
    <cellStyle name="Nota 3 6 2 2 2 11 2" xfId="40266"/>
    <cellStyle name="Nota 3 6 2 2 2 12" xfId="40264"/>
    <cellStyle name="Nota 3 6 2 2 2 2" xfId="2828"/>
    <cellStyle name="Nota 3 6 2 2 2 2 2" xfId="7405"/>
    <cellStyle name="Nota 3 6 2 2 2 2 2 2" xfId="11381"/>
    <cellStyle name="Nota 3 6 2 2 2 2 2 2 2" xfId="40269"/>
    <cellStyle name="Nota 3 6 2 2 2 2 2 3" xfId="20923"/>
    <cellStyle name="Nota 3 6 2 2 2 2 2 3 2" xfId="40270"/>
    <cellStyle name="Nota 3 6 2 2 2 2 2 4" xfId="40268"/>
    <cellStyle name="Nota 3 6 2 2 2 2 3" xfId="5697"/>
    <cellStyle name="Nota 3 6 2 2 2 2 3 2" xfId="19215"/>
    <cellStyle name="Nota 3 6 2 2 2 2 3 2 2" xfId="40272"/>
    <cellStyle name="Nota 3 6 2 2 2 2 3 3" xfId="40271"/>
    <cellStyle name="Nota 3 6 2 2 2 2 4" xfId="8958"/>
    <cellStyle name="Nota 3 6 2 2 2 2 4 2" xfId="40273"/>
    <cellStyle name="Nota 3 6 2 2 2 2 5" xfId="13949"/>
    <cellStyle name="Nota 3 6 2 2 2 2 5 2" xfId="40274"/>
    <cellStyle name="Nota 3 6 2 2 2 2 6" xfId="40267"/>
    <cellStyle name="Nota 3 6 2 2 2 3" xfId="3211"/>
    <cellStyle name="Nota 3 6 2 2 2 3 2" xfId="4553"/>
    <cellStyle name="Nota 3 6 2 2 2 3 2 2" xfId="9804"/>
    <cellStyle name="Nota 3 6 2 2 2 3 2 2 2" xfId="40277"/>
    <cellStyle name="Nota 3 6 2 2 2 3 2 3" xfId="13597"/>
    <cellStyle name="Nota 3 6 2 2 2 3 2 3 2" xfId="40278"/>
    <cellStyle name="Nota 3 6 2 2 2 3 2 4" xfId="40276"/>
    <cellStyle name="Nota 3 6 2 2 2 3 3" xfId="4768"/>
    <cellStyle name="Nota 3 6 2 2 2 3 3 2" xfId="18286"/>
    <cellStyle name="Nota 3 6 2 2 2 3 3 2 2" xfId="40280"/>
    <cellStyle name="Nota 3 6 2 2 2 3 3 3" xfId="40279"/>
    <cellStyle name="Nota 3 6 2 2 2 3 4" xfId="9273"/>
    <cellStyle name="Nota 3 6 2 2 2 3 4 2" xfId="40281"/>
    <cellStyle name="Nota 3 6 2 2 2 3 5" xfId="13962"/>
    <cellStyle name="Nota 3 6 2 2 2 3 5 2" xfId="40282"/>
    <cellStyle name="Nota 3 6 2 2 2 3 6" xfId="40275"/>
    <cellStyle name="Nota 3 6 2 2 2 4" xfId="3594"/>
    <cellStyle name="Nota 3 6 2 2 2 4 2" xfId="7712"/>
    <cellStyle name="Nota 3 6 2 2 2 4 2 2" xfId="11680"/>
    <cellStyle name="Nota 3 6 2 2 2 4 2 2 2" xfId="40285"/>
    <cellStyle name="Nota 3 6 2 2 2 4 2 3" xfId="21230"/>
    <cellStyle name="Nota 3 6 2 2 2 4 2 3 2" xfId="40286"/>
    <cellStyle name="Nota 3 6 2 2 2 4 2 4" xfId="40284"/>
    <cellStyle name="Nota 3 6 2 2 2 4 3" xfId="6004"/>
    <cellStyle name="Nota 3 6 2 2 2 4 3 2" xfId="19522"/>
    <cellStyle name="Nota 3 6 2 2 2 4 3 2 2" xfId="40288"/>
    <cellStyle name="Nota 3 6 2 2 2 4 3 3" xfId="40287"/>
    <cellStyle name="Nota 3 6 2 2 2 4 4" xfId="9451"/>
    <cellStyle name="Nota 3 6 2 2 2 4 4 2" xfId="40289"/>
    <cellStyle name="Nota 3 6 2 2 2 4 5" xfId="13601"/>
    <cellStyle name="Nota 3 6 2 2 2 4 5 2" xfId="40290"/>
    <cellStyle name="Nota 3 6 2 2 2 4 6" xfId="40283"/>
    <cellStyle name="Nota 3 6 2 2 2 5" xfId="3976"/>
    <cellStyle name="Nota 3 6 2 2 2 5 2" xfId="7944"/>
    <cellStyle name="Nota 3 6 2 2 2 5 2 2" xfId="11912"/>
    <cellStyle name="Nota 3 6 2 2 2 5 2 2 2" xfId="40293"/>
    <cellStyle name="Nota 3 6 2 2 2 5 2 3" xfId="21462"/>
    <cellStyle name="Nota 3 6 2 2 2 5 2 3 2" xfId="40294"/>
    <cellStyle name="Nota 3 6 2 2 2 5 2 4" xfId="40292"/>
    <cellStyle name="Nota 3 6 2 2 2 5 3" xfId="6236"/>
    <cellStyle name="Nota 3 6 2 2 2 5 3 2" xfId="19754"/>
    <cellStyle name="Nota 3 6 2 2 2 5 3 2 2" xfId="40296"/>
    <cellStyle name="Nota 3 6 2 2 2 5 3 3" xfId="40295"/>
    <cellStyle name="Nota 3 6 2 2 2 5 4" xfId="9628"/>
    <cellStyle name="Nota 3 6 2 2 2 5 4 2" xfId="40297"/>
    <cellStyle name="Nota 3 6 2 2 2 5 5" xfId="12983"/>
    <cellStyle name="Nota 3 6 2 2 2 5 5 2" xfId="40298"/>
    <cellStyle name="Nota 3 6 2 2 2 5 6" xfId="40291"/>
    <cellStyle name="Nota 3 6 2 2 2 6" xfId="6468"/>
    <cellStyle name="Nota 3 6 2 2 2 6 2" xfId="8176"/>
    <cellStyle name="Nota 3 6 2 2 2 6 2 2" xfId="12144"/>
    <cellStyle name="Nota 3 6 2 2 2 6 2 2 2" xfId="40301"/>
    <cellStyle name="Nota 3 6 2 2 2 6 2 3" xfId="21694"/>
    <cellStyle name="Nota 3 6 2 2 2 6 2 3 2" xfId="40302"/>
    <cellStyle name="Nota 3 6 2 2 2 6 2 4" xfId="40300"/>
    <cellStyle name="Nota 3 6 2 2 2 6 3" xfId="10602"/>
    <cellStyle name="Nota 3 6 2 2 2 6 3 2" xfId="40303"/>
    <cellStyle name="Nota 3 6 2 2 2 6 4" xfId="19986"/>
    <cellStyle name="Nota 3 6 2 2 2 6 4 2" xfId="40304"/>
    <cellStyle name="Nota 3 6 2 2 2 6 5" xfId="40299"/>
    <cellStyle name="Nota 3 6 2 2 2 7" xfId="5456"/>
    <cellStyle name="Nota 3 6 2 2 2 7 2" xfId="10197"/>
    <cellStyle name="Nota 3 6 2 2 2 7 2 2" xfId="40306"/>
    <cellStyle name="Nota 3 6 2 2 2 7 3" xfId="18974"/>
    <cellStyle name="Nota 3 6 2 2 2 7 3 2" xfId="40307"/>
    <cellStyle name="Nota 3 6 2 2 2 7 4" xfId="40305"/>
    <cellStyle name="Nota 3 6 2 2 2 8" xfId="7164"/>
    <cellStyle name="Nota 3 6 2 2 2 8 2" xfId="11185"/>
    <cellStyle name="Nota 3 6 2 2 2 8 2 2" xfId="40309"/>
    <cellStyle name="Nota 3 6 2 2 2 8 3" xfId="20682"/>
    <cellStyle name="Nota 3 6 2 2 2 8 3 2" xfId="40310"/>
    <cellStyle name="Nota 3 6 2 2 2 8 4" xfId="40308"/>
    <cellStyle name="Nota 3 6 2 2 2 9" xfId="4650"/>
    <cellStyle name="Nota 3 6 2 2 2 9 2" xfId="12386"/>
    <cellStyle name="Nota 3 6 2 2 2 9 2 2" xfId="40312"/>
    <cellStyle name="Nota 3 6 2 2 2 9 3" xfId="40311"/>
    <cellStyle name="Nota 3 6 2 2 3" xfId="2686"/>
    <cellStyle name="Nota 3 6 2 2 3 10" xfId="8816"/>
    <cellStyle name="Nota 3 6 2 2 3 10 2" xfId="40314"/>
    <cellStyle name="Nota 3 6 2 2 3 11" xfId="16175"/>
    <cellStyle name="Nota 3 6 2 2 3 11 2" xfId="40315"/>
    <cellStyle name="Nota 3 6 2 2 3 12" xfId="40313"/>
    <cellStyle name="Nota 3 6 2 2 3 2" xfId="3073"/>
    <cellStyle name="Nota 3 6 2 2 3 2 2" xfId="7434"/>
    <cellStyle name="Nota 3 6 2 2 3 2 2 2" xfId="11410"/>
    <cellStyle name="Nota 3 6 2 2 3 2 2 2 2" xfId="40318"/>
    <cellStyle name="Nota 3 6 2 2 3 2 2 3" xfId="20952"/>
    <cellStyle name="Nota 3 6 2 2 3 2 2 3 2" xfId="40319"/>
    <cellStyle name="Nota 3 6 2 2 3 2 2 4" xfId="40317"/>
    <cellStyle name="Nota 3 6 2 2 3 2 3" xfId="5726"/>
    <cellStyle name="Nota 3 6 2 2 3 2 3 2" xfId="19244"/>
    <cellStyle name="Nota 3 6 2 2 3 2 3 2 2" xfId="40321"/>
    <cellStyle name="Nota 3 6 2 2 3 2 3 3" xfId="40320"/>
    <cellStyle name="Nota 3 6 2 2 3 2 4" xfId="9165"/>
    <cellStyle name="Nota 3 6 2 2 3 2 4 2" xfId="40322"/>
    <cellStyle name="Nota 3 6 2 2 3 2 5" xfId="17191"/>
    <cellStyle name="Nota 3 6 2 2 3 2 5 2" xfId="40323"/>
    <cellStyle name="Nota 3 6 2 2 3 2 6" xfId="40316"/>
    <cellStyle name="Nota 3 6 2 2 3 3" xfId="3456"/>
    <cellStyle name="Nota 3 6 2 2 3 3 2" xfId="7254"/>
    <cellStyle name="Nota 3 6 2 2 3 3 2 2" xfId="11275"/>
    <cellStyle name="Nota 3 6 2 2 3 3 2 2 2" xfId="40326"/>
    <cellStyle name="Nota 3 6 2 2 3 3 2 3" xfId="20772"/>
    <cellStyle name="Nota 3 6 2 2 3 3 2 3 2" xfId="40327"/>
    <cellStyle name="Nota 3 6 2 2 3 3 2 4" xfId="40325"/>
    <cellStyle name="Nota 3 6 2 2 3 3 3" xfId="5546"/>
    <cellStyle name="Nota 3 6 2 2 3 3 3 2" xfId="19064"/>
    <cellStyle name="Nota 3 6 2 2 3 3 3 2 2" xfId="40329"/>
    <cellStyle name="Nota 3 6 2 2 3 3 3 3" xfId="40328"/>
    <cellStyle name="Nota 3 6 2 2 3 3 4" xfId="9375"/>
    <cellStyle name="Nota 3 6 2 2 3 3 4 2" xfId="40330"/>
    <cellStyle name="Nota 3 6 2 2 3 3 5" xfId="13489"/>
    <cellStyle name="Nota 3 6 2 2 3 3 5 2" xfId="40331"/>
    <cellStyle name="Nota 3 6 2 2 3 3 6" xfId="40324"/>
    <cellStyle name="Nota 3 6 2 2 3 4" xfId="3839"/>
    <cellStyle name="Nota 3 6 2 2 3 4 2" xfId="7741"/>
    <cellStyle name="Nota 3 6 2 2 3 4 2 2" xfId="11709"/>
    <cellStyle name="Nota 3 6 2 2 3 4 2 2 2" xfId="40334"/>
    <cellStyle name="Nota 3 6 2 2 3 4 2 3" xfId="21259"/>
    <cellStyle name="Nota 3 6 2 2 3 4 2 3 2" xfId="40335"/>
    <cellStyle name="Nota 3 6 2 2 3 4 2 4" xfId="40333"/>
    <cellStyle name="Nota 3 6 2 2 3 4 3" xfId="6033"/>
    <cellStyle name="Nota 3 6 2 2 3 4 3 2" xfId="19551"/>
    <cellStyle name="Nota 3 6 2 2 3 4 3 2 2" xfId="40337"/>
    <cellStyle name="Nota 3 6 2 2 3 4 3 3" xfId="40336"/>
    <cellStyle name="Nota 3 6 2 2 3 4 4" xfId="9553"/>
    <cellStyle name="Nota 3 6 2 2 3 4 4 2" xfId="40338"/>
    <cellStyle name="Nota 3 6 2 2 3 4 5" xfId="13120"/>
    <cellStyle name="Nota 3 6 2 2 3 4 5 2" xfId="40339"/>
    <cellStyle name="Nota 3 6 2 2 3 4 6" xfId="40332"/>
    <cellStyle name="Nota 3 6 2 2 3 5" xfId="4221"/>
    <cellStyle name="Nota 3 6 2 2 3 5 2" xfId="7973"/>
    <cellStyle name="Nota 3 6 2 2 3 5 2 2" xfId="11941"/>
    <cellStyle name="Nota 3 6 2 2 3 5 2 2 2" xfId="40342"/>
    <cellStyle name="Nota 3 6 2 2 3 5 2 3" xfId="21491"/>
    <cellStyle name="Nota 3 6 2 2 3 5 2 3 2" xfId="40343"/>
    <cellStyle name="Nota 3 6 2 2 3 5 2 4" xfId="40341"/>
    <cellStyle name="Nota 3 6 2 2 3 5 3" xfId="6265"/>
    <cellStyle name="Nota 3 6 2 2 3 5 3 2" xfId="19783"/>
    <cellStyle name="Nota 3 6 2 2 3 5 3 2 2" xfId="40345"/>
    <cellStyle name="Nota 3 6 2 2 3 5 3 3" xfId="40344"/>
    <cellStyle name="Nota 3 6 2 2 3 5 4" xfId="9730"/>
    <cellStyle name="Nota 3 6 2 2 3 5 4 2" xfId="40346"/>
    <cellStyle name="Nota 3 6 2 2 3 5 5" xfId="12738"/>
    <cellStyle name="Nota 3 6 2 2 3 5 5 2" xfId="40347"/>
    <cellStyle name="Nota 3 6 2 2 3 5 6" xfId="40340"/>
    <cellStyle name="Nota 3 6 2 2 3 6" xfId="6497"/>
    <cellStyle name="Nota 3 6 2 2 3 6 2" xfId="8205"/>
    <cellStyle name="Nota 3 6 2 2 3 6 2 2" xfId="12173"/>
    <cellStyle name="Nota 3 6 2 2 3 6 2 2 2" xfId="40350"/>
    <cellStyle name="Nota 3 6 2 2 3 6 2 3" xfId="21723"/>
    <cellStyle name="Nota 3 6 2 2 3 6 2 3 2" xfId="40351"/>
    <cellStyle name="Nota 3 6 2 2 3 6 2 4" xfId="40349"/>
    <cellStyle name="Nota 3 6 2 2 3 6 3" xfId="10631"/>
    <cellStyle name="Nota 3 6 2 2 3 6 3 2" xfId="40352"/>
    <cellStyle name="Nota 3 6 2 2 3 6 4" xfId="20015"/>
    <cellStyle name="Nota 3 6 2 2 3 6 4 2" xfId="40353"/>
    <cellStyle name="Nota 3 6 2 2 3 6 5" xfId="40348"/>
    <cellStyle name="Nota 3 6 2 2 3 7" xfId="5485"/>
    <cellStyle name="Nota 3 6 2 2 3 7 2" xfId="10226"/>
    <cellStyle name="Nota 3 6 2 2 3 7 2 2" xfId="40355"/>
    <cellStyle name="Nota 3 6 2 2 3 7 3" xfId="19003"/>
    <cellStyle name="Nota 3 6 2 2 3 7 3 2" xfId="40356"/>
    <cellStyle name="Nota 3 6 2 2 3 7 4" xfId="40354"/>
    <cellStyle name="Nota 3 6 2 2 3 8" xfId="7193"/>
    <cellStyle name="Nota 3 6 2 2 3 8 2" xfId="11214"/>
    <cellStyle name="Nota 3 6 2 2 3 8 2 2" xfId="40358"/>
    <cellStyle name="Nota 3 6 2 2 3 8 3" xfId="20711"/>
    <cellStyle name="Nota 3 6 2 2 3 8 3 2" xfId="40359"/>
    <cellStyle name="Nota 3 6 2 2 3 8 4" xfId="40357"/>
    <cellStyle name="Nota 3 6 2 2 3 9" xfId="4679"/>
    <cellStyle name="Nota 3 6 2 2 3 9 2" xfId="12357"/>
    <cellStyle name="Nota 3 6 2 2 3 9 2 2" xfId="40361"/>
    <cellStyle name="Nota 3 6 2 2 3 9 3" xfId="40360"/>
    <cellStyle name="Nota 3 6 2 2 4" xfId="2743"/>
    <cellStyle name="Nota 3 6 2 2 4 2" xfId="3130"/>
    <cellStyle name="Nota 3 6 2 2 4 2 2" xfId="15577"/>
    <cellStyle name="Nota 3 6 2 2 4 2 2 2" xfId="40364"/>
    <cellStyle name="Nota 3 6 2 2 4 2 3" xfId="40363"/>
    <cellStyle name="Nota 3 6 2 2 4 3" xfId="3513"/>
    <cellStyle name="Nota 3 6 2 2 4 3 2" xfId="13432"/>
    <cellStyle name="Nota 3 6 2 2 4 3 2 2" xfId="40366"/>
    <cellStyle name="Nota 3 6 2 2 4 3 3" xfId="40365"/>
    <cellStyle name="Nota 3 6 2 2 4 4" xfId="3896"/>
    <cellStyle name="Nota 3 6 2 2 4 4 2" xfId="13063"/>
    <cellStyle name="Nota 3 6 2 2 4 4 2 2" xfId="40368"/>
    <cellStyle name="Nota 3 6 2 2 4 4 3" xfId="40367"/>
    <cellStyle name="Nota 3 6 2 2 4 5" xfId="4278"/>
    <cellStyle name="Nota 3 6 2 2 4 5 2" xfId="12682"/>
    <cellStyle name="Nota 3 6 2 2 4 5 2 2" xfId="40370"/>
    <cellStyle name="Nota 3 6 2 2 4 5 3" xfId="40369"/>
    <cellStyle name="Nota 3 6 2 2 4 6" xfId="5264"/>
    <cellStyle name="Nota 3 6 2 2 4 6 2" xfId="18782"/>
    <cellStyle name="Nota 3 6 2 2 4 6 2 2" xfId="40372"/>
    <cellStyle name="Nota 3 6 2 2 4 6 3" xfId="40371"/>
    <cellStyle name="Nota 3 6 2 2 4 7" xfId="8873"/>
    <cellStyle name="Nota 3 6 2 2 4 7 2" xfId="40373"/>
    <cellStyle name="Nota 3 6 2 2 4 8" xfId="15123"/>
    <cellStyle name="Nota 3 6 2 2 4 8 2" xfId="40374"/>
    <cellStyle name="Nota 3 6 2 2 4 9" xfId="40362"/>
    <cellStyle name="Nota 3 6 2 2 5" xfId="2361"/>
    <cellStyle name="Nota 3 6 2 2 5 2" xfId="6972"/>
    <cellStyle name="Nota 3 6 2 2 5 2 2" xfId="20490"/>
    <cellStyle name="Nota 3 6 2 2 5 2 2 2" xfId="40377"/>
    <cellStyle name="Nota 3 6 2 2 5 2 3" xfId="40376"/>
    <cellStyle name="Nota 3 6 2 2 5 3" xfId="8513"/>
    <cellStyle name="Nota 3 6 2 2 5 3 2" xfId="40378"/>
    <cellStyle name="Nota 3 6 2 2 5 4" xfId="13619"/>
    <cellStyle name="Nota 3 6 2 2 5 4 2" xfId="40379"/>
    <cellStyle name="Nota 3 6 2 2 5 5" xfId="40375"/>
    <cellStyle name="Nota 3 6 2 2 6" xfId="8351"/>
    <cellStyle name="Nota 3 6 2 2 6 2" xfId="40380"/>
    <cellStyle name="Nota 3 6 2 2 7" xfId="40263"/>
    <cellStyle name="Nota 3 6 2 3" xfId="2179"/>
    <cellStyle name="Nota 3 6 2 3 2" xfId="2235"/>
    <cellStyle name="Nota 3 6 2 3 2 2" xfId="2458"/>
    <cellStyle name="Nota 3 6 2 3 2 2 10" xfId="8610"/>
    <cellStyle name="Nota 3 6 2 3 2 2 10 2" xfId="40384"/>
    <cellStyle name="Nota 3 6 2 3 2 2 11" xfId="14077"/>
    <cellStyle name="Nota 3 6 2 3 2 2 11 2" xfId="40385"/>
    <cellStyle name="Nota 3 6 2 3 2 2 12" xfId="40383"/>
    <cellStyle name="Nota 3 6 2 3 2 2 2" xfId="2845"/>
    <cellStyle name="Nota 3 6 2 3 2 2 2 2" xfId="7423"/>
    <cellStyle name="Nota 3 6 2 3 2 2 2 2 2" xfId="11399"/>
    <cellStyle name="Nota 3 6 2 3 2 2 2 2 2 2" xfId="40388"/>
    <cellStyle name="Nota 3 6 2 3 2 2 2 2 3" xfId="20941"/>
    <cellStyle name="Nota 3 6 2 3 2 2 2 2 3 2" xfId="40389"/>
    <cellStyle name="Nota 3 6 2 3 2 2 2 2 4" xfId="40387"/>
    <cellStyle name="Nota 3 6 2 3 2 2 2 3" xfId="5715"/>
    <cellStyle name="Nota 3 6 2 3 2 2 2 3 2" xfId="19233"/>
    <cellStyle name="Nota 3 6 2 3 2 2 2 3 2 2" xfId="40391"/>
    <cellStyle name="Nota 3 6 2 3 2 2 2 3 3" xfId="40390"/>
    <cellStyle name="Nota 3 6 2 3 2 2 2 4" xfId="8975"/>
    <cellStyle name="Nota 3 6 2 3 2 2 2 4 2" xfId="40392"/>
    <cellStyle name="Nota 3 6 2 3 2 2 2 5" xfId="14580"/>
    <cellStyle name="Nota 3 6 2 3 2 2 2 5 2" xfId="40393"/>
    <cellStyle name="Nota 3 6 2 3 2 2 2 6" xfId="40386"/>
    <cellStyle name="Nota 3 6 2 3 2 2 3" xfId="3228"/>
    <cellStyle name="Nota 3 6 2 3 2 2 3 2" xfId="7258"/>
    <cellStyle name="Nota 3 6 2 3 2 2 3 2 2" xfId="11278"/>
    <cellStyle name="Nota 3 6 2 3 2 2 3 2 2 2" xfId="40396"/>
    <cellStyle name="Nota 3 6 2 3 2 2 3 2 3" xfId="20776"/>
    <cellStyle name="Nota 3 6 2 3 2 2 3 2 3 2" xfId="40397"/>
    <cellStyle name="Nota 3 6 2 3 2 2 3 2 4" xfId="40395"/>
    <cellStyle name="Nota 3 6 2 3 2 2 3 3" xfId="5550"/>
    <cellStyle name="Nota 3 6 2 3 2 2 3 3 2" xfId="19068"/>
    <cellStyle name="Nota 3 6 2 3 2 2 3 3 2 2" xfId="40399"/>
    <cellStyle name="Nota 3 6 2 3 2 2 3 3 3" xfId="40398"/>
    <cellStyle name="Nota 3 6 2 3 2 2 3 4" xfId="9290"/>
    <cellStyle name="Nota 3 6 2 3 2 2 3 4 2" xfId="40400"/>
    <cellStyle name="Nota 3 6 2 3 2 2 3 5" xfId="14344"/>
    <cellStyle name="Nota 3 6 2 3 2 2 3 5 2" xfId="40401"/>
    <cellStyle name="Nota 3 6 2 3 2 2 3 6" xfId="40394"/>
    <cellStyle name="Nota 3 6 2 3 2 2 4" xfId="3611"/>
    <cellStyle name="Nota 3 6 2 3 2 2 4 2" xfId="7730"/>
    <cellStyle name="Nota 3 6 2 3 2 2 4 2 2" xfId="11698"/>
    <cellStyle name="Nota 3 6 2 3 2 2 4 2 2 2" xfId="40404"/>
    <cellStyle name="Nota 3 6 2 3 2 2 4 2 3" xfId="21248"/>
    <cellStyle name="Nota 3 6 2 3 2 2 4 2 3 2" xfId="40405"/>
    <cellStyle name="Nota 3 6 2 3 2 2 4 2 4" xfId="40403"/>
    <cellStyle name="Nota 3 6 2 3 2 2 4 3" xfId="6022"/>
    <cellStyle name="Nota 3 6 2 3 2 2 4 3 2" xfId="19540"/>
    <cellStyle name="Nota 3 6 2 3 2 2 4 3 2 2" xfId="40407"/>
    <cellStyle name="Nota 3 6 2 3 2 2 4 3 3" xfId="40406"/>
    <cellStyle name="Nota 3 6 2 3 2 2 4 4" xfId="9468"/>
    <cellStyle name="Nota 3 6 2 3 2 2 4 4 2" xfId="40408"/>
    <cellStyle name="Nota 3 6 2 3 2 2 4 5" xfId="13340"/>
    <cellStyle name="Nota 3 6 2 3 2 2 4 5 2" xfId="40409"/>
    <cellStyle name="Nota 3 6 2 3 2 2 4 6" xfId="40402"/>
    <cellStyle name="Nota 3 6 2 3 2 2 5" xfId="3993"/>
    <cellStyle name="Nota 3 6 2 3 2 2 5 2" xfId="7962"/>
    <cellStyle name="Nota 3 6 2 3 2 2 5 2 2" xfId="11930"/>
    <cellStyle name="Nota 3 6 2 3 2 2 5 2 2 2" xfId="40412"/>
    <cellStyle name="Nota 3 6 2 3 2 2 5 2 3" xfId="21480"/>
    <cellStyle name="Nota 3 6 2 3 2 2 5 2 3 2" xfId="40413"/>
    <cellStyle name="Nota 3 6 2 3 2 2 5 2 4" xfId="40411"/>
    <cellStyle name="Nota 3 6 2 3 2 2 5 3" xfId="6254"/>
    <cellStyle name="Nota 3 6 2 3 2 2 5 3 2" xfId="19772"/>
    <cellStyle name="Nota 3 6 2 3 2 2 5 3 2 2" xfId="40415"/>
    <cellStyle name="Nota 3 6 2 3 2 2 5 3 3" xfId="40414"/>
    <cellStyle name="Nota 3 6 2 3 2 2 5 4" xfId="9645"/>
    <cellStyle name="Nota 3 6 2 3 2 2 5 4 2" xfId="40416"/>
    <cellStyle name="Nota 3 6 2 3 2 2 5 5" xfId="12966"/>
    <cellStyle name="Nota 3 6 2 3 2 2 5 5 2" xfId="40417"/>
    <cellStyle name="Nota 3 6 2 3 2 2 5 6" xfId="40410"/>
    <cellStyle name="Nota 3 6 2 3 2 2 6" xfId="6486"/>
    <cellStyle name="Nota 3 6 2 3 2 2 6 2" xfId="8194"/>
    <cellStyle name="Nota 3 6 2 3 2 2 6 2 2" xfId="12162"/>
    <cellStyle name="Nota 3 6 2 3 2 2 6 2 2 2" xfId="40420"/>
    <cellStyle name="Nota 3 6 2 3 2 2 6 2 3" xfId="21712"/>
    <cellStyle name="Nota 3 6 2 3 2 2 6 2 3 2" xfId="40421"/>
    <cellStyle name="Nota 3 6 2 3 2 2 6 2 4" xfId="40419"/>
    <cellStyle name="Nota 3 6 2 3 2 2 6 3" xfId="10620"/>
    <cellStyle name="Nota 3 6 2 3 2 2 6 3 2" xfId="40422"/>
    <cellStyle name="Nota 3 6 2 3 2 2 6 4" xfId="20004"/>
    <cellStyle name="Nota 3 6 2 3 2 2 6 4 2" xfId="40423"/>
    <cellStyle name="Nota 3 6 2 3 2 2 6 5" xfId="40418"/>
    <cellStyle name="Nota 3 6 2 3 2 2 7" xfId="5474"/>
    <cellStyle name="Nota 3 6 2 3 2 2 7 2" xfId="10215"/>
    <cellStyle name="Nota 3 6 2 3 2 2 7 2 2" xfId="40425"/>
    <cellStyle name="Nota 3 6 2 3 2 2 7 3" xfId="18992"/>
    <cellStyle name="Nota 3 6 2 3 2 2 7 3 2" xfId="40426"/>
    <cellStyle name="Nota 3 6 2 3 2 2 7 4" xfId="40424"/>
    <cellStyle name="Nota 3 6 2 3 2 2 8" xfId="7182"/>
    <cellStyle name="Nota 3 6 2 3 2 2 8 2" xfId="11203"/>
    <cellStyle name="Nota 3 6 2 3 2 2 8 2 2" xfId="40428"/>
    <cellStyle name="Nota 3 6 2 3 2 2 8 3" xfId="20700"/>
    <cellStyle name="Nota 3 6 2 3 2 2 8 3 2" xfId="40429"/>
    <cellStyle name="Nota 3 6 2 3 2 2 8 4" xfId="40427"/>
    <cellStyle name="Nota 3 6 2 3 2 2 9" xfId="4668"/>
    <cellStyle name="Nota 3 6 2 3 2 2 9 2" xfId="12368"/>
    <cellStyle name="Nota 3 6 2 3 2 2 9 2 2" xfId="40431"/>
    <cellStyle name="Nota 3 6 2 3 2 2 9 3" xfId="40430"/>
    <cellStyle name="Nota 3 6 2 3 2 3" xfId="2725"/>
    <cellStyle name="Nota 3 6 2 3 2 3 10" xfId="8855"/>
    <cellStyle name="Nota 3 6 2 3 2 3 10 2" xfId="40433"/>
    <cellStyle name="Nota 3 6 2 3 2 3 11" xfId="18149"/>
    <cellStyle name="Nota 3 6 2 3 2 3 11 2" xfId="40434"/>
    <cellStyle name="Nota 3 6 2 3 2 3 12" xfId="40432"/>
    <cellStyle name="Nota 3 6 2 3 2 3 2" xfId="3112"/>
    <cellStyle name="Nota 3 6 2 3 2 3 2 2" xfId="7473"/>
    <cellStyle name="Nota 3 6 2 3 2 3 2 2 2" xfId="11449"/>
    <cellStyle name="Nota 3 6 2 3 2 3 2 2 2 2" xfId="40437"/>
    <cellStyle name="Nota 3 6 2 3 2 3 2 2 3" xfId="20991"/>
    <cellStyle name="Nota 3 6 2 3 2 3 2 2 3 2" xfId="40438"/>
    <cellStyle name="Nota 3 6 2 3 2 3 2 2 4" xfId="40436"/>
    <cellStyle name="Nota 3 6 2 3 2 3 2 3" xfId="5765"/>
    <cellStyle name="Nota 3 6 2 3 2 3 2 3 2" xfId="19283"/>
    <cellStyle name="Nota 3 6 2 3 2 3 2 3 2 2" xfId="40440"/>
    <cellStyle name="Nota 3 6 2 3 2 3 2 3 3" xfId="40439"/>
    <cellStyle name="Nota 3 6 2 3 2 3 2 4" xfId="9204"/>
    <cellStyle name="Nota 3 6 2 3 2 3 2 4 2" xfId="40441"/>
    <cellStyle name="Nota 3 6 2 3 2 3 2 5" xfId="14773"/>
    <cellStyle name="Nota 3 6 2 3 2 3 2 5 2" xfId="40442"/>
    <cellStyle name="Nota 3 6 2 3 2 3 2 6" xfId="40435"/>
    <cellStyle name="Nota 3 6 2 3 2 3 3" xfId="3495"/>
    <cellStyle name="Nota 3 6 2 3 2 3 3 2" xfId="6546"/>
    <cellStyle name="Nota 3 6 2 3 2 3 3 2 2" xfId="10680"/>
    <cellStyle name="Nota 3 6 2 3 2 3 3 2 2 2" xfId="40445"/>
    <cellStyle name="Nota 3 6 2 3 2 3 3 2 3" xfId="20064"/>
    <cellStyle name="Nota 3 6 2 3 2 3 3 2 3 2" xfId="40446"/>
    <cellStyle name="Nota 3 6 2 3 2 3 3 2 4" xfId="40444"/>
    <cellStyle name="Nota 3 6 2 3 2 3 3 3" xfId="4837"/>
    <cellStyle name="Nota 3 6 2 3 2 3 3 3 2" xfId="18355"/>
    <cellStyle name="Nota 3 6 2 3 2 3 3 3 2 2" xfId="40448"/>
    <cellStyle name="Nota 3 6 2 3 2 3 3 3 3" xfId="40447"/>
    <cellStyle name="Nota 3 6 2 3 2 3 3 4" xfId="9414"/>
    <cellStyle name="Nota 3 6 2 3 2 3 3 4 2" xfId="40449"/>
    <cellStyle name="Nota 3 6 2 3 2 3 3 5" xfId="13450"/>
    <cellStyle name="Nota 3 6 2 3 2 3 3 5 2" xfId="40450"/>
    <cellStyle name="Nota 3 6 2 3 2 3 3 6" xfId="40443"/>
    <cellStyle name="Nota 3 6 2 3 2 3 4" xfId="3878"/>
    <cellStyle name="Nota 3 6 2 3 2 3 4 2" xfId="7780"/>
    <cellStyle name="Nota 3 6 2 3 2 3 4 2 2" xfId="11748"/>
    <cellStyle name="Nota 3 6 2 3 2 3 4 2 2 2" xfId="40453"/>
    <cellStyle name="Nota 3 6 2 3 2 3 4 2 3" xfId="21298"/>
    <cellStyle name="Nota 3 6 2 3 2 3 4 2 3 2" xfId="40454"/>
    <cellStyle name="Nota 3 6 2 3 2 3 4 2 4" xfId="40452"/>
    <cellStyle name="Nota 3 6 2 3 2 3 4 3" xfId="6072"/>
    <cellStyle name="Nota 3 6 2 3 2 3 4 3 2" xfId="19590"/>
    <cellStyle name="Nota 3 6 2 3 2 3 4 3 2 2" xfId="40456"/>
    <cellStyle name="Nota 3 6 2 3 2 3 4 3 3" xfId="40455"/>
    <cellStyle name="Nota 3 6 2 3 2 3 4 4" xfId="9592"/>
    <cellStyle name="Nota 3 6 2 3 2 3 4 4 2" xfId="40457"/>
    <cellStyle name="Nota 3 6 2 3 2 3 4 5" xfId="13081"/>
    <cellStyle name="Nota 3 6 2 3 2 3 4 5 2" xfId="40458"/>
    <cellStyle name="Nota 3 6 2 3 2 3 4 6" xfId="40451"/>
    <cellStyle name="Nota 3 6 2 3 2 3 5" xfId="4260"/>
    <cellStyle name="Nota 3 6 2 3 2 3 5 2" xfId="8012"/>
    <cellStyle name="Nota 3 6 2 3 2 3 5 2 2" xfId="11980"/>
    <cellStyle name="Nota 3 6 2 3 2 3 5 2 2 2" xfId="40461"/>
    <cellStyle name="Nota 3 6 2 3 2 3 5 2 3" xfId="21530"/>
    <cellStyle name="Nota 3 6 2 3 2 3 5 2 3 2" xfId="40462"/>
    <cellStyle name="Nota 3 6 2 3 2 3 5 2 4" xfId="40460"/>
    <cellStyle name="Nota 3 6 2 3 2 3 5 3" xfId="6304"/>
    <cellStyle name="Nota 3 6 2 3 2 3 5 3 2" xfId="19822"/>
    <cellStyle name="Nota 3 6 2 3 2 3 5 3 2 2" xfId="40464"/>
    <cellStyle name="Nota 3 6 2 3 2 3 5 3 3" xfId="40463"/>
    <cellStyle name="Nota 3 6 2 3 2 3 5 4" xfId="9769"/>
    <cellStyle name="Nota 3 6 2 3 2 3 5 4 2" xfId="40465"/>
    <cellStyle name="Nota 3 6 2 3 2 3 5 5" xfId="12699"/>
    <cellStyle name="Nota 3 6 2 3 2 3 5 5 2" xfId="40466"/>
    <cellStyle name="Nota 3 6 2 3 2 3 5 6" xfId="40459"/>
    <cellStyle name="Nota 3 6 2 3 2 3 6" xfId="6536"/>
    <cellStyle name="Nota 3 6 2 3 2 3 6 2" xfId="8244"/>
    <cellStyle name="Nota 3 6 2 3 2 3 6 2 2" xfId="12212"/>
    <cellStyle name="Nota 3 6 2 3 2 3 6 2 2 2" xfId="40469"/>
    <cellStyle name="Nota 3 6 2 3 2 3 6 2 3" xfId="21762"/>
    <cellStyle name="Nota 3 6 2 3 2 3 6 2 3 2" xfId="40470"/>
    <cellStyle name="Nota 3 6 2 3 2 3 6 2 4" xfId="40468"/>
    <cellStyle name="Nota 3 6 2 3 2 3 6 3" xfId="10670"/>
    <cellStyle name="Nota 3 6 2 3 2 3 6 3 2" xfId="40471"/>
    <cellStyle name="Nota 3 6 2 3 2 3 6 4" xfId="20054"/>
    <cellStyle name="Nota 3 6 2 3 2 3 6 4 2" xfId="40472"/>
    <cellStyle name="Nota 3 6 2 3 2 3 6 5" xfId="40467"/>
    <cellStyle name="Nota 3 6 2 3 2 3 7" xfId="5524"/>
    <cellStyle name="Nota 3 6 2 3 2 3 7 2" xfId="10265"/>
    <cellStyle name="Nota 3 6 2 3 2 3 7 2 2" xfId="40474"/>
    <cellStyle name="Nota 3 6 2 3 2 3 7 3" xfId="19042"/>
    <cellStyle name="Nota 3 6 2 3 2 3 7 3 2" xfId="40475"/>
    <cellStyle name="Nota 3 6 2 3 2 3 7 4" xfId="40473"/>
    <cellStyle name="Nota 3 6 2 3 2 3 8" xfId="7232"/>
    <cellStyle name="Nota 3 6 2 3 2 3 8 2" xfId="11253"/>
    <cellStyle name="Nota 3 6 2 3 2 3 8 2 2" xfId="40477"/>
    <cellStyle name="Nota 3 6 2 3 2 3 8 3" xfId="20750"/>
    <cellStyle name="Nota 3 6 2 3 2 3 8 3 2" xfId="40478"/>
    <cellStyle name="Nota 3 6 2 3 2 3 8 4" xfId="40476"/>
    <cellStyle name="Nota 3 6 2 3 2 3 9" xfId="4718"/>
    <cellStyle name="Nota 3 6 2 3 2 3 9 2" xfId="12330"/>
    <cellStyle name="Nota 3 6 2 3 2 3 9 2 2" xfId="40480"/>
    <cellStyle name="Nota 3 6 2 3 2 3 9 3" xfId="40479"/>
    <cellStyle name="Nota 3 6 2 3 2 4" xfId="2782"/>
    <cellStyle name="Nota 3 6 2 3 2 4 2" xfId="3169"/>
    <cellStyle name="Nota 3 6 2 3 2 4 2 2" xfId="15639"/>
    <cellStyle name="Nota 3 6 2 3 2 4 2 2 2" xfId="40483"/>
    <cellStyle name="Nota 3 6 2 3 2 4 2 3" xfId="40482"/>
    <cellStyle name="Nota 3 6 2 3 2 4 3" xfId="3552"/>
    <cellStyle name="Nota 3 6 2 3 2 4 3 2" xfId="13602"/>
    <cellStyle name="Nota 3 6 2 3 2 4 3 2 2" xfId="40485"/>
    <cellStyle name="Nota 3 6 2 3 2 4 3 3" xfId="40484"/>
    <cellStyle name="Nota 3 6 2 3 2 4 4" xfId="3935"/>
    <cellStyle name="Nota 3 6 2 3 2 4 4 2" xfId="13024"/>
    <cellStyle name="Nota 3 6 2 3 2 4 4 2 2" xfId="40487"/>
    <cellStyle name="Nota 3 6 2 3 2 4 4 3" xfId="40486"/>
    <cellStyle name="Nota 3 6 2 3 2 4 5" xfId="4317"/>
    <cellStyle name="Nota 3 6 2 3 2 4 5 2" xfId="12643"/>
    <cellStyle name="Nota 3 6 2 3 2 4 5 2 2" xfId="40489"/>
    <cellStyle name="Nota 3 6 2 3 2 4 5 3" xfId="40488"/>
    <cellStyle name="Nota 3 6 2 3 2 4 6" xfId="5337"/>
    <cellStyle name="Nota 3 6 2 3 2 4 6 2" xfId="18855"/>
    <cellStyle name="Nota 3 6 2 3 2 4 6 2 2" xfId="40491"/>
    <cellStyle name="Nota 3 6 2 3 2 4 6 3" xfId="40490"/>
    <cellStyle name="Nota 3 6 2 3 2 4 7" xfId="8912"/>
    <cellStyle name="Nota 3 6 2 3 2 4 7 2" xfId="40492"/>
    <cellStyle name="Nota 3 6 2 3 2 4 8" xfId="14208"/>
    <cellStyle name="Nota 3 6 2 3 2 4 8 2" xfId="40493"/>
    <cellStyle name="Nota 3 6 2 3 2 4 9" xfId="40481"/>
    <cellStyle name="Nota 3 6 2 3 2 5" xfId="2400"/>
    <cellStyle name="Nota 3 6 2 3 2 5 2" xfId="7045"/>
    <cellStyle name="Nota 3 6 2 3 2 5 2 2" xfId="20563"/>
    <cellStyle name="Nota 3 6 2 3 2 5 2 2 2" xfId="40496"/>
    <cellStyle name="Nota 3 6 2 3 2 5 2 3" xfId="40495"/>
    <cellStyle name="Nota 3 6 2 3 2 5 3" xfId="8552"/>
    <cellStyle name="Nota 3 6 2 3 2 5 3 2" xfId="40497"/>
    <cellStyle name="Nota 3 6 2 3 2 5 4" xfId="18173"/>
    <cellStyle name="Nota 3 6 2 3 2 5 4 2" xfId="40498"/>
    <cellStyle name="Nota 3 6 2 3 2 5 5" xfId="40494"/>
    <cellStyle name="Nota 3 6 2 3 2 6" xfId="8390"/>
    <cellStyle name="Nota 3 6 2 3 2 6 2" xfId="40499"/>
    <cellStyle name="Nota 3 6 2 3 2 7" xfId="40382"/>
    <cellStyle name="Nota 3 6 2 3 3" xfId="2434"/>
    <cellStyle name="Nota 3 6 2 3 3 10" xfId="8586"/>
    <cellStyle name="Nota 3 6 2 3 3 10 2" xfId="40501"/>
    <cellStyle name="Nota 3 6 2 3 3 11" xfId="13870"/>
    <cellStyle name="Nota 3 6 2 3 3 11 2" xfId="40502"/>
    <cellStyle name="Nota 3 6 2 3 3 12" xfId="40500"/>
    <cellStyle name="Nota 3 6 2 3 3 2" xfId="2821"/>
    <cellStyle name="Nota 3 6 2 3 3 2 2" xfId="7402"/>
    <cellStyle name="Nota 3 6 2 3 3 2 2 2" xfId="11378"/>
    <cellStyle name="Nota 3 6 2 3 3 2 2 2 2" xfId="40505"/>
    <cellStyle name="Nota 3 6 2 3 3 2 2 3" xfId="20920"/>
    <cellStyle name="Nota 3 6 2 3 3 2 2 3 2" xfId="40506"/>
    <cellStyle name="Nota 3 6 2 3 3 2 2 4" xfId="40504"/>
    <cellStyle name="Nota 3 6 2 3 3 2 3" xfId="5694"/>
    <cellStyle name="Nota 3 6 2 3 3 2 3 2" xfId="19212"/>
    <cellStyle name="Nota 3 6 2 3 3 2 3 2 2" xfId="40508"/>
    <cellStyle name="Nota 3 6 2 3 3 2 3 3" xfId="40507"/>
    <cellStyle name="Nota 3 6 2 3 3 2 4" xfId="8951"/>
    <cellStyle name="Nota 3 6 2 3 3 2 4 2" xfId="40509"/>
    <cellStyle name="Nota 3 6 2 3 3 2 5" xfId="14780"/>
    <cellStyle name="Nota 3 6 2 3 3 2 5 2" xfId="40510"/>
    <cellStyle name="Nota 3 6 2 3 3 2 6" xfId="40503"/>
    <cellStyle name="Nota 3 6 2 3 3 3" xfId="3204"/>
    <cellStyle name="Nota 3 6 2 3 3 3 2" xfId="4613"/>
    <cellStyle name="Nota 3 6 2 3 3 3 2 2" xfId="9852"/>
    <cellStyle name="Nota 3 6 2 3 3 3 2 2 2" xfId="40513"/>
    <cellStyle name="Nota 3 6 2 3 3 3 2 3" xfId="12262"/>
    <cellStyle name="Nota 3 6 2 3 3 3 2 3 2" xfId="40514"/>
    <cellStyle name="Nota 3 6 2 3 3 3 2 4" xfId="40512"/>
    <cellStyle name="Nota 3 6 2 3 3 3 3" xfId="4743"/>
    <cellStyle name="Nota 3 6 2 3 3 3 3 2" xfId="12305"/>
    <cellStyle name="Nota 3 6 2 3 3 3 3 2 2" xfId="40516"/>
    <cellStyle name="Nota 3 6 2 3 3 3 3 3" xfId="40515"/>
    <cellStyle name="Nota 3 6 2 3 3 3 4" xfId="9266"/>
    <cellStyle name="Nota 3 6 2 3 3 3 4 2" xfId="40517"/>
    <cellStyle name="Nota 3 6 2 3 3 3 5" xfId="17312"/>
    <cellStyle name="Nota 3 6 2 3 3 3 5 2" xfId="40518"/>
    <cellStyle name="Nota 3 6 2 3 3 3 6" xfId="40511"/>
    <cellStyle name="Nota 3 6 2 3 3 4" xfId="3587"/>
    <cellStyle name="Nota 3 6 2 3 3 4 2" xfId="7709"/>
    <cellStyle name="Nota 3 6 2 3 3 4 2 2" xfId="11677"/>
    <cellStyle name="Nota 3 6 2 3 3 4 2 2 2" xfId="40521"/>
    <cellStyle name="Nota 3 6 2 3 3 4 2 3" xfId="21227"/>
    <cellStyle name="Nota 3 6 2 3 3 4 2 3 2" xfId="40522"/>
    <cellStyle name="Nota 3 6 2 3 3 4 2 4" xfId="40520"/>
    <cellStyle name="Nota 3 6 2 3 3 4 3" xfId="6001"/>
    <cellStyle name="Nota 3 6 2 3 3 4 3 2" xfId="19519"/>
    <cellStyle name="Nota 3 6 2 3 3 4 3 2 2" xfId="40524"/>
    <cellStyle name="Nota 3 6 2 3 3 4 3 3" xfId="40523"/>
    <cellStyle name="Nota 3 6 2 3 3 4 4" xfId="9444"/>
    <cellStyle name="Nota 3 6 2 3 3 4 4 2" xfId="40525"/>
    <cellStyle name="Nota 3 6 2 3 3 4 5" xfId="13361"/>
    <cellStyle name="Nota 3 6 2 3 3 4 5 2" xfId="40526"/>
    <cellStyle name="Nota 3 6 2 3 3 4 6" xfId="40519"/>
    <cellStyle name="Nota 3 6 2 3 3 5" xfId="3969"/>
    <cellStyle name="Nota 3 6 2 3 3 5 2" xfId="7941"/>
    <cellStyle name="Nota 3 6 2 3 3 5 2 2" xfId="11909"/>
    <cellStyle name="Nota 3 6 2 3 3 5 2 2 2" xfId="40529"/>
    <cellStyle name="Nota 3 6 2 3 3 5 2 3" xfId="21459"/>
    <cellStyle name="Nota 3 6 2 3 3 5 2 3 2" xfId="40530"/>
    <cellStyle name="Nota 3 6 2 3 3 5 2 4" xfId="40528"/>
    <cellStyle name="Nota 3 6 2 3 3 5 3" xfId="6233"/>
    <cellStyle name="Nota 3 6 2 3 3 5 3 2" xfId="19751"/>
    <cellStyle name="Nota 3 6 2 3 3 5 3 2 2" xfId="40532"/>
    <cellStyle name="Nota 3 6 2 3 3 5 3 3" xfId="40531"/>
    <cellStyle name="Nota 3 6 2 3 3 5 4" xfId="9621"/>
    <cellStyle name="Nota 3 6 2 3 3 5 4 2" xfId="40533"/>
    <cellStyle name="Nota 3 6 2 3 3 5 5" xfId="12990"/>
    <cellStyle name="Nota 3 6 2 3 3 5 5 2" xfId="40534"/>
    <cellStyle name="Nota 3 6 2 3 3 5 6" xfId="40527"/>
    <cellStyle name="Nota 3 6 2 3 3 6" xfId="6465"/>
    <cellStyle name="Nota 3 6 2 3 3 6 2" xfId="8173"/>
    <cellStyle name="Nota 3 6 2 3 3 6 2 2" xfId="12141"/>
    <cellStyle name="Nota 3 6 2 3 3 6 2 2 2" xfId="40537"/>
    <cellStyle name="Nota 3 6 2 3 3 6 2 3" xfId="21691"/>
    <cellStyle name="Nota 3 6 2 3 3 6 2 3 2" xfId="40538"/>
    <cellStyle name="Nota 3 6 2 3 3 6 2 4" xfId="40536"/>
    <cellStyle name="Nota 3 6 2 3 3 6 3" xfId="10599"/>
    <cellStyle name="Nota 3 6 2 3 3 6 3 2" xfId="40539"/>
    <cellStyle name="Nota 3 6 2 3 3 6 4" xfId="19983"/>
    <cellStyle name="Nota 3 6 2 3 3 6 4 2" xfId="40540"/>
    <cellStyle name="Nota 3 6 2 3 3 6 5" xfId="40535"/>
    <cellStyle name="Nota 3 6 2 3 3 7" xfId="5453"/>
    <cellStyle name="Nota 3 6 2 3 3 7 2" xfId="10194"/>
    <cellStyle name="Nota 3 6 2 3 3 7 2 2" xfId="40542"/>
    <cellStyle name="Nota 3 6 2 3 3 7 3" xfId="18971"/>
    <cellStyle name="Nota 3 6 2 3 3 7 3 2" xfId="40543"/>
    <cellStyle name="Nota 3 6 2 3 3 7 4" xfId="40541"/>
    <cellStyle name="Nota 3 6 2 3 3 8" xfId="7161"/>
    <cellStyle name="Nota 3 6 2 3 3 8 2" xfId="11182"/>
    <cellStyle name="Nota 3 6 2 3 3 8 2 2" xfId="40545"/>
    <cellStyle name="Nota 3 6 2 3 3 8 3" xfId="20679"/>
    <cellStyle name="Nota 3 6 2 3 3 8 3 2" xfId="40546"/>
    <cellStyle name="Nota 3 6 2 3 3 8 4" xfId="40544"/>
    <cellStyle name="Nota 3 6 2 3 3 9" xfId="4647"/>
    <cellStyle name="Nota 3 6 2 3 3 9 2" xfId="12389"/>
    <cellStyle name="Nota 3 6 2 3 3 9 2 2" xfId="40548"/>
    <cellStyle name="Nota 3 6 2 3 3 9 3" xfId="40547"/>
    <cellStyle name="Nota 3 6 2 3 4" xfId="2669"/>
    <cellStyle name="Nota 3 6 2 3 4 10" xfId="8799"/>
    <cellStyle name="Nota 3 6 2 3 4 10 2" xfId="40550"/>
    <cellStyle name="Nota 3 6 2 3 4 11" xfId="18244"/>
    <cellStyle name="Nota 3 6 2 3 4 11 2" xfId="40551"/>
    <cellStyle name="Nota 3 6 2 3 4 12" xfId="40549"/>
    <cellStyle name="Nota 3 6 2 3 4 2" xfId="3056"/>
    <cellStyle name="Nota 3 6 2 3 4 2 2" xfId="6745"/>
    <cellStyle name="Nota 3 6 2 3 4 2 2 2" xfId="10850"/>
    <cellStyle name="Nota 3 6 2 3 4 2 2 2 2" xfId="40554"/>
    <cellStyle name="Nota 3 6 2 3 4 2 2 3" xfId="20263"/>
    <cellStyle name="Nota 3 6 2 3 4 2 2 3 2" xfId="40555"/>
    <cellStyle name="Nota 3 6 2 3 4 2 2 4" xfId="40553"/>
    <cellStyle name="Nota 3 6 2 3 4 2 3" xfId="5036"/>
    <cellStyle name="Nota 3 6 2 3 4 2 3 2" xfId="18554"/>
    <cellStyle name="Nota 3 6 2 3 4 2 3 2 2" xfId="40557"/>
    <cellStyle name="Nota 3 6 2 3 4 2 3 3" xfId="40556"/>
    <cellStyle name="Nota 3 6 2 3 4 2 4" xfId="9148"/>
    <cellStyle name="Nota 3 6 2 3 4 2 4 2" xfId="40558"/>
    <cellStyle name="Nota 3 6 2 3 4 2 5" xfId="14375"/>
    <cellStyle name="Nota 3 6 2 3 4 2 5 2" xfId="40559"/>
    <cellStyle name="Nota 3 6 2 3 4 2 6" xfId="40552"/>
    <cellStyle name="Nota 3 6 2 3 4 3" xfId="3439"/>
    <cellStyle name="Nota 3 6 2 3 4 3 2" xfId="7546"/>
    <cellStyle name="Nota 3 6 2 3 4 3 2 2" xfId="11516"/>
    <cellStyle name="Nota 3 6 2 3 4 3 2 2 2" xfId="40562"/>
    <cellStyle name="Nota 3 6 2 3 4 3 2 3" xfId="21064"/>
    <cellStyle name="Nota 3 6 2 3 4 3 2 3 2" xfId="40563"/>
    <cellStyle name="Nota 3 6 2 3 4 3 2 4" xfId="40561"/>
    <cellStyle name="Nota 3 6 2 3 4 3 3" xfId="5838"/>
    <cellStyle name="Nota 3 6 2 3 4 3 3 2" xfId="19356"/>
    <cellStyle name="Nota 3 6 2 3 4 3 3 2 2" xfId="40565"/>
    <cellStyle name="Nota 3 6 2 3 4 3 3 3" xfId="40564"/>
    <cellStyle name="Nota 3 6 2 3 4 3 4" xfId="9362"/>
    <cellStyle name="Nota 3 6 2 3 4 3 4 2" xfId="40566"/>
    <cellStyle name="Nota 3 6 2 3 4 3 5" xfId="13506"/>
    <cellStyle name="Nota 3 6 2 3 4 3 5 2" xfId="40567"/>
    <cellStyle name="Nota 3 6 2 3 4 3 6" xfId="40560"/>
    <cellStyle name="Nota 3 6 2 3 4 4" xfId="3822"/>
    <cellStyle name="Nota 3 6 2 3 4 4 2" xfId="7625"/>
    <cellStyle name="Nota 3 6 2 3 4 4 2 2" xfId="11593"/>
    <cellStyle name="Nota 3 6 2 3 4 4 2 2 2" xfId="40570"/>
    <cellStyle name="Nota 3 6 2 3 4 4 2 3" xfId="21143"/>
    <cellStyle name="Nota 3 6 2 3 4 4 2 3 2" xfId="40571"/>
    <cellStyle name="Nota 3 6 2 3 4 4 2 4" xfId="40569"/>
    <cellStyle name="Nota 3 6 2 3 4 4 3" xfId="5917"/>
    <cellStyle name="Nota 3 6 2 3 4 4 3 2" xfId="19435"/>
    <cellStyle name="Nota 3 6 2 3 4 4 3 2 2" xfId="40573"/>
    <cellStyle name="Nota 3 6 2 3 4 4 3 3" xfId="40572"/>
    <cellStyle name="Nota 3 6 2 3 4 4 4" xfId="9540"/>
    <cellStyle name="Nota 3 6 2 3 4 4 4 2" xfId="40574"/>
    <cellStyle name="Nota 3 6 2 3 4 4 5" xfId="13137"/>
    <cellStyle name="Nota 3 6 2 3 4 4 5 2" xfId="40575"/>
    <cellStyle name="Nota 3 6 2 3 4 4 6" xfId="40568"/>
    <cellStyle name="Nota 3 6 2 3 4 5" xfId="4204"/>
    <cellStyle name="Nota 3 6 2 3 4 5 2" xfId="7857"/>
    <cellStyle name="Nota 3 6 2 3 4 5 2 2" xfId="11825"/>
    <cellStyle name="Nota 3 6 2 3 4 5 2 2 2" xfId="40578"/>
    <cellStyle name="Nota 3 6 2 3 4 5 2 3" xfId="21375"/>
    <cellStyle name="Nota 3 6 2 3 4 5 2 3 2" xfId="40579"/>
    <cellStyle name="Nota 3 6 2 3 4 5 2 4" xfId="40577"/>
    <cellStyle name="Nota 3 6 2 3 4 5 3" xfId="6149"/>
    <cellStyle name="Nota 3 6 2 3 4 5 3 2" xfId="19667"/>
    <cellStyle name="Nota 3 6 2 3 4 5 3 2 2" xfId="40581"/>
    <cellStyle name="Nota 3 6 2 3 4 5 3 3" xfId="40580"/>
    <cellStyle name="Nota 3 6 2 3 4 5 4" xfId="9717"/>
    <cellStyle name="Nota 3 6 2 3 4 5 4 2" xfId="40582"/>
    <cellStyle name="Nota 3 6 2 3 4 5 5" xfId="12755"/>
    <cellStyle name="Nota 3 6 2 3 4 5 5 2" xfId="40583"/>
    <cellStyle name="Nota 3 6 2 3 4 5 6" xfId="40576"/>
    <cellStyle name="Nota 3 6 2 3 4 6" xfId="6381"/>
    <cellStyle name="Nota 3 6 2 3 4 6 2" xfId="8089"/>
    <cellStyle name="Nota 3 6 2 3 4 6 2 2" xfId="12057"/>
    <cellStyle name="Nota 3 6 2 3 4 6 2 2 2" xfId="40586"/>
    <cellStyle name="Nota 3 6 2 3 4 6 2 3" xfId="21607"/>
    <cellStyle name="Nota 3 6 2 3 4 6 2 3 2" xfId="40587"/>
    <cellStyle name="Nota 3 6 2 3 4 6 2 4" xfId="40585"/>
    <cellStyle name="Nota 3 6 2 3 4 6 3" xfId="10515"/>
    <cellStyle name="Nota 3 6 2 3 4 6 3 2" xfId="40588"/>
    <cellStyle name="Nota 3 6 2 3 4 6 4" xfId="19899"/>
    <cellStyle name="Nota 3 6 2 3 4 6 4 2" xfId="40589"/>
    <cellStyle name="Nota 3 6 2 3 4 6 5" xfId="40584"/>
    <cellStyle name="Nota 3 6 2 3 4 7" xfId="5369"/>
    <cellStyle name="Nota 3 6 2 3 4 7 2" xfId="10110"/>
    <cellStyle name="Nota 3 6 2 3 4 7 2 2" xfId="40591"/>
    <cellStyle name="Nota 3 6 2 3 4 7 3" xfId="18887"/>
    <cellStyle name="Nota 3 6 2 3 4 7 3 2" xfId="40592"/>
    <cellStyle name="Nota 3 6 2 3 4 7 4" xfId="40590"/>
    <cellStyle name="Nota 3 6 2 3 4 8" xfId="7077"/>
    <cellStyle name="Nota 3 6 2 3 4 8 2" xfId="11098"/>
    <cellStyle name="Nota 3 6 2 3 4 8 2 2" xfId="40594"/>
    <cellStyle name="Nota 3 6 2 3 4 8 3" xfId="20595"/>
    <cellStyle name="Nota 3 6 2 3 4 8 3 2" xfId="40595"/>
    <cellStyle name="Nota 3 6 2 3 4 8 4" xfId="40593"/>
    <cellStyle name="Nota 3 6 2 3 4 9" xfId="4464"/>
    <cellStyle name="Nota 3 6 2 3 4 9 2" xfId="12509"/>
    <cellStyle name="Nota 3 6 2 3 4 9 2 2" xfId="40597"/>
    <cellStyle name="Nota 3 6 2 3 4 9 3" xfId="40596"/>
    <cellStyle name="Nota 3 6 2 3 5" xfId="2517"/>
    <cellStyle name="Nota 3 6 2 3 5 2" xfId="2904"/>
    <cellStyle name="Nota 3 6 2 3 5 2 2" xfId="13987"/>
    <cellStyle name="Nota 3 6 2 3 5 2 2 2" xfId="40600"/>
    <cellStyle name="Nota 3 6 2 3 5 2 3" xfId="40599"/>
    <cellStyle name="Nota 3 6 2 3 5 3" xfId="3287"/>
    <cellStyle name="Nota 3 6 2 3 5 3 2" xfId="17522"/>
    <cellStyle name="Nota 3 6 2 3 5 3 2 2" xfId="40602"/>
    <cellStyle name="Nota 3 6 2 3 5 3 3" xfId="40601"/>
    <cellStyle name="Nota 3 6 2 3 5 4" xfId="3670"/>
    <cellStyle name="Nota 3 6 2 3 5 4 2" xfId="13289"/>
    <cellStyle name="Nota 3 6 2 3 5 4 2 2" xfId="40604"/>
    <cellStyle name="Nota 3 6 2 3 5 4 3" xfId="40603"/>
    <cellStyle name="Nota 3 6 2 3 5 5" xfId="4052"/>
    <cellStyle name="Nota 3 6 2 3 5 5 2" xfId="12907"/>
    <cellStyle name="Nota 3 6 2 3 5 5 2 2" xfId="40606"/>
    <cellStyle name="Nota 3 6 2 3 5 5 3" xfId="40605"/>
    <cellStyle name="Nota 3 6 2 3 5 6" xfId="5314"/>
    <cellStyle name="Nota 3 6 2 3 5 6 2" xfId="18832"/>
    <cellStyle name="Nota 3 6 2 3 5 6 2 2" xfId="40608"/>
    <cellStyle name="Nota 3 6 2 3 5 6 3" xfId="40607"/>
    <cellStyle name="Nota 3 6 2 3 5 7" xfId="8657"/>
    <cellStyle name="Nota 3 6 2 3 5 7 2" xfId="40609"/>
    <cellStyle name="Nota 3 6 2 3 5 8" xfId="14501"/>
    <cellStyle name="Nota 3 6 2 3 5 8 2" xfId="40610"/>
    <cellStyle name="Nota 3 6 2 3 5 9" xfId="40598"/>
    <cellStyle name="Nota 3 6 2 3 6" xfId="7022"/>
    <cellStyle name="Nota 3 6 2 3 6 2" xfId="11055"/>
    <cellStyle name="Nota 3 6 2 3 6 2 2" xfId="40612"/>
    <cellStyle name="Nota 3 6 2 3 6 3" xfId="20540"/>
    <cellStyle name="Nota 3 6 2 3 6 3 2" xfId="40613"/>
    <cellStyle name="Nota 3 6 2 3 6 4" xfId="40611"/>
    <cellStyle name="Nota 3 6 2 3 7" xfId="8334"/>
    <cellStyle name="Nota 3 6 2 3 7 2" xfId="40614"/>
    <cellStyle name="Nota 3 6 2 3 8" xfId="14224"/>
    <cellStyle name="Nota 3 6 2 3 8 2" xfId="40615"/>
    <cellStyle name="Nota 3 6 2 3 9" xfId="40381"/>
    <cellStyle name="Nota 3 6 2 4" xfId="2407"/>
    <cellStyle name="Nota 3 6 2 4 10" xfId="8559"/>
    <cellStyle name="Nota 3 6 2 4 10 2" xfId="40617"/>
    <cellStyle name="Nota 3 6 2 4 11" xfId="14940"/>
    <cellStyle name="Nota 3 6 2 4 11 2" xfId="40618"/>
    <cellStyle name="Nota 3 6 2 4 12" xfId="40616"/>
    <cellStyle name="Nota 3 6 2 4 2" xfId="2794"/>
    <cellStyle name="Nota 3 6 2 4 2 2" xfId="6771"/>
    <cellStyle name="Nota 3 6 2 4 2 2 2" xfId="10876"/>
    <cellStyle name="Nota 3 6 2 4 2 2 2 2" xfId="40621"/>
    <cellStyle name="Nota 3 6 2 4 2 2 3" xfId="20289"/>
    <cellStyle name="Nota 3 6 2 4 2 2 3 2" xfId="40622"/>
    <cellStyle name="Nota 3 6 2 4 2 2 4" xfId="40620"/>
    <cellStyle name="Nota 3 6 2 4 2 3" xfId="5062"/>
    <cellStyle name="Nota 3 6 2 4 2 3 2" xfId="18580"/>
    <cellStyle name="Nota 3 6 2 4 2 3 2 2" xfId="40624"/>
    <cellStyle name="Nota 3 6 2 4 2 3 3" xfId="40623"/>
    <cellStyle name="Nota 3 6 2 4 2 4" xfId="8924"/>
    <cellStyle name="Nota 3 6 2 4 2 4 2" xfId="40625"/>
    <cellStyle name="Nota 3 6 2 4 2 5" xfId="17512"/>
    <cellStyle name="Nota 3 6 2 4 2 5 2" xfId="40626"/>
    <cellStyle name="Nota 3 6 2 4 2 6" xfId="40619"/>
    <cellStyle name="Nota 3 6 2 4 3" xfId="3177"/>
    <cellStyle name="Nota 3 6 2 4 3 2" xfId="6580"/>
    <cellStyle name="Nota 3 6 2 4 3 2 2" xfId="10714"/>
    <cellStyle name="Nota 3 6 2 4 3 2 2 2" xfId="40629"/>
    <cellStyle name="Nota 3 6 2 4 3 2 3" xfId="20098"/>
    <cellStyle name="Nota 3 6 2 4 3 2 3 2" xfId="40630"/>
    <cellStyle name="Nota 3 6 2 4 3 2 4" xfId="40628"/>
    <cellStyle name="Nota 3 6 2 4 3 3" xfId="4871"/>
    <cellStyle name="Nota 3 6 2 4 3 3 2" xfId="18389"/>
    <cellStyle name="Nota 3 6 2 4 3 3 2 2" xfId="40632"/>
    <cellStyle name="Nota 3 6 2 4 3 3 3" xfId="40631"/>
    <cellStyle name="Nota 3 6 2 4 3 4" xfId="9244"/>
    <cellStyle name="Nota 3 6 2 4 3 4 2" xfId="40633"/>
    <cellStyle name="Nota 3 6 2 4 3 5" xfId="14252"/>
    <cellStyle name="Nota 3 6 2 4 3 5 2" xfId="40634"/>
    <cellStyle name="Nota 3 6 2 4 3 6" xfId="40627"/>
    <cellStyle name="Nota 3 6 2 4 4" xfId="3560"/>
    <cellStyle name="Nota 3 6 2 4 4 2" xfId="7687"/>
    <cellStyle name="Nota 3 6 2 4 4 2 2" xfId="11655"/>
    <cellStyle name="Nota 3 6 2 4 4 2 2 2" xfId="40637"/>
    <cellStyle name="Nota 3 6 2 4 4 2 3" xfId="21205"/>
    <cellStyle name="Nota 3 6 2 4 4 2 3 2" xfId="40638"/>
    <cellStyle name="Nota 3 6 2 4 4 2 4" xfId="40636"/>
    <cellStyle name="Nota 3 6 2 4 4 3" xfId="5979"/>
    <cellStyle name="Nota 3 6 2 4 4 3 2" xfId="19497"/>
    <cellStyle name="Nota 3 6 2 4 4 3 2 2" xfId="40640"/>
    <cellStyle name="Nota 3 6 2 4 4 3 3" xfId="40639"/>
    <cellStyle name="Nota 3 6 2 4 4 4" xfId="9422"/>
    <cellStyle name="Nota 3 6 2 4 4 4 2" xfId="40641"/>
    <cellStyle name="Nota 3 6 2 4 4 5" xfId="13388"/>
    <cellStyle name="Nota 3 6 2 4 4 5 2" xfId="40642"/>
    <cellStyle name="Nota 3 6 2 4 4 6" xfId="40635"/>
    <cellStyle name="Nota 3 6 2 4 5" xfId="3942"/>
    <cellStyle name="Nota 3 6 2 4 5 2" xfId="7919"/>
    <cellStyle name="Nota 3 6 2 4 5 2 2" xfId="11887"/>
    <cellStyle name="Nota 3 6 2 4 5 2 2 2" xfId="40645"/>
    <cellStyle name="Nota 3 6 2 4 5 2 3" xfId="21437"/>
    <cellStyle name="Nota 3 6 2 4 5 2 3 2" xfId="40646"/>
    <cellStyle name="Nota 3 6 2 4 5 2 4" xfId="40644"/>
    <cellStyle name="Nota 3 6 2 4 5 3" xfId="6211"/>
    <cellStyle name="Nota 3 6 2 4 5 3 2" xfId="19729"/>
    <cellStyle name="Nota 3 6 2 4 5 3 2 2" xfId="40648"/>
    <cellStyle name="Nota 3 6 2 4 5 3 3" xfId="40647"/>
    <cellStyle name="Nota 3 6 2 4 5 4" xfId="9599"/>
    <cellStyle name="Nota 3 6 2 4 5 4 2" xfId="40649"/>
    <cellStyle name="Nota 3 6 2 4 5 5" xfId="13017"/>
    <cellStyle name="Nota 3 6 2 4 5 5 2" xfId="40650"/>
    <cellStyle name="Nota 3 6 2 4 5 6" xfId="40643"/>
    <cellStyle name="Nota 3 6 2 4 6" xfId="6443"/>
    <cellStyle name="Nota 3 6 2 4 6 2" xfId="8151"/>
    <cellStyle name="Nota 3 6 2 4 6 2 2" xfId="12119"/>
    <cellStyle name="Nota 3 6 2 4 6 2 2 2" xfId="40653"/>
    <cellStyle name="Nota 3 6 2 4 6 2 3" xfId="21669"/>
    <cellStyle name="Nota 3 6 2 4 6 2 3 2" xfId="40654"/>
    <cellStyle name="Nota 3 6 2 4 6 2 4" xfId="40652"/>
    <cellStyle name="Nota 3 6 2 4 6 3" xfId="10577"/>
    <cellStyle name="Nota 3 6 2 4 6 3 2" xfId="40655"/>
    <cellStyle name="Nota 3 6 2 4 6 4" xfId="19961"/>
    <cellStyle name="Nota 3 6 2 4 6 4 2" xfId="40656"/>
    <cellStyle name="Nota 3 6 2 4 6 5" xfId="40651"/>
    <cellStyle name="Nota 3 6 2 4 7" xfId="5431"/>
    <cellStyle name="Nota 3 6 2 4 7 2" xfId="10172"/>
    <cellStyle name="Nota 3 6 2 4 7 2 2" xfId="40658"/>
    <cellStyle name="Nota 3 6 2 4 7 3" xfId="18949"/>
    <cellStyle name="Nota 3 6 2 4 7 3 2" xfId="40659"/>
    <cellStyle name="Nota 3 6 2 4 7 4" xfId="40657"/>
    <cellStyle name="Nota 3 6 2 4 8" xfId="7139"/>
    <cellStyle name="Nota 3 6 2 4 8 2" xfId="11160"/>
    <cellStyle name="Nota 3 6 2 4 8 2 2" xfId="40661"/>
    <cellStyle name="Nota 3 6 2 4 8 3" xfId="20657"/>
    <cellStyle name="Nota 3 6 2 4 8 3 2" xfId="40662"/>
    <cellStyle name="Nota 3 6 2 4 8 4" xfId="40660"/>
    <cellStyle name="Nota 3 6 2 4 9" xfId="4532"/>
    <cellStyle name="Nota 3 6 2 4 9 2" xfId="12443"/>
    <cellStyle name="Nota 3 6 2 4 9 2 2" xfId="40664"/>
    <cellStyle name="Nota 3 6 2 4 9 3" xfId="40663"/>
    <cellStyle name="Nota 3 6 2 5" xfId="2582"/>
    <cellStyle name="Nota 3 6 2 5 2" xfId="2969"/>
    <cellStyle name="Nota 3 6 2 5 2 2" xfId="4585"/>
    <cellStyle name="Nota 3 6 2 5 2 2 2" xfId="12279"/>
    <cellStyle name="Nota 3 6 2 5 2 2 2 2" xfId="40668"/>
    <cellStyle name="Nota 3 6 2 5 2 2 3" xfId="40667"/>
    <cellStyle name="Nota 3 6 2 5 2 3" xfId="9062"/>
    <cellStyle name="Nota 3 6 2 5 2 3 2" xfId="40669"/>
    <cellStyle name="Nota 3 6 2 5 2 4" xfId="17473"/>
    <cellStyle name="Nota 3 6 2 5 2 4 2" xfId="40670"/>
    <cellStyle name="Nota 3 6 2 5 2 5" xfId="40666"/>
    <cellStyle name="Nota 3 6 2 5 3" xfId="3352"/>
    <cellStyle name="Nota 3 6 2 5 3 2" xfId="13645"/>
    <cellStyle name="Nota 3 6 2 5 3 2 2" xfId="40672"/>
    <cellStyle name="Nota 3 6 2 5 3 3" xfId="40671"/>
    <cellStyle name="Nota 3 6 2 5 4" xfId="3735"/>
    <cellStyle name="Nota 3 6 2 5 4 2" xfId="13224"/>
    <cellStyle name="Nota 3 6 2 5 4 2 2" xfId="40674"/>
    <cellStyle name="Nota 3 6 2 5 4 3" xfId="40673"/>
    <cellStyle name="Nota 3 6 2 5 5" xfId="4117"/>
    <cellStyle name="Nota 3 6 2 5 5 2" xfId="12842"/>
    <cellStyle name="Nota 3 6 2 5 5 2 2" xfId="40676"/>
    <cellStyle name="Nota 3 6 2 5 5 3" xfId="40675"/>
    <cellStyle name="Nota 3 6 2 5 6" xfId="4783"/>
    <cellStyle name="Nota 3 6 2 5 6 2" xfId="18301"/>
    <cellStyle name="Nota 3 6 2 5 6 2 2" xfId="40678"/>
    <cellStyle name="Nota 3 6 2 5 6 3" xfId="40677"/>
    <cellStyle name="Nota 3 6 2 5 7" xfId="8713"/>
    <cellStyle name="Nota 3 6 2 5 7 2" xfId="40679"/>
    <cellStyle name="Nota 3 6 2 5 8" xfId="18013"/>
    <cellStyle name="Nota 3 6 2 5 8 2" xfId="40680"/>
    <cellStyle name="Nota 3 6 2 5 9" xfId="40665"/>
    <cellStyle name="Nota 3 6 2 6" xfId="2568"/>
    <cellStyle name="Nota 3 6 2 6 2" xfId="2955"/>
    <cellStyle name="Nota 3 6 2 6 2 2" xfId="7509"/>
    <cellStyle name="Nota 3 6 2 6 2 2 2" xfId="21027"/>
    <cellStyle name="Nota 3 6 2 6 2 2 2 2" xfId="40684"/>
    <cellStyle name="Nota 3 6 2 6 2 2 3" xfId="40683"/>
    <cellStyle name="Nota 3 6 2 6 2 3" xfId="9050"/>
    <cellStyle name="Nota 3 6 2 6 2 3 2" xfId="40685"/>
    <cellStyle name="Nota 3 6 2 6 2 4" xfId="16805"/>
    <cellStyle name="Nota 3 6 2 6 2 4 2" xfId="40686"/>
    <cellStyle name="Nota 3 6 2 6 2 5" xfId="40682"/>
    <cellStyle name="Nota 3 6 2 6 3" xfId="3338"/>
    <cellStyle name="Nota 3 6 2 6 3 2" xfId="13678"/>
    <cellStyle name="Nota 3 6 2 6 3 2 2" xfId="40688"/>
    <cellStyle name="Nota 3 6 2 6 3 3" xfId="40687"/>
    <cellStyle name="Nota 3 6 2 6 4" xfId="3721"/>
    <cellStyle name="Nota 3 6 2 6 4 2" xfId="13238"/>
    <cellStyle name="Nota 3 6 2 6 4 2 2" xfId="40690"/>
    <cellStyle name="Nota 3 6 2 6 4 3" xfId="40689"/>
    <cellStyle name="Nota 3 6 2 6 5" xfId="4103"/>
    <cellStyle name="Nota 3 6 2 6 5 2" xfId="12856"/>
    <cellStyle name="Nota 3 6 2 6 5 2 2" xfId="40692"/>
    <cellStyle name="Nota 3 6 2 6 5 3" xfId="40691"/>
    <cellStyle name="Nota 3 6 2 6 6" xfId="5801"/>
    <cellStyle name="Nota 3 6 2 6 6 2" xfId="19319"/>
    <cellStyle name="Nota 3 6 2 6 6 2 2" xfId="40694"/>
    <cellStyle name="Nota 3 6 2 6 6 3" xfId="40693"/>
    <cellStyle name="Nota 3 6 2 6 7" xfId="8701"/>
    <cellStyle name="Nota 3 6 2 6 7 2" xfId="40695"/>
    <cellStyle name="Nota 3 6 2 6 8" xfId="17350"/>
    <cellStyle name="Nota 3 6 2 6 8 2" xfId="40696"/>
    <cellStyle name="Nota 3 6 2 6 9" xfId="40681"/>
    <cellStyle name="Nota 3 6 2 7" xfId="5824"/>
    <cellStyle name="Nota 3 6 2 7 2" xfId="7532"/>
    <cellStyle name="Nota 3 6 2 7 2 2" xfId="11503"/>
    <cellStyle name="Nota 3 6 2 7 2 2 2" xfId="40699"/>
    <cellStyle name="Nota 3 6 2 7 2 3" xfId="21050"/>
    <cellStyle name="Nota 3 6 2 7 2 3 2" xfId="40700"/>
    <cellStyle name="Nota 3 6 2 7 2 4" xfId="40698"/>
    <cellStyle name="Nota 3 6 2 7 3" xfId="10358"/>
    <cellStyle name="Nota 3 6 2 7 3 2" xfId="40701"/>
    <cellStyle name="Nota 3 6 2 7 4" xfId="19342"/>
    <cellStyle name="Nota 3 6 2 7 4 2" xfId="40702"/>
    <cellStyle name="Nota 3 6 2 7 5" xfId="40697"/>
    <cellStyle name="Nota 3 6 2 8" xfId="4898"/>
    <cellStyle name="Nota 3 6 2 8 2" xfId="6607"/>
    <cellStyle name="Nota 3 6 2 8 2 2" xfId="10741"/>
    <cellStyle name="Nota 3 6 2 8 2 2 2" xfId="40705"/>
    <cellStyle name="Nota 3 6 2 8 2 3" xfId="20125"/>
    <cellStyle name="Nota 3 6 2 8 2 3 2" xfId="40706"/>
    <cellStyle name="Nota 3 6 2 8 2 4" xfId="40704"/>
    <cellStyle name="Nota 3 6 2 8 3" xfId="9915"/>
    <cellStyle name="Nota 3 6 2 8 3 2" xfId="40707"/>
    <cellStyle name="Nota 3 6 2 8 4" xfId="18416"/>
    <cellStyle name="Nota 3 6 2 8 4 2" xfId="40708"/>
    <cellStyle name="Nota 3 6 2 8 5" xfId="40703"/>
    <cellStyle name="Nota 3 6 2 9" xfId="5246"/>
    <cellStyle name="Nota 3 6 2 9 2" xfId="10022"/>
    <cellStyle name="Nota 3 6 2 9 2 2" xfId="40710"/>
    <cellStyle name="Nota 3 6 2 9 3" xfId="18764"/>
    <cellStyle name="Nota 3 6 2 9 3 2" xfId="40711"/>
    <cellStyle name="Nota 3 6 2 9 4" xfId="40709"/>
    <cellStyle name="Nota 3 6 3" xfId="2193"/>
    <cellStyle name="Nota 3 6 3 10" xfId="5260"/>
    <cellStyle name="Nota 3 6 3 10 2" xfId="10036"/>
    <cellStyle name="Nota 3 6 3 10 2 2" xfId="40714"/>
    <cellStyle name="Nota 3 6 3 10 3" xfId="18778"/>
    <cellStyle name="Nota 3 6 3 10 3 2" xfId="40715"/>
    <cellStyle name="Nota 3 6 3 10 4" xfId="40713"/>
    <cellStyle name="Nota 3 6 3 11" xfId="6969"/>
    <cellStyle name="Nota 3 6 3 11 2" xfId="11023"/>
    <cellStyle name="Nota 3 6 3 11 2 2" xfId="40717"/>
    <cellStyle name="Nota 3 6 3 11 3" xfId="20487"/>
    <cellStyle name="Nota 3 6 3 11 3 2" xfId="40718"/>
    <cellStyle name="Nota 3 6 3 11 4" xfId="40716"/>
    <cellStyle name="Nota 3 6 3 12" xfId="4386"/>
    <cellStyle name="Nota 3 6 3 12 2" xfId="12587"/>
    <cellStyle name="Nota 3 6 3 12 2 2" xfId="40720"/>
    <cellStyle name="Nota 3 6 3 12 3" xfId="40719"/>
    <cellStyle name="Nota 3 6 3 13" xfId="8348"/>
    <cellStyle name="Nota 3 6 3 13 2" xfId="40721"/>
    <cellStyle name="Nota 3 6 3 14" xfId="16188"/>
    <cellStyle name="Nota 3 6 3 14 2" xfId="40722"/>
    <cellStyle name="Nota 3 6 3 15" xfId="40712"/>
    <cellStyle name="Nota 3 6 3 2" xfId="2241"/>
    <cellStyle name="Nota 3 6 3 2 2" xfId="2464"/>
    <cellStyle name="Nota 3 6 3 2 2 10" xfId="8616"/>
    <cellStyle name="Nota 3 6 3 2 2 10 2" xfId="40725"/>
    <cellStyle name="Nota 3 6 3 2 2 11" xfId="16759"/>
    <cellStyle name="Nota 3 6 3 2 2 11 2" xfId="40726"/>
    <cellStyle name="Nota 3 6 3 2 2 12" xfId="40724"/>
    <cellStyle name="Nota 3 6 3 2 2 2" xfId="2851"/>
    <cellStyle name="Nota 3 6 3 2 2 2 2" xfId="7429"/>
    <cellStyle name="Nota 3 6 3 2 2 2 2 2" xfId="11405"/>
    <cellStyle name="Nota 3 6 3 2 2 2 2 2 2" xfId="40729"/>
    <cellStyle name="Nota 3 6 3 2 2 2 2 3" xfId="20947"/>
    <cellStyle name="Nota 3 6 3 2 2 2 2 3 2" xfId="40730"/>
    <cellStyle name="Nota 3 6 3 2 2 2 2 4" xfId="40728"/>
    <cellStyle name="Nota 3 6 3 2 2 2 3" xfId="5721"/>
    <cellStyle name="Nota 3 6 3 2 2 2 3 2" xfId="19239"/>
    <cellStyle name="Nota 3 6 3 2 2 2 3 2 2" xfId="40732"/>
    <cellStyle name="Nota 3 6 3 2 2 2 3 3" xfId="40731"/>
    <cellStyle name="Nota 3 6 3 2 2 2 4" xfId="8981"/>
    <cellStyle name="Nota 3 6 3 2 2 2 4 2" xfId="40733"/>
    <cellStyle name="Nota 3 6 3 2 2 2 5" xfId="16454"/>
    <cellStyle name="Nota 3 6 3 2 2 2 5 2" xfId="40734"/>
    <cellStyle name="Nota 3 6 3 2 2 2 6" xfId="40727"/>
    <cellStyle name="Nota 3 6 3 2 2 3" xfId="3234"/>
    <cellStyle name="Nota 3 6 3 2 2 3 2" xfId="4555"/>
    <cellStyle name="Nota 3 6 3 2 2 3 2 2" xfId="9806"/>
    <cellStyle name="Nota 3 6 3 2 2 3 2 2 2" xfId="40737"/>
    <cellStyle name="Nota 3 6 3 2 2 3 2 3" xfId="12434"/>
    <cellStyle name="Nota 3 6 3 2 2 3 2 3 2" xfId="40738"/>
    <cellStyle name="Nota 3 6 3 2 2 3 2 4" xfId="40736"/>
    <cellStyle name="Nota 3 6 3 2 2 3 3" xfId="4766"/>
    <cellStyle name="Nota 3 6 3 2 2 3 3 2" xfId="18284"/>
    <cellStyle name="Nota 3 6 3 2 2 3 3 2 2" xfId="40740"/>
    <cellStyle name="Nota 3 6 3 2 2 3 3 3" xfId="40739"/>
    <cellStyle name="Nota 3 6 3 2 2 3 4" xfId="9296"/>
    <cellStyle name="Nota 3 6 3 2 2 3 4 2" xfId="40741"/>
    <cellStyle name="Nota 3 6 3 2 2 3 5" xfId="16927"/>
    <cellStyle name="Nota 3 6 3 2 2 3 5 2" xfId="40742"/>
    <cellStyle name="Nota 3 6 3 2 2 3 6" xfId="40735"/>
    <cellStyle name="Nota 3 6 3 2 2 4" xfId="3617"/>
    <cellStyle name="Nota 3 6 3 2 2 4 2" xfId="7736"/>
    <cellStyle name="Nota 3 6 3 2 2 4 2 2" xfId="11704"/>
    <cellStyle name="Nota 3 6 3 2 2 4 2 2 2" xfId="40745"/>
    <cellStyle name="Nota 3 6 3 2 2 4 2 3" xfId="21254"/>
    <cellStyle name="Nota 3 6 3 2 2 4 2 3 2" xfId="40746"/>
    <cellStyle name="Nota 3 6 3 2 2 4 2 4" xfId="40744"/>
    <cellStyle name="Nota 3 6 3 2 2 4 3" xfId="6028"/>
    <cellStyle name="Nota 3 6 3 2 2 4 3 2" xfId="19546"/>
    <cellStyle name="Nota 3 6 3 2 2 4 3 2 2" xfId="40748"/>
    <cellStyle name="Nota 3 6 3 2 2 4 3 3" xfId="40747"/>
    <cellStyle name="Nota 3 6 3 2 2 4 4" xfId="9474"/>
    <cellStyle name="Nota 3 6 3 2 2 4 4 2" xfId="40749"/>
    <cellStyle name="Nota 3 6 3 2 2 4 5" xfId="13334"/>
    <cellStyle name="Nota 3 6 3 2 2 4 5 2" xfId="40750"/>
    <cellStyle name="Nota 3 6 3 2 2 4 6" xfId="40743"/>
    <cellStyle name="Nota 3 6 3 2 2 5" xfId="3999"/>
    <cellStyle name="Nota 3 6 3 2 2 5 2" xfId="7968"/>
    <cellStyle name="Nota 3 6 3 2 2 5 2 2" xfId="11936"/>
    <cellStyle name="Nota 3 6 3 2 2 5 2 2 2" xfId="40753"/>
    <cellStyle name="Nota 3 6 3 2 2 5 2 3" xfId="21486"/>
    <cellStyle name="Nota 3 6 3 2 2 5 2 3 2" xfId="40754"/>
    <cellStyle name="Nota 3 6 3 2 2 5 2 4" xfId="40752"/>
    <cellStyle name="Nota 3 6 3 2 2 5 3" xfId="6260"/>
    <cellStyle name="Nota 3 6 3 2 2 5 3 2" xfId="19778"/>
    <cellStyle name="Nota 3 6 3 2 2 5 3 2 2" xfId="40756"/>
    <cellStyle name="Nota 3 6 3 2 2 5 3 3" xfId="40755"/>
    <cellStyle name="Nota 3 6 3 2 2 5 4" xfId="9651"/>
    <cellStyle name="Nota 3 6 3 2 2 5 4 2" xfId="40757"/>
    <cellStyle name="Nota 3 6 3 2 2 5 5" xfId="12960"/>
    <cellStyle name="Nota 3 6 3 2 2 5 5 2" xfId="40758"/>
    <cellStyle name="Nota 3 6 3 2 2 5 6" xfId="40751"/>
    <cellStyle name="Nota 3 6 3 2 2 6" xfId="6492"/>
    <cellStyle name="Nota 3 6 3 2 2 6 2" xfId="8200"/>
    <cellStyle name="Nota 3 6 3 2 2 6 2 2" xfId="12168"/>
    <cellStyle name="Nota 3 6 3 2 2 6 2 2 2" xfId="40761"/>
    <cellStyle name="Nota 3 6 3 2 2 6 2 3" xfId="21718"/>
    <cellStyle name="Nota 3 6 3 2 2 6 2 3 2" xfId="40762"/>
    <cellStyle name="Nota 3 6 3 2 2 6 2 4" xfId="40760"/>
    <cellStyle name="Nota 3 6 3 2 2 6 3" xfId="10626"/>
    <cellStyle name="Nota 3 6 3 2 2 6 3 2" xfId="40763"/>
    <cellStyle name="Nota 3 6 3 2 2 6 4" xfId="20010"/>
    <cellStyle name="Nota 3 6 3 2 2 6 4 2" xfId="40764"/>
    <cellStyle name="Nota 3 6 3 2 2 6 5" xfId="40759"/>
    <cellStyle name="Nota 3 6 3 2 2 7" xfId="5480"/>
    <cellStyle name="Nota 3 6 3 2 2 7 2" xfId="10221"/>
    <cellStyle name="Nota 3 6 3 2 2 7 2 2" xfId="40766"/>
    <cellStyle name="Nota 3 6 3 2 2 7 3" xfId="18998"/>
    <cellStyle name="Nota 3 6 3 2 2 7 3 2" xfId="40767"/>
    <cellStyle name="Nota 3 6 3 2 2 7 4" xfId="40765"/>
    <cellStyle name="Nota 3 6 3 2 2 8" xfId="7188"/>
    <cellStyle name="Nota 3 6 3 2 2 8 2" xfId="11209"/>
    <cellStyle name="Nota 3 6 3 2 2 8 2 2" xfId="40769"/>
    <cellStyle name="Nota 3 6 3 2 2 8 3" xfId="20706"/>
    <cellStyle name="Nota 3 6 3 2 2 8 3 2" xfId="40770"/>
    <cellStyle name="Nota 3 6 3 2 2 8 4" xfId="40768"/>
    <cellStyle name="Nota 3 6 3 2 2 9" xfId="4674"/>
    <cellStyle name="Nota 3 6 3 2 2 9 2" xfId="12362"/>
    <cellStyle name="Nota 3 6 3 2 2 9 2 2" xfId="40772"/>
    <cellStyle name="Nota 3 6 3 2 2 9 3" xfId="40771"/>
    <cellStyle name="Nota 3 6 3 2 3" xfId="2731"/>
    <cellStyle name="Nota 3 6 3 2 3 10" xfId="8861"/>
    <cellStyle name="Nota 3 6 3 2 3 10 2" xfId="40774"/>
    <cellStyle name="Nota 3 6 3 2 3 11" xfId="17807"/>
    <cellStyle name="Nota 3 6 3 2 3 11 2" xfId="40775"/>
    <cellStyle name="Nota 3 6 3 2 3 12" xfId="40773"/>
    <cellStyle name="Nota 3 6 3 2 3 2" xfId="3118"/>
    <cellStyle name="Nota 3 6 3 2 3 2 2" xfId="7479"/>
    <cellStyle name="Nota 3 6 3 2 3 2 2 2" xfId="11455"/>
    <cellStyle name="Nota 3 6 3 2 3 2 2 2 2" xfId="40778"/>
    <cellStyle name="Nota 3 6 3 2 3 2 2 3" xfId="20997"/>
    <cellStyle name="Nota 3 6 3 2 3 2 2 3 2" xfId="40779"/>
    <cellStyle name="Nota 3 6 3 2 3 2 2 4" xfId="40777"/>
    <cellStyle name="Nota 3 6 3 2 3 2 3" xfId="5771"/>
    <cellStyle name="Nota 3 6 3 2 3 2 3 2" xfId="19289"/>
    <cellStyle name="Nota 3 6 3 2 3 2 3 2 2" xfId="40781"/>
    <cellStyle name="Nota 3 6 3 2 3 2 3 3" xfId="40780"/>
    <cellStyle name="Nota 3 6 3 2 3 2 4" xfId="9210"/>
    <cellStyle name="Nota 3 6 3 2 3 2 4 2" xfId="40782"/>
    <cellStyle name="Nota 3 6 3 2 3 2 5" xfId="14222"/>
    <cellStyle name="Nota 3 6 3 2 3 2 5 2" xfId="40783"/>
    <cellStyle name="Nota 3 6 3 2 3 2 6" xfId="40776"/>
    <cellStyle name="Nota 3 6 3 2 3 3" xfId="3501"/>
    <cellStyle name="Nota 3 6 3 2 3 3 2" xfId="4538"/>
    <cellStyle name="Nota 3 6 3 2 3 3 2 2" xfId="9791"/>
    <cellStyle name="Nota 3 6 3 2 3 3 2 2 2" xfId="40786"/>
    <cellStyle name="Nota 3 6 3 2 3 3 2 3" xfId="12440"/>
    <cellStyle name="Nota 3 6 3 2 3 3 2 3 2" xfId="40787"/>
    <cellStyle name="Nota 3 6 3 2 3 3 2 4" xfId="40785"/>
    <cellStyle name="Nota 3 6 3 2 3 3 3" xfId="4831"/>
    <cellStyle name="Nota 3 6 3 2 3 3 3 2" xfId="18349"/>
    <cellStyle name="Nota 3 6 3 2 3 3 3 2 2" xfId="40789"/>
    <cellStyle name="Nota 3 6 3 2 3 3 3 3" xfId="40788"/>
    <cellStyle name="Nota 3 6 3 2 3 3 4" xfId="9420"/>
    <cellStyle name="Nota 3 6 3 2 3 3 4 2" xfId="40790"/>
    <cellStyle name="Nota 3 6 3 2 3 3 5" xfId="13444"/>
    <cellStyle name="Nota 3 6 3 2 3 3 5 2" xfId="40791"/>
    <cellStyle name="Nota 3 6 3 2 3 3 6" xfId="40784"/>
    <cellStyle name="Nota 3 6 3 2 3 4" xfId="3884"/>
    <cellStyle name="Nota 3 6 3 2 3 4 2" xfId="7786"/>
    <cellStyle name="Nota 3 6 3 2 3 4 2 2" xfId="11754"/>
    <cellStyle name="Nota 3 6 3 2 3 4 2 2 2" xfId="40794"/>
    <cellStyle name="Nota 3 6 3 2 3 4 2 3" xfId="21304"/>
    <cellStyle name="Nota 3 6 3 2 3 4 2 3 2" xfId="40795"/>
    <cellStyle name="Nota 3 6 3 2 3 4 2 4" xfId="40793"/>
    <cellStyle name="Nota 3 6 3 2 3 4 3" xfId="6078"/>
    <cellStyle name="Nota 3 6 3 2 3 4 3 2" xfId="19596"/>
    <cellStyle name="Nota 3 6 3 2 3 4 3 2 2" xfId="40797"/>
    <cellStyle name="Nota 3 6 3 2 3 4 3 3" xfId="40796"/>
    <cellStyle name="Nota 3 6 3 2 3 4 4" xfId="9598"/>
    <cellStyle name="Nota 3 6 3 2 3 4 4 2" xfId="40798"/>
    <cellStyle name="Nota 3 6 3 2 3 4 5" xfId="13075"/>
    <cellStyle name="Nota 3 6 3 2 3 4 5 2" xfId="40799"/>
    <cellStyle name="Nota 3 6 3 2 3 4 6" xfId="40792"/>
    <cellStyle name="Nota 3 6 3 2 3 5" xfId="4266"/>
    <cellStyle name="Nota 3 6 3 2 3 5 2" xfId="8018"/>
    <cellStyle name="Nota 3 6 3 2 3 5 2 2" xfId="11986"/>
    <cellStyle name="Nota 3 6 3 2 3 5 2 2 2" xfId="40802"/>
    <cellStyle name="Nota 3 6 3 2 3 5 2 3" xfId="21536"/>
    <cellStyle name="Nota 3 6 3 2 3 5 2 3 2" xfId="40803"/>
    <cellStyle name="Nota 3 6 3 2 3 5 2 4" xfId="40801"/>
    <cellStyle name="Nota 3 6 3 2 3 5 3" xfId="6310"/>
    <cellStyle name="Nota 3 6 3 2 3 5 3 2" xfId="19828"/>
    <cellStyle name="Nota 3 6 3 2 3 5 3 2 2" xfId="40805"/>
    <cellStyle name="Nota 3 6 3 2 3 5 3 3" xfId="40804"/>
    <cellStyle name="Nota 3 6 3 2 3 5 4" xfId="9775"/>
    <cellStyle name="Nota 3 6 3 2 3 5 4 2" xfId="40806"/>
    <cellStyle name="Nota 3 6 3 2 3 5 5" xfId="12693"/>
    <cellStyle name="Nota 3 6 3 2 3 5 5 2" xfId="40807"/>
    <cellStyle name="Nota 3 6 3 2 3 5 6" xfId="40800"/>
    <cellStyle name="Nota 3 6 3 2 3 6" xfId="6542"/>
    <cellStyle name="Nota 3 6 3 2 3 6 2" xfId="8250"/>
    <cellStyle name="Nota 3 6 3 2 3 6 2 2" xfId="12218"/>
    <cellStyle name="Nota 3 6 3 2 3 6 2 2 2" xfId="40810"/>
    <cellStyle name="Nota 3 6 3 2 3 6 2 3" xfId="21768"/>
    <cellStyle name="Nota 3 6 3 2 3 6 2 3 2" xfId="40811"/>
    <cellStyle name="Nota 3 6 3 2 3 6 2 4" xfId="40809"/>
    <cellStyle name="Nota 3 6 3 2 3 6 3" xfId="10676"/>
    <cellStyle name="Nota 3 6 3 2 3 6 3 2" xfId="40812"/>
    <cellStyle name="Nota 3 6 3 2 3 6 4" xfId="20060"/>
    <cellStyle name="Nota 3 6 3 2 3 6 4 2" xfId="40813"/>
    <cellStyle name="Nota 3 6 3 2 3 6 5" xfId="40808"/>
    <cellStyle name="Nota 3 6 3 2 3 7" xfId="5530"/>
    <cellStyle name="Nota 3 6 3 2 3 7 2" xfId="10271"/>
    <cellStyle name="Nota 3 6 3 2 3 7 2 2" xfId="40815"/>
    <cellStyle name="Nota 3 6 3 2 3 7 3" xfId="19048"/>
    <cellStyle name="Nota 3 6 3 2 3 7 3 2" xfId="40816"/>
    <cellStyle name="Nota 3 6 3 2 3 7 4" xfId="40814"/>
    <cellStyle name="Nota 3 6 3 2 3 8" xfId="7238"/>
    <cellStyle name="Nota 3 6 3 2 3 8 2" xfId="11259"/>
    <cellStyle name="Nota 3 6 3 2 3 8 2 2" xfId="40818"/>
    <cellStyle name="Nota 3 6 3 2 3 8 3" xfId="20756"/>
    <cellStyle name="Nota 3 6 3 2 3 8 3 2" xfId="40819"/>
    <cellStyle name="Nota 3 6 3 2 3 8 4" xfId="40817"/>
    <cellStyle name="Nota 3 6 3 2 3 9" xfId="4724"/>
    <cellStyle name="Nota 3 6 3 2 3 9 2" xfId="12324"/>
    <cellStyle name="Nota 3 6 3 2 3 9 2 2" xfId="40821"/>
    <cellStyle name="Nota 3 6 3 2 3 9 3" xfId="40820"/>
    <cellStyle name="Nota 3 6 3 2 4" xfId="2788"/>
    <cellStyle name="Nota 3 6 3 2 4 2" xfId="3175"/>
    <cellStyle name="Nota 3 6 3 2 4 2 2" xfId="14528"/>
    <cellStyle name="Nota 3 6 3 2 4 2 2 2" xfId="40824"/>
    <cellStyle name="Nota 3 6 3 2 4 2 3" xfId="40823"/>
    <cellStyle name="Nota 3 6 3 2 4 3" xfId="3558"/>
    <cellStyle name="Nota 3 6 3 2 4 3 2" xfId="12300"/>
    <cellStyle name="Nota 3 6 3 2 4 3 2 2" xfId="40826"/>
    <cellStyle name="Nota 3 6 3 2 4 3 3" xfId="40825"/>
    <cellStyle name="Nota 3 6 3 2 4 4" xfId="3941"/>
    <cellStyle name="Nota 3 6 3 2 4 4 2" xfId="13018"/>
    <cellStyle name="Nota 3 6 3 2 4 4 2 2" xfId="40828"/>
    <cellStyle name="Nota 3 6 3 2 4 4 3" xfId="40827"/>
    <cellStyle name="Nota 3 6 3 2 4 5" xfId="4323"/>
    <cellStyle name="Nota 3 6 3 2 4 5 2" xfId="12637"/>
    <cellStyle name="Nota 3 6 3 2 4 5 2 2" xfId="40830"/>
    <cellStyle name="Nota 3 6 3 2 4 5 3" xfId="40829"/>
    <cellStyle name="Nota 3 6 3 2 4 6" xfId="5320"/>
    <cellStyle name="Nota 3 6 3 2 4 6 2" xfId="18838"/>
    <cellStyle name="Nota 3 6 3 2 4 6 2 2" xfId="40832"/>
    <cellStyle name="Nota 3 6 3 2 4 6 3" xfId="40831"/>
    <cellStyle name="Nota 3 6 3 2 4 7" xfId="8918"/>
    <cellStyle name="Nota 3 6 3 2 4 7 2" xfId="40833"/>
    <cellStyle name="Nota 3 6 3 2 4 8" xfId="15302"/>
    <cellStyle name="Nota 3 6 3 2 4 8 2" xfId="40834"/>
    <cellStyle name="Nota 3 6 3 2 4 9" xfId="40822"/>
    <cellStyle name="Nota 3 6 3 2 5" xfId="2406"/>
    <cellStyle name="Nota 3 6 3 2 5 2" xfId="7028"/>
    <cellStyle name="Nota 3 6 3 2 5 2 2" xfId="20546"/>
    <cellStyle name="Nota 3 6 3 2 5 2 2 2" xfId="40837"/>
    <cellStyle name="Nota 3 6 3 2 5 2 3" xfId="40836"/>
    <cellStyle name="Nota 3 6 3 2 5 3" xfId="8558"/>
    <cellStyle name="Nota 3 6 3 2 5 3 2" xfId="40838"/>
    <cellStyle name="Nota 3 6 3 2 5 4" xfId="17831"/>
    <cellStyle name="Nota 3 6 3 2 5 4 2" xfId="40839"/>
    <cellStyle name="Nota 3 6 3 2 5 5" xfId="40835"/>
    <cellStyle name="Nota 3 6 3 2 6" xfId="8396"/>
    <cellStyle name="Nota 3 6 3 2 6 2" xfId="40840"/>
    <cellStyle name="Nota 3 6 3 2 7" xfId="40723"/>
    <cellStyle name="Nota 3 6 3 3" xfId="2124"/>
    <cellStyle name="Nota 3 6 3 3 2" xfId="2419"/>
    <cellStyle name="Nota 3 6 3 3 2 10" xfId="8571"/>
    <cellStyle name="Nota 3 6 3 3 2 10 2" xfId="40843"/>
    <cellStyle name="Nota 3 6 3 3 2 11" xfId="16933"/>
    <cellStyle name="Nota 3 6 3 3 2 11 2" xfId="40844"/>
    <cellStyle name="Nota 3 6 3 3 2 12" xfId="40842"/>
    <cellStyle name="Nota 3 6 3 3 2 2" xfId="2806"/>
    <cellStyle name="Nota 3 6 3 3 2 2 2" xfId="6860"/>
    <cellStyle name="Nota 3 6 3 3 2 2 2 2" xfId="10946"/>
    <cellStyle name="Nota 3 6 3 3 2 2 2 2 2" xfId="40847"/>
    <cellStyle name="Nota 3 6 3 3 2 2 2 3" xfId="20378"/>
    <cellStyle name="Nota 3 6 3 3 2 2 2 3 2" xfId="40848"/>
    <cellStyle name="Nota 3 6 3 3 2 2 2 4" xfId="40846"/>
    <cellStyle name="Nota 3 6 3 3 2 2 3" xfId="5151"/>
    <cellStyle name="Nota 3 6 3 3 2 2 3 2" xfId="18669"/>
    <cellStyle name="Nota 3 6 3 3 2 2 3 2 2" xfId="40850"/>
    <cellStyle name="Nota 3 6 3 3 2 2 3 3" xfId="40849"/>
    <cellStyle name="Nota 3 6 3 3 2 2 4" xfId="8936"/>
    <cellStyle name="Nota 3 6 3 3 2 2 4 2" xfId="40851"/>
    <cellStyle name="Nota 3 6 3 3 2 2 5" xfId="14713"/>
    <cellStyle name="Nota 3 6 3 3 2 2 5 2" xfId="40852"/>
    <cellStyle name="Nota 3 6 3 3 2 2 6" xfId="40845"/>
    <cellStyle name="Nota 3 6 3 3 2 3" xfId="3189"/>
    <cellStyle name="Nota 3 6 3 3 2 3 2" xfId="7279"/>
    <cellStyle name="Nota 3 6 3 3 2 3 2 2" xfId="11294"/>
    <cellStyle name="Nota 3 6 3 3 2 3 2 2 2" xfId="40855"/>
    <cellStyle name="Nota 3 6 3 3 2 3 2 3" xfId="20797"/>
    <cellStyle name="Nota 3 6 3 3 2 3 2 3 2" xfId="40856"/>
    <cellStyle name="Nota 3 6 3 3 2 3 2 4" xfId="40854"/>
    <cellStyle name="Nota 3 6 3 3 2 3 3" xfId="5571"/>
    <cellStyle name="Nota 3 6 3 3 2 3 3 2" xfId="19089"/>
    <cellStyle name="Nota 3 6 3 3 2 3 3 2 2" xfId="40858"/>
    <cellStyle name="Nota 3 6 3 3 2 3 3 3" xfId="40857"/>
    <cellStyle name="Nota 3 6 3 3 2 3 4" xfId="9251"/>
    <cellStyle name="Nota 3 6 3 3 2 3 4 2" xfId="40859"/>
    <cellStyle name="Nota 3 6 3 3 2 3 5" xfId="18150"/>
    <cellStyle name="Nota 3 6 3 3 2 3 5 2" xfId="40860"/>
    <cellStyle name="Nota 3 6 3 3 2 3 6" xfId="40853"/>
    <cellStyle name="Nota 3 6 3 3 2 4" xfId="3572"/>
    <cellStyle name="Nota 3 6 3 3 2 4 2" xfId="7693"/>
    <cellStyle name="Nota 3 6 3 3 2 4 2 2" xfId="11661"/>
    <cellStyle name="Nota 3 6 3 3 2 4 2 2 2" xfId="40863"/>
    <cellStyle name="Nota 3 6 3 3 2 4 2 3" xfId="21211"/>
    <cellStyle name="Nota 3 6 3 3 2 4 2 3 2" xfId="40864"/>
    <cellStyle name="Nota 3 6 3 3 2 4 2 4" xfId="40862"/>
    <cellStyle name="Nota 3 6 3 3 2 4 3" xfId="5985"/>
    <cellStyle name="Nota 3 6 3 3 2 4 3 2" xfId="19503"/>
    <cellStyle name="Nota 3 6 3 3 2 4 3 2 2" xfId="40866"/>
    <cellStyle name="Nota 3 6 3 3 2 4 3 3" xfId="40865"/>
    <cellStyle name="Nota 3 6 3 3 2 4 4" xfId="9429"/>
    <cellStyle name="Nota 3 6 3 3 2 4 4 2" xfId="40867"/>
    <cellStyle name="Nota 3 6 3 3 2 4 5" xfId="13376"/>
    <cellStyle name="Nota 3 6 3 3 2 4 5 2" xfId="40868"/>
    <cellStyle name="Nota 3 6 3 3 2 4 6" xfId="40861"/>
    <cellStyle name="Nota 3 6 3 3 2 5" xfId="3954"/>
    <cellStyle name="Nota 3 6 3 3 2 5 2" xfId="7925"/>
    <cellStyle name="Nota 3 6 3 3 2 5 2 2" xfId="11893"/>
    <cellStyle name="Nota 3 6 3 3 2 5 2 2 2" xfId="40871"/>
    <cellStyle name="Nota 3 6 3 3 2 5 2 3" xfId="21443"/>
    <cellStyle name="Nota 3 6 3 3 2 5 2 3 2" xfId="40872"/>
    <cellStyle name="Nota 3 6 3 3 2 5 2 4" xfId="40870"/>
    <cellStyle name="Nota 3 6 3 3 2 5 3" xfId="6217"/>
    <cellStyle name="Nota 3 6 3 3 2 5 3 2" xfId="19735"/>
    <cellStyle name="Nota 3 6 3 3 2 5 3 2 2" xfId="40874"/>
    <cellStyle name="Nota 3 6 3 3 2 5 3 3" xfId="40873"/>
    <cellStyle name="Nota 3 6 3 3 2 5 4" xfId="9606"/>
    <cellStyle name="Nota 3 6 3 3 2 5 4 2" xfId="40875"/>
    <cellStyle name="Nota 3 6 3 3 2 5 5" xfId="13005"/>
    <cellStyle name="Nota 3 6 3 3 2 5 5 2" xfId="40876"/>
    <cellStyle name="Nota 3 6 3 3 2 5 6" xfId="40869"/>
    <cellStyle name="Nota 3 6 3 3 2 6" xfId="6449"/>
    <cellStyle name="Nota 3 6 3 3 2 6 2" xfId="8157"/>
    <cellStyle name="Nota 3 6 3 3 2 6 2 2" xfId="12125"/>
    <cellStyle name="Nota 3 6 3 3 2 6 2 2 2" xfId="40879"/>
    <cellStyle name="Nota 3 6 3 3 2 6 2 3" xfId="21675"/>
    <cellStyle name="Nota 3 6 3 3 2 6 2 3 2" xfId="40880"/>
    <cellStyle name="Nota 3 6 3 3 2 6 2 4" xfId="40878"/>
    <cellStyle name="Nota 3 6 3 3 2 6 3" xfId="10583"/>
    <cellStyle name="Nota 3 6 3 3 2 6 3 2" xfId="40881"/>
    <cellStyle name="Nota 3 6 3 3 2 6 4" xfId="19967"/>
    <cellStyle name="Nota 3 6 3 3 2 6 4 2" xfId="40882"/>
    <cellStyle name="Nota 3 6 3 3 2 6 5" xfId="40877"/>
    <cellStyle name="Nota 3 6 3 3 2 7" xfId="5437"/>
    <cellStyle name="Nota 3 6 3 3 2 7 2" xfId="10178"/>
    <cellStyle name="Nota 3 6 3 3 2 7 2 2" xfId="40884"/>
    <cellStyle name="Nota 3 6 3 3 2 7 3" xfId="18955"/>
    <cellStyle name="Nota 3 6 3 3 2 7 3 2" xfId="40885"/>
    <cellStyle name="Nota 3 6 3 3 2 7 4" xfId="40883"/>
    <cellStyle name="Nota 3 6 3 3 2 8" xfId="7145"/>
    <cellStyle name="Nota 3 6 3 3 2 8 2" xfId="11166"/>
    <cellStyle name="Nota 3 6 3 3 2 8 2 2" xfId="40887"/>
    <cellStyle name="Nota 3 6 3 3 2 8 3" xfId="20663"/>
    <cellStyle name="Nota 3 6 3 3 2 8 3 2" xfId="40888"/>
    <cellStyle name="Nota 3 6 3 3 2 8 4" xfId="40886"/>
    <cellStyle name="Nota 3 6 3 3 2 9" xfId="4629"/>
    <cellStyle name="Nota 3 6 3 3 2 9 2" xfId="12252"/>
    <cellStyle name="Nota 3 6 3 3 2 9 2 2" xfId="40890"/>
    <cellStyle name="Nota 3 6 3 3 2 9 3" xfId="40889"/>
    <cellStyle name="Nota 3 6 3 3 3" xfId="2616"/>
    <cellStyle name="Nota 3 6 3 3 3 10" xfId="8746"/>
    <cellStyle name="Nota 3 6 3 3 3 10 2" xfId="40892"/>
    <cellStyle name="Nota 3 6 3 3 3 11" xfId="15013"/>
    <cellStyle name="Nota 3 6 3 3 3 11 2" xfId="40893"/>
    <cellStyle name="Nota 3 6 3 3 3 12" xfId="40891"/>
    <cellStyle name="Nota 3 6 3 3 3 2" xfId="3003"/>
    <cellStyle name="Nota 3 6 3 3 3 2 2" xfId="6829"/>
    <cellStyle name="Nota 3 6 3 3 3 2 2 2" xfId="10915"/>
    <cellStyle name="Nota 3 6 3 3 3 2 2 2 2" xfId="40896"/>
    <cellStyle name="Nota 3 6 3 3 3 2 2 3" xfId="20347"/>
    <cellStyle name="Nota 3 6 3 3 3 2 2 3 2" xfId="40897"/>
    <cellStyle name="Nota 3 6 3 3 3 2 2 4" xfId="40895"/>
    <cellStyle name="Nota 3 6 3 3 3 2 3" xfId="5120"/>
    <cellStyle name="Nota 3 6 3 3 3 2 3 2" xfId="18638"/>
    <cellStyle name="Nota 3 6 3 3 3 2 3 2 2" xfId="40899"/>
    <cellStyle name="Nota 3 6 3 3 3 2 3 3" xfId="40898"/>
    <cellStyle name="Nota 3 6 3 3 3 2 4" xfId="9095"/>
    <cellStyle name="Nota 3 6 3 3 3 2 4 2" xfId="40900"/>
    <cellStyle name="Nota 3 6 3 3 3 2 5" xfId="14601"/>
    <cellStyle name="Nota 3 6 3 3 3 2 5 2" xfId="40901"/>
    <cellStyle name="Nota 3 6 3 3 3 2 6" xfId="40894"/>
    <cellStyle name="Nota 3 6 3 3 3 3" xfId="3386"/>
    <cellStyle name="Nota 3 6 3 3 3 3 2" xfId="7481"/>
    <cellStyle name="Nota 3 6 3 3 3 3 2 2" xfId="11457"/>
    <cellStyle name="Nota 3 6 3 3 3 3 2 2 2" xfId="40904"/>
    <cellStyle name="Nota 3 6 3 3 3 3 2 3" xfId="20999"/>
    <cellStyle name="Nota 3 6 3 3 3 3 2 3 2" xfId="40905"/>
    <cellStyle name="Nota 3 6 3 3 3 3 2 4" xfId="40903"/>
    <cellStyle name="Nota 3 6 3 3 3 3 3" xfId="5773"/>
    <cellStyle name="Nota 3 6 3 3 3 3 3 2" xfId="19291"/>
    <cellStyle name="Nota 3 6 3 3 3 3 3 2 2" xfId="40907"/>
    <cellStyle name="Nota 3 6 3 3 3 3 3 3" xfId="40906"/>
    <cellStyle name="Nota 3 6 3 3 3 3 4" xfId="9309"/>
    <cellStyle name="Nota 3 6 3 3 3 3 4 2" xfId="40908"/>
    <cellStyle name="Nota 3 6 3 3 3 3 5" xfId="13640"/>
    <cellStyle name="Nota 3 6 3 3 3 3 5 2" xfId="40909"/>
    <cellStyle name="Nota 3 6 3 3 3 3 6" xfId="40902"/>
    <cellStyle name="Nota 3 6 3 3 3 4" xfId="3769"/>
    <cellStyle name="Nota 3 6 3 3 3 4 2" xfId="7616"/>
    <cellStyle name="Nota 3 6 3 3 3 4 2 2" xfId="11584"/>
    <cellStyle name="Nota 3 6 3 3 3 4 2 2 2" xfId="40912"/>
    <cellStyle name="Nota 3 6 3 3 3 4 2 3" xfId="21134"/>
    <cellStyle name="Nota 3 6 3 3 3 4 2 3 2" xfId="40913"/>
    <cellStyle name="Nota 3 6 3 3 3 4 2 4" xfId="40911"/>
    <cellStyle name="Nota 3 6 3 3 3 4 3" xfId="5908"/>
    <cellStyle name="Nota 3 6 3 3 3 4 3 2" xfId="19426"/>
    <cellStyle name="Nota 3 6 3 3 3 4 3 2 2" xfId="40915"/>
    <cellStyle name="Nota 3 6 3 3 3 4 3 3" xfId="40914"/>
    <cellStyle name="Nota 3 6 3 3 3 4 4" xfId="9487"/>
    <cellStyle name="Nota 3 6 3 3 3 4 4 2" xfId="40916"/>
    <cellStyle name="Nota 3 6 3 3 3 4 5" xfId="13190"/>
    <cellStyle name="Nota 3 6 3 3 3 4 5 2" xfId="40917"/>
    <cellStyle name="Nota 3 6 3 3 3 4 6" xfId="40910"/>
    <cellStyle name="Nota 3 6 3 3 3 5" xfId="4151"/>
    <cellStyle name="Nota 3 6 3 3 3 5 2" xfId="7848"/>
    <cellStyle name="Nota 3 6 3 3 3 5 2 2" xfId="11816"/>
    <cellStyle name="Nota 3 6 3 3 3 5 2 2 2" xfId="40920"/>
    <cellStyle name="Nota 3 6 3 3 3 5 2 3" xfId="21366"/>
    <cellStyle name="Nota 3 6 3 3 3 5 2 3 2" xfId="40921"/>
    <cellStyle name="Nota 3 6 3 3 3 5 2 4" xfId="40919"/>
    <cellStyle name="Nota 3 6 3 3 3 5 3" xfId="6140"/>
    <cellStyle name="Nota 3 6 3 3 3 5 3 2" xfId="19658"/>
    <cellStyle name="Nota 3 6 3 3 3 5 3 2 2" xfId="40923"/>
    <cellStyle name="Nota 3 6 3 3 3 5 3 3" xfId="40922"/>
    <cellStyle name="Nota 3 6 3 3 3 5 4" xfId="9664"/>
    <cellStyle name="Nota 3 6 3 3 3 5 4 2" xfId="40924"/>
    <cellStyle name="Nota 3 6 3 3 3 5 5" xfId="12808"/>
    <cellStyle name="Nota 3 6 3 3 3 5 5 2" xfId="40925"/>
    <cellStyle name="Nota 3 6 3 3 3 5 6" xfId="40918"/>
    <cellStyle name="Nota 3 6 3 3 3 6" xfId="6372"/>
    <cellStyle name="Nota 3 6 3 3 3 6 2" xfId="8080"/>
    <cellStyle name="Nota 3 6 3 3 3 6 2 2" xfId="12048"/>
    <cellStyle name="Nota 3 6 3 3 3 6 2 2 2" xfId="40928"/>
    <cellStyle name="Nota 3 6 3 3 3 6 2 3" xfId="21598"/>
    <cellStyle name="Nota 3 6 3 3 3 6 2 3 2" xfId="40929"/>
    <cellStyle name="Nota 3 6 3 3 3 6 2 4" xfId="40927"/>
    <cellStyle name="Nota 3 6 3 3 3 6 3" xfId="10506"/>
    <cellStyle name="Nota 3 6 3 3 3 6 3 2" xfId="40930"/>
    <cellStyle name="Nota 3 6 3 3 3 6 4" xfId="19890"/>
    <cellStyle name="Nota 3 6 3 3 3 6 4 2" xfId="40931"/>
    <cellStyle name="Nota 3 6 3 3 3 6 5" xfId="40926"/>
    <cellStyle name="Nota 3 6 3 3 3 7" xfId="5360"/>
    <cellStyle name="Nota 3 6 3 3 3 7 2" xfId="10101"/>
    <cellStyle name="Nota 3 6 3 3 3 7 2 2" xfId="40933"/>
    <cellStyle name="Nota 3 6 3 3 3 7 3" xfId="18878"/>
    <cellStyle name="Nota 3 6 3 3 3 7 3 2" xfId="40934"/>
    <cellStyle name="Nota 3 6 3 3 3 7 4" xfId="40932"/>
    <cellStyle name="Nota 3 6 3 3 3 8" xfId="7068"/>
    <cellStyle name="Nota 3 6 3 3 3 8 2" xfId="11089"/>
    <cellStyle name="Nota 3 6 3 3 3 8 2 2" xfId="40936"/>
    <cellStyle name="Nota 3 6 3 3 3 8 3" xfId="20586"/>
    <cellStyle name="Nota 3 6 3 3 3 8 3 2" xfId="40937"/>
    <cellStyle name="Nota 3 6 3 3 3 8 4" xfId="40935"/>
    <cellStyle name="Nota 3 6 3 3 3 9" xfId="4450"/>
    <cellStyle name="Nota 3 6 3 3 3 9 2" xfId="12523"/>
    <cellStyle name="Nota 3 6 3 3 3 9 2 2" xfId="40939"/>
    <cellStyle name="Nota 3 6 3 3 3 9 3" xfId="40938"/>
    <cellStyle name="Nota 3 6 3 3 4" xfId="2732"/>
    <cellStyle name="Nota 3 6 3 3 4 2" xfId="3119"/>
    <cellStyle name="Nota 3 6 3 3 4 2 2" xfId="13942"/>
    <cellStyle name="Nota 3 6 3 3 4 2 2 2" xfId="40942"/>
    <cellStyle name="Nota 3 6 3 3 4 2 3" xfId="40941"/>
    <cellStyle name="Nota 3 6 3 3 4 3" xfId="3502"/>
    <cellStyle name="Nota 3 6 3 3 4 3 2" xfId="13443"/>
    <cellStyle name="Nota 3 6 3 3 4 3 2 2" xfId="40944"/>
    <cellStyle name="Nota 3 6 3 3 4 3 3" xfId="40943"/>
    <cellStyle name="Nota 3 6 3 3 4 4" xfId="3885"/>
    <cellStyle name="Nota 3 6 3 3 4 4 2" xfId="13074"/>
    <cellStyle name="Nota 3 6 3 3 4 4 2 2" xfId="40946"/>
    <cellStyle name="Nota 3 6 3 3 4 4 3" xfId="40945"/>
    <cellStyle name="Nota 3 6 3 3 4 5" xfId="4267"/>
    <cellStyle name="Nota 3 6 3 3 4 5 2" xfId="12692"/>
    <cellStyle name="Nota 3 6 3 3 4 5 2 2" xfId="40948"/>
    <cellStyle name="Nota 3 6 3 3 4 5 3" xfId="40947"/>
    <cellStyle name="Nota 3 6 3 3 4 6" xfId="5279"/>
    <cellStyle name="Nota 3 6 3 3 4 6 2" xfId="18797"/>
    <cellStyle name="Nota 3 6 3 3 4 6 2 2" xfId="40950"/>
    <cellStyle name="Nota 3 6 3 3 4 6 3" xfId="40949"/>
    <cellStyle name="Nota 3 6 3 3 4 7" xfId="8862"/>
    <cellStyle name="Nota 3 6 3 3 4 7 2" xfId="40951"/>
    <cellStyle name="Nota 3 6 3 3 4 8" xfId="14770"/>
    <cellStyle name="Nota 3 6 3 3 4 8 2" xfId="40952"/>
    <cellStyle name="Nota 3 6 3 3 4 9" xfId="40940"/>
    <cellStyle name="Nota 3 6 3 3 5" xfId="2324"/>
    <cellStyle name="Nota 3 6 3 3 5 2" xfId="6987"/>
    <cellStyle name="Nota 3 6 3 3 5 2 2" xfId="20505"/>
    <cellStyle name="Nota 3 6 3 3 5 2 2 2" xfId="40955"/>
    <cellStyle name="Nota 3 6 3 3 5 2 3" xfId="40954"/>
    <cellStyle name="Nota 3 6 3 3 5 3" xfId="8477"/>
    <cellStyle name="Nota 3 6 3 3 5 3 2" xfId="40956"/>
    <cellStyle name="Nota 3 6 3 3 5 4" xfId="18100"/>
    <cellStyle name="Nota 3 6 3 3 5 4 2" xfId="40957"/>
    <cellStyle name="Nota 3 6 3 3 5 5" xfId="40953"/>
    <cellStyle name="Nota 3 6 3 3 6" xfId="8281"/>
    <cellStyle name="Nota 3 6 3 3 6 2" xfId="40958"/>
    <cellStyle name="Nota 3 6 3 3 7" xfId="40841"/>
    <cellStyle name="Nota 3 6 3 4" xfId="2440"/>
    <cellStyle name="Nota 3 6 3 4 10" xfId="8592"/>
    <cellStyle name="Nota 3 6 3 4 10 2" xfId="40960"/>
    <cellStyle name="Nota 3 6 3 4 11" xfId="13986"/>
    <cellStyle name="Nota 3 6 3 4 11 2" xfId="40961"/>
    <cellStyle name="Nota 3 6 3 4 12" xfId="40959"/>
    <cellStyle name="Nota 3 6 3 4 2" xfId="2827"/>
    <cellStyle name="Nota 3 6 3 4 2 2" xfId="7404"/>
    <cellStyle name="Nota 3 6 3 4 2 2 2" xfId="11380"/>
    <cellStyle name="Nota 3 6 3 4 2 2 2 2" xfId="40964"/>
    <cellStyle name="Nota 3 6 3 4 2 2 3" xfId="20922"/>
    <cellStyle name="Nota 3 6 3 4 2 2 3 2" xfId="40965"/>
    <cellStyle name="Nota 3 6 3 4 2 2 4" xfId="40963"/>
    <cellStyle name="Nota 3 6 3 4 2 3" xfId="5696"/>
    <cellStyle name="Nota 3 6 3 4 2 3 2" xfId="19214"/>
    <cellStyle name="Nota 3 6 3 4 2 3 2 2" xfId="40967"/>
    <cellStyle name="Nota 3 6 3 4 2 3 3" xfId="40966"/>
    <cellStyle name="Nota 3 6 3 4 2 4" xfId="8957"/>
    <cellStyle name="Nota 3 6 3 4 2 4 2" xfId="40968"/>
    <cellStyle name="Nota 3 6 3 4 2 5" xfId="14229"/>
    <cellStyle name="Nota 3 6 3 4 2 5 2" xfId="40969"/>
    <cellStyle name="Nota 3 6 3 4 2 6" xfId="40962"/>
    <cellStyle name="Nota 3 6 3 4 3" xfId="3210"/>
    <cellStyle name="Nota 3 6 3 4 3 2" xfId="7306"/>
    <cellStyle name="Nota 3 6 3 4 3 2 2" xfId="11314"/>
    <cellStyle name="Nota 3 6 3 4 3 2 2 2" xfId="40972"/>
    <cellStyle name="Nota 3 6 3 4 3 2 3" xfId="20824"/>
    <cellStyle name="Nota 3 6 3 4 3 2 3 2" xfId="40973"/>
    <cellStyle name="Nota 3 6 3 4 3 2 4" xfId="40971"/>
    <cellStyle name="Nota 3 6 3 4 3 3" xfId="5598"/>
    <cellStyle name="Nota 3 6 3 4 3 3 2" xfId="19116"/>
    <cellStyle name="Nota 3 6 3 4 3 3 2 2" xfId="40975"/>
    <cellStyle name="Nota 3 6 3 4 3 3 3" xfId="40974"/>
    <cellStyle name="Nota 3 6 3 4 3 4" xfId="9272"/>
    <cellStyle name="Nota 3 6 3 4 3 4 2" xfId="40976"/>
    <cellStyle name="Nota 3 6 3 4 3 5" xfId="14242"/>
    <cellStyle name="Nota 3 6 3 4 3 5 2" xfId="40977"/>
    <cellStyle name="Nota 3 6 3 4 3 6" xfId="40970"/>
    <cellStyle name="Nota 3 6 3 4 4" xfId="3593"/>
    <cellStyle name="Nota 3 6 3 4 4 2" xfId="7711"/>
    <cellStyle name="Nota 3 6 3 4 4 2 2" xfId="11679"/>
    <cellStyle name="Nota 3 6 3 4 4 2 2 2" xfId="40980"/>
    <cellStyle name="Nota 3 6 3 4 4 2 3" xfId="21229"/>
    <cellStyle name="Nota 3 6 3 4 4 2 3 2" xfId="40981"/>
    <cellStyle name="Nota 3 6 3 4 4 2 4" xfId="40979"/>
    <cellStyle name="Nota 3 6 3 4 4 3" xfId="6003"/>
    <cellStyle name="Nota 3 6 3 4 4 3 2" xfId="19521"/>
    <cellStyle name="Nota 3 6 3 4 4 3 2 2" xfId="40983"/>
    <cellStyle name="Nota 3 6 3 4 4 3 3" xfId="40982"/>
    <cellStyle name="Nota 3 6 3 4 4 4" xfId="9450"/>
    <cellStyle name="Nota 3 6 3 4 4 4 2" xfId="40984"/>
    <cellStyle name="Nota 3 6 3 4 4 5" xfId="13632"/>
    <cellStyle name="Nota 3 6 3 4 4 5 2" xfId="40985"/>
    <cellStyle name="Nota 3 6 3 4 4 6" xfId="40978"/>
    <cellStyle name="Nota 3 6 3 4 5" xfId="3975"/>
    <cellStyle name="Nota 3 6 3 4 5 2" xfId="7943"/>
    <cellStyle name="Nota 3 6 3 4 5 2 2" xfId="11911"/>
    <cellStyle name="Nota 3 6 3 4 5 2 2 2" xfId="40988"/>
    <cellStyle name="Nota 3 6 3 4 5 2 3" xfId="21461"/>
    <cellStyle name="Nota 3 6 3 4 5 2 3 2" xfId="40989"/>
    <cellStyle name="Nota 3 6 3 4 5 2 4" xfId="40987"/>
    <cellStyle name="Nota 3 6 3 4 5 3" xfId="6235"/>
    <cellStyle name="Nota 3 6 3 4 5 3 2" xfId="19753"/>
    <cellStyle name="Nota 3 6 3 4 5 3 2 2" xfId="40991"/>
    <cellStyle name="Nota 3 6 3 4 5 3 3" xfId="40990"/>
    <cellStyle name="Nota 3 6 3 4 5 4" xfId="9627"/>
    <cellStyle name="Nota 3 6 3 4 5 4 2" xfId="40992"/>
    <cellStyle name="Nota 3 6 3 4 5 5" xfId="12984"/>
    <cellStyle name="Nota 3 6 3 4 5 5 2" xfId="40993"/>
    <cellStyle name="Nota 3 6 3 4 5 6" xfId="40986"/>
    <cellStyle name="Nota 3 6 3 4 6" xfId="6467"/>
    <cellStyle name="Nota 3 6 3 4 6 2" xfId="8175"/>
    <cellStyle name="Nota 3 6 3 4 6 2 2" xfId="12143"/>
    <cellStyle name="Nota 3 6 3 4 6 2 2 2" xfId="40996"/>
    <cellStyle name="Nota 3 6 3 4 6 2 3" xfId="21693"/>
    <cellStyle name="Nota 3 6 3 4 6 2 3 2" xfId="40997"/>
    <cellStyle name="Nota 3 6 3 4 6 2 4" xfId="40995"/>
    <cellStyle name="Nota 3 6 3 4 6 3" xfId="10601"/>
    <cellStyle name="Nota 3 6 3 4 6 3 2" xfId="40998"/>
    <cellStyle name="Nota 3 6 3 4 6 4" xfId="19985"/>
    <cellStyle name="Nota 3 6 3 4 6 4 2" xfId="40999"/>
    <cellStyle name="Nota 3 6 3 4 6 5" xfId="40994"/>
    <cellStyle name="Nota 3 6 3 4 7" xfId="5455"/>
    <cellStyle name="Nota 3 6 3 4 7 2" xfId="10196"/>
    <cellStyle name="Nota 3 6 3 4 7 2 2" xfId="41001"/>
    <cellStyle name="Nota 3 6 3 4 7 3" xfId="18973"/>
    <cellStyle name="Nota 3 6 3 4 7 3 2" xfId="41002"/>
    <cellStyle name="Nota 3 6 3 4 7 4" xfId="41000"/>
    <cellStyle name="Nota 3 6 3 4 8" xfId="7163"/>
    <cellStyle name="Nota 3 6 3 4 8 2" xfId="11184"/>
    <cellStyle name="Nota 3 6 3 4 8 2 2" xfId="41004"/>
    <cellStyle name="Nota 3 6 3 4 8 3" xfId="20681"/>
    <cellStyle name="Nota 3 6 3 4 8 3 2" xfId="41005"/>
    <cellStyle name="Nota 3 6 3 4 8 4" xfId="41003"/>
    <cellStyle name="Nota 3 6 3 4 9" xfId="4649"/>
    <cellStyle name="Nota 3 6 3 4 9 2" xfId="12387"/>
    <cellStyle name="Nota 3 6 3 4 9 2 2" xfId="41007"/>
    <cellStyle name="Nota 3 6 3 4 9 3" xfId="41006"/>
    <cellStyle name="Nota 3 6 3 5" xfId="2683"/>
    <cellStyle name="Nota 3 6 3 5 10" xfId="8813"/>
    <cellStyle name="Nota 3 6 3 5 10 2" xfId="41009"/>
    <cellStyle name="Nota 3 6 3 5 11" xfId="14128"/>
    <cellStyle name="Nota 3 6 3 5 11 2" xfId="41010"/>
    <cellStyle name="Nota 3 6 3 5 12" xfId="41008"/>
    <cellStyle name="Nota 3 6 3 5 2" xfId="3070"/>
    <cellStyle name="Nota 3 6 3 5 2 2" xfId="7431"/>
    <cellStyle name="Nota 3 6 3 5 2 2 2" xfId="11407"/>
    <cellStyle name="Nota 3 6 3 5 2 2 2 2" xfId="41013"/>
    <cellStyle name="Nota 3 6 3 5 2 2 3" xfId="20949"/>
    <cellStyle name="Nota 3 6 3 5 2 2 3 2" xfId="41014"/>
    <cellStyle name="Nota 3 6 3 5 2 2 4" xfId="41012"/>
    <cellStyle name="Nota 3 6 3 5 2 3" xfId="5723"/>
    <cellStyle name="Nota 3 6 3 5 2 3 2" xfId="19241"/>
    <cellStyle name="Nota 3 6 3 5 2 3 2 2" xfId="41016"/>
    <cellStyle name="Nota 3 6 3 5 2 3 3" xfId="41015"/>
    <cellStyle name="Nota 3 6 3 5 2 4" xfId="9162"/>
    <cellStyle name="Nota 3 6 3 5 2 4 2" xfId="41017"/>
    <cellStyle name="Nota 3 6 3 5 2 5" xfId="16999"/>
    <cellStyle name="Nota 3 6 3 5 2 5 2" xfId="41018"/>
    <cellStyle name="Nota 3 6 3 5 2 6" xfId="41011"/>
    <cellStyle name="Nota 3 6 3 5 3" xfId="3453"/>
    <cellStyle name="Nota 3 6 3 5 3 2" xfId="7353"/>
    <cellStyle name="Nota 3 6 3 5 3 2 2" xfId="11344"/>
    <cellStyle name="Nota 3 6 3 5 3 2 2 2" xfId="41021"/>
    <cellStyle name="Nota 3 6 3 5 3 2 3" xfId="20871"/>
    <cellStyle name="Nota 3 6 3 5 3 2 3 2" xfId="41022"/>
    <cellStyle name="Nota 3 6 3 5 3 2 4" xfId="41020"/>
    <cellStyle name="Nota 3 6 3 5 3 3" xfId="5645"/>
    <cellStyle name="Nota 3 6 3 5 3 3 2" xfId="19163"/>
    <cellStyle name="Nota 3 6 3 5 3 3 2 2" xfId="41024"/>
    <cellStyle name="Nota 3 6 3 5 3 3 3" xfId="41023"/>
    <cellStyle name="Nota 3 6 3 5 3 4" xfId="9372"/>
    <cellStyle name="Nota 3 6 3 5 3 4 2" xfId="41025"/>
    <cellStyle name="Nota 3 6 3 5 3 5" xfId="13492"/>
    <cellStyle name="Nota 3 6 3 5 3 5 2" xfId="41026"/>
    <cellStyle name="Nota 3 6 3 5 3 6" xfId="41019"/>
    <cellStyle name="Nota 3 6 3 5 4" xfId="3836"/>
    <cellStyle name="Nota 3 6 3 5 4 2" xfId="7738"/>
    <cellStyle name="Nota 3 6 3 5 4 2 2" xfId="11706"/>
    <cellStyle name="Nota 3 6 3 5 4 2 2 2" xfId="41029"/>
    <cellStyle name="Nota 3 6 3 5 4 2 3" xfId="21256"/>
    <cellStyle name="Nota 3 6 3 5 4 2 3 2" xfId="41030"/>
    <cellStyle name="Nota 3 6 3 5 4 2 4" xfId="41028"/>
    <cellStyle name="Nota 3 6 3 5 4 3" xfId="6030"/>
    <cellStyle name="Nota 3 6 3 5 4 3 2" xfId="19548"/>
    <cellStyle name="Nota 3 6 3 5 4 3 2 2" xfId="41032"/>
    <cellStyle name="Nota 3 6 3 5 4 3 3" xfId="41031"/>
    <cellStyle name="Nota 3 6 3 5 4 4" xfId="9550"/>
    <cellStyle name="Nota 3 6 3 5 4 4 2" xfId="41033"/>
    <cellStyle name="Nota 3 6 3 5 4 5" xfId="13123"/>
    <cellStyle name="Nota 3 6 3 5 4 5 2" xfId="41034"/>
    <cellStyle name="Nota 3 6 3 5 4 6" xfId="41027"/>
    <cellStyle name="Nota 3 6 3 5 5" xfId="4218"/>
    <cellStyle name="Nota 3 6 3 5 5 2" xfId="7970"/>
    <cellStyle name="Nota 3 6 3 5 5 2 2" xfId="11938"/>
    <cellStyle name="Nota 3 6 3 5 5 2 2 2" xfId="41037"/>
    <cellStyle name="Nota 3 6 3 5 5 2 3" xfId="21488"/>
    <cellStyle name="Nota 3 6 3 5 5 2 3 2" xfId="41038"/>
    <cellStyle name="Nota 3 6 3 5 5 2 4" xfId="41036"/>
    <cellStyle name="Nota 3 6 3 5 5 3" xfId="6262"/>
    <cellStyle name="Nota 3 6 3 5 5 3 2" xfId="19780"/>
    <cellStyle name="Nota 3 6 3 5 5 3 2 2" xfId="41040"/>
    <cellStyle name="Nota 3 6 3 5 5 3 3" xfId="41039"/>
    <cellStyle name="Nota 3 6 3 5 5 4" xfId="9727"/>
    <cellStyle name="Nota 3 6 3 5 5 4 2" xfId="41041"/>
    <cellStyle name="Nota 3 6 3 5 5 5" xfId="12741"/>
    <cellStyle name="Nota 3 6 3 5 5 5 2" xfId="41042"/>
    <cellStyle name="Nota 3 6 3 5 5 6" xfId="41035"/>
    <cellStyle name="Nota 3 6 3 5 6" xfId="6494"/>
    <cellStyle name="Nota 3 6 3 5 6 2" xfId="8202"/>
    <cellStyle name="Nota 3 6 3 5 6 2 2" xfId="12170"/>
    <cellStyle name="Nota 3 6 3 5 6 2 2 2" xfId="41045"/>
    <cellStyle name="Nota 3 6 3 5 6 2 3" xfId="21720"/>
    <cellStyle name="Nota 3 6 3 5 6 2 3 2" xfId="41046"/>
    <cellStyle name="Nota 3 6 3 5 6 2 4" xfId="41044"/>
    <cellStyle name="Nota 3 6 3 5 6 3" xfId="10628"/>
    <cellStyle name="Nota 3 6 3 5 6 3 2" xfId="41047"/>
    <cellStyle name="Nota 3 6 3 5 6 4" xfId="20012"/>
    <cellStyle name="Nota 3 6 3 5 6 4 2" xfId="41048"/>
    <cellStyle name="Nota 3 6 3 5 6 5" xfId="41043"/>
    <cellStyle name="Nota 3 6 3 5 7" xfId="5482"/>
    <cellStyle name="Nota 3 6 3 5 7 2" xfId="10223"/>
    <cellStyle name="Nota 3 6 3 5 7 2 2" xfId="41050"/>
    <cellStyle name="Nota 3 6 3 5 7 3" xfId="19000"/>
    <cellStyle name="Nota 3 6 3 5 7 3 2" xfId="41051"/>
    <cellStyle name="Nota 3 6 3 5 7 4" xfId="41049"/>
    <cellStyle name="Nota 3 6 3 5 8" xfId="7190"/>
    <cellStyle name="Nota 3 6 3 5 8 2" xfId="11211"/>
    <cellStyle name="Nota 3 6 3 5 8 2 2" xfId="41053"/>
    <cellStyle name="Nota 3 6 3 5 8 3" xfId="20708"/>
    <cellStyle name="Nota 3 6 3 5 8 3 2" xfId="41054"/>
    <cellStyle name="Nota 3 6 3 5 8 4" xfId="41052"/>
    <cellStyle name="Nota 3 6 3 5 9" xfId="4676"/>
    <cellStyle name="Nota 3 6 3 5 9 2" xfId="12360"/>
    <cellStyle name="Nota 3 6 3 5 9 2 2" xfId="41056"/>
    <cellStyle name="Nota 3 6 3 5 9 3" xfId="41055"/>
    <cellStyle name="Nota 3 6 3 6" xfId="2740"/>
    <cellStyle name="Nota 3 6 3 6 2" xfId="3127"/>
    <cellStyle name="Nota 3 6 3 6 2 2" xfId="4543"/>
    <cellStyle name="Nota 3 6 3 6 2 2 2" xfId="12288"/>
    <cellStyle name="Nota 3 6 3 6 2 2 2 2" xfId="41060"/>
    <cellStyle name="Nota 3 6 3 6 2 2 3" xfId="41059"/>
    <cellStyle name="Nota 3 6 3 6 2 3" xfId="9218"/>
    <cellStyle name="Nota 3 6 3 6 2 3 2" xfId="41061"/>
    <cellStyle name="Nota 3 6 3 6 2 4" xfId="14724"/>
    <cellStyle name="Nota 3 6 3 6 2 4 2" xfId="41062"/>
    <cellStyle name="Nota 3 6 3 6 2 5" xfId="41058"/>
    <cellStyle name="Nota 3 6 3 6 3" xfId="3510"/>
    <cellStyle name="Nota 3 6 3 6 3 2" xfId="13435"/>
    <cellStyle name="Nota 3 6 3 6 3 2 2" xfId="41064"/>
    <cellStyle name="Nota 3 6 3 6 3 3" xfId="41063"/>
    <cellStyle name="Nota 3 6 3 6 4" xfId="3893"/>
    <cellStyle name="Nota 3 6 3 6 4 2" xfId="13066"/>
    <cellStyle name="Nota 3 6 3 6 4 2 2" xfId="41066"/>
    <cellStyle name="Nota 3 6 3 6 4 3" xfId="41065"/>
    <cellStyle name="Nota 3 6 3 6 5" xfId="4275"/>
    <cellStyle name="Nota 3 6 3 6 5 2" xfId="12685"/>
    <cellStyle name="Nota 3 6 3 6 5 2 2" xfId="41068"/>
    <cellStyle name="Nota 3 6 3 6 5 3" xfId="41067"/>
    <cellStyle name="Nota 3 6 3 6 6" xfId="4826"/>
    <cellStyle name="Nota 3 6 3 6 6 2" xfId="18344"/>
    <cellStyle name="Nota 3 6 3 6 6 2 2" xfId="41070"/>
    <cellStyle name="Nota 3 6 3 6 6 3" xfId="41069"/>
    <cellStyle name="Nota 3 6 3 6 7" xfId="8870"/>
    <cellStyle name="Nota 3 6 3 6 7 2" xfId="41071"/>
    <cellStyle name="Nota 3 6 3 6 8" xfId="17299"/>
    <cellStyle name="Nota 3 6 3 6 8 2" xfId="41072"/>
    <cellStyle name="Nota 3 6 3 6 9" xfId="41057"/>
    <cellStyle name="Nota 3 6 3 7" xfId="5569"/>
    <cellStyle name="Nota 3 6 3 7 2" xfId="7277"/>
    <cellStyle name="Nota 3 6 3 7 2 2" xfId="11293"/>
    <cellStyle name="Nota 3 6 3 7 2 2 2" xfId="41075"/>
    <cellStyle name="Nota 3 6 3 7 2 3" xfId="20795"/>
    <cellStyle name="Nota 3 6 3 7 2 3 2" xfId="41076"/>
    <cellStyle name="Nota 3 6 3 7 2 4" xfId="41074"/>
    <cellStyle name="Nota 3 6 3 7 3" xfId="10282"/>
    <cellStyle name="Nota 3 6 3 7 3 2" xfId="41077"/>
    <cellStyle name="Nota 3 6 3 7 4" xfId="19087"/>
    <cellStyle name="Nota 3 6 3 7 4 2" xfId="41078"/>
    <cellStyle name="Nota 3 6 3 7 5" xfId="41073"/>
    <cellStyle name="Nota 3 6 3 8" xfId="5191"/>
    <cellStyle name="Nota 3 6 3 8 2" xfId="6900"/>
    <cellStyle name="Nota 3 6 3 8 2 2" xfId="10963"/>
    <cellStyle name="Nota 3 6 3 8 2 2 2" xfId="41081"/>
    <cellStyle name="Nota 3 6 3 8 2 3" xfId="20418"/>
    <cellStyle name="Nota 3 6 3 8 2 3 2" xfId="41082"/>
    <cellStyle name="Nota 3 6 3 8 2 4" xfId="41080"/>
    <cellStyle name="Nota 3 6 3 8 3" xfId="9988"/>
    <cellStyle name="Nota 3 6 3 8 3 2" xfId="41083"/>
    <cellStyle name="Nota 3 6 3 8 4" xfId="18709"/>
    <cellStyle name="Nota 3 6 3 8 4 2" xfId="41084"/>
    <cellStyle name="Nota 3 6 3 8 5" xfId="41079"/>
    <cellStyle name="Nota 3 6 3 9" xfId="5014"/>
    <cellStyle name="Nota 3 6 3 9 2" xfId="6723"/>
    <cellStyle name="Nota 3 6 3 9 2 2" xfId="10832"/>
    <cellStyle name="Nota 3 6 3 9 2 2 2" xfId="41087"/>
    <cellStyle name="Nota 3 6 3 9 2 3" xfId="20241"/>
    <cellStyle name="Nota 3 6 3 9 2 3 2" xfId="41088"/>
    <cellStyle name="Nota 3 6 3 9 2 4" xfId="41086"/>
    <cellStyle name="Nota 3 6 3 9 3" xfId="9972"/>
    <cellStyle name="Nota 3 6 3 9 3 2" xfId="41089"/>
    <cellStyle name="Nota 3 6 3 9 4" xfId="18532"/>
    <cellStyle name="Nota 3 6 3 9 4 2" xfId="41090"/>
    <cellStyle name="Nota 3 6 3 9 5" xfId="41085"/>
    <cellStyle name="Nota 3 6 4" xfId="2202"/>
    <cellStyle name="Nota 3 6 4 2" xfId="2447"/>
    <cellStyle name="Nota 3 6 4 2 10" xfId="8599"/>
    <cellStyle name="Nota 3 6 4 2 10 2" xfId="41093"/>
    <cellStyle name="Nota 3 6 4 2 11" xfId="17983"/>
    <cellStyle name="Nota 3 6 4 2 11 2" xfId="41094"/>
    <cellStyle name="Nota 3 6 4 2 12" xfId="41092"/>
    <cellStyle name="Nota 3 6 4 2 2" xfId="2834"/>
    <cellStyle name="Nota 3 6 4 2 2 2" xfId="7411"/>
    <cellStyle name="Nota 3 6 4 2 2 2 2" xfId="11387"/>
    <cellStyle name="Nota 3 6 4 2 2 2 2 2" xfId="41097"/>
    <cellStyle name="Nota 3 6 4 2 2 2 3" xfId="20929"/>
    <cellStyle name="Nota 3 6 4 2 2 2 3 2" xfId="41098"/>
    <cellStyle name="Nota 3 6 4 2 2 2 4" xfId="41096"/>
    <cellStyle name="Nota 3 6 4 2 2 3" xfId="5703"/>
    <cellStyle name="Nota 3 6 4 2 2 3 2" xfId="19221"/>
    <cellStyle name="Nota 3 6 4 2 2 3 2 2" xfId="41100"/>
    <cellStyle name="Nota 3 6 4 2 2 3 3" xfId="41099"/>
    <cellStyle name="Nota 3 6 4 2 2 4" xfId="8964"/>
    <cellStyle name="Nota 3 6 4 2 2 4 2" xfId="41101"/>
    <cellStyle name="Nota 3 6 4 2 2 5" xfId="15475"/>
    <cellStyle name="Nota 3 6 4 2 2 5 2" xfId="41102"/>
    <cellStyle name="Nota 3 6 4 2 2 6" xfId="41095"/>
    <cellStyle name="Nota 3 6 4 2 3" xfId="3217"/>
    <cellStyle name="Nota 3 6 4 2 3 2" xfId="4574"/>
    <cellStyle name="Nota 3 6 4 2 3 2 2" xfId="9821"/>
    <cellStyle name="Nota 3 6 4 2 3 2 2 2" xfId="41105"/>
    <cellStyle name="Nota 3 6 4 2 3 2 3" xfId="12419"/>
    <cellStyle name="Nota 3 6 4 2 3 2 3 2" xfId="41106"/>
    <cellStyle name="Nota 3 6 4 2 3 2 4" xfId="41104"/>
    <cellStyle name="Nota 3 6 4 2 3 3" xfId="4794"/>
    <cellStyle name="Nota 3 6 4 2 3 3 2" xfId="18312"/>
    <cellStyle name="Nota 3 6 4 2 3 3 2 2" xfId="41108"/>
    <cellStyle name="Nota 3 6 4 2 3 3 3" xfId="41107"/>
    <cellStyle name="Nota 3 6 4 2 3 4" xfId="9279"/>
    <cellStyle name="Nota 3 6 4 2 3 4 2" xfId="41109"/>
    <cellStyle name="Nota 3 6 4 2 3 5" xfId="16745"/>
    <cellStyle name="Nota 3 6 4 2 3 5 2" xfId="41110"/>
    <cellStyle name="Nota 3 6 4 2 3 6" xfId="41103"/>
    <cellStyle name="Nota 3 6 4 2 4" xfId="3600"/>
    <cellStyle name="Nota 3 6 4 2 4 2" xfId="7718"/>
    <cellStyle name="Nota 3 6 4 2 4 2 2" xfId="11686"/>
    <cellStyle name="Nota 3 6 4 2 4 2 2 2" xfId="41113"/>
    <cellStyle name="Nota 3 6 4 2 4 2 3" xfId="21236"/>
    <cellStyle name="Nota 3 6 4 2 4 2 3 2" xfId="41114"/>
    <cellStyle name="Nota 3 6 4 2 4 2 4" xfId="41112"/>
    <cellStyle name="Nota 3 6 4 2 4 3" xfId="6010"/>
    <cellStyle name="Nota 3 6 4 2 4 3 2" xfId="19528"/>
    <cellStyle name="Nota 3 6 4 2 4 3 2 2" xfId="41116"/>
    <cellStyle name="Nota 3 6 4 2 4 3 3" xfId="41115"/>
    <cellStyle name="Nota 3 6 4 2 4 4" xfId="9457"/>
    <cellStyle name="Nota 3 6 4 2 4 4 2" xfId="41117"/>
    <cellStyle name="Nota 3 6 4 2 4 5" xfId="13351"/>
    <cellStyle name="Nota 3 6 4 2 4 5 2" xfId="41118"/>
    <cellStyle name="Nota 3 6 4 2 4 6" xfId="41111"/>
    <cellStyle name="Nota 3 6 4 2 5" xfId="3982"/>
    <cellStyle name="Nota 3 6 4 2 5 2" xfId="7950"/>
    <cellStyle name="Nota 3 6 4 2 5 2 2" xfId="11918"/>
    <cellStyle name="Nota 3 6 4 2 5 2 2 2" xfId="41121"/>
    <cellStyle name="Nota 3 6 4 2 5 2 3" xfId="21468"/>
    <cellStyle name="Nota 3 6 4 2 5 2 3 2" xfId="41122"/>
    <cellStyle name="Nota 3 6 4 2 5 2 4" xfId="41120"/>
    <cellStyle name="Nota 3 6 4 2 5 3" xfId="6242"/>
    <cellStyle name="Nota 3 6 4 2 5 3 2" xfId="19760"/>
    <cellStyle name="Nota 3 6 4 2 5 3 2 2" xfId="41124"/>
    <cellStyle name="Nota 3 6 4 2 5 3 3" xfId="41123"/>
    <cellStyle name="Nota 3 6 4 2 5 4" xfId="9634"/>
    <cellStyle name="Nota 3 6 4 2 5 4 2" xfId="41125"/>
    <cellStyle name="Nota 3 6 4 2 5 5" xfId="12977"/>
    <cellStyle name="Nota 3 6 4 2 5 5 2" xfId="41126"/>
    <cellStyle name="Nota 3 6 4 2 5 6" xfId="41119"/>
    <cellStyle name="Nota 3 6 4 2 6" xfId="6474"/>
    <cellStyle name="Nota 3 6 4 2 6 2" xfId="8182"/>
    <cellStyle name="Nota 3 6 4 2 6 2 2" xfId="12150"/>
    <cellStyle name="Nota 3 6 4 2 6 2 2 2" xfId="41129"/>
    <cellStyle name="Nota 3 6 4 2 6 2 3" xfId="21700"/>
    <cellStyle name="Nota 3 6 4 2 6 2 3 2" xfId="41130"/>
    <cellStyle name="Nota 3 6 4 2 6 2 4" xfId="41128"/>
    <cellStyle name="Nota 3 6 4 2 6 3" xfId="10608"/>
    <cellStyle name="Nota 3 6 4 2 6 3 2" xfId="41131"/>
    <cellStyle name="Nota 3 6 4 2 6 4" xfId="19992"/>
    <cellStyle name="Nota 3 6 4 2 6 4 2" xfId="41132"/>
    <cellStyle name="Nota 3 6 4 2 6 5" xfId="41127"/>
    <cellStyle name="Nota 3 6 4 2 7" xfId="5462"/>
    <cellStyle name="Nota 3 6 4 2 7 2" xfId="10203"/>
    <cellStyle name="Nota 3 6 4 2 7 2 2" xfId="41134"/>
    <cellStyle name="Nota 3 6 4 2 7 3" xfId="18980"/>
    <cellStyle name="Nota 3 6 4 2 7 3 2" xfId="41135"/>
    <cellStyle name="Nota 3 6 4 2 7 4" xfId="41133"/>
    <cellStyle name="Nota 3 6 4 2 8" xfId="7170"/>
    <cellStyle name="Nota 3 6 4 2 8 2" xfId="11191"/>
    <cellStyle name="Nota 3 6 4 2 8 2 2" xfId="41137"/>
    <cellStyle name="Nota 3 6 4 2 8 3" xfId="20688"/>
    <cellStyle name="Nota 3 6 4 2 8 3 2" xfId="41138"/>
    <cellStyle name="Nota 3 6 4 2 8 4" xfId="41136"/>
    <cellStyle name="Nota 3 6 4 2 9" xfId="4656"/>
    <cellStyle name="Nota 3 6 4 2 9 2" xfId="12380"/>
    <cellStyle name="Nota 3 6 4 2 9 2 2" xfId="41140"/>
    <cellStyle name="Nota 3 6 4 2 9 3" xfId="41139"/>
    <cellStyle name="Nota 3 6 4 3" xfId="2692"/>
    <cellStyle name="Nota 3 6 4 3 10" xfId="8822"/>
    <cellStyle name="Nota 3 6 4 3 10 2" xfId="41142"/>
    <cellStyle name="Nota 3 6 4 3 11" xfId="16596"/>
    <cellStyle name="Nota 3 6 4 3 11 2" xfId="41143"/>
    <cellStyle name="Nota 3 6 4 3 12" xfId="41141"/>
    <cellStyle name="Nota 3 6 4 3 2" xfId="3079"/>
    <cellStyle name="Nota 3 6 4 3 2 2" xfId="7440"/>
    <cellStyle name="Nota 3 6 4 3 2 2 2" xfId="11416"/>
    <cellStyle name="Nota 3 6 4 3 2 2 2 2" xfId="41146"/>
    <cellStyle name="Nota 3 6 4 3 2 2 3" xfId="20958"/>
    <cellStyle name="Nota 3 6 4 3 2 2 3 2" xfId="41147"/>
    <cellStyle name="Nota 3 6 4 3 2 2 4" xfId="41145"/>
    <cellStyle name="Nota 3 6 4 3 2 3" xfId="5732"/>
    <cellStyle name="Nota 3 6 4 3 2 3 2" xfId="19250"/>
    <cellStyle name="Nota 3 6 4 3 2 3 2 2" xfId="41149"/>
    <cellStyle name="Nota 3 6 4 3 2 3 3" xfId="41148"/>
    <cellStyle name="Nota 3 6 4 3 2 4" xfId="9171"/>
    <cellStyle name="Nota 3 6 4 3 2 4 2" xfId="41150"/>
    <cellStyle name="Nota 3 6 4 3 2 5" xfId="15282"/>
    <cellStyle name="Nota 3 6 4 3 2 5 2" xfId="41151"/>
    <cellStyle name="Nota 3 6 4 3 2 6" xfId="41144"/>
    <cellStyle name="Nota 3 6 4 3 3" xfId="3462"/>
    <cellStyle name="Nota 3 6 4 3 3 2" xfId="4546"/>
    <cellStyle name="Nota 3 6 4 3 3 2 2" xfId="9798"/>
    <cellStyle name="Nota 3 6 4 3 3 2 2 2" xfId="41154"/>
    <cellStyle name="Nota 3 6 4 3 3 2 3" xfId="12285"/>
    <cellStyle name="Nota 3 6 4 3 3 2 3 2" xfId="41155"/>
    <cellStyle name="Nota 3 6 4 3 3 2 4" xfId="41153"/>
    <cellStyle name="Nota 3 6 4 3 3 3" xfId="4823"/>
    <cellStyle name="Nota 3 6 4 3 3 3 2" xfId="18341"/>
    <cellStyle name="Nota 3 6 4 3 3 3 2 2" xfId="41157"/>
    <cellStyle name="Nota 3 6 4 3 3 3 3" xfId="41156"/>
    <cellStyle name="Nota 3 6 4 3 3 4" xfId="9381"/>
    <cellStyle name="Nota 3 6 4 3 3 4 2" xfId="41158"/>
    <cellStyle name="Nota 3 6 4 3 3 5" xfId="13483"/>
    <cellStyle name="Nota 3 6 4 3 3 5 2" xfId="41159"/>
    <cellStyle name="Nota 3 6 4 3 3 6" xfId="41152"/>
    <cellStyle name="Nota 3 6 4 3 4" xfId="3845"/>
    <cellStyle name="Nota 3 6 4 3 4 2" xfId="7747"/>
    <cellStyle name="Nota 3 6 4 3 4 2 2" xfId="11715"/>
    <cellStyle name="Nota 3 6 4 3 4 2 2 2" xfId="41162"/>
    <cellStyle name="Nota 3 6 4 3 4 2 3" xfId="21265"/>
    <cellStyle name="Nota 3 6 4 3 4 2 3 2" xfId="41163"/>
    <cellStyle name="Nota 3 6 4 3 4 2 4" xfId="41161"/>
    <cellStyle name="Nota 3 6 4 3 4 3" xfId="6039"/>
    <cellStyle name="Nota 3 6 4 3 4 3 2" xfId="19557"/>
    <cellStyle name="Nota 3 6 4 3 4 3 2 2" xfId="41165"/>
    <cellStyle name="Nota 3 6 4 3 4 3 3" xfId="41164"/>
    <cellStyle name="Nota 3 6 4 3 4 4" xfId="9559"/>
    <cellStyle name="Nota 3 6 4 3 4 4 2" xfId="41166"/>
    <cellStyle name="Nota 3 6 4 3 4 5" xfId="13114"/>
    <cellStyle name="Nota 3 6 4 3 4 5 2" xfId="41167"/>
    <cellStyle name="Nota 3 6 4 3 4 6" xfId="41160"/>
    <cellStyle name="Nota 3 6 4 3 5" xfId="4227"/>
    <cellStyle name="Nota 3 6 4 3 5 2" xfId="7979"/>
    <cellStyle name="Nota 3 6 4 3 5 2 2" xfId="11947"/>
    <cellStyle name="Nota 3 6 4 3 5 2 2 2" xfId="41170"/>
    <cellStyle name="Nota 3 6 4 3 5 2 3" xfId="21497"/>
    <cellStyle name="Nota 3 6 4 3 5 2 3 2" xfId="41171"/>
    <cellStyle name="Nota 3 6 4 3 5 2 4" xfId="41169"/>
    <cellStyle name="Nota 3 6 4 3 5 3" xfId="6271"/>
    <cellStyle name="Nota 3 6 4 3 5 3 2" xfId="19789"/>
    <cellStyle name="Nota 3 6 4 3 5 3 2 2" xfId="41173"/>
    <cellStyle name="Nota 3 6 4 3 5 3 3" xfId="41172"/>
    <cellStyle name="Nota 3 6 4 3 5 4" xfId="9736"/>
    <cellStyle name="Nota 3 6 4 3 5 4 2" xfId="41174"/>
    <cellStyle name="Nota 3 6 4 3 5 5" xfId="12732"/>
    <cellStyle name="Nota 3 6 4 3 5 5 2" xfId="41175"/>
    <cellStyle name="Nota 3 6 4 3 5 6" xfId="41168"/>
    <cellStyle name="Nota 3 6 4 3 6" xfId="6503"/>
    <cellStyle name="Nota 3 6 4 3 6 2" xfId="8211"/>
    <cellStyle name="Nota 3 6 4 3 6 2 2" xfId="12179"/>
    <cellStyle name="Nota 3 6 4 3 6 2 2 2" xfId="41178"/>
    <cellStyle name="Nota 3 6 4 3 6 2 3" xfId="21729"/>
    <cellStyle name="Nota 3 6 4 3 6 2 3 2" xfId="41179"/>
    <cellStyle name="Nota 3 6 4 3 6 2 4" xfId="41177"/>
    <cellStyle name="Nota 3 6 4 3 6 3" xfId="10637"/>
    <cellStyle name="Nota 3 6 4 3 6 3 2" xfId="41180"/>
    <cellStyle name="Nota 3 6 4 3 6 4" xfId="20021"/>
    <cellStyle name="Nota 3 6 4 3 6 4 2" xfId="41181"/>
    <cellStyle name="Nota 3 6 4 3 6 5" xfId="41176"/>
    <cellStyle name="Nota 3 6 4 3 7" xfId="5491"/>
    <cellStyle name="Nota 3 6 4 3 7 2" xfId="10232"/>
    <cellStyle name="Nota 3 6 4 3 7 2 2" xfId="41183"/>
    <cellStyle name="Nota 3 6 4 3 7 3" xfId="19009"/>
    <cellStyle name="Nota 3 6 4 3 7 3 2" xfId="41184"/>
    <cellStyle name="Nota 3 6 4 3 7 4" xfId="41182"/>
    <cellStyle name="Nota 3 6 4 3 8" xfId="7199"/>
    <cellStyle name="Nota 3 6 4 3 8 2" xfId="11220"/>
    <cellStyle name="Nota 3 6 4 3 8 2 2" xfId="41186"/>
    <cellStyle name="Nota 3 6 4 3 8 3" xfId="20717"/>
    <cellStyle name="Nota 3 6 4 3 8 3 2" xfId="41187"/>
    <cellStyle name="Nota 3 6 4 3 8 4" xfId="41185"/>
    <cellStyle name="Nota 3 6 4 3 9" xfId="4685"/>
    <cellStyle name="Nota 3 6 4 3 9 2" xfId="12244"/>
    <cellStyle name="Nota 3 6 4 3 9 2 2" xfId="41189"/>
    <cellStyle name="Nota 3 6 4 3 9 3" xfId="41188"/>
    <cellStyle name="Nota 3 6 4 4" xfId="2749"/>
    <cellStyle name="Nota 3 6 4 4 2" xfId="3136"/>
    <cellStyle name="Nota 3 6 4 4 2 2" xfId="18071"/>
    <cellStyle name="Nota 3 6 4 4 2 2 2" xfId="41192"/>
    <cellStyle name="Nota 3 6 4 4 2 3" xfId="41191"/>
    <cellStyle name="Nota 3 6 4 4 3" xfId="3519"/>
    <cellStyle name="Nota 3 6 4 4 3 2" xfId="13426"/>
    <cellStyle name="Nota 3 6 4 4 3 2 2" xfId="41194"/>
    <cellStyle name="Nota 3 6 4 4 3 3" xfId="41193"/>
    <cellStyle name="Nota 3 6 4 4 4" xfId="3902"/>
    <cellStyle name="Nota 3 6 4 4 4 2" xfId="13057"/>
    <cellStyle name="Nota 3 6 4 4 4 2 2" xfId="41196"/>
    <cellStyle name="Nota 3 6 4 4 4 3" xfId="41195"/>
    <cellStyle name="Nota 3 6 4 4 5" xfId="4284"/>
    <cellStyle name="Nota 3 6 4 4 5 2" xfId="12676"/>
    <cellStyle name="Nota 3 6 4 4 5 2 2" xfId="41198"/>
    <cellStyle name="Nota 3 6 4 4 5 3" xfId="41197"/>
    <cellStyle name="Nota 3 6 4 4 6" xfId="5270"/>
    <cellStyle name="Nota 3 6 4 4 6 2" xfId="18788"/>
    <cellStyle name="Nota 3 6 4 4 6 2 2" xfId="41200"/>
    <cellStyle name="Nota 3 6 4 4 6 3" xfId="41199"/>
    <cellStyle name="Nota 3 6 4 4 7" xfId="8879"/>
    <cellStyle name="Nota 3 6 4 4 7 2" xfId="41201"/>
    <cellStyle name="Nota 3 6 4 4 8" xfId="17446"/>
    <cellStyle name="Nota 3 6 4 4 8 2" xfId="41202"/>
    <cellStyle name="Nota 3 6 4 4 9" xfId="41190"/>
    <cellStyle name="Nota 3 6 4 5" xfId="2367"/>
    <cellStyle name="Nota 3 6 4 5 2" xfId="6978"/>
    <cellStyle name="Nota 3 6 4 5 2 2" xfId="20496"/>
    <cellStyle name="Nota 3 6 4 5 2 2 2" xfId="41205"/>
    <cellStyle name="Nota 3 6 4 5 2 3" xfId="41204"/>
    <cellStyle name="Nota 3 6 4 5 3" xfId="8519"/>
    <cellStyle name="Nota 3 6 4 5 3 2" xfId="41206"/>
    <cellStyle name="Nota 3 6 4 5 4" xfId="14867"/>
    <cellStyle name="Nota 3 6 4 5 4 2" xfId="41207"/>
    <cellStyle name="Nota 3 6 4 5 5" xfId="41203"/>
    <cellStyle name="Nota 3 6 4 6" xfId="8357"/>
    <cellStyle name="Nota 3 6 4 6 2" xfId="41208"/>
    <cellStyle name="Nota 3 6 4 7" xfId="41091"/>
    <cellStyle name="Nota 3 6 5" xfId="2145"/>
    <cellStyle name="Nota 3 6 5 2" xfId="2204"/>
    <cellStyle name="Nota 3 6 5 2 2" xfId="2448"/>
    <cellStyle name="Nota 3 6 5 2 2 10" xfId="8600"/>
    <cellStyle name="Nota 3 6 5 2 2 10 2" xfId="41212"/>
    <cellStyle name="Nota 3 6 5 2 2 11" xfId="15182"/>
    <cellStyle name="Nota 3 6 5 2 2 11 2" xfId="41213"/>
    <cellStyle name="Nota 3 6 5 2 2 12" xfId="41211"/>
    <cellStyle name="Nota 3 6 5 2 2 2" xfId="2835"/>
    <cellStyle name="Nota 3 6 5 2 2 2 2" xfId="7412"/>
    <cellStyle name="Nota 3 6 5 2 2 2 2 2" xfId="11388"/>
    <cellStyle name="Nota 3 6 5 2 2 2 2 2 2" xfId="41216"/>
    <cellStyle name="Nota 3 6 5 2 2 2 2 3" xfId="20930"/>
    <cellStyle name="Nota 3 6 5 2 2 2 2 3 2" xfId="41217"/>
    <cellStyle name="Nota 3 6 5 2 2 2 2 4" xfId="41215"/>
    <cellStyle name="Nota 3 6 5 2 2 2 3" xfId="5704"/>
    <cellStyle name="Nota 3 6 5 2 2 2 3 2" xfId="19222"/>
    <cellStyle name="Nota 3 6 5 2 2 2 3 2 2" xfId="41219"/>
    <cellStyle name="Nota 3 6 5 2 2 2 3 3" xfId="41218"/>
    <cellStyle name="Nota 3 6 5 2 2 2 4" xfId="8965"/>
    <cellStyle name="Nota 3 6 5 2 2 2 4 2" xfId="41220"/>
    <cellStyle name="Nota 3 6 5 2 2 2 5" xfId="15612"/>
    <cellStyle name="Nota 3 6 5 2 2 2 5 2" xfId="41221"/>
    <cellStyle name="Nota 3 6 5 2 2 2 6" xfId="41214"/>
    <cellStyle name="Nota 3 6 5 2 2 3" xfId="3218"/>
    <cellStyle name="Nota 3 6 5 2 2 3 2" xfId="4565"/>
    <cellStyle name="Nota 3 6 5 2 2 3 2 2" xfId="9814"/>
    <cellStyle name="Nota 3 6 5 2 2 3 2 2 2" xfId="41224"/>
    <cellStyle name="Nota 3 6 5 2 2 3 2 3" xfId="12424"/>
    <cellStyle name="Nota 3 6 5 2 2 3 2 3 2" xfId="41225"/>
    <cellStyle name="Nota 3 6 5 2 2 3 2 4" xfId="41223"/>
    <cellStyle name="Nota 3 6 5 2 2 3 3" xfId="4806"/>
    <cellStyle name="Nota 3 6 5 2 2 3 3 2" xfId="18324"/>
    <cellStyle name="Nota 3 6 5 2 2 3 3 2 2" xfId="41227"/>
    <cellStyle name="Nota 3 6 5 2 2 3 3 3" xfId="41226"/>
    <cellStyle name="Nota 3 6 5 2 2 3 4" xfId="9280"/>
    <cellStyle name="Nota 3 6 5 2 2 3 4 2" xfId="41228"/>
    <cellStyle name="Nota 3 6 5 2 2 3 5" xfId="18036"/>
    <cellStyle name="Nota 3 6 5 2 2 3 5 2" xfId="41229"/>
    <cellStyle name="Nota 3 6 5 2 2 3 6" xfId="41222"/>
    <cellStyle name="Nota 3 6 5 2 2 4" xfId="3601"/>
    <cellStyle name="Nota 3 6 5 2 2 4 2" xfId="7719"/>
    <cellStyle name="Nota 3 6 5 2 2 4 2 2" xfId="11687"/>
    <cellStyle name="Nota 3 6 5 2 2 4 2 2 2" xfId="41232"/>
    <cellStyle name="Nota 3 6 5 2 2 4 2 3" xfId="21237"/>
    <cellStyle name="Nota 3 6 5 2 2 4 2 3 2" xfId="41233"/>
    <cellStyle name="Nota 3 6 5 2 2 4 2 4" xfId="41231"/>
    <cellStyle name="Nota 3 6 5 2 2 4 3" xfId="6011"/>
    <cellStyle name="Nota 3 6 5 2 2 4 3 2" xfId="19529"/>
    <cellStyle name="Nota 3 6 5 2 2 4 3 2 2" xfId="41235"/>
    <cellStyle name="Nota 3 6 5 2 2 4 3 3" xfId="41234"/>
    <cellStyle name="Nota 3 6 5 2 2 4 4" xfId="9458"/>
    <cellStyle name="Nota 3 6 5 2 2 4 4 2" xfId="41236"/>
    <cellStyle name="Nota 3 6 5 2 2 4 5" xfId="13350"/>
    <cellStyle name="Nota 3 6 5 2 2 4 5 2" xfId="41237"/>
    <cellStyle name="Nota 3 6 5 2 2 4 6" xfId="41230"/>
    <cellStyle name="Nota 3 6 5 2 2 5" xfId="3983"/>
    <cellStyle name="Nota 3 6 5 2 2 5 2" xfId="7951"/>
    <cellStyle name="Nota 3 6 5 2 2 5 2 2" xfId="11919"/>
    <cellStyle name="Nota 3 6 5 2 2 5 2 2 2" xfId="41240"/>
    <cellStyle name="Nota 3 6 5 2 2 5 2 3" xfId="21469"/>
    <cellStyle name="Nota 3 6 5 2 2 5 2 3 2" xfId="41241"/>
    <cellStyle name="Nota 3 6 5 2 2 5 2 4" xfId="41239"/>
    <cellStyle name="Nota 3 6 5 2 2 5 3" xfId="6243"/>
    <cellStyle name="Nota 3 6 5 2 2 5 3 2" xfId="19761"/>
    <cellStyle name="Nota 3 6 5 2 2 5 3 2 2" xfId="41243"/>
    <cellStyle name="Nota 3 6 5 2 2 5 3 3" xfId="41242"/>
    <cellStyle name="Nota 3 6 5 2 2 5 4" xfId="9635"/>
    <cellStyle name="Nota 3 6 5 2 2 5 4 2" xfId="41244"/>
    <cellStyle name="Nota 3 6 5 2 2 5 5" xfId="12976"/>
    <cellStyle name="Nota 3 6 5 2 2 5 5 2" xfId="41245"/>
    <cellStyle name="Nota 3 6 5 2 2 5 6" xfId="41238"/>
    <cellStyle name="Nota 3 6 5 2 2 6" xfId="6475"/>
    <cellStyle name="Nota 3 6 5 2 2 6 2" xfId="8183"/>
    <cellStyle name="Nota 3 6 5 2 2 6 2 2" xfId="12151"/>
    <cellStyle name="Nota 3 6 5 2 2 6 2 2 2" xfId="41248"/>
    <cellStyle name="Nota 3 6 5 2 2 6 2 3" xfId="21701"/>
    <cellStyle name="Nota 3 6 5 2 2 6 2 3 2" xfId="41249"/>
    <cellStyle name="Nota 3 6 5 2 2 6 2 4" xfId="41247"/>
    <cellStyle name="Nota 3 6 5 2 2 6 3" xfId="10609"/>
    <cellStyle name="Nota 3 6 5 2 2 6 3 2" xfId="41250"/>
    <cellStyle name="Nota 3 6 5 2 2 6 4" xfId="19993"/>
    <cellStyle name="Nota 3 6 5 2 2 6 4 2" xfId="41251"/>
    <cellStyle name="Nota 3 6 5 2 2 6 5" xfId="41246"/>
    <cellStyle name="Nota 3 6 5 2 2 7" xfId="5463"/>
    <cellStyle name="Nota 3 6 5 2 2 7 2" xfId="10204"/>
    <cellStyle name="Nota 3 6 5 2 2 7 2 2" xfId="41253"/>
    <cellStyle name="Nota 3 6 5 2 2 7 3" xfId="18981"/>
    <cellStyle name="Nota 3 6 5 2 2 7 3 2" xfId="41254"/>
    <cellStyle name="Nota 3 6 5 2 2 7 4" xfId="41252"/>
    <cellStyle name="Nota 3 6 5 2 2 8" xfId="7171"/>
    <cellStyle name="Nota 3 6 5 2 2 8 2" xfId="11192"/>
    <cellStyle name="Nota 3 6 5 2 2 8 2 2" xfId="41256"/>
    <cellStyle name="Nota 3 6 5 2 2 8 3" xfId="20689"/>
    <cellStyle name="Nota 3 6 5 2 2 8 3 2" xfId="41257"/>
    <cellStyle name="Nota 3 6 5 2 2 8 4" xfId="41255"/>
    <cellStyle name="Nota 3 6 5 2 2 9" xfId="4657"/>
    <cellStyle name="Nota 3 6 5 2 2 9 2" xfId="12379"/>
    <cellStyle name="Nota 3 6 5 2 2 9 2 2" xfId="41259"/>
    <cellStyle name="Nota 3 6 5 2 2 9 3" xfId="41258"/>
    <cellStyle name="Nota 3 6 5 2 3" xfId="2694"/>
    <cellStyle name="Nota 3 6 5 2 3 10" xfId="8824"/>
    <cellStyle name="Nota 3 6 5 2 3 10 2" xfId="41261"/>
    <cellStyle name="Nota 3 6 5 2 3 11" xfId="14772"/>
    <cellStyle name="Nota 3 6 5 2 3 11 2" xfId="41262"/>
    <cellStyle name="Nota 3 6 5 2 3 12" xfId="41260"/>
    <cellStyle name="Nota 3 6 5 2 3 2" xfId="3081"/>
    <cellStyle name="Nota 3 6 5 2 3 2 2" xfId="7442"/>
    <cellStyle name="Nota 3 6 5 2 3 2 2 2" xfId="11418"/>
    <cellStyle name="Nota 3 6 5 2 3 2 2 2 2" xfId="41265"/>
    <cellStyle name="Nota 3 6 5 2 3 2 2 3" xfId="20960"/>
    <cellStyle name="Nota 3 6 5 2 3 2 2 3 2" xfId="41266"/>
    <cellStyle name="Nota 3 6 5 2 3 2 2 4" xfId="41264"/>
    <cellStyle name="Nota 3 6 5 2 3 2 3" xfId="5734"/>
    <cellStyle name="Nota 3 6 5 2 3 2 3 2" xfId="19252"/>
    <cellStyle name="Nota 3 6 5 2 3 2 3 2 2" xfId="41268"/>
    <cellStyle name="Nota 3 6 5 2 3 2 3 3" xfId="41267"/>
    <cellStyle name="Nota 3 6 5 2 3 2 4" xfId="9173"/>
    <cellStyle name="Nota 3 6 5 2 3 2 4 2" xfId="41269"/>
    <cellStyle name="Nota 3 6 5 2 3 2 5" xfId="14734"/>
    <cellStyle name="Nota 3 6 5 2 3 2 5 2" xfId="41270"/>
    <cellStyle name="Nota 3 6 5 2 3 2 6" xfId="41263"/>
    <cellStyle name="Nota 3 6 5 2 3 3" xfId="3464"/>
    <cellStyle name="Nota 3 6 5 2 3 3 2" xfId="7250"/>
    <cellStyle name="Nota 3 6 5 2 3 3 2 2" xfId="11271"/>
    <cellStyle name="Nota 3 6 5 2 3 3 2 2 2" xfId="41273"/>
    <cellStyle name="Nota 3 6 5 2 3 3 2 3" xfId="20768"/>
    <cellStyle name="Nota 3 6 5 2 3 3 2 3 2" xfId="41274"/>
    <cellStyle name="Nota 3 6 5 2 3 3 2 4" xfId="41272"/>
    <cellStyle name="Nota 3 6 5 2 3 3 3" xfId="5542"/>
    <cellStyle name="Nota 3 6 5 2 3 3 3 2" xfId="19060"/>
    <cellStyle name="Nota 3 6 5 2 3 3 3 2 2" xfId="41276"/>
    <cellStyle name="Nota 3 6 5 2 3 3 3 3" xfId="41275"/>
    <cellStyle name="Nota 3 6 5 2 3 3 4" xfId="9383"/>
    <cellStyle name="Nota 3 6 5 2 3 3 4 2" xfId="41277"/>
    <cellStyle name="Nota 3 6 5 2 3 3 5" xfId="13481"/>
    <cellStyle name="Nota 3 6 5 2 3 3 5 2" xfId="41278"/>
    <cellStyle name="Nota 3 6 5 2 3 3 6" xfId="41271"/>
    <cellStyle name="Nota 3 6 5 2 3 4" xfId="3847"/>
    <cellStyle name="Nota 3 6 5 2 3 4 2" xfId="7749"/>
    <cellStyle name="Nota 3 6 5 2 3 4 2 2" xfId="11717"/>
    <cellStyle name="Nota 3 6 5 2 3 4 2 2 2" xfId="41281"/>
    <cellStyle name="Nota 3 6 5 2 3 4 2 3" xfId="21267"/>
    <cellStyle name="Nota 3 6 5 2 3 4 2 3 2" xfId="41282"/>
    <cellStyle name="Nota 3 6 5 2 3 4 2 4" xfId="41280"/>
    <cellStyle name="Nota 3 6 5 2 3 4 3" xfId="6041"/>
    <cellStyle name="Nota 3 6 5 2 3 4 3 2" xfId="19559"/>
    <cellStyle name="Nota 3 6 5 2 3 4 3 2 2" xfId="41284"/>
    <cellStyle name="Nota 3 6 5 2 3 4 3 3" xfId="41283"/>
    <cellStyle name="Nota 3 6 5 2 3 4 4" xfId="9561"/>
    <cellStyle name="Nota 3 6 5 2 3 4 4 2" xfId="41285"/>
    <cellStyle name="Nota 3 6 5 2 3 4 5" xfId="13112"/>
    <cellStyle name="Nota 3 6 5 2 3 4 5 2" xfId="41286"/>
    <cellStyle name="Nota 3 6 5 2 3 4 6" xfId="41279"/>
    <cellStyle name="Nota 3 6 5 2 3 5" xfId="4229"/>
    <cellStyle name="Nota 3 6 5 2 3 5 2" xfId="7981"/>
    <cellStyle name="Nota 3 6 5 2 3 5 2 2" xfId="11949"/>
    <cellStyle name="Nota 3 6 5 2 3 5 2 2 2" xfId="41289"/>
    <cellStyle name="Nota 3 6 5 2 3 5 2 3" xfId="21499"/>
    <cellStyle name="Nota 3 6 5 2 3 5 2 3 2" xfId="41290"/>
    <cellStyle name="Nota 3 6 5 2 3 5 2 4" xfId="41288"/>
    <cellStyle name="Nota 3 6 5 2 3 5 3" xfId="6273"/>
    <cellStyle name="Nota 3 6 5 2 3 5 3 2" xfId="19791"/>
    <cellStyle name="Nota 3 6 5 2 3 5 3 2 2" xfId="41292"/>
    <cellStyle name="Nota 3 6 5 2 3 5 3 3" xfId="41291"/>
    <cellStyle name="Nota 3 6 5 2 3 5 4" xfId="9738"/>
    <cellStyle name="Nota 3 6 5 2 3 5 4 2" xfId="41293"/>
    <cellStyle name="Nota 3 6 5 2 3 5 5" xfId="12730"/>
    <cellStyle name="Nota 3 6 5 2 3 5 5 2" xfId="41294"/>
    <cellStyle name="Nota 3 6 5 2 3 5 6" xfId="41287"/>
    <cellStyle name="Nota 3 6 5 2 3 6" xfId="6505"/>
    <cellStyle name="Nota 3 6 5 2 3 6 2" xfId="8213"/>
    <cellStyle name="Nota 3 6 5 2 3 6 2 2" xfId="12181"/>
    <cellStyle name="Nota 3 6 5 2 3 6 2 2 2" xfId="41297"/>
    <cellStyle name="Nota 3 6 5 2 3 6 2 3" xfId="21731"/>
    <cellStyle name="Nota 3 6 5 2 3 6 2 3 2" xfId="41298"/>
    <cellStyle name="Nota 3 6 5 2 3 6 2 4" xfId="41296"/>
    <cellStyle name="Nota 3 6 5 2 3 6 3" xfId="10639"/>
    <cellStyle name="Nota 3 6 5 2 3 6 3 2" xfId="41299"/>
    <cellStyle name="Nota 3 6 5 2 3 6 4" xfId="20023"/>
    <cellStyle name="Nota 3 6 5 2 3 6 4 2" xfId="41300"/>
    <cellStyle name="Nota 3 6 5 2 3 6 5" xfId="41295"/>
    <cellStyle name="Nota 3 6 5 2 3 7" xfId="5493"/>
    <cellStyle name="Nota 3 6 5 2 3 7 2" xfId="10234"/>
    <cellStyle name="Nota 3 6 5 2 3 7 2 2" xfId="41302"/>
    <cellStyle name="Nota 3 6 5 2 3 7 3" xfId="19011"/>
    <cellStyle name="Nota 3 6 5 2 3 7 3 2" xfId="41303"/>
    <cellStyle name="Nota 3 6 5 2 3 7 4" xfId="41301"/>
    <cellStyle name="Nota 3 6 5 2 3 8" xfId="7201"/>
    <cellStyle name="Nota 3 6 5 2 3 8 2" xfId="11222"/>
    <cellStyle name="Nota 3 6 5 2 3 8 2 2" xfId="41305"/>
    <cellStyle name="Nota 3 6 5 2 3 8 3" xfId="20719"/>
    <cellStyle name="Nota 3 6 5 2 3 8 3 2" xfId="41306"/>
    <cellStyle name="Nota 3 6 5 2 3 8 4" xfId="41304"/>
    <cellStyle name="Nota 3 6 5 2 3 9" xfId="4687"/>
    <cellStyle name="Nota 3 6 5 2 3 9 2" xfId="12242"/>
    <cellStyle name="Nota 3 6 5 2 3 9 2 2" xfId="41308"/>
    <cellStyle name="Nota 3 6 5 2 3 9 3" xfId="41307"/>
    <cellStyle name="Nota 3 6 5 2 4" xfId="2751"/>
    <cellStyle name="Nota 3 6 5 2 4 2" xfId="3138"/>
    <cellStyle name="Nota 3 6 5 2 4 2 2" xfId="16609"/>
    <cellStyle name="Nota 3 6 5 2 4 2 2 2" xfId="41311"/>
    <cellStyle name="Nota 3 6 5 2 4 2 3" xfId="41310"/>
    <cellStyle name="Nota 3 6 5 2 4 3" xfId="3521"/>
    <cellStyle name="Nota 3 6 5 2 4 3 2" xfId="13424"/>
    <cellStyle name="Nota 3 6 5 2 4 3 2 2" xfId="41313"/>
    <cellStyle name="Nota 3 6 5 2 4 3 3" xfId="41312"/>
    <cellStyle name="Nota 3 6 5 2 4 4" xfId="3904"/>
    <cellStyle name="Nota 3 6 5 2 4 4 2" xfId="13055"/>
    <cellStyle name="Nota 3 6 5 2 4 4 2 2" xfId="41315"/>
    <cellStyle name="Nota 3 6 5 2 4 4 3" xfId="41314"/>
    <cellStyle name="Nota 3 6 5 2 4 5" xfId="4286"/>
    <cellStyle name="Nota 3 6 5 2 4 5 2" xfId="12674"/>
    <cellStyle name="Nota 3 6 5 2 4 5 2 2" xfId="41317"/>
    <cellStyle name="Nota 3 6 5 2 4 5 3" xfId="41316"/>
    <cellStyle name="Nota 3 6 5 2 4 6" xfId="5322"/>
    <cellStyle name="Nota 3 6 5 2 4 6 2" xfId="18840"/>
    <cellStyle name="Nota 3 6 5 2 4 6 2 2" xfId="41319"/>
    <cellStyle name="Nota 3 6 5 2 4 6 3" xfId="41318"/>
    <cellStyle name="Nota 3 6 5 2 4 7" xfId="8881"/>
    <cellStyle name="Nota 3 6 5 2 4 7 2" xfId="41320"/>
    <cellStyle name="Nota 3 6 5 2 4 8" xfId="18208"/>
    <cellStyle name="Nota 3 6 5 2 4 8 2" xfId="41321"/>
    <cellStyle name="Nota 3 6 5 2 4 9" xfId="41309"/>
    <cellStyle name="Nota 3 6 5 2 5" xfId="2369"/>
    <cellStyle name="Nota 3 6 5 2 5 2" xfId="7030"/>
    <cellStyle name="Nota 3 6 5 2 5 2 2" xfId="20548"/>
    <cellStyle name="Nota 3 6 5 2 5 2 2 2" xfId="41324"/>
    <cellStyle name="Nota 3 6 5 2 5 2 3" xfId="41323"/>
    <cellStyle name="Nota 3 6 5 2 5 3" xfId="8521"/>
    <cellStyle name="Nota 3 6 5 2 5 3 2" xfId="41325"/>
    <cellStyle name="Nota 3 6 5 2 5 4" xfId="14316"/>
    <cellStyle name="Nota 3 6 5 2 5 4 2" xfId="41326"/>
    <cellStyle name="Nota 3 6 5 2 5 5" xfId="41322"/>
    <cellStyle name="Nota 3 6 5 2 6" xfId="8359"/>
    <cellStyle name="Nota 3 6 5 2 6 2" xfId="41327"/>
    <cellStyle name="Nota 3 6 5 2 7" xfId="41210"/>
    <cellStyle name="Nota 3 6 5 3" xfId="2424"/>
    <cellStyle name="Nota 3 6 5 3 10" xfId="8576"/>
    <cellStyle name="Nota 3 6 5 3 10 2" xfId="41329"/>
    <cellStyle name="Nota 3 6 5 3 11" xfId="17884"/>
    <cellStyle name="Nota 3 6 5 3 11 2" xfId="41330"/>
    <cellStyle name="Nota 3 6 5 3 12" xfId="41328"/>
    <cellStyle name="Nota 3 6 5 3 2" xfId="2811"/>
    <cellStyle name="Nota 3 6 5 3 2 2" xfId="6880"/>
    <cellStyle name="Nota 3 6 5 3 2 2 2" xfId="10959"/>
    <cellStyle name="Nota 3 6 5 3 2 2 2 2" xfId="41333"/>
    <cellStyle name="Nota 3 6 5 3 2 2 3" xfId="20398"/>
    <cellStyle name="Nota 3 6 5 3 2 2 3 2" xfId="41334"/>
    <cellStyle name="Nota 3 6 5 3 2 2 4" xfId="41332"/>
    <cellStyle name="Nota 3 6 5 3 2 3" xfId="5171"/>
    <cellStyle name="Nota 3 6 5 3 2 3 2" xfId="18689"/>
    <cellStyle name="Nota 3 6 5 3 2 3 2 2" xfId="41336"/>
    <cellStyle name="Nota 3 6 5 3 2 3 3" xfId="41335"/>
    <cellStyle name="Nota 3 6 5 3 2 4" xfId="8941"/>
    <cellStyle name="Nota 3 6 5 3 2 4 2" xfId="41337"/>
    <cellStyle name="Nota 3 6 5 3 2 5" xfId="15572"/>
    <cellStyle name="Nota 3 6 5 3 2 5 2" xfId="41338"/>
    <cellStyle name="Nota 3 6 5 3 2 6" xfId="41331"/>
    <cellStyle name="Nota 3 6 5 3 3" xfId="3194"/>
    <cellStyle name="Nota 3 6 5 3 3 2" xfId="6909"/>
    <cellStyle name="Nota 3 6 5 3 3 2 2" xfId="10970"/>
    <cellStyle name="Nota 3 6 5 3 3 2 2 2" xfId="41341"/>
    <cellStyle name="Nota 3 6 5 3 3 2 3" xfId="20427"/>
    <cellStyle name="Nota 3 6 5 3 3 2 3 2" xfId="41342"/>
    <cellStyle name="Nota 3 6 5 3 3 2 4" xfId="41340"/>
    <cellStyle name="Nota 3 6 5 3 3 3" xfId="5200"/>
    <cellStyle name="Nota 3 6 5 3 3 3 2" xfId="18718"/>
    <cellStyle name="Nota 3 6 5 3 3 3 2 2" xfId="41344"/>
    <cellStyle name="Nota 3 6 5 3 3 3 3" xfId="41343"/>
    <cellStyle name="Nota 3 6 5 3 3 4" xfId="9256"/>
    <cellStyle name="Nota 3 6 5 3 3 4 2" xfId="41345"/>
    <cellStyle name="Nota 3 6 5 3 3 5" xfId="16517"/>
    <cellStyle name="Nota 3 6 5 3 3 5 2" xfId="41346"/>
    <cellStyle name="Nota 3 6 5 3 3 6" xfId="41339"/>
    <cellStyle name="Nota 3 6 5 3 4" xfId="3577"/>
    <cellStyle name="Nota 3 6 5 3 4 2" xfId="7698"/>
    <cellStyle name="Nota 3 6 5 3 4 2 2" xfId="11666"/>
    <cellStyle name="Nota 3 6 5 3 4 2 2 2" xfId="41349"/>
    <cellStyle name="Nota 3 6 5 3 4 2 3" xfId="21216"/>
    <cellStyle name="Nota 3 6 5 3 4 2 3 2" xfId="41350"/>
    <cellStyle name="Nota 3 6 5 3 4 2 4" xfId="41348"/>
    <cellStyle name="Nota 3 6 5 3 4 3" xfId="5990"/>
    <cellStyle name="Nota 3 6 5 3 4 3 2" xfId="19508"/>
    <cellStyle name="Nota 3 6 5 3 4 3 2 2" xfId="41352"/>
    <cellStyle name="Nota 3 6 5 3 4 3 3" xfId="41351"/>
    <cellStyle name="Nota 3 6 5 3 4 4" xfId="9434"/>
    <cellStyle name="Nota 3 6 5 3 4 4 2" xfId="41353"/>
    <cellStyle name="Nota 3 6 5 3 4 5" xfId="13371"/>
    <cellStyle name="Nota 3 6 5 3 4 5 2" xfId="41354"/>
    <cellStyle name="Nota 3 6 5 3 4 6" xfId="41347"/>
    <cellStyle name="Nota 3 6 5 3 5" xfId="3959"/>
    <cellStyle name="Nota 3 6 5 3 5 2" xfId="7930"/>
    <cellStyle name="Nota 3 6 5 3 5 2 2" xfId="11898"/>
    <cellStyle name="Nota 3 6 5 3 5 2 2 2" xfId="41357"/>
    <cellStyle name="Nota 3 6 5 3 5 2 3" xfId="21448"/>
    <cellStyle name="Nota 3 6 5 3 5 2 3 2" xfId="41358"/>
    <cellStyle name="Nota 3 6 5 3 5 2 4" xfId="41356"/>
    <cellStyle name="Nota 3 6 5 3 5 3" xfId="6222"/>
    <cellStyle name="Nota 3 6 5 3 5 3 2" xfId="19740"/>
    <cellStyle name="Nota 3 6 5 3 5 3 2 2" xfId="41360"/>
    <cellStyle name="Nota 3 6 5 3 5 3 3" xfId="41359"/>
    <cellStyle name="Nota 3 6 5 3 5 4" xfId="9611"/>
    <cellStyle name="Nota 3 6 5 3 5 4 2" xfId="41361"/>
    <cellStyle name="Nota 3 6 5 3 5 5" xfId="13000"/>
    <cellStyle name="Nota 3 6 5 3 5 5 2" xfId="41362"/>
    <cellStyle name="Nota 3 6 5 3 5 6" xfId="41355"/>
    <cellStyle name="Nota 3 6 5 3 6" xfId="6454"/>
    <cellStyle name="Nota 3 6 5 3 6 2" xfId="8162"/>
    <cellStyle name="Nota 3 6 5 3 6 2 2" xfId="12130"/>
    <cellStyle name="Nota 3 6 5 3 6 2 2 2" xfId="41365"/>
    <cellStyle name="Nota 3 6 5 3 6 2 3" xfId="21680"/>
    <cellStyle name="Nota 3 6 5 3 6 2 3 2" xfId="41366"/>
    <cellStyle name="Nota 3 6 5 3 6 2 4" xfId="41364"/>
    <cellStyle name="Nota 3 6 5 3 6 3" xfId="10588"/>
    <cellStyle name="Nota 3 6 5 3 6 3 2" xfId="41367"/>
    <cellStyle name="Nota 3 6 5 3 6 4" xfId="19972"/>
    <cellStyle name="Nota 3 6 5 3 6 4 2" xfId="41368"/>
    <cellStyle name="Nota 3 6 5 3 6 5" xfId="41363"/>
    <cellStyle name="Nota 3 6 5 3 7" xfId="5442"/>
    <cellStyle name="Nota 3 6 5 3 7 2" xfId="10183"/>
    <cellStyle name="Nota 3 6 5 3 7 2 2" xfId="41370"/>
    <cellStyle name="Nota 3 6 5 3 7 3" xfId="18960"/>
    <cellStyle name="Nota 3 6 5 3 7 3 2" xfId="41371"/>
    <cellStyle name="Nota 3 6 5 3 7 4" xfId="41369"/>
    <cellStyle name="Nota 3 6 5 3 8" xfId="7150"/>
    <cellStyle name="Nota 3 6 5 3 8 2" xfId="11171"/>
    <cellStyle name="Nota 3 6 5 3 8 2 2" xfId="41373"/>
    <cellStyle name="Nota 3 6 5 3 8 3" xfId="20668"/>
    <cellStyle name="Nota 3 6 5 3 8 3 2" xfId="41374"/>
    <cellStyle name="Nota 3 6 5 3 8 4" xfId="41372"/>
    <cellStyle name="Nota 3 6 5 3 9" xfId="4635"/>
    <cellStyle name="Nota 3 6 5 3 9 2" xfId="12246"/>
    <cellStyle name="Nota 3 6 5 3 9 2 2" xfId="41376"/>
    <cellStyle name="Nota 3 6 5 3 9 3" xfId="41375"/>
    <cellStyle name="Nota 3 6 5 4" xfId="2637"/>
    <cellStyle name="Nota 3 6 5 4 10" xfId="8767"/>
    <cellStyle name="Nota 3 6 5 4 10 2" xfId="41378"/>
    <cellStyle name="Nota 3 6 5 4 11" xfId="14140"/>
    <cellStyle name="Nota 3 6 5 4 11 2" xfId="41379"/>
    <cellStyle name="Nota 3 6 5 4 12" xfId="41377"/>
    <cellStyle name="Nota 3 6 5 4 2" xfId="3024"/>
    <cellStyle name="Nota 3 6 5 4 2 2" xfId="6755"/>
    <cellStyle name="Nota 3 6 5 4 2 2 2" xfId="10860"/>
    <cellStyle name="Nota 3 6 5 4 2 2 2 2" xfId="41382"/>
    <cellStyle name="Nota 3 6 5 4 2 2 3" xfId="20273"/>
    <cellStyle name="Nota 3 6 5 4 2 2 3 2" xfId="41383"/>
    <cellStyle name="Nota 3 6 5 4 2 2 4" xfId="41381"/>
    <cellStyle name="Nota 3 6 5 4 2 3" xfId="5046"/>
    <cellStyle name="Nota 3 6 5 4 2 3 2" xfId="18564"/>
    <cellStyle name="Nota 3 6 5 4 2 3 2 2" xfId="41385"/>
    <cellStyle name="Nota 3 6 5 4 2 3 3" xfId="41384"/>
    <cellStyle name="Nota 3 6 5 4 2 4" xfId="9116"/>
    <cellStyle name="Nota 3 6 5 4 2 4 2" xfId="41386"/>
    <cellStyle name="Nota 3 6 5 4 2 5" xfId="13836"/>
    <cellStyle name="Nota 3 6 5 4 2 5 2" xfId="41387"/>
    <cellStyle name="Nota 3 6 5 4 2 6" xfId="41380"/>
    <cellStyle name="Nota 3 6 5 4 3" xfId="3407"/>
    <cellStyle name="Nota 3 6 5 4 3 2" xfId="6559"/>
    <cellStyle name="Nota 3 6 5 4 3 2 2" xfId="10693"/>
    <cellStyle name="Nota 3 6 5 4 3 2 2 2" xfId="41390"/>
    <cellStyle name="Nota 3 6 5 4 3 2 3" xfId="20077"/>
    <cellStyle name="Nota 3 6 5 4 3 2 3 2" xfId="41391"/>
    <cellStyle name="Nota 3 6 5 4 3 2 4" xfId="41389"/>
    <cellStyle name="Nota 3 6 5 4 3 3" xfId="4850"/>
    <cellStyle name="Nota 3 6 5 4 3 3 2" xfId="18368"/>
    <cellStyle name="Nota 3 6 5 4 3 3 2 2" xfId="41393"/>
    <cellStyle name="Nota 3 6 5 4 3 3 3" xfId="41392"/>
    <cellStyle name="Nota 3 6 5 4 3 4" xfId="9330"/>
    <cellStyle name="Nota 3 6 5 4 3 4 2" xfId="41394"/>
    <cellStyle name="Nota 3 6 5 4 3 5" xfId="13538"/>
    <cellStyle name="Nota 3 6 5 4 3 5 2" xfId="41395"/>
    <cellStyle name="Nota 3 6 5 4 3 6" xfId="41388"/>
    <cellStyle name="Nota 3 6 5 4 4" xfId="3790"/>
    <cellStyle name="Nota 3 6 5 4 4 2" xfId="7657"/>
    <cellStyle name="Nota 3 6 5 4 4 2 2" xfId="11625"/>
    <cellStyle name="Nota 3 6 5 4 4 2 2 2" xfId="41398"/>
    <cellStyle name="Nota 3 6 5 4 4 2 3" xfId="21175"/>
    <cellStyle name="Nota 3 6 5 4 4 2 3 2" xfId="41399"/>
    <cellStyle name="Nota 3 6 5 4 4 2 4" xfId="41397"/>
    <cellStyle name="Nota 3 6 5 4 4 3" xfId="5949"/>
    <cellStyle name="Nota 3 6 5 4 4 3 2" xfId="19467"/>
    <cellStyle name="Nota 3 6 5 4 4 3 2 2" xfId="41401"/>
    <cellStyle name="Nota 3 6 5 4 4 3 3" xfId="41400"/>
    <cellStyle name="Nota 3 6 5 4 4 4" xfId="9508"/>
    <cellStyle name="Nota 3 6 5 4 4 4 2" xfId="41402"/>
    <cellStyle name="Nota 3 6 5 4 4 5" xfId="13169"/>
    <cellStyle name="Nota 3 6 5 4 4 5 2" xfId="41403"/>
    <cellStyle name="Nota 3 6 5 4 4 6" xfId="41396"/>
    <cellStyle name="Nota 3 6 5 4 5" xfId="4172"/>
    <cellStyle name="Nota 3 6 5 4 5 2" xfId="7889"/>
    <cellStyle name="Nota 3 6 5 4 5 2 2" xfId="11857"/>
    <cellStyle name="Nota 3 6 5 4 5 2 2 2" xfId="41406"/>
    <cellStyle name="Nota 3 6 5 4 5 2 3" xfId="21407"/>
    <cellStyle name="Nota 3 6 5 4 5 2 3 2" xfId="41407"/>
    <cellStyle name="Nota 3 6 5 4 5 2 4" xfId="41405"/>
    <cellStyle name="Nota 3 6 5 4 5 3" xfId="6181"/>
    <cellStyle name="Nota 3 6 5 4 5 3 2" xfId="19699"/>
    <cellStyle name="Nota 3 6 5 4 5 3 2 2" xfId="41409"/>
    <cellStyle name="Nota 3 6 5 4 5 3 3" xfId="41408"/>
    <cellStyle name="Nota 3 6 5 4 5 4" xfId="9685"/>
    <cellStyle name="Nota 3 6 5 4 5 4 2" xfId="41410"/>
    <cellStyle name="Nota 3 6 5 4 5 5" xfId="12787"/>
    <cellStyle name="Nota 3 6 5 4 5 5 2" xfId="41411"/>
    <cellStyle name="Nota 3 6 5 4 5 6" xfId="41404"/>
    <cellStyle name="Nota 3 6 5 4 6" xfId="6413"/>
    <cellStyle name="Nota 3 6 5 4 6 2" xfId="8121"/>
    <cellStyle name="Nota 3 6 5 4 6 2 2" xfId="12089"/>
    <cellStyle name="Nota 3 6 5 4 6 2 2 2" xfId="41414"/>
    <cellStyle name="Nota 3 6 5 4 6 2 3" xfId="21639"/>
    <cellStyle name="Nota 3 6 5 4 6 2 3 2" xfId="41415"/>
    <cellStyle name="Nota 3 6 5 4 6 2 4" xfId="41413"/>
    <cellStyle name="Nota 3 6 5 4 6 3" xfId="10547"/>
    <cellStyle name="Nota 3 6 5 4 6 3 2" xfId="41416"/>
    <cellStyle name="Nota 3 6 5 4 6 4" xfId="19931"/>
    <cellStyle name="Nota 3 6 5 4 6 4 2" xfId="41417"/>
    <cellStyle name="Nota 3 6 5 4 6 5" xfId="41412"/>
    <cellStyle name="Nota 3 6 5 4 7" xfId="5401"/>
    <cellStyle name="Nota 3 6 5 4 7 2" xfId="10142"/>
    <cellStyle name="Nota 3 6 5 4 7 2 2" xfId="41419"/>
    <cellStyle name="Nota 3 6 5 4 7 3" xfId="18919"/>
    <cellStyle name="Nota 3 6 5 4 7 3 2" xfId="41420"/>
    <cellStyle name="Nota 3 6 5 4 7 4" xfId="41418"/>
    <cellStyle name="Nota 3 6 5 4 8" xfId="7109"/>
    <cellStyle name="Nota 3 6 5 4 8 2" xfId="11130"/>
    <cellStyle name="Nota 3 6 5 4 8 2 2" xfId="41422"/>
    <cellStyle name="Nota 3 6 5 4 8 3" xfId="20627"/>
    <cellStyle name="Nota 3 6 5 4 8 3 2" xfId="41423"/>
    <cellStyle name="Nota 3 6 5 4 8 4" xfId="41421"/>
    <cellStyle name="Nota 3 6 5 4 9" xfId="4497"/>
    <cellStyle name="Nota 3 6 5 4 9 2" xfId="12476"/>
    <cellStyle name="Nota 3 6 5 4 9 2 2" xfId="41425"/>
    <cellStyle name="Nota 3 6 5 4 9 3" xfId="41424"/>
    <cellStyle name="Nota 3 6 5 5" xfId="2539"/>
    <cellStyle name="Nota 3 6 5 5 2" xfId="2926"/>
    <cellStyle name="Nota 3 6 5 5 2 2" xfId="18221"/>
    <cellStyle name="Nota 3 6 5 5 2 2 2" xfId="41428"/>
    <cellStyle name="Nota 3 6 5 5 2 3" xfId="41427"/>
    <cellStyle name="Nota 3 6 5 5 3" xfId="3309"/>
    <cellStyle name="Nota 3 6 5 5 3 2" xfId="13668"/>
    <cellStyle name="Nota 3 6 5 5 3 2 2" xfId="41430"/>
    <cellStyle name="Nota 3 6 5 5 3 3" xfId="41429"/>
    <cellStyle name="Nota 3 6 5 5 4" xfId="3692"/>
    <cellStyle name="Nota 3 6 5 5 4 2" xfId="13267"/>
    <cellStyle name="Nota 3 6 5 5 4 2 2" xfId="41432"/>
    <cellStyle name="Nota 3 6 5 5 4 3" xfId="41431"/>
    <cellStyle name="Nota 3 6 5 5 5" xfId="4074"/>
    <cellStyle name="Nota 3 6 5 5 5 2" xfId="12885"/>
    <cellStyle name="Nota 3 6 5 5 5 2 2" xfId="41434"/>
    <cellStyle name="Nota 3 6 5 5 5 3" xfId="41433"/>
    <cellStyle name="Nota 3 6 5 5 6" xfId="5283"/>
    <cellStyle name="Nota 3 6 5 5 6 2" xfId="18801"/>
    <cellStyle name="Nota 3 6 5 5 6 2 2" xfId="41436"/>
    <cellStyle name="Nota 3 6 5 5 6 3" xfId="41435"/>
    <cellStyle name="Nota 3 6 5 5 7" xfId="8679"/>
    <cellStyle name="Nota 3 6 5 5 7 2" xfId="41437"/>
    <cellStyle name="Nota 3 6 5 5 8" xfId="14602"/>
    <cellStyle name="Nota 3 6 5 5 8 2" xfId="41438"/>
    <cellStyle name="Nota 3 6 5 5 9" xfId="41426"/>
    <cellStyle name="Nota 3 6 5 6" xfId="2345"/>
    <cellStyle name="Nota 3 6 5 6 2" xfId="6991"/>
    <cellStyle name="Nota 3 6 5 6 2 2" xfId="20509"/>
    <cellStyle name="Nota 3 6 5 6 2 2 2" xfId="41441"/>
    <cellStyle name="Nota 3 6 5 6 2 3" xfId="41440"/>
    <cellStyle name="Nota 3 6 5 6 3" xfId="8498"/>
    <cellStyle name="Nota 3 6 5 6 3 2" xfId="41442"/>
    <cellStyle name="Nota 3 6 5 6 4" xfId="17894"/>
    <cellStyle name="Nota 3 6 5 6 4 2" xfId="41443"/>
    <cellStyle name="Nota 3 6 5 6 5" xfId="41439"/>
    <cellStyle name="Nota 3 6 5 7" xfId="8302"/>
    <cellStyle name="Nota 3 6 5 7 2" xfId="41444"/>
    <cellStyle name="Nota 3 6 5 8" xfId="14463"/>
    <cellStyle name="Nota 3 6 5 8 2" xfId="41445"/>
    <cellStyle name="Nota 3 6 5 9" xfId="41209"/>
    <cellStyle name="Nota 3 6 6" xfId="2413"/>
    <cellStyle name="Nota 3 6 6 2" xfId="2800"/>
    <cellStyle name="Nota 3 6 6 2 2" xfId="6885"/>
    <cellStyle name="Nota 3 6 6 2 2 2" xfId="20403"/>
    <cellStyle name="Nota 3 6 6 2 2 2 2" xfId="41449"/>
    <cellStyle name="Nota 3 6 6 2 2 3" xfId="41448"/>
    <cellStyle name="Nota 3 6 6 2 3" xfId="8930"/>
    <cellStyle name="Nota 3 6 6 2 3 2" xfId="41450"/>
    <cellStyle name="Nota 3 6 6 2 4" xfId="15261"/>
    <cellStyle name="Nota 3 6 6 2 4 2" xfId="41451"/>
    <cellStyle name="Nota 3 6 6 2 5" xfId="41447"/>
    <cellStyle name="Nota 3 6 6 3" xfId="3183"/>
    <cellStyle name="Nota 3 6 6 3 2" xfId="15502"/>
    <cellStyle name="Nota 3 6 6 3 2 2" xfId="41453"/>
    <cellStyle name="Nota 3 6 6 3 3" xfId="41452"/>
    <cellStyle name="Nota 3 6 6 4" xfId="3566"/>
    <cellStyle name="Nota 3 6 6 4 2" xfId="13382"/>
    <cellStyle name="Nota 3 6 6 4 2 2" xfId="41455"/>
    <cellStyle name="Nota 3 6 6 4 3" xfId="41454"/>
    <cellStyle name="Nota 3 6 6 5" xfId="3948"/>
    <cellStyle name="Nota 3 6 6 5 2" xfId="13011"/>
    <cellStyle name="Nota 3 6 6 5 2 2" xfId="41457"/>
    <cellStyle name="Nota 3 6 6 5 3" xfId="41456"/>
    <cellStyle name="Nota 3 6 6 6" xfId="5176"/>
    <cellStyle name="Nota 3 6 6 6 2" xfId="18694"/>
    <cellStyle name="Nota 3 6 6 6 2 2" xfId="41459"/>
    <cellStyle name="Nota 3 6 6 6 3" xfId="41458"/>
    <cellStyle name="Nota 3 6 6 7" xfId="8565"/>
    <cellStyle name="Nota 3 6 6 7 2" xfId="41460"/>
    <cellStyle name="Nota 3 6 6 8" xfId="14389"/>
    <cellStyle name="Nota 3 6 6 8 2" xfId="41461"/>
    <cellStyle name="Nota 3 6 6 9" xfId="41446"/>
    <cellStyle name="Nota 3 6 7" xfId="2596"/>
    <cellStyle name="Nota 3 6 7 2" xfId="2983"/>
    <cellStyle name="Nota 3 6 7 2 2" xfId="7375"/>
    <cellStyle name="Nota 3 6 7 2 2 2" xfId="20893"/>
    <cellStyle name="Nota 3 6 7 2 2 2 2" xfId="41465"/>
    <cellStyle name="Nota 3 6 7 2 2 3" xfId="41464"/>
    <cellStyle name="Nota 3 6 7 2 3" xfId="9076"/>
    <cellStyle name="Nota 3 6 7 2 3 2" xfId="41466"/>
    <cellStyle name="Nota 3 6 7 2 4" xfId="17660"/>
    <cellStyle name="Nota 3 6 7 2 4 2" xfId="41467"/>
    <cellStyle name="Nota 3 6 7 2 5" xfId="41463"/>
    <cellStyle name="Nota 3 6 7 3" xfId="3366"/>
    <cellStyle name="Nota 3 6 7 3 2" xfId="13614"/>
    <cellStyle name="Nota 3 6 7 3 2 2" xfId="41469"/>
    <cellStyle name="Nota 3 6 7 3 3" xfId="41468"/>
    <cellStyle name="Nota 3 6 7 4" xfId="3749"/>
    <cellStyle name="Nota 3 6 7 4 2" xfId="13210"/>
    <cellStyle name="Nota 3 6 7 4 2 2" xfId="41471"/>
    <cellStyle name="Nota 3 6 7 4 3" xfId="41470"/>
    <cellStyle name="Nota 3 6 7 5" xfId="4131"/>
    <cellStyle name="Nota 3 6 7 5 2" xfId="12828"/>
    <cellStyle name="Nota 3 6 7 5 2 2" xfId="41473"/>
    <cellStyle name="Nota 3 6 7 5 3" xfId="41472"/>
    <cellStyle name="Nota 3 6 7 6" xfId="5667"/>
    <cellStyle name="Nota 3 6 7 6 2" xfId="19185"/>
    <cellStyle name="Nota 3 6 7 6 2 2" xfId="41475"/>
    <cellStyle name="Nota 3 6 7 6 3" xfId="41474"/>
    <cellStyle name="Nota 3 6 7 7" xfId="8727"/>
    <cellStyle name="Nota 3 6 7 7 2" xfId="41476"/>
    <cellStyle name="Nota 3 6 7 8" xfId="16170"/>
    <cellStyle name="Nota 3 6 7 8 2" xfId="41477"/>
    <cellStyle name="Nota 3 6 7 9" xfId="41462"/>
    <cellStyle name="Nota 3 6 8" xfId="2553"/>
    <cellStyle name="Nota 3 6 8 2" xfId="2940"/>
    <cellStyle name="Nota 3 6 8 2 2" xfId="6628"/>
    <cellStyle name="Nota 3 6 8 2 2 2" xfId="20146"/>
    <cellStyle name="Nota 3 6 8 2 2 2 2" xfId="41481"/>
    <cellStyle name="Nota 3 6 8 2 2 3" xfId="41480"/>
    <cellStyle name="Nota 3 6 8 2 3" xfId="9042"/>
    <cellStyle name="Nota 3 6 8 2 3 2" xfId="41482"/>
    <cellStyle name="Nota 3 6 8 2 4" xfId="13931"/>
    <cellStyle name="Nota 3 6 8 2 4 2" xfId="41483"/>
    <cellStyle name="Nota 3 6 8 2 5" xfId="41479"/>
    <cellStyle name="Nota 3 6 8 3" xfId="3323"/>
    <cellStyle name="Nota 3 6 8 3 2" xfId="13656"/>
    <cellStyle name="Nota 3 6 8 3 2 2" xfId="41485"/>
    <cellStyle name="Nota 3 6 8 3 3" xfId="41484"/>
    <cellStyle name="Nota 3 6 8 4" xfId="3706"/>
    <cellStyle name="Nota 3 6 8 4 2" xfId="13253"/>
    <cellStyle name="Nota 3 6 8 4 2 2" xfId="41487"/>
    <cellStyle name="Nota 3 6 8 4 3" xfId="41486"/>
    <cellStyle name="Nota 3 6 8 5" xfId="4088"/>
    <cellStyle name="Nota 3 6 8 5 2" xfId="12871"/>
    <cellStyle name="Nota 3 6 8 5 2 2" xfId="41489"/>
    <cellStyle name="Nota 3 6 8 5 3" xfId="41488"/>
    <cellStyle name="Nota 3 6 8 6" xfId="4919"/>
    <cellStyle name="Nota 3 6 8 6 2" xfId="18437"/>
    <cellStyle name="Nota 3 6 8 6 2 2" xfId="41491"/>
    <cellStyle name="Nota 3 6 8 6 3" xfId="41490"/>
    <cellStyle name="Nota 3 6 8 7" xfId="8693"/>
    <cellStyle name="Nota 3 6 8 7 2" xfId="41492"/>
    <cellStyle name="Nota 3 6 8 8" xfId="18215"/>
    <cellStyle name="Nota 3 6 8 8 2" xfId="41493"/>
    <cellStyle name="Nota 3 6 8 9" xfId="41478"/>
    <cellStyle name="Nota 3 6 9" xfId="5799"/>
    <cellStyle name="Nota 3 6 9 2" xfId="7507"/>
    <cellStyle name="Nota 3 6 9 2 2" xfId="11481"/>
    <cellStyle name="Nota 3 6 9 2 2 2" xfId="41496"/>
    <cellStyle name="Nota 3 6 9 2 3" xfId="21025"/>
    <cellStyle name="Nota 3 6 9 2 3 2" xfId="41497"/>
    <cellStyle name="Nota 3 6 9 2 4" xfId="41495"/>
    <cellStyle name="Nota 3 6 9 3" xfId="10340"/>
    <cellStyle name="Nota 3 6 9 3 2" xfId="41498"/>
    <cellStyle name="Nota 3 6 9 4" xfId="19317"/>
    <cellStyle name="Nota 3 6 9 4 2" xfId="41499"/>
    <cellStyle name="Nota 3 6 9 5" xfId="41494"/>
    <cellStyle name="Nota 3 7" xfId="2099"/>
    <cellStyle name="Nota 3 7 10" xfId="6964"/>
    <cellStyle name="Nota 3 7 10 2" xfId="11018"/>
    <cellStyle name="Nota 3 7 10 2 2" xfId="41501"/>
    <cellStyle name="Nota 3 7 10 3" xfId="20482"/>
    <cellStyle name="Nota 3 7 10 3 2" xfId="41502"/>
    <cellStyle name="Nota 3 7 10 4" xfId="41500"/>
    <cellStyle name="Nota 3 7 11" xfId="4381"/>
    <cellStyle name="Nota 3 7 11 2" xfId="13584"/>
    <cellStyle name="Nota 3 7 11 2 2" xfId="41504"/>
    <cellStyle name="Nota 3 7 11 3" xfId="41503"/>
    <cellStyle name="Nota 3 7 12" xfId="8262"/>
    <cellStyle name="Nota 3 7 12 2" xfId="41505"/>
    <cellStyle name="Nota 3 7 13" xfId="29247"/>
    <cellStyle name="Nota 3 7 2" xfId="2201"/>
    <cellStyle name="Nota 3 7 2 2" xfId="2446"/>
    <cellStyle name="Nota 3 7 2 2 10" xfId="8598"/>
    <cellStyle name="Nota 3 7 2 2 10 2" xfId="41508"/>
    <cellStyle name="Nota 3 7 2 2 11" xfId="16692"/>
    <cellStyle name="Nota 3 7 2 2 11 2" xfId="41509"/>
    <cellStyle name="Nota 3 7 2 2 12" xfId="41507"/>
    <cellStyle name="Nota 3 7 2 2 2" xfId="2833"/>
    <cellStyle name="Nota 3 7 2 2 2 2" xfId="7410"/>
    <cellStyle name="Nota 3 7 2 2 2 2 2" xfId="11386"/>
    <cellStyle name="Nota 3 7 2 2 2 2 2 2" xfId="41512"/>
    <cellStyle name="Nota 3 7 2 2 2 2 3" xfId="20928"/>
    <cellStyle name="Nota 3 7 2 2 2 2 3 2" xfId="41513"/>
    <cellStyle name="Nota 3 7 2 2 2 2 4" xfId="41511"/>
    <cellStyle name="Nota 3 7 2 2 2 3" xfId="5702"/>
    <cellStyle name="Nota 3 7 2 2 2 3 2" xfId="19220"/>
    <cellStyle name="Nota 3 7 2 2 2 3 2 2" xfId="41515"/>
    <cellStyle name="Nota 3 7 2 2 2 3 3" xfId="41514"/>
    <cellStyle name="Nota 3 7 2 2 2 4" xfId="8963"/>
    <cellStyle name="Nota 3 7 2 2 2 4 2" xfId="41516"/>
    <cellStyle name="Nota 3 7 2 2 2 5" xfId="15314"/>
    <cellStyle name="Nota 3 7 2 2 2 5 2" xfId="41517"/>
    <cellStyle name="Nota 3 7 2 2 2 6" xfId="41510"/>
    <cellStyle name="Nota 3 7 2 2 3" xfId="3216"/>
    <cellStyle name="Nota 3 7 2 2 3 2" xfId="6555"/>
    <cellStyle name="Nota 3 7 2 2 3 2 2" xfId="10689"/>
    <cellStyle name="Nota 3 7 2 2 3 2 2 2" xfId="41520"/>
    <cellStyle name="Nota 3 7 2 2 3 2 3" xfId="20073"/>
    <cellStyle name="Nota 3 7 2 2 3 2 3 2" xfId="41521"/>
    <cellStyle name="Nota 3 7 2 2 3 2 4" xfId="41519"/>
    <cellStyle name="Nota 3 7 2 2 3 3" xfId="4846"/>
    <cellStyle name="Nota 3 7 2 2 3 3 2" xfId="18364"/>
    <cellStyle name="Nota 3 7 2 2 3 3 2 2" xfId="41523"/>
    <cellStyle name="Nota 3 7 2 2 3 3 3" xfId="41522"/>
    <cellStyle name="Nota 3 7 2 2 3 4" xfId="9278"/>
    <cellStyle name="Nota 3 7 2 2 3 4 2" xfId="41524"/>
    <cellStyle name="Nota 3 7 2 2 3 5" xfId="16915"/>
    <cellStyle name="Nota 3 7 2 2 3 5 2" xfId="41525"/>
    <cellStyle name="Nota 3 7 2 2 3 6" xfId="41518"/>
    <cellStyle name="Nota 3 7 2 2 4" xfId="3599"/>
    <cellStyle name="Nota 3 7 2 2 4 2" xfId="7717"/>
    <cellStyle name="Nota 3 7 2 2 4 2 2" xfId="11685"/>
    <cellStyle name="Nota 3 7 2 2 4 2 2 2" xfId="41528"/>
    <cellStyle name="Nota 3 7 2 2 4 2 3" xfId="21235"/>
    <cellStyle name="Nota 3 7 2 2 4 2 3 2" xfId="41529"/>
    <cellStyle name="Nota 3 7 2 2 4 2 4" xfId="41527"/>
    <cellStyle name="Nota 3 7 2 2 4 3" xfId="6009"/>
    <cellStyle name="Nota 3 7 2 2 4 3 2" xfId="19527"/>
    <cellStyle name="Nota 3 7 2 2 4 3 2 2" xfId="41531"/>
    <cellStyle name="Nota 3 7 2 2 4 3 3" xfId="41530"/>
    <cellStyle name="Nota 3 7 2 2 4 4" xfId="9456"/>
    <cellStyle name="Nota 3 7 2 2 4 4 2" xfId="41532"/>
    <cellStyle name="Nota 3 7 2 2 4 5" xfId="13352"/>
    <cellStyle name="Nota 3 7 2 2 4 5 2" xfId="41533"/>
    <cellStyle name="Nota 3 7 2 2 4 6" xfId="41526"/>
    <cellStyle name="Nota 3 7 2 2 5" xfId="3981"/>
    <cellStyle name="Nota 3 7 2 2 5 2" xfId="7949"/>
    <cellStyle name="Nota 3 7 2 2 5 2 2" xfId="11917"/>
    <cellStyle name="Nota 3 7 2 2 5 2 2 2" xfId="41536"/>
    <cellStyle name="Nota 3 7 2 2 5 2 3" xfId="21467"/>
    <cellStyle name="Nota 3 7 2 2 5 2 3 2" xfId="41537"/>
    <cellStyle name="Nota 3 7 2 2 5 2 4" xfId="41535"/>
    <cellStyle name="Nota 3 7 2 2 5 3" xfId="6241"/>
    <cellStyle name="Nota 3 7 2 2 5 3 2" xfId="19759"/>
    <cellStyle name="Nota 3 7 2 2 5 3 2 2" xfId="41539"/>
    <cellStyle name="Nota 3 7 2 2 5 3 3" xfId="41538"/>
    <cellStyle name="Nota 3 7 2 2 5 4" xfId="9633"/>
    <cellStyle name="Nota 3 7 2 2 5 4 2" xfId="41540"/>
    <cellStyle name="Nota 3 7 2 2 5 5" xfId="12978"/>
    <cellStyle name="Nota 3 7 2 2 5 5 2" xfId="41541"/>
    <cellStyle name="Nota 3 7 2 2 5 6" xfId="41534"/>
    <cellStyle name="Nota 3 7 2 2 6" xfId="6473"/>
    <cellStyle name="Nota 3 7 2 2 6 2" xfId="8181"/>
    <cellStyle name="Nota 3 7 2 2 6 2 2" xfId="12149"/>
    <cellStyle name="Nota 3 7 2 2 6 2 2 2" xfId="41544"/>
    <cellStyle name="Nota 3 7 2 2 6 2 3" xfId="21699"/>
    <cellStyle name="Nota 3 7 2 2 6 2 3 2" xfId="41545"/>
    <cellStyle name="Nota 3 7 2 2 6 2 4" xfId="41543"/>
    <cellStyle name="Nota 3 7 2 2 6 3" xfId="10607"/>
    <cellStyle name="Nota 3 7 2 2 6 3 2" xfId="41546"/>
    <cellStyle name="Nota 3 7 2 2 6 4" xfId="19991"/>
    <cellStyle name="Nota 3 7 2 2 6 4 2" xfId="41547"/>
    <cellStyle name="Nota 3 7 2 2 6 5" xfId="41542"/>
    <cellStyle name="Nota 3 7 2 2 7" xfId="5461"/>
    <cellStyle name="Nota 3 7 2 2 7 2" xfId="10202"/>
    <cellStyle name="Nota 3 7 2 2 7 2 2" xfId="41549"/>
    <cellStyle name="Nota 3 7 2 2 7 3" xfId="18979"/>
    <cellStyle name="Nota 3 7 2 2 7 3 2" xfId="41550"/>
    <cellStyle name="Nota 3 7 2 2 7 4" xfId="41548"/>
    <cellStyle name="Nota 3 7 2 2 8" xfId="7169"/>
    <cellStyle name="Nota 3 7 2 2 8 2" xfId="11190"/>
    <cellStyle name="Nota 3 7 2 2 8 2 2" xfId="41552"/>
    <cellStyle name="Nota 3 7 2 2 8 3" xfId="20687"/>
    <cellStyle name="Nota 3 7 2 2 8 3 2" xfId="41553"/>
    <cellStyle name="Nota 3 7 2 2 8 4" xfId="41551"/>
    <cellStyle name="Nota 3 7 2 2 9" xfId="4655"/>
    <cellStyle name="Nota 3 7 2 2 9 2" xfId="12381"/>
    <cellStyle name="Nota 3 7 2 2 9 2 2" xfId="41555"/>
    <cellStyle name="Nota 3 7 2 2 9 3" xfId="41554"/>
    <cellStyle name="Nota 3 7 2 3" xfId="2691"/>
    <cellStyle name="Nota 3 7 2 3 10" xfId="8821"/>
    <cellStyle name="Nota 3 7 2 3 10 2" xfId="41557"/>
    <cellStyle name="Nota 3 7 2 3 11" xfId="15046"/>
    <cellStyle name="Nota 3 7 2 3 11 2" xfId="41558"/>
    <cellStyle name="Nota 3 7 2 3 12" xfId="41556"/>
    <cellStyle name="Nota 3 7 2 3 2" xfId="3078"/>
    <cellStyle name="Nota 3 7 2 3 2 2" xfId="7439"/>
    <cellStyle name="Nota 3 7 2 3 2 2 2" xfId="11415"/>
    <cellStyle name="Nota 3 7 2 3 2 2 2 2" xfId="41561"/>
    <cellStyle name="Nota 3 7 2 3 2 2 3" xfId="20957"/>
    <cellStyle name="Nota 3 7 2 3 2 2 3 2" xfId="41562"/>
    <cellStyle name="Nota 3 7 2 3 2 2 4" xfId="41560"/>
    <cellStyle name="Nota 3 7 2 3 2 3" xfId="5731"/>
    <cellStyle name="Nota 3 7 2 3 2 3 2" xfId="19249"/>
    <cellStyle name="Nota 3 7 2 3 2 3 2 2" xfId="41564"/>
    <cellStyle name="Nota 3 7 2 3 2 3 3" xfId="41563"/>
    <cellStyle name="Nota 3 7 2 3 2 4" xfId="9170"/>
    <cellStyle name="Nota 3 7 2 3 2 4 2" xfId="41565"/>
    <cellStyle name="Nota 3 7 2 3 2 5" xfId="16084"/>
    <cellStyle name="Nota 3 7 2 3 2 5 2" xfId="41566"/>
    <cellStyle name="Nota 3 7 2 3 2 6" xfId="41559"/>
    <cellStyle name="Nota 3 7 2 3 3" xfId="3461"/>
    <cellStyle name="Nota 3 7 2 3 3 2" xfId="4604"/>
    <cellStyle name="Nota 3 7 2 3 3 2 2" xfId="9844"/>
    <cellStyle name="Nota 3 7 2 3 3 2 2 2" xfId="41569"/>
    <cellStyle name="Nota 3 7 2 3 3 2 3" xfId="12268"/>
    <cellStyle name="Nota 3 7 2 3 3 2 3 2" xfId="41570"/>
    <cellStyle name="Nota 3 7 2 3 3 2 4" xfId="41568"/>
    <cellStyle name="Nota 3 7 2 3 3 3" xfId="4752"/>
    <cellStyle name="Nota 3 7 2 3 3 3 2" xfId="12225"/>
    <cellStyle name="Nota 3 7 2 3 3 3 2 2" xfId="41572"/>
    <cellStyle name="Nota 3 7 2 3 3 3 3" xfId="41571"/>
    <cellStyle name="Nota 3 7 2 3 3 4" xfId="9380"/>
    <cellStyle name="Nota 3 7 2 3 3 4 2" xfId="41573"/>
    <cellStyle name="Nota 3 7 2 3 3 5" xfId="13484"/>
    <cellStyle name="Nota 3 7 2 3 3 5 2" xfId="41574"/>
    <cellStyle name="Nota 3 7 2 3 3 6" xfId="41567"/>
    <cellStyle name="Nota 3 7 2 3 4" xfId="3844"/>
    <cellStyle name="Nota 3 7 2 3 4 2" xfId="7746"/>
    <cellStyle name="Nota 3 7 2 3 4 2 2" xfId="11714"/>
    <cellStyle name="Nota 3 7 2 3 4 2 2 2" xfId="41577"/>
    <cellStyle name="Nota 3 7 2 3 4 2 3" xfId="21264"/>
    <cellStyle name="Nota 3 7 2 3 4 2 3 2" xfId="41578"/>
    <cellStyle name="Nota 3 7 2 3 4 2 4" xfId="41576"/>
    <cellStyle name="Nota 3 7 2 3 4 3" xfId="6038"/>
    <cellStyle name="Nota 3 7 2 3 4 3 2" xfId="19556"/>
    <cellStyle name="Nota 3 7 2 3 4 3 2 2" xfId="41580"/>
    <cellStyle name="Nota 3 7 2 3 4 3 3" xfId="41579"/>
    <cellStyle name="Nota 3 7 2 3 4 4" xfId="9558"/>
    <cellStyle name="Nota 3 7 2 3 4 4 2" xfId="41581"/>
    <cellStyle name="Nota 3 7 2 3 4 5" xfId="13115"/>
    <cellStyle name="Nota 3 7 2 3 4 5 2" xfId="41582"/>
    <cellStyle name="Nota 3 7 2 3 4 6" xfId="41575"/>
    <cellStyle name="Nota 3 7 2 3 5" xfId="4226"/>
    <cellStyle name="Nota 3 7 2 3 5 2" xfId="7978"/>
    <cellStyle name="Nota 3 7 2 3 5 2 2" xfId="11946"/>
    <cellStyle name="Nota 3 7 2 3 5 2 2 2" xfId="41585"/>
    <cellStyle name="Nota 3 7 2 3 5 2 3" xfId="21496"/>
    <cellStyle name="Nota 3 7 2 3 5 2 3 2" xfId="41586"/>
    <cellStyle name="Nota 3 7 2 3 5 2 4" xfId="41584"/>
    <cellStyle name="Nota 3 7 2 3 5 3" xfId="6270"/>
    <cellStyle name="Nota 3 7 2 3 5 3 2" xfId="19788"/>
    <cellStyle name="Nota 3 7 2 3 5 3 2 2" xfId="41588"/>
    <cellStyle name="Nota 3 7 2 3 5 3 3" xfId="41587"/>
    <cellStyle name="Nota 3 7 2 3 5 4" xfId="9735"/>
    <cellStyle name="Nota 3 7 2 3 5 4 2" xfId="41589"/>
    <cellStyle name="Nota 3 7 2 3 5 5" xfId="12733"/>
    <cellStyle name="Nota 3 7 2 3 5 5 2" xfId="41590"/>
    <cellStyle name="Nota 3 7 2 3 5 6" xfId="41583"/>
    <cellStyle name="Nota 3 7 2 3 6" xfId="6502"/>
    <cellStyle name="Nota 3 7 2 3 6 2" xfId="8210"/>
    <cellStyle name="Nota 3 7 2 3 6 2 2" xfId="12178"/>
    <cellStyle name="Nota 3 7 2 3 6 2 2 2" xfId="41593"/>
    <cellStyle name="Nota 3 7 2 3 6 2 3" xfId="21728"/>
    <cellStyle name="Nota 3 7 2 3 6 2 3 2" xfId="41594"/>
    <cellStyle name="Nota 3 7 2 3 6 2 4" xfId="41592"/>
    <cellStyle name="Nota 3 7 2 3 6 3" xfId="10636"/>
    <cellStyle name="Nota 3 7 2 3 6 3 2" xfId="41595"/>
    <cellStyle name="Nota 3 7 2 3 6 4" xfId="20020"/>
    <cellStyle name="Nota 3 7 2 3 6 4 2" xfId="41596"/>
    <cellStyle name="Nota 3 7 2 3 6 5" xfId="41591"/>
    <cellStyle name="Nota 3 7 2 3 7" xfId="5490"/>
    <cellStyle name="Nota 3 7 2 3 7 2" xfId="10231"/>
    <cellStyle name="Nota 3 7 2 3 7 2 2" xfId="41598"/>
    <cellStyle name="Nota 3 7 2 3 7 3" xfId="19008"/>
    <cellStyle name="Nota 3 7 2 3 7 3 2" xfId="41599"/>
    <cellStyle name="Nota 3 7 2 3 7 4" xfId="41597"/>
    <cellStyle name="Nota 3 7 2 3 8" xfId="7198"/>
    <cellStyle name="Nota 3 7 2 3 8 2" xfId="11219"/>
    <cellStyle name="Nota 3 7 2 3 8 2 2" xfId="41601"/>
    <cellStyle name="Nota 3 7 2 3 8 3" xfId="20716"/>
    <cellStyle name="Nota 3 7 2 3 8 3 2" xfId="41602"/>
    <cellStyle name="Nota 3 7 2 3 8 4" xfId="41600"/>
    <cellStyle name="Nota 3 7 2 3 9" xfId="4684"/>
    <cellStyle name="Nota 3 7 2 3 9 2" xfId="12352"/>
    <cellStyle name="Nota 3 7 2 3 9 2 2" xfId="41604"/>
    <cellStyle name="Nota 3 7 2 3 9 3" xfId="41603"/>
    <cellStyle name="Nota 3 7 2 4" xfId="2748"/>
    <cellStyle name="Nota 3 7 2 4 2" xfId="3135"/>
    <cellStyle name="Nota 3 7 2 4 2 2" xfId="16779"/>
    <cellStyle name="Nota 3 7 2 4 2 2 2" xfId="41607"/>
    <cellStyle name="Nota 3 7 2 4 2 3" xfId="41606"/>
    <cellStyle name="Nota 3 7 2 4 3" xfId="3518"/>
    <cellStyle name="Nota 3 7 2 4 3 2" xfId="13427"/>
    <cellStyle name="Nota 3 7 2 4 3 2 2" xfId="41609"/>
    <cellStyle name="Nota 3 7 2 4 3 3" xfId="41608"/>
    <cellStyle name="Nota 3 7 2 4 4" xfId="3901"/>
    <cellStyle name="Nota 3 7 2 4 4 2" xfId="13058"/>
    <cellStyle name="Nota 3 7 2 4 4 2 2" xfId="41611"/>
    <cellStyle name="Nota 3 7 2 4 4 3" xfId="41610"/>
    <cellStyle name="Nota 3 7 2 4 5" xfId="4283"/>
    <cellStyle name="Nota 3 7 2 4 5 2" xfId="12677"/>
    <cellStyle name="Nota 3 7 2 4 5 2 2" xfId="41613"/>
    <cellStyle name="Nota 3 7 2 4 5 3" xfId="41612"/>
    <cellStyle name="Nota 3 7 2 4 6" xfId="5269"/>
    <cellStyle name="Nota 3 7 2 4 6 2" xfId="18787"/>
    <cellStyle name="Nota 3 7 2 4 6 2 2" xfId="41615"/>
    <cellStyle name="Nota 3 7 2 4 6 3" xfId="41614"/>
    <cellStyle name="Nota 3 7 2 4 7" xfId="8878"/>
    <cellStyle name="Nota 3 7 2 4 7 2" xfId="41616"/>
    <cellStyle name="Nota 3 7 2 4 8" xfId="15469"/>
    <cellStyle name="Nota 3 7 2 4 8 2" xfId="41617"/>
    <cellStyle name="Nota 3 7 2 4 9" xfId="41605"/>
    <cellStyle name="Nota 3 7 2 5" xfId="2366"/>
    <cellStyle name="Nota 3 7 2 5 2" xfId="6977"/>
    <cellStyle name="Nota 3 7 2 5 2 2" xfId="20495"/>
    <cellStyle name="Nota 3 7 2 5 2 2 2" xfId="41620"/>
    <cellStyle name="Nota 3 7 2 5 2 3" xfId="41619"/>
    <cellStyle name="Nota 3 7 2 5 3" xfId="8518"/>
    <cellStyle name="Nota 3 7 2 5 3 2" xfId="41621"/>
    <cellStyle name="Nota 3 7 2 5 4" xfId="15141"/>
    <cellStyle name="Nota 3 7 2 5 4 2" xfId="41622"/>
    <cellStyle name="Nota 3 7 2 5 5" xfId="41618"/>
    <cellStyle name="Nota 3 7 2 6" xfId="8356"/>
    <cellStyle name="Nota 3 7 2 6 2" xfId="41623"/>
    <cellStyle name="Nota 3 7 2 7" xfId="41506"/>
    <cellStyle name="Nota 3 7 3" xfId="2188"/>
    <cellStyle name="Nota 3 7 3 2" xfId="2240"/>
    <cellStyle name="Nota 3 7 3 2 2" xfId="2463"/>
    <cellStyle name="Nota 3 7 3 2 2 10" xfId="8615"/>
    <cellStyle name="Nota 3 7 3 2 2 10 2" xfId="41627"/>
    <cellStyle name="Nota 3 7 3 2 2 11" xfId="16929"/>
    <cellStyle name="Nota 3 7 3 2 2 11 2" xfId="41628"/>
    <cellStyle name="Nota 3 7 3 2 2 12" xfId="41626"/>
    <cellStyle name="Nota 3 7 3 2 2 2" xfId="2850"/>
    <cellStyle name="Nota 3 7 3 2 2 2 2" xfId="7428"/>
    <cellStyle name="Nota 3 7 3 2 2 2 2 2" xfId="11404"/>
    <cellStyle name="Nota 3 7 3 2 2 2 2 2 2" xfId="41631"/>
    <cellStyle name="Nota 3 7 3 2 2 2 2 3" xfId="20946"/>
    <cellStyle name="Nota 3 7 3 2 2 2 2 3 2" xfId="41632"/>
    <cellStyle name="Nota 3 7 3 2 2 2 2 4" xfId="41630"/>
    <cellStyle name="Nota 3 7 3 2 2 2 3" xfId="5720"/>
    <cellStyle name="Nota 3 7 3 2 2 2 3 2" xfId="19238"/>
    <cellStyle name="Nota 3 7 3 2 2 2 3 2 2" xfId="41634"/>
    <cellStyle name="Nota 3 7 3 2 2 2 3 3" xfId="41633"/>
    <cellStyle name="Nota 3 7 3 2 2 2 4" xfId="8980"/>
    <cellStyle name="Nota 3 7 3 2 2 2 4 2" xfId="41635"/>
    <cellStyle name="Nota 3 7 3 2 2 2 5" xfId="17745"/>
    <cellStyle name="Nota 3 7 3 2 2 2 5 2" xfId="41636"/>
    <cellStyle name="Nota 3 7 3 2 2 2 6" xfId="41629"/>
    <cellStyle name="Nota 3 7 3 2 2 3" xfId="3233"/>
    <cellStyle name="Nota 3 7 3 2 2 3 2" xfId="7312"/>
    <cellStyle name="Nota 3 7 3 2 2 3 2 2" xfId="11318"/>
    <cellStyle name="Nota 3 7 3 2 2 3 2 2 2" xfId="41639"/>
    <cellStyle name="Nota 3 7 3 2 2 3 2 3" xfId="20830"/>
    <cellStyle name="Nota 3 7 3 2 2 3 2 3 2" xfId="41640"/>
    <cellStyle name="Nota 3 7 3 2 2 3 2 4" xfId="41638"/>
    <cellStyle name="Nota 3 7 3 2 2 3 3" xfId="5604"/>
    <cellStyle name="Nota 3 7 3 2 2 3 3 2" xfId="19122"/>
    <cellStyle name="Nota 3 7 3 2 2 3 3 2 2" xfId="41642"/>
    <cellStyle name="Nota 3 7 3 2 2 3 3 3" xfId="41641"/>
    <cellStyle name="Nota 3 7 3 2 2 3 4" xfId="9295"/>
    <cellStyle name="Nota 3 7 3 2 2 3 4 2" xfId="41643"/>
    <cellStyle name="Nota 3 7 3 2 2 3 5" xfId="18219"/>
    <cellStyle name="Nota 3 7 3 2 2 3 5 2" xfId="41644"/>
    <cellStyle name="Nota 3 7 3 2 2 3 6" xfId="41637"/>
    <cellStyle name="Nota 3 7 3 2 2 4" xfId="3616"/>
    <cellStyle name="Nota 3 7 3 2 2 4 2" xfId="7735"/>
    <cellStyle name="Nota 3 7 3 2 2 4 2 2" xfId="11703"/>
    <cellStyle name="Nota 3 7 3 2 2 4 2 2 2" xfId="41647"/>
    <cellStyle name="Nota 3 7 3 2 2 4 2 3" xfId="21253"/>
    <cellStyle name="Nota 3 7 3 2 2 4 2 3 2" xfId="41648"/>
    <cellStyle name="Nota 3 7 3 2 2 4 2 4" xfId="41646"/>
    <cellStyle name="Nota 3 7 3 2 2 4 3" xfId="6027"/>
    <cellStyle name="Nota 3 7 3 2 2 4 3 2" xfId="19545"/>
    <cellStyle name="Nota 3 7 3 2 2 4 3 2 2" xfId="41650"/>
    <cellStyle name="Nota 3 7 3 2 2 4 3 3" xfId="41649"/>
    <cellStyle name="Nota 3 7 3 2 2 4 4" xfId="9473"/>
    <cellStyle name="Nota 3 7 3 2 2 4 4 2" xfId="41651"/>
    <cellStyle name="Nota 3 7 3 2 2 4 5" xfId="13335"/>
    <cellStyle name="Nota 3 7 3 2 2 4 5 2" xfId="41652"/>
    <cellStyle name="Nota 3 7 3 2 2 4 6" xfId="41645"/>
    <cellStyle name="Nota 3 7 3 2 2 5" xfId="3998"/>
    <cellStyle name="Nota 3 7 3 2 2 5 2" xfId="7967"/>
    <cellStyle name="Nota 3 7 3 2 2 5 2 2" xfId="11935"/>
    <cellStyle name="Nota 3 7 3 2 2 5 2 2 2" xfId="41655"/>
    <cellStyle name="Nota 3 7 3 2 2 5 2 3" xfId="21485"/>
    <cellStyle name="Nota 3 7 3 2 2 5 2 3 2" xfId="41656"/>
    <cellStyle name="Nota 3 7 3 2 2 5 2 4" xfId="41654"/>
    <cellStyle name="Nota 3 7 3 2 2 5 3" xfId="6259"/>
    <cellStyle name="Nota 3 7 3 2 2 5 3 2" xfId="19777"/>
    <cellStyle name="Nota 3 7 3 2 2 5 3 2 2" xfId="41658"/>
    <cellStyle name="Nota 3 7 3 2 2 5 3 3" xfId="41657"/>
    <cellStyle name="Nota 3 7 3 2 2 5 4" xfId="9650"/>
    <cellStyle name="Nota 3 7 3 2 2 5 4 2" xfId="41659"/>
    <cellStyle name="Nota 3 7 3 2 2 5 5" xfId="12961"/>
    <cellStyle name="Nota 3 7 3 2 2 5 5 2" xfId="41660"/>
    <cellStyle name="Nota 3 7 3 2 2 5 6" xfId="41653"/>
    <cellStyle name="Nota 3 7 3 2 2 6" xfId="6491"/>
    <cellStyle name="Nota 3 7 3 2 2 6 2" xfId="8199"/>
    <cellStyle name="Nota 3 7 3 2 2 6 2 2" xfId="12167"/>
    <cellStyle name="Nota 3 7 3 2 2 6 2 2 2" xfId="41663"/>
    <cellStyle name="Nota 3 7 3 2 2 6 2 3" xfId="21717"/>
    <cellStyle name="Nota 3 7 3 2 2 6 2 3 2" xfId="41664"/>
    <cellStyle name="Nota 3 7 3 2 2 6 2 4" xfId="41662"/>
    <cellStyle name="Nota 3 7 3 2 2 6 3" xfId="10625"/>
    <cellStyle name="Nota 3 7 3 2 2 6 3 2" xfId="41665"/>
    <cellStyle name="Nota 3 7 3 2 2 6 4" xfId="20009"/>
    <cellStyle name="Nota 3 7 3 2 2 6 4 2" xfId="41666"/>
    <cellStyle name="Nota 3 7 3 2 2 6 5" xfId="41661"/>
    <cellStyle name="Nota 3 7 3 2 2 7" xfId="5479"/>
    <cellStyle name="Nota 3 7 3 2 2 7 2" xfId="10220"/>
    <cellStyle name="Nota 3 7 3 2 2 7 2 2" xfId="41668"/>
    <cellStyle name="Nota 3 7 3 2 2 7 3" xfId="18997"/>
    <cellStyle name="Nota 3 7 3 2 2 7 3 2" xfId="41669"/>
    <cellStyle name="Nota 3 7 3 2 2 7 4" xfId="41667"/>
    <cellStyle name="Nota 3 7 3 2 2 8" xfId="7187"/>
    <cellStyle name="Nota 3 7 3 2 2 8 2" xfId="11208"/>
    <cellStyle name="Nota 3 7 3 2 2 8 2 2" xfId="41671"/>
    <cellStyle name="Nota 3 7 3 2 2 8 3" xfId="20705"/>
    <cellStyle name="Nota 3 7 3 2 2 8 3 2" xfId="41672"/>
    <cellStyle name="Nota 3 7 3 2 2 8 4" xfId="41670"/>
    <cellStyle name="Nota 3 7 3 2 2 9" xfId="4673"/>
    <cellStyle name="Nota 3 7 3 2 2 9 2" xfId="12363"/>
    <cellStyle name="Nota 3 7 3 2 2 9 2 2" xfId="41674"/>
    <cellStyle name="Nota 3 7 3 2 2 9 3" xfId="41673"/>
    <cellStyle name="Nota 3 7 3 2 3" xfId="2730"/>
    <cellStyle name="Nota 3 7 3 2 3 10" xfId="8860"/>
    <cellStyle name="Nota 3 7 3 2 3 10 2" xfId="41676"/>
    <cellStyle name="Nota 3 7 3 2 3 11" xfId="16516"/>
    <cellStyle name="Nota 3 7 3 2 3 11 2" xfId="41677"/>
    <cellStyle name="Nota 3 7 3 2 3 12" xfId="41675"/>
    <cellStyle name="Nota 3 7 3 2 3 2" xfId="3117"/>
    <cellStyle name="Nota 3 7 3 2 3 2 2" xfId="7478"/>
    <cellStyle name="Nota 3 7 3 2 3 2 2 2" xfId="11454"/>
    <cellStyle name="Nota 3 7 3 2 3 2 2 2 2" xfId="41680"/>
    <cellStyle name="Nota 3 7 3 2 3 2 2 3" xfId="20996"/>
    <cellStyle name="Nota 3 7 3 2 3 2 2 3 2" xfId="41681"/>
    <cellStyle name="Nota 3 7 3 2 3 2 2 4" xfId="41679"/>
    <cellStyle name="Nota 3 7 3 2 3 2 3" xfId="5770"/>
    <cellStyle name="Nota 3 7 3 2 3 2 3 2" xfId="19288"/>
    <cellStyle name="Nota 3 7 3 2 3 2 3 2 2" xfId="41683"/>
    <cellStyle name="Nota 3 7 3 2 3 2 3 3" xfId="41682"/>
    <cellStyle name="Nota 3 7 3 2 3 2 4" xfId="9209"/>
    <cellStyle name="Nota 3 7 3 2 3 2 4 2" xfId="41684"/>
    <cellStyle name="Nota 3 7 3 2 3 2 5" xfId="17655"/>
    <cellStyle name="Nota 3 7 3 2 3 2 5 2" xfId="41685"/>
    <cellStyle name="Nota 3 7 3 2 3 2 6" xfId="41678"/>
    <cellStyle name="Nota 3 7 3 2 3 3" xfId="3500"/>
    <cellStyle name="Nota 3 7 3 2 3 3 2" xfId="4537"/>
    <cellStyle name="Nota 3 7 3 2 3 3 2 2" xfId="9790"/>
    <cellStyle name="Nota 3 7 3 2 3 3 2 2 2" xfId="41688"/>
    <cellStyle name="Nota 3 7 3 2 3 3 2 3" xfId="12292"/>
    <cellStyle name="Nota 3 7 3 2 3 3 2 3 2" xfId="41689"/>
    <cellStyle name="Nota 3 7 3 2 3 3 2 4" xfId="41687"/>
    <cellStyle name="Nota 3 7 3 2 3 3 3" xfId="4832"/>
    <cellStyle name="Nota 3 7 3 2 3 3 3 2" xfId="18350"/>
    <cellStyle name="Nota 3 7 3 2 3 3 3 2 2" xfId="41691"/>
    <cellStyle name="Nota 3 7 3 2 3 3 3 3" xfId="41690"/>
    <cellStyle name="Nota 3 7 3 2 3 3 4" xfId="9419"/>
    <cellStyle name="Nota 3 7 3 2 3 3 4 2" xfId="41692"/>
    <cellStyle name="Nota 3 7 3 2 3 3 5" xfId="13445"/>
    <cellStyle name="Nota 3 7 3 2 3 3 5 2" xfId="41693"/>
    <cellStyle name="Nota 3 7 3 2 3 3 6" xfId="41686"/>
    <cellStyle name="Nota 3 7 3 2 3 4" xfId="3883"/>
    <cellStyle name="Nota 3 7 3 2 3 4 2" xfId="7785"/>
    <cellStyle name="Nota 3 7 3 2 3 4 2 2" xfId="11753"/>
    <cellStyle name="Nota 3 7 3 2 3 4 2 2 2" xfId="41696"/>
    <cellStyle name="Nota 3 7 3 2 3 4 2 3" xfId="21303"/>
    <cellStyle name="Nota 3 7 3 2 3 4 2 3 2" xfId="41697"/>
    <cellStyle name="Nota 3 7 3 2 3 4 2 4" xfId="41695"/>
    <cellStyle name="Nota 3 7 3 2 3 4 3" xfId="6077"/>
    <cellStyle name="Nota 3 7 3 2 3 4 3 2" xfId="19595"/>
    <cellStyle name="Nota 3 7 3 2 3 4 3 2 2" xfId="41699"/>
    <cellStyle name="Nota 3 7 3 2 3 4 3 3" xfId="41698"/>
    <cellStyle name="Nota 3 7 3 2 3 4 4" xfId="9597"/>
    <cellStyle name="Nota 3 7 3 2 3 4 4 2" xfId="41700"/>
    <cellStyle name="Nota 3 7 3 2 3 4 5" xfId="13076"/>
    <cellStyle name="Nota 3 7 3 2 3 4 5 2" xfId="41701"/>
    <cellStyle name="Nota 3 7 3 2 3 4 6" xfId="41694"/>
    <cellStyle name="Nota 3 7 3 2 3 5" xfId="4265"/>
    <cellStyle name="Nota 3 7 3 2 3 5 2" xfId="8017"/>
    <cellStyle name="Nota 3 7 3 2 3 5 2 2" xfId="11985"/>
    <cellStyle name="Nota 3 7 3 2 3 5 2 2 2" xfId="41704"/>
    <cellStyle name="Nota 3 7 3 2 3 5 2 3" xfId="21535"/>
    <cellStyle name="Nota 3 7 3 2 3 5 2 3 2" xfId="41705"/>
    <cellStyle name="Nota 3 7 3 2 3 5 2 4" xfId="41703"/>
    <cellStyle name="Nota 3 7 3 2 3 5 3" xfId="6309"/>
    <cellStyle name="Nota 3 7 3 2 3 5 3 2" xfId="19827"/>
    <cellStyle name="Nota 3 7 3 2 3 5 3 2 2" xfId="41707"/>
    <cellStyle name="Nota 3 7 3 2 3 5 3 3" xfId="41706"/>
    <cellStyle name="Nota 3 7 3 2 3 5 4" xfId="9774"/>
    <cellStyle name="Nota 3 7 3 2 3 5 4 2" xfId="41708"/>
    <cellStyle name="Nota 3 7 3 2 3 5 5" xfId="12694"/>
    <cellStyle name="Nota 3 7 3 2 3 5 5 2" xfId="41709"/>
    <cellStyle name="Nota 3 7 3 2 3 5 6" xfId="41702"/>
    <cellStyle name="Nota 3 7 3 2 3 6" xfId="6541"/>
    <cellStyle name="Nota 3 7 3 2 3 6 2" xfId="8249"/>
    <cellStyle name="Nota 3 7 3 2 3 6 2 2" xfId="12217"/>
    <cellStyle name="Nota 3 7 3 2 3 6 2 2 2" xfId="41712"/>
    <cellStyle name="Nota 3 7 3 2 3 6 2 3" xfId="21767"/>
    <cellStyle name="Nota 3 7 3 2 3 6 2 3 2" xfId="41713"/>
    <cellStyle name="Nota 3 7 3 2 3 6 2 4" xfId="41711"/>
    <cellStyle name="Nota 3 7 3 2 3 6 3" xfId="10675"/>
    <cellStyle name="Nota 3 7 3 2 3 6 3 2" xfId="41714"/>
    <cellStyle name="Nota 3 7 3 2 3 6 4" xfId="20059"/>
    <cellStyle name="Nota 3 7 3 2 3 6 4 2" xfId="41715"/>
    <cellStyle name="Nota 3 7 3 2 3 6 5" xfId="41710"/>
    <cellStyle name="Nota 3 7 3 2 3 7" xfId="5529"/>
    <cellStyle name="Nota 3 7 3 2 3 7 2" xfId="10270"/>
    <cellStyle name="Nota 3 7 3 2 3 7 2 2" xfId="41717"/>
    <cellStyle name="Nota 3 7 3 2 3 7 3" xfId="19047"/>
    <cellStyle name="Nota 3 7 3 2 3 7 3 2" xfId="41718"/>
    <cellStyle name="Nota 3 7 3 2 3 7 4" xfId="41716"/>
    <cellStyle name="Nota 3 7 3 2 3 8" xfId="7237"/>
    <cellStyle name="Nota 3 7 3 2 3 8 2" xfId="11258"/>
    <cellStyle name="Nota 3 7 3 2 3 8 2 2" xfId="41720"/>
    <cellStyle name="Nota 3 7 3 2 3 8 3" xfId="20755"/>
    <cellStyle name="Nota 3 7 3 2 3 8 3 2" xfId="41721"/>
    <cellStyle name="Nota 3 7 3 2 3 8 4" xfId="41719"/>
    <cellStyle name="Nota 3 7 3 2 3 9" xfId="4723"/>
    <cellStyle name="Nota 3 7 3 2 3 9 2" xfId="12325"/>
    <cellStyle name="Nota 3 7 3 2 3 9 2 2" xfId="41723"/>
    <cellStyle name="Nota 3 7 3 2 3 9 3" xfId="41722"/>
    <cellStyle name="Nota 3 7 3 2 4" xfId="2787"/>
    <cellStyle name="Nota 3 7 3 2 4 2" xfId="3174"/>
    <cellStyle name="Nota 3 7 3 2 4 2 2" xfId="14803"/>
    <cellStyle name="Nota 3 7 3 2 4 2 2 2" xfId="41726"/>
    <cellStyle name="Nota 3 7 3 2 4 2 3" xfId="41725"/>
    <cellStyle name="Nota 3 7 3 2 4 3" xfId="3557"/>
    <cellStyle name="Nota 3 7 3 2 4 3 2" xfId="13391"/>
    <cellStyle name="Nota 3 7 3 2 4 3 2 2" xfId="41728"/>
    <cellStyle name="Nota 3 7 3 2 4 3 3" xfId="41727"/>
    <cellStyle name="Nota 3 7 3 2 4 4" xfId="3940"/>
    <cellStyle name="Nota 3 7 3 2 4 4 2" xfId="13019"/>
    <cellStyle name="Nota 3 7 3 2 4 4 2 2" xfId="41730"/>
    <cellStyle name="Nota 3 7 3 2 4 4 3" xfId="41729"/>
    <cellStyle name="Nota 3 7 3 2 4 5" xfId="4322"/>
    <cellStyle name="Nota 3 7 3 2 4 5 2" xfId="12638"/>
    <cellStyle name="Nota 3 7 3 2 4 5 2 2" xfId="41732"/>
    <cellStyle name="Nota 3 7 3 2 4 5 3" xfId="41731"/>
    <cellStyle name="Nota 3 7 3 2 4 6" xfId="5338"/>
    <cellStyle name="Nota 3 7 3 2 4 6 2" xfId="18856"/>
    <cellStyle name="Nota 3 7 3 2 4 6 2 2" xfId="41734"/>
    <cellStyle name="Nota 3 7 3 2 4 6 3" xfId="41733"/>
    <cellStyle name="Nota 3 7 3 2 4 7" xfId="8917"/>
    <cellStyle name="Nota 3 7 3 2 4 7 2" xfId="41735"/>
    <cellStyle name="Nota 3 7 3 2 4 8" xfId="16075"/>
    <cellStyle name="Nota 3 7 3 2 4 8 2" xfId="41736"/>
    <cellStyle name="Nota 3 7 3 2 4 9" xfId="41724"/>
    <cellStyle name="Nota 3 7 3 2 5" xfId="2405"/>
    <cellStyle name="Nota 3 7 3 2 5 2" xfId="7046"/>
    <cellStyle name="Nota 3 7 3 2 5 2 2" xfId="20564"/>
    <cellStyle name="Nota 3 7 3 2 5 2 2 2" xfId="41739"/>
    <cellStyle name="Nota 3 7 3 2 5 2 3" xfId="41738"/>
    <cellStyle name="Nota 3 7 3 2 5 3" xfId="8557"/>
    <cellStyle name="Nota 3 7 3 2 5 3 2" xfId="41740"/>
    <cellStyle name="Nota 3 7 3 2 5 4" xfId="16540"/>
    <cellStyle name="Nota 3 7 3 2 5 4 2" xfId="41741"/>
    <cellStyle name="Nota 3 7 3 2 5 5" xfId="41737"/>
    <cellStyle name="Nota 3 7 3 2 6" xfId="8395"/>
    <cellStyle name="Nota 3 7 3 2 6 2" xfId="41742"/>
    <cellStyle name="Nota 3 7 3 2 7" xfId="41625"/>
    <cellStyle name="Nota 3 7 3 3" xfId="2439"/>
    <cellStyle name="Nota 3 7 3 3 10" xfId="8591"/>
    <cellStyle name="Nota 3 7 3 3 10 2" xfId="41744"/>
    <cellStyle name="Nota 3 7 3 3 11" xfId="14266"/>
    <cellStyle name="Nota 3 7 3 3 11 2" xfId="41745"/>
    <cellStyle name="Nota 3 7 3 3 12" xfId="41743"/>
    <cellStyle name="Nota 3 7 3 3 2" xfId="2826"/>
    <cellStyle name="Nota 3 7 3 3 2 2" xfId="7403"/>
    <cellStyle name="Nota 3 7 3 3 2 2 2" xfId="11379"/>
    <cellStyle name="Nota 3 7 3 3 2 2 2 2" xfId="41748"/>
    <cellStyle name="Nota 3 7 3 3 2 2 3" xfId="20921"/>
    <cellStyle name="Nota 3 7 3 3 2 2 3 2" xfId="41749"/>
    <cellStyle name="Nota 3 7 3 3 2 2 4" xfId="41747"/>
    <cellStyle name="Nota 3 7 3 3 2 3" xfId="5695"/>
    <cellStyle name="Nota 3 7 3 3 2 3 2" xfId="19213"/>
    <cellStyle name="Nota 3 7 3 3 2 3 2 2" xfId="41751"/>
    <cellStyle name="Nota 3 7 3 3 2 3 3" xfId="41750"/>
    <cellStyle name="Nota 3 7 3 3 2 4" xfId="8956"/>
    <cellStyle name="Nota 3 7 3 3 2 4 2" xfId="41752"/>
    <cellStyle name="Nota 3 7 3 3 2 5" xfId="17663"/>
    <cellStyle name="Nota 3 7 3 3 2 5 2" xfId="41753"/>
    <cellStyle name="Nota 3 7 3 3 2 6" xfId="41746"/>
    <cellStyle name="Nota 3 7 3 3 3" xfId="3209"/>
    <cellStyle name="Nota 3 7 3 3 3 2" xfId="7319"/>
    <cellStyle name="Nota 3 7 3 3 3 2 2" xfId="11323"/>
    <cellStyle name="Nota 3 7 3 3 3 2 2 2" xfId="41756"/>
    <cellStyle name="Nota 3 7 3 3 3 2 3" xfId="20837"/>
    <cellStyle name="Nota 3 7 3 3 3 2 3 2" xfId="41757"/>
    <cellStyle name="Nota 3 7 3 3 3 2 4" xfId="41755"/>
    <cellStyle name="Nota 3 7 3 3 3 3" xfId="5611"/>
    <cellStyle name="Nota 3 7 3 3 3 3 2" xfId="19129"/>
    <cellStyle name="Nota 3 7 3 3 3 3 2 2" xfId="41759"/>
    <cellStyle name="Nota 3 7 3 3 3 3 3" xfId="41758"/>
    <cellStyle name="Nota 3 7 3 3 3 4" xfId="9271"/>
    <cellStyle name="Nota 3 7 3 3 3 4 2" xfId="41760"/>
    <cellStyle name="Nota 3 7 3 3 3 5" xfId="14518"/>
    <cellStyle name="Nota 3 7 3 3 3 5 2" xfId="41761"/>
    <cellStyle name="Nota 3 7 3 3 3 6" xfId="41754"/>
    <cellStyle name="Nota 3 7 3 3 4" xfId="3592"/>
    <cellStyle name="Nota 3 7 3 3 4 2" xfId="7710"/>
    <cellStyle name="Nota 3 7 3 3 4 2 2" xfId="11678"/>
    <cellStyle name="Nota 3 7 3 3 4 2 2 2" xfId="41764"/>
    <cellStyle name="Nota 3 7 3 3 4 2 3" xfId="21228"/>
    <cellStyle name="Nota 3 7 3 3 4 2 3 2" xfId="41765"/>
    <cellStyle name="Nota 3 7 3 3 4 2 4" xfId="41763"/>
    <cellStyle name="Nota 3 7 3 3 4 3" xfId="6002"/>
    <cellStyle name="Nota 3 7 3 3 4 3 2" xfId="19520"/>
    <cellStyle name="Nota 3 7 3 3 4 3 2 2" xfId="41767"/>
    <cellStyle name="Nota 3 7 3 3 4 3 3" xfId="41766"/>
    <cellStyle name="Nota 3 7 3 3 4 4" xfId="9449"/>
    <cellStyle name="Nota 3 7 3 3 4 4 2" xfId="41768"/>
    <cellStyle name="Nota 3 7 3 3 4 5" xfId="13356"/>
    <cellStyle name="Nota 3 7 3 3 4 5 2" xfId="41769"/>
    <cellStyle name="Nota 3 7 3 3 4 6" xfId="41762"/>
    <cellStyle name="Nota 3 7 3 3 5" xfId="3974"/>
    <cellStyle name="Nota 3 7 3 3 5 2" xfId="7942"/>
    <cellStyle name="Nota 3 7 3 3 5 2 2" xfId="11910"/>
    <cellStyle name="Nota 3 7 3 3 5 2 2 2" xfId="41772"/>
    <cellStyle name="Nota 3 7 3 3 5 2 3" xfId="21460"/>
    <cellStyle name="Nota 3 7 3 3 5 2 3 2" xfId="41773"/>
    <cellStyle name="Nota 3 7 3 3 5 2 4" xfId="41771"/>
    <cellStyle name="Nota 3 7 3 3 5 3" xfId="6234"/>
    <cellStyle name="Nota 3 7 3 3 5 3 2" xfId="19752"/>
    <cellStyle name="Nota 3 7 3 3 5 3 2 2" xfId="41775"/>
    <cellStyle name="Nota 3 7 3 3 5 3 3" xfId="41774"/>
    <cellStyle name="Nota 3 7 3 3 5 4" xfId="9626"/>
    <cellStyle name="Nota 3 7 3 3 5 4 2" xfId="41776"/>
    <cellStyle name="Nota 3 7 3 3 5 5" xfId="12985"/>
    <cellStyle name="Nota 3 7 3 3 5 5 2" xfId="41777"/>
    <cellStyle name="Nota 3 7 3 3 5 6" xfId="41770"/>
    <cellStyle name="Nota 3 7 3 3 6" xfId="6466"/>
    <cellStyle name="Nota 3 7 3 3 6 2" xfId="8174"/>
    <cellStyle name="Nota 3 7 3 3 6 2 2" xfId="12142"/>
    <cellStyle name="Nota 3 7 3 3 6 2 2 2" xfId="41780"/>
    <cellStyle name="Nota 3 7 3 3 6 2 3" xfId="21692"/>
    <cellStyle name="Nota 3 7 3 3 6 2 3 2" xfId="41781"/>
    <cellStyle name="Nota 3 7 3 3 6 2 4" xfId="41779"/>
    <cellStyle name="Nota 3 7 3 3 6 3" xfId="10600"/>
    <cellStyle name="Nota 3 7 3 3 6 3 2" xfId="41782"/>
    <cellStyle name="Nota 3 7 3 3 6 4" xfId="19984"/>
    <cellStyle name="Nota 3 7 3 3 6 4 2" xfId="41783"/>
    <cellStyle name="Nota 3 7 3 3 6 5" xfId="41778"/>
    <cellStyle name="Nota 3 7 3 3 7" xfId="5454"/>
    <cellStyle name="Nota 3 7 3 3 7 2" xfId="10195"/>
    <cellStyle name="Nota 3 7 3 3 7 2 2" xfId="41785"/>
    <cellStyle name="Nota 3 7 3 3 7 3" xfId="18972"/>
    <cellStyle name="Nota 3 7 3 3 7 3 2" xfId="41786"/>
    <cellStyle name="Nota 3 7 3 3 7 4" xfId="41784"/>
    <cellStyle name="Nota 3 7 3 3 8" xfId="7162"/>
    <cellStyle name="Nota 3 7 3 3 8 2" xfId="11183"/>
    <cellStyle name="Nota 3 7 3 3 8 2 2" xfId="41788"/>
    <cellStyle name="Nota 3 7 3 3 8 3" xfId="20680"/>
    <cellStyle name="Nota 3 7 3 3 8 3 2" xfId="41789"/>
    <cellStyle name="Nota 3 7 3 3 8 4" xfId="41787"/>
    <cellStyle name="Nota 3 7 3 3 9" xfId="4648"/>
    <cellStyle name="Nota 3 7 3 3 9 2" xfId="12388"/>
    <cellStyle name="Nota 3 7 3 3 9 2 2" xfId="41791"/>
    <cellStyle name="Nota 3 7 3 3 9 3" xfId="41790"/>
    <cellStyle name="Nota 3 7 3 4" xfId="2678"/>
    <cellStyle name="Nota 3 7 3 4 10" xfId="8808"/>
    <cellStyle name="Nota 3 7 3 4 10 2" xfId="41793"/>
    <cellStyle name="Nota 3 7 3 4 11" xfId="17554"/>
    <cellStyle name="Nota 3 7 3 4 11 2" xfId="41794"/>
    <cellStyle name="Nota 3 7 3 4 12" xfId="41792"/>
    <cellStyle name="Nota 3 7 3 4 2" xfId="3065"/>
    <cellStyle name="Nota 3 7 3 4 2 2" xfId="6732"/>
    <cellStyle name="Nota 3 7 3 4 2 2 2" xfId="10837"/>
    <cellStyle name="Nota 3 7 3 4 2 2 2 2" xfId="41797"/>
    <cellStyle name="Nota 3 7 3 4 2 2 3" xfId="20250"/>
    <cellStyle name="Nota 3 7 3 4 2 2 3 2" xfId="41798"/>
    <cellStyle name="Nota 3 7 3 4 2 2 4" xfId="41796"/>
    <cellStyle name="Nota 3 7 3 4 2 3" xfId="5023"/>
    <cellStyle name="Nota 3 7 3 4 2 3 2" xfId="18541"/>
    <cellStyle name="Nota 3 7 3 4 2 3 2 2" xfId="41800"/>
    <cellStyle name="Nota 3 7 3 4 2 3 3" xfId="41799"/>
    <cellStyle name="Nota 3 7 3 4 2 4" xfId="9157"/>
    <cellStyle name="Nota 3 7 3 4 2 4 2" xfId="41801"/>
    <cellStyle name="Nota 3 7 3 4 2 5" xfId="15038"/>
    <cellStyle name="Nota 3 7 3 4 2 5 2" xfId="41802"/>
    <cellStyle name="Nota 3 7 3 4 2 6" xfId="41795"/>
    <cellStyle name="Nota 3 7 3 4 3" xfId="3448"/>
    <cellStyle name="Nota 3 7 3 4 3 2" xfId="6646"/>
    <cellStyle name="Nota 3 7 3 4 3 2 2" xfId="10776"/>
    <cellStyle name="Nota 3 7 3 4 3 2 2 2" xfId="41805"/>
    <cellStyle name="Nota 3 7 3 4 3 2 3" xfId="20164"/>
    <cellStyle name="Nota 3 7 3 4 3 2 3 2" xfId="41806"/>
    <cellStyle name="Nota 3 7 3 4 3 2 4" xfId="41804"/>
    <cellStyle name="Nota 3 7 3 4 3 3" xfId="4937"/>
    <cellStyle name="Nota 3 7 3 4 3 3 2" xfId="18455"/>
    <cellStyle name="Nota 3 7 3 4 3 3 2 2" xfId="41808"/>
    <cellStyle name="Nota 3 7 3 4 3 3 3" xfId="41807"/>
    <cellStyle name="Nota 3 7 3 4 3 4" xfId="9367"/>
    <cellStyle name="Nota 3 7 3 4 3 4 2" xfId="41809"/>
    <cellStyle name="Nota 3 7 3 4 3 5" xfId="13497"/>
    <cellStyle name="Nota 3 7 3 4 3 5 2" xfId="41810"/>
    <cellStyle name="Nota 3 7 3 4 3 6" xfId="41803"/>
    <cellStyle name="Nota 3 7 3 4 4" xfId="3831"/>
    <cellStyle name="Nota 3 7 3 4 4 2" xfId="7598"/>
    <cellStyle name="Nota 3 7 3 4 4 2 2" xfId="11566"/>
    <cellStyle name="Nota 3 7 3 4 4 2 2 2" xfId="41813"/>
    <cellStyle name="Nota 3 7 3 4 4 2 3" xfId="21116"/>
    <cellStyle name="Nota 3 7 3 4 4 2 3 2" xfId="41814"/>
    <cellStyle name="Nota 3 7 3 4 4 2 4" xfId="41812"/>
    <cellStyle name="Nota 3 7 3 4 4 3" xfId="5890"/>
    <cellStyle name="Nota 3 7 3 4 4 3 2" xfId="19408"/>
    <cellStyle name="Nota 3 7 3 4 4 3 2 2" xfId="41816"/>
    <cellStyle name="Nota 3 7 3 4 4 3 3" xfId="41815"/>
    <cellStyle name="Nota 3 7 3 4 4 4" xfId="9545"/>
    <cellStyle name="Nota 3 7 3 4 4 4 2" xfId="41817"/>
    <cellStyle name="Nota 3 7 3 4 4 5" xfId="13128"/>
    <cellStyle name="Nota 3 7 3 4 4 5 2" xfId="41818"/>
    <cellStyle name="Nota 3 7 3 4 4 6" xfId="41811"/>
    <cellStyle name="Nota 3 7 3 4 5" xfId="4213"/>
    <cellStyle name="Nota 3 7 3 4 5 2" xfId="7830"/>
    <cellStyle name="Nota 3 7 3 4 5 2 2" xfId="11798"/>
    <cellStyle name="Nota 3 7 3 4 5 2 2 2" xfId="41821"/>
    <cellStyle name="Nota 3 7 3 4 5 2 3" xfId="21348"/>
    <cellStyle name="Nota 3 7 3 4 5 2 3 2" xfId="41822"/>
    <cellStyle name="Nota 3 7 3 4 5 2 4" xfId="41820"/>
    <cellStyle name="Nota 3 7 3 4 5 3" xfId="6122"/>
    <cellStyle name="Nota 3 7 3 4 5 3 2" xfId="19640"/>
    <cellStyle name="Nota 3 7 3 4 5 3 2 2" xfId="41824"/>
    <cellStyle name="Nota 3 7 3 4 5 3 3" xfId="41823"/>
    <cellStyle name="Nota 3 7 3 4 5 4" xfId="9722"/>
    <cellStyle name="Nota 3 7 3 4 5 4 2" xfId="41825"/>
    <cellStyle name="Nota 3 7 3 4 5 5" xfId="12746"/>
    <cellStyle name="Nota 3 7 3 4 5 5 2" xfId="41826"/>
    <cellStyle name="Nota 3 7 3 4 5 6" xfId="41819"/>
    <cellStyle name="Nota 3 7 3 4 6" xfId="6354"/>
    <cellStyle name="Nota 3 7 3 4 6 2" xfId="8062"/>
    <cellStyle name="Nota 3 7 3 4 6 2 2" xfId="12030"/>
    <cellStyle name="Nota 3 7 3 4 6 2 2 2" xfId="41829"/>
    <cellStyle name="Nota 3 7 3 4 6 2 3" xfId="21580"/>
    <cellStyle name="Nota 3 7 3 4 6 2 3 2" xfId="41830"/>
    <cellStyle name="Nota 3 7 3 4 6 2 4" xfId="41828"/>
    <cellStyle name="Nota 3 7 3 4 6 3" xfId="10488"/>
    <cellStyle name="Nota 3 7 3 4 6 3 2" xfId="41831"/>
    <cellStyle name="Nota 3 7 3 4 6 4" xfId="19872"/>
    <cellStyle name="Nota 3 7 3 4 6 4 2" xfId="41832"/>
    <cellStyle name="Nota 3 7 3 4 6 5" xfId="41827"/>
    <cellStyle name="Nota 3 7 3 4 7" xfId="5342"/>
    <cellStyle name="Nota 3 7 3 4 7 2" xfId="10083"/>
    <cellStyle name="Nota 3 7 3 4 7 2 2" xfId="41834"/>
    <cellStyle name="Nota 3 7 3 4 7 3" xfId="18860"/>
    <cellStyle name="Nota 3 7 3 4 7 3 2" xfId="41835"/>
    <cellStyle name="Nota 3 7 3 4 7 4" xfId="41833"/>
    <cellStyle name="Nota 3 7 3 4 8" xfId="7050"/>
    <cellStyle name="Nota 3 7 3 4 8 2" xfId="11071"/>
    <cellStyle name="Nota 3 7 3 4 8 2 2" xfId="41837"/>
    <cellStyle name="Nota 3 7 3 4 8 3" xfId="20568"/>
    <cellStyle name="Nota 3 7 3 4 8 3 2" xfId="41838"/>
    <cellStyle name="Nota 3 7 3 4 8 4" xfId="41836"/>
    <cellStyle name="Nota 3 7 3 4 9" xfId="4432"/>
    <cellStyle name="Nota 3 7 3 4 9 2" xfId="12541"/>
    <cellStyle name="Nota 3 7 3 4 9 2 2" xfId="41840"/>
    <cellStyle name="Nota 3 7 3 4 9 3" xfId="41839"/>
    <cellStyle name="Nota 3 7 3 5" xfId="2491"/>
    <cellStyle name="Nota 3 7 3 5 2" xfId="2878"/>
    <cellStyle name="Nota 3 7 3 5 2 2" xfId="14110"/>
    <cellStyle name="Nota 3 7 3 5 2 2 2" xfId="41843"/>
    <cellStyle name="Nota 3 7 3 5 2 3" xfId="41842"/>
    <cellStyle name="Nota 3 7 3 5 3" xfId="3261"/>
    <cellStyle name="Nota 3 7 3 5 3 2" xfId="16980"/>
    <cellStyle name="Nota 3 7 3 5 3 2 2" xfId="41845"/>
    <cellStyle name="Nota 3 7 3 5 3 3" xfId="41844"/>
    <cellStyle name="Nota 3 7 3 5 4" xfId="3644"/>
    <cellStyle name="Nota 3 7 3 5 4 2" xfId="13315"/>
    <cellStyle name="Nota 3 7 3 5 4 2 2" xfId="41847"/>
    <cellStyle name="Nota 3 7 3 5 4 3" xfId="41846"/>
    <cellStyle name="Nota 3 7 3 5 5" xfId="4026"/>
    <cellStyle name="Nota 3 7 3 5 5 2" xfId="12933"/>
    <cellStyle name="Nota 3 7 3 5 5 2 2" xfId="41849"/>
    <cellStyle name="Nota 3 7 3 5 5 3" xfId="41848"/>
    <cellStyle name="Nota 3 7 3 5 6" xfId="5319"/>
    <cellStyle name="Nota 3 7 3 5 6 2" xfId="18837"/>
    <cellStyle name="Nota 3 7 3 5 6 2 2" xfId="41851"/>
    <cellStyle name="Nota 3 7 3 5 6 3" xfId="41850"/>
    <cellStyle name="Nota 3 7 3 5 7" xfId="8634"/>
    <cellStyle name="Nota 3 7 3 5 7 2" xfId="41852"/>
    <cellStyle name="Nota 3 7 3 5 8" xfId="16804"/>
    <cellStyle name="Nota 3 7 3 5 8 2" xfId="41853"/>
    <cellStyle name="Nota 3 7 3 5 9" xfId="41841"/>
    <cellStyle name="Nota 3 7 3 6" xfId="7027"/>
    <cellStyle name="Nota 3 7 3 6 2" xfId="11056"/>
    <cellStyle name="Nota 3 7 3 6 2 2" xfId="41855"/>
    <cellStyle name="Nota 3 7 3 6 3" xfId="20545"/>
    <cellStyle name="Nota 3 7 3 6 3 2" xfId="41856"/>
    <cellStyle name="Nota 3 7 3 6 4" xfId="41854"/>
    <cellStyle name="Nota 3 7 3 7" xfId="8343"/>
    <cellStyle name="Nota 3 7 3 7 2" xfId="41857"/>
    <cellStyle name="Nota 3 7 3 8" xfId="14723"/>
    <cellStyle name="Nota 3 7 3 8 2" xfId="41858"/>
    <cellStyle name="Nota 3 7 3 9" xfId="41624"/>
    <cellStyle name="Nota 3 7 4" xfId="2412"/>
    <cellStyle name="Nota 3 7 4 10" xfId="8564"/>
    <cellStyle name="Nota 3 7 4 10 2" xfId="41860"/>
    <cellStyle name="Nota 3 7 4 11" xfId="17223"/>
    <cellStyle name="Nota 3 7 4 11 2" xfId="41861"/>
    <cellStyle name="Nota 3 7 4 12" xfId="41859"/>
    <cellStyle name="Nota 3 7 4 2" xfId="2799"/>
    <cellStyle name="Nota 3 7 4 2 2" xfId="6834"/>
    <cellStyle name="Nota 3 7 4 2 2 2" xfId="10920"/>
    <cellStyle name="Nota 3 7 4 2 2 2 2" xfId="41864"/>
    <cellStyle name="Nota 3 7 4 2 2 3" xfId="20352"/>
    <cellStyle name="Nota 3 7 4 2 2 3 2" xfId="41865"/>
    <cellStyle name="Nota 3 7 4 2 2 4" xfId="41863"/>
    <cellStyle name="Nota 3 7 4 2 3" xfId="5125"/>
    <cellStyle name="Nota 3 7 4 2 3 2" xfId="18643"/>
    <cellStyle name="Nota 3 7 4 2 3 2 2" xfId="41867"/>
    <cellStyle name="Nota 3 7 4 2 3 3" xfId="41866"/>
    <cellStyle name="Nota 3 7 4 2 4" xfId="8929"/>
    <cellStyle name="Nota 3 7 4 2 4 2" xfId="41868"/>
    <cellStyle name="Nota 3 7 4 2 5" xfId="18102"/>
    <cellStyle name="Nota 3 7 4 2 5 2" xfId="41869"/>
    <cellStyle name="Nota 3 7 4 2 6" xfId="41862"/>
    <cellStyle name="Nota 3 7 4 3" xfId="3182"/>
    <cellStyle name="Nota 3 7 4 3 2" xfId="6663"/>
    <cellStyle name="Nota 3 7 4 3 2 2" xfId="10792"/>
    <cellStyle name="Nota 3 7 4 3 2 2 2" xfId="41872"/>
    <cellStyle name="Nota 3 7 4 3 2 3" xfId="20181"/>
    <cellStyle name="Nota 3 7 4 3 2 3 2" xfId="41873"/>
    <cellStyle name="Nota 3 7 4 3 2 4" xfId="41871"/>
    <cellStyle name="Nota 3 7 4 3 3" xfId="4954"/>
    <cellStyle name="Nota 3 7 4 3 3 2" xfId="18472"/>
    <cellStyle name="Nota 3 7 4 3 3 2 2" xfId="41875"/>
    <cellStyle name="Nota 3 7 4 3 3 3" xfId="41874"/>
    <cellStyle name="Nota 3 7 4 3 4" xfId="9245"/>
    <cellStyle name="Nota 3 7 4 3 4 2" xfId="41876"/>
    <cellStyle name="Nota 3 7 4 3 5" xfId="14672"/>
    <cellStyle name="Nota 3 7 4 3 5 2" xfId="41877"/>
    <cellStyle name="Nota 3 7 4 3 6" xfId="41870"/>
    <cellStyle name="Nota 3 7 4 4" xfId="3565"/>
    <cellStyle name="Nota 3 7 4 4 2" xfId="7623"/>
    <cellStyle name="Nota 3 7 4 4 2 2" xfId="11591"/>
    <cellStyle name="Nota 3 7 4 4 2 2 2" xfId="41880"/>
    <cellStyle name="Nota 3 7 4 4 2 3" xfId="21141"/>
    <cellStyle name="Nota 3 7 4 4 2 3 2" xfId="41881"/>
    <cellStyle name="Nota 3 7 4 4 2 4" xfId="41879"/>
    <cellStyle name="Nota 3 7 4 4 3" xfId="5915"/>
    <cellStyle name="Nota 3 7 4 4 3 2" xfId="19433"/>
    <cellStyle name="Nota 3 7 4 4 3 2 2" xfId="41883"/>
    <cellStyle name="Nota 3 7 4 4 3 3" xfId="41882"/>
    <cellStyle name="Nota 3 7 4 4 4" xfId="9423"/>
    <cellStyle name="Nota 3 7 4 4 4 2" xfId="41884"/>
    <cellStyle name="Nota 3 7 4 4 5" xfId="13383"/>
    <cellStyle name="Nota 3 7 4 4 5 2" xfId="41885"/>
    <cellStyle name="Nota 3 7 4 4 6" xfId="41878"/>
    <cellStyle name="Nota 3 7 4 5" xfId="3947"/>
    <cellStyle name="Nota 3 7 4 5 2" xfId="7855"/>
    <cellStyle name="Nota 3 7 4 5 2 2" xfId="11823"/>
    <cellStyle name="Nota 3 7 4 5 2 2 2" xfId="41888"/>
    <cellStyle name="Nota 3 7 4 5 2 3" xfId="21373"/>
    <cellStyle name="Nota 3 7 4 5 2 3 2" xfId="41889"/>
    <cellStyle name="Nota 3 7 4 5 2 4" xfId="41887"/>
    <cellStyle name="Nota 3 7 4 5 3" xfId="6147"/>
    <cellStyle name="Nota 3 7 4 5 3 2" xfId="19665"/>
    <cellStyle name="Nota 3 7 4 5 3 2 2" xfId="41891"/>
    <cellStyle name="Nota 3 7 4 5 3 3" xfId="41890"/>
    <cellStyle name="Nota 3 7 4 5 4" xfId="9600"/>
    <cellStyle name="Nota 3 7 4 5 4 2" xfId="41892"/>
    <cellStyle name="Nota 3 7 4 5 5" xfId="13012"/>
    <cellStyle name="Nota 3 7 4 5 5 2" xfId="41893"/>
    <cellStyle name="Nota 3 7 4 5 6" xfId="41886"/>
    <cellStyle name="Nota 3 7 4 6" xfId="6379"/>
    <cellStyle name="Nota 3 7 4 6 2" xfId="8087"/>
    <cellStyle name="Nota 3 7 4 6 2 2" xfId="12055"/>
    <cellStyle name="Nota 3 7 4 6 2 2 2" xfId="41896"/>
    <cellStyle name="Nota 3 7 4 6 2 3" xfId="21605"/>
    <cellStyle name="Nota 3 7 4 6 2 3 2" xfId="41897"/>
    <cellStyle name="Nota 3 7 4 6 2 4" xfId="41895"/>
    <cellStyle name="Nota 3 7 4 6 3" xfId="10513"/>
    <cellStyle name="Nota 3 7 4 6 3 2" xfId="41898"/>
    <cellStyle name="Nota 3 7 4 6 4" xfId="19897"/>
    <cellStyle name="Nota 3 7 4 6 4 2" xfId="41899"/>
    <cellStyle name="Nota 3 7 4 6 5" xfId="41894"/>
    <cellStyle name="Nota 3 7 4 7" xfId="5367"/>
    <cellStyle name="Nota 3 7 4 7 2" xfId="10108"/>
    <cellStyle name="Nota 3 7 4 7 2 2" xfId="41901"/>
    <cellStyle name="Nota 3 7 4 7 3" xfId="18885"/>
    <cellStyle name="Nota 3 7 4 7 3 2" xfId="41902"/>
    <cellStyle name="Nota 3 7 4 7 4" xfId="41900"/>
    <cellStyle name="Nota 3 7 4 8" xfId="7075"/>
    <cellStyle name="Nota 3 7 4 8 2" xfId="11096"/>
    <cellStyle name="Nota 3 7 4 8 2 2" xfId="41904"/>
    <cellStyle name="Nota 3 7 4 8 3" xfId="20593"/>
    <cellStyle name="Nota 3 7 4 8 3 2" xfId="41905"/>
    <cellStyle name="Nota 3 7 4 8 4" xfId="41903"/>
    <cellStyle name="Nota 3 7 4 9" xfId="4460"/>
    <cellStyle name="Nota 3 7 4 9 2" xfId="12513"/>
    <cellStyle name="Nota 3 7 4 9 2 2" xfId="41907"/>
    <cellStyle name="Nota 3 7 4 9 3" xfId="41906"/>
    <cellStyle name="Nota 3 7 5" xfId="2591"/>
    <cellStyle name="Nota 3 7 5 2" xfId="2978"/>
    <cellStyle name="Nota 3 7 5 2 2" xfId="7533"/>
    <cellStyle name="Nota 3 7 5 2 2 2" xfId="21051"/>
    <cellStyle name="Nota 3 7 5 2 2 2 2" xfId="41911"/>
    <cellStyle name="Nota 3 7 5 2 2 3" xfId="41910"/>
    <cellStyle name="Nota 3 7 5 2 3" xfId="9071"/>
    <cellStyle name="Nota 3 7 5 2 3 2" xfId="41912"/>
    <cellStyle name="Nota 3 7 5 2 4" xfId="14777"/>
    <cellStyle name="Nota 3 7 5 2 4 2" xfId="41913"/>
    <cellStyle name="Nota 3 7 5 2 5" xfId="41909"/>
    <cellStyle name="Nota 3 7 5 3" xfId="3361"/>
    <cellStyle name="Nota 3 7 5 3 2" xfId="13609"/>
    <cellStyle name="Nota 3 7 5 3 2 2" xfId="41915"/>
    <cellStyle name="Nota 3 7 5 3 3" xfId="41914"/>
    <cellStyle name="Nota 3 7 5 4" xfId="3744"/>
    <cellStyle name="Nota 3 7 5 4 2" xfId="13215"/>
    <cellStyle name="Nota 3 7 5 4 2 2" xfId="41917"/>
    <cellStyle name="Nota 3 7 5 4 3" xfId="41916"/>
    <cellStyle name="Nota 3 7 5 5" xfId="4126"/>
    <cellStyle name="Nota 3 7 5 5 2" xfId="12833"/>
    <cellStyle name="Nota 3 7 5 5 2 2" xfId="41919"/>
    <cellStyle name="Nota 3 7 5 5 3" xfId="41918"/>
    <cellStyle name="Nota 3 7 5 6" xfId="5825"/>
    <cellStyle name="Nota 3 7 5 6 2" xfId="19343"/>
    <cellStyle name="Nota 3 7 5 6 2 2" xfId="41921"/>
    <cellStyle name="Nota 3 7 5 6 3" xfId="41920"/>
    <cellStyle name="Nota 3 7 5 7" xfId="8722"/>
    <cellStyle name="Nota 3 7 5 7 2" xfId="41922"/>
    <cellStyle name="Nota 3 7 5 8" xfId="17274"/>
    <cellStyle name="Nota 3 7 5 8 2" xfId="41923"/>
    <cellStyle name="Nota 3 7 5 9" xfId="41908"/>
    <cellStyle name="Nota 3 7 6" xfId="2554"/>
    <cellStyle name="Nota 3 7 6 2" xfId="2941"/>
    <cellStyle name="Nota 3 7 6 2 2" xfId="6872"/>
    <cellStyle name="Nota 3 7 6 2 2 2" xfId="20390"/>
    <cellStyle name="Nota 3 7 6 2 2 2 2" xfId="41927"/>
    <cellStyle name="Nota 3 7 6 2 2 3" xfId="41926"/>
    <cellStyle name="Nota 3 7 6 2 3" xfId="9043"/>
    <cellStyle name="Nota 3 7 6 2 3 2" xfId="41928"/>
    <cellStyle name="Nota 3 7 6 2 4" xfId="13708"/>
    <cellStyle name="Nota 3 7 6 2 4 2" xfId="41929"/>
    <cellStyle name="Nota 3 7 6 2 5" xfId="41925"/>
    <cellStyle name="Nota 3 7 6 3" xfId="3324"/>
    <cellStyle name="Nota 3 7 6 3 2" xfId="13687"/>
    <cellStyle name="Nota 3 7 6 3 2 2" xfId="41931"/>
    <cellStyle name="Nota 3 7 6 3 3" xfId="41930"/>
    <cellStyle name="Nota 3 7 6 4" xfId="3707"/>
    <cellStyle name="Nota 3 7 6 4 2" xfId="13252"/>
    <cellStyle name="Nota 3 7 6 4 2 2" xfId="41933"/>
    <cellStyle name="Nota 3 7 6 4 3" xfId="41932"/>
    <cellStyle name="Nota 3 7 6 5" xfId="4089"/>
    <cellStyle name="Nota 3 7 6 5 2" xfId="12870"/>
    <cellStyle name="Nota 3 7 6 5 2 2" xfId="41935"/>
    <cellStyle name="Nota 3 7 6 5 3" xfId="41934"/>
    <cellStyle name="Nota 3 7 6 6" xfId="5163"/>
    <cellStyle name="Nota 3 7 6 6 2" xfId="18681"/>
    <cellStyle name="Nota 3 7 6 6 2 2" xfId="41937"/>
    <cellStyle name="Nota 3 7 6 6 3" xfId="41936"/>
    <cellStyle name="Nota 3 7 6 7" xfId="8694"/>
    <cellStyle name="Nota 3 7 6 7 2" xfId="41938"/>
    <cellStyle name="Nota 3 7 6 8" xfId="16923"/>
    <cellStyle name="Nota 3 7 6 8 2" xfId="41939"/>
    <cellStyle name="Nota 3 7 6 9" xfId="41924"/>
    <cellStyle name="Nota 3 7 7" xfId="5606"/>
    <cellStyle name="Nota 3 7 7 2" xfId="7314"/>
    <cellStyle name="Nota 3 7 7 2 2" xfId="11320"/>
    <cellStyle name="Nota 3 7 7 2 2 2" xfId="41942"/>
    <cellStyle name="Nota 3 7 7 2 3" xfId="20832"/>
    <cellStyle name="Nota 3 7 7 2 3 2" xfId="41943"/>
    <cellStyle name="Nota 3 7 7 2 4" xfId="41941"/>
    <cellStyle name="Nota 3 7 7 3" xfId="10295"/>
    <cellStyle name="Nota 3 7 7 3 2" xfId="41944"/>
    <cellStyle name="Nota 3 7 7 4" xfId="19124"/>
    <cellStyle name="Nota 3 7 7 4 2" xfId="41945"/>
    <cellStyle name="Nota 3 7 7 5" xfId="41940"/>
    <cellStyle name="Nota 3 7 8" xfId="4906"/>
    <cellStyle name="Nota 3 7 8 2" xfId="6615"/>
    <cellStyle name="Nota 3 7 8 2 2" xfId="10749"/>
    <cellStyle name="Nota 3 7 8 2 2 2" xfId="41948"/>
    <cellStyle name="Nota 3 7 8 2 3" xfId="20133"/>
    <cellStyle name="Nota 3 7 8 2 3 2" xfId="41949"/>
    <cellStyle name="Nota 3 7 8 2 4" xfId="41947"/>
    <cellStyle name="Nota 3 7 8 3" xfId="9923"/>
    <cellStyle name="Nota 3 7 8 3 2" xfId="41950"/>
    <cellStyle name="Nota 3 7 8 4" xfId="18424"/>
    <cellStyle name="Nota 3 7 8 4 2" xfId="41951"/>
    <cellStyle name="Nota 3 7 8 5" xfId="41946"/>
    <cellStyle name="Nota 3 7 9" xfId="5255"/>
    <cellStyle name="Nota 3 7 9 2" xfId="10031"/>
    <cellStyle name="Nota 3 7 9 2 2" xfId="41953"/>
    <cellStyle name="Nota 3 7 9 3" xfId="18773"/>
    <cellStyle name="Nota 3 7 9 3 2" xfId="41954"/>
    <cellStyle name="Nota 3 7 9 4" xfId="41952"/>
    <cellStyle name="Nota 3 8" xfId="2166"/>
    <cellStyle name="Nota 3 8 10" xfId="5212"/>
    <cellStyle name="Nota 3 8 10 2" xfId="9994"/>
    <cellStyle name="Nota 3 8 10 2 2" xfId="41956"/>
    <cellStyle name="Nota 3 8 10 3" xfId="18730"/>
    <cellStyle name="Nota 3 8 10 3 2" xfId="41957"/>
    <cellStyle name="Nota 3 8 10 4" xfId="41955"/>
    <cellStyle name="Nota 3 8 11" xfId="6921"/>
    <cellStyle name="Nota 3 8 11 2" xfId="10981"/>
    <cellStyle name="Nota 3 8 11 2 2" xfId="41959"/>
    <cellStyle name="Nota 3 8 11 3" xfId="20439"/>
    <cellStyle name="Nota 3 8 11 3 2" xfId="41960"/>
    <cellStyle name="Nota 3 8 11 4" xfId="41958"/>
    <cellStyle name="Nota 3 8 12" xfId="4344"/>
    <cellStyle name="Nota 3 8 12 2" xfId="12616"/>
    <cellStyle name="Nota 3 8 12 2 2" xfId="41962"/>
    <cellStyle name="Nota 3 8 12 3" xfId="41961"/>
    <cellStyle name="Nota 3 8 13" xfId="8321"/>
    <cellStyle name="Nota 3 8 13 2" xfId="41963"/>
    <cellStyle name="Nota 3 8 14" xfId="18232"/>
    <cellStyle name="Nota 3 8 14 2" xfId="41964"/>
    <cellStyle name="Nota 3 8 15" xfId="29227"/>
    <cellStyle name="Nota 3 8 2" xfId="2223"/>
    <cellStyle name="Nota 3 8 2 2" xfId="2453"/>
    <cellStyle name="Nota 3 8 2 2 10" xfId="8605"/>
    <cellStyle name="Nota 3 8 2 2 10 2" xfId="41967"/>
    <cellStyle name="Nota 3 8 2 2 11" xfId="17243"/>
    <cellStyle name="Nota 3 8 2 2 11 2" xfId="41968"/>
    <cellStyle name="Nota 3 8 2 2 12" xfId="41966"/>
    <cellStyle name="Nota 3 8 2 2 2" xfId="2840"/>
    <cellStyle name="Nota 3 8 2 2 2 2" xfId="7417"/>
    <cellStyle name="Nota 3 8 2 2 2 2 2" xfId="11393"/>
    <cellStyle name="Nota 3 8 2 2 2 2 2 2" xfId="41971"/>
    <cellStyle name="Nota 3 8 2 2 2 2 3" xfId="20935"/>
    <cellStyle name="Nota 3 8 2 2 2 2 3 2" xfId="41972"/>
    <cellStyle name="Nota 3 8 2 2 2 2 4" xfId="41970"/>
    <cellStyle name="Nota 3 8 2 2 2 3" xfId="5709"/>
    <cellStyle name="Nota 3 8 2 2 2 3 2" xfId="19227"/>
    <cellStyle name="Nota 3 8 2 2 2 3 2 2" xfId="41974"/>
    <cellStyle name="Nota 3 8 2 2 2 3 3" xfId="41973"/>
    <cellStyle name="Nota 3 8 2 2 2 4" xfId="8970"/>
    <cellStyle name="Nota 3 8 2 2 2 4 2" xfId="41975"/>
    <cellStyle name="Nota 3 8 2 2 2 5" xfId="14506"/>
    <cellStyle name="Nota 3 8 2 2 2 5 2" xfId="41976"/>
    <cellStyle name="Nota 3 8 2 2 2 6" xfId="41969"/>
    <cellStyle name="Nota 3 8 2 2 3" xfId="3223"/>
    <cellStyle name="Nota 3 8 2 2 3 2" xfId="6551"/>
    <cellStyle name="Nota 3 8 2 2 3 2 2" xfId="10685"/>
    <cellStyle name="Nota 3 8 2 2 3 2 2 2" xfId="41979"/>
    <cellStyle name="Nota 3 8 2 2 3 2 3" xfId="20069"/>
    <cellStyle name="Nota 3 8 2 2 3 2 3 2" xfId="41980"/>
    <cellStyle name="Nota 3 8 2 2 3 2 4" xfId="41978"/>
    <cellStyle name="Nota 3 8 2 2 3 3" xfId="4842"/>
    <cellStyle name="Nota 3 8 2 2 3 3 2" xfId="18360"/>
    <cellStyle name="Nota 3 8 2 2 3 3 2 2" xfId="41982"/>
    <cellStyle name="Nota 3 8 2 2 3 3 3" xfId="41981"/>
    <cellStyle name="Nota 3 8 2 2 3 4" xfId="9285"/>
    <cellStyle name="Nota 3 8 2 2 3 4 2" xfId="41983"/>
    <cellStyle name="Nota 3 8 2 2 3 5" xfId="16349"/>
    <cellStyle name="Nota 3 8 2 2 3 5 2" xfId="41984"/>
    <cellStyle name="Nota 3 8 2 2 3 6" xfId="41977"/>
    <cellStyle name="Nota 3 8 2 2 4" xfId="3606"/>
    <cellStyle name="Nota 3 8 2 2 4 2" xfId="7724"/>
    <cellStyle name="Nota 3 8 2 2 4 2 2" xfId="11692"/>
    <cellStyle name="Nota 3 8 2 2 4 2 2 2" xfId="41987"/>
    <cellStyle name="Nota 3 8 2 2 4 2 3" xfId="21242"/>
    <cellStyle name="Nota 3 8 2 2 4 2 3 2" xfId="41988"/>
    <cellStyle name="Nota 3 8 2 2 4 2 4" xfId="41986"/>
    <cellStyle name="Nota 3 8 2 2 4 3" xfId="6016"/>
    <cellStyle name="Nota 3 8 2 2 4 3 2" xfId="19534"/>
    <cellStyle name="Nota 3 8 2 2 4 3 2 2" xfId="41990"/>
    <cellStyle name="Nota 3 8 2 2 4 3 3" xfId="41989"/>
    <cellStyle name="Nota 3 8 2 2 4 4" xfId="9463"/>
    <cellStyle name="Nota 3 8 2 2 4 4 2" xfId="41991"/>
    <cellStyle name="Nota 3 8 2 2 4 5" xfId="13345"/>
    <cellStyle name="Nota 3 8 2 2 4 5 2" xfId="41992"/>
    <cellStyle name="Nota 3 8 2 2 4 6" xfId="41985"/>
    <cellStyle name="Nota 3 8 2 2 5" xfId="3988"/>
    <cellStyle name="Nota 3 8 2 2 5 2" xfId="7956"/>
    <cellStyle name="Nota 3 8 2 2 5 2 2" xfId="11924"/>
    <cellStyle name="Nota 3 8 2 2 5 2 2 2" xfId="41995"/>
    <cellStyle name="Nota 3 8 2 2 5 2 3" xfId="21474"/>
    <cellStyle name="Nota 3 8 2 2 5 2 3 2" xfId="41996"/>
    <cellStyle name="Nota 3 8 2 2 5 2 4" xfId="41994"/>
    <cellStyle name="Nota 3 8 2 2 5 3" xfId="6248"/>
    <cellStyle name="Nota 3 8 2 2 5 3 2" xfId="19766"/>
    <cellStyle name="Nota 3 8 2 2 5 3 2 2" xfId="41998"/>
    <cellStyle name="Nota 3 8 2 2 5 3 3" xfId="41997"/>
    <cellStyle name="Nota 3 8 2 2 5 4" xfId="9640"/>
    <cellStyle name="Nota 3 8 2 2 5 4 2" xfId="41999"/>
    <cellStyle name="Nota 3 8 2 2 5 5" xfId="12971"/>
    <cellStyle name="Nota 3 8 2 2 5 5 2" xfId="42000"/>
    <cellStyle name="Nota 3 8 2 2 5 6" xfId="41993"/>
    <cellStyle name="Nota 3 8 2 2 6" xfId="6480"/>
    <cellStyle name="Nota 3 8 2 2 6 2" xfId="8188"/>
    <cellStyle name="Nota 3 8 2 2 6 2 2" xfId="12156"/>
    <cellStyle name="Nota 3 8 2 2 6 2 2 2" xfId="42003"/>
    <cellStyle name="Nota 3 8 2 2 6 2 3" xfId="21706"/>
    <cellStyle name="Nota 3 8 2 2 6 2 3 2" xfId="42004"/>
    <cellStyle name="Nota 3 8 2 2 6 2 4" xfId="42002"/>
    <cellStyle name="Nota 3 8 2 2 6 3" xfId="10614"/>
    <cellStyle name="Nota 3 8 2 2 6 3 2" xfId="42005"/>
    <cellStyle name="Nota 3 8 2 2 6 4" xfId="19998"/>
    <cellStyle name="Nota 3 8 2 2 6 4 2" xfId="42006"/>
    <cellStyle name="Nota 3 8 2 2 6 5" xfId="42001"/>
    <cellStyle name="Nota 3 8 2 2 7" xfId="5468"/>
    <cellStyle name="Nota 3 8 2 2 7 2" xfId="10209"/>
    <cellStyle name="Nota 3 8 2 2 7 2 2" xfId="42008"/>
    <cellStyle name="Nota 3 8 2 2 7 3" xfId="18986"/>
    <cellStyle name="Nota 3 8 2 2 7 3 2" xfId="42009"/>
    <cellStyle name="Nota 3 8 2 2 7 4" xfId="42007"/>
    <cellStyle name="Nota 3 8 2 2 8" xfId="7176"/>
    <cellStyle name="Nota 3 8 2 2 8 2" xfId="11197"/>
    <cellStyle name="Nota 3 8 2 2 8 2 2" xfId="42011"/>
    <cellStyle name="Nota 3 8 2 2 8 3" xfId="20694"/>
    <cellStyle name="Nota 3 8 2 2 8 3 2" xfId="42012"/>
    <cellStyle name="Nota 3 8 2 2 8 4" xfId="42010"/>
    <cellStyle name="Nota 3 8 2 2 9" xfId="4662"/>
    <cellStyle name="Nota 3 8 2 2 9 2" xfId="12374"/>
    <cellStyle name="Nota 3 8 2 2 9 2 2" xfId="42014"/>
    <cellStyle name="Nota 3 8 2 2 9 3" xfId="42013"/>
    <cellStyle name="Nota 3 8 2 3" xfId="2713"/>
    <cellStyle name="Nota 3 8 2 3 10" xfId="8843"/>
    <cellStyle name="Nota 3 8 2 3 10 2" xfId="42016"/>
    <cellStyle name="Nota 3 8 2 3 11" xfId="14265"/>
    <cellStyle name="Nota 3 8 2 3 11 2" xfId="42017"/>
    <cellStyle name="Nota 3 8 2 3 12" xfId="42015"/>
    <cellStyle name="Nota 3 8 2 3 2" xfId="3100"/>
    <cellStyle name="Nota 3 8 2 3 2 2" xfId="7461"/>
    <cellStyle name="Nota 3 8 2 3 2 2 2" xfId="11437"/>
    <cellStyle name="Nota 3 8 2 3 2 2 2 2" xfId="42020"/>
    <cellStyle name="Nota 3 8 2 3 2 2 3" xfId="20979"/>
    <cellStyle name="Nota 3 8 2 3 2 2 3 2" xfId="42021"/>
    <cellStyle name="Nota 3 8 2 3 2 2 4" xfId="42019"/>
    <cellStyle name="Nota 3 8 2 3 2 3" xfId="5753"/>
    <cellStyle name="Nota 3 8 2 3 2 3 2" xfId="19271"/>
    <cellStyle name="Nota 3 8 2 3 2 3 2 2" xfId="42023"/>
    <cellStyle name="Nota 3 8 2 3 2 3 3" xfId="42022"/>
    <cellStyle name="Nota 3 8 2 3 2 4" xfId="9192"/>
    <cellStyle name="Nota 3 8 2 3 2 4 2" xfId="42024"/>
    <cellStyle name="Nota 3 8 2 3 2 5" xfId="14417"/>
    <cellStyle name="Nota 3 8 2 3 2 5 2" xfId="42025"/>
    <cellStyle name="Nota 3 8 2 3 2 6" xfId="42018"/>
    <cellStyle name="Nota 3 8 2 3 3" xfId="3483"/>
    <cellStyle name="Nota 3 8 2 3 3 2" xfId="6565"/>
    <cellStyle name="Nota 3 8 2 3 3 2 2" xfId="10699"/>
    <cellStyle name="Nota 3 8 2 3 3 2 2 2" xfId="42028"/>
    <cellStyle name="Nota 3 8 2 3 3 2 3" xfId="20083"/>
    <cellStyle name="Nota 3 8 2 3 3 2 3 2" xfId="42029"/>
    <cellStyle name="Nota 3 8 2 3 3 2 4" xfId="42027"/>
    <cellStyle name="Nota 3 8 2 3 3 3" xfId="4856"/>
    <cellStyle name="Nota 3 8 2 3 3 3 2" xfId="18374"/>
    <cellStyle name="Nota 3 8 2 3 3 3 2 2" xfId="42031"/>
    <cellStyle name="Nota 3 8 2 3 3 3 3" xfId="42030"/>
    <cellStyle name="Nota 3 8 2 3 3 4" xfId="9402"/>
    <cellStyle name="Nota 3 8 2 3 3 4 2" xfId="42032"/>
    <cellStyle name="Nota 3 8 2 3 3 5" xfId="13462"/>
    <cellStyle name="Nota 3 8 2 3 3 5 2" xfId="42033"/>
    <cellStyle name="Nota 3 8 2 3 3 6" xfId="42026"/>
    <cellStyle name="Nota 3 8 2 3 4" xfId="3866"/>
    <cellStyle name="Nota 3 8 2 3 4 2" xfId="7768"/>
    <cellStyle name="Nota 3 8 2 3 4 2 2" xfId="11736"/>
    <cellStyle name="Nota 3 8 2 3 4 2 2 2" xfId="42036"/>
    <cellStyle name="Nota 3 8 2 3 4 2 3" xfId="21286"/>
    <cellStyle name="Nota 3 8 2 3 4 2 3 2" xfId="42037"/>
    <cellStyle name="Nota 3 8 2 3 4 2 4" xfId="42035"/>
    <cellStyle name="Nota 3 8 2 3 4 3" xfId="6060"/>
    <cellStyle name="Nota 3 8 2 3 4 3 2" xfId="19578"/>
    <cellStyle name="Nota 3 8 2 3 4 3 2 2" xfId="42039"/>
    <cellStyle name="Nota 3 8 2 3 4 3 3" xfId="42038"/>
    <cellStyle name="Nota 3 8 2 3 4 4" xfId="9580"/>
    <cellStyle name="Nota 3 8 2 3 4 4 2" xfId="42040"/>
    <cellStyle name="Nota 3 8 2 3 4 5" xfId="13093"/>
    <cellStyle name="Nota 3 8 2 3 4 5 2" xfId="42041"/>
    <cellStyle name="Nota 3 8 2 3 4 6" xfId="42034"/>
    <cellStyle name="Nota 3 8 2 3 5" xfId="4248"/>
    <cellStyle name="Nota 3 8 2 3 5 2" xfId="8000"/>
    <cellStyle name="Nota 3 8 2 3 5 2 2" xfId="11968"/>
    <cellStyle name="Nota 3 8 2 3 5 2 2 2" xfId="42044"/>
    <cellStyle name="Nota 3 8 2 3 5 2 3" xfId="21518"/>
    <cellStyle name="Nota 3 8 2 3 5 2 3 2" xfId="42045"/>
    <cellStyle name="Nota 3 8 2 3 5 2 4" xfId="42043"/>
    <cellStyle name="Nota 3 8 2 3 5 3" xfId="6292"/>
    <cellStyle name="Nota 3 8 2 3 5 3 2" xfId="19810"/>
    <cellStyle name="Nota 3 8 2 3 5 3 2 2" xfId="42047"/>
    <cellStyle name="Nota 3 8 2 3 5 3 3" xfId="42046"/>
    <cellStyle name="Nota 3 8 2 3 5 4" xfId="9757"/>
    <cellStyle name="Nota 3 8 2 3 5 4 2" xfId="42048"/>
    <cellStyle name="Nota 3 8 2 3 5 5" xfId="12711"/>
    <cellStyle name="Nota 3 8 2 3 5 5 2" xfId="42049"/>
    <cellStyle name="Nota 3 8 2 3 5 6" xfId="42042"/>
    <cellStyle name="Nota 3 8 2 3 6" xfId="6524"/>
    <cellStyle name="Nota 3 8 2 3 6 2" xfId="8232"/>
    <cellStyle name="Nota 3 8 2 3 6 2 2" xfId="12200"/>
    <cellStyle name="Nota 3 8 2 3 6 2 2 2" xfId="42052"/>
    <cellStyle name="Nota 3 8 2 3 6 2 3" xfId="21750"/>
    <cellStyle name="Nota 3 8 2 3 6 2 3 2" xfId="42053"/>
    <cellStyle name="Nota 3 8 2 3 6 2 4" xfId="42051"/>
    <cellStyle name="Nota 3 8 2 3 6 3" xfId="10658"/>
    <cellStyle name="Nota 3 8 2 3 6 3 2" xfId="42054"/>
    <cellStyle name="Nota 3 8 2 3 6 4" xfId="20042"/>
    <cellStyle name="Nota 3 8 2 3 6 4 2" xfId="42055"/>
    <cellStyle name="Nota 3 8 2 3 6 5" xfId="42050"/>
    <cellStyle name="Nota 3 8 2 3 7" xfId="5512"/>
    <cellStyle name="Nota 3 8 2 3 7 2" xfId="10253"/>
    <cellStyle name="Nota 3 8 2 3 7 2 2" xfId="42057"/>
    <cellStyle name="Nota 3 8 2 3 7 3" xfId="19030"/>
    <cellStyle name="Nota 3 8 2 3 7 3 2" xfId="42058"/>
    <cellStyle name="Nota 3 8 2 3 7 4" xfId="42056"/>
    <cellStyle name="Nota 3 8 2 3 8" xfId="7220"/>
    <cellStyle name="Nota 3 8 2 3 8 2" xfId="11241"/>
    <cellStyle name="Nota 3 8 2 3 8 2 2" xfId="42060"/>
    <cellStyle name="Nota 3 8 2 3 8 3" xfId="20738"/>
    <cellStyle name="Nota 3 8 2 3 8 3 2" xfId="42061"/>
    <cellStyle name="Nota 3 8 2 3 8 4" xfId="42059"/>
    <cellStyle name="Nota 3 8 2 3 9" xfId="4706"/>
    <cellStyle name="Nota 3 8 2 3 9 2" xfId="12342"/>
    <cellStyle name="Nota 3 8 2 3 9 2 2" xfId="42063"/>
    <cellStyle name="Nota 3 8 2 3 9 3" xfId="42062"/>
    <cellStyle name="Nota 3 8 2 4" xfId="2770"/>
    <cellStyle name="Nota 3 8 2 4 2" xfId="3157"/>
    <cellStyle name="Nota 3 8 2 4 2 2" xfId="17886"/>
    <cellStyle name="Nota 3 8 2 4 2 2 2" xfId="42066"/>
    <cellStyle name="Nota 3 8 2 4 2 3" xfId="42065"/>
    <cellStyle name="Nota 3 8 2 4 3" xfId="3540"/>
    <cellStyle name="Nota 3 8 2 4 3 2" xfId="13405"/>
    <cellStyle name="Nota 3 8 2 4 3 2 2" xfId="42068"/>
    <cellStyle name="Nota 3 8 2 4 3 3" xfId="42067"/>
    <cellStyle name="Nota 3 8 2 4 4" xfId="3923"/>
    <cellStyle name="Nota 3 8 2 4 4 2" xfId="13036"/>
    <cellStyle name="Nota 3 8 2 4 4 2 2" xfId="42070"/>
    <cellStyle name="Nota 3 8 2 4 4 3" xfId="42069"/>
    <cellStyle name="Nota 3 8 2 4 5" xfId="4305"/>
    <cellStyle name="Nota 3 8 2 4 5 2" xfId="12655"/>
    <cellStyle name="Nota 3 8 2 4 5 2 2" xfId="42072"/>
    <cellStyle name="Nota 3 8 2 4 5 3" xfId="42071"/>
    <cellStyle name="Nota 3 8 2 4 6" xfId="5302"/>
    <cellStyle name="Nota 3 8 2 4 6 2" xfId="18820"/>
    <cellStyle name="Nota 3 8 2 4 6 2 2" xfId="42074"/>
    <cellStyle name="Nota 3 8 2 4 6 3" xfId="42073"/>
    <cellStyle name="Nota 3 8 2 4 7" xfId="8900"/>
    <cellStyle name="Nota 3 8 2 4 7 2" xfId="42075"/>
    <cellStyle name="Nota 3 8 2 4 8" xfId="16926"/>
    <cellStyle name="Nota 3 8 2 4 8 2" xfId="42076"/>
    <cellStyle name="Nota 3 8 2 4 9" xfId="42064"/>
    <cellStyle name="Nota 3 8 2 5" xfId="2388"/>
    <cellStyle name="Nota 3 8 2 5 2" xfId="7010"/>
    <cellStyle name="Nota 3 8 2 5 2 2" xfId="20528"/>
    <cellStyle name="Nota 3 8 2 5 2 2 2" xfId="42079"/>
    <cellStyle name="Nota 3 8 2 5 2 3" xfId="42078"/>
    <cellStyle name="Nota 3 8 2 5 3" xfId="8540"/>
    <cellStyle name="Nota 3 8 2 5 3 2" xfId="42080"/>
    <cellStyle name="Nota 3 8 2 5 4" xfId="17279"/>
    <cellStyle name="Nota 3 8 2 5 4 2" xfId="42081"/>
    <cellStyle name="Nota 3 8 2 5 5" xfId="42077"/>
    <cellStyle name="Nota 3 8 2 6" xfId="8378"/>
    <cellStyle name="Nota 3 8 2 6 2" xfId="42082"/>
    <cellStyle name="Nota 3 8 2 7" xfId="41965"/>
    <cellStyle name="Nota 3 8 3" xfId="2139"/>
    <cellStyle name="Nota 3 8 3 2" xfId="2423"/>
    <cellStyle name="Nota 3 8 3 2 10" xfId="8575"/>
    <cellStyle name="Nota 3 8 3 2 10 2" xfId="42085"/>
    <cellStyle name="Nota 3 8 3 2 11" xfId="16593"/>
    <cellStyle name="Nota 3 8 3 2 11 2" xfId="42086"/>
    <cellStyle name="Nota 3 8 3 2 12" xfId="42084"/>
    <cellStyle name="Nota 3 8 3 2 2" xfId="2810"/>
    <cellStyle name="Nota 3 8 3 2 2 2" xfId="6881"/>
    <cellStyle name="Nota 3 8 3 2 2 2 2" xfId="10960"/>
    <cellStyle name="Nota 3 8 3 2 2 2 2 2" xfId="42089"/>
    <cellStyle name="Nota 3 8 3 2 2 2 3" xfId="20399"/>
    <cellStyle name="Nota 3 8 3 2 2 2 3 2" xfId="42090"/>
    <cellStyle name="Nota 3 8 3 2 2 2 4" xfId="42088"/>
    <cellStyle name="Nota 3 8 3 2 2 3" xfId="5172"/>
    <cellStyle name="Nota 3 8 3 2 2 3 2" xfId="18690"/>
    <cellStyle name="Nota 3 8 3 2 2 3 2 2" xfId="42092"/>
    <cellStyle name="Nota 3 8 3 2 2 3 3" xfId="42091"/>
    <cellStyle name="Nota 3 8 3 2 2 4" xfId="8940"/>
    <cellStyle name="Nota 3 8 3 2 2 4 2" xfId="42093"/>
    <cellStyle name="Nota 3 8 3 2 2 5" xfId="14158"/>
    <cellStyle name="Nota 3 8 3 2 2 5 2" xfId="42094"/>
    <cellStyle name="Nota 3 8 3 2 2 6" xfId="42087"/>
    <cellStyle name="Nota 3 8 3 2 3" xfId="3193"/>
    <cellStyle name="Nota 3 8 3 2 3 2" xfId="4539"/>
    <cellStyle name="Nota 3 8 3 2 3 2 2" xfId="9792"/>
    <cellStyle name="Nota 3 8 3 2 3 2 2 2" xfId="42097"/>
    <cellStyle name="Nota 3 8 3 2 3 2 3" xfId="12291"/>
    <cellStyle name="Nota 3 8 3 2 3 2 3 2" xfId="42098"/>
    <cellStyle name="Nota 3 8 3 2 3 2 4" xfId="42096"/>
    <cellStyle name="Nota 3 8 3 2 3 3" xfId="4830"/>
    <cellStyle name="Nota 3 8 3 2 3 3 2" xfId="18348"/>
    <cellStyle name="Nota 3 8 3 2 3 3 2 2" xfId="42100"/>
    <cellStyle name="Nota 3 8 3 2 3 3 3" xfId="42099"/>
    <cellStyle name="Nota 3 8 3 2 3 4" xfId="9255"/>
    <cellStyle name="Nota 3 8 3 2 3 4 2" xfId="42101"/>
    <cellStyle name="Nota 3 8 3 2 3 5" xfId="15043"/>
    <cellStyle name="Nota 3 8 3 2 3 5 2" xfId="42102"/>
    <cellStyle name="Nota 3 8 3 2 3 6" xfId="42095"/>
    <cellStyle name="Nota 3 8 3 2 4" xfId="3576"/>
    <cellStyle name="Nota 3 8 3 2 4 2" xfId="7697"/>
    <cellStyle name="Nota 3 8 3 2 4 2 2" xfId="11665"/>
    <cellStyle name="Nota 3 8 3 2 4 2 2 2" xfId="42105"/>
    <cellStyle name="Nota 3 8 3 2 4 2 3" xfId="21215"/>
    <cellStyle name="Nota 3 8 3 2 4 2 3 2" xfId="42106"/>
    <cellStyle name="Nota 3 8 3 2 4 2 4" xfId="42104"/>
    <cellStyle name="Nota 3 8 3 2 4 3" xfId="5989"/>
    <cellStyle name="Nota 3 8 3 2 4 3 2" xfId="19507"/>
    <cellStyle name="Nota 3 8 3 2 4 3 2 2" xfId="42108"/>
    <cellStyle name="Nota 3 8 3 2 4 3 3" xfId="42107"/>
    <cellStyle name="Nota 3 8 3 2 4 4" xfId="9433"/>
    <cellStyle name="Nota 3 8 3 2 4 4 2" xfId="42109"/>
    <cellStyle name="Nota 3 8 3 2 4 5" xfId="13372"/>
    <cellStyle name="Nota 3 8 3 2 4 5 2" xfId="42110"/>
    <cellStyle name="Nota 3 8 3 2 4 6" xfId="42103"/>
    <cellStyle name="Nota 3 8 3 2 5" xfId="3958"/>
    <cellStyle name="Nota 3 8 3 2 5 2" xfId="7929"/>
    <cellStyle name="Nota 3 8 3 2 5 2 2" xfId="11897"/>
    <cellStyle name="Nota 3 8 3 2 5 2 2 2" xfId="42113"/>
    <cellStyle name="Nota 3 8 3 2 5 2 3" xfId="21447"/>
    <cellStyle name="Nota 3 8 3 2 5 2 3 2" xfId="42114"/>
    <cellStyle name="Nota 3 8 3 2 5 2 4" xfId="42112"/>
    <cellStyle name="Nota 3 8 3 2 5 3" xfId="6221"/>
    <cellStyle name="Nota 3 8 3 2 5 3 2" xfId="19739"/>
    <cellStyle name="Nota 3 8 3 2 5 3 2 2" xfId="42116"/>
    <cellStyle name="Nota 3 8 3 2 5 3 3" xfId="42115"/>
    <cellStyle name="Nota 3 8 3 2 5 4" xfId="9610"/>
    <cellStyle name="Nota 3 8 3 2 5 4 2" xfId="42117"/>
    <cellStyle name="Nota 3 8 3 2 5 5" xfId="13001"/>
    <cellStyle name="Nota 3 8 3 2 5 5 2" xfId="42118"/>
    <cellStyle name="Nota 3 8 3 2 5 6" xfId="42111"/>
    <cellStyle name="Nota 3 8 3 2 6" xfId="6453"/>
    <cellStyle name="Nota 3 8 3 2 6 2" xfId="8161"/>
    <cellStyle name="Nota 3 8 3 2 6 2 2" xfId="12129"/>
    <cellStyle name="Nota 3 8 3 2 6 2 2 2" xfId="42121"/>
    <cellStyle name="Nota 3 8 3 2 6 2 3" xfId="21679"/>
    <cellStyle name="Nota 3 8 3 2 6 2 3 2" xfId="42122"/>
    <cellStyle name="Nota 3 8 3 2 6 2 4" xfId="42120"/>
    <cellStyle name="Nota 3 8 3 2 6 3" xfId="10587"/>
    <cellStyle name="Nota 3 8 3 2 6 3 2" xfId="42123"/>
    <cellStyle name="Nota 3 8 3 2 6 4" xfId="19971"/>
    <cellStyle name="Nota 3 8 3 2 6 4 2" xfId="42124"/>
    <cellStyle name="Nota 3 8 3 2 6 5" xfId="42119"/>
    <cellStyle name="Nota 3 8 3 2 7" xfId="5441"/>
    <cellStyle name="Nota 3 8 3 2 7 2" xfId="10182"/>
    <cellStyle name="Nota 3 8 3 2 7 2 2" xfId="42126"/>
    <cellStyle name="Nota 3 8 3 2 7 3" xfId="18959"/>
    <cellStyle name="Nota 3 8 3 2 7 3 2" xfId="42127"/>
    <cellStyle name="Nota 3 8 3 2 7 4" xfId="42125"/>
    <cellStyle name="Nota 3 8 3 2 8" xfId="7149"/>
    <cellStyle name="Nota 3 8 3 2 8 2" xfId="11170"/>
    <cellStyle name="Nota 3 8 3 2 8 2 2" xfId="42129"/>
    <cellStyle name="Nota 3 8 3 2 8 3" xfId="20667"/>
    <cellStyle name="Nota 3 8 3 2 8 3 2" xfId="42130"/>
    <cellStyle name="Nota 3 8 3 2 8 4" xfId="42128"/>
    <cellStyle name="Nota 3 8 3 2 9" xfId="4633"/>
    <cellStyle name="Nota 3 8 3 2 9 2" xfId="12248"/>
    <cellStyle name="Nota 3 8 3 2 9 2 2" xfId="42132"/>
    <cellStyle name="Nota 3 8 3 2 9 3" xfId="42131"/>
    <cellStyle name="Nota 3 8 3 3" xfId="2631"/>
    <cellStyle name="Nota 3 8 3 3 10" xfId="8761"/>
    <cellStyle name="Nota 3 8 3 3 10 2" xfId="42134"/>
    <cellStyle name="Nota 3 8 3 3 11" xfId="15705"/>
    <cellStyle name="Nota 3 8 3 3 11 2" xfId="42135"/>
    <cellStyle name="Nota 3 8 3 3 12" xfId="42133"/>
    <cellStyle name="Nota 3 8 3 3 2" xfId="3018"/>
    <cellStyle name="Nota 3 8 3 3 2 2" xfId="6847"/>
    <cellStyle name="Nota 3 8 3 3 2 2 2" xfId="10933"/>
    <cellStyle name="Nota 3 8 3 3 2 2 2 2" xfId="42138"/>
    <cellStyle name="Nota 3 8 3 3 2 2 3" xfId="20365"/>
    <cellStyle name="Nota 3 8 3 3 2 2 3 2" xfId="42139"/>
    <cellStyle name="Nota 3 8 3 3 2 2 4" xfId="42137"/>
    <cellStyle name="Nota 3 8 3 3 2 3" xfId="5138"/>
    <cellStyle name="Nota 3 8 3 3 2 3 2" xfId="18656"/>
    <cellStyle name="Nota 3 8 3 3 2 3 2 2" xfId="42141"/>
    <cellStyle name="Nota 3 8 3 3 2 3 3" xfId="42140"/>
    <cellStyle name="Nota 3 8 3 3 2 4" xfId="9110"/>
    <cellStyle name="Nota 3 8 3 3 2 4 2" xfId="42142"/>
    <cellStyle name="Nota 3 8 3 3 2 5" xfId="16924"/>
    <cellStyle name="Nota 3 8 3 3 2 5 2" xfId="42143"/>
    <cellStyle name="Nota 3 8 3 3 2 6" xfId="42136"/>
    <cellStyle name="Nota 3 8 3 3 3" xfId="3401"/>
    <cellStyle name="Nota 3 8 3 3 3 2" xfId="6692"/>
    <cellStyle name="Nota 3 8 3 3 3 2 2" xfId="10818"/>
    <cellStyle name="Nota 3 8 3 3 3 2 2 2" xfId="42146"/>
    <cellStyle name="Nota 3 8 3 3 3 2 3" xfId="20210"/>
    <cellStyle name="Nota 3 8 3 3 3 2 3 2" xfId="42147"/>
    <cellStyle name="Nota 3 8 3 3 3 2 4" xfId="42145"/>
    <cellStyle name="Nota 3 8 3 3 3 3" xfId="4983"/>
    <cellStyle name="Nota 3 8 3 3 3 3 2" xfId="18501"/>
    <cellStyle name="Nota 3 8 3 3 3 3 2 2" xfId="42149"/>
    <cellStyle name="Nota 3 8 3 3 3 3 3" xfId="42148"/>
    <cellStyle name="Nota 3 8 3 3 3 4" xfId="9324"/>
    <cellStyle name="Nota 3 8 3 3 3 4 2" xfId="42150"/>
    <cellStyle name="Nota 3 8 3 3 3 5" xfId="13544"/>
    <cellStyle name="Nota 3 8 3 3 3 5 2" xfId="42151"/>
    <cellStyle name="Nota 3 8 3 3 3 6" xfId="42144"/>
    <cellStyle name="Nota 3 8 3 3 4" xfId="3784"/>
    <cellStyle name="Nota 3 8 3 3 4 2" xfId="7663"/>
    <cellStyle name="Nota 3 8 3 3 4 2 2" xfId="11631"/>
    <cellStyle name="Nota 3 8 3 3 4 2 2 2" xfId="42154"/>
    <cellStyle name="Nota 3 8 3 3 4 2 3" xfId="21181"/>
    <cellStyle name="Nota 3 8 3 3 4 2 3 2" xfId="42155"/>
    <cellStyle name="Nota 3 8 3 3 4 2 4" xfId="42153"/>
    <cellStyle name="Nota 3 8 3 3 4 3" xfId="5955"/>
    <cellStyle name="Nota 3 8 3 3 4 3 2" xfId="19473"/>
    <cellStyle name="Nota 3 8 3 3 4 3 2 2" xfId="42157"/>
    <cellStyle name="Nota 3 8 3 3 4 3 3" xfId="42156"/>
    <cellStyle name="Nota 3 8 3 3 4 4" xfId="9502"/>
    <cellStyle name="Nota 3 8 3 3 4 4 2" xfId="42158"/>
    <cellStyle name="Nota 3 8 3 3 4 5" xfId="13175"/>
    <cellStyle name="Nota 3 8 3 3 4 5 2" xfId="42159"/>
    <cellStyle name="Nota 3 8 3 3 4 6" xfId="42152"/>
    <cellStyle name="Nota 3 8 3 3 5" xfId="4166"/>
    <cellStyle name="Nota 3 8 3 3 5 2" xfId="7895"/>
    <cellStyle name="Nota 3 8 3 3 5 2 2" xfId="11863"/>
    <cellStyle name="Nota 3 8 3 3 5 2 2 2" xfId="42162"/>
    <cellStyle name="Nota 3 8 3 3 5 2 3" xfId="21413"/>
    <cellStyle name="Nota 3 8 3 3 5 2 3 2" xfId="42163"/>
    <cellStyle name="Nota 3 8 3 3 5 2 4" xfId="42161"/>
    <cellStyle name="Nota 3 8 3 3 5 3" xfId="6187"/>
    <cellStyle name="Nota 3 8 3 3 5 3 2" xfId="19705"/>
    <cellStyle name="Nota 3 8 3 3 5 3 2 2" xfId="42165"/>
    <cellStyle name="Nota 3 8 3 3 5 3 3" xfId="42164"/>
    <cellStyle name="Nota 3 8 3 3 5 4" xfId="9679"/>
    <cellStyle name="Nota 3 8 3 3 5 4 2" xfId="42166"/>
    <cellStyle name="Nota 3 8 3 3 5 5" xfId="12793"/>
    <cellStyle name="Nota 3 8 3 3 5 5 2" xfId="42167"/>
    <cellStyle name="Nota 3 8 3 3 5 6" xfId="42160"/>
    <cellStyle name="Nota 3 8 3 3 6" xfId="6419"/>
    <cellStyle name="Nota 3 8 3 3 6 2" xfId="8127"/>
    <cellStyle name="Nota 3 8 3 3 6 2 2" xfId="12095"/>
    <cellStyle name="Nota 3 8 3 3 6 2 2 2" xfId="42170"/>
    <cellStyle name="Nota 3 8 3 3 6 2 3" xfId="21645"/>
    <cellStyle name="Nota 3 8 3 3 6 2 3 2" xfId="42171"/>
    <cellStyle name="Nota 3 8 3 3 6 2 4" xfId="42169"/>
    <cellStyle name="Nota 3 8 3 3 6 3" xfId="10553"/>
    <cellStyle name="Nota 3 8 3 3 6 3 2" xfId="42172"/>
    <cellStyle name="Nota 3 8 3 3 6 4" xfId="19937"/>
    <cellStyle name="Nota 3 8 3 3 6 4 2" xfId="42173"/>
    <cellStyle name="Nota 3 8 3 3 6 5" xfId="42168"/>
    <cellStyle name="Nota 3 8 3 3 7" xfId="5407"/>
    <cellStyle name="Nota 3 8 3 3 7 2" xfId="10148"/>
    <cellStyle name="Nota 3 8 3 3 7 2 2" xfId="42175"/>
    <cellStyle name="Nota 3 8 3 3 7 3" xfId="18925"/>
    <cellStyle name="Nota 3 8 3 3 7 3 2" xfId="42176"/>
    <cellStyle name="Nota 3 8 3 3 7 4" xfId="42174"/>
    <cellStyle name="Nota 3 8 3 3 8" xfId="7115"/>
    <cellStyle name="Nota 3 8 3 3 8 2" xfId="11136"/>
    <cellStyle name="Nota 3 8 3 3 8 2 2" xfId="42178"/>
    <cellStyle name="Nota 3 8 3 3 8 3" xfId="20633"/>
    <cellStyle name="Nota 3 8 3 3 8 3 2" xfId="42179"/>
    <cellStyle name="Nota 3 8 3 3 8 4" xfId="42177"/>
    <cellStyle name="Nota 3 8 3 3 9" xfId="4503"/>
    <cellStyle name="Nota 3 8 3 3 9 2" xfId="12470"/>
    <cellStyle name="Nota 3 8 3 3 9 2 2" xfId="42181"/>
    <cellStyle name="Nota 3 8 3 3 9 3" xfId="42180"/>
    <cellStyle name="Nota 3 8 3 4" xfId="2543"/>
    <cellStyle name="Nota 3 8 3 4 2" xfId="2930"/>
    <cellStyle name="Nota 3 8 3 4 2 2" xfId="15036"/>
    <cellStyle name="Nota 3 8 3 4 2 2 2" xfId="42184"/>
    <cellStyle name="Nota 3 8 3 4 2 3" xfId="42183"/>
    <cellStyle name="Nota 3 8 3 4 3" xfId="3313"/>
    <cellStyle name="Nota 3 8 3 4 3 2" xfId="13664"/>
    <cellStyle name="Nota 3 8 3 4 3 2 2" xfId="42186"/>
    <cellStyle name="Nota 3 8 3 4 3 3" xfId="42185"/>
    <cellStyle name="Nota 3 8 3 4 4" xfId="3696"/>
    <cellStyle name="Nota 3 8 3 4 4 2" xfId="13263"/>
    <cellStyle name="Nota 3 8 3 4 4 2 2" xfId="42188"/>
    <cellStyle name="Nota 3 8 3 4 4 3" xfId="42187"/>
    <cellStyle name="Nota 3 8 3 4 5" xfId="4078"/>
    <cellStyle name="Nota 3 8 3 4 5 2" xfId="12881"/>
    <cellStyle name="Nota 3 8 3 4 5 2 2" xfId="42190"/>
    <cellStyle name="Nota 3 8 3 4 5 3" xfId="42189"/>
    <cellStyle name="Nota 3 8 3 4 6" xfId="5275"/>
    <cellStyle name="Nota 3 8 3 4 6 2" xfId="18793"/>
    <cellStyle name="Nota 3 8 3 4 6 2 2" xfId="42192"/>
    <cellStyle name="Nota 3 8 3 4 6 3" xfId="42191"/>
    <cellStyle name="Nota 3 8 3 4 7" xfId="8683"/>
    <cellStyle name="Nota 3 8 3 4 7 2" xfId="42193"/>
    <cellStyle name="Nota 3 8 3 4 8" xfId="15977"/>
    <cellStyle name="Nota 3 8 3 4 8 2" xfId="42194"/>
    <cellStyle name="Nota 3 8 3 4 9" xfId="42182"/>
    <cellStyle name="Nota 3 8 3 5" xfId="2339"/>
    <cellStyle name="Nota 3 8 3 5 2" xfId="6983"/>
    <cellStyle name="Nota 3 8 3 5 2 2" xfId="20501"/>
    <cellStyle name="Nota 3 8 3 5 2 2 2" xfId="42197"/>
    <cellStyle name="Nota 3 8 3 5 2 3" xfId="42196"/>
    <cellStyle name="Nota 3 8 3 5 3" xfId="8492"/>
    <cellStyle name="Nota 3 8 3 5 3 2" xfId="42198"/>
    <cellStyle name="Nota 3 8 3 5 4" xfId="18236"/>
    <cellStyle name="Nota 3 8 3 5 4 2" xfId="42199"/>
    <cellStyle name="Nota 3 8 3 5 5" xfId="42195"/>
    <cellStyle name="Nota 3 8 3 6" xfId="8296"/>
    <cellStyle name="Nota 3 8 3 6 2" xfId="42200"/>
    <cellStyle name="Nota 3 8 3 7" xfId="42083"/>
    <cellStyle name="Nota 3 8 4" xfId="2429"/>
    <cellStyle name="Nota 3 8 4 10" xfId="8581"/>
    <cellStyle name="Nota 3 8 4 10 2" xfId="42202"/>
    <cellStyle name="Nota 3 8 4 11" xfId="16359"/>
    <cellStyle name="Nota 3 8 4 11 2" xfId="42203"/>
    <cellStyle name="Nota 3 8 4 12" xfId="42201"/>
    <cellStyle name="Nota 3 8 4 2" xfId="2816"/>
    <cellStyle name="Nota 3 8 4 2 2" xfId="6908"/>
    <cellStyle name="Nota 3 8 4 2 2 2" xfId="10969"/>
    <cellStyle name="Nota 3 8 4 2 2 2 2" xfId="42206"/>
    <cellStyle name="Nota 3 8 4 2 2 3" xfId="20426"/>
    <cellStyle name="Nota 3 8 4 2 2 3 2" xfId="42207"/>
    <cellStyle name="Nota 3 8 4 2 2 4" xfId="42205"/>
    <cellStyle name="Nota 3 8 4 2 3" xfId="5199"/>
    <cellStyle name="Nota 3 8 4 2 3 2" xfId="18717"/>
    <cellStyle name="Nota 3 8 4 2 3 2 2" xfId="42209"/>
    <cellStyle name="Nota 3 8 4 2 3 3" xfId="42208"/>
    <cellStyle name="Nota 3 8 4 2 4" xfId="8946"/>
    <cellStyle name="Nota 3 8 4 2 4 2" xfId="42210"/>
    <cellStyle name="Nota 3 8 4 2 5" xfId="16775"/>
    <cellStyle name="Nota 3 8 4 2 5 2" xfId="42211"/>
    <cellStyle name="Nota 3 8 4 2 6" xfId="42204"/>
    <cellStyle name="Nota 3 8 4 3" xfId="3199"/>
    <cellStyle name="Nota 3 8 4 3 2" xfId="6572"/>
    <cellStyle name="Nota 3 8 4 3 2 2" xfId="10706"/>
    <cellStyle name="Nota 3 8 4 3 2 2 2" xfId="42214"/>
    <cellStyle name="Nota 3 8 4 3 2 3" xfId="20090"/>
    <cellStyle name="Nota 3 8 4 3 2 3 2" xfId="42215"/>
    <cellStyle name="Nota 3 8 4 3 2 4" xfId="42213"/>
    <cellStyle name="Nota 3 8 4 3 3" xfId="4863"/>
    <cellStyle name="Nota 3 8 4 3 3 2" xfId="18381"/>
    <cellStyle name="Nota 3 8 4 3 3 2 2" xfId="42217"/>
    <cellStyle name="Nota 3 8 4 3 3 3" xfId="42216"/>
    <cellStyle name="Nota 3 8 4 3 4" xfId="9261"/>
    <cellStyle name="Nota 3 8 4 3 4 2" xfId="42218"/>
    <cellStyle name="Nota 3 8 4 3 5" xfId="14494"/>
    <cellStyle name="Nota 3 8 4 3 5 2" xfId="42219"/>
    <cellStyle name="Nota 3 8 4 3 6" xfId="42212"/>
    <cellStyle name="Nota 3 8 4 4" xfId="3582"/>
    <cellStyle name="Nota 3 8 4 4 2" xfId="7703"/>
    <cellStyle name="Nota 3 8 4 4 2 2" xfId="11671"/>
    <cellStyle name="Nota 3 8 4 4 2 2 2" xfId="42222"/>
    <cellStyle name="Nota 3 8 4 4 2 3" xfId="21221"/>
    <cellStyle name="Nota 3 8 4 4 2 3 2" xfId="42223"/>
    <cellStyle name="Nota 3 8 4 4 2 4" xfId="42221"/>
    <cellStyle name="Nota 3 8 4 4 3" xfId="5995"/>
    <cellStyle name="Nota 3 8 4 4 3 2" xfId="19513"/>
    <cellStyle name="Nota 3 8 4 4 3 2 2" xfId="42225"/>
    <cellStyle name="Nota 3 8 4 4 3 3" xfId="42224"/>
    <cellStyle name="Nota 3 8 4 4 4" xfId="9439"/>
    <cellStyle name="Nota 3 8 4 4 4 2" xfId="42226"/>
    <cellStyle name="Nota 3 8 4 4 5" xfId="13366"/>
    <cellStyle name="Nota 3 8 4 4 5 2" xfId="42227"/>
    <cellStyle name="Nota 3 8 4 4 6" xfId="42220"/>
    <cellStyle name="Nota 3 8 4 5" xfId="3964"/>
    <cellStyle name="Nota 3 8 4 5 2" xfId="7935"/>
    <cellStyle name="Nota 3 8 4 5 2 2" xfId="11903"/>
    <cellStyle name="Nota 3 8 4 5 2 2 2" xfId="42230"/>
    <cellStyle name="Nota 3 8 4 5 2 3" xfId="21453"/>
    <cellStyle name="Nota 3 8 4 5 2 3 2" xfId="42231"/>
    <cellStyle name="Nota 3 8 4 5 2 4" xfId="42229"/>
    <cellStyle name="Nota 3 8 4 5 3" xfId="6227"/>
    <cellStyle name="Nota 3 8 4 5 3 2" xfId="19745"/>
    <cellStyle name="Nota 3 8 4 5 3 2 2" xfId="42233"/>
    <cellStyle name="Nota 3 8 4 5 3 3" xfId="42232"/>
    <cellStyle name="Nota 3 8 4 5 4" xfId="9616"/>
    <cellStyle name="Nota 3 8 4 5 4 2" xfId="42234"/>
    <cellStyle name="Nota 3 8 4 5 5" xfId="12995"/>
    <cellStyle name="Nota 3 8 4 5 5 2" xfId="42235"/>
    <cellStyle name="Nota 3 8 4 5 6" xfId="42228"/>
    <cellStyle name="Nota 3 8 4 6" xfId="6459"/>
    <cellStyle name="Nota 3 8 4 6 2" xfId="8167"/>
    <cellStyle name="Nota 3 8 4 6 2 2" xfId="12135"/>
    <cellStyle name="Nota 3 8 4 6 2 2 2" xfId="42238"/>
    <cellStyle name="Nota 3 8 4 6 2 3" xfId="21685"/>
    <cellStyle name="Nota 3 8 4 6 2 3 2" xfId="42239"/>
    <cellStyle name="Nota 3 8 4 6 2 4" xfId="42237"/>
    <cellStyle name="Nota 3 8 4 6 3" xfId="10593"/>
    <cellStyle name="Nota 3 8 4 6 3 2" xfId="42240"/>
    <cellStyle name="Nota 3 8 4 6 4" xfId="19977"/>
    <cellStyle name="Nota 3 8 4 6 4 2" xfId="42241"/>
    <cellStyle name="Nota 3 8 4 6 5" xfId="42236"/>
    <cellStyle name="Nota 3 8 4 7" xfId="5447"/>
    <cellStyle name="Nota 3 8 4 7 2" xfId="10188"/>
    <cellStyle name="Nota 3 8 4 7 2 2" xfId="42243"/>
    <cellStyle name="Nota 3 8 4 7 3" xfId="18965"/>
    <cellStyle name="Nota 3 8 4 7 3 2" xfId="42244"/>
    <cellStyle name="Nota 3 8 4 7 4" xfId="42242"/>
    <cellStyle name="Nota 3 8 4 8" xfId="7155"/>
    <cellStyle name="Nota 3 8 4 8 2" xfId="11176"/>
    <cellStyle name="Nota 3 8 4 8 2 2" xfId="42246"/>
    <cellStyle name="Nota 3 8 4 8 3" xfId="20673"/>
    <cellStyle name="Nota 3 8 4 8 3 2" xfId="42247"/>
    <cellStyle name="Nota 3 8 4 8 4" xfId="42245"/>
    <cellStyle name="Nota 3 8 4 9" xfId="4640"/>
    <cellStyle name="Nota 3 8 4 9 2" xfId="12396"/>
    <cellStyle name="Nota 3 8 4 9 2 2" xfId="42249"/>
    <cellStyle name="Nota 3 8 4 9 3" xfId="42248"/>
    <cellStyle name="Nota 3 8 5" xfId="2656"/>
    <cellStyle name="Nota 3 8 5 10" xfId="8786"/>
    <cellStyle name="Nota 3 8 5 10 2" xfId="42251"/>
    <cellStyle name="Nota 3 8 5 11" xfId="13775"/>
    <cellStyle name="Nota 3 8 5 11 2" xfId="42252"/>
    <cellStyle name="Nota 3 8 5 12" xfId="42250"/>
    <cellStyle name="Nota 3 8 5 2" xfId="3043"/>
    <cellStyle name="Nota 3 8 5 2 2" xfId="6876"/>
    <cellStyle name="Nota 3 8 5 2 2 2" xfId="10955"/>
    <cellStyle name="Nota 3 8 5 2 2 2 2" xfId="42255"/>
    <cellStyle name="Nota 3 8 5 2 2 3" xfId="20394"/>
    <cellStyle name="Nota 3 8 5 2 2 3 2" xfId="42256"/>
    <cellStyle name="Nota 3 8 5 2 2 4" xfId="42254"/>
    <cellStyle name="Nota 3 8 5 2 3" xfId="5167"/>
    <cellStyle name="Nota 3 8 5 2 3 2" xfId="18685"/>
    <cellStyle name="Nota 3 8 5 2 3 2 2" xfId="42258"/>
    <cellStyle name="Nota 3 8 5 2 3 3" xfId="42257"/>
    <cellStyle name="Nota 3 8 5 2 4" xfId="9135"/>
    <cellStyle name="Nota 3 8 5 2 4 2" xfId="42259"/>
    <cellStyle name="Nota 3 8 5 2 5" xfId="18187"/>
    <cellStyle name="Nota 3 8 5 2 5 2" xfId="42260"/>
    <cellStyle name="Nota 3 8 5 2 6" xfId="42253"/>
    <cellStyle name="Nota 3 8 5 3" xfId="3426"/>
    <cellStyle name="Nota 3 8 5 3 2" xfId="7337"/>
    <cellStyle name="Nota 3 8 5 3 2 2" xfId="11335"/>
    <cellStyle name="Nota 3 8 5 3 2 2 2" xfId="42263"/>
    <cellStyle name="Nota 3 8 5 3 2 3" xfId="20855"/>
    <cellStyle name="Nota 3 8 5 3 2 3 2" xfId="42264"/>
    <cellStyle name="Nota 3 8 5 3 2 4" xfId="42262"/>
    <cellStyle name="Nota 3 8 5 3 3" xfId="5629"/>
    <cellStyle name="Nota 3 8 5 3 3 2" xfId="19147"/>
    <cellStyle name="Nota 3 8 5 3 3 2 2" xfId="42266"/>
    <cellStyle name="Nota 3 8 5 3 3 3" xfId="42265"/>
    <cellStyle name="Nota 3 8 5 3 4" xfId="9349"/>
    <cellStyle name="Nota 3 8 5 3 4 2" xfId="42267"/>
    <cellStyle name="Nota 3 8 5 3 5" xfId="13519"/>
    <cellStyle name="Nota 3 8 5 3 5 2" xfId="42268"/>
    <cellStyle name="Nota 3 8 5 3 6" xfId="42261"/>
    <cellStyle name="Nota 3 8 5 4" xfId="3809"/>
    <cellStyle name="Nota 3 8 5 4 2" xfId="7638"/>
    <cellStyle name="Nota 3 8 5 4 2 2" xfId="11606"/>
    <cellStyle name="Nota 3 8 5 4 2 2 2" xfId="42271"/>
    <cellStyle name="Nota 3 8 5 4 2 3" xfId="21156"/>
    <cellStyle name="Nota 3 8 5 4 2 3 2" xfId="42272"/>
    <cellStyle name="Nota 3 8 5 4 2 4" xfId="42270"/>
    <cellStyle name="Nota 3 8 5 4 3" xfId="5930"/>
    <cellStyle name="Nota 3 8 5 4 3 2" xfId="19448"/>
    <cellStyle name="Nota 3 8 5 4 3 2 2" xfId="42274"/>
    <cellStyle name="Nota 3 8 5 4 3 3" xfId="42273"/>
    <cellStyle name="Nota 3 8 5 4 4" xfId="9527"/>
    <cellStyle name="Nota 3 8 5 4 4 2" xfId="42275"/>
    <cellStyle name="Nota 3 8 5 4 5" xfId="13150"/>
    <cellStyle name="Nota 3 8 5 4 5 2" xfId="42276"/>
    <cellStyle name="Nota 3 8 5 4 6" xfId="42269"/>
    <cellStyle name="Nota 3 8 5 5" xfId="4191"/>
    <cellStyle name="Nota 3 8 5 5 2" xfId="7870"/>
    <cellStyle name="Nota 3 8 5 5 2 2" xfId="11838"/>
    <cellStyle name="Nota 3 8 5 5 2 2 2" xfId="42279"/>
    <cellStyle name="Nota 3 8 5 5 2 3" xfId="21388"/>
    <cellStyle name="Nota 3 8 5 5 2 3 2" xfId="42280"/>
    <cellStyle name="Nota 3 8 5 5 2 4" xfId="42278"/>
    <cellStyle name="Nota 3 8 5 5 3" xfId="6162"/>
    <cellStyle name="Nota 3 8 5 5 3 2" xfId="19680"/>
    <cellStyle name="Nota 3 8 5 5 3 2 2" xfId="42282"/>
    <cellStyle name="Nota 3 8 5 5 3 3" xfId="42281"/>
    <cellStyle name="Nota 3 8 5 5 4" xfId="9704"/>
    <cellStyle name="Nota 3 8 5 5 4 2" xfId="42283"/>
    <cellStyle name="Nota 3 8 5 5 5" xfId="12768"/>
    <cellStyle name="Nota 3 8 5 5 5 2" xfId="42284"/>
    <cellStyle name="Nota 3 8 5 5 6" xfId="42277"/>
    <cellStyle name="Nota 3 8 5 6" xfId="6394"/>
    <cellStyle name="Nota 3 8 5 6 2" xfId="8102"/>
    <cellStyle name="Nota 3 8 5 6 2 2" xfId="12070"/>
    <cellStyle name="Nota 3 8 5 6 2 2 2" xfId="42287"/>
    <cellStyle name="Nota 3 8 5 6 2 3" xfId="21620"/>
    <cellStyle name="Nota 3 8 5 6 2 3 2" xfId="42288"/>
    <cellStyle name="Nota 3 8 5 6 2 4" xfId="42286"/>
    <cellStyle name="Nota 3 8 5 6 3" xfId="10528"/>
    <cellStyle name="Nota 3 8 5 6 3 2" xfId="42289"/>
    <cellStyle name="Nota 3 8 5 6 4" xfId="19912"/>
    <cellStyle name="Nota 3 8 5 6 4 2" xfId="42290"/>
    <cellStyle name="Nota 3 8 5 6 5" xfId="42285"/>
    <cellStyle name="Nota 3 8 5 7" xfId="5382"/>
    <cellStyle name="Nota 3 8 5 7 2" xfId="10123"/>
    <cellStyle name="Nota 3 8 5 7 2 2" xfId="42292"/>
    <cellStyle name="Nota 3 8 5 7 3" xfId="18900"/>
    <cellStyle name="Nota 3 8 5 7 3 2" xfId="42293"/>
    <cellStyle name="Nota 3 8 5 7 4" xfId="42291"/>
    <cellStyle name="Nota 3 8 5 8" xfId="7090"/>
    <cellStyle name="Nota 3 8 5 8 2" xfId="11111"/>
    <cellStyle name="Nota 3 8 5 8 2 2" xfId="42295"/>
    <cellStyle name="Nota 3 8 5 8 3" xfId="20608"/>
    <cellStyle name="Nota 3 8 5 8 3 2" xfId="42296"/>
    <cellStyle name="Nota 3 8 5 8 4" xfId="42294"/>
    <cellStyle name="Nota 3 8 5 9" xfId="4477"/>
    <cellStyle name="Nota 3 8 5 9 2" xfId="12496"/>
    <cellStyle name="Nota 3 8 5 9 2 2" xfId="42298"/>
    <cellStyle name="Nota 3 8 5 9 3" xfId="42297"/>
    <cellStyle name="Nota 3 8 6" xfId="2500"/>
    <cellStyle name="Nota 3 8 6 2" xfId="2887"/>
    <cellStyle name="Nota 3 8 6 2 2" xfId="7389"/>
    <cellStyle name="Nota 3 8 6 2 2 2" xfId="20907"/>
    <cellStyle name="Nota 3 8 6 2 2 2 2" xfId="42302"/>
    <cellStyle name="Nota 3 8 6 2 2 3" xfId="42301"/>
    <cellStyle name="Nota 3 8 6 2 3" xfId="9005"/>
    <cellStyle name="Nota 3 8 6 2 3 2" xfId="42303"/>
    <cellStyle name="Nota 3 8 6 2 4" xfId="16594"/>
    <cellStyle name="Nota 3 8 6 2 4 2" xfId="42304"/>
    <cellStyle name="Nota 3 8 6 2 5" xfId="42300"/>
    <cellStyle name="Nota 3 8 6 3" xfId="3270"/>
    <cellStyle name="Nota 3 8 6 3 2" xfId="14712"/>
    <cellStyle name="Nota 3 8 6 3 2 2" xfId="42306"/>
    <cellStyle name="Nota 3 8 6 3 3" xfId="42305"/>
    <cellStyle name="Nota 3 8 6 4" xfId="3653"/>
    <cellStyle name="Nota 3 8 6 4 2" xfId="13306"/>
    <cellStyle name="Nota 3 8 6 4 2 2" xfId="42308"/>
    <cellStyle name="Nota 3 8 6 4 3" xfId="42307"/>
    <cellStyle name="Nota 3 8 6 5" xfId="4035"/>
    <cellStyle name="Nota 3 8 6 5 2" xfId="12924"/>
    <cellStyle name="Nota 3 8 6 5 2 2" xfId="42310"/>
    <cellStyle name="Nota 3 8 6 5 3" xfId="42309"/>
    <cellStyle name="Nota 3 8 6 6" xfId="5681"/>
    <cellStyle name="Nota 3 8 6 6 2" xfId="19199"/>
    <cellStyle name="Nota 3 8 6 6 2 2" xfId="42312"/>
    <cellStyle name="Nota 3 8 6 6 3" xfId="42311"/>
    <cellStyle name="Nota 3 8 6 7" xfId="8642"/>
    <cellStyle name="Nota 3 8 6 7 2" xfId="42313"/>
    <cellStyle name="Nota 3 8 6 8" xfId="16400"/>
    <cellStyle name="Nota 3 8 6 8 2" xfId="42314"/>
    <cellStyle name="Nota 3 8 6 9" xfId="42299"/>
    <cellStyle name="Nota 3 8 7" xfId="4827"/>
    <cellStyle name="Nota 3 8 7 2" xfId="4542"/>
    <cellStyle name="Nota 3 8 7 2 2" xfId="9795"/>
    <cellStyle name="Nota 3 8 7 2 2 2" xfId="42317"/>
    <cellStyle name="Nota 3 8 7 2 3" xfId="12289"/>
    <cellStyle name="Nota 3 8 7 2 3 2" xfId="42318"/>
    <cellStyle name="Nota 3 8 7 2 4" xfId="42316"/>
    <cellStyle name="Nota 3 8 7 3" xfId="9905"/>
    <cellStyle name="Nota 3 8 7 3 2" xfId="42319"/>
    <cellStyle name="Nota 3 8 7 4" xfId="18345"/>
    <cellStyle name="Nota 3 8 7 4 2" xfId="42320"/>
    <cellStyle name="Nota 3 8 7 5" xfId="42315"/>
    <cellStyle name="Nota 3 8 8" xfId="5103"/>
    <cellStyle name="Nota 3 8 8 2" xfId="6812"/>
    <cellStyle name="Nota 3 8 8 2 2" xfId="10900"/>
    <cellStyle name="Nota 3 8 8 2 2 2" xfId="42323"/>
    <cellStyle name="Nota 3 8 8 2 3" xfId="20330"/>
    <cellStyle name="Nota 3 8 8 2 3 2" xfId="42324"/>
    <cellStyle name="Nota 3 8 8 2 4" xfId="42322"/>
    <cellStyle name="Nota 3 8 8 3" xfId="9978"/>
    <cellStyle name="Nota 3 8 8 3 2" xfId="42325"/>
    <cellStyle name="Nota 3 8 8 4" xfId="18621"/>
    <cellStyle name="Nota 3 8 8 4 2" xfId="42326"/>
    <cellStyle name="Nota 3 8 8 5" xfId="42321"/>
    <cellStyle name="Nota 3 8 9" xfId="4928"/>
    <cellStyle name="Nota 3 8 9 2" xfId="6637"/>
    <cellStyle name="Nota 3 8 9 2 2" xfId="10768"/>
    <cellStyle name="Nota 3 8 9 2 2 2" xfId="42329"/>
    <cellStyle name="Nota 3 8 9 2 3" xfId="20155"/>
    <cellStyle name="Nota 3 8 9 2 3 2" xfId="42330"/>
    <cellStyle name="Nota 3 8 9 2 4" xfId="42328"/>
    <cellStyle name="Nota 3 8 9 3" xfId="9942"/>
    <cellStyle name="Nota 3 8 9 3 2" xfId="42331"/>
    <cellStyle name="Nota 3 8 9 4" xfId="18446"/>
    <cellStyle name="Nota 3 8 9 4 2" xfId="42332"/>
    <cellStyle name="Nota 3 8 9 5" xfId="42327"/>
    <cellStyle name="Nota 3 9" xfId="2484"/>
    <cellStyle name="Nota 3 9 2" xfId="2871"/>
    <cellStyle name="Nota 3 9 2 2" xfId="14941"/>
    <cellStyle name="Nota 3 9 2 2 2" xfId="42334"/>
    <cellStyle name="Nota 3 9 2 3" xfId="42333"/>
    <cellStyle name="Nota 3 9 3" xfId="3254"/>
    <cellStyle name="Nota 3 9 3 2" xfId="14754"/>
    <cellStyle name="Nota 3 9 3 2 2" xfId="42336"/>
    <cellStyle name="Nota 3 9 3 3" xfId="42335"/>
    <cellStyle name="Nota 3 9 4" xfId="3637"/>
    <cellStyle name="Nota 3 9 4 2" xfId="13322"/>
    <cellStyle name="Nota 3 9 4 2 2" xfId="42338"/>
    <cellStyle name="Nota 3 9 4 3" xfId="42337"/>
    <cellStyle name="Nota 3 9 5" xfId="4019"/>
    <cellStyle name="Nota 3 9 5 2" xfId="12940"/>
    <cellStyle name="Nota 3 9 5 2 2" xfId="42340"/>
    <cellStyle name="Nota 3 9 5 3" xfId="42339"/>
    <cellStyle name="Nota 3 9 6" xfId="14474"/>
    <cellStyle name="Nota 3 9 6 2" xfId="42341"/>
    <cellStyle name="Nota 3 9 7" xfId="29245"/>
    <cellStyle name="Nota 4" xfId="52400"/>
    <cellStyle name="Note" xfId="22223"/>
    <cellStyle name="Note 2" xfId="2098"/>
    <cellStyle name="Note 2 10" xfId="4732"/>
    <cellStyle name="Note 2 10 2" xfId="9872"/>
    <cellStyle name="Note 2 10 2 2" xfId="42344"/>
    <cellStyle name="Note 2 10 3" xfId="12316"/>
    <cellStyle name="Note 2 10 3 2" xfId="42345"/>
    <cellStyle name="Note 2 10 4" xfId="42343"/>
    <cellStyle name="Note 2 11" xfId="4521"/>
    <cellStyle name="Note 2 11 2" xfId="9783"/>
    <cellStyle name="Note 2 11 2 2" xfId="42347"/>
    <cellStyle name="Note 2 11 3" xfId="13583"/>
    <cellStyle name="Note 2 11 3 2" xfId="42348"/>
    <cellStyle name="Note 2 11 4" xfId="42346"/>
    <cellStyle name="Note 2 12" xfId="4327"/>
    <cellStyle name="Note 2 12 2" xfId="12633"/>
    <cellStyle name="Note 2 12 2 2" xfId="42350"/>
    <cellStyle name="Note 2 12 3" xfId="42349"/>
    <cellStyle name="Note 2 13" xfId="8261"/>
    <cellStyle name="Note 2 13 2" xfId="42351"/>
    <cellStyle name="Note 2 14" xfId="42342"/>
    <cellStyle name="Note 2 2" xfId="2187"/>
    <cellStyle name="Note 2 2 10" xfId="6963"/>
    <cellStyle name="Note 2 2 10 2" xfId="11017"/>
    <cellStyle name="Note 2 2 10 2 2" xfId="42354"/>
    <cellStyle name="Note 2 2 10 3" xfId="20481"/>
    <cellStyle name="Note 2 2 10 3 2" xfId="42355"/>
    <cellStyle name="Note 2 2 10 4" xfId="42353"/>
    <cellStyle name="Note 2 2 11" xfId="4380"/>
    <cellStyle name="Note 2 2 11 2" xfId="12591"/>
    <cellStyle name="Note 2 2 11 2 2" xfId="42357"/>
    <cellStyle name="Note 2 2 11 3" xfId="42356"/>
    <cellStyle name="Note 2 2 12" xfId="8342"/>
    <cellStyle name="Note 2 2 12 2" xfId="42358"/>
    <cellStyle name="Note 2 2 13" xfId="14999"/>
    <cellStyle name="Note 2 2 13 2" xfId="42359"/>
    <cellStyle name="Note 2 2 14" xfId="42352"/>
    <cellStyle name="Note 2 2 2" xfId="2239"/>
    <cellStyle name="Note 2 2 2 2" xfId="2462"/>
    <cellStyle name="Note 2 2 2 2 10" xfId="8614"/>
    <cellStyle name="Note 2 2 2 2 10 2" xfId="42362"/>
    <cellStyle name="Note 2 2 2 2 11" xfId="18222"/>
    <cellStyle name="Note 2 2 2 2 11 2" xfId="42363"/>
    <cellStyle name="Note 2 2 2 2 12" xfId="42361"/>
    <cellStyle name="Note 2 2 2 2 2" xfId="2849"/>
    <cellStyle name="Note 2 2 2 2 2 2" xfId="7427"/>
    <cellStyle name="Note 2 2 2 2 2 2 2" xfId="11403"/>
    <cellStyle name="Note 2 2 2 2 2 2 2 2" xfId="42366"/>
    <cellStyle name="Note 2 2 2 2 2 2 3" xfId="20945"/>
    <cellStyle name="Note 2 2 2 2 2 2 3 2" xfId="42367"/>
    <cellStyle name="Note 2 2 2 2 2 2 4" xfId="42365"/>
    <cellStyle name="Note 2 2 2 2 2 3" xfId="5719"/>
    <cellStyle name="Note 2 2 2 2 2 3 2" xfId="19237"/>
    <cellStyle name="Note 2 2 2 2 2 3 2 2" xfId="42369"/>
    <cellStyle name="Note 2 2 2 2 2 3 3" xfId="42368"/>
    <cellStyle name="Note 2 2 2 2 2 4" xfId="8979"/>
    <cellStyle name="Note 2 2 2 2 2 4 2" xfId="42370"/>
    <cellStyle name="Note 2 2 2 2 2 5" xfId="15834"/>
    <cellStyle name="Note 2 2 2 2 2 5 2" xfId="42371"/>
    <cellStyle name="Note 2 2 2 2 2 6" xfId="42364"/>
    <cellStyle name="Note 2 2 2 2 3" xfId="3232"/>
    <cellStyle name="Note 2 2 2 2 3 2" xfId="7390"/>
    <cellStyle name="Note 2 2 2 2 3 2 2" xfId="11368"/>
    <cellStyle name="Note 2 2 2 2 3 2 2 2" xfId="42374"/>
    <cellStyle name="Note 2 2 2 2 3 2 3" xfId="20908"/>
    <cellStyle name="Note 2 2 2 2 3 2 3 2" xfId="42375"/>
    <cellStyle name="Note 2 2 2 2 3 2 4" xfId="42373"/>
    <cellStyle name="Note 2 2 2 2 3 3" xfId="5682"/>
    <cellStyle name="Note 2 2 2 2 3 3 2" xfId="19200"/>
    <cellStyle name="Note 2 2 2 2 3 3 2 2" xfId="42377"/>
    <cellStyle name="Note 2 2 2 2 3 3 3" xfId="42376"/>
    <cellStyle name="Note 2 2 2 2 3 4" xfId="9294"/>
    <cellStyle name="Note 2 2 2 2 3 4 2" xfId="42378"/>
    <cellStyle name="Note 2 2 2 2 3 5" xfId="16165"/>
    <cellStyle name="Note 2 2 2 2 3 5 2" xfId="42379"/>
    <cellStyle name="Note 2 2 2 2 3 6" xfId="42372"/>
    <cellStyle name="Note 2 2 2 2 4" xfId="3615"/>
    <cellStyle name="Note 2 2 2 2 4 2" xfId="7734"/>
    <cellStyle name="Note 2 2 2 2 4 2 2" xfId="11702"/>
    <cellStyle name="Note 2 2 2 2 4 2 2 2" xfId="42382"/>
    <cellStyle name="Note 2 2 2 2 4 2 3" xfId="21252"/>
    <cellStyle name="Note 2 2 2 2 4 2 3 2" xfId="42383"/>
    <cellStyle name="Note 2 2 2 2 4 2 4" xfId="42381"/>
    <cellStyle name="Note 2 2 2 2 4 3" xfId="6026"/>
    <cellStyle name="Note 2 2 2 2 4 3 2" xfId="19544"/>
    <cellStyle name="Note 2 2 2 2 4 3 2 2" xfId="42385"/>
    <cellStyle name="Note 2 2 2 2 4 3 3" xfId="42384"/>
    <cellStyle name="Note 2 2 2 2 4 4" xfId="9472"/>
    <cellStyle name="Note 2 2 2 2 4 4 2" xfId="42386"/>
    <cellStyle name="Note 2 2 2 2 4 5" xfId="13336"/>
    <cellStyle name="Note 2 2 2 2 4 5 2" xfId="42387"/>
    <cellStyle name="Note 2 2 2 2 4 6" xfId="42380"/>
    <cellStyle name="Note 2 2 2 2 5" xfId="3997"/>
    <cellStyle name="Note 2 2 2 2 5 2" xfId="7966"/>
    <cellStyle name="Note 2 2 2 2 5 2 2" xfId="11934"/>
    <cellStyle name="Note 2 2 2 2 5 2 2 2" xfId="42390"/>
    <cellStyle name="Note 2 2 2 2 5 2 3" xfId="21484"/>
    <cellStyle name="Note 2 2 2 2 5 2 3 2" xfId="42391"/>
    <cellStyle name="Note 2 2 2 2 5 2 4" xfId="42389"/>
    <cellStyle name="Note 2 2 2 2 5 3" xfId="6258"/>
    <cellStyle name="Note 2 2 2 2 5 3 2" xfId="19776"/>
    <cellStyle name="Note 2 2 2 2 5 3 2 2" xfId="42393"/>
    <cellStyle name="Note 2 2 2 2 5 3 3" xfId="42392"/>
    <cellStyle name="Note 2 2 2 2 5 4" xfId="9649"/>
    <cellStyle name="Note 2 2 2 2 5 4 2" xfId="42394"/>
    <cellStyle name="Note 2 2 2 2 5 5" xfId="12962"/>
    <cellStyle name="Note 2 2 2 2 5 5 2" xfId="42395"/>
    <cellStyle name="Note 2 2 2 2 5 6" xfId="42388"/>
    <cellStyle name="Note 2 2 2 2 6" xfId="6490"/>
    <cellStyle name="Note 2 2 2 2 6 2" xfId="8198"/>
    <cellStyle name="Note 2 2 2 2 6 2 2" xfId="12166"/>
    <cellStyle name="Note 2 2 2 2 6 2 2 2" xfId="42398"/>
    <cellStyle name="Note 2 2 2 2 6 2 3" xfId="21716"/>
    <cellStyle name="Note 2 2 2 2 6 2 3 2" xfId="42399"/>
    <cellStyle name="Note 2 2 2 2 6 2 4" xfId="42397"/>
    <cellStyle name="Note 2 2 2 2 6 3" xfId="10624"/>
    <cellStyle name="Note 2 2 2 2 6 3 2" xfId="42400"/>
    <cellStyle name="Note 2 2 2 2 6 4" xfId="20008"/>
    <cellStyle name="Note 2 2 2 2 6 4 2" xfId="42401"/>
    <cellStyle name="Note 2 2 2 2 6 5" xfId="42396"/>
    <cellStyle name="Note 2 2 2 2 7" xfId="5478"/>
    <cellStyle name="Note 2 2 2 2 7 2" xfId="10219"/>
    <cellStyle name="Note 2 2 2 2 7 2 2" xfId="42403"/>
    <cellStyle name="Note 2 2 2 2 7 3" xfId="18996"/>
    <cellStyle name="Note 2 2 2 2 7 3 2" xfId="42404"/>
    <cellStyle name="Note 2 2 2 2 7 4" xfId="42402"/>
    <cellStyle name="Note 2 2 2 2 8" xfId="7186"/>
    <cellStyle name="Note 2 2 2 2 8 2" xfId="11207"/>
    <cellStyle name="Note 2 2 2 2 8 2 2" xfId="42406"/>
    <cellStyle name="Note 2 2 2 2 8 3" xfId="20704"/>
    <cellStyle name="Note 2 2 2 2 8 3 2" xfId="42407"/>
    <cellStyle name="Note 2 2 2 2 8 4" xfId="42405"/>
    <cellStyle name="Note 2 2 2 2 9" xfId="4672"/>
    <cellStyle name="Note 2 2 2 2 9 2" xfId="12364"/>
    <cellStyle name="Note 2 2 2 2 9 2 2" xfId="42409"/>
    <cellStyle name="Note 2 2 2 2 9 3" xfId="42408"/>
    <cellStyle name="Note 2 2 2 3" xfId="2729"/>
    <cellStyle name="Note 2 2 2 3 10" xfId="8859"/>
    <cellStyle name="Note 2 2 2 3 10 2" xfId="42411"/>
    <cellStyle name="Note 2 2 2 3 11" xfId="15044"/>
    <cellStyle name="Note 2 2 2 3 11 2" xfId="42412"/>
    <cellStyle name="Note 2 2 2 3 12" xfId="42410"/>
    <cellStyle name="Note 2 2 2 3 2" xfId="3116"/>
    <cellStyle name="Note 2 2 2 3 2 2" xfId="7477"/>
    <cellStyle name="Note 2 2 2 3 2 2 2" xfId="11453"/>
    <cellStyle name="Note 2 2 2 3 2 2 2 2" xfId="42415"/>
    <cellStyle name="Note 2 2 2 3 2 2 3" xfId="20995"/>
    <cellStyle name="Note 2 2 2 3 2 2 3 2" xfId="42416"/>
    <cellStyle name="Note 2 2 2 3 2 2 4" xfId="42414"/>
    <cellStyle name="Note 2 2 2 3 2 3" xfId="5769"/>
    <cellStyle name="Note 2 2 2 3 2 3 2" xfId="19287"/>
    <cellStyle name="Note 2 2 2 3 2 3 2 2" xfId="42418"/>
    <cellStyle name="Note 2 2 2 3 2 3 3" xfId="42417"/>
    <cellStyle name="Note 2 2 2 3 2 4" xfId="9208"/>
    <cellStyle name="Note 2 2 2 3 2 4 2" xfId="42419"/>
    <cellStyle name="Note 2 2 2 3 2 5" xfId="16363"/>
    <cellStyle name="Note 2 2 2 3 2 5 2" xfId="42420"/>
    <cellStyle name="Note 2 2 2 3 2 6" xfId="42413"/>
    <cellStyle name="Note 2 2 2 3 3" xfId="3499"/>
    <cellStyle name="Note 2 2 2 3 3 2" xfId="4536"/>
    <cellStyle name="Note 2 2 2 3 3 2 2" xfId="9789"/>
    <cellStyle name="Note 2 2 2 3 3 2 2 2" xfId="42423"/>
    <cellStyle name="Note 2 2 2 3 3 2 3" xfId="12293"/>
    <cellStyle name="Note 2 2 2 3 3 2 3 2" xfId="42424"/>
    <cellStyle name="Note 2 2 2 3 3 2 4" xfId="42422"/>
    <cellStyle name="Note 2 2 2 3 3 3" xfId="4833"/>
    <cellStyle name="Note 2 2 2 3 3 3 2" xfId="18351"/>
    <cellStyle name="Note 2 2 2 3 3 3 2 2" xfId="42426"/>
    <cellStyle name="Note 2 2 2 3 3 3 3" xfId="42425"/>
    <cellStyle name="Note 2 2 2 3 3 4" xfId="9418"/>
    <cellStyle name="Note 2 2 2 3 3 4 2" xfId="42427"/>
    <cellStyle name="Note 2 2 2 3 3 5" xfId="13446"/>
    <cellStyle name="Note 2 2 2 3 3 5 2" xfId="42428"/>
    <cellStyle name="Note 2 2 2 3 3 6" xfId="42421"/>
    <cellStyle name="Note 2 2 2 3 4" xfId="3882"/>
    <cellStyle name="Note 2 2 2 3 4 2" xfId="7784"/>
    <cellStyle name="Note 2 2 2 3 4 2 2" xfId="11752"/>
    <cellStyle name="Note 2 2 2 3 4 2 2 2" xfId="42431"/>
    <cellStyle name="Note 2 2 2 3 4 2 3" xfId="21302"/>
    <cellStyle name="Note 2 2 2 3 4 2 3 2" xfId="42432"/>
    <cellStyle name="Note 2 2 2 3 4 2 4" xfId="42430"/>
    <cellStyle name="Note 2 2 2 3 4 3" xfId="6076"/>
    <cellStyle name="Note 2 2 2 3 4 3 2" xfId="19594"/>
    <cellStyle name="Note 2 2 2 3 4 3 2 2" xfId="42434"/>
    <cellStyle name="Note 2 2 2 3 4 3 3" xfId="42433"/>
    <cellStyle name="Note 2 2 2 3 4 4" xfId="9596"/>
    <cellStyle name="Note 2 2 2 3 4 4 2" xfId="42435"/>
    <cellStyle name="Note 2 2 2 3 4 5" xfId="13077"/>
    <cellStyle name="Note 2 2 2 3 4 5 2" xfId="42436"/>
    <cellStyle name="Note 2 2 2 3 4 6" xfId="42429"/>
    <cellStyle name="Note 2 2 2 3 5" xfId="4264"/>
    <cellStyle name="Note 2 2 2 3 5 2" xfId="8016"/>
    <cellStyle name="Note 2 2 2 3 5 2 2" xfId="11984"/>
    <cellStyle name="Note 2 2 2 3 5 2 2 2" xfId="42439"/>
    <cellStyle name="Note 2 2 2 3 5 2 3" xfId="21534"/>
    <cellStyle name="Note 2 2 2 3 5 2 3 2" xfId="42440"/>
    <cellStyle name="Note 2 2 2 3 5 2 4" xfId="42438"/>
    <cellStyle name="Note 2 2 2 3 5 3" xfId="6308"/>
    <cellStyle name="Note 2 2 2 3 5 3 2" xfId="19826"/>
    <cellStyle name="Note 2 2 2 3 5 3 2 2" xfId="42442"/>
    <cellStyle name="Note 2 2 2 3 5 3 3" xfId="42441"/>
    <cellStyle name="Note 2 2 2 3 5 4" xfId="9773"/>
    <cellStyle name="Note 2 2 2 3 5 4 2" xfId="42443"/>
    <cellStyle name="Note 2 2 2 3 5 5" xfId="12695"/>
    <cellStyle name="Note 2 2 2 3 5 5 2" xfId="42444"/>
    <cellStyle name="Note 2 2 2 3 5 6" xfId="42437"/>
    <cellStyle name="Note 2 2 2 3 6" xfId="6540"/>
    <cellStyle name="Note 2 2 2 3 6 2" xfId="8248"/>
    <cellStyle name="Note 2 2 2 3 6 2 2" xfId="12216"/>
    <cellStyle name="Note 2 2 2 3 6 2 2 2" xfId="42447"/>
    <cellStyle name="Note 2 2 2 3 6 2 3" xfId="21766"/>
    <cellStyle name="Note 2 2 2 3 6 2 3 2" xfId="42448"/>
    <cellStyle name="Note 2 2 2 3 6 2 4" xfId="42446"/>
    <cellStyle name="Note 2 2 2 3 6 3" xfId="10674"/>
    <cellStyle name="Note 2 2 2 3 6 3 2" xfId="42449"/>
    <cellStyle name="Note 2 2 2 3 6 4" xfId="20058"/>
    <cellStyle name="Note 2 2 2 3 6 4 2" xfId="42450"/>
    <cellStyle name="Note 2 2 2 3 6 5" xfId="42445"/>
    <cellStyle name="Note 2 2 2 3 7" xfId="5528"/>
    <cellStyle name="Note 2 2 2 3 7 2" xfId="10269"/>
    <cellStyle name="Note 2 2 2 3 7 2 2" xfId="42452"/>
    <cellStyle name="Note 2 2 2 3 7 3" xfId="19046"/>
    <cellStyle name="Note 2 2 2 3 7 3 2" xfId="42453"/>
    <cellStyle name="Note 2 2 2 3 7 4" xfId="42451"/>
    <cellStyle name="Note 2 2 2 3 8" xfId="7236"/>
    <cellStyle name="Note 2 2 2 3 8 2" xfId="11257"/>
    <cellStyle name="Note 2 2 2 3 8 2 2" xfId="42455"/>
    <cellStyle name="Note 2 2 2 3 8 3" xfId="20754"/>
    <cellStyle name="Note 2 2 2 3 8 3 2" xfId="42456"/>
    <cellStyle name="Note 2 2 2 3 8 4" xfId="42454"/>
    <cellStyle name="Note 2 2 2 3 9" xfId="4722"/>
    <cellStyle name="Note 2 2 2 3 9 2" xfId="12326"/>
    <cellStyle name="Note 2 2 2 3 9 2 2" xfId="42458"/>
    <cellStyle name="Note 2 2 2 3 9 3" xfId="42457"/>
    <cellStyle name="Note 2 2 2 4" xfId="2786"/>
    <cellStyle name="Note 2 2 2 4 2" xfId="3173"/>
    <cellStyle name="Note 2 2 2 4 2 2" xfId="15077"/>
    <cellStyle name="Note 2 2 2 4 2 2 2" xfId="42461"/>
    <cellStyle name="Note 2 2 2 4 2 3" xfId="42460"/>
    <cellStyle name="Note 2 2 2 4 3" xfId="3556"/>
    <cellStyle name="Note 2 2 2 4 3 2" xfId="13392"/>
    <cellStyle name="Note 2 2 2 4 3 2 2" xfId="42463"/>
    <cellStyle name="Note 2 2 2 4 3 3" xfId="42462"/>
    <cellStyle name="Note 2 2 2 4 4" xfId="3939"/>
    <cellStyle name="Note 2 2 2 4 4 2" xfId="13020"/>
    <cellStyle name="Note 2 2 2 4 4 2 2" xfId="42465"/>
    <cellStyle name="Note 2 2 2 4 4 3" xfId="42464"/>
    <cellStyle name="Note 2 2 2 4 5" xfId="4321"/>
    <cellStyle name="Note 2 2 2 4 5 2" xfId="12639"/>
    <cellStyle name="Note 2 2 2 4 5 2 2" xfId="42467"/>
    <cellStyle name="Note 2 2 2 4 5 3" xfId="42466"/>
    <cellStyle name="Note 2 2 2 4 6" xfId="5318"/>
    <cellStyle name="Note 2 2 2 4 6 2" xfId="18836"/>
    <cellStyle name="Note 2 2 2 4 6 2 2" xfId="42469"/>
    <cellStyle name="Note 2 2 2 4 6 3" xfId="42468"/>
    <cellStyle name="Note 2 2 2 4 7" xfId="8916"/>
    <cellStyle name="Note 2 2 2 4 7 2" xfId="42470"/>
    <cellStyle name="Note 2 2 2 4 8" xfId="13925"/>
    <cellStyle name="Note 2 2 2 4 8 2" xfId="42471"/>
    <cellStyle name="Note 2 2 2 4 9" xfId="42459"/>
    <cellStyle name="Note 2 2 2 5" xfId="2404"/>
    <cellStyle name="Note 2 2 2 5 2" xfId="7026"/>
    <cellStyle name="Note 2 2 2 5 2 2" xfId="20544"/>
    <cellStyle name="Note 2 2 2 5 2 2 2" xfId="42474"/>
    <cellStyle name="Note 2 2 2 5 2 3" xfId="42473"/>
    <cellStyle name="Note 2 2 2 5 3" xfId="8556"/>
    <cellStyle name="Note 2 2 2 5 3 2" xfId="42475"/>
    <cellStyle name="Note 2 2 2 5 4" xfId="15214"/>
    <cellStyle name="Note 2 2 2 5 4 2" xfId="42476"/>
    <cellStyle name="Note 2 2 2 5 5" xfId="42472"/>
    <cellStyle name="Note 2 2 2 6" xfId="8394"/>
    <cellStyle name="Note 2 2 2 6 2" xfId="42477"/>
    <cellStyle name="Note 2 2 2 7" xfId="42360"/>
    <cellStyle name="Note 2 2 3" xfId="2112"/>
    <cellStyle name="Note 2 2 3 2" xfId="2414"/>
    <cellStyle name="Note 2 2 3 2 10" xfId="8566"/>
    <cellStyle name="Note 2 2 3 2 10 2" xfId="42480"/>
    <cellStyle name="Note 2 2 3 2 11" xfId="14109"/>
    <cellStyle name="Note 2 2 3 2 11 2" xfId="42481"/>
    <cellStyle name="Note 2 2 3 2 12" xfId="42479"/>
    <cellStyle name="Note 2 2 3 2 2" xfId="2801"/>
    <cellStyle name="Note 2 2 3 2 2 2" xfId="6772"/>
    <cellStyle name="Note 2 2 3 2 2 2 2" xfId="10877"/>
    <cellStyle name="Note 2 2 3 2 2 2 2 2" xfId="42484"/>
    <cellStyle name="Note 2 2 3 2 2 2 3" xfId="20290"/>
    <cellStyle name="Note 2 2 3 2 2 2 3 2" xfId="42485"/>
    <cellStyle name="Note 2 2 3 2 2 2 4" xfId="42483"/>
    <cellStyle name="Note 2 2 3 2 2 3" xfId="5063"/>
    <cellStyle name="Note 2 2 3 2 2 3 2" xfId="18581"/>
    <cellStyle name="Note 2 2 3 2 2 3 2 2" xfId="42487"/>
    <cellStyle name="Note 2 2 3 2 2 3 3" xfId="42486"/>
    <cellStyle name="Note 2 2 3 2 2 4" xfId="8931"/>
    <cellStyle name="Note 2 2 3 2 2 4 2" xfId="42488"/>
    <cellStyle name="Note 2 2 3 2 2 5" xfId="16640"/>
    <cellStyle name="Note 2 2 3 2 2 5 2" xfId="42489"/>
    <cellStyle name="Note 2 2 3 2 2 6" xfId="42482"/>
    <cellStyle name="Note 2 2 3 2 3" xfId="3184"/>
    <cellStyle name="Note 2 2 3 2 3 2" xfId="7245"/>
    <cellStyle name="Note 2 2 3 2 3 2 2" xfId="11266"/>
    <cellStyle name="Note 2 2 3 2 3 2 2 2" xfId="42492"/>
    <cellStyle name="Note 2 2 3 2 3 2 3" xfId="20763"/>
    <cellStyle name="Note 2 2 3 2 3 2 3 2" xfId="42493"/>
    <cellStyle name="Note 2 2 3 2 3 2 4" xfId="42491"/>
    <cellStyle name="Note 2 2 3 2 3 3" xfId="5537"/>
    <cellStyle name="Note 2 2 3 2 3 3 2" xfId="19055"/>
    <cellStyle name="Note 2 2 3 2 3 3 2 2" xfId="42495"/>
    <cellStyle name="Note 2 2 3 2 3 3 3" xfId="42494"/>
    <cellStyle name="Note 2 2 3 2 3 4" xfId="9246"/>
    <cellStyle name="Note 2 2 3 2 3 4 2" xfId="42496"/>
    <cellStyle name="Note 2 2 3 2 3 5" xfId="14396"/>
    <cellStyle name="Note 2 2 3 2 3 5 2" xfId="42497"/>
    <cellStyle name="Note 2 2 3 2 3 6" xfId="42490"/>
    <cellStyle name="Note 2 2 3 2 4" xfId="3567"/>
    <cellStyle name="Note 2 2 3 2 4 2" xfId="7688"/>
    <cellStyle name="Note 2 2 3 2 4 2 2" xfId="11656"/>
    <cellStyle name="Note 2 2 3 2 4 2 2 2" xfId="42500"/>
    <cellStyle name="Note 2 2 3 2 4 2 3" xfId="21206"/>
    <cellStyle name="Note 2 2 3 2 4 2 3 2" xfId="42501"/>
    <cellStyle name="Note 2 2 3 2 4 2 4" xfId="42499"/>
    <cellStyle name="Note 2 2 3 2 4 3" xfId="5980"/>
    <cellStyle name="Note 2 2 3 2 4 3 2" xfId="19498"/>
    <cellStyle name="Note 2 2 3 2 4 3 2 2" xfId="42503"/>
    <cellStyle name="Note 2 2 3 2 4 3 3" xfId="42502"/>
    <cellStyle name="Note 2 2 3 2 4 4" xfId="9424"/>
    <cellStyle name="Note 2 2 3 2 4 4 2" xfId="42504"/>
    <cellStyle name="Note 2 2 3 2 4 5" xfId="13381"/>
    <cellStyle name="Note 2 2 3 2 4 5 2" xfId="42505"/>
    <cellStyle name="Note 2 2 3 2 4 6" xfId="42498"/>
    <cellStyle name="Note 2 2 3 2 5" xfId="3949"/>
    <cellStyle name="Note 2 2 3 2 5 2" xfId="7920"/>
    <cellStyle name="Note 2 2 3 2 5 2 2" xfId="11888"/>
    <cellStyle name="Note 2 2 3 2 5 2 2 2" xfId="42508"/>
    <cellStyle name="Note 2 2 3 2 5 2 3" xfId="21438"/>
    <cellStyle name="Note 2 2 3 2 5 2 3 2" xfId="42509"/>
    <cellStyle name="Note 2 2 3 2 5 2 4" xfId="42507"/>
    <cellStyle name="Note 2 2 3 2 5 3" xfId="6212"/>
    <cellStyle name="Note 2 2 3 2 5 3 2" xfId="19730"/>
    <cellStyle name="Note 2 2 3 2 5 3 2 2" xfId="42511"/>
    <cellStyle name="Note 2 2 3 2 5 3 3" xfId="42510"/>
    <cellStyle name="Note 2 2 3 2 5 4" xfId="9601"/>
    <cellStyle name="Note 2 2 3 2 5 4 2" xfId="42512"/>
    <cellStyle name="Note 2 2 3 2 5 5" xfId="13010"/>
    <cellStyle name="Note 2 2 3 2 5 5 2" xfId="42513"/>
    <cellStyle name="Note 2 2 3 2 5 6" xfId="42506"/>
    <cellStyle name="Note 2 2 3 2 6" xfId="6444"/>
    <cellStyle name="Note 2 2 3 2 6 2" xfId="8152"/>
    <cellStyle name="Note 2 2 3 2 6 2 2" xfId="12120"/>
    <cellStyle name="Note 2 2 3 2 6 2 2 2" xfId="42516"/>
    <cellStyle name="Note 2 2 3 2 6 2 3" xfId="21670"/>
    <cellStyle name="Note 2 2 3 2 6 2 3 2" xfId="42517"/>
    <cellStyle name="Note 2 2 3 2 6 2 4" xfId="42515"/>
    <cellStyle name="Note 2 2 3 2 6 3" xfId="10578"/>
    <cellStyle name="Note 2 2 3 2 6 3 2" xfId="42518"/>
    <cellStyle name="Note 2 2 3 2 6 4" xfId="19962"/>
    <cellStyle name="Note 2 2 3 2 6 4 2" xfId="42519"/>
    <cellStyle name="Note 2 2 3 2 6 5" xfId="42514"/>
    <cellStyle name="Note 2 2 3 2 7" xfId="5432"/>
    <cellStyle name="Note 2 2 3 2 7 2" xfId="10173"/>
    <cellStyle name="Note 2 2 3 2 7 2 2" xfId="42521"/>
    <cellStyle name="Note 2 2 3 2 7 3" xfId="18950"/>
    <cellStyle name="Note 2 2 3 2 7 3 2" xfId="42522"/>
    <cellStyle name="Note 2 2 3 2 7 4" xfId="42520"/>
    <cellStyle name="Note 2 2 3 2 8" xfId="7140"/>
    <cellStyle name="Note 2 2 3 2 8 2" xfId="11161"/>
    <cellStyle name="Note 2 2 3 2 8 2 2" xfId="42524"/>
    <cellStyle name="Note 2 2 3 2 8 3" xfId="20658"/>
    <cellStyle name="Note 2 2 3 2 8 3 2" xfId="42525"/>
    <cellStyle name="Note 2 2 3 2 8 4" xfId="42523"/>
    <cellStyle name="Note 2 2 3 2 9" xfId="4623"/>
    <cellStyle name="Note 2 2 3 2 9 2" xfId="12401"/>
    <cellStyle name="Note 2 2 3 2 9 2 2" xfId="42527"/>
    <cellStyle name="Note 2 2 3 2 9 3" xfId="42526"/>
    <cellStyle name="Note 2 2 3 3" xfId="2604"/>
    <cellStyle name="Note 2 2 3 3 10" xfId="8734"/>
    <cellStyle name="Note 2 2 3 3 10 2" xfId="42529"/>
    <cellStyle name="Note 2 2 3 3 11" xfId="14765"/>
    <cellStyle name="Note 2 2 3 3 11 2" xfId="42530"/>
    <cellStyle name="Note 2 2 3 3 12" xfId="42528"/>
    <cellStyle name="Note 2 2 3 3 2" xfId="2991"/>
    <cellStyle name="Note 2 2 3 3 2 2" xfId="6852"/>
    <cellStyle name="Note 2 2 3 3 2 2 2" xfId="10938"/>
    <cellStyle name="Note 2 2 3 3 2 2 2 2" xfId="42533"/>
    <cellStyle name="Note 2 2 3 3 2 2 3" xfId="20370"/>
    <cellStyle name="Note 2 2 3 3 2 2 3 2" xfId="42534"/>
    <cellStyle name="Note 2 2 3 3 2 2 4" xfId="42532"/>
    <cellStyle name="Note 2 2 3 3 2 3" xfId="5143"/>
    <cellStyle name="Note 2 2 3 3 2 3 2" xfId="18661"/>
    <cellStyle name="Note 2 2 3 3 2 3 2 2" xfId="42536"/>
    <cellStyle name="Note 2 2 3 3 2 3 3" xfId="42535"/>
    <cellStyle name="Note 2 2 3 3 2 4" xfId="9083"/>
    <cellStyle name="Note 2 2 3 3 2 4 2" xfId="42537"/>
    <cellStyle name="Note 2 2 3 3 2 5" xfId="15517"/>
    <cellStyle name="Note 2 2 3 3 2 5 2" xfId="42538"/>
    <cellStyle name="Note 2 2 3 3 2 6" xfId="42531"/>
    <cellStyle name="Note 2 2 3 3 3" xfId="3374"/>
    <cellStyle name="Note 2 2 3 3 3 2" xfId="6585"/>
    <cellStyle name="Note 2 2 3 3 3 2 2" xfId="10719"/>
    <cellStyle name="Note 2 2 3 3 3 2 2 2" xfId="42541"/>
    <cellStyle name="Note 2 2 3 3 3 2 3" xfId="20103"/>
    <cellStyle name="Note 2 2 3 3 3 2 3 2" xfId="42542"/>
    <cellStyle name="Note 2 2 3 3 3 2 4" xfId="42540"/>
    <cellStyle name="Note 2 2 3 3 3 3" xfId="4876"/>
    <cellStyle name="Note 2 2 3 3 3 3 2" xfId="18394"/>
    <cellStyle name="Note 2 2 3 3 3 3 2 2" xfId="42544"/>
    <cellStyle name="Note 2 2 3 3 3 3 3" xfId="42543"/>
    <cellStyle name="Note 2 2 3 3 3 4" xfId="9297"/>
    <cellStyle name="Note 2 2 3 3 3 4 2" xfId="42545"/>
    <cellStyle name="Note 2 2 3 3 3 5" xfId="13581"/>
    <cellStyle name="Note 2 2 3 3 3 5 2" xfId="42546"/>
    <cellStyle name="Note 2 2 3 3 3 6" xfId="42539"/>
    <cellStyle name="Note 2 2 3 3 4" xfId="3757"/>
    <cellStyle name="Note 2 2 3 3 4 2" xfId="7678"/>
    <cellStyle name="Note 2 2 3 3 4 2 2" xfId="11646"/>
    <cellStyle name="Note 2 2 3 3 4 2 2 2" xfId="42549"/>
    <cellStyle name="Note 2 2 3 3 4 2 3" xfId="21196"/>
    <cellStyle name="Note 2 2 3 3 4 2 3 2" xfId="42550"/>
    <cellStyle name="Note 2 2 3 3 4 2 4" xfId="42548"/>
    <cellStyle name="Note 2 2 3 3 4 3" xfId="5970"/>
    <cellStyle name="Note 2 2 3 3 4 3 2" xfId="19488"/>
    <cellStyle name="Note 2 2 3 3 4 3 2 2" xfId="42552"/>
    <cellStyle name="Note 2 2 3 3 4 3 3" xfId="42551"/>
    <cellStyle name="Note 2 2 3 3 4 4" xfId="9475"/>
    <cellStyle name="Note 2 2 3 3 4 4 2" xfId="42553"/>
    <cellStyle name="Note 2 2 3 3 4 5" xfId="13202"/>
    <cellStyle name="Note 2 2 3 3 4 5 2" xfId="42554"/>
    <cellStyle name="Note 2 2 3 3 4 6" xfId="42547"/>
    <cellStyle name="Note 2 2 3 3 5" xfId="4139"/>
    <cellStyle name="Note 2 2 3 3 5 2" xfId="7910"/>
    <cellStyle name="Note 2 2 3 3 5 2 2" xfId="11878"/>
    <cellStyle name="Note 2 2 3 3 5 2 2 2" xfId="42557"/>
    <cellStyle name="Note 2 2 3 3 5 2 3" xfId="21428"/>
    <cellStyle name="Note 2 2 3 3 5 2 3 2" xfId="42558"/>
    <cellStyle name="Note 2 2 3 3 5 2 4" xfId="42556"/>
    <cellStyle name="Note 2 2 3 3 5 3" xfId="6202"/>
    <cellStyle name="Note 2 2 3 3 5 3 2" xfId="19720"/>
    <cellStyle name="Note 2 2 3 3 5 3 2 2" xfId="42560"/>
    <cellStyle name="Note 2 2 3 3 5 3 3" xfId="42559"/>
    <cellStyle name="Note 2 2 3 3 5 4" xfId="9652"/>
    <cellStyle name="Note 2 2 3 3 5 4 2" xfId="42561"/>
    <cellStyle name="Note 2 2 3 3 5 5" xfId="12820"/>
    <cellStyle name="Note 2 2 3 3 5 5 2" xfId="42562"/>
    <cellStyle name="Note 2 2 3 3 5 6" xfId="42555"/>
    <cellStyle name="Note 2 2 3 3 6" xfId="6434"/>
    <cellStyle name="Note 2 2 3 3 6 2" xfId="8142"/>
    <cellStyle name="Note 2 2 3 3 6 2 2" xfId="12110"/>
    <cellStyle name="Note 2 2 3 3 6 2 2 2" xfId="42565"/>
    <cellStyle name="Note 2 2 3 3 6 2 3" xfId="21660"/>
    <cellStyle name="Note 2 2 3 3 6 2 3 2" xfId="42566"/>
    <cellStyle name="Note 2 2 3 3 6 2 4" xfId="42564"/>
    <cellStyle name="Note 2 2 3 3 6 3" xfId="10568"/>
    <cellStyle name="Note 2 2 3 3 6 3 2" xfId="42567"/>
    <cellStyle name="Note 2 2 3 3 6 4" xfId="19952"/>
    <cellStyle name="Note 2 2 3 3 6 4 2" xfId="42568"/>
    <cellStyle name="Note 2 2 3 3 6 5" xfId="42563"/>
    <cellStyle name="Note 2 2 3 3 7" xfId="5422"/>
    <cellStyle name="Note 2 2 3 3 7 2" xfId="10163"/>
    <cellStyle name="Note 2 2 3 3 7 2 2" xfId="42570"/>
    <cellStyle name="Note 2 2 3 3 7 3" xfId="18940"/>
    <cellStyle name="Note 2 2 3 3 7 3 2" xfId="42571"/>
    <cellStyle name="Note 2 2 3 3 7 4" xfId="42569"/>
    <cellStyle name="Note 2 2 3 3 8" xfId="7130"/>
    <cellStyle name="Note 2 2 3 3 8 2" xfId="11151"/>
    <cellStyle name="Note 2 2 3 3 8 2 2" xfId="42573"/>
    <cellStyle name="Note 2 2 3 3 8 3" xfId="20648"/>
    <cellStyle name="Note 2 2 3 3 8 3 2" xfId="42574"/>
    <cellStyle name="Note 2 2 3 3 8 4" xfId="42572"/>
    <cellStyle name="Note 2 2 3 3 9" xfId="4518"/>
    <cellStyle name="Note 2 2 3 3 9 2" xfId="12455"/>
    <cellStyle name="Note 2 2 3 3 9 2 2" xfId="42576"/>
    <cellStyle name="Note 2 2 3 3 9 3" xfId="42575"/>
    <cellStyle name="Note 2 2 3 4" xfId="2552"/>
    <cellStyle name="Note 2 2 3 4 2" xfId="2939"/>
    <cellStyle name="Note 2 2 3 4 2 2" xfId="14211"/>
    <cellStyle name="Note 2 2 3 4 2 2 2" xfId="42579"/>
    <cellStyle name="Note 2 2 3 4 2 3" xfId="42578"/>
    <cellStyle name="Note 2 2 3 4 3" xfId="3322"/>
    <cellStyle name="Note 2 2 3 4 3 2" xfId="13657"/>
    <cellStyle name="Note 2 2 3 4 3 2 2" xfId="42581"/>
    <cellStyle name="Note 2 2 3 4 3 3" xfId="42580"/>
    <cellStyle name="Note 2 2 3 4 4" xfId="3705"/>
    <cellStyle name="Note 2 2 3 4 4 2" xfId="13254"/>
    <cellStyle name="Note 2 2 3 4 4 2 2" xfId="42583"/>
    <cellStyle name="Note 2 2 3 4 4 3" xfId="42582"/>
    <cellStyle name="Note 2 2 3 4 5" xfId="4087"/>
    <cellStyle name="Note 2 2 3 4 5 2" xfId="12872"/>
    <cellStyle name="Note 2 2 3 4 5 2 2" xfId="42585"/>
    <cellStyle name="Note 2 2 3 4 5 3" xfId="42584"/>
    <cellStyle name="Note 2 2 3 4 6" xfId="5235"/>
    <cellStyle name="Note 2 2 3 4 6 2" xfId="18753"/>
    <cellStyle name="Note 2 2 3 4 6 2 2" xfId="42587"/>
    <cellStyle name="Note 2 2 3 4 6 3" xfId="42586"/>
    <cellStyle name="Note 2 2 3 4 7" xfId="8692"/>
    <cellStyle name="Note 2 2 3 4 7 2" xfId="42588"/>
    <cellStyle name="Note 2 2 3 4 8" xfId="16161"/>
    <cellStyle name="Note 2 2 3 4 8 2" xfId="42589"/>
    <cellStyle name="Note 2 2 3 4 9" xfId="42577"/>
    <cellStyle name="Note 2 2 3 5" xfId="2312"/>
    <cellStyle name="Note 2 2 3 5 2" xfId="6944"/>
    <cellStyle name="Note 2 2 3 5 2 2" xfId="20462"/>
    <cellStyle name="Note 2 2 3 5 2 2 2" xfId="42592"/>
    <cellStyle name="Note 2 2 3 5 2 3" xfId="42591"/>
    <cellStyle name="Note 2 2 3 5 3" xfId="8465"/>
    <cellStyle name="Note 2 2 3 5 3 2" xfId="42593"/>
    <cellStyle name="Note 2 2 3 5 4" xfId="16073"/>
    <cellStyle name="Note 2 2 3 5 4 2" xfId="42594"/>
    <cellStyle name="Note 2 2 3 5 5" xfId="42590"/>
    <cellStyle name="Note 2 2 3 6" xfId="8269"/>
    <cellStyle name="Note 2 2 3 6 2" xfId="42595"/>
    <cellStyle name="Note 2 2 3 7" xfId="42478"/>
    <cellStyle name="Note 2 2 4" xfId="2438"/>
    <cellStyle name="Note 2 2 4 10" xfId="8590"/>
    <cellStyle name="Note 2 2 4 10 2" xfId="42597"/>
    <cellStyle name="Note 2 2 4 11" xfId="14542"/>
    <cellStyle name="Note 2 2 4 11 2" xfId="42598"/>
    <cellStyle name="Note 2 2 4 12" xfId="42596"/>
    <cellStyle name="Note 2 2 4 2" xfId="2825"/>
    <cellStyle name="Note 2 2 4 2 2" xfId="6823"/>
    <cellStyle name="Note 2 2 4 2 2 2" xfId="10909"/>
    <cellStyle name="Note 2 2 4 2 2 2 2" xfId="42601"/>
    <cellStyle name="Note 2 2 4 2 2 3" xfId="20341"/>
    <cellStyle name="Note 2 2 4 2 2 3 2" xfId="42602"/>
    <cellStyle name="Note 2 2 4 2 2 4" xfId="42600"/>
    <cellStyle name="Note 2 2 4 2 3" xfId="5114"/>
    <cellStyle name="Note 2 2 4 2 3 2" xfId="18632"/>
    <cellStyle name="Note 2 2 4 2 3 2 2" xfId="42604"/>
    <cellStyle name="Note 2 2 4 2 3 3" xfId="42603"/>
    <cellStyle name="Note 2 2 4 2 4" xfId="8955"/>
    <cellStyle name="Note 2 2 4 2 4 2" xfId="42605"/>
    <cellStyle name="Note 2 2 4 2 5" xfId="16371"/>
    <cellStyle name="Note 2 2 4 2 5 2" xfId="42606"/>
    <cellStyle name="Note 2 2 4 2 6" xfId="42599"/>
    <cellStyle name="Note 2 2 4 3" xfId="3208"/>
    <cellStyle name="Note 2 2 4 3 2" xfId="6686"/>
    <cellStyle name="Note 2 2 4 3 2 2" xfId="10812"/>
    <cellStyle name="Note 2 2 4 3 2 2 2" xfId="42609"/>
    <cellStyle name="Note 2 2 4 3 2 3" xfId="20204"/>
    <cellStyle name="Note 2 2 4 3 2 3 2" xfId="42610"/>
    <cellStyle name="Note 2 2 4 3 2 4" xfId="42608"/>
    <cellStyle name="Note 2 2 4 3 3" xfId="4977"/>
    <cellStyle name="Note 2 2 4 3 3 2" xfId="18495"/>
    <cellStyle name="Note 2 2 4 3 3 2 2" xfId="42612"/>
    <cellStyle name="Note 2 2 4 3 3 3" xfId="42611"/>
    <cellStyle name="Note 2 2 4 3 4" xfId="9270"/>
    <cellStyle name="Note 2 2 4 3 4 2" xfId="42613"/>
    <cellStyle name="Note 2 2 4 3 5" xfId="14793"/>
    <cellStyle name="Note 2 2 4 3 5 2" xfId="42614"/>
    <cellStyle name="Note 2 2 4 3 6" xfId="42607"/>
    <cellStyle name="Note 2 2 4 4" xfId="3591"/>
    <cellStyle name="Note 2 2 4 4 2" xfId="7599"/>
    <cellStyle name="Note 2 2 4 4 2 2" xfId="11567"/>
    <cellStyle name="Note 2 2 4 4 2 2 2" xfId="42617"/>
    <cellStyle name="Note 2 2 4 4 2 3" xfId="21117"/>
    <cellStyle name="Note 2 2 4 4 2 3 2" xfId="42618"/>
    <cellStyle name="Note 2 2 4 4 2 4" xfId="42616"/>
    <cellStyle name="Note 2 2 4 4 3" xfId="5891"/>
    <cellStyle name="Note 2 2 4 4 3 2" xfId="19409"/>
    <cellStyle name="Note 2 2 4 4 3 2 2" xfId="42620"/>
    <cellStyle name="Note 2 2 4 4 3 3" xfId="42619"/>
    <cellStyle name="Note 2 2 4 4 4" xfId="9448"/>
    <cellStyle name="Note 2 2 4 4 4 2" xfId="42621"/>
    <cellStyle name="Note 2 2 4 4 5" xfId="13357"/>
    <cellStyle name="Note 2 2 4 4 5 2" xfId="42622"/>
    <cellStyle name="Note 2 2 4 4 6" xfId="42615"/>
    <cellStyle name="Note 2 2 4 5" xfId="3973"/>
    <cellStyle name="Note 2 2 4 5 2" xfId="7831"/>
    <cellStyle name="Note 2 2 4 5 2 2" xfId="11799"/>
    <cellStyle name="Note 2 2 4 5 2 2 2" xfId="42625"/>
    <cellStyle name="Note 2 2 4 5 2 3" xfId="21349"/>
    <cellStyle name="Note 2 2 4 5 2 3 2" xfId="42626"/>
    <cellStyle name="Note 2 2 4 5 2 4" xfId="42624"/>
    <cellStyle name="Note 2 2 4 5 3" xfId="6123"/>
    <cellStyle name="Note 2 2 4 5 3 2" xfId="19641"/>
    <cellStyle name="Note 2 2 4 5 3 2 2" xfId="42628"/>
    <cellStyle name="Note 2 2 4 5 3 3" xfId="42627"/>
    <cellStyle name="Note 2 2 4 5 4" xfId="9625"/>
    <cellStyle name="Note 2 2 4 5 4 2" xfId="42629"/>
    <cellStyle name="Note 2 2 4 5 5" xfId="12986"/>
    <cellStyle name="Note 2 2 4 5 5 2" xfId="42630"/>
    <cellStyle name="Note 2 2 4 5 6" xfId="42623"/>
    <cellStyle name="Note 2 2 4 6" xfId="6355"/>
    <cellStyle name="Note 2 2 4 6 2" xfId="8063"/>
    <cellStyle name="Note 2 2 4 6 2 2" xfId="12031"/>
    <cellStyle name="Note 2 2 4 6 2 2 2" xfId="42633"/>
    <cellStyle name="Note 2 2 4 6 2 3" xfId="21581"/>
    <cellStyle name="Note 2 2 4 6 2 3 2" xfId="42634"/>
    <cellStyle name="Note 2 2 4 6 2 4" xfId="42632"/>
    <cellStyle name="Note 2 2 4 6 3" xfId="10489"/>
    <cellStyle name="Note 2 2 4 6 3 2" xfId="42635"/>
    <cellStyle name="Note 2 2 4 6 4" xfId="19873"/>
    <cellStyle name="Note 2 2 4 6 4 2" xfId="42636"/>
    <cellStyle name="Note 2 2 4 6 5" xfId="42631"/>
    <cellStyle name="Note 2 2 4 7" xfId="5343"/>
    <cellStyle name="Note 2 2 4 7 2" xfId="10084"/>
    <cellStyle name="Note 2 2 4 7 2 2" xfId="42638"/>
    <cellStyle name="Note 2 2 4 7 3" xfId="18861"/>
    <cellStyle name="Note 2 2 4 7 3 2" xfId="42639"/>
    <cellStyle name="Note 2 2 4 7 4" xfId="42637"/>
    <cellStyle name="Note 2 2 4 8" xfId="7051"/>
    <cellStyle name="Note 2 2 4 8 2" xfId="11072"/>
    <cellStyle name="Note 2 2 4 8 2 2" xfId="42641"/>
    <cellStyle name="Note 2 2 4 8 3" xfId="20569"/>
    <cellStyle name="Note 2 2 4 8 3 2" xfId="42642"/>
    <cellStyle name="Note 2 2 4 8 4" xfId="42640"/>
    <cellStyle name="Note 2 2 4 9" xfId="4433"/>
    <cellStyle name="Note 2 2 4 9 2" xfId="12540"/>
    <cellStyle name="Note 2 2 4 9 2 2" xfId="42644"/>
    <cellStyle name="Note 2 2 4 9 3" xfId="42643"/>
    <cellStyle name="Note 2 2 5" xfId="2677"/>
    <cellStyle name="Note 2 2 5 2" xfId="3064"/>
    <cellStyle name="Note 2 2 5 2 2" xfId="7497"/>
    <cellStyle name="Note 2 2 5 2 2 2" xfId="21015"/>
    <cellStyle name="Note 2 2 5 2 2 2 2" xfId="42648"/>
    <cellStyle name="Note 2 2 5 2 2 3" xfId="42647"/>
    <cellStyle name="Note 2 2 5 2 3" xfId="9156"/>
    <cellStyle name="Note 2 2 5 2 3 2" xfId="42649"/>
    <cellStyle name="Note 2 2 5 2 4" xfId="18052"/>
    <cellStyle name="Note 2 2 5 2 4 2" xfId="42650"/>
    <cellStyle name="Note 2 2 5 2 5" xfId="42646"/>
    <cellStyle name="Note 2 2 5 3" xfId="3447"/>
    <cellStyle name="Note 2 2 5 3 2" xfId="13498"/>
    <cellStyle name="Note 2 2 5 3 2 2" xfId="42652"/>
    <cellStyle name="Note 2 2 5 3 3" xfId="42651"/>
    <cellStyle name="Note 2 2 5 4" xfId="3830"/>
    <cellStyle name="Note 2 2 5 4 2" xfId="13129"/>
    <cellStyle name="Note 2 2 5 4 2 2" xfId="42654"/>
    <cellStyle name="Note 2 2 5 4 3" xfId="42653"/>
    <cellStyle name="Note 2 2 5 5" xfId="4212"/>
    <cellStyle name="Note 2 2 5 5 2" xfId="12747"/>
    <cellStyle name="Note 2 2 5 5 2 2" xfId="42656"/>
    <cellStyle name="Note 2 2 5 5 3" xfId="42655"/>
    <cellStyle name="Note 2 2 5 6" xfId="5789"/>
    <cellStyle name="Note 2 2 5 6 2" xfId="19307"/>
    <cellStyle name="Note 2 2 5 6 2 2" xfId="42658"/>
    <cellStyle name="Note 2 2 5 6 3" xfId="42657"/>
    <cellStyle name="Note 2 2 5 7" xfId="8807"/>
    <cellStyle name="Note 2 2 5 7 2" xfId="42659"/>
    <cellStyle name="Note 2 2 5 8" xfId="16262"/>
    <cellStyle name="Note 2 2 5 8 2" xfId="42660"/>
    <cellStyle name="Note 2 2 5 9" xfId="42645"/>
    <cellStyle name="Note 2 2 6" xfId="2495"/>
    <cellStyle name="Note 2 2 6 2" xfId="2882"/>
    <cellStyle name="Note 2 2 6 2 2" xfId="7344"/>
    <cellStyle name="Note 2 2 6 2 2 2" xfId="20862"/>
    <cellStyle name="Note 2 2 6 2 2 2 2" xfId="42664"/>
    <cellStyle name="Note 2 2 6 2 2 3" xfId="42663"/>
    <cellStyle name="Note 2 2 6 2 3" xfId="9001"/>
    <cellStyle name="Note 2 2 6 2 3 2" xfId="42665"/>
    <cellStyle name="Note 2 2 6 2 4" xfId="18227"/>
    <cellStyle name="Note 2 2 6 2 4 2" xfId="42666"/>
    <cellStyle name="Note 2 2 6 2 5" xfId="42662"/>
    <cellStyle name="Note 2 2 6 3" xfId="3265"/>
    <cellStyle name="Note 2 2 6 3 2" xfId="16639"/>
    <cellStyle name="Note 2 2 6 3 2 2" xfId="42668"/>
    <cellStyle name="Note 2 2 6 3 3" xfId="42667"/>
    <cellStyle name="Note 2 2 6 4" xfId="3648"/>
    <cellStyle name="Note 2 2 6 4 2" xfId="13311"/>
    <cellStyle name="Note 2 2 6 4 2 2" xfId="42670"/>
    <cellStyle name="Note 2 2 6 4 3" xfId="42669"/>
    <cellStyle name="Note 2 2 6 5" xfId="4030"/>
    <cellStyle name="Note 2 2 6 5 2" xfId="12929"/>
    <cellStyle name="Note 2 2 6 5 2 2" xfId="42672"/>
    <cellStyle name="Note 2 2 6 5 3" xfId="42671"/>
    <cellStyle name="Note 2 2 6 6" xfId="5636"/>
    <cellStyle name="Note 2 2 6 6 2" xfId="19154"/>
    <cellStyle name="Note 2 2 6 6 2 2" xfId="42674"/>
    <cellStyle name="Note 2 2 6 6 3" xfId="42673"/>
    <cellStyle name="Note 2 2 6 7" xfId="8638"/>
    <cellStyle name="Note 2 2 6 7 2" xfId="42675"/>
    <cellStyle name="Note 2 2 6 8" xfId="17925"/>
    <cellStyle name="Note 2 2 6 8 2" xfId="42676"/>
    <cellStyle name="Note 2 2 6 9" xfId="42661"/>
    <cellStyle name="Note 2 2 7" xfId="4797"/>
    <cellStyle name="Note 2 2 7 2" xfId="4619"/>
    <cellStyle name="Note 2 2 7 2 2" xfId="9858"/>
    <cellStyle name="Note 2 2 7 2 2 2" xfId="42679"/>
    <cellStyle name="Note 2 2 7 2 3" xfId="12405"/>
    <cellStyle name="Note 2 2 7 2 3 2" xfId="42680"/>
    <cellStyle name="Note 2 2 7 2 4" xfId="42678"/>
    <cellStyle name="Note 2 2 7 3" xfId="9899"/>
    <cellStyle name="Note 2 2 7 3 2" xfId="42681"/>
    <cellStyle name="Note 2 2 7 4" xfId="18315"/>
    <cellStyle name="Note 2 2 7 4 2" xfId="42682"/>
    <cellStyle name="Note 2 2 7 5" xfId="42677"/>
    <cellStyle name="Note 2 2 8" xfId="4907"/>
    <cellStyle name="Note 2 2 8 2" xfId="6616"/>
    <cellStyle name="Note 2 2 8 2 2" xfId="10750"/>
    <cellStyle name="Note 2 2 8 2 2 2" xfId="42685"/>
    <cellStyle name="Note 2 2 8 2 3" xfId="20134"/>
    <cellStyle name="Note 2 2 8 2 3 2" xfId="42686"/>
    <cellStyle name="Note 2 2 8 2 4" xfId="42684"/>
    <cellStyle name="Note 2 2 8 3" xfId="9924"/>
    <cellStyle name="Note 2 2 8 3 2" xfId="42687"/>
    <cellStyle name="Note 2 2 8 4" xfId="18425"/>
    <cellStyle name="Note 2 2 8 4 2" xfId="42688"/>
    <cellStyle name="Note 2 2 8 5" xfId="42683"/>
    <cellStyle name="Note 2 2 9" xfId="5254"/>
    <cellStyle name="Note 2 2 9 2" xfId="10030"/>
    <cellStyle name="Note 2 2 9 2 2" xfId="42690"/>
    <cellStyle name="Note 2 2 9 3" xfId="18772"/>
    <cellStyle name="Note 2 2 9 3 2" xfId="42691"/>
    <cellStyle name="Note 2 2 9 4" xfId="42689"/>
    <cellStyle name="Note 2 3" xfId="2200"/>
    <cellStyle name="Note 2 3 2" xfId="2445"/>
    <cellStyle name="Note 2 3 2 10" xfId="8597"/>
    <cellStyle name="Note 2 3 2 10 2" xfId="42694"/>
    <cellStyle name="Note 2 3 2 11" xfId="16862"/>
    <cellStyle name="Note 2 3 2 11 2" xfId="42695"/>
    <cellStyle name="Note 2 3 2 12" xfId="42693"/>
    <cellStyle name="Note 2 3 2 2" xfId="2832"/>
    <cellStyle name="Note 2 3 2 2 2" xfId="7409"/>
    <cellStyle name="Note 2 3 2 2 2 2" xfId="11385"/>
    <cellStyle name="Note 2 3 2 2 2 2 2" xfId="42698"/>
    <cellStyle name="Note 2 3 2 2 2 3" xfId="20927"/>
    <cellStyle name="Note 2 3 2 2 2 3 2" xfId="42699"/>
    <cellStyle name="Note 2 3 2 2 2 4" xfId="42697"/>
    <cellStyle name="Note 2 3 2 2 3" xfId="5701"/>
    <cellStyle name="Note 2 3 2 2 3 2" xfId="19219"/>
    <cellStyle name="Note 2 3 2 2 3 2 2" xfId="42701"/>
    <cellStyle name="Note 2 3 2 2 3 3" xfId="42700"/>
    <cellStyle name="Note 2 3 2 2 4" xfId="8962"/>
    <cellStyle name="Note 2 3 2 2 4 2" xfId="42702"/>
    <cellStyle name="Note 2 3 2 2 5" xfId="13752"/>
    <cellStyle name="Note 2 3 2 2 5 2" xfId="42703"/>
    <cellStyle name="Note 2 3 2 2 6" xfId="42696"/>
    <cellStyle name="Note 2 3 2 3" xfId="3215"/>
    <cellStyle name="Note 2 3 2 3 2" xfId="6691"/>
    <cellStyle name="Note 2 3 2 3 2 2" xfId="10817"/>
    <cellStyle name="Note 2 3 2 3 2 2 2" xfId="42706"/>
    <cellStyle name="Note 2 3 2 3 2 3" xfId="20209"/>
    <cellStyle name="Note 2 3 2 3 2 3 2" xfId="42707"/>
    <cellStyle name="Note 2 3 2 3 2 4" xfId="42705"/>
    <cellStyle name="Note 2 3 2 3 3" xfId="4982"/>
    <cellStyle name="Note 2 3 2 3 3 2" xfId="18500"/>
    <cellStyle name="Note 2 3 2 3 3 2 2" xfId="42709"/>
    <cellStyle name="Note 2 3 2 3 3 3" xfId="42708"/>
    <cellStyle name="Note 2 3 2 3 4" xfId="9277"/>
    <cellStyle name="Note 2 3 2 3 4 2" xfId="42710"/>
    <cellStyle name="Note 2 3 2 3 5" xfId="18207"/>
    <cellStyle name="Note 2 3 2 3 5 2" xfId="42711"/>
    <cellStyle name="Note 2 3 2 3 6" xfId="42704"/>
    <cellStyle name="Note 2 3 2 4" xfId="3598"/>
    <cellStyle name="Note 2 3 2 4 2" xfId="7716"/>
    <cellStyle name="Note 2 3 2 4 2 2" xfId="11684"/>
    <cellStyle name="Note 2 3 2 4 2 2 2" xfId="42714"/>
    <cellStyle name="Note 2 3 2 4 2 3" xfId="21234"/>
    <cellStyle name="Note 2 3 2 4 2 3 2" xfId="42715"/>
    <cellStyle name="Note 2 3 2 4 2 4" xfId="42713"/>
    <cellStyle name="Note 2 3 2 4 3" xfId="6008"/>
    <cellStyle name="Note 2 3 2 4 3 2" xfId="19526"/>
    <cellStyle name="Note 2 3 2 4 3 2 2" xfId="42717"/>
    <cellStyle name="Note 2 3 2 4 3 3" xfId="42716"/>
    <cellStyle name="Note 2 3 2 4 4" xfId="9455"/>
    <cellStyle name="Note 2 3 2 4 4 2" xfId="42718"/>
    <cellStyle name="Note 2 3 2 4 5" xfId="13353"/>
    <cellStyle name="Note 2 3 2 4 5 2" xfId="42719"/>
    <cellStyle name="Note 2 3 2 4 6" xfId="42712"/>
    <cellStyle name="Note 2 3 2 5" xfId="3980"/>
    <cellStyle name="Note 2 3 2 5 2" xfId="7948"/>
    <cellStyle name="Note 2 3 2 5 2 2" xfId="11916"/>
    <cellStyle name="Note 2 3 2 5 2 2 2" xfId="42722"/>
    <cellStyle name="Note 2 3 2 5 2 3" xfId="21466"/>
    <cellStyle name="Note 2 3 2 5 2 3 2" xfId="42723"/>
    <cellStyle name="Note 2 3 2 5 2 4" xfId="42721"/>
    <cellStyle name="Note 2 3 2 5 3" xfId="6240"/>
    <cellStyle name="Note 2 3 2 5 3 2" xfId="19758"/>
    <cellStyle name="Note 2 3 2 5 3 2 2" xfId="42725"/>
    <cellStyle name="Note 2 3 2 5 3 3" xfId="42724"/>
    <cellStyle name="Note 2 3 2 5 4" xfId="9632"/>
    <cellStyle name="Note 2 3 2 5 4 2" xfId="42726"/>
    <cellStyle name="Note 2 3 2 5 5" xfId="12979"/>
    <cellStyle name="Note 2 3 2 5 5 2" xfId="42727"/>
    <cellStyle name="Note 2 3 2 5 6" xfId="42720"/>
    <cellStyle name="Note 2 3 2 6" xfId="6472"/>
    <cellStyle name="Note 2 3 2 6 2" xfId="8180"/>
    <cellStyle name="Note 2 3 2 6 2 2" xfId="12148"/>
    <cellStyle name="Note 2 3 2 6 2 2 2" xfId="42730"/>
    <cellStyle name="Note 2 3 2 6 2 3" xfId="21698"/>
    <cellStyle name="Note 2 3 2 6 2 3 2" xfId="42731"/>
    <cellStyle name="Note 2 3 2 6 2 4" xfId="42729"/>
    <cellStyle name="Note 2 3 2 6 3" xfId="10606"/>
    <cellStyle name="Note 2 3 2 6 3 2" xfId="42732"/>
    <cellStyle name="Note 2 3 2 6 4" xfId="19990"/>
    <cellStyle name="Note 2 3 2 6 4 2" xfId="42733"/>
    <cellStyle name="Note 2 3 2 6 5" xfId="42728"/>
    <cellStyle name="Note 2 3 2 7" xfId="5460"/>
    <cellStyle name="Note 2 3 2 7 2" xfId="10201"/>
    <cellStyle name="Note 2 3 2 7 2 2" xfId="42735"/>
    <cellStyle name="Note 2 3 2 7 3" xfId="18978"/>
    <cellStyle name="Note 2 3 2 7 3 2" xfId="42736"/>
    <cellStyle name="Note 2 3 2 7 4" xfId="42734"/>
    <cellStyle name="Note 2 3 2 8" xfId="7168"/>
    <cellStyle name="Note 2 3 2 8 2" xfId="11189"/>
    <cellStyle name="Note 2 3 2 8 2 2" xfId="42738"/>
    <cellStyle name="Note 2 3 2 8 3" xfId="20686"/>
    <cellStyle name="Note 2 3 2 8 3 2" xfId="42739"/>
    <cellStyle name="Note 2 3 2 8 4" xfId="42737"/>
    <cellStyle name="Note 2 3 2 9" xfId="4654"/>
    <cellStyle name="Note 2 3 2 9 2" xfId="12382"/>
    <cellStyle name="Note 2 3 2 9 2 2" xfId="42741"/>
    <cellStyle name="Note 2 3 2 9 3" xfId="42740"/>
    <cellStyle name="Note 2 3 3" xfId="2690"/>
    <cellStyle name="Note 2 3 3 10" xfId="8820"/>
    <cellStyle name="Note 2 3 3 10 2" xfId="42743"/>
    <cellStyle name="Note 2 3 3 11" xfId="18058"/>
    <cellStyle name="Note 2 3 3 11 2" xfId="42744"/>
    <cellStyle name="Note 2 3 3 12" xfId="42742"/>
    <cellStyle name="Note 2 3 3 2" xfId="3077"/>
    <cellStyle name="Note 2 3 3 2 2" xfId="7438"/>
    <cellStyle name="Note 2 3 3 2 2 2" xfId="11414"/>
    <cellStyle name="Note 2 3 3 2 2 2 2" xfId="42747"/>
    <cellStyle name="Note 2 3 3 2 2 3" xfId="20956"/>
    <cellStyle name="Note 2 3 3 2 2 3 2" xfId="42748"/>
    <cellStyle name="Note 2 3 3 2 2 4" xfId="42746"/>
    <cellStyle name="Note 2 3 3 2 3" xfId="5730"/>
    <cellStyle name="Note 2 3 3 2 3 2" xfId="19248"/>
    <cellStyle name="Note 2 3 3 2 3 2 2" xfId="42750"/>
    <cellStyle name="Note 2 3 3 2 3 3" xfId="42749"/>
    <cellStyle name="Note 2 3 3 2 4" xfId="9169"/>
    <cellStyle name="Note 2 3 3 2 4 2" xfId="42751"/>
    <cellStyle name="Note 2 3 3 2 5" xfId="13905"/>
    <cellStyle name="Note 2 3 3 2 5 2" xfId="42752"/>
    <cellStyle name="Note 2 3 3 2 6" xfId="42745"/>
    <cellStyle name="Note 2 3 3 3" xfId="3460"/>
    <cellStyle name="Note 2 3 3 3 2" xfId="6575"/>
    <cellStyle name="Note 2 3 3 3 2 2" xfId="10709"/>
    <cellStyle name="Note 2 3 3 3 2 2 2" xfId="42755"/>
    <cellStyle name="Note 2 3 3 3 2 3" xfId="20093"/>
    <cellStyle name="Note 2 3 3 3 2 3 2" xfId="42756"/>
    <cellStyle name="Note 2 3 3 3 2 4" xfId="42754"/>
    <cellStyle name="Note 2 3 3 3 3" xfId="4866"/>
    <cellStyle name="Note 2 3 3 3 3 2" xfId="18384"/>
    <cellStyle name="Note 2 3 3 3 3 2 2" xfId="42758"/>
    <cellStyle name="Note 2 3 3 3 3 3" xfId="42757"/>
    <cellStyle name="Note 2 3 3 3 4" xfId="9379"/>
    <cellStyle name="Note 2 3 3 3 4 2" xfId="42759"/>
    <cellStyle name="Note 2 3 3 3 5" xfId="13485"/>
    <cellStyle name="Note 2 3 3 3 5 2" xfId="42760"/>
    <cellStyle name="Note 2 3 3 3 6" xfId="42753"/>
    <cellStyle name="Note 2 3 3 4" xfId="3843"/>
    <cellStyle name="Note 2 3 3 4 2" xfId="7745"/>
    <cellStyle name="Note 2 3 3 4 2 2" xfId="11713"/>
    <cellStyle name="Note 2 3 3 4 2 2 2" xfId="42763"/>
    <cellStyle name="Note 2 3 3 4 2 3" xfId="21263"/>
    <cellStyle name="Note 2 3 3 4 2 3 2" xfId="42764"/>
    <cellStyle name="Note 2 3 3 4 2 4" xfId="42762"/>
    <cellStyle name="Note 2 3 3 4 3" xfId="6037"/>
    <cellStyle name="Note 2 3 3 4 3 2" xfId="19555"/>
    <cellStyle name="Note 2 3 3 4 3 2 2" xfId="42766"/>
    <cellStyle name="Note 2 3 3 4 3 3" xfId="42765"/>
    <cellStyle name="Note 2 3 3 4 4" xfId="9557"/>
    <cellStyle name="Note 2 3 3 4 4 2" xfId="42767"/>
    <cellStyle name="Note 2 3 3 4 5" xfId="13116"/>
    <cellStyle name="Note 2 3 3 4 5 2" xfId="42768"/>
    <cellStyle name="Note 2 3 3 4 6" xfId="42761"/>
    <cellStyle name="Note 2 3 3 5" xfId="4225"/>
    <cellStyle name="Note 2 3 3 5 2" xfId="7977"/>
    <cellStyle name="Note 2 3 3 5 2 2" xfId="11945"/>
    <cellStyle name="Note 2 3 3 5 2 2 2" xfId="42771"/>
    <cellStyle name="Note 2 3 3 5 2 3" xfId="21495"/>
    <cellStyle name="Note 2 3 3 5 2 3 2" xfId="42772"/>
    <cellStyle name="Note 2 3 3 5 2 4" xfId="42770"/>
    <cellStyle name="Note 2 3 3 5 3" xfId="6269"/>
    <cellStyle name="Note 2 3 3 5 3 2" xfId="19787"/>
    <cellStyle name="Note 2 3 3 5 3 2 2" xfId="42774"/>
    <cellStyle name="Note 2 3 3 5 3 3" xfId="42773"/>
    <cellStyle name="Note 2 3 3 5 4" xfId="9734"/>
    <cellStyle name="Note 2 3 3 5 4 2" xfId="42775"/>
    <cellStyle name="Note 2 3 3 5 5" xfId="12734"/>
    <cellStyle name="Note 2 3 3 5 5 2" xfId="42776"/>
    <cellStyle name="Note 2 3 3 5 6" xfId="42769"/>
    <cellStyle name="Note 2 3 3 6" xfId="6501"/>
    <cellStyle name="Note 2 3 3 6 2" xfId="8209"/>
    <cellStyle name="Note 2 3 3 6 2 2" xfId="12177"/>
    <cellStyle name="Note 2 3 3 6 2 2 2" xfId="42779"/>
    <cellStyle name="Note 2 3 3 6 2 3" xfId="21727"/>
    <cellStyle name="Note 2 3 3 6 2 3 2" xfId="42780"/>
    <cellStyle name="Note 2 3 3 6 2 4" xfId="42778"/>
    <cellStyle name="Note 2 3 3 6 3" xfId="10635"/>
    <cellStyle name="Note 2 3 3 6 3 2" xfId="42781"/>
    <cellStyle name="Note 2 3 3 6 4" xfId="20019"/>
    <cellStyle name="Note 2 3 3 6 4 2" xfId="42782"/>
    <cellStyle name="Note 2 3 3 6 5" xfId="42777"/>
    <cellStyle name="Note 2 3 3 7" xfId="5489"/>
    <cellStyle name="Note 2 3 3 7 2" xfId="10230"/>
    <cellStyle name="Note 2 3 3 7 2 2" xfId="42784"/>
    <cellStyle name="Note 2 3 3 7 3" xfId="19007"/>
    <cellStyle name="Note 2 3 3 7 3 2" xfId="42785"/>
    <cellStyle name="Note 2 3 3 7 4" xfId="42783"/>
    <cellStyle name="Note 2 3 3 8" xfId="7197"/>
    <cellStyle name="Note 2 3 3 8 2" xfId="11218"/>
    <cellStyle name="Note 2 3 3 8 2 2" xfId="42787"/>
    <cellStyle name="Note 2 3 3 8 3" xfId="20715"/>
    <cellStyle name="Note 2 3 3 8 3 2" xfId="42788"/>
    <cellStyle name="Note 2 3 3 8 4" xfId="42786"/>
    <cellStyle name="Note 2 3 3 9" xfId="4683"/>
    <cellStyle name="Note 2 3 3 9 2" xfId="12353"/>
    <cellStyle name="Note 2 3 3 9 2 2" xfId="42790"/>
    <cellStyle name="Note 2 3 3 9 3" xfId="42789"/>
    <cellStyle name="Note 2 3 4" xfId="2747"/>
    <cellStyle name="Note 2 3 4 2" xfId="3134"/>
    <cellStyle name="Note 2 3 4 2 2" xfId="16950"/>
    <cellStyle name="Note 2 3 4 2 2 2" xfId="42793"/>
    <cellStyle name="Note 2 3 4 2 3" xfId="42792"/>
    <cellStyle name="Note 2 3 4 3" xfId="3517"/>
    <cellStyle name="Note 2 3 4 3 2" xfId="13428"/>
    <cellStyle name="Note 2 3 4 3 2 2" xfId="42795"/>
    <cellStyle name="Note 2 3 4 3 3" xfId="42794"/>
    <cellStyle name="Note 2 3 4 4" xfId="3900"/>
    <cellStyle name="Note 2 3 4 4 2" xfId="13059"/>
    <cellStyle name="Note 2 3 4 4 2 2" xfId="42797"/>
    <cellStyle name="Note 2 3 4 4 3" xfId="42796"/>
    <cellStyle name="Note 2 3 4 5" xfId="4282"/>
    <cellStyle name="Note 2 3 4 5 2" xfId="12678"/>
    <cellStyle name="Note 2 3 4 5 2 2" xfId="42799"/>
    <cellStyle name="Note 2 3 4 5 3" xfId="42798"/>
    <cellStyle name="Note 2 3 4 6" xfId="5268"/>
    <cellStyle name="Note 2 3 4 6 2" xfId="18786"/>
    <cellStyle name="Note 2 3 4 6 2 2" xfId="42801"/>
    <cellStyle name="Note 2 3 4 6 3" xfId="42800"/>
    <cellStyle name="Note 2 3 4 7" xfId="8877"/>
    <cellStyle name="Note 2 3 4 7 2" xfId="42802"/>
    <cellStyle name="Note 2 3 4 8" xfId="14018"/>
    <cellStyle name="Note 2 3 4 8 2" xfId="42803"/>
    <cellStyle name="Note 2 3 4 9" xfId="42791"/>
    <cellStyle name="Note 2 3 5" xfId="2365"/>
    <cellStyle name="Note 2 3 5 2" xfId="6976"/>
    <cellStyle name="Note 2 3 5 2 2" xfId="20494"/>
    <cellStyle name="Note 2 3 5 2 2 2" xfId="42806"/>
    <cellStyle name="Note 2 3 5 2 3" xfId="42805"/>
    <cellStyle name="Note 2 3 5 3" xfId="8517"/>
    <cellStyle name="Note 2 3 5 3 2" xfId="42807"/>
    <cellStyle name="Note 2 3 5 4" xfId="13576"/>
    <cellStyle name="Note 2 3 5 4 2" xfId="42808"/>
    <cellStyle name="Note 2 3 5 5" xfId="42804"/>
    <cellStyle name="Note 2 3 6" xfId="8355"/>
    <cellStyle name="Note 2 3 6 2" xfId="42809"/>
    <cellStyle name="Note 2 3 7" xfId="42692"/>
    <cellStyle name="Note 2 4" xfId="2147"/>
    <cellStyle name="Note 2 4 2" xfId="2206"/>
    <cellStyle name="Note 2 4 2 2" xfId="2449"/>
    <cellStyle name="Note 2 4 2 2 10" xfId="8601"/>
    <cellStyle name="Note 2 4 2 2 10 2" xfId="42813"/>
    <cellStyle name="Note 2 4 2 2 11" xfId="16521"/>
    <cellStyle name="Note 2 4 2 2 11 2" xfId="42814"/>
    <cellStyle name="Note 2 4 2 2 12" xfId="42812"/>
    <cellStyle name="Note 2 4 2 2 2" xfId="2836"/>
    <cellStyle name="Note 2 4 2 2 2 2" xfId="7413"/>
    <cellStyle name="Note 2 4 2 2 2 2 2" xfId="11389"/>
    <cellStyle name="Note 2 4 2 2 2 2 2 2" xfId="42817"/>
    <cellStyle name="Note 2 4 2 2 2 2 3" xfId="20931"/>
    <cellStyle name="Note 2 4 2 2 2 2 3 2" xfId="42818"/>
    <cellStyle name="Note 2 4 2 2 2 2 4" xfId="42816"/>
    <cellStyle name="Note 2 4 2 2 2 3" xfId="5705"/>
    <cellStyle name="Note 2 4 2 2 2 3 2" xfId="19223"/>
    <cellStyle name="Note 2 4 2 2 2 3 2 2" xfId="42820"/>
    <cellStyle name="Note 2 4 2 2 2 3 3" xfId="42819"/>
    <cellStyle name="Note 2 4 2 2 2 4" xfId="8966"/>
    <cellStyle name="Note 2 4 2 2 2 4 2" xfId="42821"/>
    <cellStyle name="Note 2 4 2 2 2 5" xfId="13622"/>
    <cellStyle name="Note 2 4 2 2 2 5 2" xfId="42822"/>
    <cellStyle name="Note 2 4 2 2 2 6" xfId="42815"/>
    <cellStyle name="Note 2 4 2 2 3" xfId="3219"/>
    <cellStyle name="Note 2 4 2 2 3 2" xfId="6670"/>
    <cellStyle name="Note 2 4 2 2 3 2 2" xfId="10797"/>
    <cellStyle name="Note 2 4 2 2 3 2 2 2" xfId="42825"/>
    <cellStyle name="Note 2 4 2 2 3 2 3" xfId="20188"/>
    <cellStyle name="Note 2 4 2 2 3 2 3 2" xfId="42826"/>
    <cellStyle name="Note 2 4 2 2 3 2 4" xfId="42824"/>
    <cellStyle name="Note 2 4 2 2 3 3" xfId="4961"/>
    <cellStyle name="Note 2 4 2 2 3 3 2" xfId="18479"/>
    <cellStyle name="Note 2 4 2 2 3 3 2 2" xfId="42828"/>
    <cellStyle name="Note 2 4 2 2 3 3 3" xfId="42827"/>
    <cellStyle name="Note 2 4 2 2 3 4" xfId="9281"/>
    <cellStyle name="Note 2 4 2 2 3 4 2" xfId="42829"/>
    <cellStyle name="Note 2 4 2 2 3 5" xfId="15169"/>
    <cellStyle name="Note 2 4 2 2 3 5 2" xfId="42830"/>
    <cellStyle name="Note 2 4 2 2 3 6" xfId="42823"/>
    <cellStyle name="Note 2 4 2 2 4" xfId="3602"/>
    <cellStyle name="Note 2 4 2 2 4 2" xfId="7720"/>
    <cellStyle name="Note 2 4 2 2 4 2 2" xfId="11688"/>
    <cellStyle name="Note 2 4 2 2 4 2 2 2" xfId="42833"/>
    <cellStyle name="Note 2 4 2 2 4 2 3" xfId="21238"/>
    <cellStyle name="Note 2 4 2 2 4 2 3 2" xfId="42834"/>
    <cellStyle name="Note 2 4 2 2 4 2 4" xfId="42832"/>
    <cellStyle name="Note 2 4 2 2 4 3" xfId="6012"/>
    <cellStyle name="Note 2 4 2 2 4 3 2" xfId="19530"/>
    <cellStyle name="Note 2 4 2 2 4 3 2 2" xfId="42836"/>
    <cellStyle name="Note 2 4 2 2 4 3 3" xfId="42835"/>
    <cellStyle name="Note 2 4 2 2 4 4" xfId="9459"/>
    <cellStyle name="Note 2 4 2 2 4 4 2" xfId="42837"/>
    <cellStyle name="Note 2 4 2 2 4 5" xfId="13349"/>
    <cellStyle name="Note 2 4 2 2 4 5 2" xfId="42838"/>
    <cellStyle name="Note 2 4 2 2 4 6" xfId="42831"/>
    <cellStyle name="Note 2 4 2 2 5" xfId="3984"/>
    <cellStyle name="Note 2 4 2 2 5 2" xfId="7952"/>
    <cellStyle name="Note 2 4 2 2 5 2 2" xfId="11920"/>
    <cellStyle name="Note 2 4 2 2 5 2 2 2" xfId="42841"/>
    <cellStyle name="Note 2 4 2 2 5 2 3" xfId="21470"/>
    <cellStyle name="Note 2 4 2 2 5 2 3 2" xfId="42842"/>
    <cellStyle name="Note 2 4 2 2 5 2 4" xfId="42840"/>
    <cellStyle name="Note 2 4 2 2 5 3" xfId="6244"/>
    <cellStyle name="Note 2 4 2 2 5 3 2" xfId="19762"/>
    <cellStyle name="Note 2 4 2 2 5 3 2 2" xfId="42844"/>
    <cellStyle name="Note 2 4 2 2 5 3 3" xfId="42843"/>
    <cellStyle name="Note 2 4 2 2 5 4" xfId="9636"/>
    <cellStyle name="Note 2 4 2 2 5 4 2" xfId="42845"/>
    <cellStyle name="Note 2 4 2 2 5 5" xfId="12975"/>
    <cellStyle name="Note 2 4 2 2 5 5 2" xfId="42846"/>
    <cellStyle name="Note 2 4 2 2 5 6" xfId="42839"/>
    <cellStyle name="Note 2 4 2 2 6" xfId="6476"/>
    <cellStyle name="Note 2 4 2 2 6 2" xfId="8184"/>
    <cellStyle name="Note 2 4 2 2 6 2 2" xfId="12152"/>
    <cellStyle name="Note 2 4 2 2 6 2 2 2" xfId="42849"/>
    <cellStyle name="Note 2 4 2 2 6 2 3" xfId="21702"/>
    <cellStyle name="Note 2 4 2 2 6 2 3 2" xfId="42850"/>
    <cellStyle name="Note 2 4 2 2 6 2 4" xfId="42848"/>
    <cellStyle name="Note 2 4 2 2 6 3" xfId="10610"/>
    <cellStyle name="Note 2 4 2 2 6 3 2" xfId="42851"/>
    <cellStyle name="Note 2 4 2 2 6 4" xfId="19994"/>
    <cellStyle name="Note 2 4 2 2 6 4 2" xfId="42852"/>
    <cellStyle name="Note 2 4 2 2 6 5" xfId="42847"/>
    <cellStyle name="Note 2 4 2 2 7" xfId="5464"/>
    <cellStyle name="Note 2 4 2 2 7 2" xfId="10205"/>
    <cellStyle name="Note 2 4 2 2 7 2 2" xfId="42854"/>
    <cellStyle name="Note 2 4 2 2 7 3" xfId="18982"/>
    <cellStyle name="Note 2 4 2 2 7 3 2" xfId="42855"/>
    <cellStyle name="Note 2 4 2 2 7 4" xfId="42853"/>
    <cellStyle name="Note 2 4 2 2 8" xfId="7172"/>
    <cellStyle name="Note 2 4 2 2 8 2" xfId="11193"/>
    <cellStyle name="Note 2 4 2 2 8 2 2" xfId="42857"/>
    <cellStyle name="Note 2 4 2 2 8 3" xfId="20690"/>
    <cellStyle name="Note 2 4 2 2 8 3 2" xfId="42858"/>
    <cellStyle name="Note 2 4 2 2 8 4" xfId="42856"/>
    <cellStyle name="Note 2 4 2 2 9" xfId="4658"/>
    <cellStyle name="Note 2 4 2 2 9 2" xfId="12378"/>
    <cellStyle name="Note 2 4 2 2 9 2 2" xfId="42860"/>
    <cellStyle name="Note 2 4 2 2 9 3" xfId="42859"/>
    <cellStyle name="Note 2 4 2 3" xfId="2696"/>
    <cellStyle name="Note 2 4 2 3 10" xfId="8826"/>
    <cellStyle name="Note 2 4 2 3 10 2" xfId="42862"/>
    <cellStyle name="Note 2 4 2 3 11" xfId="17077"/>
    <cellStyle name="Note 2 4 2 3 11 2" xfId="42863"/>
    <cellStyle name="Note 2 4 2 3 12" xfId="42861"/>
    <cellStyle name="Note 2 4 2 3 2" xfId="3083"/>
    <cellStyle name="Note 2 4 2 3 2 2" xfId="7444"/>
    <cellStyle name="Note 2 4 2 3 2 2 2" xfId="11420"/>
    <cellStyle name="Note 2 4 2 3 2 2 2 2" xfId="42866"/>
    <cellStyle name="Note 2 4 2 3 2 2 3" xfId="20962"/>
    <cellStyle name="Note 2 4 2 3 2 2 3 2" xfId="42867"/>
    <cellStyle name="Note 2 4 2 3 2 2 4" xfId="42865"/>
    <cellStyle name="Note 2 4 2 3 2 3" xfId="5736"/>
    <cellStyle name="Note 2 4 2 3 2 3 2" xfId="19254"/>
    <cellStyle name="Note 2 4 2 3 2 3 2 2" xfId="42869"/>
    <cellStyle name="Note 2 4 2 3 2 3 3" xfId="42868"/>
    <cellStyle name="Note 2 4 2 3 2 4" xfId="9175"/>
    <cellStyle name="Note 2 4 2 3 2 4 2" xfId="42870"/>
    <cellStyle name="Note 2 4 2 3 2 5" xfId="14179"/>
    <cellStyle name="Note 2 4 2 3 2 5 2" xfId="42871"/>
    <cellStyle name="Note 2 4 2 3 2 6" xfId="42864"/>
    <cellStyle name="Note 2 4 2 3 3" xfId="3466"/>
    <cellStyle name="Note 2 4 2 3 3 2" xfId="4603"/>
    <cellStyle name="Note 2 4 2 3 3 2 2" xfId="9843"/>
    <cellStyle name="Note 2 4 2 3 3 2 2 2" xfId="42874"/>
    <cellStyle name="Note 2 4 2 3 3 2 3" xfId="12269"/>
    <cellStyle name="Note 2 4 2 3 3 2 3 2" xfId="42875"/>
    <cellStyle name="Note 2 4 2 3 3 2 4" xfId="42873"/>
    <cellStyle name="Note 2 4 2 3 3 3" xfId="4753"/>
    <cellStyle name="Note 2 4 2 3 3 3 2" xfId="12224"/>
    <cellStyle name="Note 2 4 2 3 3 3 2 2" xfId="42877"/>
    <cellStyle name="Note 2 4 2 3 3 3 3" xfId="42876"/>
    <cellStyle name="Note 2 4 2 3 3 4" xfId="9385"/>
    <cellStyle name="Note 2 4 2 3 3 4 2" xfId="42878"/>
    <cellStyle name="Note 2 4 2 3 3 5" xfId="13479"/>
    <cellStyle name="Note 2 4 2 3 3 5 2" xfId="42879"/>
    <cellStyle name="Note 2 4 2 3 3 6" xfId="42872"/>
    <cellStyle name="Note 2 4 2 3 4" xfId="3849"/>
    <cellStyle name="Note 2 4 2 3 4 2" xfId="7751"/>
    <cellStyle name="Note 2 4 2 3 4 2 2" xfId="11719"/>
    <cellStyle name="Note 2 4 2 3 4 2 2 2" xfId="42882"/>
    <cellStyle name="Note 2 4 2 3 4 2 3" xfId="21269"/>
    <cellStyle name="Note 2 4 2 3 4 2 3 2" xfId="42883"/>
    <cellStyle name="Note 2 4 2 3 4 2 4" xfId="42881"/>
    <cellStyle name="Note 2 4 2 3 4 3" xfId="6043"/>
    <cellStyle name="Note 2 4 2 3 4 3 2" xfId="19561"/>
    <cellStyle name="Note 2 4 2 3 4 3 2 2" xfId="42885"/>
    <cellStyle name="Note 2 4 2 3 4 3 3" xfId="42884"/>
    <cellStyle name="Note 2 4 2 3 4 4" xfId="9563"/>
    <cellStyle name="Note 2 4 2 3 4 4 2" xfId="42886"/>
    <cellStyle name="Note 2 4 2 3 4 5" xfId="13110"/>
    <cellStyle name="Note 2 4 2 3 4 5 2" xfId="42887"/>
    <cellStyle name="Note 2 4 2 3 4 6" xfId="42880"/>
    <cellStyle name="Note 2 4 2 3 5" xfId="4231"/>
    <cellStyle name="Note 2 4 2 3 5 2" xfId="7983"/>
    <cellStyle name="Note 2 4 2 3 5 2 2" xfId="11951"/>
    <cellStyle name="Note 2 4 2 3 5 2 2 2" xfId="42890"/>
    <cellStyle name="Note 2 4 2 3 5 2 3" xfId="21501"/>
    <cellStyle name="Note 2 4 2 3 5 2 3 2" xfId="42891"/>
    <cellStyle name="Note 2 4 2 3 5 2 4" xfId="42889"/>
    <cellStyle name="Note 2 4 2 3 5 3" xfId="6275"/>
    <cellStyle name="Note 2 4 2 3 5 3 2" xfId="19793"/>
    <cellStyle name="Note 2 4 2 3 5 3 2 2" xfId="42893"/>
    <cellStyle name="Note 2 4 2 3 5 3 3" xfId="42892"/>
    <cellStyle name="Note 2 4 2 3 5 4" xfId="9740"/>
    <cellStyle name="Note 2 4 2 3 5 4 2" xfId="42894"/>
    <cellStyle name="Note 2 4 2 3 5 5" xfId="12728"/>
    <cellStyle name="Note 2 4 2 3 5 5 2" xfId="42895"/>
    <cellStyle name="Note 2 4 2 3 5 6" xfId="42888"/>
    <cellStyle name="Note 2 4 2 3 6" xfId="6507"/>
    <cellStyle name="Note 2 4 2 3 6 2" xfId="8215"/>
    <cellStyle name="Note 2 4 2 3 6 2 2" xfId="12183"/>
    <cellStyle name="Note 2 4 2 3 6 2 2 2" xfId="42898"/>
    <cellStyle name="Note 2 4 2 3 6 2 3" xfId="21733"/>
    <cellStyle name="Note 2 4 2 3 6 2 3 2" xfId="42899"/>
    <cellStyle name="Note 2 4 2 3 6 2 4" xfId="42897"/>
    <cellStyle name="Note 2 4 2 3 6 3" xfId="10641"/>
    <cellStyle name="Note 2 4 2 3 6 3 2" xfId="42900"/>
    <cellStyle name="Note 2 4 2 3 6 4" xfId="20025"/>
    <cellStyle name="Note 2 4 2 3 6 4 2" xfId="42901"/>
    <cellStyle name="Note 2 4 2 3 6 5" xfId="42896"/>
    <cellStyle name="Note 2 4 2 3 7" xfId="5495"/>
    <cellStyle name="Note 2 4 2 3 7 2" xfId="10236"/>
    <cellStyle name="Note 2 4 2 3 7 2 2" xfId="42903"/>
    <cellStyle name="Note 2 4 2 3 7 3" xfId="19013"/>
    <cellStyle name="Note 2 4 2 3 7 3 2" xfId="42904"/>
    <cellStyle name="Note 2 4 2 3 7 4" xfId="42902"/>
    <cellStyle name="Note 2 4 2 3 8" xfId="7203"/>
    <cellStyle name="Note 2 4 2 3 8 2" xfId="11224"/>
    <cellStyle name="Note 2 4 2 3 8 2 2" xfId="42906"/>
    <cellStyle name="Note 2 4 2 3 8 3" xfId="20721"/>
    <cellStyle name="Note 2 4 2 3 8 3 2" xfId="42907"/>
    <cellStyle name="Note 2 4 2 3 8 4" xfId="42905"/>
    <cellStyle name="Note 2 4 2 3 9" xfId="4689"/>
    <cellStyle name="Note 2 4 2 3 9 2" xfId="12240"/>
    <cellStyle name="Note 2 4 2 3 9 2 2" xfId="42909"/>
    <cellStyle name="Note 2 4 2 3 9 3" xfId="42908"/>
    <cellStyle name="Note 2 4 2 4" xfId="2753"/>
    <cellStyle name="Note 2 4 2 4 2" xfId="3140"/>
    <cellStyle name="Note 2 4 2 4 2 2" xfId="14958"/>
    <cellStyle name="Note 2 4 2 4 2 2 2" xfId="42912"/>
    <cellStyle name="Note 2 4 2 4 2 3" xfId="42911"/>
    <cellStyle name="Note 2 4 2 4 3" xfId="3523"/>
    <cellStyle name="Note 2 4 2 4 3 2" xfId="13422"/>
    <cellStyle name="Note 2 4 2 4 3 2 2" xfId="42914"/>
    <cellStyle name="Note 2 4 2 4 3 3" xfId="42913"/>
    <cellStyle name="Note 2 4 2 4 4" xfId="3906"/>
    <cellStyle name="Note 2 4 2 4 4 2" xfId="13053"/>
    <cellStyle name="Note 2 4 2 4 4 2 2" xfId="42916"/>
    <cellStyle name="Note 2 4 2 4 4 3" xfId="42915"/>
    <cellStyle name="Note 2 4 2 4 5" xfId="4288"/>
    <cellStyle name="Note 2 4 2 4 5 2" xfId="12672"/>
    <cellStyle name="Note 2 4 2 4 5 2 2" xfId="42918"/>
    <cellStyle name="Note 2 4 2 4 5 3" xfId="42917"/>
    <cellStyle name="Note 2 4 2 4 6" xfId="5324"/>
    <cellStyle name="Note 2 4 2 4 6 2" xfId="18842"/>
    <cellStyle name="Note 2 4 2 4 6 2 2" xfId="42920"/>
    <cellStyle name="Note 2 4 2 4 6 3" xfId="42919"/>
    <cellStyle name="Note 2 4 2 4 7" xfId="8883"/>
    <cellStyle name="Note 2 4 2 4 7 2" xfId="42921"/>
    <cellStyle name="Note 2 4 2 4 8" xfId="16746"/>
    <cellStyle name="Note 2 4 2 4 8 2" xfId="42922"/>
    <cellStyle name="Note 2 4 2 4 9" xfId="42910"/>
    <cellStyle name="Note 2 4 2 5" xfId="2371"/>
    <cellStyle name="Note 2 4 2 5 2" xfId="7032"/>
    <cellStyle name="Note 2 4 2 5 2 2" xfId="20550"/>
    <cellStyle name="Note 2 4 2 5 2 2 2" xfId="42925"/>
    <cellStyle name="Note 2 4 2 5 2 3" xfId="42924"/>
    <cellStyle name="Note 2 4 2 5 3" xfId="8523"/>
    <cellStyle name="Note 2 4 2 5 3 2" xfId="42926"/>
    <cellStyle name="Note 2 4 2 5 4" xfId="12301"/>
    <cellStyle name="Note 2 4 2 5 4 2" xfId="42927"/>
    <cellStyle name="Note 2 4 2 5 5" xfId="42923"/>
    <cellStyle name="Note 2 4 2 6" xfId="8361"/>
    <cellStyle name="Note 2 4 2 6 2" xfId="42928"/>
    <cellStyle name="Note 2 4 2 7" xfId="42811"/>
    <cellStyle name="Note 2 4 3" xfId="2425"/>
    <cellStyle name="Note 2 4 3 10" xfId="8577"/>
    <cellStyle name="Note 2 4 3 10 2" xfId="42930"/>
    <cellStyle name="Note 2 4 3 11" xfId="14766"/>
    <cellStyle name="Note 2 4 3 11 2" xfId="42931"/>
    <cellStyle name="Note 2 4 3 12" xfId="42929"/>
    <cellStyle name="Note 2 4 3 2" xfId="2812"/>
    <cellStyle name="Note 2 4 3 2 2" xfId="6882"/>
    <cellStyle name="Note 2 4 3 2 2 2" xfId="10961"/>
    <cellStyle name="Note 2 4 3 2 2 2 2" xfId="42934"/>
    <cellStyle name="Note 2 4 3 2 2 3" xfId="20400"/>
    <cellStyle name="Note 2 4 3 2 2 3 2" xfId="42935"/>
    <cellStyle name="Note 2 4 3 2 2 4" xfId="42933"/>
    <cellStyle name="Note 2 4 3 2 3" xfId="5173"/>
    <cellStyle name="Note 2 4 3 2 3 2" xfId="18691"/>
    <cellStyle name="Note 2 4 3 2 3 2 2" xfId="42937"/>
    <cellStyle name="Note 2 4 3 2 3 3" xfId="42936"/>
    <cellStyle name="Note 2 4 3 2 4" xfId="8942"/>
    <cellStyle name="Note 2 4 3 2 4 2" xfId="42938"/>
    <cellStyle name="Note 2 4 3 2 5" xfId="17476"/>
    <cellStyle name="Note 2 4 3 2 5 2" xfId="42939"/>
    <cellStyle name="Note 2 4 3 2 6" xfId="42932"/>
    <cellStyle name="Note 2 4 3 3" xfId="3195"/>
    <cellStyle name="Note 2 4 3 3 2" xfId="6574"/>
    <cellStyle name="Note 2 4 3 3 2 2" xfId="10708"/>
    <cellStyle name="Note 2 4 3 3 2 2 2" xfId="42942"/>
    <cellStyle name="Note 2 4 3 3 2 3" xfId="20092"/>
    <cellStyle name="Note 2 4 3 3 2 3 2" xfId="42943"/>
    <cellStyle name="Note 2 4 3 3 2 4" xfId="42941"/>
    <cellStyle name="Note 2 4 3 3 3" xfId="4865"/>
    <cellStyle name="Note 2 4 3 3 3 2" xfId="18383"/>
    <cellStyle name="Note 2 4 3 3 3 2 2" xfId="42945"/>
    <cellStyle name="Note 2 4 3 3 3 3" xfId="42944"/>
    <cellStyle name="Note 2 4 3 3 4" xfId="9257"/>
    <cellStyle name="Note 2 4 3 3 4 2" xfId="42946"/>
    <cellStyle name="Note 2 4 3 3 5" xfId="17808"/>
    <cellStyle name="Note 2 4 3 3 5 2" xfId="42947"/>
    <cellStyle name="Note 2 4 3 3 6" xfId="42940"/>
    <cellStyle name="Note 2 4 3 4" xfId="3578"/>
    <cellStyle name="Note 2 4 3 4 2" xfId="7699"/>
    <cellStyle name="Note 2 4 3 4 2 2" xfId="11667"/>
    <cellStyle name="Note 2 4 3 4 2 2 2" xfId="42950"/>
    <cellStyle name="Note 2 4 3 4 2 3" xfId="21217"/>
    <cellStyle name="Note 2 4 3 4 2 3 2" xfId="42951"/>
    <cellStyle name="Note 2 4 3 4 2 4" xfId="42949"/>
    <cellStyle name="Note 2 4 3 4 3" xfId="5991"/>
    <cellStyle name="Note 2 4 3 4 3 2" xfId="19509"/>
    <cellStyle name="Note 2 4 3 4 3 2 2" xfId="42953"/>
    <cellStyle name="Note 2 4 3 4 3 3" xfId="42952"/>
    <cellStyle name="Note 2 4 3 4 4" xfId="9435"/>
    <cellStyle name="Note 2 4 3 4 4 2" xfId="42954"/>
    <cellStyle name="Note 2 4 3 4 5" xfId="13370"/>
    <cellStyle name="Note 2 4 3 4 5 2" xfId="42955"/>
    <cellStyle name="Note 2 4 3 4 6" xfId="42948"/>
    <cellStyle name="Note 2 4 3 5" xfId="3960"/>
    <cellStyle name="Note 2 4 3 5 2" xfId="7931"/>
    <cellStyle name="Note 2 4 3 5 2 2" xfId="11899"/>
    <cellStyle name="Note 2 4 3 5 2 2 2" xfId="42958"/>
    <cellStyle name="Note 2 4 3 5 2 3" xfId="21449"/>
    <cellStyle name="Note 2 4 3 5 2 3 2" xfId="42959"/>
    <cellStyle name="Note 2 4 3 5 2 4" xfId="42957"/>
    <cellStyle name="Note 2 4 3 5 3" xfId="6223"/>
    <cellStyle name="Note 2 4 3 5 3 2" xfId="19741"/>
    <cellStyle name="Note 2 4 3 5 3 2 2" xfId="42961"/>
    <cellStyle name="Note 2 4 3 5 3 3" xfId="42960"/>
    <cellStyle name="Note 2 4 3 5 4" xfId="9612"/>
    <cellStyle name="Note 2 4 3 5 4 2" xfId="42962"/>
    <cellStyle name="Note 2 4 3 5 5" xfId="12999"/>
    <cellStyle name="Note 2 4 3 5 5 2" xfId="42963"/>
    <cellStyle name="Note 2 4 3 5 6" xfId="42956"/>
    <cellStyle name="Note 2 4 3 6" xfId="6455"/>
    <cellStyle name="Note 2 4 3 6 2" xfId="8163"/>
    <cellStyle name="Note 2 4 3 6 2 2" xfId="12131"/>
    <cellStyle name="Note 2 4 3 6 2 2 2" xfId="42966"/>
    <cellStyle name="Note 2 4 3 6 2 3" xfId="21681"/>
    <cellStyle name="Note 2 4 3 6 2 3 2" xfId="42967"/>
    <cellStyle name="Note 2 4 3 6 2 4" xfId="42965"/>
    <cellStyle name="Note 2 4 3 6 3" xfId="10589"/>
    <cellStyle name="Note 2 4 3 6 3 2" xfId="42968"/>
    <cellStyle name="Note 2 4 3 6 4" xfId="19973"/>
    <cellStyle name="Note 2 4 3 6 4 2" xfId="42969"/>
    <cellStyle name="Note 2 4 3 6 5" xfId="42964"/>
    <cellStyle name="Note 2 4 3 7" xfId="5443"/>
    <cellStyle name="Note 2 4 3 7 2" xfId="10184"/>
    <cellStyle name="Note 2 4 3 7 2 2" xfId="42971"/>
    <cellStyle name="Note 2 4 3 7 3" xfId="18961"/>
    <cellStyle name="Note 2 4 3 7 3 2" xfId="42972"/>
    <cellStyle name="Note 2 4 3 7 4" xfId="42970"/>
    <cellStyle name="Note 2 4 3 8" xfId="7151"/>
    <cellStyle name="Note 2 4 3 8 2" xfId="11172"/>
    <cellStyle name="Note 2 4 3 8 2 2" xfId="42974"/>
    <cellStyle name="Note 2 4 3 8 3" xfId="20669"/>
    <cellStyle name="Note 2 4 3 8 3 2" xfId="42975"/>
    <cellStyle name="Note 2 4 3 8 4" xfId="42973"/>
    <cellStyle name="Note 2 4 3 9" xfId="4636"/>
    <cellStyle name="Note 2 4 3 9 2" xfId="12245"/>
    <cellStyle name="Note 2 4 3 9 2 2" xfId="42977"/>
    <cellStyle name="Note 2 4 3 9 3" xfId="42976"/>
    <cellStyle name="Note 2 4 4" xfId="2639"/>
    <cellStyle name="Note 2 4 4 10" xfId="8769"/>
    <cellStyle name="Note 2 4 4 10 2" xfId="42979"/>
    <cellStyle name="Note 2 4 4 11" xfId="17469"/>
    <cellStyle name="Note 2 4 4 11 2" xfId="42980"/>
    <cellStyle name="Note 2 4 4 12" xfId="42978"/>
    <cellStyle name="Note 2 4 4 2" xfId="3026"/>
    <cellStyle name="Note 2 4 4 2 2" xfId="6844"/>
    <cellStyle name="Note 2 4 4 2 2 2" xfId="10930"/>
    <cellStyle name="Note 2 4 4 2 2 2 2" xfId="42983"/>
    <cellStyle name="Note 2 4 4 2 2 3" xfId="20362"/>
    <cellStyle name="Note 2 4 4 2 2 3 2" xfId="42984"/>
    <cellStyle name="Note 2 4 4 2 2 4" xfId="42982"/>
    <cellStyle name="Note 2 4 4 2 3" xfId="5135"/>
    <cellStyle name="Note 2 4 4 2 3 2" xfId="18653"/>
    <cellStyle name="Note 2 4 4 2 3 2 2" xfId="42986"/>
    <cellStyle name="Note 2 4 4 2 3 3" xfId="42985"/>
    <cellStyle name="Note 2 4 4 2 4" xfId="9118"/>
    <cellStyle name="Note 2 4 4 2 4 2" xfId="42987"/>
    <cellStyle name="Note 2 4 4 2 5" xfId="17585"/>
    <cellStyle name="Note 2 4 4 2 5 2" xfId="42988"/>
    <cellStyle name="Note 2 4 4 2 6" xfId="42981"/>
    <cellStyle name="Note 2 4 4 3" xfId="3409"/>
    <cellStyle name="Note 2 4 4 3 2" xfId="4621"/>
    <cellStyle name="Note 2 4 4 3 2 2" xfId="9860"/>
    <cellStyle name="Note 2 4 4 3 2 2 2" xfId="42991"/>
    <cellStyle name="Note 2 4 4 3 2 3" xfId="12403"/>
    <cellStyle name="Note 2 4 4 3 2 3 2" xfId="42992"/>
    <cellStyle name="Note 2 4 4 3 2 4" xfId="42990"/>
    <cellStyle name="Note 2 4 4 3 3" xfId="4812"/>
    <cellStyle name="Note 2 4 4 3 3 2" xfId="18330"/>
    <cellStyle name="Note 2 4 4 3 3 2 2" xfId="42994"/>
    <cellStyle name="Note 2 4 4 3 3 3" xfId="42993"/>
    <cellStyle name="Note 2 4 4 3 4" xfId="9332"/>
    <cellStyle name="Note 2 4 4 3 4 2" xfId="42995"/>
    <cellStyle name="Note 2 4 4 3 5" xfId="13536"/>
    <cellStyle name="Note 2 4 4 3 5 2" xfId="42996"/>
    <cellStyle name="Note 2 4 4 3 6" xfId="42989"/>
    <cellStyle name="Note 2 4 4 4" xfId="3792"/>
    <cellStyle name="Note 2 4 4 4 2" xfId="7655"/>
    <cellStyle name="Note 2 4 4 4 2 2" xfId="11623"/>
    <cellStyle name="Note 2 4 4 4 2 2 2" xfId="42999"/>
    <cellStyle name="Note 2 4 4 4 2 3" xfId="21173"/>
    <cellStyle name="Note 2 4 4 4 2 3 2" xfId="43000"/>
    <cellStyle name="Note 2 4 4 4 2 4" xfId="42998"/>
    <cellStyle name="Note 2 4 4 4 3" xfId="5947"/>
    <cellStyle name="Note 2 4 4 4 3 2" xfId="19465"/>
    <cellStyle name="Note 2 4 4 4 3 2 2" xfId="43002"/>
    <cellStyle name="Note 2 4 4 4 3 3" xfId="43001"/>
    <cellStyle name="Note 2 4 4 4 4" xfId="9510"/>
    <cellStyle name="Note 2 4 4 4 4 2" xfId="43003"/>
    <cellStyle name="Note 2 4 4 4 5" xfId="13167"/>
    <cellStyle name="Note 2 4 4 4 5 2" xfId="43004"/>
    <cellStyle name="Note 2 4 4 4 6" xfId="42997"/>
    <cellStyle name="Note 2 4 4 5" xfId="4174"/>
    <cellStyle name="Note 2 4 4 5 2" xfId="7887"/>
    <cellStyle name="Note 2 4 4 5 2 2" xfId="11855"/>
    <cellStyle name="Note 2 4 4 5 2 2 2" xfId="43007"/>
    <cellStyle name="Note 2 4 4 5 2 3" xfId="21405"/>
    <cellStyle name="Note 2 4 4 5 2 3 2" xfId="43008"/>
    <cellStyle name="Note 2 4 4 5 2 4" xfId="43006"/>
    <cellStyle name="Note 2 4 4 5 3" xfId="6179"/>
    <cellStyle name="Note 2 4 4 5 3 2" xfId="19697"/>
    <cellStyle name="Note 2 4 4 5 3 2 2" xfId="43010"/>
    <cellStyle name="Note 2 4 4 5 3 3" xfId="43009"/>
    <cellStyle name="Note 2 4 4 5 4" xfId="9687"/>
    <cellStyle name="Note 2 4 4 5 4 2" xfId="43011"/>
    <cellStyle name="Note 2 4 4 5 5" xfId="12785"/>
    <cellStyle name="Note 2 4 4 5 5 2" xfId="43012"/>
    <cellStyle name="Note 2 4 4 5 6" xfId="43005"/>
    <cellStyle name="Note 2 4 4 6" xfId="6411"/>
    <cellStyle name="Note 2 4 4 6 2" xfId="8119"/>
    <cellStyle name="Note 2 4 4 6 2 2" xfId="12087"/>
    <cellStyle name="Note 2 4 4 6 2 2 2" xfId="43015"/>
    <cellStyle name="Note 2 4 4 6 2 3" xfId="21637"/>
    <cellStyle name="Note 2 4 4 6 2 3 2" xfId="43016"/>
    <cellStyle name="Note 2 4 4 6 2 4" xfId="43014"/>
    <cellStyle name="Note 2 4 4 6 3" xfId="10545"/>
    <cellStyle name="Note 2 4 4 6 3 2" xfId="43017"/>
    <cellStyle name="Note 2 4 4 6 4" xfId="19929"/>
    <cellStyle name="Note 2 4 4 6 4 2" xfId="43018"/>
    <cellStyle name="Note 2 4 4 6 5" xfId="43013"/>
    <cellStyle name="Note 2 4 4 7" xfId="5399"/>
    <cellStyle name="Note 2 4 4 7 2" xfId="10140"/>
    <cellStyle name="Note 2 4 4 7 2 2" xfId="43020"/>
    <cellStyle name="Note 2 4 4 7 3" xfId="18917"/>
    <cellStyle name="Note 2 4 4 7 3 2" xfId="43021"/>
    <cellStyle name="Note 2 4 4 7 4" xfId="43019"/>
    <cellStyle name="Note 2 4 4 8" xfId="7107"/>
    <cellStyle name="Note 2 4 4 8 2" xfId="11128"/>
    <cellStyle name="Note 2 4 4 8 2 2" xfId="43023"/>
    <cellStyle name="Note 2 4 4 8 3" xfId="20625"/>
    <cellStyle name="Note 2 4 4 8 3 2" xfId="43024"/>
    <cellStyle name="Note 2 4 4 8 4" xfId="43022"/>
    <cellStyle name="Note 2 4 4 9" xfId="4495"/>
    <cellStyle name="Note 2 4 4 9 2" xfId="12478"/>
    <cellStyle name="Note 2 4 4 9 2 2" xfId="43026"/>
    <cellStyle name="Note 2 4 4 9 3" xfId="43025"/>
    <cellStyle name="Note 2 4 5" xfId="2537"/>
    <cellStyle name="Note 2 4 5 2" xfId="2924"/>
    <cellStyle name="Note 2 4 5 2 2" xfId="17459"/>
    <cellStyle name="Note 2 4 5 2 2 2" xfId="43029"/>
    <cellStyle name="Note 2 4 5 2 3" xfId="43028"/>
    <cellStyle name="Note 2 4 5 3" xfId="3307"/>
    <cellStyle name="Note 2 4 5 3 2" xfId="13572"/>
    <cellStyle name="Note 2 4 5 3 2 2" xfId="43031"/>
    <cellStyle name="Note 2 4 5 3 3" xfId="43030"/>
    <cellStyle name="Note 2 4 5 4" xfId="3690"/>
    <cellStyle name="Note 2 4 5 4 2" xfId="13269"/>
    <cellStyle name="Note 2 4 5 4 2 2" xfId="43033"/>
    <cellStyle name="Note 2 4 5 4 3" xfId="43032"/>
    <cellStyle name="Note 2 4 5 5" xfId="4072"/>
    <cellStyle name="Note 2 4 5 5 2" xfId="12887"/>
    <cellStyle name="Note 2 4 5 5 2 2" xfId="43035"/>
    <cellStyle name="Note 2 4 5 5 3" xfId="43034"/>
    <cellStyle name="Note 2 4 5 6" xfId="5285"/>
    <cellStyle name="Note 2 4 5 6 2" xfId="18803"/>
    <cellStyle name="Note 2 4 5 6 2 2" xfId="43037"/>
    <cellStyle name="Note 2 4 5 6 3" xfId="43036"/>
    <cellStyle name="Note 2 4 5 7" xfId="8677"/>
    <cellStyle name="Note 2 4 5 7 2" xfId="43038"/>
    <cellStyle name="Note 2 4 5 8" xfId="15151"/>
    <cellStyle name="Note 2 4 5 8 2" xfId="43039"/>
    <cellStyle name="Note 2 4 5 9" xfId="43027"/>
    <cellStyle name="Note 2 4 6" xfId="2347"/>
    <cellStyle name="Note 2 4 6 2" xfId="6993"/>
    <cellStyle name="Note 2 4 6 2 2" xfId="20511"/>
    <cellStyle name="Note 2 4 6 2 2 2" xfId="43042"/>
    <cellStyle name="Note 2 4 6 2 3" xfId="43041"/>
    <cellStyle name="Note 2 4 6 3" xfId="8500"/>
    <cellStyle name="Note 2 4 6 3 2" xfId="43043"/>
    <cellStyle name="Note 2 4 6 4" xfId="16324"/>
    <cellStyle name="Note 2 4 6 4 2" xfId="43044"/>
    <cellStyle name="Note 2 4 6 5" xfId="43040"/>
    <cellStyle name="Note 2 4 7" xfId="8304"/>
    <cellStyle name="Note 2 4 7 2" xfId="43045"/>
    <cellStyle name="Note 2 4 8" xfId="15591"/>
    <cellStyle name="Note 2 4 8 2" xfId="43046"/>
    <cellStyle name="Note 2 4 9" xfId="42810"/>
    <cellStyle name="Note 2 5" xfId="2305"/>
    <cellStyle name="Note 2 5 10" xfId="8458"/>
    <cellStyle name="Note 2 5 10 2" xfId="43048"/>
    <cellStyle name="Note 2 5 11" xfId="15877"/>
    <cellStyle name="Note 2 5 11 2" xfId="43049"/>
    <cellStyle name="Note 2 5 12" xfId="43047"/>
    <cellStyle name="Note 2 5 2" xfId="2246"/>
    <cellStyle name="Note 2 5 2 2" xfId="6767"/>
    <cellStyle name="Note 2 5 2 2 2" xfId="10872"/>
    <cellStyle name="Note 2 5 2 2 2 2" xfId="43052"/>
    <cellStyle name="Note 2 5 2 2 3" xfId="20285"/>
    <cellStyle name="Note 2 5 2 2 3 2" xfId="43053"/>
    <cellStyle name="Note 2 5 2 2 4" xfId="43051"/>
    <cellStyle name="Note 2 5 2 3" xfId="5058"/>
    <cellStyle name="Note 2 5 2 3 2" xfId="18576"/>
    <cellStyle name="Note 2 5 2 3 2 2" xfId="43055"/>
    <cellStyle name="Note 2 5 2 3 3" xfId="43054"/>
    <cellStyle name="Note 2 5 2 4" xfId="8401"/>
    <cellStyle name="Note 2 5 2 4 2" xfId="43056"/>
    <cellStyle name="Note 2 5 2 5" xfId="14114"/>
    <cellStyle name="Note 2 5 2 5 2" xfId="43057"/>
    <cellStyle name="Note 2 5 2 6" xfId="43050"/>
    <cellStyle name="Note 2 5 3" xfId="2279"/>
    <cellStyle name="Note 2 5 3 2" xfId="6584"/>
    <cellStyle name="Note 2 5 3 2 2" xfId="10718"/>
    <cellStyle name="Note 2 5 3 2 2 2" xfId="43060"/>
    <cellStyle name="Note 2 5 3 2 3" xfId="20102"/>
    <cellStyle name="Note 2 5 3 2 3 2" xfId="43061"/>
    <cellStyle name="Note 2 5 3 2 4" xfId="43059"/>
    <cellStyle name="Note 2 5 3 3" xfId="4875"/>
    <cellStyle name="Note 2 5 3 3 2" xfId="18393"/>
    <cellStyle name="Note 2 5 3 3 2 2" xfId="43063"/>
    <cellStyle name="Note 2 5 3 3 3" xfId="43062"/>
    <cellStyle name="Note 2 5 3 4" xfId="8434"/>
    <cellStyle name="Note 2 5 3 4 2" xfId="43064"/>
    <cellStyle name="Note 2 5 3 5" xfId="18034"/>
    <cellStyle name="Note 2 5 3 5 2" xfId="43065"/>
    <cellStyle name="Note 2 5 3 6" xfId="43058"/>
    <cellStyle name="Note 2 5 4" xfId="2281"/>
    <cellStyle name="Note 2 5 4 2" xfId="7679"/>
    <cellStyle name="Note 2 5 4 2 2" xfId="11647"/>
    <cellStyle name="Note 2 5 4 2 2 2" xfId="43068"/>
    <cellStyle name="Note 2 5 4 2 3" xfId="21197"/>
    <cellStyle name="Note 2 5 4 2 3 2" xfId="43069"/>
    <cellStyle name="Note 2 5 4 2 4" xfId="43067"/>
    <cellStyle name="Note 2 5 4 3" xfId="5971"/>
    <cellStyle name="Note 2 5 4 3 2" xfId="19489"/>
    <cellStyle name="Note 2 5 4 3 2 2" xfId="43071"/>
    <cellStyle name="Note 2 5 4 3 3" xfId="43070"/>
    <cellStyle name="Note 2 5 4 4" xfId="8436"/>
    <cellStyle name="Note 2 5 4 4 2" xfId="43072"/>
    <cellStyle name="Note 2 5 4 5" xfId="16572"/>
    <cellStyle name="Note 2 5 4 5 2" xfId="43073"/>
    <cellStyle name="Note 2 5 4 6" xfId="43066"/>
    <cellStyle name="Note 2 5 5" xfId="2250"/>
    <cellStyle name="Note 2 5 5 2" xfId="7911"/>
    <cellStyle name="Note 2 5 5 2 2" xfId="11879"/>
    <cellStyle name="Note 2 5 5 2 2 2" xfId="43076"/>
    <cellStyle name="Note 2 5 5 2 3" xfId="21429"/>
    <cellStyle name="Note 2 5 5 2 3 2" xfId="43077"/>
    <cellStyle name="Note 2 5 5 2 4" xfId="43075"/>
    <cellStyle name="Note 2 5 5 3" xfId="6203"/>
    <cellStyle name="Note 2 5 5 3 2" xfId="19721"/>
    <cellStyle name="Note 2 5 5 3 2 2" xfId="43079"/>
    <cellStyle name="Note 2 5 5 3 3" xfId="43078"/>
    <cellStyle name="Note 2 5 5 4" xfId="8405"/>
    <cellStyle name="Note 2 5 5 4 2" xfId="43080"/>
    <cellStyle name="Note 2 5 5 5" xfId="18152"/>
    <cellStyle name="Note 2 5 5 5 2" xfId="43081"/>
    <cellStyle name="Note 2 5 5 6" xfId="43074"/>
    <cellStyle name="Note 2 5 6" xfId="6435"/>
    <cellStyle name="Note 2 5 6 2" xfId="8143"/>
    <cellStyle name="Note 2 5 6 2 2" xfId="12111"/>
    <cellStyle name="Note 2 5 6 2 2 2" xfId="43084"/>
    <cellStyle name="Note 2 5 6 2 3" xfId="21661"/>
    <cellStyle name="Note 2 5 6 2 3 2" xfId="43085"/>
    <cellStyle name="Note 2 5 6 2 4" xfId="43083"/>
    <cellStyle name="Note 2 5 6 3" xfId="10569"/>
    <cellStyle name="Note 2 5 6 3 2" xfId="43086"/>
    <cellStyle name="Note 2 5 6 4" xfId="19953"/>
    <cellStyle name="Note 2 5 6 4 2" xfId="43087"/>
    <cellStyle name="Note 2 5 6 5" xfId="43082"/>
    <cellStyle name="Note 2 5 7" xfId="5423"/>
    <cellStyle name="Note 2 5 7 2" xfId="10164"/>
    <cellStyle name="Note 2 5 7 2 2" xfId="43089"/>
    <cellStyle name="Note 2 5 7 3" xfId="18941"/>
    <cellStyle name="Note 2 5 7 3 2" xfId="43090"/>
    <cellStyle name="Note 2 5 7 4" xfId="43088"/>
    <cellStyle name="Note 2 5 8" xfId="7131"/>
    <cellStyle name="Note 2 5 8 2" xfId="11152"/>
    <cellStyle name="Note 2 5 8 2 2" xfId="43092"/>
    <cellStyle name="Note 2 5 8 3" xfId="20649"/>
    <cellStyle name="Note 2 5 8 3 2" xfId="43093"/>
    <cellStyle name="Note 2 5 8 4" xfId="43091"/>
    <cellStyle name="Note 2 5 9" xfId="4524"/>
    <cellStyle name="Note 2 5 9 2" xfId="12451"/>
    <cellStyle name="Note 2 5 9 2 2" xfId="43095"/>
    <cellStyle name="Note 2 5 9 3" xfId="43094"/>
    <cellStyle name="Note 2 6" xfId="2411"/>
    <cellStyle name="Note 2 6 2" xfId="2798"/>
    <cellStyle name="Note 2 6 2 2" xfId="6887"/>
    <cellStyle name="Note 2 6 2 2 2" xfId="20405"/>
    <cellStyle name="Note 2 6 2 2 2 2" xfId="43099"/>
    <cellStyle name="Note 2 6 2 2 3" xfId="43098"/>
    <cellStyle name="Note 2 6 2 3" xfId="8928"/>
    <cellStyle name="Note 2 6 2 3 2" xfId="43100"/>
    <cellStyle name="Note 2 6 2 4" xfId="16810"/>
    <cellStyle name="Note 2 6 2 4 2" xfId="43101"/>
    <cellStyle name="Note 2 6 2 5" xfId="43097"/>
    <cellStyle name="Note 2 6 3" xfId="3181"/>
    <cellStyle name="Note 2 6 3 2" xfId="14947"/>
    <cellStyle name="Note 2 6 3 2 2" xfId="43103"/>
    <cellStyle name="Note 2 6 3 3" xfId="43102"/>
    <cellStyle name="Note 2 6 4" xfId="3564"/>
    <cellStyle name="Note 2 6 4 2" xfId="13384"/>
    <cellStyle name="Note 2 6 4 2 2" xfId="43105"/>
    <cellStyle name="Note 2 6 4 3" xfId="43104"/>
    <cellStyle name="Note 2 6 5" xfId="3946"/>
    <cellStyle name="Note 2 6 5 2" xfId="13013"/>
    <cellStyle name="Note 2 6 5 2 2" xfId="43107"/>
    <cellStyle name="Note 2 6 5 3" xfId="43106"/>
    <cellStyle name="Note 2 6 6" xfId="5178"/>
    <cellStyle name="Note 2 6 6 2" xfId="18696"/>
    <cellStyle name="Note 2 6 6 2 2" xfId="43109"/>
    <cellStyle name="Note 2 6 6 3" xfId="43108"/>
    <cellStyle name="Note 2 6 7" xfId="8563"/>
    <cellStyle name="Note 2 6 7 2" xfId="43110"/>
    <cellStyle name="Note 2 6 8" xfId="15932"/>
    <cellStyle name="Note 2 6 8 2" xfId="43111"/>
    <cellStyle name="Note 2 6 9" xfId="43096"/>
    <cellStyle name="Note 2 7" xfId="2590"/>
    <cellStyle name="Note 2 7 2" xfId="2977"/>
    <cellStyle name="Note 2 7 2 2" xfId="7368"/>
    <cellStyle name="Note 2 7 2 2 2" xfId="20886"/>
    <cellStyle name="Note 2 7 2 2 2 2" xfId="43115"/>
    <cellStyle name="Note 2 7 2 2 3" xfId="43114"/>
    <cellStyle name="Note 2 7 2 3" xfId="9070"/>
    <cellStyle name="Note 2 7 2 3 2" xfId="43116"/>
    <cellStyle name="Note 2 7 2 4" xfId="17893"/>
    <cellStyle name="Note 2 7 2 4 2" xfId="43117"/>
    <cellStyle name="Note 2 7 2 5" xfId="43113"/>
    <cellStyle name="Note 2 7 3" xfId="3360"/>
    <cellStyle name="Note 2 7 3 2" xfId="13616"/>
    <cellStyle name="Note 2 7 3 2 2" xfId="43119"/>
    <cellStyle name="Note 2 7 3 3" xfId="43118"/>
    <cellStyle name="Note 2 7 4" xfId="3743"/>
    <cellStyle name="Note 2 7 4 2" xfId="13216"/>
    <cellStyle name="Note 2 7 4 2 2" xfId="43121"/>
    <cellStyle name="Note 2 7 4 3" xfId="43120"/>
    <cellStyle name="Note 2 7 5" xfId="4125"/>
    <cellStyle name="Note 2 7 5 2" xfId="12834"/>
    <cellStyle name="Note 2 7 5 2 2" xfId="43123"/>
    <cellStyle name="Note 2 7 5 3" xfId="43122"/>
    <cellStyle name="Note 2 7 6" xfId="5660"/>
    <cellStyle name="Note 2 7 6 2" xfId="19178"/>
    <cellStyle name="Note 2 7 6 2 2" xfId="43125"/>
    <cellStyle name="Note 2 7 6 3" xfId="43124"/>
    <cellStyle name="Note 2 7 7" xfId="8721"/>
    <cellStyle name="Note 2 7 7 2" xfId="43126"/>
    <cellStyle name="Note 2 7 8" xfId="15983"/>
    <cellStyle name="Note 2 7 8 2" xfId="43127"/>
    <cellStyle name="Note 2 7 9" xfId="43112"/>
    <cellStyle name="Note 2 8" xfId="2555"/>
    <cellStyle name="Note 2 8 2" xfId="2942"/>
    <cellStyle name="Note 2 8 2 2" xfId="6619"/>
    <cellStyle name="Note 2 8 2 2 2" xfId="20137"/>
    <cellStyle name="Note 2 8 2 2 2 2" xfId="43131"/>
    <cellStyle name="Note 2 8 2 2 3" xfId="43130"/>
    <cellStyle name="Note 2 8 2 3" xfId="9044"/>
    <cellStyle name="Note 2 8 2 3 2" xfId="43132"/>
    <cellStyle name="Note 2 8 2 4" xfId="17362"/>
    <cellStyle name="Note 2 8 2 4 2" xfId="43133"/>
    <cellStyle name="Note 2 8 2 5" xfId="43129"/>
    <cellStyle name="Note 2 8 3" xfId="3325"/>
    <cellStyle name="Note 2 8 3 2" xfId="13682"/>
    <cellStyle name="Note 2 8 3 2 2" xfId="43135"/>
    <cellStyle name="Note 2 8 3 3" xfId="43134"/>
    <cellStyle name="Note 2 8 4" xfId="3708"/>
    <cellStyle name="Note 2 8 4 2" xfId="13251"/>
    <cellStyle name="Note 2 8 4 2 2" xfId="43137"/>
    <cellStyle name="Note 2 8 4 3" xfId="43136"/>
    <cellStyle name="Note 2 8 5" xfId="4090"/>
    <cellStyle name="Note 2 8 5 2" xfId="12869"/>
    <cellStyle name="Note 2 8 5 2 2" xfId="43139"/>
    <cellStyle name="Note 2 8 5 3" xfId="43138"/>
    <cellStyle name="Note 2 8 6" xfId="4910"/>
    <cellStyle name="Note 2 8 6 2" xfId="18428"/>
    <cellStyle name="Note 2 8 6 2 2" xfId="43141"/>
    <cellStyle name="Note 2 8 6 3" xfId="43140"/>
    <cellStyle name="Note 2 8 7" xfId="8695"/>
    <cellStyle name="Note 2 8 7 2" xfId="43142"/>
    <cellStyle name="Note 2 8 8" xfId="16753"/>
    <cellStyle name="Note 2 8 8 2" xfId="43143"/>
    <cellStyle name="Note 2 8 9" xfId="43128"/>
    <cellStyle name="Note 2 9" xfId="4949"/>
    <cellStyle name="Note 2 9 2" xfId="6658"/>
    <cellStyle name="Note 2 9 2 2" xfId="10787"/>
    <cellStyle name="Note 2 9 2 2 2" xfId="43146"/>
    <cellStyle name="Note 2 9 2 3" xfId="20176"/>
    <cellStyle name="Note 2 9 2 3 2" xfId="43147"/>
    <cellStyle name="Note 2 9 2 4" xfId="43145"/>
    <cellStyle name="Note 2 9 3" xfId="9948"/>
    <cellStyle name="Note 2 9 3 2" xfId="43148"/>
    <cellStyle name="Note 2 9 4" xfId="18467"/>
    <cellStyle name="Note 2 9 4 2" xfId="43149"/>
    <cellStyle name="Note 2 9 5" xfId="43144"/>
    <cellStyle name="Note 3" xfId="2167"/>
    <cellStyle name="Note 3 10" xfId="5213"/>
    <cellStyle name="Note 3 10 2" xfId="9995"/>
    <cellStyle name="Note 3 10 2 2" xfId="43152"/>
    <cellStyle name="Note 3 10 3" xfId="18731"/>
    <cellStyle name="Note 3 10 3 2" xfId="43153"/>
    <cellStyle name="Note 3 10 4" xfId="43151"/>
    <cellStyle name="Note 3 11" xfId="6922"/>
    <cellStyle name="Note 3 11 2" xfId="10982"/>
    <cellStyle name="Note 3 11 2 2" xfId="43155"/>
    <cellStyle name="Note 3 11 3" xfId="20440"/>
    <cellStyle name="Note 3 11 3 2" xfId="43156"/>
    <cellStyle name="Note 3 11 4" xfId="43154"/>
    <cellStyle name="Note 3 12" xfId="4345"/>
    <cellStyle name="Note 3 12 2" xfId="12615"/>
    <cellStyle name="Note 3 12 2 2" xfId="43158"/>
    <cellStyle name="Note 3 12 3" xfId="43157"/>
    <cellStyle name="Note 3 13" xfId="8322"/>
    <cellStyle name="Note 3 13 2" xfId="43159"/>
    <cellStyle name="Note 3 14" xfId="16939"/>
    <cellStyle name="Note 3 14 2" xfId="43160"/>
    <cellStyle name="Note 3 15" xfId="43150"/>
    <cellStyle name="Note 3 2" xfId="2224"/>
    <cellStyle name="Note 3 2 2" xfId="2454"/>
    <cellStyle name="Note 3 2 2 10" xfId="8606"/>
    <cellStyle name="Note 3 2 2 10 2" xfId="43163"/>
    <cellStyle name="Note 3 2 2 11" xfId="14633"/>
    <cellStyle name="Note 3 2 2 11 2" xfId="43164"/>
    <cellStyle name="Note 3 2 2 12" xfId="43162"/>
    <cellStyle name="Note 3 2 2 2" xfId="2841"/>
    <cellStyle name="Note 3 2 2 2 2" xfId="7418"/>
    <cellStyle name="Note 3 2 2 2 2 2" xfId="11394"/>
    <cellStyle name="Note 3 2 2 2 2 2 2" xfId="43167"/>
    <cellStyle name="Note 3 2 2 2 2 3" xfId="20936"/>
    <cellStyle name="Note 3 2 2 2 2 3 2" xfId="43168"/>
    <cellStyle name="Note 3 2 2 2 2 4" xfId="43166"/>
    <cellStyle name="Note 3 2 2 2 3" xfId="5710"/>
    <cellStyle name="Note 3 2 2 2 3 2" xfId="19228"/>
    <cellStyle name="Note 3 2 2 2 3 2 2" xfId="43170"/>
    <cellStyle name="Note 3 2 2 2 3 3" xfId="43169"/>
    <cellStyle name="Note 3 2 2 2 4" xfId="8971"/>
    <cellStyle name="Note 3 2 2 2 4 2" xfId="43171"/>
    <cellStyle name="Note 3 2 2 2 5" xfId="14230"/>
    <cellStyle name="Note 3 2 2 2 5 2" xfId="43172"/>
    <cellStyle name="Note 3 2 2 2 6" xfId="43165"/>
    <cellStyle name="Note 3 2 2 3" xfId="3224"/>
    <cellStyle name="Note 3 2 2 3 2" xfId="6550"/>
    <cellStyle name="Note 3 2 2 3 2 2" xfId="10684"/>
    <cellStyle name="Note 3 2 2 3 2 2 2" xfId="43175"/>
    <cellStyle name="Note 3 2 2 3 2 3" xfId="20068"/>
    <cellStyle name="Note 3 2 2 3 2 3 2" xfId="43176"/>
    <cellStyle name="Note 3 2 2 3 2 4" xfId="43174"/>
    <cellStyle name="Note 3 2 2 3 3" xfId="4841"/>
    <cellStyle name="Note 3 2 2 3 3 2" xfId="18359"/>
    <cellStyle name="Note 3 2 2 3 3 2 2" xfId="43178"/>
    <cellStyle name="Note 3 2 2 3 3 3" xfId="43177"/>
    <cellStyle name="Note 3 2 2 3 4" xfId="9286"/>
    <cellStyle name="Note 3 2 2 3 4 2" xfId="43179"/>
    <cellStyle name="Note 3 2 2 3 5" xfId="17641"/>
    <cellStyle name="Note 3 2 2 3 5 2" xfId="43180"/>
    <cellStyle name="Note 3 2 2 3 6" xfId="43173"/>
    <cellStyle name="Note 3 2 2 4" xfId="3607"/>
    <cellStyle name="Note 3 2 2 4 2" xfId="7725"/>
    <cellStyle name="Note 3 2 2 4 2 2" xfId="11693"/>
    <cellStyle name="Note 3 2 2 4 2 2 2" xfId="43183"/>
    <cellStyle name="Note 3 2 2 4 2 3" xfId="21243"/>
    <cellStyle name="Note 3 2 2 4 2 3 2" xfId="43184"/>
    <cellStyle name="Note 3 2 2 4 2 4" xfId="43182"/>
    <cellStyle name="Note 3 2 2 4 3" xfId="6017"/>
    <cellStyle name="Note 3 2 2 4 3 2" xfId="19535"/>
    <cellStyle name="Note 3 2 2 4 3 2 2" xfId="43186"/>
    <cellStyle name="Note 3 2 2 4 3 3" xfId="43185"/>
    <cellStyle name="Note 3 2 2 4 4" xfId="9464"/>
    <cellStyle name="Note 3 2 2 4 4 2" xfId="43187"/>
    <cellStyle name="Note 3 2 2 4 5" xfId="13344"/>
    <cellStyle name="Note 3 2 2 4 5 2" xfId="43188"/>
    <cellStyle name="Note 3 2 2 4 6" xfId="43181"/>
    <cellStyle name="Note 3 2 2 5" xfId="3989"/>
    <cellStyle name="Note 3 2 2 5 2" xfId="7957"/>
    <cellStyle name="Note 3 2 2 5 2 2" xfId="11925"/>
    <cellStyle name="Note 3 2 2 5 2 2 2" xfId="43191"/>
    <cellStyle name="Note 3 2 2 5 2 3" xfId="21475"/>
    <cellStyle name="Note 3 2 2 5 2 3 2" xfId="43192"/>
    <cellStyle name="Note 3 2 2 5 2 4" xfId="43190"/>
    <cellStyle name="Note 3 2 2 5 3" xfId="6249"/>
    <cellStyle name="Note 3 2 2 5 3 2" xfId="19767"/>
    <cellStyle name="Note 3 2 2 5 3 2 2" xfId="43194"/>
    <cellStyle name="Note 3 2 2 5 3 3" xfId="43193"/>
    <cellStyle name="Note 3 2 2 5 4" xfId="9641"/>
    <cellStyle name="Note 3 2 2 5 4 2" xfId="43195"/>
    <cellStyle name="Note 3 2 2 5 5" xfId="12970"/>
    <cellStyle name="Note 3 2 2 5 5 2" xfId="43196"/>
    <cellStyle name="Note 3 2 2 5 6" xfId="43189"/>
    <cellStyle name="Note 3 2 2 6" xfId="6481"/>
    <cellStyle name="Note 3 2 2 6 2" xfId="8189"/>
    <cellStyle name="Note 3 2 2 6 2 2" xfId="12157"/>
    <cellStyle name="Note 3 2 2 6 2 2 2" xfId="43199"/>
    <cellStyle name="Note 3 2 2 6 2 3" xfId="21707"/>
    <cellStyle name="Note 3 2 2 6 2 3 2" xfId="43200"/>
    <cellStyle name="Note 3 2 2 6 2 4" xfId="43198"/>
    <cellStyle name="Note 3 2 2 6 3" xfId="10615"/>
    <cellStyle name="Note 3 2 2 6 3 2" xfId="43201"/>
    <cellStyle name="Note 3 2 2 6 4" xfId="19999"/>
    <cellStyle name="Note 3 2 2 6 4 2" xfId="43202"/>
    <cellStyle name="Note 3 2 2 6 5" xfId="43197"/>
    <cellStyle name="Note 3 2 2 7" xfId="5469"/>
    <cellStyle name="Note 3 2 2 7 2" xfId="10210"/>
    <cellStyle name="Note 3 2 2 7 2 2" xfId="43204"/>
    <cellStyle name="Note 3 2 2 7 3" xfId="18987"/>
    <cellStyle name="Note 3 2 2 7 3 2" xfId="43205"/>
    <cellStyle name="Note 3 2 2 7 4" xfId="43203"/>
    <cellStyle name="Note 3 2 2 8" xfId="7177"/>
    <cellStyle name="Note 3 2 2 8 2" xfId="11198"/>
    <cellStyle name="Note 3 2 2 8 2 2" xfId="43207"/>
    <cellStyle name="Note 3 2 2 8 3" xfId="20695"/>
    <cellStyle name="Note 3 2 2 8 3 2" xfId="43208"/>
    <cellStyle name="Note 3 2 2 8 4" xfId="43206"/>
    <cellStyle name="Note 3 2 2 9" xfId="4663"/>
    <cellStyle name="Note 3 2 2 9 2" xfId="12373"/>
    <cellStyle name="Note 3 2 2 9 2 2" xfId="43210"/>
    <cellStyle name="Note 3 2 2 9 3" xfId="43209"/>
    <cellStyle name="Note 3 2 3" xfId="2714"/>
    <cellStyle name="Note 3 2 3 10" xfId="8844"/>
    <cellStyle name="Note 3 2 3 10 2" xfId="43212"/>
    <cellStyle name="Note 3 2 3 11" xfId="13985"/>
    <cellStyle name="Note 3 2 3 11 2" xfId="43213"/>
    <cellStyle name="Note 3 2 3 12" xfId="43211"/>
    <cellStyle name="Note 3 2 3 2" xfId="3101"/>
    <cellStyle name="Note 3 2 3 2 2" xfId="7462"/>
    <cellStyle name="Note 3 2 3 2 2 2" xfId="11438"/>
    <cellStyle name="Note 3 2 3 2 2 2 2" xfId="43216"/>
    <cellStyle name="Note 3 2 3 2 2 3" xfId="20980"/>
    <cellStyle name="Note 3 2 3 2 2 3 2" xfId="43217"/>
    <cellStyle name="Note 3 2 3 2 2 4" xfId="43215"/>
    <cellStyle name="Note 3 2 3 2 3" xfId="5754"/>
    <cellStyle name="Note 3 2 3 2 3 2" xfId="19272"/>
    <cellStyle name="Note 3 2 3 2 3 2 2" xfId="43219"/>
    <cellStyle name="Note 3 2 3 2 3 3" xfId="43218"/>
    <cellStyle name="Note 3 2 3 2 4" xfId="9193"/>
    <cellStyle name="Note 3 2 3 2 4 2" xfId="43220"/>
    <cellStyle name="Note 3 2 3 2 5" xfId="14137"/>
    <cellStyle name="Note 3 2 3 2 5 2" xfId="43221"/>
    <cellStyle name="Note 3 2 3 2 6" xfId="43214"/>
    <cellStyle name="Note 3 2 3 3" xfId="3484"/>
    <cellStyle name="Note 3 2 3 3 2" xfId="6564"/>
    <cellStyle name="Note 3 2 3 3 2 2" xfId="10698"/>
    <cellStyle name="Note 3 2 3 3 2 2 2" xfId="43224"/>
    <cellStyle name="Note 3 2 3 3 2 3" xfId="20082"/>
    <cellStyle name="Note 3 2 3 3 2 3 2" xfId="43225"/>
    <cellStyle name="Note 3 2 3 3 2 4" xfId="43223"/>
    <cellStyle name="Note 3 2 3 3 3" xfId="4855"/>
    <cellStyle name="Note 3 2 3 3 3 2" xfId="18373"/>
    <cellStyle name="Note 3 2 3 3 3 2 2" xfId="43227"/>
    <cellStyle name="Note 3 2 3 3 3 3" xfId="43226"/>
    <cellStyle name="Note 3 2 3 3 4" xfId="9403"/>
    <cellStyle name="Note 3 2 3 3 4 2" xfId="43228"/>
    <cellStyle name="Note 3 2 3 3 5" xfId="13461"/>
    <cellStyle name="Note 3 2 3 3 5 2" xfId="43229"/>
    <cellStyle name="Note 3 2 3 3 6" xfId="43222"/>
    <cellStyle name="Note 3 2 3 4" xfId="3867"/>
    <cellStyle name="Note 3 2 3 4 2" xfId="7769"/>
    <cellStyle name="Note 3 2 3 4 2 2" xfId="11737"/>
    <cellStyle name="Note 3 2 3 4 2 2 2" xfId="43232"/>
    <cellStyle name="Note 3 2 3 4 2 3" xfId="21287"/>
    <cellStyle name="Note 3 2 3 4 2 3 2" xfId="43233"/>
    <cellStyle name="Note 3 2 3 4 2 4" xfId="43231"/>
    <cellStyle name="Note 3 2 3 4 3" xfId="6061"/>
    <cellStyle name="Note 3 2 3 4 3 2" xfId="19579"/>
    <cellStyle name="Note 3 2 3 4 3 2 2" xfId="43235"/>
    <cellStyle name="Note 3 2 3 4 3 3" xfId="43234"/>
    <cellStyle name="Note 3 2 3 4 4" xfId="9581"/>
    <cellStyle name="Note 3 2 3 4 4 2" xfId="43236"/>
    <cellStyle name="Note 3 2 3 4 5" xfId="13092"/>
    <cellStyle name="Note 3 2 3 4 5 2" xfId="43237"/>
    <cellStyle name="Note 3 2 3 4 6" xfId="43230"/>
    <cellStyle name="Note 3 2 3 5" xfId="4249"/>
    <cellStyle name="Note 3 2 3 5 2" xfId="8001"/>
    <cellStyle name="Note 3 2 3 5 2 2" xfId="11969"/>
    <cellStyle name="Note 3 2 3 5 2 2 2" xfId="43240"/>
    <cellStyle name="Note 3 2 3 5 2 3" xfId="21519"/>
    <cellStyle name="Note 3 2 3 5 2 3 2" xfId="43241"/>
    <cellStyle name="Note 3 2 3 5 2 4" xfId="43239"/>
    <cellStyle name="Note 3 2 3 5 3" xfId="6293"/>
    <cellStyle name="Note 3 2 3 5 3 2" xfId="19811"/>
    <cellStyle name="Note 3 2 3 5 3 2 2" xfId="43243"/>
    <cellStyle name="Note 3 2 3 5 3 3" xfId="43242"/>
    <cellStyle name="Note 3 2 3 5 4" xfId="9758"/>
    <cellStyle name="Note 3 2 3 5 4 2" xfId="43244"/>
    <cellStyle name="Note 3 2 3 5 5" xfId="12710"/>
    <cellStyle name="Note 3 2 3 5 5 2" xfId="43245"/>
    <cellStyle name="Note 3 2 3 5 6" xfId="43238"/>
    <cellStyle name="Note 3 2 3 6" xfId="6525"/>
    <cellStyle name="Note 3 2 3 6 2" xfId="8233"/>
    <cellStyle name="Note 3 2 3 6 2 2" xfId="12201"/>
    <cellStyle name="Note 3 2 3 6 2 2 2" xfId="43248"/>
    <cellStyle name="Note 3 2 3 6 2 3" xfId="21751"/>
    <cellStyle name="Note 3 2 3 6 2 3 2" xfId="43249"/>
    <cellStyle name="Note 3 2 3 6 2 4" xfId="43247"/>
    <cellStyle name="Note 3 2 3 6 3" xfId="10659"/>
    <cellStyle name="Note 3 2 3 6 3 2" xfId="43250"/>
    <cellStyle name="Note 3 2 3 6 4" xfId="20043"/>
    <cellStyle name="Note 3 2 3 6 4 2" xfId="43251"/>
    <cellStyle name="Note 3 2 3 6 5" xfId="43246"/>
    <cellStyle name="Note 3 2 3 7" xfId="5513"/>
    <cellStyle name="Note 3 2 3 7 2" xfId="10254"/>
    <cellStyle name="Note 3 2 3 7 2 2" xfId="43253"/>
    <cellStyle name="Note 3 2 3 7 3" xfId="19031"/>
    <cellStyle name="Note 3 2 3 7 3 2" xfId="43254"/>
    <cellStyle name="Note 3 2 3 7 4" xfId="43252"/>
    <cellStyle name="Note 3 2 3 8" xfId="7221"/>
    <cellStyle name="Note 3 2 3 8 2" xfId="11242"/>
    <cellStyle name="Note 3 2 3 8 2 2" xfId="43256"/>
    <cellStyle name="Note 3 2 3 8 3" xfId="20739"/>
    <cellStyle name="Note 3 2 3 8 3 2" xfId="43257"/>
    <cellStyle name="Note 3 2 3 8 4" xfId="43255"/>
    <cellStyle name="Note 3 2 3 9" xfId="4707"/>
    <cellStyle name="Note 3 2 3 9 2" xfId="12341"/>
    <cellStyle name="Note 3 2 3 9 2 2" xfId="43259"/>
    <cellStyle name="Note 3 2 3 9 3" xfId="43258"/>
    <cellStyle name="Note 3 2 4" xfId="2771"/>
    <cellStyle name="Note 3 2 4 2" xfId="3158"/>
    <cellStyle name="Note 3 2 4 2 2" xfId="14771"/>
    <cellStyle name="Note 3 2 4 2 2 2" xfId="43262"/>
    <cellStyle name="Note 3 2 4 2 3" xfId="43261"/>
    <cellStyle name="Note 3 2 4 3" xfId="3541"/>
    <cellStyle name="Note 3 2 4 3 2" xfId="13404"/>
    <cellStyle name="Note 3 2 4 3 2 2" xfId="43264"/>
    <cellStyle name="Note 3 2 4 3 3" xfId="43263"/>
    <cellStyle name="Note 3 2 4 4" xfId="3924"/>
    <cellStyle name="Note 3 2 4 4 2" xfId="13035"/>
    <cellStyle name="Note 3 2 4 4 2 2" xfId="43266"/>
    <cellStyle name="Note 3 2 4 4 3" xfId="43265"/>
    <cellStyle name="Note 3 2 4 5" xfId="4306"/>
    <cellStyle name="Note 3 2 4 5 2" xfId="12654"/>
    <cellStyle name="Note 3 2 4 5 2 2" xfId="43268"/>
    <cellStyle name="Note 3 2 4 5 3" xfId="43267"/>
    <cellStyle name="Note 3 2 4 6" xfId="5303"/>
    <cellStyle name="Note 3 2 4 6 2" xfId="18821"/>
    <cellStyle name="Note 3 2 4 6 2 2" xfId="43270"/>
    <cellStyle name="Note 3 2 4 6 3" xfId="43269"/>
    <cellStyle name="Note 3 2 4 7" xfId="8901"/>
    <cellStyle name="Note 3 2 4 7 2" xfId="43271"/>
    <cellStyle name="Note 3 2 4 8" xfId="16756"/>
    <cellStyle name="Note 3 2 4 8 2" xfId="43272"/>
    <cellStyle name="Note 3 2 4 9" xfId="43260"/>
    <cellStyle name="Note 3 2 5" xfId="2389"/>
    <cellStyle name="Note 3 2 5 2" xfId="7011"/>
    <cellStyle name="Note 3 2 5 2 2" xfId="20529"/>
    <cellStyle name="Note 3 2 5 2 2 2" xfId="43275"/>
    <cellStyle name="Note 3 2 5 2 3" xfId="43274"/>
    <cellStyle name="Note 3 2 5 3" xfId="8541"/>
    <cellStyle name="Note 3 2 5 3 2" xfId="43276"/>
    <cellStyle name="Note 3 2 5 4" xfId="15988"/>
    <cellStyle name="Note 3 2 5 4 2" xfId="43277"/>
    <cellStyle name="Note 3 2 5 5" xfId="43273"/>
    <cellStyle name="Note 3 2 6" xfId="8379"/>
    <cellStyle name="Note 3 2 6 2" xfId="43278"/>
    <cellStyle name="Note 3 2 7" xfId="43161"/>
    <cellStyle name="Note 3 3" xfId="2138"/>
    <cellStyle name="Note 3 3 2" xfId="2422"/>
    <cellStyle name="Note 3 3 2 10" xfId="8574"/>
    <cellStyle name="Note 3 3 2 10 2" xfId="43281"/>
    <cellStyle name="Note 3 3 2 11" xfId="15040"/>
    <cellStyle name="Note 3 3 2 11 2" xfId="43282"/>
    <cellStyle name="Note 3 3 2 12" xfId="43280"/>
    <cellStyle name="Note 3 3 2 2" xfId="2809"/>
    <cellStyle name="Note 3 3 2 2 2" xfId="6798"/>
    <cellStyle name="Note 3 3 2 2 2 2" xfId="10888"/>
    <cellStyle name="Note 3 3 2 2 2 2 2" xfId="43285"/>
    <cellStyle name="Note 3 3 2 2 2 3" xfId="20316"/>
    <cellStyle name="Note 3 3 2 2 2 3 2" xfId="43286"/>
    <cellStyle name="Note 3 3 2 2 2 4" xfId="43284"/>
    <cellStyle name="Note 3 3 2 2 3" xfId="5089"/>
    <cellStyle name="Note 3 3 2 2 3 2" xfId="18607"/>
    <cellStyle name="Note 3 3 2 2 3 2 2" xfId="43288"/>
    <cellStyle name="Note 3 3 2 2 3 3" xfId="43287"/>
    <cellStyle name="Note 3 3 2 2 4" xfId="8939"/>
    <cellStyle name="Note 3 3 2 2 4 2" xfId="43289"/>
    <cellStyle name="Note 3 3 2 2 5" xfId="14438"/>
    <cellStyle name="Note 3 3 2 2 5 2" xfId="43290"/>
    <cellStyle name="Note 3 3 2 2 6" xfId="43283"/>
    <cellStyle name="Note 3 3 2 3" xfId="3192"/>
    <cellStyle name="Note 3 3 2 3 2" xfId="4610"/>
    <cellStyle name="Note 3 3 2 3 2 2" xfId="9850"/>
    <cellStyle name="Note 3 3 2 3 2 2 2" xfId="43293"/>
    <cellStyle name="Note 3 3 2 3 2 3" xfId="12406"/>
    <cellStyle name="Note 3 3 2 3 2 3 2" xfId="43294"/>
    <cellStyle name="Note 3 3 2 3 2 4" xfId="43292"/>
    <cellStyle name="Note 3 3 2 3 3" xfId="4746"/>
    <cellStyle name="Note 3 3 2 3 3 2" xfId="12231"/>
    <cellStyle name="Note 3 3 2 3 3 2 2" xfId="43296"/>
    <cellStyle name="Note 3 3 2 3 3 3" xfId="43295"/>
    <cellStyle name="Note 3 3 2 3 4" xfId="9254"/>
    <cellStyle name="Note 3 3 2 3 4 2" xfId="43297"/>
    <cellStyle name="Note 3 3 2 3 5" xfId="17979"/>
    <cellStyle name="Note 3 3 2 3 5 2" xfId="43298"/>
    <cellStyle name="Note 3 3 2 3 6" xfId="43291"/>
    <cellStyle name="Note 3 3 2 4" xfId="3575"/>
    <cellStyle name="Note 3 3 2 4 2" xfId="7696"/>
    <cellStyle name="Note 3 3 2 4 2 2" xfId="11664"/>
    <cellStyle name="Note 3 3 2 4 2 2 2" xfId="43301"/>
    <cellStyle name="Note 3 3 2 4 2 3" xfId="21214"/>
    <cellStyle name="Note 3 3 2 4 2 3 2" xfId="43302"/>
    <cellStyle name="Note 3 3 2 4 2 4" xfId="43300"/>
    <cellStyle name="Note 3 3 2 4 3" xfId="5988"/>
    <cellStyle name="Note 3 3 2 4 3 2" xfId="19506"/>
    <cellStyle name="Note 3 3 2 4 3 2 2" xfId="43304"/>
    <cellStyle name="Note 3 3 2 4 3 3" xfId="43303"/>
    <cellStyle name="Note 3 3 2 4 4" xfId="9432"/>
    <cellStyle name="Note 3 3 2 4 4 2" xfId="43305"/>
    <cellStyle name="Note 3 3 2 4 5" xfId="13373"/>
    <cellStyle name="Note 3 3 2 4 5 2" xfId="43306"/>
    <cellStyle name="Note 3 3 2 4 6" xfId="43299"/>
    <cellStyle name="Note 3 3 2 5" xfId="3957"/>
    <cellStyle name="Note 3 3 2 5 2" xfId="7928"/>
    <cellStyle name="Note 3 3 2 5 2 2" xfId="11896"/>
    <cellStyle name="Note 3 3 2 5 2 2 2" xfId="43309"/>
    <cellStyle name="Note 3 3 2 5 2 3" xfId="21446"/>
    <cellStyle name="Note 3 3 2 5 2 3 2" xfId="43310"/>
    <cellStyle name="Note 3 3 2 5 2 4" xfId="43308"/>
    <cellStyle name="Note 3 3 2 5 3" xfId="6220"/>
    <cellStyle name="Note 3 3 2 5 3 2" xfId="19738"/>
    <cellStyle name="Note 3 3 2 5 3 2 2" xfId="43312"/>
    <cellStyle name="Note 3 3 2 5 3 3" xfId="43311"/>
    <cellStyle name="Note 3 3 2 5 4" xfId="9609"/>
    <cellStyle name="Note 3 3 2 5 4 2" xfId="43313"/>
    <cellStyle name="Note 3 3 2 5 5" xfId="13002"/>
    <cellStyle name="Note 3 3 2 5 5 2" xfId="43314"/>
    <cellStyle name="Note 3 3 2 5 6" xfId="43307"/>
    <cellStyle name="Note 3 3 2 6" xfId="6452"/>
    <cellStyle name="Note 3 3 2 6 2" xfId="8160"/>
    <cellStyle name="Note 3 3 2 6 2 2" xfId="12128"/>
    <cellStyle name="Note 3 3 2 6 2 2 2" xfId="43317"/>
    <cellStyle name="Note 3 3 2 6 2 3" xfId="21678"/>
    <cellStyle name="Note 3 3 2 6 2 3 2" xfId="43318"/>
    <cellStyle name="Note 3 3 2 6 2 4" xfId="43316"/>
    <cellStyle name="Note 3 3 2 6 3" xfId="10586"/>
    <cellStyle name="Note 3 3 2 6 3 2" xfId="43319"/>
    <cellStyle name="Note 3 3 2 6 4" xfId="19970"/>
    <cellStyle name="Note 3 3 2 6 4 2" xfId="43320"/>
    <cellStyle name="Note 3 3 2 6 5" xfId="43315"/>
    <cellStyle name="Note 3 3 2 7" xfId="5440"/>
    <cellStyle name="Note 3 3 2 7 2" xfId="10181"/>
    <cellStyle name="Note 3 3 2 7 2 2" xfId="43322"/>
    <cellStyle name="Note 3 3 2 7 3" xfId="18958"/>
    <cellStyle name="Note 3 3 2 7 3 2" xfId="43323"/>
    <cellStyle name="Note 3 3 2 7 4" xfId="43321"/>
    <cellStyle name="Note 3 3 2 8" xfId="7148"/>
    <cellStyle name="Note 3 3 2 8 2" xfId="11169"/>
    <cellStyle name="Note 3 3 2 8 2 2" xfId="43325"/>
    <cellStyle name="Note 3 3 2 8 3" xfId="20666"/>
    <cellStyle name="Note 3 3 2 8 3 2" xfId="43326"/>
    <cellStyle name="Note 3 3 2 8 4" xfId="43324"/>
    <cellStyle name="Note 3 3 2 9" xfId="4632"/>
    <cellStyle name="Note 3 3 2 9 2" xfId="12249"/>
    <cellStyle name="Note 3 3 2 9 2 2" xfId="43328"/>
    <cellStyle name="Note 3 3 2 9 3" xfId="43327"/>
    <cellStyle name="Note 3 3 3" xfId="2630"/>
    <cellStyle name="Note 3 3 3 10" xfId="8760"/>
    <cellStyle name="Note 3 3 3 10 2" xfId="43330"/>
    <cellStyle name="Note 3 3 3 11" xfId="14971"/>
    <cellStyle name="Note 3 3 3 11 2" xfId="43331"/>
    <cellStyle name="Note 3 3 3 12" xfId="43329"/>
    <cellStyle name="Note 3 3 3 2" xfId="3017"/>
    <cellStyle name="Note 3 3 3 2 2" xfId="6802"/>
    <cellStyle name="Note 3 3 3 2 2 2" xfId="10892"/>
    <cellStyle name="Note 3 3 3 2 2 2 2" xfId="43334"/>
    <cellStyle name="Note 3 3 3 2 2 3" xfId="20320"/>
    <cellStyle name="Note 3 3 3 2 2 3 2" xfId="43335"/>
    <cellStyle name="Note 3 3 3 2 2 4" xfId="43333"/>
    <cellStyle name="Note 3 3 3 2 3" xfId="5093"/>
    <cellStyle name="Note 3 3 3 2 3 2" xfId="18611"/>
    <cellStyle name="Note 3 3 3 2 3 2 2" xfId="43337"/>
    <cellStyle name="Note 3 3 3 2 3 3" xfId="43336"/>
    <cellStyle name="Note 3 3 3 2 4" xfId="9109"/>
    <cellStyle name="Note 3 3 3 2 4 2" xfId="43338"/>
    <cellStyle name="Note 3 3 3 2 5" xfId="18216"/>
    <cellStyle name="Note 3 3 3 2 5 2" xfId="43339"/>
    <cellStyle name="Note 3 3 3 2 6" xfId="43332"/>
    <cellStyle name="Note 3 3 3 3" xfId="3400"/>
    <cellStyle name="Note 3 3 3 3 2" xfId="6556"/>
    <cellStyle name="Note 3 3 3 3 2 2" xfId="10690"/>
    <cellStyle name="Note 3 3 3 3 2 2 2" xfId="43342"/>
    <cellStyle name="Note 3 3 3 3 2 3" xfId="20074"/>
    <cellStyle name="Note 3 3 3 3 2 3 2" xfId="43343"/>
    <cellStyle name="Note 3 3 3 3 2 4" xfId="43341"/>
    <cellStyle name="Note 3 3 3 3 3" xfId="4847"/>
    <cellStyle name="Note 3 3 3 3 3 2" xfId="18365"/>
    <cellStyle name="Note 3 3 3 3 3 2 2" xfId="43345"/>
    <cellStyle name="Note 3 3 3 3 3 3" xfId="43344"/>
    <cellStyle name="Note 3 3 3 3 4" xfId="9323"/>
    <cellStyle name="Note 3 3 3 3 4 2" xfId="43346"/>
    <cellStyle name="Note 3 3 3 3 5" xfId="13545"/>
    <cellStyle name="Note 3 3 3 3 5 2" xfId="43347"/>
    <cellStyle name="Note 3 3 3 3 6" xfId="43340"/>
    <cellStyle name="Note 3 3 3 4" xfId="3783"/>
    <cellStyle name="Note 3 3 3 4 2" xfId="7664"/>
    <cellStyle name="Note 3 3 3 4 2 2" xfId="11632"/>
    <cellStyle name="Note 3 3 3 4 2 2 2" xfId="43350"/>
    <cellStyle name="Note 3 3 3 4 2 3" xfId="21182"/>
    <cellStyle name="Note 3 3 3 4 2 3 2" xfId="43351"/>
    <cellStyle name="Note 3 3 3 4 2 4" xfId="43349"/>
    <cellStyle name="Note 3 3 3 4 3" xfId="5956"/>
    <cellStyle name="Note 3 3 3 4 3 2" xfId="19474"/>
    <cellStyle name="Note 3 3 3 4 3 2 2" xfId="43353"/>
    <cellStyle name="Note 3 3 3 4 3 3" xfId="43352"/>
    <cellStyle name="Note 3 3 3 4 4" xfId="9501"/>
    <cellStyle name="Note 3 3 3 4 4 2" xfId="43354"/>
    <cellStyle name="Note 3 3 3 4 5" xfId="13176"/>
    <cellStyle name="Note 3 3 3 4 5 2" xfId="43355"/>
    <cellStyle name="Note 3 3 3 4 6" xfId="43348"/>
    <cellStyle name="Note 3 3 3 5" xfId="4165"/>
    <cellStyle name="Note 3 3 3 5 2" xfId="7896"/>
    <cellStyle name="Note 3 3 3 5 2 2" xfId="11864"/>
    <cellStyle name="Note 3 3 3 5 2 2 2" xfId="43358"/>
    <cellStyle name="Note 3 3 3 5 2 3" xfId="21414"/>
    <cellStyle name="Note 3 3 3 5 2 3 2" xfId="43359"/>
    <cellStyle name="Note 3 3 3 5 2 4" xfId="43357"/>
    <cellStyle name="Note 3 3 3 5 3" xfId="6188"/>
    <cellStyle name="Note 3 3 3 5 3 2" xfId="19706"/>
    <cellStyle name="Note 3 3 3 5 3 2 2" xfId="43361"/>
    <cellStyle name="Note 3 3 3 5 3 3" xfId="43360"/>
    <cellStyle name="Note 3 3 3 5 4" xfId="9678"/>
    <cellStyle name="Note 3 3 3 5 4 2" xfId="43362"/>
    <cellStyle name="Note 3 3 3 5 5" xfId="12794"/>
    <cellStyle name="Note 3 3 3 5 5 2" xfId="43363"/>
    <cellStyle name="Note 3 3 3 5 6" xfId="43356"/>
    <cellStyle name="Note 3 3 3 6" xfId="6420"/>
    <cellStyle name="Note 3 3 3 6 2" xfId="8128"/>
    <cellStyle name="Note 3 3 3 6 2 2" xfId="12096"/>
    <cellStyle name="Note 3 3 3 6 2 2 2" xfId="43366"/>
    <cellStyle name="Note 3 3 3 6 2 3" xfId="21646"/>
    <cellStyle name="Note 3 3 3 6 2 3 2" xfId="43367"/>
    <cellStyle name="Note 3 3 3 6 2 4" xfId="43365"/>
    <cellStyle name="Note 3 3 3 6 3" xfId="10554"/>
    <cellStyle name="Note 3 3 3 6 3 2" xfId="43368"/>
    <cellStyle name="Note 3 3 3 6 4" xfId="19938"/>
    <cellStyle name="Note 3 3 3 6 4 2" xfId="43369"/>
    <cellStyle name="Note 3 3 3 6 5" xfId="43364"/>
    <cellStyle name="Note 3 3 3 7" xfId="5408"/>
    <cellStyle name="Note 3 3 3 7 2" xfId="10149"/>
    <cellStyle name="Note 3 3 3 7 2 2" xfId="43371"/>
    <cellStyle name="Note 3 3 3 7 3" xfId="18926"/>
    <cellStyle name="Note 3 3 3 7 3 2" xfId="43372"/>
    <cellStyle name="Note 3 3 3 7 4" xfId="43370"/>
    <cellStyle name="Note 3 3 3 8" xfId="7116"/>
    <cellStyle name="Note 3 3 3 8 2" xfId="11137"/>
    <cellStyle name="Note 3 3 3 8 2 2" xfId="43374"/>
    <cellStyle name="Note 3 3 3 8 3" xfId="20634"/>
    <cellStyle name="Note 3 3 3 8 3 2" xfId="43375"/>
    <cellStyle name="Note 3 3 3 8 4" xfId="43373"/>
    <cellStyle name="Note 3 3 3 9" xfId="4504"/>
    <cellStyle name="Note 3 3 3 9 2" xfId="12469"/>
    <cellStyle name="Note 3 3 3 9 2 2" xfId="43377"/>
    <cellStyle name="Note 3 3 3 9 3" xfId="43376"/>
    <cellStyle name="Note 3 3 4" xfId="2544"/>
    <cellStyle name="Note 3 3 4 2" xfId="2931"/>
    <cellStyle name="Note 3 3 4 2 2" xfId="16588"/>
    <cellStyle name="Note 3 3 4 2 2 2" xfId="43380"/>
    <cellStyle name="Note 3 3 4 2 3" xfId="43379"/>
    <cellStyle name="Note 3 3 4 3" xfId="3314"/>
    <cellStyle name="Note 3 3 4 3 2" xfId="13570"/>
    <cellStyle name="Note 3 3 4 3 2 2" xfId="43382"/>
    <cellStyle name="Note 3 3 4 3 3" xfId="43381"/>
    <cellStyle name="Note 3 3 4 4" xfId="3697"/>
    <cellStyle name="Note 3 3 4 4 2" xfId="13262"/>
    <cellStyle name="Note 3 3 4 4 2 2" xfId="43384"/>
    <cellStyle name="Note 3 3 4 4 3" xfId="43383"/>
    <cellStyle name="Note 3 3 4 5" xfId="4079"/>
    <cellStyle name="Note 3 3 4 5 2" xfId="12880"/>
    <cellStyle name="Note 3 3 4 5 2 2" xfId="43386"/>
    <cellStyle name="Note 3 3 4 5 3" xfId="43385"/>
    <cellStyle name="Note 3 3 4 6" xfId="5223"/>
    <cellStyle name="Note 3 3 4 6 2" xfId="18741"/>
    <cellStyle name="Note 3 3 4 6 2 2" xfId="43388"/>
    <cellStyle name="Note 3 3 4 6 3" xfId="43387"/>
    <cellStyle name="Note 3 3 4 7" xfId="8684"/>
    <cellStyle name="Note 3 3 4 7 2" xfId="43389"/>
    <cellStyle name="Note 3 3 4 8" xfId="15032"/>
    <cellStyle name="Note 3 3 4 8 2" xfId="43390"/>
    <cellStyle name="Note 3 3 4 9" xfId="43378"/>
    <cellStyle name="Note 3 3 5" xfId="2338"/>
    <cellStyle name="Note 3 3 5 2" xfId="6932"/>
    <cellStyle name="Note 3 3 5 2 2" xfId="20450"/>
    <cellStyle name="Note 3 3 5 2 2 2" xfId="43393"/>
    <cellStyle name="Note 3 3 5 2 3" xfId="43392"/>
    <cellStyle name="Note 3 3 5 3" xfId="8491"/>
    <cellStyle name="Note 3 3 5 3 2" xfId="43394"/>
    <cellStyle name="Note 3 3 5 4" xfId="16182"/>
    <cellStyle name="Note 3 3 5 4 2" xfId="43395"/>
    <cellStyle name="Note 3 3 5 5" xfId="43391"/>
    <cellStyle name="Note 3 3 6" xfId="8295"/>
    <cellStyle name="Note 3 3 6 2" xfId="43396"/>
    <cellStyle name="Note 3 3 7" xfId="43279"/>
    <cellStyle name="Note 3 4" xfId="2430"/>
    <cellStyle name="Note 3 4 10" xfId="8582"/>
    <cellStyle name="Note 3 4 10 2" xfId="43398"/>
    <cellStyle name="Note 3 4 11" xfId="17651"/>
    <cellStyle name="Note 3 4 11 2" xfId="43399"/>
    <cellStyle name="Note 3 4 12" xfId="43397"/>
    <cellStyle name="Note 3 4 2" xfId="2817"/>
    <cellStyle name="Note 3 4 2 2" xfId="4549"/>
    <cellStyle name="Note 3 4 2 2 2" xfId="9801"/>
    <cellStyle name="Note 3 4 2 2 2 2" xfId="43402"/>
    <cellStyle name="Note 3 4 2 2 3" xfId="12437"/>
    <cellStyle name="Note 3 4 2 2 3 2" xfId="43403"/>
    <cellStyle name="Note 3 4 2 2 4" xfId="43401"/>
    <cellStyle name="Note 3 4 2 3" xfId="4772"/>
    <cellStyle name="Note 3 4 2 3 2" xfId="18290"/>
    <cellStyle name="Note 3 4 2 3 2 2" xfId="43405"/>
    <cellStyle name="Note 3 4 2 3 3" xfId="43404"/>
    <cellStyle name="Note 3 4 2 4" xfId="8947"/>
    <cellStyle name="Note 3 4 2 4 2" xfId="43406"/>
    <cellStyle name="Note 3 4 2 5" xfId="18067"/>
    <cellStyle name="Note 3 4 2 5 2" xfId="43407"/>
    <cellStyle name="Note 3 4 2 6" xfId="43400"/>
    <cellStyle name="Note 3 4 3" xfId="3200"/>
    <cellStyle name="Note 3 4 3 2" xfId="6571"/>
    <cellStyle name="Note 3 4 3 2 2" xfId="10705"/>
    <cellStyle name="Note 3 4 3 2 2 2" xfId="43410"/>
    <cellStyle name="Note 3 4 3 2 3" xfId="20089"/>
    <cellStyle name="Note 3 4 3 2 3 2" xfId="43411"/>
    <cellStyle name="Note 3 4 3 2 4" xfId="43409"/>
    <cellStyle name="Note 3 4 3 3" xfId="4862"/>
    <cellStyle name="Note 3 4 3 3 2" xfId="18380"/>
    <cellStyle name="Note 3 4 3 3 2 2" xfId="43413"/>
    <cellStyle name="Note 3 4 3 3 3" xfId="43412"/>
    <cellStyle name="Note 3 4 3 4" xfId="9262"/>
    <cellStyle name="Note 3 4 3 4 2" xfId="43414"/>
    <cellStyle name="Note 3 4 3 5" xfId="15921"/>
    <cellStyle name="Note 3 4 3 5 2" xfId="43415"/>
    <cellStyle name="Note 3 4 3 6" xfId="43408"/>
    <cellStyle name="Note 3 4 4" xfId="3583"/>
    <cellStyle name="Note 3 4 4 2" xfId="7704"/>
    <cellStyle name="Note 3 4 4 2 2" xfId="11672"/>
    <cellStyle name="Note 3 4 4 2 2 2" xfId="43418"/>
    <cellStyle name="Note 3 4 4 2 3" xfId="21222"/>
    <cellStyle name="Note 3 4 4 2 3 2" xfId="43419"/>
    <cellStyle name="Note 3 4 4 2 4" xfId="43417"/>
    <cellStyle name="Note 3 4 4 3" xfId="5996"/>
    <cellStyle name="Note 3 4 4 3 2" xfId="19514"/>
    <cellStyle name="Note 3 4 4 3 2 2" xfId="43421"/>
    <cellStyle name="Note 3 4 4 3 3" xfId="43420"/>
    <cellStyle name="Note 3 4 4 4" xfId="9440"/>
    <cellStyle name="Note 3 4 4 4 2" xfId="43422"/>
    <cellStyle name="Note 3 4 4 5" xfId="13365"/>
    <cellStyle name="Note 3 4 4 5 2" xfId="43423"/>
    <cellStyle name="Note 3 4 4 6" xfId="43416"/>
    <cellStyle name="Note 3 4 5" xfId="3965"/>
    <cellStyle name="Note 3 4 5 2" xfId="7936"/>
    <cellStyle name="Note 3 4 5 2 2" xfId="11904"/>
    <cellStyle name="Note 3 4 5 2 2 2" xfId="43426"/>
    <cellStyle name="Note 3 4 5 2 3" xfId="21454"/>
    <cellStyle name="Note 3 4 5 2 3 2" xfId="43427"/>
    <cellStyle name="Note 3 4 5 2 4" xfId="43425"/>
    <cellStyle name="Note 3 4 5 3" xfId="6228"/>
    <cellStyle name="Note 3 4 5 3 2" xfId="19746"/>
    <cellStyle name="Note 3 4 5 3 2 2" xfId="43429"/>
    <cellStyle name="Note 3 4 5 3 3" xfId="43428"/>
    <cellStyle name="Note 3 4 5 4" xfId="9617"/>
    <cellStyle name="Note 3 4 5 4 2" xfId="43430"/>
    <cellStyle name="Note 3 4 5 5" xfId="12994"/>
    <cellStyle name="Note 3 4 5 5 2" xfId="43431"/>
    <cellStyle name="Note 3 4 5 6" xfId="43424"/>
    <cellStyle name="Note 3 4 6" xfId="6460"/>
    <cellStyle name="Note 3 4 6 2" xfId="8168"/>
    <cellStyle name="Note 3 4 6 2 2" xfId="12136"/>
    <cellStyle name="Note 3 4 6 2 2 2" xfId="43434"/>
    <cellStyle name="Note 3 4 6 2 3" xfId="21686"/>
    <cellStyle name="Note 3 4 6 2 3 2" xfId="43435"/>
    <cellStyle name="Note 3 4 6 2 4" xfId="43433"/>
    <cellStyle name="Note 3 4 6 3" xfId="10594"/>
    <cellStyle name="Note 3 4 6 3 2" xfId="43436"/>
    <cellStyle name="Note 3 4 6 4" xfId="19978"/>
    <cellStyle name="Note 3 4 6 4 2" xfId="43437"/>
    <cellStyle name="Note 3 4 6 5" xfId="43432"/>
    <cellStyle name="Note 3 4 7" xfId="5448"/>
    <cellStyle name="Note 3 4 7 2" xfId="10189"/>
    <cellStyle name="Note 3 4 7 2 2" xfId="43439"/>
    <cellStyle name="Note 3 4 7 3" xfId="18966"/>
    <cellStyle name="Note 3 4 7 3 2" xfId="43440"/>
    <cellStyle name="Note 3 4 7 4" xfId="43438"/>
    <cellStyle name="Note 3 4 8" xfId="7156"/>
    <cellStyle name="Note 3 4 8 2" xfId="11177"/>
    <cellStyle name="Note 3 4 8 2 2" xfId="43442"/>
    <cellStyle name="Note 3 4 8 3" xfId="20674"/>
    <cellStyle name="Note 3 4 8 3 2" xfId="43443"/>
    <cellStyle name="Note 3 4 8 4" xfId="43441"/>
    <cellStyle name="Note 3 4 9" xfId="4641"/>
    <cellStyle name="Note 3 4 9 2" xfId="12395"/>
    <cellStyle name="Note 3 4 9 2 2" xfId="43445"/>
    <cellStyle name="Note 3 4 9 3" xfId="43444"/>
    <cellStyle name="Note 3 5" xfId="2657"/>
    <cellStyle name="Note 3 5 10" xfId="8787"/>
    <cellStyle name="Note 3 5 10 2" xfId="43447"/>
    <cellStyle name="Note 3 5 11" xfId="13731"/>
    <cellStyle name="Note 3 5 11 2" xfId="43448"/>
    <cellStyle name="Note 3 5 12" xfId="43446"/>
    <cellStyle name="Note 3 5 2" xfId="3044"/>
    <cellStyle name="Note 3 5 2 2" xfId="6877"/>
    <cellStyle name="Note 3 5 2 2 2" xfId="10956"/>
    <cellStyle name="Note 3 5 2 2 2 2" xfId="43451"/>
    <cellStyle name="Note 3 5 2 2 3" xfId="20395"/>
    <cellStyle name="Note 3 5 2 2 3 2" xfId="43452"/>
    <cellStyle name="Note 3 5 2 2 4" xfId="43450"/>
    <cellStyle name="Note 3 5 2 3" xfId="5168"/>
    <cellStyle name="Note 3 5 2 3 2" xfId="18686"/>
    <cellStyle name="Note 3 5 2 3 2 2" xfId="43454"/>
    <cellStyle name="Note 3 5 2 3 3" xfId="43453"/>
    <cellStyle name="Note 3 5 2 4" xfId="9136"/>
    <cellStyle name="Note 3 5 2 4 2" xfId="43455"/>
    <cellStyle name="Note 3 5 2 5" xfId="16895"/>
    <cellStyle name="Note 3 5 2 5 2" xfId="43456"/>
    <cellStyle name="Note 3 5 2 6" xfId="43449"/>
    <cellStyle name="Note 3 5 3" xfId="3427"/>
    <cellStyle name="Note 3 5 3 2" xfId="6561"/>
    <cellStyle name="Note 3 5 3 2 2" xfId="10695"/>
    <cellStyle name="Note 3 5 3 2 2 2" xfId="43459"/>
    <cellStyle name="Note 3 5 3 2 3" xfId="20079"/>
    <cellStyle name="Note 3 5 3 2 3 2" xfId="43460"/>
    <cellStyle name="Note 3 5 3 2 4" xfId="43458"/>
    <cellStyle name="Note 3 5 3 3" xfId="4852"/>
    <cellStyle name="Note 3 5 3 3 2" xfId="18370"/>
    <cellStyle name="Note 3 5 3 3 2 2" xfId="43462"/>
    <cellStyle name="Note 3 5 3 3 3" xfId="43461"/>
    <cellStyle name="Note 3 5 3 4" xfId="9350"/>
    <cellStyle name="Note 3 5 3 4 2" xfId="43463"/>
    <cellStyle name="Note 3 5 3 5" xfId="13518"/>
    <cellStyle name="Note 3 5 3 5 2" xfId="43464"/>
    <cellStyle name="Note 3 5 3 6" xfId="43457"/>
    <cellStyle name="Note 3 5 4" xfId="3810"/>
    <cellStyle name="Note 3 5 4 2" xfId="7637"/>
    <cellStyle name="Note 3 5 4 2 2" xfId="11605"/>
    <cellStyle name="Note 3 5 4 2 2 2" xfId="43467"/>
    <cellStyle name="Note 3 5 4 2 3" xfId="21155"/>
    <cellStyle name="Note 3 5 4 2 3 2" xfId="43468"/>
    <cellStyle name="Note 3 5 4 2 4" xfId="43466"/>
    <cellStyle name="Note 3 5 4 3" xfId="5929"/>
    <cellStyle name="Note 3 5 4 3 2" xfId="19447"/>
    <cellStyle name="Note 3 5 4 3 2 2" xfId="43470"/>
    <cellStyle name="Note 3 5 4 3 3" xfId="43469"/>
    <cellStyle name="Note 3 5 4 4" xfId="9528"/>
    <cellStyle name="Note 3 5 4 4 2" xfId="43471"/>
    <cellStyle name="Note 3 5 4 5" xfId="13149"/>
    <cellStyle name="Note 3 5 4 5 2" xfId="43472"/>
    <cellStyle name="Note 3 5 4 6" xfId="43465"/>
    <cellStyle name="Note 3 5 5" xfId="4192"/>
    <cellStyle name="Note 3 5 5 2" xfId="7869"/>
    <cellStyle name="Note 3 5 5 2 2" xfId="11837"/>
    <cellStyle name="Note 3 5 5 2 2 2" xfId="43475"/>
    <cellStyle name="Note 3 5 5 2 3" xfId="21387"/>
    <cellStyle name="Note 3 5 5 2 3 2" xfId="43476"/>
    <cellStyle name="Note 3 5 5 2 4" xfId="43474"/>
    <cellStyle name="Note 3 5 5 3" xfId="6161"/>
    <cellStyle name="Note 3 5 5 3 2" xfId="19679"/>
    <cellStyle name="Note 3 5 5 3 2 2" xfId="43478"/>
    <cellStyle name="Note 3 5 5 3 3" xfId="43477"/>
    <cellStyle name="Note 3 5 5 4" xfId="9705"/>
    <cellStyle name="Note 3 5 5 4 2" xfId="43479"/>
    <cellStyle name="Note 3 5 5 5" xfId="12767"/>
    <cellStyle name="Note 3 5 5 5 2" xfId="43480"/>
    <cellStyle name="Note 3 5 5 6" xfId="43473"/>
    <cellStyle name="Note 3 5 6" xfId="6393"/>
    <cellStyle name="Note 3 5 6 2" xfId="8101"/>
    <cellStyle name="Note 3 5 6 2 2" xfId="12069"/>
    <cellStyle name="Note 3 5 6 2 2 2" xfId="43483"/>
    <cellStyle name="Note 3 5 6 2 3" xfId="21619"/>
    <cellStyle name="Note 3 5 6 2 3 2" xfId="43484"/>
    <cellStyle name="Note 3 5 6 2 4" xfId="43482"/>
    <cellStyle name="Note 3 5 6 3" xfId="10527"/>
    <cellStyle name="Note 3 5 6 3 2" xfId="43485"/>
    <cellStyle name="Note 3 5 6 4" xfId="19911"/>
    <cellStyle name="Note 3 5 6 4 2" xfId="43486"/>
    <cellStyle name="Note 3 5 6 5" xfId="43481"/>
    <cellStyle name="Note 3 5 7" xfId="5381"/>
    <cellStyle name="Note 3 5 7 2" xfId="10122"/>
    <cellStyle name="Note 3 5 7 2 2" xfId="43488"/>
    <cellStyle name="Note 3 5 7 3" xfId="18899"/>
    <cellStyle name="Note 3 5 7 3 2" xfId="43489"/>
    <cellStyle name="Note 3 5 7 4" xfId="43487"/>
    <cellStyle name="Note 3 5 8" xfId="7089"/>
    <cellStyle name="Note 3 5 8 2" xfId="11110"/>
    <cellStyle name="Note 3 5 8 2 2" xfId="43491"/>
    <cellStyle name="Note 3 5 8 3" xfId="20607"/>
    <cellStyle name="Note 3 5 8 3 2" xfId="43492"/>
    <cellStyle name="Note 3 5 8 4" xfId="43490"/>
    <cellStyle name="Note 3 5 9" xfId="4476"/>
    <cellStyle name="Note 3 5 9 2" xfId="12497"/>
    <cellStyle name="Note 3 5 9 2 2" xfId="43494"/>
    <cellStyle name="Note 3 5 9 3" xfId="43493"/>
    <cellStyle name="Note 3 6" xfId="2522"/>
    <cellStyle name="Note 3 6 2" xfId="2909"/>
    <cellStyle name="Note 3 6 2 2" xfId="7261"/>
    <cellStyle name="Note 3 6 2 2 2" xfId="20779"/>
    <cellStyle name="Note 3 6 2 2 2 2" xfId="43498"/>
    <cellStyle name="Note 3 6 2 2 3" xfId="43497"/>
    <cellStyle name="Note 3 6 2 3" xfId="9021"/>
    <cellStyle name="Note 3 6 2 3 2" xfId="43499"/>
    <cellStyle name="Note 3 6 2 4" xfId="16863"/>
    <cellStyle name="Note 3 6 2 4 2" xfId="43500"/>
    <cellStyle name="Note 3 6 2 5" xfId="43496"/>
    <cellStyle name="Note 3 6 3" xfId="3292"/>
    <cellStyle name="Note 3 6 3 2" xfId="13948"/>
    <cellStyle name="Note 3 6 3 2 2" xfId="43502"/>
    <cellStyle name="Note 3 6 3 3" xfId="43501"/>
    <cellStyle name="Note 3 6 4" xfId="3675"/>
    <cellStyle name="Note 3 6 4 2" xfId="13284"/>
    <cellStyle name="Note 3 6 4 2 2" xfId="43504"/>
    <cellStyle name="Note 3 6 4 3" xfId="43503"/>
    <cellStyle name="Note 3 6 5" xfId="4057"/>
    <cellStyle name="Note 3 6 5 2" xfId="12902"/>
    <cellStyle name="Note 3 6 5 2 2" xfId="43506"/>
    <cellStyle name="Note 3 6 5 3" xfId="43505"/>
    <cellStyle name="Note 3 6 6" xfId="5553"/>
    <cellStyle name="Note 3 6 6 2" xfId="19071"/>
    <cellStyle name="Note 3 6 6 2 2" xfId="43508"/>
    <cellStyle name="Note 3 6 6 3" xfId="43507"/>
    <cellStyle name="Note 3 6 7" xfId="8662"/>
    <cellStyle name="Note 3 6 7 2" xfId="43509"/>
    <cellStyle name="Note 3 6 8" xfId="13787"/>
    <cellStyle name="Note 3 6 8 2" xfId="43510"/>
    <cellStyle name="Note 3 6 9" xfId="43495"/>
    <cellStyle name="Note 3 7" xfId="4828"/>
    <cellStyle name="Note 3 7 2" xfId="4541"/>
    <cellStyle name="Note 3 7 2 2" xfId="9794"/>
    <cellStyle name="Note 3 7 2 2 2" xfId="43513"/>
    <cellStyle name="Note 3 7 2 3" xfId="12290"/>
    <cellStyle name="Note 3 7 2 3 2" xfId="43514"/>
    <cellStyle name="Note 3 7 2 4" xfId="43512"/>
    <cellStyle name="Note 3 7 3" xfId="9906"/>
    <cellStyle name="Note 3 7 3 2" xfId="43515"/>
    <cellStyle name="Note 3 7 4" xfId="18346"/>
    <cellStyle name="Note 3 7 4 2" xfId="43516"/>
    <cellStyle name="Note 3 7 5" xfId="43511"/>
    <cellStyle name="Note 3 8" xfId="5818"/>
    <cellStyle name="Note 3 8 2" xfId="7526"/>
    <cellStyle name="Note 3 8 2 2" xfId="11497"/>
    <cellStyle name="Note 3 8 2 2 2" xfId="43519"/>
    <cellStyle name="Note 3 8 2 3" xfId="21044"/>
    <cellStyle name="Note 3 8 2 3 2" xfId="43520"/>
    <cellStyle name="Note 3 8 2 4" xfId="43518"/>
    <cellStyle name="Note 3 8 3" xfId="10353"/>
    <cellStyle name="Note 3 8 3 2" xfId="43521"/>
    <cellStyle name="Note 3 8 4" xfId="19336"/>
    <cellStyle name="Note 3 8 4 2" xfId="43522"/>
    <cellStyle name="Note 3 8 5" xfId="43517"/>
    <cellStyle name="Note 3 9" xfId="5812"/>
    <cellStyle name="Note 3 9 2" xfId="7520"/>
    <cellStyle name="Note 3 9 2 2" xfId="11491"/>
    <cellStyle name="Note 3 9 2 2 2" xfId="43525"/>
    <cellStyle name="Note 3 9 2 3" xfId="21038"/>
    <cellStyle name="Note 3 9 2 3 2" xfId="43526"/>
    <cellStyle name="Note 3 9 2 4" xfId="43524"/>
    <cellStyle name="Note 3 9 3" xfId="10347"/>
    <cellStyle name="Note 3 9 3 2" xfId="43527"/>
    <cellStyle name="Note 3 9 4" xfId="19330"/>
    <cellStyle name="Note 3 9 4 2" xfId="43528"/>
    <cellStyle name="Note 3 9 5" xfId="43523"/>
    <cellStyle name="Note 4" xfId="2486"/>
    <cellStyle name="Note 4 2" xfId="2873"/>
    <cellStyle name="Note 4 2 2" xfId="17192"/>
    <cellStyle name="Note 4 2 2 2" xfId="43531"/>
    <cellStyle name="Note 4 2 3" xfId="43530"/>
    <cellStyle name="Note 4 3" xfId="3256"/>
    <cellStyle name="Note 4 3 2" xfId="14199"/>
    <cellStyle name="Note 4 3 2 2" xfId="43533"/>
    <cellStyle name="Note 4 3 3" xfId="43532"/>
    <cellStyle name="Note 4 4" xfId="3639"/>
    <cellStyle name="Note 4 4 2" xfId="13320"/>
    <cellStyle name="Note 4 4 2 2" xfId="43535"/>
    <cellStyle name="Note 4 4 3" xfId="43534"/>
    <cellStyle name="Note 4 5" xfId="4021"/>
    <cellStyle name="Note 4 5 2" xfId="12938"/>
    <cellStyle name="Note 4 5 2 2" xfId="43537"/>
    <cellStyle name="Note 4 5 3" xfId="43536"/>
    <cellStyle name="Note 4 6" xfId="15602"/>
    <cellStyle name="Note 4 6 2" xfId="43538"/>
    <cellStyle name="Note 4 7" xfId="43529"/>
    <cellStyle name="Note 5" xfId="2602"/>
    <cellStyle name="Note 5 2" xfId="2989"/>
    <cellStyle name="Note 5 2 2" xfId="16011"/>
    <cellStyle name="Note 5 2 2 2" xfId="43541"/>
    <cellStyle name="Note 5 2 3" xfId="43540"/>
    <cellStyle name="Note 5 3" xfId="3372"/>
    <cellStyle name="Note 5 3 2" xfId="13590"/>
    <cellStyle name="Note 5 3 2 2" xfId="43543"/>
    <cellStyle name="Note 5 3 3" xfId="43542"/>
    <cellStyle name="Note 5 4" xfId="3755"/>
    <cellStyle name="Note 5 4 2" xfId="13204"/>
    <cellStyle name="Note 5 4 2 2" xfId="43545"/>
    <cellStyle name="Note 5 4 3" xfId="43544"/>
    <cellStyle name="Note 5 5" xfId="4137"/>
    <cellStyle name="Note 5 5 2" xfId="12822"/>
    <cellStyle name="Note 5 5 2 2" xfId="43547"/>
    <cellStyle name="Note 5 5 3" xfId="43546"/>
    <cellStyle name="Note 5 6" xfId="16591"/>
    <cellStyle name="Note 5 6 2" xfId="43548"/>
    <cellStyle name="Note 5 7" xfId="43539"/>
    <cellStyle name="Note 6" xfId="21868"/>
    <cellStyle name="Note 6 2" xfId="43549"/>
    <cellStyle name="Note 7" xfId="29074"/>
    <cellStyle name="Note 8" xfId="56060"/>
    <cellStyle name="Output" xfId="1998"/>
    <cellStyle name="Output 10" xfId="56061"/>
    <cellStyle name="Output 2" xfId="2097"/>
    <cellStyle name="Output 2 10" xfId="4737"/>
    <cellStyle name="Output 2 10 2" xfId="9877"/>
    <cellStyle name="Output 2 10 2 2" xfId="43552"/>
    <cellStyle name="Output 2 10 3" xfId="15619"/>
    <cellStyle name="Output 2 10 3 2" xfId="43553"/>
    <cellStyle name="Output 2 10 4" xfId="12311"/>
    <cellStyle name="Output 2 10 4 2" xfId="43554"/>
    <cellStyle name="Output 2 10 5" xfId="43551"/>
    <cellStyle name="Output 2 11" xfId="4519"/>
    <cellStyle name="Output 2 11 2" xfId="9781"/>
    <cellStyle name="Output 2 11 2 2" xfId="43556"/>
    <cellStyle name="Output 2 11 3" xfId="15473"/>
    <cellStyle name="Output 2 11 3 2" xfId="43557"/>
    <cellStyle name="Output 2 11 4" xfId="12454"/>
    <cellStyle name="Output 2 11 4 2" xfId="43558"/>
    <cellStyle name="Output 2 11 5" xfId="43555"/>
    <cellStyle name="Output 2 12" xfId="4330"/>
    <cellStyle name="Output 2 12 2" xfId="15307"/>
    <cellStyle name="Output 2 12 2 2" xfId="43560"/>
    <cellStyle name="Output 2 12 3" xfId="12630"/>
    <cellStyle name="Output 2 12 3 2" xfId="43561"/>
    <cellStyle name="Output 2 12 4" xfId="43559"/>
    <cellStyle name="Output 2 13" xfId="8260"/>
    <cellStyle name="Output 2 13 2" xfId="43562"/>
    <cellStyle name="Output 2 14" xfId="13625"/>
    <cellStyle name="Output 2 14 2" xfId="43563"/>
    <cellStyle name="Output 2 15" xfId="43550"/>
    <cellStyle name="Output 2 2" xfId="2186"/>
    <cellStyle name="Output 2 2 10" xfId="6962"/>
    <cellStyle name="Output 2 2 10 2" xfId="11016"/>
    <cellStyle name="Output 2 2 10 2 2" xfId="43566"/>
    <cellStyle name="Output 2 2 10 3" xfId="17320"/>
    <cellStyle name="Output 2 2 10 3 2" xfId="43567"/>
    <cellStyle name="Output 2 2 10 4" xfId="20480"/>
    <cellStyle name="Output 2 2 10 4 2" xfId="43568"/>
    <cellStyle name="Output 2 2 10 5" xfId="43565"/>
    <cellStyle name="Output 2 2 11" xfId="4379"/>
    <cellStyle name="Output 2 2 11 2" xfId="15352"/>
    <cellStyle name="Output 2 2 11 2 2" xfId="43570"/>
    <cellStyle name="Output 2 2 11 3" xfId="12592"/>
    <cellStyle name="Output 2 2 11 3 2" xfId="43571"/>
    <cellStyle name="Output 2 2 11 4" xfId="43569"/>
    <cellStyle name="Output 2 2 12" xfId="8341"/>
    <cellStyle name="Output 2 2 12 2" xfId="43572"/>
    <cellStyle name="Output 2 2 13" xfId="13755"/>
    <cellStyle name="Output 2 2 13 2" xfId="43573"/>
    <cellStyle name="Output 2 2 14" xfId="15271"/>
    <cellStyle name="Output 2 2 14 2" xfId="43574"/>
    <cellStyle name="Output 2 2 15" xfId="43564"/>
    <cellStyle name="Output 2 2 2" xfId="2113"/>
    <cellStyle name="Output 2 2 2 10" xfId="4363"/>
    <cellStyle name="Output 2 2 2 10 2" xfId="15338"/>
    <cellStyle name="Output 2 2 2 10 2 2" xfId="43577"/>
    <cellStyle name="Output 2 2 2 10 3" xfId="12597"/>
    <cellStyle name="Output 2 2 2 10 3 2" xfId="43578"/>
    <cellStyle name="Output 2 2 2 10 4" xfId="43576"/>
    <cellStyle name="Output 2 2 2 11" xfId="8270"/>
    <cellStyle name="Output 2 2 2 11 2" xfId="43579"/>
    <cellStyle name="Output 2 2 2 12" xfId="13692"/>
    <cellStyle name="Output 2 2 2 12 2" xfId="43580"/>
    <cellStyle name="Output 2 2 2 13" xfId="43575"/>
    <cellStyle name="Output 2 2 2 2" xfId="2605"/>
    <cellStyle name="Output 2 2 2 2 10" xfId="8735"/>
    <cellStyle name="Output 2 2 2 2 10 2" xfId="43582"/>
    <cellStyle name="Output 2 2 2 2 11" xfId="14060"/>
    <cellStyle name="Output 2 2 2 2 11 2" xfId="43583"/>
    <cellStyle name="Output 2 2 2 2 12" xfId="16245"/>
    <cellStyle name="Output 2 2 2 2 12 2" xfId="43584"/>
    <cellStyle name="Output 2 2 2 2 13" xfId="43581"/>
    <cellStyle name="Output 2 2 2 2 2" xfId="2992"/>
    <cellStyle name="Output 2 2 2 2 2 2" xfId="6853"/>
    <cellStyle name="Output 2 2 2 2 2 2 2" xfId="10939"/>
    <cellStyle name="Output 2 2 2 2 2 2 2 2" xfId="43587"/>
    <cellStyle name="Output 2 2 2 2 2 2 3" xfId="17234"/>
    <cellStyle name="Output 2 2 2 2 2 2 3 2" xfId="43588"/>
    <cellStyle name="Output 2 2 2 2 2 2 4" xfId="20371"/>
    <cellStyle name="Output 2 2 2 2 2 2 4 2" xfId="43589"/>
    <cellStyle name="Output 2 2 2 2 2 2 5" xfId="43586"/>
    <cellStyle name="Output 2 2 2 2 2 3" xfId="5144"/>
    <cellStyle name="Output 2 2 2 2 2 3 2" xfId="15943"/>
    <cellStyle name="Output 2 2 2 2 2 3 2 2" xfId="43591"/>
    <cellStyle name="Output 2 2 2 2 2 3 3" xfId="18662"/>
    <cellStyle name="Output 2 2 2 2 2 3 3 2" xfId="43592"/>
    <cellStyle name="Output 2 2 2 2 2 3 4" xfId="43590"/>
    <cellStyle name="Output 2 2 2 2 2 4" xfId="9084"/>
    <cellStyle name="Output 2 2 2 2 2 4 2" xfId="43593"/>
    <cellStyle name="Output 2 2 2 2 2 5" xfId="14340"/>
    <cellStyle name="Output 2 2 2 2 2 5 2" xfId="43594"/>
    <cellStyle name="Output 2 2 2 2 2 6" xfId="15659"/>
    <cellStyle name="Output 2 2 2 2 2 6 2" xfId="43595"/>
    <cellStyle name="Output 2 2 2 2 2 7" xfId="43585"/>
    <cellStyle name="Output 2 2 2 2 3" xfId="3375"/>
    <cellStyle name="Output 2 2 2 2 3 2" xfId="7361"/>
    <cellStyle name="Output 2 2 2 2 3 2 2" xfId="11352"/>
    <cellStyle name="Output 2 2 2 2 3 2 2 2" xfId="43598"/>
    <cellStyle name="Output 2 2 2 2 3 2 3" xfId="17617"/>
    <cellStyle name="Output 2 2 2 2 3 2 3 2" xfId="43599"/>
    <cellStyle name="Output 2 2 2 2 3 2 4" xfId="20879"/>
    <cellStyle name="Output 2 2 2 2 3 2 4 2" xfId="43600"/>
    <cellStyle name="Output 2 2 2 2 3 2 5" xfId="43597"/>
    <cellStyle name="Output 2 2 2 2 3 3" xfId="5653"/>
    <cellStyle name="Output 2 2 2 2 3 3 2" xfId="16325"/>
    <cellStyle name="Output 2 2 2 2 3 3 2 2" xfId="43602"/>
    <cellStyle name="Output 2 2 2 2 3 3 3" xfId="19171"/>
    <cellStyle name="Output 2 2 2 2 3 3 3 2" xfId="43603"/>
    <cellStyle name="Output 2 2 2 2 3 3 4" xfId="43601"/>
    <cellStyle name="Output 2 2 2 2 3 4" xfId="9298"/>
    <cellStyle name="Output 2 2 2 2 3 4 2" xfId="43604"/>
    <cellStyle name="Output 2 2 2 2 3 5" xfId="14616"/>
    <cellStyle name="Output 2 2 2 2 3 5 2" xfId="43605"/>
    <cellStyle name="Output 2 2 2 2 3 6" xfId="12303"/>
    <cellStyle name="Output 2 2 2 2 3 6 2" xfId="43606"/>
    <cellStyle name="Output 2 2 2 2 3 7" xfId="43596"/>
    <cellStyle name="Output 2 2 2 2 4" xfId="3758"/>
    <cellStyle name="Output 2 2 2 2 4 2" xfId="7677"/>
    <cellStyle name="Output 2 2 2 2 4 2 2" xfId="11645"/>
    <cellStyle name="Output 2 2 2 2 4 2 2 2" xfId="43609"/>
    <cellStyle name="Output 2 2 2 2 4 2 3" xfId="17869"/>
    <cellStyle name="Output 2 2 2 2 4 2 3 2" xfId="43610"/>
    <cellStyle name="Output 2 2 2 2 4 2 4" xfId="21195"/>
    <cellStyle name="Output 2 2 2 2 4 2 4 2" xfId="43611"/>
    <cellStyle name="Output 2 2 2 2 4 2 5" xfId="43608"/>
    <cellStyle name="Output 2 2 2 2 4 3" xfId="5969"/>
    <cellStyle name="Output 2 2 2 2 4 3 2" xfId="16578"/>
    <cellStyle name="Output 2 2 2 2 4 3 2 2" xfId="43613"/>
    <cellStyle name="Output 2 2 2 2 4 3 3" xfId="19487"/>
    <cellStyle name="Output 2 2 2 2 4 3 3 2" xfId="43614"/>
    <cellStyle name="Output 2 2 2 2 4 3 4" xfId="43612"/>
    <cellStyle name="Output 2 2 2 2 4 4" xfId="9476"/>
    <cellStyle name="Output 2 2 2 2 4 4 2" xfId="43615"/>
    <cellStyle name="Output 2 2 2 2 4 5" xfId="14891"/>
    <cellStyle name="Output 2 2 2 2 4 5 2" xfId="43616"/>
    <cellStyle name="Output 2 2 2 2 4 6" xfId="13201"/>
    <cellStyle name="Output 2 2 2 2 4 6 2" xfId="43617"/>
    <cellStyle name="Output 2 2 2 2 4 7" xfId="43607"/>
    <cellStyle name="Output 2 2 2 2 5" xfId="4140"/>
    <cellStyle name="Output 2 2 2 2 5 2" xfId="7909"/>
    <cellStyle name="Output 2 2 2 2 5 2 2" xfId="11877"/>
    <cellStyle name="Output 2 2 2 2 5 2 2 2" xfId="43620"/>
    <cellStyle name="Output 2 2 2 2 5 2 3" xfId="18040"/>
    <cellStyle name="Output 2 2 2 2 5 2 3 2" xfId="43621"/>
    <cellStyle name="Output 2 2 2 2 5 2 4" xfId="21427"/>
    <cellStyle name="Output 2 2 2 2 5 2 4 2" xfId="43622"/>
    <cellStyle name="Output 2 2 2 2 5 2 5" xfId="43619"/>
    <cellStyle name="Output 2 2 2 2 5 3" xfId="6201"/>
    <cellStyle name="Output 2 2 2 2 5 3 2" xfId="16749"/>
    <cellStyle name="Output 2 2 2 2 5 3 2 2" xfId="43624"/>
    <cellStyle name="Output 2 2 2 2 5 3 3" xfId="19719"/>
    <cellStyle name="Output 2 2 2 2 5 3 3 2" xfId="43625"/>
    <cellStyle name="Output 2 2 2 2 5 3 4" xfId="43623"/>
    <cellStyle name="Output 2 2 2 2 5 4" xfId="9653"/>
    <cellStyle name="Output 2 2 2 2 5 4 2" xfId="43626"/>
    <cellStyle name="Output 2 2 2 2 5 5" xfId="15165"/>
    <cellStyle name="Output 2 2 2 2 5 5 2" xfId="43627"/>
    <cellStyle name="Output 2 2 2 2 5 6" xfId="12819"/>
    <cellStyle name="Output 2 2 2 2 5 6 2" xfId="43628"/>
    <cellStyle name="Output 2 2 2 2 5 7" xfId="43618"/>
    <cellStyle name="Output 2 2 2 2 6" xfId="6433"/>
    <cellStyle name="Output 2 2 2 2 6 2" xfId="8141"/>
    <cellStyle name="Output 2 2 2 2 6 2 2" xfId="12109"/>
    <cellStyle name="Output 2 2 2 2 6 2 2 2" xfId="43631"/>
    <cellStyle name="Output 2 2 2 2 6 2 3" xfId="18211"/>
    <cellStyle name="Output 2 2 2 2 6 2 3 2" xfId="43632"/>
    <cellStyle name="Output 2 2 2 2 6 2 4" xfId="21659"/>
    <cellStyle name="Output 2 2 2 2 6 2 4 2" xfId="43633"/>
    <cellStyle name="Output 2 2 2 2 6 2 5" xfId="43630"/>
    <cellStyle name="Output 2 2 2 2 6 3" xfId="10567"/>
    <cellStyle name="Output 2 2 2 2 6 3 2" xfId="43634"/>
    <cellStyle name="Output 2 2 2 2 6 4" xfId="16919"/>
    <cellStyle name="Output 2 2 2 2 6 4 2" xfId="43635"/>
    <cellStyle name="Output 2 2 2 2 6 5" xfId="19951"/>
    <cellStyle name="Output 2 2 2 2 6 5 2" xfId="43636"/>
    <cellStyle name="Output 2 2 2 2 6 6" xfId="43629"/>
    <cellStyle name="Output 2 2 2 2 7" xfId="5421"/>
    <cellStyle name="Output 2 2 2 2 7 2" xfId="10162"/>
    <cellStyle name="Output 2 2 2 2 7 2 2" xfId="43638"/>
    <cellStyle name="Output 2 2 2 2 7 3" xfId="16157"/>
    <cellStyle name="Output 2 2 2 2 7 3 2" xfId="43639"/>
    <cellStyle name="Output 2 2 2 2 7 4" xfId="18939"/>
    <cellStyle name="Output 2 2 2 2 7 4 2" xfId="43640"/>
    <cellStyle name="Output 2 2 2 2 7 5" xfId="43637"/>
    <cellStyle name="Output 2 2 2 2 8" xfId="7129"/>
    <cellStyle name="Output 2 2 2 2 8 2" xfId="11150"/>
    <cellStyle name="Output 2 2 2 2 8 2 2" xfId="43642"/>
    <cellStyle name="Output 2 2 2 2 8 3" xfId="17449"/>
    <cellStyle name="Output 2 2 2 2 8 3 2" xfId="43643"/>
    <cellStyle name="Output 2 2 2 2 8 4" xfId="20647"/>
    <cellStyle name="Output 2 2 2 2 8 4 2" xfId="43644"/>
    <cellStyle name="Output 2 2 2 2 8 5" xfId="43641"/>
    <cellStyle name="Output 2 2 2 2 9" xfId="4517"/>
    <cellStyle name="Output 2 2 2 2 9 2" xfId="15472"/>
    <cellStyle name="Output 2 2 2 2 9 2 2" xfId="43646"/>
    <cellStyle name="Output 2 2 2 2 9 3" xfId="12456"/>
    <cellStyle name="Output 2 2 2 2 9 3 2" xfId="43647"/>
    <cellStyle name="Output 2 2 2 2 9 4" xfId="43645"/>
    <cellStyle name="Output 2 2 2 3" xfId="2597"/>
    <cellStyle name="Output 2 2 2 3 10" xfId="43648"/>
    <cellStyle name="Output 2 2 2 3 2" xfId="2984"/>
    <cellStyle name="Output 2 2 2 3 2 2" xfId="6809"/>
    <cellStyle name="Output 2 2 2 3 2 2 2" xfId="17199"/>
    <cellStyle name="Output 2 2 2 3 2 2 2 2" xfId="43651"/>
    <cellStyle name="Output 2 2 2 3 2 2 3" xfId="20327"/>
    <cellStyle name="Output 2 2 2 3 2 2 3 2" xfId="43652"/>
    <cellStyle name="Output 2 2 2 3 2 2 4" xfId="43650"/>
    <cellStyle name="Output 2 2 2 3 2 3" xfId="9077"/>
    <cellStyle name="Output 2 2 2 3 2 3 2" xfId="43653"/>
    <cellStyle name="Output 2 2 2 3 2 4" xfId="14334"/>
    <cellStyle name="Output 2 2 2 3 2 4 2" xfId="43654"/>
    <cellStyle name="Output 2 2 2 3 2 5" xfId="14226"/>
    <cellStyle name="Output 2 2 2 3 2 5 2" xfId="43655"/>
    <cellStyle name="Output 2 2 2 3 2 6" xfId="43649"/>
    <cellStyle name="Output 2 2 2 3 3" xfId="3367"/>
    <cellStyle name="Output 2 2 2 3 3 2" xfId="14610"/>
    <cellStyle name="Output 2 2 2 3 3 2 2" xfId="43657"/>
    <cellStyle name="Output 2 2 2 3 3 3" xfId="13607"/>
    <cellStyle name="Output 2 2 2 3 3 3 2" xfId="43658"/>
    <cellStyle name="Output 2 2 2 3 3 4" xfId="43656"/>
    <cellStyle name="Output 2 2 2 3 4" xfId="3750"/>
    <cellStyle name="Output 2 2 2 3 4 2" xfId="14885"/>
    <cellStyle name="Output 2 2 2 3 4 2 2" xfId="43660"/>
    <cellStyle name="Output 2 2 2 3 4 3" xfId="13209"/>
    <cellStyle name="Output 2 2 2 3 4 3 2" xfId="43661"/>
    <cellStyle name="Output 2 2 2 3 4 4" xfId="43659"/>
    <cellStyle name="Output 2 2 2 3 5" xfId="4132"/>
    <cellStyle name="Output 2 2 2 3 5 2" xfId="15159"/>
    <cellStyle name="Output 2 2 2 3 5 2 2" xfId="43663"/>
    <cellStyle name="Output 2 2 2 3 5 3" xfId="12827"/>
    <cellStyle name="Output 2 2 2 3 5 3 2" xfId="43664"/>
    <cellStyle name="Output 2 2 2 3 5 4" xfId="43662"/>
    <cellStyle name="Output 2 2 2 3 6" xfId="5100"/>
    <cellStyle name="Output 2 2 2 3 6 2" xfId="15908"/>
    <cellStyle name="Output 2 2 2 3 6 2 2" xfId="43666"/>
    <cellStyle name="Output 2 2 2 3 6 3" xfId="18618"/>
    <cellStyle name="Output 2 2 2 3 6 3 2" xfId="43667"/>
    <cellStyle name="Output 2 2 2 3 6 4" xfId="43665"/>
    <cellStyle name="Output 2 2 2 3 7" xfId="8728"/>
    <cellStyle name="Output 2 2 2 3 7 2" xfId="43668"/>
    <cellStyle name="Output 2 2 2 3 8" xfId="14054"/>
    <cellStyle name="Output 2 2 2 3 8 2" xfId="43669"/>
    <cellStyle name="Output 2 2 2 3 9" xfId="18224"/>
    <cellStyle name="Output 2 2 2 3 9 2" xfId="43670"/>
    <cellStyle name="Output 2 2 2 4" xfId="2313"/>
    <cellStyle name="Output 2 2 2 4 2" xfId="7490"/>
    <cellStyle name="Output 2 2 2 4 2 2" xfId="11466"/>
    <cellStyle name="Output 2 2 2 4 2 2 2" xfId="43673"/>
    <cellStyle name="Output 2 2 2 4 2 3" xfId="17707"/>
    <cellStyle name="Output 2 2 2 4 2 3 2" xfId="43674"/>
    <cellStyle name="Output 2 2 2 4 2 4" xfId="21008"/>
    <cellStyle name="Output 2 2 2 4 2 4 2" xfId="43675"/>
    <cellStyle name="Output 2 2 2 4 2 5" xfId="43672"/>
    <cellStyle name="Output 2 2 2 4 3" xfId="5782"/>
    <cellStyle name="Output 2 2 2 4 3 2" xfId="16416"/>
    <cellStyle name="Output 2 2 2 4 3 2 2" xfId="43677"/>
    <cellStyle name="Output 2 2 2 4 3 3" xfId="19300"/>
    <cellStyle name="Output 2 2 2 4 3 3 2" xfId="43678"/>
    <cellStyle name="Output 2 2 2 4 3 4" xfId="43676"/>
    <cellStyle name="Output 2 2 2 4 4" xfId="8466"/>
    <cellStyle name="Output 2 2 2 4 4 2" xfId="43679"/>
    <cellStyle name="Output 2 2 2 4 5" xfId="13853"/>
    <cellStyle name="Output 2 2 2 4 5 2" xfId="43680"/>
    <cellStyle name="Output 2 2 2 4 6" xfId="15300"/>
    <cellStyle name="Output 2 2 2 4 6 2" xfId="43681"/>
    <cellStyle name="Output 2 2 2 4 7" xfId="43671"/>
    <cellStyle name="Output 2 2 2 5" xfId="5020"/>
    <cellStyle name="Output 2 2 2 5 2" xfId="6729"/>
    <cellStyle name="Output 2 2 2 5 2 2" xfId="10834"/>
    <cellStyle name="Output 2 2 2 5 2 2 2" xfId="43684"/>
    <cellStyle name="Output 2 2 2 5 2 3" xfId="17130"/>
    <cellStyle name="Output 2 2 2 5 2 3 2" xfId="43685"/>
    <cellStyle name="Output 2 2 2 5 2 4" xfId="20247"/>
    <cellStyle name="Output 2 2 2 5 2 4 2" xfId="43686"/>
    <cellStyle name="Output 2 2 2 5 2 5" xfId="43683"/>
    <cellStyle name="Output 2 2 2 5 3" xfId="9974"/>
    <cellStyle name="Output 2 2 2 5 3 2" xfId="43687"/>
    <cellStyle name="Output 2 2 2 5 4" xfId="15839"/>
    <cellStyle name="Output 2 2 2 5 4 2" xfId="43688"/>
    <cellStyle name="Output 2 2 2 5 5" xfId="18538"/>
    <cellStyle name="Output 2 2 2 5 5 2" xfId="43689"/>
    <cellStyle name="Output 2 2 2 5 6" xfId="43682"/>
    <cellStyle name="Output 2 2 2 6" xfId="5628"/>
    <cellStyle name="Output 2 2 2 6 2" xfId="7336"/>
    <cellStyle name="Output 2 2 2 6 2 2" xfId="11334"/>
    <cellStyle name="Output 2 2 2 6 2 2 2" xfId="43692"/>
    <cellStyle name="Output 2 2 2 6 2 3" xfId="17595"/>
    <cellStyle name="Output 2 2 2 6 2 3 2" xfId="43693"/>
    <cellStyle name="Output 2 2 2 6 2 4" xfId="20854"/>
    <cellStyle name="Output 2 2 2 6 2 4 2" xfId="43694"/>
    <cellStyle name="Output 2 2 2 6 2 5" xfId="43691"/>
    <cellStyle name="Output 2 2 2 6 3" xfId="10302"/>
    <cellStyle name="Output 2 2 2 6 3 2" xfId="43695"/>
    <cellStyle name="Output 2 2 2 6 4" xfId="16303"/>
    <cellStyle name="Output 2 2 2 6 4 2" xfId="43696"/>
    <cellStyle name="Output 2 2 2 6 5" xfId="19146"/>
    <cellStyle name="Output 2 2 2 6 5 2" xfId="43697"/>
    <cellStyle name="Output 2 2 2 6 6" xfId="43690"/>
    <cellStyle name="Output 2 2 2 7" xfId="5594"/>
    <cellStyle name="Output 2 2 2 7 2" xfId="7302"/>
    <cellStyle name="Output 2 2 2 7 2 2" xfId="11311"/>
    <cellStyle name="Output 2 2 2 7 2 2 2" xfId="43700"/>
    <cellStyle name="Output 2 2 2 7 2 3" xfId="17566"/>
    <cellStyle name="Output 2 2 2 7 2 3 2" xfId="43701"/>
    <cellStyle name="Output 2 2 2 7 2 4" xfId="20820"/>
    <cellStyle name="Output 2 2 2 7 2 4 2" xfId="43702"/>
    <cellStyle name="Output 2 2 2 7 2 5" xfId="43699"/>
    <cellStyle name="Output 2 2 2 7 3" xfId="10291"/>
    <cellStyle name="Output 2 2 2 7 3 2" xfId="43703"/>
    <cellStyle name="Output 2 2 2 7 4" xfId="16274"/>
    <cellStyle name="Output 2 2 2 7 4 2" xfId="43704"/>
    <cellStyle name="Output 2 2 2 7 5" xfId="19112"/>
    <cellStyle name="Output 2 2 2 7 5 2" xfId="43705"/>
    <cellStyle name="Output 2 2 2 7 6" xfId="43698"/>
    <cellStyle name="Output 2 2 2 8" xfId="5234"/>
    <cellStyle name="Output 2 2 2 8 2" xfId="10013"/>
    <cellStyle name="Output 2 2 2 8 2 2" xfId="43707"/>
    <cellStyle name="Output 2 2 2 8 3" xfId="16013"/>
    <cellStyle name="Output 2 2 2 8 3 2" xfId="43708"/>
    <cellStyle name="Output 2 2 2 8 4" xfId="18752"/>
    <cellStyle name="Output 2 2 2 8 4 2" xfId="43709"/>
    <cellStyle name="Output 2 2 2 8 5" xfId="43706"/>
    <cellStyle name="Output 2 2 2 9" xfId="6943"/>
    <cellStyle name="Output 2 2 2 9 2" xfId="11000"/>
    <cellStyle name="Output 2 2 2 9 2 2" xfId="43711"/>
    <cellStyle name="Output 2 2 2 9 3" xfId="17304"/>
    <cellStyle name="Output 2 2 2 9 3 2" xfId="43712"/>
    <cellStyle name="Output 2 2 2 9 4" xfId="20461"/>
    <cellStyle name="Output 2 2 2 9 4 2" xfId="43713"/>
    <cellStyle name="Output 2 2 2 9 5" xfId="43710"/>
    <cellStyle name="Output 2 2 3" xfId="2676"/>
    <cellStyle name="Output 2 2 3 10" xfId="8806"/>
    <cellStyle name="Output 2 2 3 10 2" xfId="43715"/>
    <cellStyle name="Output 2 2 3 11" xfId="14120"/>
    <cellStyle name="Output 2 2 3 11 2" xfId="43716"/>
    <cellStyle name="Output 2 2 3 12" xfId="14959"/>
    <cellStyle name="Output 2 2 3 12 2" xfId="43717"/>
    <cellStyle name="Output 2 2 3 13" xfId="43714"/>
    <cellStyle name="Output 2 2 3 2" xfId="3063"/>
    <cellStyle name="Output 2 2 3 2 2" xfId="6822"/>
    <cellStyle name="Output 2 2 3 2 2 2" xfId="10908"/>
    <cellStyle name="Output 2 2 3 2 2 2 2" xfId="43720"/>
    <cellStyle name="Output 2 2 3 2 2 3" xfId="17211"/>
    <cellStyle name="Output 2 2 3 2 2 3 2" xfId="43721"/>
    <cellStyle name="Output 2 2 3 2 2 4" xfId="20340"/>
    <cellStyle name="Output 2 2 3 2 2 4 2" xfId="43722"/>
    <cellStyle name="Output 2 2 3 2 2 5" xfId="43719"/>
    <cellStyle name="Output 2 2 3 2 3" xfId="5113"/>
    <cellStyle name="Output 2 2 3 2 3 2" xfId="15920"/>
    <cellStyle name="Output 2 2 3 2 3 2 2" xfId="43724"/>
    <cellStyle name="Output 2 2 3 2 3 3" xfId="18631"/>
    <cellStyle name="Output 2 2 3 2 3 3 2" xfId="43725"/>
    <cellStyle name="Output 2 2 3 2 3 4" xfId="43723"/>
    <cellStyle name="Output 2 2 3 2 4" xfId="9155"/>
    <cellStyle name="Output 2 2 3 2 4 2" xfId="43726"/>
    <cellStyle name="Output 2 2 3 2 5" xfId="14400"/>
    <cellStyle name="Output 2 2 3 2 5 2" xfId="43727"/>
    <cellStyle name="Output 2 2 3 2 6" xfId="16760"/>
    <cellStyle name="Output 2 2 3 2 6 2" xfId="43728"/>
    <cellStyle name="Output 2 2 3 2 7" xfId="43718"/>
    <cellStyle name="Output 2 2 3 3" xfId="3446"/>
    <cellStyle name="Output 2 2 3 3 2" xfId="6688"/>
    <cellStyle name="Output 2 2 3 3 2 2" xfId="10814"/>
    <cellStyle name="Output 2 2 3 3 2 2 2" xfId="43731"/>
    <cellStyle name="Output 2 2 3 3 2 3" xfId="17093"/>
    <cellStyle name="Output 2 2 3 3 2 3 2" xfId="43732"/>
    <cellStyle name="Output 2 2 3 3 2 4" xfId="20206"/>
    <cellStyle name="Output 2 2 3 3 2 4 2" xfId="43733"/>
    <cellStyle name="Output 2 2 3 3 2 5" xfId="43730"/>
    <cellStyle name="Output 2 2 3 3 3" xfId="4979"/>
    <cellStyle name="Output 2 2 3 3 3 2" xfId="15802"/>
    <cellStyle name="Output 2 2 3 3 3 2 2" xfId="43735"/>
    <cellStyle name="Output 2 2 3 3 3 3" xfId="18497"/>
    <cellStyle name="Output 2 2 3 3 3 3 2" xfId="43736"/>
    <cellStyle name="Output 2 2 3 3 3 4" xfId="43734"/>
    <cellStyle name="Output 2 2 3 3 4" xfId="9366"/>
    <cellStyle name="Output 2 2 3 3 4 2" xfId="43737"/>
    <cellStyle name="Output 2 2 3 3 5" xfId="14676"/>
    <cellStyle name="Output 2 2 3 3 5 2" xfId="43738"/>
    <cellStyle name="Output 2 2 3 3 6" xfId="13499"/>
    <cellStyle name="Output 2 2 3 3 6 2" xfId="43739"/>
    <cellStyle name="Output 2 2 3 3 7" xfId="43729"/>
    <cellStyle name="Output 2 2 3 4" xfId="3829"/>
    <cellStyle name="Output 2 2 3 4 2" xfId="7600"/>
    <cellStyle name="Output 2 2 3 4 2 2" xfId="11568"/>
    <cellStyle name="Output 2 2 3 4 2 2 2" xfId="43742"/>
    <cellStyle name="Output 2 2 3 4 2 3" xfId="17804"/>
    <cellStyle name="Output 2 2 3 4 2 3 2" xfId="43743"/>
    <cellStyle name="Output 2 2 3 4 2 4" xfId="21118"/>
    <cellStyle name="Output 2 2 3 4 2 4 2" xfId="43744"/>
    <cellStyle name="Output 2 2 3 4 2 5" xfId="43741"/>
    <cellStyle name="Output 2 2 3 4 3" xfId="5892"/>
    <cellStyle name="Output 2 2 3 4 3 2" xfId="16513"/>
    <cellStyle name="Output 2 2 3 4 3 2 2" xfId="43746"/>
    <cellStyle name="Output 2 2 3 4 3 3" xfId="19410"/>
    <cellStyle name="Output 2 2 3 4 3 3 2" xfId="43747"/>
    <cellStyle name="Output 2 2 3 4 3 4" xfId="43745"/>
    <cellStyle name="Output 2 2 3 4 4" xfId="9544"/>
    <cellStyle name="Output 2 2 3 4 4 2" xfId="43748"/>
    <cellStyle name="Output 2 2 3 4 5" xfId="14951"/>
    <cellStyle name="Output 2 2 3 4 5 2" xfId="43749"/>
    <cellStyle name="Output 2 2 3 4 6" xfId="13130"/>
    <cellStyle name="Output 2 2 3 4 6 2" xfId="43750"/>
    <cellStyle name="Output 2 2 3 4 7" xfId="43740"/>
    <cellStyle name="Output 2 2 3 5" xfId="4211"/>
    <cellStyle name="Output 2 2 3 5 2" xfId="7832"/>
    <cellStyle name="Output 2 2 3 5 2 2" xfId="11800"/>
    <cellStyle name="Output 2 2 3 5 2 2 2" xfId="43753"/>
    <cellStyle name="Output 2 2 3 5 2 3" xfId="17975"/>
    <cellStyle name="Output 2 2 3 5 2 3 2" xfId="43754"/>
    <cellStyle name="Output 2 2 3 5 2 4" xfId="21350"/>
    <cellStyle name="Output 2 2 3 5 2 4 2" xfId="43755"/>
    <cellStyle name="Output 2 2 3 5 2 5" xfId="43752"/>
    <cellStyle name="Output 2 2 3 5 3" xfId="6124"/>
    <cellStyle name="Output 2 2 3 5 3 2" xfId="16684"/>
    <cellStyle name="Output 2 2 3 5 3 2 2" xfId="43757"/>
    <cellStyle name="Output 2 2 3 5 3 3" xfId="19642"/>
    <cellStyle name="Output 2 2 3 5 3 3 2" xfId="43758"/>
    <cellStyle name="Output 2 2 3 5 3 4" xfId="43756"/>
    <cellStyle name="Output 2 2 3 5 4" xfId="9721"/>
    <cellStyle name="Output 2 2 3 5 4 2" xfId="43759"/>
    <cellStyle name="Output 2 2 3 5 5" xfId="15224"/>
    <cellStyle name="Output 2 2 3 5 5 2" xfId="43760"/>
    <cellStyle name="Output 2 2 3 5 6" xfId="12748"/>
    <cellStyle name="Output 2 2 3 5 6 2" xfId="43761"/>
    <cellStyle name="Output 2 2 3 5 7" xfId="43751"/>
    <cellStyle name="Output 2 2 3 6" xfId="6356"/>
    <cellStyle name="Output 2 2 3 6 2" xfId="8064"/>
    <cellStyle name="Output 2 2 3 6 2 2" xfId="12032"/>
    <cellStyle name="Output 2 2 3 6 2 2 2" xfId="43764"/>
    <cellStyle name="Output 2 2 3 6 2 3" xfId="18146"/>
    <cellStyle name="Output 2 2 3 6 2 3 2" xfId="43765"/>
    <cellStyle name="Output 2 2 3 6 2 4" xfId="21582"/>
    <cellStyle name="Output 2 2 3 6 2 4 2" xfId="43766"/>
    <cellStyle name="Output 2 2 3 6 2 5" xfId="43763"/>
    <cellStyle name="Output 2 2 3 6 3" xfId="10490"/>
    <cellStyle name="Output 2 2 3 6 3 2" xfId="43767"/>
    <cellStyle name="Output 2 2 3 6 4" xfId="16854"/>
    <cellStyle name="Output 2 2 3 6 4 2" xfId="43768"/>
    <cellStyle name="Output 2 2 3 6 5" xfId="19874"/>
    <cellStyle name="Output 2 2 3 6 5 2" xfId="43769"/>
    <cellStyle name="Output 2 2 3 6 6" xfId="43762"/>
    <cellStyle name="Output 2 2 3 7" xfId="5344"/>
    <cellStyle name="Output 2 2 3 7 2" xfId="10085"/>
    <cellStyle name="Output 2 2 3 7 2 2" xfId="43771"/>
    <cellStyle name="Output 2 2 3 7 3" xfId="16092"/>
    <cellStyle name="Output 2 2 3 7 3 2" xfId="43772"/>
    <cellStyle name="Output 2 2 3 7 4" xfId="18862"/>
    <cellStyle name="Output 2 2 3 7 4 2" xfId="43773"/>
    <cellStyle name="Output 2 2 3 7 5" xfId="43770"/>
    <cellStyle name="Output 2 2 3 8" xfId="7052"/>
    <cellStyle name="Output 2 2 3 8 2" xfId="11073"/>
    <cellStyle name="Output 2 2 3 8 2 2" xfId="43775"/>
    <cellStyle name="Output 2 2 3 8 3" xfId="17384"/>
    <cellStyle name="Output 2 2 3 8 3 2" xfId="43776"/>
    <cellStyle name="Output 2 2 3 8 4" xfId="20570"/>
    <cellStyle name="Output 2 2 3 8 4 2" xfId="43777"/>
    <cellStyle name="Output 2 2 3 8 5" xfId="43774"/>
    <cellStyle name="Output 2 2 3 9" xfId="4434"/>
    <cellStyle name="Output 2 2 3 9 2" xfId="15402"/>
    <cellStyle name="Output 2 2 3 9 2 2" xfId="43779"/>
    <cellStyle name="Output 2 2 3 9 3" xfId="12539"/>
    <cellStyle name="Output 2 2 3 9 3 2" xfId="43780"/>
    <cellStyle name="Output 2 2 3 9 4" xfId="43778"/>
    <cellStyle name="Output 2 2 4" xfId="2493"/>
    <cellStyle name="Output 2 2 4 10" xfId="43781"/>
    <cellStyle name="Output 2 2 4 2" xfId="2880"/>
    <cellStyle name="Output 2 2 4 2 2" xfId="7262"/>
    <cellStyle name="Output 2 2 4 2 2 2" xfId="17530"/>
    <cellStyle name="Output 2 2 4 2 2 2 2" xfId="43784"/>
    <cellStyle name="Output 2 2 4 2 2 3" xfId="20780"/>
    <cellStyle name="Output 2 2 4 2 2 3 2" xfId="43785"/>
    <cellStyle name="Output 2 2 4 2 2 4" xfId="43783"/>
    <cellStyle name="Output 2 2 4 2 3" xfId="8999"/>
    <cellStyle name="Output 2 2 4 2 3 2" xfId="43786"/>
    <cellStyle name="Output 2 2 4 2 4" xfId="14253"/>
    <cellStyle name="Output 2 2 4 2 4 2" xfId="43787"/>
    <cellStyle name="Output 2 2 4 2 5" xfId="17465"/>
    <cellStyle name="Output 2 2 4 2 5 2" xfId="43788"/>
    <cellStyle name="Output 2 2 4 2 6" xfId="43782"/>
    <cellStyle name="Output 2 2 4 3" xfId="3263"/>
    <cellStyle name="Output 2 2 4 3 2" xfId="14529"/>
    <cellStyle name="Output 2 2 4 3 2 2" xfId="43790"/>
    <cellStyle name="Output 2 2 4 3 3" xfId="18101"/>
    <cellStyle name="Output 2 2 4 3 3 2" xfId="43791"/>
    <cellStyle name="Output 2 2 4 3 4" xfId="43789"/>
    <cellStyle name="Output 2 2 4 4" xfId="3646"/>
    <cellStyle name="Output 2 2 4 4 2" xfId="14804"/>
    <cellStyle name="Output 2 2 4 4 2 2" xfId="43793"/>
    <cellStyle name="Output 2 2 4 4 3" xfId="13313"/>
    <cellStyle name="Output 2 2 4 4 3 2" xfId="43794"/>
    <cellStyle name="Output 2 2 4 4 4" xfId="43792"/>
    <cellStyle name="Output 2 2 4 5" xfId="4028"/>
    <cellStyle name="Output 2 2 4 5 2" xfId="15078"/>
    <cellStyle name="Output 2 2 4 5 2 2" xfId="43796"/>
    <cellStyle name="Output 2 2 4 5 3" xfId="12931"/>
    <cellStyle name="Output 2 2 4 5 3 2" xfId="43797"/>
    <cellStyle name="Output 2 2 4 5 4" xfId="43795"/>
    <cellStyle name="Output 2 2 4 6" xfId="5554"/>
    <cellStyle name="Output 2 2 4 6 2" xfId="16238"/>
    <cellStyle name="Output 2 2 4 6 2 2" xfId="43799"/>
    <cellStyle name="Output 2 2 4 6 3" xfId="19072"/>
    <cellStyle name="Output 2 2 4 6 3 2" xfId="43800"/>
    <cellStyle name="Output 2 2 4 6 4" xfId="43798"/>
    <cellStyle name="Output 2 2 4 7" xfId="8636"/>
    <cellStyle name="Output 2 2 4 7 2" xfId="43801"/>
    <cellStyle name="Output 2 2 4 8" xfId="13973"/>
    <cellStyle name="Output 2 2 4 8 2" xfId="43802"/>
    <cellStyle name="Output 2 2 4 9" xfId="15255"/>
    <cellStyle name="Output 2 2 4 9 2" xfId="43803"/>
    <cellStyle name="Output 2 2 5" xfId="5781"/>
    <cellStyle name="Output 2 2 5 2" xfId="7489"/>
    <cellStyle name="Output 2 2 5 2 2" xfId="11465"/>
    <cellStyle name="Output 2 2 5 2 2 2" xfId="43806"/>
    <cellStyle name="Output 2 2 5 2 3" xfId="17706"/>
    <cellStyle name="Output 2 2 5 2 3 2" xfId="43807"/>
    <cellStyle name="Output 2 2 5 2 4" xfId="21007"/>
    <cellStyle name="Output 2 2 5 2 4 2" xfId="43808"/>
    <cellStyle name="Output 2 2 5 2 5" xfId="43805"/>
    <cellStyle name="Output 2 2 5 3" xfId="10329"/>
    <cellStyle name="Output 2 2 5 3 2" xfId="43809"/>
    <cellStyle name="Output 2 2 5 4" xfId="16415"/>
    <cellStyle name="Output 2 2 5 4 2" xfId="43810"/>
    <cellStyle name="Output 2 2 5 5" xfId="19299"/>
    <cellStyle name="Output 2 2 5 5 2" xfId="43811"/>
    <cellStyle name="Output 2 2 5 6" xfId="43804"/>
    <cellStyle name="Output 2 2 6" xfId="4775"/>
    <cellStyle name="Output 2 2 6 2" xfId="4593"/>
    <cellStyle name="Output 2 2 6 2 2" xfId="9836"/>
    <cellStyle name="Output 2 2 6 2 2 2" xfId="43814"/>
    <cellStyle name="Output 2 2 6 2 3" xfId="15526"/>
    <cellStyle name="Output 2 2 6 2 3 2" xfId="43815"/>
    <cellStyle name="Output 2 2 6 2 4" xfId="12273"/>
    <cellStyle name="Output 2 2 6 2 4 2" xfId="43816"/>
    <cellStyle name="Output 2 2 6 2 5" xfId="43813"/>
    <cellStyle name="Output 2 2 6 3" xfId="9890"/>
    <cellStyle name="Output 2 2 6 3 2" xfId="43817"/>
    <cellStyle name="Output 2 2 6 4" xfId="15650"/>
    <cellStyle name="Output 2 2 6 4 2" xfId="43818"/>
    <cellStyle name="Output 2 2 6 5" xfId="18293"/>
    <cellStyle name="Output 2 2 6 5 2" xfId="43819"/>
    <cellStyle name="Output 2 2 6 6" xfId="43812"/>
    <cellStyle name="Output 2 2 7" xfId="4986"/>
    <cellStyle name="Output 2 2 7 2" xfId="6695"/>
    <cellStyle name="Output 2 2 7 2 2" xfId="10821"/>
    <cellStyle name="Output 2 2 7 2 2 2" xfId="43822"/>
    <cellStyle name="Output 2 2 7 2 3" xfId="17098"/>
    <cellStyle name="Output 2 2 7 2 3 2" xfId="43823"/>
    <cellStyle name="Output 2 2 7 2 4" xfId="20213"/>
    <cellStyle name="Output 2 2 7 2 4 2" xfId="43824"/>
    <cellStyle name="Output 2 2 7 2 5" xfId="43821"/>
    <cellStyle name="Output 2 2 7 3" xfId="9961"/>
    <cellStyle name="Output 2 2 7 3 2" xfId="43825"/>
    <cellStyle name="Output 2 2 7 4" xfId="15807"/>
    <cellStyle name="Output 2 2 7 4 2" xfId="43826"/>
    <cellStyle name="Output 2 2 7 5" xfId="18504"/>
    <cellStyle name="Output 2 2 7 5 2" xfId="43827"/>
    <cellStyle name="Output 2 2 7 6" xfId="43820"/>
    <cellStyle name="Output 2 2 8" xfId="4973"/>
    <cellStyle name="Output 2 2 8 2" xfId="6682"/>
    <cellStyle name="Output 2 2 8 2 2" xfId="10808"/>
    <cellStyle name="Output 2 2 8 2 2 2" xfId="43830"/>
    <cellStyle name="Output 2 2 8 2 3" xfId="17088"/>
    <cellStyle name="Output 2 2 8 2 3 2" xfId="43831"/>
    <cellStyle name="Output 2 2 8 2 4" xfId="20200"/>
    <cellStyle name="Output 2 2 8 2 4 2" xfId="43832"/>
    <cellStyle name="Output 2 2 8 2 5" xfId="43829"/>
    <cellStyle name="Output 2 2 8 3" xfId="9955"/>
    <cellStyle name="Output 2 2 8 3 2" xfId="43833"/>
    <cellStyle name="Output 2 2 8 4" xfId="15797"/>
    <cellStyle name="Output 2 2 8 4 2" xfId="43834"/>
    <cellStyle name="Output 2 2 8 5" xfId="18491"/>
    <cellStyle name="Output 2 2 8 5 2" xfId="43835"/>
    <cellStyle name="Output 2 2 8 6" xfId="43828"/>
    <cellStyle name="Output 2 2 9" xfId="5253"/>
    <cellStyle name="Output 2 2 9 2" xfId="10029"/>
    <cellStyle name="Output 2 2 9 2 2" xfId="43837"/>
    <cellStyle name="Output 2 2 9 3" xfId="16028"/>
    <cellStyle name="Output 2 2 9 3 2" xfId="43838"/>
    <cellStyle name="Output 2 2 9 4" xfId="18771"/>
    <cellStyle name="Output 2 2 9 4 2" xfId="43839"/>
    <cellStyle name="Output 2 2 9 5" xfId="43836"/>
    <cellStyle name="Output 2 3" xfId="2150"/>
    <cellStyle name="Output 2 3 10" xfId="6996"/>
    <cellStyle name="Output 2 3 10 2" xfId="11037"/>
    <cellStyle name="Output 2 3 10 2 2" xfId="43842"/>
    <cellStyle name="Output 2 3 10 3" xfId="17343"/>
    <cellStyle name="Output 2 3 10 3 2" xfId="43843"/>
    <cellStyle name="Output 2 3 10 4" xfId="20514"/>
    <cellStyle name="Output 2 3 10 4 2" xfId="43844"/>
    <cellStyle name="Output 2 3 10 5" xfId="43841"/>
    <cellStyle name="Output 2 3 11" xfId="4400"/>
    <cellStyle name="Output 2 3 11 2" xfId="15370"/>
    <cellStyle name="Output 2 3 11 2 2" xfId="43846"/>
    <cellStyle name="Output 2 3 11 3" xfId="12573"/>
    <cellStyle name="Output 2 3 11 3 2" xfId="43847"/>
    <cellStyle name="Output 2 3 11 4" xfId="43845"/>
    <cellStyle name="Output 2 3 12" xfId="8307"/>
    <cellStyle name="Output 2 3 12 2" xfId="43848"/>
    <cellStyle name="Output 2 3 13" xfId="13723"/>
    <cellStyle name="Output 2 3 13 2" xfId="43849"/>
    <cellStyle name="Output 2 3 14" xfId="18257"/>
    <cellStyle name="Output 2 3 14 2" xfId="43850"/>
    <cellStyle name="Output 2 3 15" xfId="43840"/>
    <cellStyle name="Output 2 3 2" xfId="2209"/>
    <cellStyle name="Output 2 3 2 10" xfId="4422"/>
    <cellStyle name="Output 2 3 2 10 2" xfId="15392"/>
    <cellStyle name="Output 2 3 2 10 2 2" xfId="43853"/>
    <cellStyle name="Output 2 3 2 10 3" xfId="12551"/>
    <cellStyle name="Output 2 3 2 10 3 2" xfId="43854"/>
    <cellStyle name="Output 2 3 2 10 4" xfId="43852"/>
    <cellStyle name="Output 2 3 2 11" xfId="8364"/>
    <cellStyle name="Output 2 3 2 11 2" xfId="43855"/>
    <cellStyle name="Output 2 3 2 12" xfId="13768"/>
    <cellStyle name="Output 2 3 2 12 2" xfId="43856"/>
    <cellStyle name="Output 2 3 2 13" xfId="43851"/>
    <cellStyle name="Output 2 3 2 2" xfId="2699"/>
    <cellStyle name="Output 2 3 2 2 10" xfId="8829"/>
    <cellStyle name="Output 2 3 2 2 10 2" xfId="43858"/>
    <cellStyle name="Output 2 3 2 2 11" xfId="14133"/>
    <cellStyle name="Output 2 3 2 2 11 2" xfId="43859"/>
    <cellStyle name="Output 2 3 2 2 12" xfId="17654"/>
    <cellStyle name="Output 2 3 2 2 12 2" xfId="43860"/>
    <cellStyle name="Output 2 3 2 2 13" xfId="43857"/>
    <cellStyle name="Output 2 3 2 2 2" xfId="3086"/>
    <cellStyle name="Output 2 3 2 2 2 2" xfId="7447"/>
    <cellStyle name="Output 2 3 2 2 2 2 2" xfId="11423"/>
    <cellStyle name="Output 2 3 2 2 2 2 2 2" xfId="43863"/>
    <cellStyle name="Output 2 3 2 2 2 2 3" xfId="17673"/>
    <cellStyle name="Output 2 3 2 2 2 2 3 2" xfId="43864"/>
    <cellStyle name="Output 2 3 2 2 2 2 4" xfId="20965"/>
    <cellStyle name="Output 2 3 2 2 2 2 4 2" xfId="43865"/>
    <cellStyle name="Output 2 3 2 2 2 2 5" xfId="43862"/>
    <cellStyle name="Output 2 3 2 2 2 3" xfId="5739"/>
    <cellStyle name="Output 2 3 2 2 2 3 2" xfId="16381"/>
    <cellStyle name="Output 2 3 2 2 2 3 2 2" xfId="43867"/>
    <cellStyle name="Output 2 3 2 2 2 3 3" xfId="19257"/>
    <cellStyle name="Output 2 3 2 2 2 3 3 2" xfId="43868"/>
    <cellStyle name="Output 2 3 2 2 2 3 4" xfId="43866"/>
    <cellStyle name="Output 2 3 2 2 2 4" xfId="9178"/>
    <cellStyle name="Output 2 3 2 2 2 4 2" xfId="43869"/>
    <cellStyle name="Output 2 3 2 2 2 5" xfId="14413"/>
    <cellStyle name="Output 2 3 2 2 2 5 2" xfId="43870"/>
    <cellStyle name="Output 2 3 2 2 2 6" xfId="16199"/>
    <cellStyle name="Output 2 3 2 2 2 6 2" xfId="43871"/>
    <cellStyle name="Output 2 3 2 2 2 7" xfId="43861"/>
    <cellStyle name="Output 2 3 2 2 3" xfId="3469"/>
    <cellStyle name="Output 2 3 2 2 3 2" xfId="7246"/>
    <cellStyle name="Output 2 3 2 2 3 2 2" xfId="11267"/>
    <cellStyle name="Output 2 3 2 2 3 2 2 2" xfId="43874"/>
    <cellStyle name="Output 2 3 2 2 3 2 3" xfId="17519"/>
    <cellStyle name="Output 2 3 2 2 3 2 3 2" xfId="43875"/>
    <cellStyle name="Output 2 3 2 2 3 2 4" xfId="20764"/>
    <cellStyle name="Output 2 3 2 2 3 2 4 2" xfId="43876"/>
    <cellStyle name="Output 2 3 2 2 3 2 5" xfId="43873"/>
    <cellStyle name="Output 2 3 2 2 3 3" xfId="5538"/>
    <cellStyle name="Output 2 3 2 2 3 3 2" xfId="16227"/>
    <cellStyle name="Output 2 3 2 2 3 3 2 2" xfId="43878"/>
    <cellStyle name="Output 2 3 2 2 3 3 3" xfId="19056"/>
    <cellStyle name="Output 2 3 2 2 3 3 3 2" xfId="43879"/>
    <cellStyle name="Output 2 3 2 2 3 3 4" xfId="43877"/>
    <cellStyle name="Output 2 3 2 2 3 4" xfId="9388"/>
    <cellStyle name="Output 2 3 2 2 3 4 2" xfId="43880"/>
    <cellStyle name="Output 2 3 2 2 3 5" xfId="14689"/>
    <cellStyle name="Output 2 3 2 2 3 5 2" xfId="43881"/>
    <cellStyle name="Output 2 3 2 2 3 6" xfId="13476"/>
    <cellStyle name="Output 2 3 2 2 3 6 2" xfId="43882"/>
    <cellStyle name="Output 2 3 2 2 3 7" xfId="43872"/>
    <cellStyle name="Output 2 3 2 2 4" xfId="3852"/>
    <cellStyle name="Output 2 3 2 2 4 2" xfId="7754"/>
    <cellStyle name="Output 2 3 2 2 4 2 2" xfId="11722"/>
    <cellStyle name="Output 2 3 2 2 4 2 2 2" xfId="43885"/>
    <cellStyle name="Output 2 3 2 2 4 2 3" xfId="17906"/>
    <cellStyle name="Output 2 3 2 2 4 2 3 2" xfId="43886"/>
    <cellStyle name="Output 2 3 2 2 4 2 4" xfId="21272"/>
    <cellStyle name="Output 2 3 2 2 4 2 4 2" xfId="43887"/>
    <cellStyle name="Output 2 3 2 2 4 2 5" xfId="43884"/>
    <cellStyle name="Output 2 3 2 2 4 3" xfId="6046"/>
    <cellStyle name="Output 2 3 2 2 4 3 2" xfId="16615"/>
    <cellStyle name="Output 2 3 2 2 4 3 2 2" xfId="43889"/>
    <cellStyle name="Output 2 3 2 2 4 3 3" xfId="19564"/>
    <cellStyle name="Output 2 3 2 2 4 3 3 2" xfId="43890"/>
    <cellStyle name="Output 2 3 2 2 4 3 4" xfId="43888"/>
    <cellStyle name="Output 2 3 2 2 4 4" xfId="9566"/>
    <cellStyle name="Output 2 3 2 2 4 4 2" xfId="43891"/>
    <cellStyle name="Output 2 3 2 2 4 5" xfId="14964"/>
    <cellStyle name="Output 2 3 2 2 4 5 2" xfId="43892"/>
    <cellStyle name="Output 2 3 2 2 4 6" xfId="13107"/>
    <cellStyle name="Output 2 3 2 2 4 6 2" xfId="43893"/>
    <cellStyle name="Output 2 3 2 2 4 7" xfId="43883"/>
    <cellStyle name="Output 2 3 2 2 5" xfId="4234"/>
    <cellStyle name="Output 2 3 2 2 5 2" xfId="7986"/>
    <cellStyle name="Output 2 3 2 2 5 2 2" xfId="11954"/>
    <cellStyle name="Output 2 3 2 2 5 2 2 2" xfId="43896"/>
    <cellStyle name="Output 2 3 2 2 5 2 3" xfId="18077"/>
    <cellStyle name="Output 2 3 2 2 5 2 3 2" xfId="43897"/>
    <cellStyle name="Output 2 3 2 2 5 2 4" xfId="21504"/>
    <cellStyle name="Output 2 3 2 2 5 2 4 2" xfId="43898"/>
    <cellStyle name="Output 2 3 2 2 5 2 5" xfId="43895"/>
    <cellStyle name="Output 2 3 2 2 5 3" xfId="6278"/>
    <cellStyle name="Output 2 3 2 2 5 3 2" xfId="16785"/>
    <cellStyle name="Output 2 3 2 2 5 3 2 2" xfId="43900"/>
    <cellStyle name="Output 2 3 2 2 5 3 3" xfId="19796"/>
    <cellStyle name="Output 2 3 2 2 5 3 3 2" xfId="43901"/>
    <cellStyle name="Output 2 3 2 2 5 3 4" xfId="43899"/>
    <cellStyle name="Output 2 3 2 2 5 4" xfId="9743"/>
    <cellStyle name="Output 2 3 2 2 5 4 2" xfId="43902"/>
    <cellStyle name="Output 2 3 2 2 5 5" xfId="15237"/>
    <cellStyle name="Output 2 3 2 2 5 5 2" xfId="43903"/>
    <cellStyle name="Output 2 3 2 2 5 6" xfId="12725"/>
    <cellStyle name="Output 2 3 2 2 5 6 2" xfId="43904"/>
    <cellStyle name="Output 2 3 2 2 5 7" xfId="43894"/>
    <cellStyle name="Output 2 3 2 2 6" xfId="6510"/>
    <cellStyle name="Output 2 3 2 2 6 2" xfId="8218"/>
    <cellStyle name="Output 2 3 2 2 6 2 2" xfId="12186"/>
    <cellStyle name="Output 2 3 2 2 6 2 2 2" xfId="43907"/>
    <cellStyle name="Output 2 3 2 2 6 2 3" xfId="18249"/>
    <cellStyle name="Output 2 3 2 2 6 2 3 2" xfId="43908"/>
    <cellStyle name="Output 2 3 2 2 6 2 4" xfId="21736"/>
    <cellStyle name="Output 2 3 2 2 6 2 4 2" xfId="43909"/>
    <cellStyle name="Output 2 3 2 2 6 2 5" xfId="43906"/>
    <cellStyle name="Output 2 3 2 2 6 3" xfId="10644"/>
    <cellStyle name="Output 2 3 2 2 6 3 2" xfId="43910"/>
    <cellStyle name="Output 2 3 2 2 6 4" xfId="16956"/>
    <cellStyle name="Output 2 3 2 2 6 4 2" xfId="43911"/>
    <cellStyle name="Output 2 3 2 2 6 5" xfId="20028"/>
    <cellStyle name="Output 2 3 2 2 6 5 2" xfId="43912"/>
    <cellStyle name="Output 2 3 2 2 6 6" xfId="43905"/>
    <cellStyle name="Output 2 3 2 2 7" xfId="5498"/>
    <cellStyle name="Output 2 3 2 2 7 2" xfId="10239"/>
    <cellStyle name="Output 2 3 2 2 7 2 2" xfId="43914"/>
    <cellStyle name="Output 2 3 2 2 7 3" xfId="16195"/>
    <cellStyle name="Output 2 3 2 2 7 3 2" xfId="43915"/>
    <cellStyle name="Output 2 3 2 2 7 4" xfId="19016"/>
    <cellStyle name="Output 2 3 2 2 7 4 2" xfId="43916"/>
    <cellStyle name="Output 2 3 2 2 7 5" xfId="43913"/>
    <cellStyle name="Output 2 3 2 2 8" xfId="7206"/>
    <cellStyle name="Output 2 3 2 2 8 2" xfId="11227"/>
    <cellStyle name="Output 2 3 2 2 8 2 2" xfId="43918"/>
    <cellStyle name="Output 2 3 2 2 8 3" xfId="17487"/>
    <cellStyle name="Output 2 3 2 2 8 3 2" xfId="43919"/>
    <cellStyle name="Output 2 3 2 2 8 4" xfId="20724"/>
    <cellStyle name="Output 2 3 2 2 8 4 2" xfId="43920"/>
    <cellStyle name="Output 2 3 2 2 8 5" xfId="43917"/>
    <cellStyle name="Output 2 3 2 2 9" xfId="4692"/>
    <cellStyle name="Output 2 3 2 2 9 2" xfId="15583"/>
    <cellStyle name="Output 2 3 2 2 9 2 2" xfId="43922"/>
    <cellStyle name="Output 2 3 2 2 9 3" xfId="12237"/>
    <cellStyle name="Output 2 3 2 2 9 3 2" xfId="43923"/>
    <cellStyle name="Output 2 3 2 2 9 4" xfId="43921"/>
    <cellStyle name="Output 2 3 2 3" xfId="2756"/>
    <cellStyle name="Output 2 3 2 3 10" xfId="43924"/>
    <cellStyle name="Output 2 3 2 3 2" xfId="3143"/>
    <cellStyle name="Output 2 3 2 3 2 2" xfId="6792"/>
    <cellStyle name="Output 2 3 2 3 2 2 2" xfId="17185"/>
    <cellStyle name="Output 2 3 2 3 2 2 2 2" xfId="43927"/>
    <cellStyle name="Output 2 3 2 3 2 2 3" xfId="20310"/>
    <cellStyle name="Output 2 3 2 3 2 2 3 2" xfId="43928"/>
    <cellStyle name="Output 2 3 2 3 2 2 4" xfId="43926"/>
    <cellStyle name="Output 2 3 2 3 2 3" xfId="9225"/>
    <cellStyle name="Output 2 3 2 3 2 3 2" xfId="43929"/>
    <cellStyle name="Output 2 3 2 3 2 4" xfId="14455"/>
    <cellStyle name="Output 2 3 2 3 2 4 2" xfId="43930"/>
    <cellStyle name="Output 2 3 2 3 2 5" xfId="14683"/>
    <cellStyle name="Output 2 3 2 3 2 5 2" xfId="43931"/>
    <cellStyle name="Output 2 3 2 3 2 6" xfId="43925"/>
    <cellStyle name="Output 2 3 2 3 3" xfId="3526"/>
    <cellStyle name="Output 2 3 2 3 3 2" xfId="14730"/>
    <cellStyle name="Output 2 3 2 3 3 2 2" xfId="43933"/>
    <cellStyle name="Output 2 3 2 3 3 3" xfId="13419"/>
    <cellStyle name="Output 2 3 2 3 3 3 2" xfId="43934"/>
    <cellStyle name="Output 2 3 2 3 3 4" xfId="43932"/>
    <cellStyle name="Output 2 3 2 3 4" xfId="3909"/>
    <cellStyle name="Output 2 3 2 3 4 2" xfId="15006"/>
    <cellStyle name="Output 2 3 2 3 4 2 2" xfId="43936"/>
    <cellStyle name="Output 2 3 2 3 4 3" xfId="13050"/>
    <cellStyle name="Output 2 3 2 3 4 3 2" xfId="43937"/>
    <cellStyle name="Output 2 3 2 3 4 4" xfId="43935"/>
    <cellStyle name="Output 2 3 2 3 5" xfId="4291"/>
    <cellStyle name="Output 2 3 2 3 5 2" xfId="15278"/>
    <cellStyle name="Output 2 3 2 3 5 2 2" xfId="43939"/>
    <cellStyle name="Output 2 3 2 3 5 3" xfId="12669"/>
    <cellStyle name="Output 2 3 2 3 5 3 2" xfId="43940"/>
    <cellStyle name="Output 2 3 2 3 5 4" xfId="43938"/>
    <cellStyle name="Output 2 3 2 3 6" xfId="5083"/>
    <cellStyle name="Output 2 3 2 3 6 2" xfId="15894"/>
    <cellStyle name="Output 2 3 2 3 6 2 2" xfId="43942"/>
    <cellStyle name="Output 2 3 2 3 6 3" xfId="18601"/>
    <cellStyle name="Output 2 3 2 3 6 3 2" xfId="43943"/>
    <cellStyle name="Output 2 3 2 3 6 4" xfId="43941"/>
    <cellStyle name="Output 2 3 2 3 7" xfId="8886"/>
    <cellStyle name="Output 2 3 2 3 7 2" xfId="43944"/>
    <cellStyle name="Output 2 3 2 3 8" xfId="14175"/>
    <cellStyle name="Output 2 3 2 3 8 2" xfId="43945"/>
    <cellStyle name="Output 2 3 2 3 9" xfId="16575"/>
    <cellStyle name="Output 2 3 2 3 9 2" xfId="43946"/>
    <cellStyle name="Output 2 3 2 4" xfId="2374"/>
    <cellStyle name="Output 2 3 2 4 2" xfId="7551"/>
    <cellStyle name="Output 2 3 2 4 2 2" xfId="11521"/>
    <cellStyle name="Output 2 3 2 4 2 2 2" xfId="43949"/>
    <cellStyle name="Output 2 3 2 4 2 3" xfId="17757"/>
    <cellStyle name="Output 2 3 2 4 2 3 2" xfId="43950"/>
    <cellStyle name="Output 2 3 2 4 2 4" xfId="21069"/>
    <cellStyle name="Output 2 3 2 4 2 4 2" xfId="43951"/>
    <cellStyle name="Output 2 3 2 4 2 5" xfId="43948"/>
    <cellStyle name="Output 2 3 2 4 3" xfId="5843"/>
    <cellStyle name="Output 2 3 2 4 3 2" xfId="16466"/>
    <cellStyle name="Output 2 3 2 4 3 2 2" xfId="43953"/>
    <cellStyle name="Output 2 3 2 4 3 3" xfId="19361"/>
    <cellStyle name="Output 2 3 2 4 3 3 2" xfId="43954"/>
    <cellStyle name="Output 2 3 2 4 3 4" xfId="43952"/>
    <cellStyle name="Output 2 3 2 4 4" xfId="8526"/>
    <cellStyle name="Output 2 3 2 4 4 2" xfId="43955"/>
    <cellStyle name="Output 2 3 2 4 5" xfId="13901"/>
    <cellStyle name="Output 2 3 2 4 5 2" xfId="43956"/>
    <cellStyle name="Output 2 3 2 4 6" xfId="15056"/>
    <cellStyle name="Output 2 3 2 4 6 2" xfId="43957"/>
    <cellStyle name="Output 2 3 2 4 7" xfId="43947"/>
    <cellStyle name="Output 2 3 2 5" xfId="5880"/>
    <cellStyle name="Output 2 3 2 5 2" xfId="7588"/>
    <cellStyle name="Output 2 3 2 5 2 2" xfId="11556"/>
    <cellStyle name="Output 2 3 2 5 2 2 2" xfId="43960"/>
    <cellStyle name="Output 2 3 2 5 2 3" xfId="17794"/>
    <cellStyle name="Output 2 3 2 5 2 3 2" xfId="43961"/>
    <cellStyle name="Output 2 3 2 5 2 4" xfId="21106"/>
    <cellStyle name="Output 2 3 2 5 2 4 2" xfId="43962"/>
    <cellStyle name="Output 2 3 2 5 2 5" xfId="43959"/>
    <cellStyle name="Output 2 3 2 5 3" xfId="10398"/>
    <cellStyle name="Output 2 3 2 5 3 2" xfId="43963"/>
    <cellStyle name="Output 2 3 2 5 4" xfId="16503"/>
    <cellStyle name="Output 2 3 2 5 4 2" xfId="43964"/>
    <cellStyle name="Output 2 3 2 5 5" xfId="19398"/>
    <cellStyle name="Output 2 3 2 5 5 2" xfId="43965"/>
    <cellStyle name="Output 2 3 2 5 6" xfId="43958"/>
    <cellStyle name="Output 2 3 2 6" xfId="6112"/>
    <cellStyle name="Output 2 3 2 6 2" xfId="7820"/>
    <cellStyle name="Output 2 3 2 6 2 2" xfId="11788"/>
    <cellStyle name="Output 2 3 2 6 2 2 2" xfId="43968"/>
    <cellStyle name="Output 2 3 2 6 2 3" xfId="17965"/>
    <cellStyle name="Output 2 3 2 6 2 3 2" xfId="43969"/>
    <cellStyle name="Output 2 3 2 6 2 4" xfId="21338"/>
    <cellStyle name="Output 2 3 2 6 2 4 2" xfId="43970"/>
    <cellStyle name="Output 2 3 2 6 2 5" xfId="43967"/>
    <cellStyle name="Output 2 3 2 6 3" xfId="10438"/>
    <cellStyle name="Output 2 3 2 6 3 2" xfId="43971"/>
    <cellStyle name="Output 2 3 2 6 4" xfId="16674"/>
    <cellStyle name="Output 2 3 2 6 4 2" xfId="43972"/>
    <cellStyle name="Output 2 3 2 6 5" xfId="19630"/>
    <cellStyle name="Output 2 3 2 6 5 2" xfId="43973"/>
    <cellStyle name="Output 2 3 2 6 6" xfId="43966"/>
    <cellStyle name="Output 2 3 2 7" xfId="6344"/>
    <cellStyle name="Output 2 3 2 7 2" xfId="8052"/>
    <cellStyle name="Output 2 3 2 7 2 2" xfId="12020"/>
    <cellStyle name="Output 2 3 2 7 2 2 2" xfId="43976"/>
    <cellStyle name="Output 2 3 2 7 2 3" xfId="18136"/>
    <cellStyle name="Output 2 3 2 7 2 3 2" xfId="43977"/>
    <cellStyle name="Output 2 3 2 7 2 4" xfId="21570"/>
    <cellStyle name="Output 2 3 2 7 2 4 2" xfId="43978"/>
    <cellStyle name="Output 2 3 2 7 2 5" xfId="43975"/>
    <cellStyle name="Output 2 3 2 7 3" xfId="10478"/>
    <cellStyle name="Output 2 3 2 7 3 2" xfId="43979"/>
    <cellStyle name="Output 2 3 2 7 4" xfId="16844"/>
    <cellStyle name="Output 2 3 2 7 4 2" xfId="43980"/>
    <cellStyle name="Output 2 3 2 7 5" xfId="19862"/>
    <cellStyle name="Output 2 3 2 7 5 2" xfId="43981"/>
    <cellStyle name="Output 2 3 2 7 6" xfId="43974"/>
    <cellStyle name="Output 2 3 2 8" xfId="5327"/>
    <cellStyle name="Output 2 3 2 8 2" xfId="10073"/>
    <cellStyle name="Output 2 3 2 8 2 2" xfId="43983"/>
    <cellStyle name="Output 2 3 2 8 3" xfId="16080"/>
    <cellStyle name="Output 2 3 2 8 3 2" xfId="43984"/>
    <cellStyle name="Output 2 3 2 8 4" xfId="18845"/>
    <cellStyle name="Output 2 3 2 8 4 2" xfId="43985"/>
    <cellStyle name="Output 2 3 2 8 5" xfId="43982"/>
    <cellStyle name="Output 2 3 2 9" xfId="7035"/>
    <cellStyle name="Output 2 3 2 9 2" xfId="11061"/>
    <cellStyle name="Output 2 3 2 9 2 2" xfId="43987"/>
    <cellStyle name="Output 2 3 2 9 3" xfId="17372"/>
    <cellStyle name="Output 2 3 2 9 3 2" xfId="43988"/>
    <cellStyle name="Output 2 3 2 9 4" xfId="20553"/>
    <cellStyle name="Output 2 3 2 9 4 2" xfId="43989"/>
    <cellStyle name="Output 2 3 2 9 5" xfId="43986"/>
    <cellStyle name="Output 2 3 3" xfId="2642"/>
    <cellStyle name="Output 2 3 3 10" xfId="8772"/>
    <cellStyle name="Output 2 3 3 10 2" xfId="43991"/>
    <cellStyle name="Output 2 3 3 11" xfId="14091"/>
    <cellStyle name="Output 2 3 3 11 2" xfId="43992"/>
    <cellStyle name="Output 2 3 3 12" xfId="16938"/>
    <cellStyle name="Output 2 3 3 12 2" xfId="43993"/>
    <cellStyle name="Output 2 3 3 13" xfId="43990"/>
    <cellStyle name="Output 2 3 3 2" xfId="3029"/>
    <cellStyle name="Output 2 3 3 2 2" xfId="6841"/>
    <cellStyle name="Output 2 3 3 2 2 2" xfId="10927"/>
    <cellStyle name="Output 2 3 3 2 2 2 2" xfId="43996"/>
    <cellStyle name="Output 2 3 3 2 2 3" xfId="17226"/>
    <cellStyle name="Output 2 3 3 2 2 3 2" xfId="43997"/>
    <cellStyle name="Output 2 3 3 2 2 4" xfId="20359"/>
    <cellStyle name="Output 2 3 3 2 2 4 2" xfId="43998"/>
    <cellStyle name="Output 2 3 3 2 2 5" xfId="43995"/>
    <cellStyle name="Output 2 3 3 2 3" xfId="5132"/>
    <cellStyle name="Output 2 3 3 2 3 2" xfId="15935"/>
    <cellStyle name="Output 2 3 3 2 3 2 2" xfId="44000"/>
    <cellStyle name="Output 2 3 3 2 3 3" xfId="18650"/>
    <cellStyle name="Output 2 3 3 2 3 3 2" xfId="44001"/>
    <cellStyle name="Output 2 3 3 2 3 4" xfId="43999"/>
    <cellStyle name="Output 2 3 3 2 4" xfId="9121"/>
    <cellStyle name="Output 2 3 3 2 4 2" xfId="44002"/>
    <cellStyle name="Output 2 3 3 2 5" xfId="14371"/>
    <cellStyle name="Output 2 3 3 2 5 2" xfId="44003"/>
    <cellStyle name="Output 2 3 3 2 6" xfId="17167"/>
    <cellStyle name="Output 2 3 3 2 6 2" xfId="44004"/>
    <cellStyle name="Output 2 3 3 2 7" xfId="43994"/>
    <cellStyle name="Output 2 3 3 3" xfId="3412"/>
    <cellStyle name="Output 2 3 3 3 2" xfId="7324"/>
    <cellStyle name="Output 2 3 3 3 2 2" xfId="11327"/>
    <cellStyle name="Output 2 3 3 3 2 2 2" xfId="44007"/>
    <cellStyle name="Output 2 3 3 3 2 3" xfId="17583"/>
    <cellStyle name="Output 2 3 3 3 2 3 2" xfId="44008"/>
    <cellStyle name="Output 2 3 3 3 2 4" xfId="20842"/>
    <cellStyle name="Output 2 3 3 3 2 4 2" xfId="44009"/>
    <cellStyle name="Output 2 3 3 3 2 5" xfId="44006"/>
    <cellStyle name="Output 2 3 3 3 3" xfId="5616"/>
    <cellStyle name="Output 2 3 3 3 3 2" xfId="16291"/>
    <cellStyle name="Output 2 3 3 3 3 2 2" xfId="44011"/>
    <cellStyle name="Output 2 3 3 3 3 3" xfId="19134"/>
    <cellStyle name="Output 2 3 3 3 3 3 2" xfId="44012"/>
    <cellStyle name="Output 2 3 3 3 3 4" xfId="44010"/>
    <cellStyle name="Output 2 3 3 3 4" xfId="9335"/>
    <cellStyle name="Output 2 3 3 3 4 2" xfId="44013"/>
    <cellStyle name="Output 2 3 3 3 5" xfId="14647"/>
    <cellStyle name="Output 2 3 3 3 5 2" xfId="44014"/>
    <cellStyle name="Output 2 3 3 3 6" xfId="13533"/>
    <cellStyle name="Output 2 3 3 3 6 2" xfId="44015"/>
    <cellStyle name="Output 2 3 3 3 7" xfId="44005"/>
    <cellStyle name="Output 2 3 3 4" xfId="3795"/>
    <cellStyle name="Output 2 3 3 4 2" xfId="7652"/>
    <cellStyle name="Output 2 3 3 4 2 2" xfId="11620"/>
    <cellStyle name="Output 2 3 3 4 2 2 2" xfId="44018"/>
    <cellStyle name="Output 2 3 3 4 2 3" xfId="17849"/>
    <cellStyle name="Output 2 3 3 4 2 3 2" xfId="44019"/>
    <cellStyle name="Output 2 3 3 4 2 4" xfId="21170"/>
    <cellStyle name="Output 2 3 3 4 2 4 2" xfId="44020"/>
    <cellStyle name="Output 2 3 3 4 2 5" xfId="44017"/>
    <cellStyle name="Output 2 3 3 4 3" xfId="5944"/>
    <cellStyle name="Output 2 3 3 4 3 2" xfId="16558"/>
    <cellStyle name="Output 2 3 3 4 3 2 2" xfId="44022"/>
    <cellStyle name="Output 2 3 3 4 3 3" xfId="19462"/>
    <cellStyle name="Output 2 3 3 4 3 3 2" xfId="44023"/>
    <cellStyle name="Output 2 3 3 4 3 4" xfId="44021"/>
    <cellStyle name="Output 2 3 3 4 4" xfId="9513"/>
    <cellStyle name="Output 2 3 3 4 4 2" xfId="44024"/>
    <cellStyle name="Output 2 3 3 4 5" xfId="14922"/>
    <cellStyle name="Output 2 3 3 4 5 2" xfId="44025"/>
    <cellStyle name="Output 2 3 3 4 6" xfId="13164"/>
    <cellStyle name="Output 2 3 3 4 6 2" xfId="44026"/>
    <cellStyle name="Output 2 3 3 4 7" xfId="44016"/>
    <cellStyle name="Output 2 3 3 5" xfId="4177"/>
    <cellStyle name="Output 2 3 3 5 2" xfId="7884"/>
    <cellStyle name="Output 2 3 3 5 2 2" xfId="11852"/>
    <cellStyle name="Output 2 3 3 5 2 2 2" xfId="44029"/>
    <cellStyle name="Output 2 3 3 5 2 3" xfId="18020"/>
    <cellStyle name="Output 2 3 3 5 2 3 2" xfId="44030"/>
    <cellStyle name="Output 2 3 3 5 2 4" xfId="21402"/>
    <cellStyle name="Output 2 3 3 5 2 4 2" xfId="44031"/>
    <cellStyle name="Output 2 3 3 5 2 5" xfId="44028"/>
    <cellStyle name="Output 2 3 3 5 3" xfId="6176"/>
    <cellStyle name="Output 2 3 3 5 3 2" xfId="16729"/>
    <cellStyle name="Output 2 3 3 5 3 2 2" xfId="44033"/>
    <cellStyle name="Output 2 3 3 5 3 3" xfId="19694"/>
    <cellStyle name="Output 2 3 3 5 3 3 2" xfId="44034"/>
    <cellStyle name="Output 2 3 3 5 3 4" xfId="44032"/>
    <cellStyle name="Output 2 3 3 5 4" xfId="9690"/>
    <cellStyle name="Output 2 3 3 5 4 2" xfId="44035"/>
    <cellStyle name="Output 2 3 3 5 5" xfId="15196"/>
    <cellStyle name="Output 2 3 3 5 5 2" xfId="44036"/>
    <cellStyle name="Output 2 3 3 5 6" xfId="12782"/>
    <cellStyle name="Output 2 3 3 5 6 2" xfId="44037"/>
    <cellStyle name="Output 2 3 3 5 7" xfId="44027"/>
    <cellStyle name="Output 2 3 3 6" xfId="6408"/>
    <cellStyle name="Output 2 3 3 6 2" xfId="8116"/>
    <cellStyle name="Output 2 3 3 6 2 2" xfId="12084"/>
    <cellStyle name="Output 2 3 3 6 2 2 2" xfId="44040"/>
    <cellStyle name="Output 2 3 3 6 2 3" xfId="18191"/>
    <cellStyle name="Output 2 3 3 6 2 3 2" xfId="44041"/>
    <cellStyle name="Output 2 3 3 6 2 4" xfId="21634"/>
    <cellStyle name="Output 2 3 3 6 2 4 2" xfId="44042"/>
    <cellStyle name="Output 2 3 3 6 2 5" xfId="44039"/>
    <cellStyle name="Output 2 3 3 6 3" xfId="10542"/>
    <cellStyle name="Output 2 3 3 6 3 2" xfId="44043"/>
    <cellStyle name="Output 2 3 3 6 4" xfId="16899"/>
    <cellStyle name="Output 2 3 3 6 4 2" xfId="44044"/>
    <cellStyle name="Output 2 3 3 6 5" xfId="19926"/>
    <cellStyle name="Output 2 3 3 6 5 2" xfId="44045"/>
    <cellStyle name="Output 2 3 3 6 6" xfId="44038"/>
    <cellStyle name="Output 2 3 3 7" xfId="5396"/>
    <cellStyle name="Output 2 3 3 7 2" xfId="10137"/>
    <cellStyle name="Output 2 3 3 7 2 2" xfId="44047"/>
    <cellStyle name="Output 2 3 3 7 3" xfId="16137"/>
    <cellStyle name="Output 2 3 3 7 3 2" xfId="44048"/>
    <cellStyle name="Output 2 3 3 7 4" xfId="18914"/>
    <cellStyle name="Output 2 3 3 7 4 2" xfId="44049"/>
    <cellStyle name="Output 2 3 3 7 5" xfId="44046"/>
    <cellStyle name="Output 2 3 3 8" xfId="7104"/>
    <cellStyle name="Output 2 3 3 8 2" xfId="11125"/>
    <cellStyle name="Output 2 3 3 8 2 2" xfId="44051"/>
    <cellStyle name="Output 2 3 3 8 3" xfId="17429"/>
    <cellStyle name="Output 2 3 3 8 3 2" xfId="44052"/>
    <cellStyle name="Output 2 3 3 8 4" xfId="20622"/>
    <cellStyle name="Output 2 3 3 8 4 2" xfId="44053"/>
    <cellStyle name="Output 2 3 3 8 5" xfId="44050"/>
    <cellStyle name="Output 2 3 3 9" xfId="4492"/>
    <cellStyle name="Output 2 3 3 9 2" xfId="15452"/>
    <cellStyle name="Output 2 3 3 9 2 2" xfId="44055"/>
    <cellStyle name="Output 2 3 3 9 3" xfId="12481"/>
    <cellStyle name="Output 2 3 3 9 3 2" xfId="44056"/>
    <cellStyle name="Output 2 3 3 9 4" xfId="44054"/>
    <cellStyle name="Output 2 3 4" xfId="2534"/>
    <cellStyle name="Output 2 3 4 10" xfId="44057"/>
    <cellStyle name="Output 2 3 4 2" xfId="2921"/>
    <cellStyle name="Output 2 3 4 2 2" xfId="7383"/>
    <cellStyle name="Output 2 3 4 2 2 2" xfId="17637"/>
    <cellStyle name="Output 2 3 4 2 2 2 2" xfId="44060"/>
    <cellStyle name="Output 2 3 4 2 2 3" xfId="20901"/>
    <cellStyle name="Output 2 3 4 2 2 3 2" xfId="44061"/>
    <cellStyle name="Output 2 3 4 2 2 4" xfId="44059"/>
    <cellStyle name="Output 2 3 4 2 3" xfId="9030"/>
    <cellStyle name="Output 2 3 4 2 3 2" xfId="44062"/>
    <cellStyle name="Output 2 3 4 2 4" xfId="14286"/>
    <cellStyle name="Output 2 3 4 2 4 2" xfId="44063"/>
    <cellStyle name="Output 2 3 4 2 5" xfId="14356"/>
    <cellStyle name="Output 2 3 4 2 5 2" xfId="44064"/>
    <cellStyle name="Output 2 3 4 2 6" xfId="44058"/>
    <cellStyle name="Output 2 3 4 3" xfId="3304"/>
    <cellStyle name="Output 2 3 4 3 2" xfId="14562"/>
    <cellStyle name="Output 2 3 4 3 2 2" xfId="44066"/>
    <cellStyle name="Output 2 3 4 3 3" xfId="13579"/>
    <cellStyle name="Output 2 3 4 3 3 2" xfId="44067"/>
    <cellStyle name="Output 2 3 4 3 4" xfId="44065"/>
    <cellStyle name="Output 2 3 4 4" xfId="3687"/>
    <cellStyle name="Output 2 3 4 4 2" xfId="14837"/>
    <cellStyle name="Output 2 3 4 4 2 2" xfId="44069"/>
    <cellStyle name="Output 2 3 4 4 3" xfId="13272"/>
    <cellStyle name="Output 2 3 4 4 3 2" xfId="44070"/>
    <cellStyle name="Output 2 3 4 4 4" xfId="44068"/>
    <cellStyle name="Output 2 3 4 5" xfId="4069"/>
    <cellStyle name="Output 2 3 4 5 2" xfId="15111"/>
    <cellStyle name="Output 2 3 4 5 2 2" xfId="44072"/>
    <cellStyle name="Output 2 3 4 5 3" xfId="12890"/>
    <cellStyle name="Output 2 3 4 5 3 2" xfId="44073"/>
    <cellStyle name="Output 2 3 4 5 4" xfId="44071"/>
    <cellStyle name="Output 2 3 4 6" xfId="5675"/>
    <cellStyle name="Output 2 3 4 6 2" xfId="16345"/>
    <cellStyle name="Output 2 3 4 6 2 2" xfId="44075"/>
    <cellStyle name="Output 2 3 4 6 3" xfId="19193"/>
    <cellStyle name="Output 2 3 4 6 3 2" xfId="44076"/>
    <cellStyle name="Output 2 3 4 6 4" xfId="44074"/>
    <cellStyle name="Output 2 3 4 7" xfId="8674"/>
    <cellStyle name="Output 2 3 4 7 2" xfId="44077"/>
    <cellStyle name="Output 2 3 4 8" xfId="14006"/>
    <cellStyle name="Output 2 3 4 8 2" xfId="44078"/>
    <cellStyle name="Output 2 3 4 9" xfId="14314"/>
    <cellStyle name="Output 2 3 4 9 2" xfId="44079"/>
    <cellStyle name="Output 2 3 5" xfId="2350"/>
    <cellStyle name="Output 2 3 5 2" xfId="7542"/>
    <cellStyle name="Output 2 3 5 2 2" xfId="11512"/>
    <cellStyle name="Output 2 3 5 2 2 2" xfId="44082"/>
    <cellStyle name="Output 2 3 5 2 3" xfId="17749"/>
    <cellStyle name="Output 2 3 5 2 3 2" xfId="44083"/>
    <cellStyle name="Output 2 3 5 2 4" xfId="21060"/>
    <cellStyle name="Output 2 3 5 2 4 2" xfId="44084"/>
    <cellStyle name="Output 2 3 5 2 5" xfId="44081"/>
    <cellStyle name="Output 2 3 5 3" xfId="5834"/>
    <cellStyle name="Output 2 3 5 3 2" xfId="16458"/>
    <cellStyle name="Output 2 3 5 3 2 2" xfId="44086"/>
    <cellStyle name="Output 2 3 5 3 3" xfId="19352"/>
    <cellStyle name="Output 2 3 5 3 3 2" xfId="44087"/>
    <cellStyle name="Output 2 3 5 3 4" xfId="44085"/>
    <cellStyle name="Output 2 3 5 4" xfId="8503"/>
    <cellStyle name="Output 2 3 5 4 2" xfId="44088"/>
    <cellStyle name="Output 2 3 5 5" xfId="13884"/>
    <cellStyle name="Output 2 3 5 5 2" xfId="44089"/>
    <cellStyle name="Output 2 3 5 6" xfId="16369"/>
    <cellStyle name="Output 2 3 5 6 2" xfId="44090"/>
    <cellStyle name="Output 2 3 5 7" xfId="44080"/>
    <cellStyle name="Output 2 3 6" xfId="5858"/>
    <cellStyle name="Output 2 3 6 2" xfId="7566"/>
    <cellStyle name="Output 2 3 6 2 2" xfId="11534"/>
    <cellStyle name="Output 2 3 6 2 2 2" xfId="44093"/>
    <cellStyle name="Output 2 3 6 2 3" xfId="17772"/>
    <cellStyle name="Output 2 3 6 2 3 2" xfId="44094"/>
    <cellStyle name="Output 2 3 6 2 4" xfId="21084"/>
    <cellStyle name="Output 2 3 6 2 4 2" xfId="44095"/>
    <cellStyle name="Output 2 3 6 2 5" xfId="44092"/>
    <cellStyle name="Output 2 3 6 3" xfId="10376"/>
    <cellStyle name="Output 2 3 6 3 2" xfId="44096"/>
    <cellStyle name="Output 2 3 6 4" xfId="16481"/>
    <cellStyle name="Output 2 3 6 4 2" xfId="44097"/>
    <cellStyle name="Output 2 3 6 5" xfId="19376"/>
    <cellStyle name="Output 2 3 6 5 2" xfId="44098"/>
    <cellStyle name="Output 2 3 6 6" xfId="44091"/>
    <cellStyle name="Output 2 3 7" xfId="6090"/>
    <cellStyle name="Output 2 3 7 2" xfId="7798"/>
    <cellStyle name="Output 2 3 7 2 2" xfId="11766"/>
    <cellStyle name="Output 2 3 7 2 2 2" xfId="44101"/>
    <cellStyle name="Output 2 3 7 2 3" xfId="17943"/>
    <cellStyle name="Output 2 3 7 2 3 2" xfId="44102"/>
    <cellStyle name="Output 2 3 7 2 4" xfId="21316"/>
    <cellStyle name="Output 2 3 7 2 4 2" xfId="44103"/>
    <cellStyle name="Output 2 3 7 2 5" xfId="44100"/>
    <cellStyle name="Output 2 3 7 3" xfId="10416"/>
    <cellStyle name="Output 2 3 7 3 2" xfId="44104"/>
    <cellStyle name="Output 2 3 7 4" xfId="16652"/>
    <cellStyle name="Output 2 3 7 4 2" xfId="44105"/>
    <cellStyle name="Output 2 3 7 5" xfId="19608"/>
    <cellStyle name="Output 2 3 7 5 2" xfId="44106"/>
    <cellStyle name="Output 2 3 7 6" xfId="44099"/>
    <cellStyle name="Output 2 3 8" xfId="6322"/>
    <cellStyle name="Output 2 3 8 2" xfId="8030"/>
    <cellStyle name="Output 2 3 8 2 2" xfId="11998"/>
    <cellStyle name="Output 2 3 8 2 2 2" xfId="44109"/>
    <cellStyle name="Output 2 3 8 2 3" xfId="18114"/>
    <cellStyle name="Output 2 3 8 2 3 2" xfId="44110"/>
    <cellStyle name="Output 2 3 8 2 4" xfId="21548"/>
    <cellStyle name="Output 2 3 8 2 4 2" xfId="44111"/>
    <cellStyle name="Output 2 3 8 2 5" xfId="44108"/>
    <cellStyle name="Output 2 3 8 3" xfId="10456"/>
    <cellStyle name="Output 2 3 8 3 2" xfId="44112"/>
    <cellStyle name="Output 2 3 8 4" xfId="16822"/>
    <cellStyle name="Output 2 3 8 4 2" xfId="44113"/>
    <cellStyle name="Output 2 3 8 5" xfId="19840"/>
    <cellStyle name="Output 2 3 8 5 2" xfId="44114"/>
    <cellStyle name="Output 2 3 8 6" xfId="44107"/>
    <cellStyle name="Output 2 3 9" xfId="5288"/>
    <cellStyle name="Output 2 3 9 2" xfId="10051"/>
    <cellStyle name="Output 2 3 9 2 2" xfId="44116"/>
    <cellStyle name="Output 2 3 9 3" xfId="16051"/>
    <cellStyle name="Output 2 3 9 3 2" xfId="44117"/>
    <cellStyle name="Output 2 3 9 4" xfId="18806"/>
    <cellStyle name="Output 2 3 9 4 2" xfId="44118"/>
    <cellStyle name="Output 2 3 9 5" xfId="44115"/>
    <cellStyle name="Output 2 4" xfId="2304"/>
    <cellStyle name="Output 2 4 10" xfId="8457"/>
    <cellStyle name="Output 2 4 10 2" xfId="44120"/>
    <cellStyle name="Output 2 4 11" xfId="13846"/>
    <cellStyle name="Output 2 4 11 2" xfId="44121"/>
    <cellStyle name="Output 2 4 12" xfId="14486"/>
    <cellStyle name="Output 2 4 12 2" xfId="44122"/>
    <cellStyle name="Output 2 4 13" xfId="44119"/>
    <cellStyle name="Output 2 4 2" xfId="2247"/>
    <cellStyle name="Output 2 4 2 2" xfId="6768"/>
    <cellStyle name="Output 2 4 2 2 2" xfId="10873"/>
    <cellStyle name="Output 2 4 2 2 2 2" xfId="44125"/>
    <cellStyle name="Output 2 4 2 2 3" xfId="17165"/>
    <cellStyle name="Output 2 4 2 2 3 2" xfId="44126"/>
    <cellStyle name="Output 2 4 2 2 4" xfId="20286"/>
    <cellStyle name="Output 2 4 2 2 4 2" xfId="44127"/>
    <cellStyle name="Output 2 4 2 2 5" xfId="44124"/>
    <cellStyle name="Output 2 4 2 3" xfId="5059"/>
    <cellStyle name="Output 2 4 2 3 2" xfId="15874"/>
    <cellStyle name="Output 2 4 2 3 2 2" xfId="44129"/>
    <cellStyle name="Output 2 4 2 3 3" xfId="18577"/>
    <cellStyle name="Output 2 4 2 3 3 2" xfId="44130"/>
    <cellStyle name="Output 2 4 2 3 4" xfId="44128"/>
    <cellStyle name="Output 2 4 2 4" xfId="8402"/>
    <cellStyle name="Output 2 4 2 4 2" xfId="44131"/>
    <cellStyle name="Output 2 4 2 5" xfId="13797"/>
    <cellStyle name="Output 2 4 2 5 2" xfId="44132"/>
    <cellStyle name="Output 2 4 2 6" xfId="15408"/>
    <cellStyle name="Output 2 4 2 6 2" xfId="44133"/>
    <cellStyle name="Output 2 4 2 7" xfId="44123"/>
    <cellStyle name="Output 2 4 3" xfId="2286"/>
    <cellStyle name="Output 2 4 3 2" xfId="7393"/>
    <cellStyle name="Output 2 4 3 2 2" xfId="11371"/>
    <cellStyle name="Output 2 4 3 2 2 2" xfId="44136"/>
    <cellStyle name="Output 2 4 3 2 3" xfId="17645"/>
    <cellStyle name="Output 2 4 3 2 3 2" xfId="44137"/>
    <cellStyle name="Output 2 4 3 2 4" xfId="20911"/>
    <cellStyle name="Output 2 4 3 2 4 2" xfId="44138"/>
    <cellStyle name="Output 2 4 3 2 5" xfId="44135"/>
    <cellStyle name="Output 2 4 3 3" xfId="5685"/>
    <cellStyle name="Output 2 4 3 3 2" xfId="16353"/>
    <cellStyle name="Output 2 4 3 3 2 2" xfId="44140"/>
    <cellStyle name="Output 2 4 3 3 3" xfId="19203"/>
    <cellStyle name="Output 2 4 3 3 3 2" xfId="44141"/>
    <cellStyle name="Output 2 4 3 3 4" xfId="44139"/>
    <cellStyle name="Output 2 4 3 4" xfId="8441"/>
    <cellStyle name="Output 2 4 3 4 2" xfId="44142"/>
    <cellStyle name="Output 2 4 3 5" xfId="13830"/>
    <cellStyle name="Output 2 4 3 5 2" xfId="44143"/>
    <cellStyle name="Output 2 4 3 6" xfId="14622"/>
    <cellStyle name="Output 2 4 3 6 2" xfId="44144"/>
    <cellStyle name="Output 2 4 3 7" xfId="44134"/>
    <cellStyle name="Output 2 4 4" xfId="2278"/>
    <cellStyle name="Output 2 4 4 2" xfId="7680"/>
    <cellStyle name="Output 2 4 4 2 2" xfId="11648"/>
    <cellStyle name="Output 2 4 4 2 2 2" xfId="44147"/>
    <cellStyle name="Output 2 4 4 2 3" xfId="17870"/>
    <cellStyle name="Output 2 4 4 2 3 2" xfId="44148"/>
    <cellStyle name="Output 2 4 4 2 4" xfId="21198"/>
    <cellStyle name="Output 2 4 4 2 4 2" xfId="44149"/>
    <cellStyle name="Output 2 4 4 2 5" xfId="44146"/>
    <cellStyle name="Output 2 4 4 3" xfId="5972"/>
    <cellStyle name="Output 2 4 4 3 2" xfId="16579"/>
    <cellStyle name="Output 2 4 4 3 2 2" xfId="44151"/>
    <cellStyle name="Output 2 4 4 3 3" xfId="19490"/>
    <cellStyle name="Output 2 4 4 3 3 2" xfId="44152"/>
    <cellStyle name="Output 2 4 4 3 4" xfId="44150"/>
    <cellStyle name="Output 2 4 4 4" xfId="8433"/>
    <cellStyle name="Output 2 4 4 4 2" xfId="44153"/>
    <cellStyle name="Output 2 4 4 5" xfId="13824"/>
    <cellStyle name="Output 2 4 4 5 2" xfId="44154"/>
    <cellStyle name="Output 2 4 4 6" xfId="16743"/>
    <cellStyle name="Output 2 4 4 6 2" xfId="44155"/>
    <cellStyle name="Output 2 4 4 7" xfId="44145"/>
    <cellStyle name="Output 2 4 5" xfId="2269"/>
    <cellStyle name="Output 2 4 5 2" xfId="7912"/>
    <cellStyle name="Output 2 4 5 2 2" xfId="11880"/>
    <cellStyle name="Output 2 4 5 2 2 2" xfId="44158"/>
    <cellStyle name="Output 2 4 5 2 3" xfId="18041"/>
    <cellStyle name="Output 2 4 5 2 3 2" xfId="44159"/>
    <cellStyle name="Output 2 4 5 2 4" xfId="21430"/>
    <cellStyle name="Output 2 4 5 2 4 2" xfId="44160"/>
    <cellStyle name="Output 2 4 5 2 5" xfId="44157"/>
    <cellStyle name="Output 2 4 5 3" xfId="6204"/>
    <cellStyle name="Output 2 4 5 3 2" xfId="16750"/>
    <cellStyle name="Output 2 4 5 3 2 2" xfId="44162"/>
    <cellStyle name="Output 2 4 5 3 3" xfId="19722"/>
    <cellStyle name="Output 2 4 5 3 3 2" xfId="44163"/>
    <cellStyle name="Output 2 4 5 3 4" xfId="44161"/>
    <cellStyle name="Output 2 4 5 4" xfId="8424"/>
    <cellStyle name="Output 2 4 5 4 2" xfId="44164"/>
    <cellStyle name="Output 2 4 5 5" xfId="13816"/>
    <cellStyle name="Output 2 4 5 5 2" xfId="44165"/>
    <cellStyle name="Output 2 4 5 6" xfId="14848"/>
    <cellStyle name="Output 2 4 5 6 2" xfId="44166"/>
    <cellStyle name="Output 2 4 5 7" xfId="44156"/>
    <cellStyle name="Output 2 4 6" xfId="6436"/>
    <cellStyle name="Output 2 4 6 2" xfId="8144"/>
    <cellStyle name="Output 2 4 6 2 2" xfId="12112"/>
    <cellStyle name="Output 2 4 6 2 2 2" xfId="44169"/>
    <cellStyle name="Output 2 4 6 2 3" xfId="18212"/>
    <cellStyle name="Output 2 4 6 2 3 2" xfId="44170"/>
    <cellStyle name="Output 2 4 6 2 4" xfId="21662"/>
    <cellStyle name="Output 2 4 6 2 4 2" xfId="44171"/>
    <cellStyle name="Output 2 4 6 2 5" xfId="44168"/>
    <cellStyle name="Output 2 4 6 3" xfId="10570"/>
    <cellStyle name="Output 2 4 6 3 2" xfId="44172"/>
    <cellStyle name="Output 2 4 6 4" xfId="16920"/>
    <cellStyle name="Output 2 4 6 4 2" xfId="44173"/>
    <cellStyle name="Output 2 4 6 5" xfId="19954"/>
    <cellStyle name="Output 2 4 6 5 2" xfId="44174"/>
    <cellStyle name="Output 2 4 6 6" xfId="44167"/>
    <cellStyle name="Output 2 4 7" xfId="5424"/>
    <cellStyle name="Output 2 4 7 2" xfId="10165"/>
    <cellStyle name="Output 2 4 7 2 2" xfId="44176"/>
    <cellStyle name="Output 2 4 7 3" xfId="16158"/>
    <cellStyle name="Output 2 4 7 3 2" xfId="44177"/>
    <cellStyle name="Output 2 4 7 4" xfId="18942"/>
    <cellStyle name="Output 2 4 7 4 2" xfId="44178"/>
    <cellStyle name="Output 2 4 7 5" xfId="44175"/>
    <cellStyle name="Output 2 4 8" xfId="7132"/>
    <cellStyle name="Output 2 4 8 2" xfId="11153"/>
    <cellStyle name="Output 2 4 8 2 2" xfId="44180"/>
    <cellStyle name="Output 2 4 8 3" xfId="17450"/>
    <cellStyle name="Output 2 4 8 3 2" xfId="44181"/>
    <cellStyle name="Output 2 4 8 4" xfId="20650"/>
    <cellStyle name="Output 2 4 8 4 2" xfId="44182"/>
    <cellStyle name="Output 2 4 8 5" xfId="44179"/>
    <cellStyle name="Output 2 4 9" xfId="4525"/>
    <cellStyle name="Output 2 4 9 2" xfId="15477"/>
    <cellStyle name="Output 2 4 9 2 2" xfId="44184"/>
    <cellStyle name="Output 2 4 9 3" xfId="12450"/>
    <cellStyle name="Output 2 4 9 3 2" xfId="44185"/>
    <cellStyle name="Output 2 4 9 4" xfId="44183"/>
    <cellStyle name="Output 2 5" xfId="2589"/>
    <cellStyle name="Output 2 5 10" xfId="44186"/>
    <cellStyle name="Output 2 5 2" xfId="2976"/>
    <cellStyle name="Output 2 5 2 2" xfId="6890"/>
    <cellStyle name="Output 2 5 2 2 2" xfId="17261"/>
    <cellStyle name="Output 2 5 2 2 2 2" xfId="44189"/>
    <cellStyle name="Output 2 5 2 2 3" xfId="20408"/>
    <cellStyle name="Output 2 5 2 2 3 2" xfId="44190"/>
    <cellStyle name="Output 2 5 2 2 4" xfId="44188"/>
    <cellStyle name="Output 2 5 2 3" xfId="9069"/>
    <cellStyle name="Output 2 5 2 3 2" xfId="44191"/>
    <cellStyle name="Output 2 5 2 4" xfId="14329"/>
    <cellStyle name="Output 2 5 2 4 2" xfId="44192"/>
    <cellStyle name="Output 2 5 2 5" xfId="16602"/>
    <cellStyle name="Output 2 5 2 5 2" xfId="44193"/>
    <cellStyle name="Output 2 5 2 6" xfId="44187"/>
    <cellStyle name="Output 2 5 3" xfId="3359"/>
    <cellStyle name="Output 2 5 3 2" xfId="14605"/>
    <cellStyle name="Output 2 5 3 2 2" xfId="44195"/>
    <cellStyle name="Output 2 5 3 3" xfId="13650"/>
    <cellStyle name="Output 2 5 3 3 2" xfId="44196"/>
    <cellStyle name="Output 2 5 3 4" xfId="44194"/>
    <cellStyle name="Output 2 5 4" xfId="3742"/>
    <cellStyle name="Output 2 5 4 2" xfId="14880"/>
    <cellStyle name="Output 2 5 4 2 2" xfId="44198"/>
    <cellStyle name="Output 2 5 4 3" xfId="13217"/>
    <cellStyle name="Output 2 5 4 3 2" xfId="44199"/>
    <cellStyle name="Output 2 5 4 4" xfId="44197"/>
    <cellStyle name="Output 2 5 5" xfId="4124"/>
    <cellStyle name="Output 2 5 5 2" xfId="15154"/>
    <cellStyle name="Output 2 5 5 2 2" xfId="44201"/>
    <cellStyle name="Output 2 5 5 3" xfId="12835"/>
    <cellStyle name="Output 2 5 5 3 2" xfId="44202"/>
    <cellStyle name="Output 2 5 5 4" xfId="44200"/>
    <cellStyle name="Output 2 5 6" xfId="5181"/>
    <cellStyle name="Output 2 5 6 2" xfId="15970"/>
    <cellStyle name="Output 2 5 6 2 2" xfId="44204"/>
    <cellStyle name="Output 2 5 6 3" xfId="18699"/>
    <cellStyle name="Output 2 5 6 3 2" xfId="44205"/>
    <cellStyle name="Output 2 5 6 4" xfId="44203"/>
    <cellStyle name="Output 2 5 7" xfId="8720"/>
    <cellStyle name="Output 2 5 7 2" xfId="44206"/>
    <cellStyle name="Output 2 5 8" xfId="14049"/>
    <cellStyle name="Output 2 5 8 2" xfId="44207"/>
    <cellStyle name="Output 2 5 9" xfId="14654"/>
    <cellStyle name="Output 2 5 9 2" xfId="44208"/>
    <cellStyle name="Output 2 6" xfId="2572"/>
    <cellStyle name="Output 2 6 10" xfId="44209"/>
    <cellStyle name="Output 2 6 2" xfId="2959"/>
    <cellStyle name="Output 2 6 2 2" xfId="7281"/>
    <cellStyle name="Output 2 6 2 2 2" xfId="17546"/>
    <cellStyle name="Output 2 6 2 2 2 2" xfId="44212"/>
    <cellStyle name="Output 2 6 2 2 3" xfId="20799"/>
    <cellStyle name="Output 2 6 2 2 3 2" xfId="44213"/>
    <cellStyle name="Output 2 6 2 2 4" xfId="44211"/>
    <cellStyle name="Output 2 6 2 3" xfId="9054"/>
    <cellStyle name="Output 2 6 2 3 2" xfId="44214"/>
    <cellStyle name="Output 2 6 2 4" xfId="14315"/>
    <cellStyle name="Output 2 6 2 4 2" xfId="44215"/>
    <cellStyle name="Output 2 6 2 5" xfId="17926"/>
    <cellStyle name="Output 2 6 2 5 2" xfId="44216"/>
    <cellStyle name="Output 2 6 2 6" xfId="44210"/>
    <cellStyle name="Output 2 6 3" xfId="3342"/>
    <cellStyle name="Output 2 6 3 2" xfId="14591"/>
    <cellStyle name="Output 2 6 3 2 2" xfId="44218"/>
    <cellStyle name="Output 2 6 3 3" xfId="13568"/>
    <cellStyle name="Output 2 6 3 3 2" xfId="44219"/>
    <cellStyle name="Output 2 6 3 4" xfId="44217"/>
    <cellStyle name="Output 2 6 4" xfId="3725"/>
    <cellStyle name="Output 2 6 4 2" xfId="14866"/>
    <cellStyle name="Output 2 6 4 2 2" xfId="44221"/>
    <cellStyle name="Output 2 6 4 3" xfId="13234"/>
    <cellStyle name="Output 2 6 4 3 2" xfId="44222"/>
    <cellStyle name="Output 2 6 4 4" xfId="44220"/>
    <cellStyle name="Output 2 6 5" xfId="4107"/>
    <cellStyle name="Output 2 6 5 2" xfId="15140"/>
    <cellStyle name="Output 2 6 5 2 2" xfId="44224"/>
    <cellStyle name="Output 2 6 5 3" xfId="12852"/>
    <cellStyle name="Output 2 6 5 3 2" xfId="44225"/>
    <cellStyle name="Output 2 6 5 4" xfId="44223"/>
    <cellStyle name="Output 2 6 6" xfId="5573"/>
    <cellStyle name="Output 2 6 6 2" xfId="16254"/>
    <cellStyle name="Output 2 6 6 2 2" xfId="44227"/>
    <cellStyle name="Output 2 6 6 3" xfId="19091"/>
    <cellStyle name="Output 2 6 6 3 2" xfId="44228"/>
    <cellStyle name="Output 2 6 6 4" xfId="44226"/>
    <cellStyle name="Output 2 6 7" xfId="8705"/>
    <cellStyle name="Output 2 6 7 2" xfId="44229"/>
    <cellStyle name="Output 2 6 8" xfId="14035"/>
    <cellStyle name="Output 2 6 8 2" xfId="44230"/>
    <cellStyle name="Output 2 6 9" xfId="14830"/>
    <cellStyle name="Output 2 6 9 2" xfId="44231"/>
    <cellStyle name="Output 2 7" xfId="5588"/>
    <cellStyle name="Output 2 7 2" xfId="7296"/>
    <cellStyle name="Output 2 7 2 2" xfId="11306"/>
    <cellStyle name="Output 2 7 2 2 2" xfId="44234"/>
    <cellStyle name="Output 2 7 2 3" xfId="17561"/>
    <cellStyle name="Output 2 7 2 3 2" xfId="44235"/>
    <cellStyle name="Output 2 7 2 4" xfId="20814"/>
    <cellStyle name="Output 2 7 2 4 2" xfId="44236"/>
    <cellStyle name="Output 2 7 2 5" xfId="44233"/>
    <cellStyle name="Output 2 7 3" xfId="10287"/>
    <cellStyle name="Output 2 7 3 2" xfId="44237"/>
    <cellStyle name="Output 2 7 4" xfId="16269"/>
    <cellStyle name="Output 2 7 4 2" xfId="44238"/>
    <cellStyle name="Output 2 7 5" xfId="19106"/>
    <cellStyle name="Output 2 7 5 2" xfId="44239"/>
    <cellStyle name="Output 2 7 6" xfId="44232"/>
    <cellStyle name="Output 2 8" xfId="5688"/>
    <cellStyle name="Output 2 8 2" xfId="7396"/>
    <cellStyle name="Output 2 8 2 2" xfId="11373"/>
    <cellStyle name="Output 2 8 2 2 2" xfId="44242"/>
    <cellStyle name="Output 2 8 2 3" xfId="17648"/>
    <cellStyle name="Output 2 8 2 3 2" xfId="44243"/>
    <cellStyle name="Output 2 8 2 4" xfId="20914"/>
    <cellStyle name="Output 2 8 2 4 2" xfId="44244"/>
    <cellStyle name="Output 2 8 2 5" xfId="44241"/>
    <cellStyle name="Output 2 8 3" xfId="10326"/>
    <cellStyle name="Output 2 8 3 2" xfId="44245"/>
    <cellStyle name="Output 2 8 4" xfId="16356"/>
    <cellStyle name="Output 2 8 4 2" xfId="44246"/>
    <cellStyle name="Output 2 8 5" xfId="19206"/>
    <cellStyle name="Output 2 8 5 2" xfId="44247"/>
    <cellStyle name="Output 2 8 6" xfId="44240"/>
    <cellStyle name="Output 2 9" xfId="4917"/>
    <cellStyle name="Output 2 9 2" xfId="6626"/>
    <cellStyle name="Output 2 9 2 2" xfId="10758"/>
    <cellStyle name="Output 2 9 2 2 2" xfId="44250"/>
    <cellStyle name="Output 2 9 2 3" xfId="17041"/>
    <cellStyle name="Output 2 9 2 3 2" xfId="44251"/>
    <cellStyle name="Output 2 9 2 4" xfId="20144"/>
    <cellStyle name="Output 2 9 2 4 2" xfId="44252"/>
    <cellStyle name="Output 2 9 2 5" xfId="44249"/>
    <cellStyle name="Output 2 9 3" xfId="9932"/>
    <cellStyle name="Output 2 9 3 2" xfId="44253"/>
    <cellStyle name="Output 2 9 4" xfId="15751"/>
    <cellStyle name="Output 2 9 4 2" xfId="44254"/>
    <cellStyle name="Output 2 9 5" xfId="18435"/>
    <cellStyle name="Output 2 9 5 2" xfId="44255"/>
    <cellStyle name="Output 2 9 6" xfId="44248"/>
    <cellStyle name="Output 3" xfId="2168"/>
    <cellStyle name="Output 3 10" xfId="5214"/>
    <cellStyle name="Output 3 10 2" xfId="9996"/>
    <cellStyle name="Output 3 10 2 2" xfId="44258"/>
    <cellStyle name="Output 3 10 3" xfId="15995"/>
    <cellStyle name="Output 3 10 3 2" xfId="44259"/>
    <cellStyle name="Output 3 10 4" xfId="18732"/>
    <cellStyle name="Output 3 10 4 2" xfId="44260"/>
    <cellStyle name="Output 3 10 5" xfId="44257"/>
    <cellStyle name="Output 3 11" xfId="6923"/>
    <cellStyle name="Output 3 11 2" xfId="10983"/>
    <cellStyle name="Output 3 11 2 2" xfId="44262"/>
    <cellStyle name="Output 3 11 3" xfId="17286"/>
    <cellStyle name="Output 3 11 3 2" xfId="44263"/>
    <cellStyle name="Output 3 11 4" xfId="20441"/>
    <cellStyle name="Output 3 11 4 2" xfId="44264"/>
    <cellStyle name="Output 3 11 5" xfId="44261"/>
    <cellStyle name="Output 3 12" xfId="4346"/>
    <cellStyle name="Output 3 12 2" xfId="15321"/>
    <cellStyle name="Output 3 12 2 2" xfId="44266"/>
    <cellStyle name="Output 3 12 3" xfId="12614"/>
    <cellStyle name="Output 3 12 3 2" xfId="44267"/>
    <cellStyle name="Output 3 12 4" xfId="44265"/>
    <cellStyle name="Output 3 13" xfId="8323"/>
    <cellStyle name="Output 3 13 2" xfId="44268"/>
    <cellStyle name="Output 3 14" xfId="13739"/>
    <cellStyle name="Output 3 14 2" xfId="44269"/>
    <cellStyle name="Output 3 15" xfId="16769"/>
    <cellStyle name="Output 3 15 2" xfId="44270"/>
    <cellStyle name="Output 3 16" xfId="44256"/>
    <cellStyle name="Output 3 2" xfId="2225"/>
    <cellStyle name="Output 3 2 10" xfId="4411"/>
    <cellStyle name="Output 3 2 10 2" xfId="15381"/>
    <cellStyle name="Output 3 2 10 2 2" xfId="44273"/>
    <cellStyle name="Output 3 2 10 3" xfId="12562"/>
    <cellStyle name="Output 3 2 10 3 2" xfId="44274"/>
    <cellStyle name="Output 3 2 10 4" xfId="44272"/>
    <cellStyle name="Output 3 2 11" xfId="8380"/>
    <cellStyle name="Output 3 2 11 2" xfId="44275"/>
    <cellStyle name="Output 3 2 12" xfId="13782"/>
    <cellStyle name="Output 3 2 12 2" xfId="44276"/>
    <cellStyle name="Output 3 2 13" xfId="44271"/>
    <cellStyle name="Output 3 2 2" xfId="2715"/>
    <cellStyle name="Output 3 2 2 10" xfId="8845"/>
    <cellStyle name="Output 3 2 2 10 2" xfId="44278"/>
    <cellStyle name="Output 3 2 2 11" xfId="14147"/>
    <cellStyle name="Output 3 2 2 11 2" xfId="44279"/>
    <cellStyle name="Output 3 2 2 12" xfId="15664"/>
    <cellStyle name="Output 3 2 2 12 2" xfId="44280"/>
    <cellStyle name="Output 3 2 2 13" xfId="44277"/>
    <cellStyle name="Output 3 2 2 2" xfId="3102"/>
    <cellStyle name="Output 3 2 2 2 2" xfId="7463"/>
    <cellStyle name="Output 3 2 2 2 2 2" xfId="11439"/>
    <cellStyle name="Output 3 2 2 2 2 2 2" xfId="44283"/>
    <cellStyle name="Output 3 2 2 2 2 3" xfId="17686"/>
    <cellStyle name="Output 3 2 2 2 2 3 2" xfId="44284"/>
    <cellStyle name="Output 3 2 2 2 2 4" xfId="20981"/>
    <cellStyle name="Output 3 2 2 2 2 4 2" xfId="44285"/>
    <cellStyle name="Output 3 2 2 2 2 5" xfId="44282"/>
    <cellStyle name="Output 3 2 2 2 3" xfId="5755"/>
    <cellStyle name="Output 3 2 2 2 3 2" xfId="16395"/>
    <cellStyle name="Output 3 2 2 2 3 2 2" xfId="44287"/>
    <cellStyle name="Output 3 2 2 2 3 3" xfId="19273"/>
    <cellStyle name="Output 3 2 2 2 3 3 2" xfId="44288"/>
    <cellStyle name="Output 3 2 2 2 3 4" xfId="44286"/>
    <cellStyle name="Output 3 2 2 2 4" xfId="9194"/>
    <cellStyle name="Output 3 2 2 2 4 2" xfId="44289"/>
    <cellStyle name="Output 3 2 2 2 5" xfId="14427"/>
    <cellStyle name="Output 3 2 2 2 5 2" xfId="44290"/>
    <cellStyle name="Output 3 2 2 2 6" xfId="15564"/>
    <cellStyle name="Output 3 2 2 2 6 2" xfId="44291"/>
    <cellStyle name="Output 3 2 2 2 7" xfId="44281"/>
    <cellStyle name="Output 3 2 2 3" xfId="3485"/>
    <cellStyle name="Output 3 2 2 3 2" xfId="7240"/>
    <cellStyle name="Output 3 2 2 3 2 2" xfId="11261"/>
    <cellStyle name="Output 3 2 2 3 2 2 2" xfId="44294"/>
    <cellStyle name="Output 3 2 2 3 2 3" xfId="17514"/>
    <cellStyle name="Output 3 2 2 3 2 3 2" xfId="44295"/>
    <cellStyle name="Output 3 2 2 3 2 4" xfId="20758"/>
    <cellStyle name="Output 3 2 2 3 2 4 2" xfId="44296"/>
    <cellStyle name="Output 3 2 2 3 2 5" xfId="44293"/>
    <cellStyle name="Output 3 2 2 3 3" xfId="5532"/>
    <cellStyle name="Output 3 2 2 3 3 2" xfId="16222"/>
    <cellStyle name="Output 3 2 2 3 3 2 2" xfId="44298"/>
    <cellStyle name="Output 3 2 2 3 3 3" xfId="19050"/>
    <cellStyle name="Output 3 2 2 3 3 3 2" xfId="44299"/>
    <cellStyle name="Output 3 2 2 3 3 4" xfId="44297"/>
    <cellStyle name="Output 3 2 2 3 4" xfId="9404"/>
    <cellStyle name="Output 3 2 2 3 4 2" xfId="44300"/>
    <cellStyle name="Output 3 2 2 3 5" xfId="14702"/>
    <cellStyle name="Output 3 2 2 3 5 2" xfId="44301"/>
    <cellStyle name="Output 3 2 2 3 6" xfId="13460"/>
    <cellStyle name="Output 3 2 2 3 6 2" xfId="44302"/>
    <cellStyle name="Output 3 2 2 3 7" xfId="44292"/>
    <cellStyle name="Output 3 2 2 4" xfId="3868"/>
    <cellStyle name="Output 3 2 2 4 2" xfId="7770"/>
    <cellStyle name="Output 3 2 2 4 2 2" xfId="11738"/>
    <cellStyle name="Output 3 2 2 4 2 2 2" xfId="44305"/>
    <cellStyle name="Output 3 2 2 4 2 3" xfId="17920"/>
    <cellStyle name="Output 3 2 2 4 2 3 2" xfId="44306"/>
    <cellStyle name="Output 3 2 2 4 2 4" xfId="21288"/>
    <cellStyle name="Output 3 2 2 4 2 4 2" xfId="44307"/>
    <cellStyle name="Output 3 2 2 4 2 5" xfId="44304"/>
    <cellStyle name="Output 3 2 2 4 3" xfId="6062"/>
    <cellStyle name="Output 3 2 2 4 3 2" xfId="16629"/>
    <cellStyle name="Output 3 2 2 4 3 2 2" xfId="44309"/>
    <cellStyle name="Output 3 2 2 4 3 3" xfId="19580"/>
    <cellStyle name="Output 3 2 2 4 3 3 2" xfId="44310"/>
    <cellStyle name="Output 3 2 2 4 3 4" xfId="44308"/>
    <cellStyle name="Output 3 2 2 4 4" xfId="9582"/>
    <cellStyle name="Output 3 2 2 4 4 2" xfId="44311"/>
    <cellStyle name="Output 3 2 2 4 5" xfId="14978"/>
    <cellStyle name="Output 3 2 2 4 5 2" xfId="44312"/>
    <cellStyle name="Output 3 2 2 4 6" xfId="13091"/>
    <cellStyle name="Output 3 2 2 4 6 2" xfId="44313"/>
    <cellStyle name="Output 3 2 2 4 7" xfId="44303"/>
    <cellStyle name="Output 3 2 2 5" xfId="4250"/>
    <cellStyle name="Output 3 2 2 5 2" xfId="8002"/>
    <cellStyle name="Output 3 2 2 5 2 2" xfId="11970"/>
    <cellStyle name="Output 3 2 2 5 2 2 2" xfId="44316"/>
    <cellStyle name="Output 3 2 2 5 2 3" xfId="18091"/>
    <cellStyle name="Output 3 2 2 5 2 3 2" xfId="44317"/>
    <cellStyle name="Output 3 2 2 5 2 4" xfId="21520"/>
    <cellStyle name="Output 3 2 2 5 2 4 2" xfId="44318"/>
    <cellStyle name="Output 3 2 2 5 2 5" xfId="44315"/>
    <cellStyle name="Output 3 2 2 5 3" xfId="6294"/>
    <cellStyle name="Output 3 2 2 5 3 2" xfId="16799"/>
    <cellStyle name="Output 3 2 2 5 3 2 2" xfId="44320"/>
    <cellStyle name="Output 3 2 2 5 3 3" xfId="19812"/>
    <cellStyle name="Output 3 2 2 5 3 3 2" xfId="44321"/>
    <cellStyle name="Output 3 2 2 5 3 4" xfId="44319"/>
    <cellStyle name="Output 3 2 2 5 4" xfId="9759"/>
    <cellStyle name="Output 3 2 2 5 4 2" xfId="44322"/>
    <cellStyle name="Output 3 2 2 5 5" xfId="15250"/>
    <cellStyle name="Output 3 2 2 5 5 2" xfId="44323"/>
    <cellStyle name="Output 3 2 2 5 6" xfId="12709"/>
    <cellStyle name="Output 3 2 2 5 6 2" xfId="44324"/>
    <cellStyle name="Output 3 2 2 5 7" xfId="44314"/>
    <cellStyle name="Output 3 2 2 6" xfId="6526"/>
    <cellStyle name="Output 3 2 2 6 2" xfId="8234"/>
    <cellStyle name="Output 3 2 2 6 2 2" xfId="12202"/>
    <cellStyle name="Output 3 2 2 6 2 2 2" xfId="44327"/>
    <cellStyle name="Output 3 2 2 6 2 3" xfId="18263"/>
    <cellStyle name="Output 3 2 2 6 2 3 2" xfId="44328"/>
    <cellStyle name="Output 3 2 2 6 2 4" xfId="21752"/>
    <cellStyle name="Output 3 2 2 6 2 4 2" xfId="44329"/>
    <cellStyle name="Output 3 2 2 6 2 5" xfId="44326"/>
    <cellStyle name="Output 3 2 2 6 3" xfId="10660"/>
    <cellStyle name="Output 3 2 2 6 3 2" xfId="44330"/>
    <cellStyle name="Output 3 2 2 6 4" xfId="16970"/>
    <cellStyle name="Output 3 2 2 6 4 2" xfId="44331"/>
    <cellStyle name="Output 3 2 2 6 5" xfId="20044"/>
    <cellStyle name="Output 3 2 2 6 5 2" xfId="44332"/>
    <cellStyle name="Output 3 2 2 6 6" xfId="44325"/>
    <cellStyle name="Output 3 2 2 7" xfId="5514"/>
    <cellStyle name="Output 3 2 2 7 2" xfId="10255"/>
    <cellStyle name="Output 3 2 2 7 2 2" xfId="44334"/>
    <cellStyle name="Output 3 2 2 7 3" xfId="16209"/>
    <cellStyle name="Output 3 2 2 7 3 2" xfId="44335"/>
    <cellStyle name="Output 3 2 2 7 4" xfId="19032"/>
    <cellStyle name="Output 3 2 2 7 4 2" xfId="44336"/>
    <cellStyle name="Output 3 2 2 7 5" xfId="44333"/>
    <cellStyle name="Output 3 2 2 8" xfId="7222"/>
    <cellStyle name="Output 3 2 2 8 2" xfId="11243"/>
    <cellStyle name="Output 3 2 2 8 2 2" xfId="44338"/>
    <cellStyle name="Output 3 2 2 8 3" xfId="17501"/>
    <cellStyle name="Output 3 2 2 8 3 2" xfId="44339"/>
    <cellStyle name="Output 3 2 2 8 4" xfId="20740"/>
    <cellStyle name="Output 3 2 2 8 4 2" xfId="44340"/>
    <cellStyle name="Output 3 2 2 8 5" xfId="44337"/>
    <cellStyle name="Output 3 2 2 9" xfId="4708"/>
    <cellStyle name="Output 3 2 2 9 2" xfId="15597"/>
    <cellStyle name="Output 3 2 2 9 2 2" xfId="44342"/>
    <cellStyle name="Output 3 2 2 9 3" xfId="12340"/>
    <cellStyle name="Output 3 2 2 9 3 2" xfId="44343"/>
    <cellStyle name="Output 3 2 2 9 4" xfId="44341"/>
    <cellStyle name="Output 3 2 3" xfId="2772"/>
    <cellStyle name="Output 3 2 3 10" xfId="44344"/>
    <cellStyle name="Output 3 2 3 2" xfId="3159"/>
    <cellStyle name="Output 3 2 3 2 2" xfId="6784"/>
    <cellStyle name="Output 3 2 3 2 2 2" xfId="17177"/>
    <cellStyle name="Output 3 2 3 2 2 2 2" xfId="44347"/>
    <cellStyle name="Output 3 2 3 2 2 3" xfId="20302"/>
    <cellStyle name="Output 3 2 3 2 2 3 2" xfId="44348"/>
    <cellStyle name="Output 3 2 3 2 2 4" xfId="44346"/>
    <cellStyle name="Output 3 2 3 2 3" xfId="9236"/>
    <cellStyle name="Output 3 2 3 2 3 2" xfId="44349"/>
    <cellStyle name="Output 3 2 3 2 4" xfId="14469"/>
    <cellStyle name="Output 3 2 3 2 4 2" xfId="44350"/>
    <cellStyle name="Output 3 2 3 2 5" xfId="16310"/>
    <cellStyle name="Output 3 2 3 2 5 2" xfId="44351"/>
    <cellStyle name="Output 3 2 3 2 6" xfId="44345"/>
    <cellStyle name="Output 3 2 3 3" xfId="3542"/>
    <cellStyle name="Output 3 2 3 3 2" xfId="14744"/>
    <cellStyle name="Output 3 2 3 3 2 2" xfId="44353"/>
    <cellStyle name="Output 3 2 3 3 3" xfId="13403"/>
    <cellStyle name="Output 3 2 3 3 3 2" xfId="44354"/>
    <cellStyle name="Output 3 2 3 3 4" xfId="44352"/>
    <cellStyle name="Output 3 2 3 4" xfId="3925"/>
    <cellStyle name="Output 3 2 3 4 2" xfId="15019"/>
    <cellStyle name="Output 3 2 3 4 2 2" xfId="44356"/>
    <cellStyle name="Output 3 2 3 4 3" xfId="13034"/>
    <cellStyle name="Output 3 2 3 4 3 2" xfId="44357"/>
    <cellStyle name="Output 3 2 3 4 4" xfId="44355"/>
    <cellStyle name="Output 3 2 3 5" xfId="4307"/>
    <cellStyle name="Output 3 2 3 5 2" xfId="15291"/>
    <cellStyle name="Output 3 2 3 5 2 2" xfId="44359"/>
    <cellStyle name="Output 3 2 3 5 3" xfId="12653"/>
    <cellStyle name="Output 3 2 3 5 3 2" xfId="44360"/>
    <cellStyle name="Output 3 2 3 5 4" xfId="44358"/>
    <cellStyle name="Output 3 2 3 6" xfId="5075"/>
    <cellStyle name="Output 3 2 3 6 2" xfId="15886"/>
    <cellStyle name="Output 3 2 3 6 2 2" xfId="44362"/>
    <cellStyle name="Output 3 2 3 6 3" xfId="18593"/>
    <cellStyle name="Output 3 2 3 6 3 2" xfId="44363"/>
    <cellStyle name="Output 3 2 3 6 4" xfId="44361"/>
    <cellStyle name="Output 3 2 3 7" xfId="8902"/>
    <cellStyle name="Output 3 2 3 7 2" xfId="44364"/>
    <cellStyle name="Output 3 2 3 8" xfId="14189"/>
    <cellStyle name="Output 3 2 3 8 2" xfId="44365"/>
    <cellStyle name="Output 3 2 3 9" xfId="18047"/>
    <cellStyle name="Output 3 2 3 9 2" xfId="44366"/>
    <cellStyle name="Output 3 2 4" xfId="2390"/>
    <cellStyle name="Output 3 2 4 2" xfId="6597"/>
    <cellStyle name="Output 3 2 4 2 2" xfId="10731"/>
    <cellStyle name="Output 3 2 4 2 2 2" xfId="44369"/>
    <cellStyle name="Output 3 2 4 2 3" xfId="17017"/>
    <cellStyle name="Output 3 2 4 2 3 2" xfId="44370"/>
    <cellStyle name="Output 3 2 4 2 4" xfId="20115"/>
    <cellStyle name="Output 3 2 4 2 4 2" xfId="44371"/>
    <cellStyle name="Output 3 2 4 2 5" xfId="44368"/>
    <cellStyle name="Output 3 2 4 3" xfId="4888"/>
    <cellStyle name="Output 3 2 4 3 2" xfId="15727"/>
    <cellStyle name="Output 3 2 4 3 2 2" xfId="44373"/>
    <cellStyle name="Output 3 2 4 3 3" xfId="18406"/>
    <cellStyle name="Output 3 2 4 3 3 2" xfId="44374"/>
    <cellStyle name="Output 3 2 4 3 4" xfId="44372"/>
    <cellStyle name="Output 3 2 4 4" xfId="8542"/>
    <cellStyle name="Output 3 2 4 4 2" xfId="44375"/>
    <cellStyle name="Output 3 2 4 5" xfId="13914"/>
    <cellStyle name="Output 3 2 4 5 2" xfId="44376"/>
    <cellStyle name="Output 3 2 4 6" xfId="15677"/>
    <cellStyle name="Output 3 2 4 6 2" xfId="44377"/>
    <cellStyle name="Output 3 2 4 7" xfId="44367"/>
    <cellStyle name="Output 3 2 5" xfId="5869"/>
    <cellStyle name="Output 3 2 5 2" xfId="7577"/>
    <cellStyle name="Output 3 2 5 2 2" xfId="11545"/>
    <cellStyle name="Output 3 2 5 2 2 2" xfId="44380"/>
    <cellStyle name="Output 3 2 5 2 3" xfId="17783"/>
    <cellStyle name="Output 3 2 5 2 3 2" xfId="44381"/>
    <cellStyle name="Output 3 2 5 2 4" xfId="21095"/>
    <cellStyle name="Output 3 2 5 2 4 2" xfId="44382"/>
    <cellStyle name="Output 3 2 5 2 5" xfId="44379"/>
    <cellStyle name="Output 3 2 5 3" xfId="10387"/>
    <cellStyle name="Output 3 2 5 3 2" xfId="44383"/>
    <cellStyle name="Output 3 2 5 4" xfId="16492"/>
    <cellStyle name="Output 3 2 5 4 2" xfId="44384"/>
    <cellStyle name="Output 3 2 5 5" xfId="19387"/>
    <cellStyle name="Output 3 2 5 5 2" xfId="44385"/>
    <cellStyle name="Output 3 2 5 6" xfId="44378"/>
    <cellStyle name="Output 3 2 6" xfId="6101"/>
    <cellStyle name="Output 3 2 6 2" xfId="7809"/>
    <cellStyle name="Output 3 2 6 2 2" xfId="11777"/>
    <cellStyle name="Output 3 2 6 2 2 2" xfId="44388"/>
    <cellStyle name="Output 3 2 6 2 3" xfId="17954"/>
    <cellStyle name="Output 3 2 6 2 3 2" xfId="44389"/>
    <cellStyle name="Output 3 2 6 2 4" xfId="21327"/>
    <cellStyle name="Output 3 2 6 2 4 2" xfId="44390"/>
    <cellStyle name="Output 3 2 6 2 5" xfId="44387"/>
    <cellStyle name="Output 3 2 6 3" xfId="10427"/>
    <cellStyle name="Output 3 2 6 3 2" xfId="44391"/>
    <cellStyle name="Output 3 2 6 4" xfId="16663"/>
    <cellStyle name="Output 3 2 6 4 2" xfId="44392"/>
    <cellStyle name="Output 3 2 6 5" xfId="19619"/>
    <cellStyle name="Output 3 2 6 5 2" xfId="44393"/>
    <cellStyle name="Output 3 2 6 6" xfId="44386"/>
    <cellStyle name="Output 3 2 7" xfId="6333"/>
    <cellStyle name="Output 3 2 7 2" xfId="8041"/>
    <cellStyle name="Output 3 2 7 2 2" xfId="12009"/>
    <cellStyle name="Output 3 2 7 2 2 2" xfId="44396"/>
    <cellStyle name="Output 3 2 7 2 3" xfId="18125"/>
    <cellStyle name="Output 3 2 7 2 3 2" xfId="44397"/>
    <cellStyle name="Output 3 2 7 2 4" xfId="21559"/>
    <cellStyle name="Output 3 2 7 2 4 2" xfId="44398"/>
    <cellStyle name="Output 3 2 7 2 5" xfId="44395"/>
    <cellStyle name="Output 3 2 7 3" xfId="10467"/>
    <cellStyle name="Output 3 2 7 3 2" xfId="44399"/>
    <cellStyle name="Output 3 2 7 4" xfId="16833"/>
    <cellStyle name="Output 3 2 7 4 2" xfId="44400"/>
    <cellStyle name="Output 3 2 7 5" xfId="19851"/>
    <cellStyle name="Output 3 2 7 5 2" xfId="44401"/>
    <cellStyle name="Output 3 2 7 6" xfId="44394"/>
    <cellStyle name="Output 3 2 8" xfId="5304"/>
    <cellStyle name="Output 3 2 8 2" xfId="10062"/>
    <cellStyle name="Output 3 2 8 2 2" xfId="44403"/>
    <cellStyle name="Output 3 2 8 3" xfId="16064"/>
    <cellStyle name="Output 3 2 8 3 2" xfId="44404"/>
    <cellStyle name="Output 3 2 8 4" xfId="18822"/>
    <cellStyle name="Output 3 2 8 4 2" xfId="44405"/>
    <cellStyle name="Output 3 2 8 5" xfId="44402"/>
    <cellStyle name="Output 3 2 9" xfId="7012"/>
    <cellStyle name="Output 3 2 9 2" xfId="11048"/>
    <cellStyle name="Output 3 2 9 2 2" xfId="44407"/>
    <cellStyle name="Output 3 2 9 3" xfId="17356"/>
    <cellStyle name="Output 3 2 9 3 2" xfId="44408"/>
    <cellStyle name="Output 3 2 9 4" xfId="20530"/>
    <cellStyle name="Output 3 2 9 4 2" xfId="44409"/>
    <cellStyle name="Output 3 2 9 5" xfId="44406"/>
    <cellStyle name="Output 3 3" xfId="2137"/>
    <cellStyle name="Output 3 3 10" xfId="4367"/>
    <cellStyle name="Output 3 3 10 2" xfId="15342"/>
    <cellStyle name="Output 3 3 10 2 2" xfId="44412"/>
    <cellStyle name="Output 3 3 10 3" xfId="12295"/>
    <cellStyle name="Output 3 3 10 3 2" xfId="44413"/>
    <cellStyle name="Output 3 3 10 4" xfId="44411"/>
    <cellStyle name="Output 3 3 11" xfId="8294"/>
    <cellStyle name="Output 3 3 11 2" xfId="44414"/>
    <cellStyle name="Output 3 3 12" xfId="13714"/>
    <cellStyle name="Output 3 3 12 2" xfId="44415"/>
    <cellStyle name="Output 3 3 13" xfId="44410"/>
    <cellStyle name="Output 3 3 2" xfId="2629"/>
    <cellStyle name="Output 3 3 2 10" xfId="8759"/>
    <cellStyle name="Output 3 3 2 10 2" xfId="44417"/>
    <cellStyle name="Output 3 3 2 11" xfId="14082"/>
    <cellStyle name="Output 3 3 2 11 2" xfId="44418"/>
    <cellStyle name="Output 3 3 2 12" xfId="17913"/>
    <cellStyle name="Output 3 3 2 12 2" xfId="44419"/>
    <cellStyle name="Output 3 3 2 13" xfId="44416"/>
    <cellStyle name="Output 3 3 2 2" xfId="3016"/>
    <cellStyle name="Output 3 3 2 2 2" xfId="6759"/>
    <cellStyle name="Output 3 3 2 2 2 2" xfId="10864"/>
    <cellStyle name="Output 3 3 2 2 2 2 2" xfId="44422"/>
    <cellStyle name="Output 3 3 2 2 2 3" xfId="17157"/>
    <cellStyle name="Output 3 3 2 2 2 3 2" xfId="44423"/>
    <cellStyle name="Output 3 3 2 2 2 4" xfId="20277"/>
    <cellStyle name="Output 3 3 2 2 2 4 2" xfId="44424"/>
    <cellStyle name="Output 3 3 2 2 2 5" xfId="44421"/>
    <cellStyle name="Output 3 3 2 2 3" xfId="5050"/>
    <cellStyle name="Output 3 3 2 2 3 2" xfId="15866"/>
    <cellStyle name="Output 3 3 2 2 3 2 2" xfId="44426"/>
    <cellStyle name="Output 3 3 2 2 3 3" xfId="18568"/>
    <cellStyle name="Output 3 3 2 2 3 3 2" xfId="44427"/>
    <cellStyle name="Output 3 3 2 2 3 4" xfId="44425"/>
    <cellStyle name="Output 3 3 2 2 4" xfId="9108"/>
    <cellStyle name="Output 3 3 2 2 4 2" xfId="44428"/>
    <cellStyle name="Output 3 3 2 2 5" xfId="14362"/>
    <cellStyle name="Output 3 3 2 2 5 2" xfId="44429"/>
    <cellStyle name="Output 3 3 2 2 6" xfId="16162"/>
    <cellStyle name="Output 3 3 2 2 6 2" xfId="44430"/>
    <cellStyle name="Output 3 3 2 2 7" xfId="44420"/>
    <cellStyle name="Output 3 3 2 3" xfId="3399"/>
    <cellStyle name="Output 3 3 2 3 2" xfId="4575"/>
    <cellStyle name="Output 3 3 2 3 2 2" xfId="9822"/>
    <cellStyle name="Output 3 3 2 3 2 2 2" xfId="44433"/>
    <cellStyle name="Output 3 3 2 3 2 3" xfId="15510"/>
    <cellStyle name="Output 3 3 2 3 2 3 2" xfId="44434"/>
    <cellStyle name="Output 3 3 2 3 2 4" xfId="12418"/>
    <cellStyle name="Output 3 3 2 3 2 4 2" xfId="44435"/>
    <cellStyle name="Output 3 3 2 3 2 5" xfId="44432"/>
    <cellStyle name="Output 3 3 2 3 3" xfId="4793"/>
    <cellStyle name="Output 3 3 2 3 3 2" xfId="15666"/>
    <cellStyle name="Output 3 3 2 3 3 2 2" xfId="44437"/>
    <cellStyle name="Output 3 3 2 3 3 3" xfId="18311"/>
    <cellStyle name="Output 3 3 2 3 3 3 2" xfId="44438"/>
    <cellStyle name="Output 3 3 2 3 3 4" xfId="44436"/>
    <cellStyle name="Output 3 3 2 3 4" xfId="9322"/>
    <cellStyle name="Output 3 3 2 3 4 2" xfId="44439"/>
    <cellStyle name="Output 3 3 2 3 5" xfId="14638"/>
    <cellStyle name="Output 3 3 2 3 5 2" xfId="44440"/>
    <cellStyle name="Output 3 3 2 3 6" xfId="13546"/>
    <cellStyle name="Output 3 3 2 3 6 2" xfId="44441"/>
    <cellStyle name="Output 3 3 2 3 7" xfId="44431"/>
    <cellStyle name="Output 3 3 2 4" xfId="3782"/>
    <cellStyle name="Output 3 3 2 4 2" xfId="7665"/>
    <cellStyle name="Output 3 3 2 4 2 2" xfId="11633"/>
    <cellStyle name="Output 3 3 2 4 2 2 2" xfId="44444"/>
    <cellStyle name="Output 3 3 2 4 2 3" xfId="17858"/>
    <cellStyle name="Output 3 3 2 4 2 3 2" xfId="44445"/>
    <cellStyle name="Output 3 3 2 4 2 4" xfId="21183"/>
    <cellStyle name="Output 3 3 2 4 2 4 2" xfId="44446"/>
    <cellStyle name="Output 3 3 2 4 2 5" xfId="44443"/>
    <cellStyle name="Output 3 3 2 4 3" xfId="5957"/>
    <cellStyle name="Output 3 3 2 4 3 2" xfId="16567"/>
    <cellStyle name="Output 3 3 2 4 3 2 2" xfId="44448"/>
    <cellStyle name="Output 3 3 2 4 3 3" xfId="19475"/>
    <cellStyle name="Output 3 3 2 4 3 3 2" xfId="44449"/>
    <cellStyle name="Output 3 3 2 4 3 4" xfId="44447"/>
    <cellStyle name="Output 3 3 2 4 4" xfId="9500"/>
    <cellStyle name="Output 3 3 2 4 4 2" xfId="44450"/>
    <cellStyle name="Output 3 3 2 4 5" xfId="14913"/>
    <cellStyle name="Output 3 3 2 4 5 2" xfId="44451"/>
    <cellStyle name="Output 3 3 2 4 6" xfId="13177"/>
    <cellStyle name="Output 3 3 2 4 6 2" xfId="44452"/>
    <cellStyle name="Output 3 3 2 4 7" xfId="44442"/>
    <cellStyle name="Output 3 3 2 5" xfId="4164"/>
    <cellStyle name="Output 3 3 2 5 2" xfId="7897"/>
    <cellStyle name="Output 3 3 2 5 2 2" xfId="11865"/>
    <cellStyle name="Output 3 3 2 5 2 2 2" xfId="44455"/>
    <cellStyle name="Output 3 3 2 5 2 3" xfId="18029"/>
    <cellStyle name="Output 3 3 2 5 2 3 2" xfId="44456"/>
    <cellStyle name="Output 3 3 2 5 2 4" xfId="21415"/>
    <cellStyle name="Output 3 3 2 5 2 4 2" xfId="44457"/>
    <cellStyle name="Output 3 3 2 5 2 5" xfId="44454"/>
    <cellStyle name="Output 3 3 2 5 3" xfId="6189"/>
    <cellStyle name="Output 3 3 2 5 3 2" xfId="16738"/>
    <cellStyle name="Output 3 3 2 5 3 2 2" xfId="44459"/>
    <cellStyle name="Output 3 3 2 5 3 3" xfId="19707"/>
    <cellStyle name="Output 3 3 2 5 3 3 2" xfId="44460"/>
    <cellStyle name="Output 3 3 2 5 3 4" xfId="44458"/>
    <cellStyle name="Output 3 3 2 5 4" xfId="9677"/>
    <cellStyle name="Output 3 3 2 5 4 2" xfId="44461"/>
    <cellStyle name="Output 3 3 2 5 5" xfId="15187"/>
    <cellStyle name="Output 3 3 2 5 5 2" xfId="44462"/>
    <cellStyle name="Output 3 3 2 5 6" xfId="12795"/>
    <cellStyle name="Output 3 3 2 5 6 2" xfId="44463"/>
    <cellStyle name="Output 3 3 2 5 7" xfId="44453"/>
    <cellStyle name="Output 3 3 2 6" xfId="6421"/>
    <cellStyle name="Output 3 3 2 6 2" xfId="8129"/>
    <cellStyle name="Output 3 3 2 6 2 2" xfId="12097"/>
    <cellStyle name="Output 3 3 2 6 2 2 2" xfId="44466"/>
    <cellStyle name="Output 3 3 2 6 2 3" xfId="18200"/>
    <cellStyle name="Output 3 3 2 6 2 3 2" xfId="44467"/>
    <cellStyle name="Output 3 3 2 6 2 4" xfId="21647"/>
    <cellStyle name="Output 3 3 2 6 2 4 2" xfId="44468"/>
    <cellStyle name="Output 3 3 2 6 2 5" xfId="44465"/>
    <cellStyle name="Output 3 3 2 6 3" xfId="10555"/>
    <cellStyle name="Output 3 3 2 6 3 2" xfId="44469"/>
    <cellStyle name="Output 3 3 2 6 4" xfId="16908"/>
    <cellStyle name="Output 3 3 2 6 4 2" xfId="44470"/>
    <cellStyle name="Output 3 3 2 6 5" xfId="19939"/>
    <cellStyle name="Output 3 3 2 6 5 2" xfId="44471"/>
    <cellStyle name="Output 3 3 2 6 6" xfId="44464"/>
    <cellStyle name="Output 3 3 2 7" xfId="5409"/>
    <cellStyle name="Output 3 3 2 7 2" xfId="10150"/>
    <cellStyle name="Output 3 3 2 7 2 2" xfId="44473"/>
    <cellStyle name="Output 3 3 2 7 3" xfId="16146"/>
    <cellStyle name="Output 3 3 2 7 3 2" xfId="44474"/>
    <cellStyle name="Output 3 3 2 7 4" xfId="18927"/>
    <cellStyle name="Output 3 3 2 7 4 2" xfId="44475"/>
    <cellStyle name="Output 3 3 2 7 5" xfId="44472"/>
    <cellStyle name="Output 3 3 2 8" xfId="7117"/>
    <cellStyle name="Output 3 3 2 8 2" xfId="11138"/>
    <cellStyle name="Output 3 3 2 8 2 2" xfId="44477"/>
    <cellStyle name="Output 3 3 2 8 3" xfId="17438"/>
    <cellStyle name="Output 3 3 2 8 3 2" xfId="44478"/>
    <cellStyle name="Output 3 3 2 8 4" xfId="20635"/>
    <cellStyle name="Output 3 3 2 8 4 2" xfId="44479"/>
    <cellStyle name="Output 3 3 2 8 5" xfId="44476"/>
    <cellStyle name="Output 3 3 2 9" xfId="4505"/>
    <cellStyle name="Output 3 3 2 9 2" xfId="15461"/>
    <cellStyle name="Output 3 3 2 9 2 2" xfId="44481"/>
    <cellStyle name="Output 3 3 2 9 3" xfId="12468"/>
    <cellStyle name="Output 3 3 2 9 3 2" xfId="44482"/>
    <cellStyle name="Output 3 3 2 9 4" xfId="44480"/>
    <cellStyle name="Output 3 3 3" xfId="2545"/>
    <cellStyle name="Output 3 3 3 10" xfId="44483"/>
    <cellStyle name="Output 3 3 3 2" xfId="2932"/>
    <cellStyle name="Output 3 3 3 2 2" xfId="7340"/>
    <cellStyle name="Output 3 3 3 2 2 2" xfId="17598"/>
    <cellStyle name="Output 3 3 3 2 2 2 2" xfId="44486"/>
    <cellStyle name="Output 3 3 3 2 2 3" xfId="20858"/>
    <cellStyle name="Output 3 3 3 2 2 3 2" xfId="44487"/>
    <cellStyle name="Output 3 3 3 2 2 4" xfId="44485"/>
    <cellStyle name="Output 3 3 3 2 3" xfId="9037"/>
    <cellStyle name="Output 3 3 3 2 3 2" xfId="44488"/>
    <cellStyle name="Output 3 3 3 2 4" xfId="14293"/>
    <cellStyle name="Output 3 3 3 2 4 2" xfId="44489"/>
    <cellStyle name="Output 3 3 3 2 5" xfId="17879"/>
    <cellStyle name="Output 3 3 3 2 5 2" xfId="44490"/>
    <cellStyle name="Output 3 3 3 2 6" xfId="44484"/>
    <cellStyle name="Output 3 3 3 3" xfId="3315"/>
    <cellStyle name="Output 3 3 3 3 2" xfId="14569"/>
    <cellStyle name="Output 3 3 3 3 2 2" xfId="44492"/>
    <cellStyle name="Output 3 3 3 3 3" xfId="13569"/>
    <cellStyle name="Output 3 3 3 3 3 2" xfId="44493"/>
    <cellStyle name="Output 3 3 3 3 4" xfId="44491"/>
    <cellStyle name="Output 3 3 3 4" xfId="3698"/>
    <cellStyle name="Output 3 3 3 4 2" xfId="14844"/>
    <cellStyle name="Output 3 3 3 4 2 2" xfId="44495"/>
    <cellStyle name="Output 3 3 3 4 3" xfId="13261"/>
    <cellStyle name="Output 3 3 3 4 3 2" xfId="44496"/>
    <cellStyle name="Output 3 3 3 4 4" xfId="44494"/>
    <cellStyle name="Output 3 3 3 5" xfId="4080"/>
    <cellStyle name="Output 3 3 3 5 2" xfId="15118"/>
    <cellStyle name="Output 3 3 3 5 2 2" xfId="44498"/>
    <cellStyle name="Output 3 3 3 5 3" xfId="12879"/>
    <cellStyle name="Output 3 3 3 5 3 2" xfId="44499"/>
    <cellStyle name="Output 3 3 3 5 4" xfId="44497"/>
    <cellStyle name="Output 3 3 3 6" xfId="5632"/>
    <cellStyle name="Output 3 3 3 6 2" xfId="16306"/>
    <cellStyle name="Output 3 3 3 6 2 2" xfId="44501"/>
    <cellStyle name="Output 3 3 3 6 3" xfId="19150"/>
    <cellStyle name="Output 3 3 3 6 3 2" xfId="44502"/>
    <cellStyle name="Output 3 3 3 6 4" xfId="44500"/>
    <cellStyle name="Output 3 3 3 7" xfId="8685"/>
    <cellStyle name="Output 3 3 3 7 2" xfId="44503"/>
    <cellStyle name="Output 3 3 3 8" xfId="14013"/>
    <cellStyle name="Output 3 3 3 8 2" xfId="44504"/>
    <cellStyle name="Output 3 3 3 9" xfId="14758"/>
    <cellStyle name="Output 3 3 3 9 2" xfId="44505"/>
    <cellStyle name="Output 3 3 4" xfId="2337"/>
    <cellStyle name="Output 3 3 4 2" xfId="7494"/>
    <cellStyle name="Output 3 3 4 2 2" xfId="11470"/>
    <cellStyle name="Output 3 3 4 2 2 2" xfId="44508"/>
    <cellStyle name="Output 3 3 4 2 3" xfId="17711"/>
    <cellStyle name="Output 3 3 4 2 3 2" xfId="44509"/>
    <cellStyle name="Output 3 3 4 2 4" xfId="21012"/>
    <cellStyle name="Output 3 3 4 2 4 2" xfId="44510"/>
    <cellStyle name="Output 3 3 4 2 5" xfId="44507"/>
    <cellStyle name="Output 3 3 4 3" xfId="5786"/>
    <cellStyle name="Output 3 3 4 3 2" xfId="16420"/>
    <cellStyle name="Output 3 3 4 3 2 2" xfId="44512"/>
    <cellStyle name="Output 3 3 4 3 3" xfId="19304"/>
    <cellStyle name="Output 3 3 4 3 3 2" xfId="44513"/>
    <cellStyle name="Output 3 3 4 3 4" xfId="44511"/>
    <cellStyle name="Output 3 3 4 4" xfId="8490"/>
    <cellStyle name="Output 3 3 4 4 2" xfId="44514"/>
    <cellStyle name="Output 3 3 4 5" xfId="13875"/>
    <cellStyle name="Output 3 3 4 5 2" xfId="44515"/>
    <cellStyle name="Output 3 3 4 6" xfId="17474"/>
    <cellStyle name="Output 3 3 4 6 2" xfId="44516"/>
    <cellStyle name="Output 3 3 4 7" xfId="44506"/>
    <cellStyle name="Output 3 3 5" xfId="4955"/>
    <cellStyle name="Output 3 3 5 2" xfId="6664"/>
    <cellStyle name="Output 3 3 5 2 2" xfId="10793"/>
    <cellStyle name="Output 3 3 5 2 2 2" xfId="44519"/>
    <cellStyle name="Output 3 3 5 2 3" xfId="17073"/>
    <cellStyle name="Output 3 3 5 2 3 2" xfId="44520"/>
    <cellStyle name="Output 3 3 5 2 4" xfId="20182"/>
    <cellStyle name="Output 3 3 5 2 4 2" xfId="44521"/>
    <cellStyle name="Output 3 3 5 2 5" xfId="44518"/>
    <cellStyle name="Output 3 3 5 3" xfId="9950"/>
    <cellStyle name="Output 3 3 5 3 2" xfId="44522"/>
    <cellStyle name="Output 3 3 5 4" xfId="15783"/>
    <cellStyle name="Output 3 3 5 4 2" xfId="44523"/>
    <cellStyle name="Output 3 3 5 5" xfId="18473"/>
    <cellStyle name="Output 3 3 5 5 2" xfId="44524"/>
    <cellStyle name="Output 3 3 5 6" xfId="44517"/>
    <cellStyle name="Output 3 3 6" xfId="5800"/>
    <cellStyle name="Output 3 3 6 2" xfId="7508"/>
    <cellStyle name="Output 3 3 6 2 2" xfId="11482"/>
    <cellStyle name="Output 3 3 6 2 2 2" xfId="44527"/>
    <cellStyle name="Output 3 3 6 2 3" xfId="17722"/>
    <cellStyle name="Output 3 3 6 2 3 2" xfId="44528"/>
    <cellStyle name="Output 3 3 6 2 4" xfId="21026"/>
    <cellStyle name="Output 3 3 6 2 4 2" xfId="44529"/>
    <cellStyle name="Output 3 3 6 2 5" xfId="44526"/>
    <cellStyle name="Output 3 3 6 3" xfId="10341"/>
    <cellStyle name="Output 3 3 6 3 2" xfId="44530"/>
    <cellStyle name="Output 3 3 6 4" xfId="16431"/>
    <cellStyle name="Output 3 3 6 4 2" xfId="44531"/>
    <cellStyle name="Output 3 3 6 5" xfId="19318"/>
    <cellStyle name="Output 3 3 6 5 2" xfId="44532"/>
    <cellStyle name="Output 3 3 6 6" xfId="44525"/>
    <cellStyle name="Output 3 3 7" xfId="4992"/>
    <cellStyle name="Output 3 3 7 2" xfId="6701"/>
    <cellStyle name="Output 3 3 7 2 2" xfId="10826"/>
    <cellStyle name="Output 3 3 7 2 2 2" xfId="44535"/>
    <cellStyle name="Output 3 3 7 2 3" xfId="17104"/>
    <cellStyle name="Output 3 3 7 2 3 2" xfId="44536"/>
    <cellStyle name="Output 3 3 7 2 4" xfId="20219"/>
    <cellStyle name="Output 3 3 7 2 4 2" xfId="44537"/>
    <cellStyle name="Output 3 3 7 2 5" xfId="44534"/>
    <cellStyle name="Output 3 3 7 3" xfId="9966"/>
    <cellStyle name="Output 3 3 7 3 2" xfId="44538"/>
    <cellStyle name="Output 3 3 7 4" xfId="15813"/>
    <cellStyle name="Output 3 3 7 4 2" xfId="44539"/>
    <cellStyle name="Output 3 3 7 5" xfId="18510"/>
    <cellStyle name="Output 3 3 7 5 2" xfId="44540"/>
    <cellStyle name="Output 3 3 7 6" xfId="44533"/>
    <cellStyle name="Output 3 3 8" xfId="5240"/>
    <cellStyle name="Output 3 3 8 2" xfId="10017"/>
    <cellStyle name="Output 3 3 8 2 2" xfId="44542"/>
    <cellStyle name="Output 3 3 8 3" xfId="16018"/>
    <cellStyle name="Output 3 3 8 3 2" xfId="44543"/>
    <cellStyle name="Output 3 3 8 4" xfId="18758"/>
    <cellStyle name="Output 3 3 8 4 2" xfId="44544"/>
    <cellStyle name="Output 3 3 8 5" xfId="44541"/>
    <cellStyle name="Output 3 3 9" xfId="6949"/>
    <cellStyle name="Output 3 3 9 2" xfId="11004"/>
    <cellStyle name="Output 3 3 9 2 2" xfId="44546"/>
    <cellStyle name="Output 3 3 9 3" xfId="17309"/>
    <cellStyle name="Output 3 3 9 3 2" xfId="44547"/>
    <cellStyle name="Output 3 3 9 4" xfId="20467"/>
    <cellStyle name="Output 3 3 9 4 2" xfId="44548"/>
    <cellStyle name="Output 3 3 9 5" xfId="44545"/>
    <cellStyle name="Output 3 4" xfId="2658"/>
    <cellStyle name="Output 3 4 10" xfId="8788"/>
    <cellStyle name="Output 3 4 10 2" xfId="44550"/>
    <cellStyle name="Output 3 4 11" xfId="14104"/>
    <cellStyle name="Output 3 4 11 2" xfId="44551"/>
    <cellStyle name="Output 3 4 12" xfId="17329"/>
    <cellStyle name="Output 3 4 12 2" xfId="44552"/>
    <cellStyle name="Output 3 4 13" xfId="44549"/>
    <cellStyle name="Output 3 4 2" xfId="3045"/>
    <cellStyle name="Output 3 4 2 2" xfId="6794"/>
    <cellStyle name="Output 3 4 2 2 2" xfId="10884"/>
    <cellStyle name="Output 3 4 2 2 2 2" xfId="44555"/>
    <cellStyle name="Output 3 4 2 2 3" xfId="17187"/>
    <cellStyle name="Output 3 4 2 2 3 2" xfId="44556"/>
    <cellStyle name="Output 3 4 2 2 4" xfId="20312"/>
    <cellStyle name="Output 3 4 2 2 4 2" xfId="44557"/>
    <cellStyle name="Output 3 4 2 2 5" xfId="44554"/>
    <cellStyle name="Output 3 4 2 3" xfId="5085"/>
    <cellStyle name="Output 3 4 2 3 2" xfId="15896"/>
    <cellStyle name="Output 3 4 2 3 2 2" xfId="44559"/>
    <cellStyle name="Output 3 4 2 3 3" xfId="18603"/>
    <cellStyle name="Output 3 4 2 3 3 2" xfId="44560"/>
    <cellStyle name="Output 3 4 2 3 4" xfId="44558"/>
    <cellStyle name="Output 3 4 2 4" xfId="9137"/>
    <cellStyle name="Output 3 4 2 4 2" xfId="44561"/>
    <cellStyle name="Output 3 4 2 5" xfId="14384"/>
    <cellStyle name="Output 3 4 2 5 2" xfId="44562"/>
    <cellStyle name="Output 3 4 2 6" xfId="16725"/>
    <cellStyle name="Output 3 4 2 6 2" xfId="44563"/>
    <cellStyle name="Output 3 4 2 7" xfId="44553"/>
    <cellStyle name="Output 3 4 3" xfId="3428"/>
    <cellStyle name="Output 3 4 3 2" xfId="7486"/>
    <cellStyle name="Output 3 4 3 2 2" xfId="11462"/>
    <cellStyle name="Output 3 4 3 2 2 2" xfId="44566"/>
    <cellStyle name="Output 3 4 3 2 3" xfId="17703"/>
    <cellStyle name="Output 3 4 3 2 3 2" xfId="44567"/>
    <cellStyle name="Output 3 4 3 2 4" xfId="21004"/>
    <cellStyle name="Output 3 4 3 2 4 2" xfId="44568"/>
    <cellStyle name="Output 3 4 3 2 5" xfId="44565"/>
    <cellStyle name="Output 3 4 3 3" xfId="5778"/>
    <cellStyle name="Output 3 4 3 3 2" xfId="16412"/>
    <cellStyle name="Output 3 4 3 3 2 2" xfId="44570"/>
    <cellStyle name="Output 3 4 3 3 3" xfId="19296"/>
    <cellStyle name="Output 3 4 3 3 3 2" xfId="44571"/>
    <cellStyle name="Output 3 4 3 3 4" xfId="44569"/>
    <cellStyle name="Output 3 4 3 4" xfId="9351"/>
    <cellStyle name="Output 3 4 3 4 2" xfId="44572"/>
    <cellStyle name="Output 3 4 3 5" xfId="14660"/>
    <cellStyle name="Output 3 4 3 5 2" xfId="44573"/>
    <cellStyle name="Output 3 4 3 6" xfId="13517"/>
    <cellStyle name="Output 3 4 3 6 2" xfId="44574"/>
    <cellStyle name="Output 3 4 3 7" xfId="44564"/>
    <cellStyle name="Output 3 4 4" xfId="3811"/>
    <cellStyle name="Output 3 4 4 2" xfId="7636"/>
    <cellStyle name="Output 3 4 4 2 2" xfId="11604"/>
    <cellStyle name="Output 3 4 4 2 2 2" xfId="44577"/>
    <cellStyle name="Output 3 4 4 2 3" xfId="17836"/>
    <cellStyle name="Output 3 4 4 2 3 2" xfId="44578"/>
    <cellStyle name="Output 3 4 4 2 4" xfId="21154"/>
    <cellStyle name="Output 3 4 4 2 4 2" xfId="44579"/>
    <cellStyle name="Output 3 4 4 2 5" xfId="44576"/>
    <cellStyle name="Output 3 4 4 3" xfId="5928"/>
    <cellStyle name="Output 3 4 4 3 2" xfId="16545"/>
    <cellStyle name="Output 3 4 4 3 2 2" xfId="44581"/>
    <cellStyle name="Output 3 4 4 3 3" xfId="19446"/>
    <cellStyle name="Output 3 4 4 3 3 2" xfId="44582"/>
    <cellStyle name="Output 3 4 4 3 4" xfId="44580"/>
    <cellStyle name="Output 3 4 4 4" xfId="9529"/>
    <cellStyle name="Output 3 4 4 4 2" xfId="44583"/>
    <cellStyle name="Output 3 4 4 5" xfId="14935"/>
    <cellStyle name="Output 3 4 4 5 2" xfId="44584"/>
    <cellStyle name="Output 3 4 4 6" xfId="13148"/>
    <cellStyle name="Output 3 4 4 6 2" xfId="44585"/>
    <cellStyle name="Output 3 4 4 7" xfId="44575"/>
    <cellStyle name="Output 3 4 5" xfId="4193"/>
    <cellStyle name="Output 3 4 5 2" xfId="7868"/>
    <cellStyle name="Output 3 4 5 2 2" xfId="11836"/>
    <cellStyle name="Output 3 4 5 2 2 2" xfId="44588"/>
    <cellStyle name="Output 3 4 5 2 3" xfId="18007"/>
    <cellStyle name="Output 3 4 5 2 3 2" xfId="44589"/>
    <cellStyle name="Output 3 4 5 2 4" xfId="21386"/>
    <cellStyle name="Output 3 4 5 2 4 2" xfId="44590"/>
    <cellStyle name="Output 3 4 5 2 5" xfId="44587"/>
    <cellStyle name="Output 3 4 5 3" xfId="6160"/>
    <cellStyle name="Output 3 4 5 3 2" xfId="16716"/>
    <cellStyle name="Output 3 4 5 3 2 2" xfId="44592"/>
    <cellStyle name="Output 3 4 5 3 3" xfId="19678"/>
    <cellStyle name="Output 3 4 5 3 3 2" xfId="44593"/>
    <cellStyle name="Output 3 4 5 3 4" xfId="44591"/>
    <cellStyle name="Output 3 4 5 4" xfId="9706"/>
    <cellStyle name="Output 3 4 5 4 2" xfId="44594"/>
    <cellStyle name="Output 3 4 5 5" xfId="15209"/>
    <cellStyle name="Output 3 4 5 5 2" xfId="44595"/>
    <cellStyle name="Output 3 4 5 6" xfId="12766"/>
    <cellStyle name="Output 3 4 5 6 2" xfId="44596"/>
    <cellStyle name="Output 3 4 5 7" xfId="44586"/>
    <cellStyle name="Output 3 4 6" xfId="6392"/>
    <cellStyle name="Output 3 4 6 2" xfId="8100"/>
    <cellStyle name="Output 3 4 6 2 2" xfId="12068"/>
    <cellStyle name="Output 3 4 6 2 2 2" xfId="44599"/>
    <cellStyle name="Output 3 4 6 2 3" xfId="18178"/>
    <cellStyle name="Output 3 4 6 2 3 2" xfId="44600"/>
    <cellStyle name="Output 3 4 6 2 4" xfId="21618"/>
    <cellStyle name="Output 3 4 6 2 4 2" xfId="44601"/>
    <cellStyle name="Output 3 4 6 2 5" xfId="44598"/>
    <cellStyle name="Output 3 4 6 3" xfId="10526"/>
    <cellStyle name="Output 3 4 6 3 2" xfId="44602"/>
    <cellStyle name="Output 3 4 6 4" xfId="16886"/>
    <cellStyle name="Output 3 4 6 4 2" xfId="44603"/>
    <cellStyle name="Output 3 4 6 5" xfId="19910"/>
    <cellStyle name="Output 3 4 6 5 2" xfId="44604"/>
    <cellStyle name="Output 3 4 6 6" xfId="44597"/>
    <cellStyle name="Output 3 4 7" xfId="5380"/>
    <cellStyle name="Output 3 4 7 2" xfId="10121"/>
    <cellStyle name="Output 3 4 7 2 2" xfId="44606"/>
    <cellStyle name="Output 3 4 7 3" xfId="16124"/>
    <cellStyle name="Output 3 4 7 3 2" xfId="44607"/>
    <cellStyle name="Output 3 4 7 4" xfId="18898"/>
    <cellStyle name="Output 3 4 7 4 2" xfId="44608"/>
    <cellStyle name="Output 3 4 7 5" xfId="44605"/>
    <cellStyle name="Output 3 4 8" xfId="7088"/>
    <cellStyle name="Output 3 4 8 2" xfId="11109"/>
    <cellStyle name="Output 3 4 8 2 2" xfId="44610"/>
    <cellStyle name="Output 3 4 8 3" xfId="17416"/>
    <cellStyle name="Output 3 4 8 3 2" xfId="44611"/>
    <cellStyle name="Output 3 4 8 4" xfId="20606"/>
    <cellStyle name="Output 3 4 8 4 2" xfId="44612"/>
    <cellStyle name="Output 3 4 8 5" xfId="44609"/>
    <cellStyle name="Output 3 4 9" xfId="4475"/>
    <cellStyle name="Output 3 4 9 2" xfId="15439"/>
    <cellStyle name="Output 3 4 9 2 2" xfId="44614"/>
    <cellStyle name="Output 3 4 9 3" xfId="12498"/>
    <cellStyle name="Output 3 4 9 3 2" xfId="44615"/>
    <cellStyle name="Output 3 4 9 4" xfId="44613"/>
    <cellStyle name="Output 3 5" xfId="2476"/>
    <cellStyle name="Output 3 5 10" xfId="44616"/>
    <cellStyle name="Output 3 5 2" xfId="2863"/>
    <cellStyle name="Output 3 5 2 2" xfId="6708"/>
    <cellStyle name="Output 3 5 2 2 2" xfId="17111"/>
    <cellStyle name="Output 3 5 2 2 2 2" xfId="44619"/>
    <cellStyle name="Output 3 5 2 2 3" xfId="20226"/>
    <cellStyle name="Output 3 5 2 2 3 2" xfId="44620"/>
    <cellStyle name="Output 3 5 2 2 4" xfId="44618"/>
    <cellStyle name="Output 3 5 2 3" xfId="8989"/>
    <cellStyle name="Output 3 5 2 3 2" xfId="44621"/>
    <cellStyle name="Output 3 5 2 4" xfId="14240"/>
    <cellStyle name="Output 3 5 2 4 2" xfId="44622"/>
    <cellStyle name="Output 3 5 2 5" xfId="16118"/>
    <cellStyle name="Output 3 5 2 5 2" xfId="44623"/>
    <cellStyle name="Output 3 5 2 6" xfId="44617"/>
    <cellStyle name="Output 3 5 3" xfId="3246"/>
    <cellStyle name="Output 3 5 3 2" xfId="14516"/>
    <cellStyle name="Output 3 5 3 2 2" xfId="44625"/>
    <cellStyle name="Output 3 5 3 3" xfId="14209"/>
    <cellStyle name="Output 3 5 3 3 2" xfId="44626"/>
    <cellStyle name="Output 3 5 3 4" xfId="44624"/>
    <cellStyle name="Output 3 5 4" xfId="3629"/>
    <cellStyle name="Output 3 5 4 2" xfId="14791"/>
    <cellStyle name="Output 3 5 4 2 2" xfId="44628"/>
    <cellStyle name="Output 3 5 4 3" xfId="13325"/>
    <cellStyle name="Output 3 5 4 3 2" xfId="44629"/>
    <cellStyle name="Output 3 5 4 4" xfId="44627"/>
    <cellStyle name="Output 3 5 5" xfId="4011"/>
    <cellStyle name="Output 3 5 5 2" xfId="15065"/>
    <cellStyle name="Output 3 5 5 2 2" xfId="44631"/>
    <cellStyle name="Output 3 5 5 3" xfId="12948"/>
    <cellStyle name="Output 3 5 5 3 2" xfId="44632"/>
    <cellStyle name="Output 3 5 5 4" xfId="44630"/>
    <cellStyle name="Output 3 5 6" xfId="4999"/>
    <cellStyle name="Output 3 5 6 2" xfId="15820"/>
    <cellStyle name="Output 3 5 6 2 2" xfId="44634"/>
    <cellStyle name="Output 3 5 6 3" xfId="18517"/>
    <cellStyle name="Output 3 5 6 3 2" xfId="44635"/>
    <cellStyle name="Output 3 5 6 4" xfId="44633"/>
    <cellStyle name="Output 3 5 7" xfId="8624"/>
    <cellStyle name="Output 3 5 7 2" xfId="44636"/>
    <cellStyle name="Output 3 5 8" xfId="13960"/>
    <cellStyle name="Output 3 5 8 2" xfId="44637"/>
    <cellStyle name="Output 3 5 9" xfId="13932"/>
    <cellStyle name="Output 3 5 9 2" xfId="44638"/>
    <cellStyle name="Output 3 6" xfId="5657"/>
    <cellStyle name="Output 3 6 2" xfId="7365"/>
    <cellStyle name="Output 3 6 2 2" xfId="11354"/>
    <cellStyle name="Output 3 6 2 2 2" xfId="44641"/>
    <cellStyle name="Output 3 6 2 3" xfId="17621"/>
    <cellStyle name="Output 3 6 2 3 2" xfId="44642"/>
    <cellStyle name="Output 3 6 2 4" xfId="20883"/>
    <cellStyle name="Output 3 6 2 4 2" xfId="44643"/>
    <cellStyle name="Output 3 6 2 5" xfId="44640"/>
    <cellStyle name="Output 3 6 3" xfId="10312"/>
    <cellStyle name="Output 3 6 3 2" xfId="44644"/>
    <cellStyle name="Output 3 6 4" xfId="16329"/>
    <cellStyle name="Output 3 6 4 2" xfId="44645"/>
    <cellStyle name="Output 3 6 5" xfId="19175"/>
    <cellStyle name="Output 3 6 5 2" xfId="44646"/>
    <cellStyle name="Output 3 6 6" xfId="44639"/>
    <cellStyle name="Output 3 7" xfId="4899"/>
    <cellStyle name="Output 3 7 2" xfId="6608"/>
    <cellStyle name="Output 3 7 2 2" xfId="10742"/>
    <cellStyle name="Output 3 7 2 2 2" xfId="44649"/>
    <cellStyle name="Output 3 7 2 3" xfId="17027"/>
    <cellStyle name="Output 3 7 2 3 2" xfId="44650"/>
    <cellStyle name="Output 3 7 2 4" xfId="20126"/>
    <cellStyle name="Output 3 7 2 4 2" xfId="44651"/>
    <cellStyle name="Output 3 7 2 5" xfId="44648"/>
    <cellStyle name="Output 3 7 3" xfId="9916"/>
    <cellStyle name="Output 3 7 3 2" xfId="44652"/>
    <cellStyle name="Output 3 7 4" xfId="15737"/>
    <cellStyle name="Output 3 7 4 2" xfId="44653"/>
    <cellStyle name="Output 3 7 5" xfId="18417"/>
    <cellStyle name="Output 3 7 5 2" xfId="44654"/>
    <cellStyle name="Output 3 7 6" xfId="44647"/>
    <cellStyle name="Output 3 8" xfId="5668"/>
    <cellStyle name="Output 3 8 2" xfId="7376"/>
    <cellStyle name="Output 3 8 2 2" xfId="11362"/>
    <cellStyle name="Output 3 8 2 2 2" xfId="44657"/>
    <cellStyle name="Output 3 8 2 3" xfId="17630"/>
    <cellStyle name="Output 3 8 2 3 2" xfId="44658"/>
    <cellStyle name="Output 3 8 2 4" xfId="20894"/>
    <cellStyle name="Output 3 8 2 4 2" xfId="44659"/>
    <cellStyle name="Output 3 8 2 5" xfId="44656"/>
    <cellStyle name="Output 3 8 3" xfId="10319"/>
    <cellStyle name="Output 3 8 3 2" xfId="44660"/>
    <cellStyle name="Output 3 8 4" xfId="16338"/>
    <cellStyle name="Output 3 8 4 2" xfId="44661"/>
    <cellStyle name="Output 3 8 5" xfId="19186"/>
    <cellStyle name="Output 3 8 5 2" xfId="44662"/>
    <cellStyle name="Output 3 8 6" xfId="44655"/>
    <cellStyle name="Output 3 9" xfId="5820"/>
    <cellStyle name="Output 3 9 2" xfId="7528"/>
    <cellStyle name="Output 3 9 2 2" xfId="11499"/>
    <cellStyle name="Output 3 9 2 2 2" xfId="44665"/>
    <cellStyle name="Output 3 9 2 3" xfId="17739"/>
    <cellStyle name="Output 3 9 2 3 2" xfId="44666"/>
    <cellStyle name="Output 3 9 2 4" xfId="21046"/>
    <cellStyle name="Output 3 9 2 4 2" xfId="44667"/>
    <cellStyle name="Output 3 9 2 5" xfId="44664"/>
    <cellStyle name="Output 3 9 3" xfId="10355"/>
    <cellStyle name="Output 3 9 3 2" xfId="44668"/>
    <cellStyle name="Output 3 9 4" xfId="16448"/>
    <cellStyle name="Output 3 9 4 2" xfId="44669"/>
    <cellStyle name="Output 3 9 5" xfId="19338"/>
    <cellStyle name="Output 3 9 5 2" xfId="44670"/>
    <cellStyle name="Output 3 9 6" xfId="44663"/>
    <cellStyle name="Output 4" xfId="2487"/>
    <cellStyle name="Output 4 10" xfId="44671"/>
    <cellStyle name="Output 4 2" xfId="2874"/>
    <cellStyle name="Output 4 2 2" xfId="7513"/>
    <cellStyle name="Output 4 2 2 2" xfId="17726"/>
    <cellStyle name="Output 4 2 2 2 2" xfId="44674"/>
    <cellStyle name="Output 4 2 2 3" xfId="21031"/>
    <cellStyle name="Output 4 2 2 3 2" xfId="44675"/>
    <cellStyle name="Output 4 2 2 4" xfId="44673"/>
    <cellStyle name="Output 4 2 3" xfId="8994"/>
    <cellStyle name="Output 4 2 3 2" xfId="44676"/>
    <cellStyle name="Output 4 2 4" xfId="14248"/>
    <cellStyle name="Output 4 2 4 2" xfId="44677"/>
    <cellStyle name="Output 4 2 5" xfId="14666"/>
    <cellStyle name="Output 4 2 5 2" xfId="44678"/>
    <cellStyle name="Output 4 2 6" xfId="44672"/>
    <cellStyle name="Output 4 3" xfId="3257"/>
    <cellStyle name="Output 4 3 2" xfId="14524"/>
    <cellStyle name="Output 4 3 2 2" xfId="44680"/>
    <cellStyle name="Output 4 3 3" xfId="15607"/>
    <cellStyle name="Output 4 3 3 2" xfId="44681"/>
    <cellStyle name="Output 4 3 4" xfId="44679"/>
    <cellStyle name="Output 4 4" xfId="3640"/>
    <cellStyle name="Output 4 4 2" xfId="14799"/>
    <cellStyle name="Output 4 4 2 2" xfId="44683"/>
    <cellStyle name="Output 4 4 3" xfId="13319"/>
    <cellStyle name="Output 4 4 3 2" xfId="44684"/>
    <cellStyle name="Output 4 4 4" xfId="44682"/>
    <cellStyle name="Output 4 5" xfId="4022"/>
    <cellStyle name="Output 4 5 2" xfId="15073"/>
    <cellStyle name="Output 4 5 2 2" xfId="44686"/>
    <cellStyle name="Output 4 5 3" xfId="12937"/>
    <cellStyle name="Output 4 5 3 2" xfId="44687"/>
    <cellStyle name="Output 4 5 4" xfId="44685"/>
    <cellStyle name="Output 4 6" xfId="5805"/>
    <cellStyle name="Output 4 6 2" xfId="16435"/>
    <cellStyle name="Output 4 6 2 2" xfId="44689"/>
    <cellStyle name="Output 4 6 3" xfId="19323"/>
    <cellStyle name="Output 4 6 3 2" xfId="44690"/>
    <cellStyle name="Output 4 6 4" xfId="44688"/>
    <cellStyle name="Output 4 7" xfId="8630"/>
    <cellStyle name="Output 4 7 2" xfId="44691"/>
    <cellStyle name="Output 4 8" xfId="13968"/>
    <cellStyle name="Output 4 8 2" xfId="44692"/>
    <cellStyle name="Output 4 9" xfId="17506"/>
    <cellStyle name="Output 4 9 2" xfId="44693"/>
    <cellStyle name="Output 5" xfId="2580"/>
    <cellStyle name="Output 5 10" xfId="44694"/>
    <cellStyle name="Output 5 2" xfId="2967"/>
    <cellStyle name="Output 5 2 2" xfId="7553"/>
    <cellStyle name="Output 5 2 2 2" xfId="17759"/>
    <cellStyle name="Output 5 2 2 2 2" xfId="44697"/>
    <cellStyle name="Output 5 2 2 3" xfId="21071"/>
    <cellStyle name="Output 5 2 2 3 2" xfId="44698"/>
    <cellStyle name="Output 5 2 2 4" xfId="44696"/>
    <cellStyle name="Output 5 2 3" xfId="9060"/>
    <cellStyle name="Output 5 2 3 2" xfId="44699"/>
    <cellStyle name="Output 5 2 4" xfId="14322"/>
    <cellStyle name="Output 5 2 4 2" xfId="44700"/>
    <cellStyle name="Output 5 2 5" xfId="14153"/>
    <cellStyle name="Output 5 2 5 2" xfId="44701"/>
    <cellStyle name="Output 5 2 6" xfId="44695"/>
    <cellStyle name="Output 5 3" xfId="3350"/>
    <cellStyle name="Output 5 3 2" xfId="14598"/>
    <cellStyle name="Output 5 3 2 2" xfId="44703"/>
    <cellStyle name="Output 5 3 3" xfId="13669"/>
    <cellStyle name="Output 5 3 3 2" xfId="44704"/>
    <cellStyle name="Output 5 3 4" xfId="44702"/>
    <cellStyle name="Output 5 4" xfId="3733"/>
    <cellStyle name="Output 5 4 2" xfId="14873"/>
    <cellStyle name="Output 5 4 2 2" xfId="44706"/>
    <cellStyle name="Output 5 4 3" xfId="13226"/>
    <cellStyle name="Output 5 4 3 2" xfId="44707"/>
    <cellStyle name="Output 5 4 4" xfId="44705"/>
    <cellStyle name="Output 5 5" xfId="4115"/>
    <cellStyle name="Output 5 5 2" xfId="15147"/>
    <cellStyle name="Output 5 5 2 2" xfId="44709"/>
    <cellStyle name="Output 5 5 3" xfId="12844"/>
    <cellStyle name="Output 5 5 3 2" xfId="44710"/>
    <cellStyle name="Output 5 5 4" xfId="44708"/>
    <cellStyle name="Output 5 6" xfId="5845"/>
    <cellStyle name="Output 5 6 2" xfId="16468"/>
    <cellStyle name="Output 5 6 2 2" xfId="44712"/>
    <cellStyle name="Output 5 6 3" xfId="19363"/>
    <cellStyle name="Output 5 6 3 2" xfId="44713"/>
    <cellStyle name="Output 5 6 4" xfId="44711"/>
    <cellStyle name="Output 5 7" xfId="8711"/>
    <cellStyle name="Output 5 7 2" xfId="44714"/>
    <cellStyle name="Output 5 8" xfId="14042"/>
    <cellStyle name="Output 5 8 2" xfId="44715"/>
    <cellStyle name="Output 5 9" xfId="16892"/>
    <cellStyle name="Output 5 9 2" xfId="44716"/>
    <cellStyle name="Output 6" xfId="4787"/>
    <cellStyle name="Output 6 2" xfId="4581"/>
    <cellStyle name="Output 6 2 2" xfId="9825"/>
    <cellStyle name="Output 6 2 2 2" xfId="44719"/>
    <cellStyle name="Output 6 2 3" xfId="15516"/>
    <cellStyle name="Output 6 2 3 2" xfId="44720"/>
    <cellStyle name="Output 6 2 4" xfId="12412"/>
    <cellStyle name="Output 6 2 4 2" xfId="44721"/>
    <cellStyle name="Output 6 2 5" xfId="44718"/>
    <cellStyle name="Output 6 3" xfId="9895"/>
    <cellStyle name="Output 6 3 2" xfId="44722"/>
    <cellStyle name="Output 6 4" xfId="15660"/>
    <cellStyle name="Output 6 4 2" xfId="44723"/>
    <cellStyle name="Output 6 5" xfId="18305"/>
    <cellStyle name="Output 6 5 2" xfId="44724"/>
    <cellStyle name="Output 6 6" xfId="44717"/>
    <cellStyle name="Output 7" xfId="21877"/>
    <cellStyle name="Output 7 2" xfId="44725"/>
    <cellStyle name="Output 8" xfId="52407"/>
    <cellStyle name="Output 9" xfId="29075"/>
    <cellStyle name="planilhas" xfId="1344"/>
    <cellStyle name="planilhas 10" xfId="1345"/>
    <cellStyle name="planilhas 10 2" xfId="1346"/>
    <cellStyle name="planilhas 11" xfId="1347"/>
    <cellStyle name="planilhas 11 2" xfId="1348"/>
    <cellStyle name="planilhas 12" xfId="1349"/>
    <cellStyle name="planilhas 12 2" xfId="1350"/>
    <cellStyle name="planilhas 13" xfId="1351"/>
    <cellStyle name="planilhas 13 2" xfId="1352"/>
    <cellStyle name="planilhas 14" xfId="1353"/>
    <cellStyle name="planilhas 14 2" xfId="1354"/>
    <cellStyle name="planilhas 15" xfId="1355"/>
    <cellStyle name="planilhas 15 2" xfId="1356"/>
    <cellStyle name="planilhas 16" xfId="1357"/>
    <cellStyle name="planilhas 16 2" xfId="1358"/>
    <cellStyle name="planilhas 17" xfId="1359"/>
    <cellStyle name="planilhas 17 2" xfId="1360"/>
    <cellStyle name="planilhas 18" xfId="1361"/>
    <cellStyle name="planilhas 18 2" xfId="1362"/>
    <cellStyle name="planilhas 19" xfId="1363"/>
    <cellStyle name="planilhas 19 2" xfId="1364"/>
    <cellStyle name="planilhas 2" xfId="1365"/>
    <cellStyle name="planilhas 2 2" xfId="1366"/>
    <cellStyle name="planilhas 20" xfId="1367"/>
    <cellStyle name="planilhas 20 2" xfId="1368"/>
    <cellStyle name="planilhas 21" xfId="1369"/>
    <cellStyle name="planilhas 21 2" xfId="1370"/>
    <cellStyle name="planilhas 22" xfId="1371"/>
    <cellStyle name="planilhas 22 2" xfId="1372"/>
    <cellStyle name="planilhas 23" xfId="1373"/>
    <cellStyle name="planilhas 3" xfId="1374"/>
    <cellStyle name="planilhas 3 2" xfId="1375"/>
    <cellStyle name="planilhas 4" xfId="1376"/>
    <cellStyle name="planilhas 4 2" xfId="1377"/>
    <cellStyle name="planilhas 5" xfId="1378"/>
    <cellStyle name="planilhas 5 2" xfId="1379"/>
    <cellStyle name="planilhas 6" xfId="1380"/>
    <cellStyle name="planilhas 6 2" xfId="1381"/>
    <cellStyle name="planilhas 7" xfId="1382"/>
    <cellStyle name="planilhas 7 2" xfId="1383"/>
    <cellStyle name="planilhas 8" xfId="1384"/>
    <cellStyle name="planilhas 8 2" xfId="1385"/>
    <cellStyle name="planilhas 9" xfId="1386"/>
    <cellStyle name="planilhas 9 2" xfId="1387"/>
    <cellStyle name="Porcentagem" xfId="1" builtinId="5"/>
    <cellStyle name="Porcentagem 10" xfId="1389"/>
    <cellStyle name="Porcentagem 10 2" xfId="1390"/>
    <cellStyle name="Porcentagem 11" xfId="1391"/>
    <cellStyle name="Porcentagem 11 2" xfId="1392"/>
    <cellStyle name="Porcentagem 12" xfId="1393"/>
    <cellStyle name="Porcentagem 12 2" xfId="1394"/>
    <cellStyle name="Porcentagem 13" xfId="1395"/>
    <cellStyle name="Porcentagem 13 2" xfId="1396"/>
    <cellStyle name="Porcentagem 13 3" xfId="1681"/>
    <cellStyle name="Porcentagem 13 4" xfId="56033"/>
    <cellStyle name="Porcentagem 14" xfId="1397"/>
    <cellStyle name="Porcentagem 14 2" xfId="1398"/>
    <cellStyle name="Porcentagem 14 3" xfId="1682"/>
    <cellStyle name="Porcentagem 14 3 2" xfId="1907"/>
    <cellStyle name="Porcentagem 14 3 2 2" xfId="2044"/>
    <cellStyle name="Porcentagem 14 3 2 3" xfId="2056"/>
    <cellStyle name="Porcentagem 14 3 2 3 2" xfId="21796"/>
    <cellStyle name="Porcentagem 14 3 2 3 3" xfId="21818"/>
    <cellStyle name="Porcentagem 14 3 2 3 3 2" xfId="21840"/>
    <cellStyle name="Porcentagem 14 3 2 3 3 3" xfId="21895"/>
    <cellStyle name="Porcentagem 14 3 2 3 3 3 2" xfId="22169"/>
    <cellStyle name="Porcentagem 14 3 2 3 4" xfId="21834"/>
    <cellStyle name="Porcentagem 14 3 2 3 5" xfId="21780"/>
    <cellStyle name="Porcentagem 14 3 3" xfId="1885"/>
    <cellStyle name="Porcentagem 14 4" xfId="29256"/>
    <cellStyle name="Porcentagem 14 5" xfId="29221"/>
    <cellStyle name="Porcentagem 14 6" xfId="29248"/>
    <cellStyle name="Porcentagem 15" xfId="1399"/>
    <cellStyle name="Porcentagem 15 2" xfId="1400"/>
    <cellStyle name="Porcentagem 16" xfId="1401"/>
    <cellStyle name="Porcentagem 16 2" xfId="1402"/>
    <cellStyle name="Porcentagem 16 3" xfId="1688"/>
    <cellStyle name="Porcentagem 16 3 2" xfId="1835"/>
    <cellStyle name="Porcentagem 16 3 2 2" xfId="2057"/>
    <cellStyle name="Porcentagem 16 3 2 2 2" xfId="21910"/>
    <cellStyle name="Porcentagem 16 3 2 2 2 2" xfId="22184"/>
    <cellStyle name="Porcentagem 16 3 3" xfId="2041"/>
    <cellStyle name="Porcentagem 16 3 4" xfId="21781"/>
    <cellStyle name="Porcentagem 16 3 4 2" xfId="21797"/>
    <cellStyle name="Porcentagem 16 3 4 3" xfId="21819"/>
    <cellStyle name="Porcentagem 16 3 4 3 2" xfId="21859"/>
    <cellStyle name="Porcentagem 16 3 4 3 3" xfId="21896"/>
    <cellStyle name="Porcentagem 16 3 4 3 3 2" xfId="22170"/>
    <cellStyle name="Porcentagem 16 3 4 4" xfId="21835"/>
    <cellStyle name="Porcentagem 17" xfId="1388"/>
    <cellStyle name="Porcentagem 17 2" xfId="1656"/>
    <cellStyle name="Porcentagem 17 3" xfId="29281"/>
    <cellStyle name="Porcentagem 17 4" xfId="56034"/>
    <cellStyle name="Porcentagem 18" xfId="1675"/>
    <cellStyle name="Porcentagem 18 2" xfId="1693"/>
    <cellStyle name="Porcentagem 18 3" xfId="1981"/>
    <cellStyle name="Porcentagem 18 4" xfId="29284"/>
    <cellStyle name="Porcentagem 19" xfId="1687"/>
    <cellStyle name="Porcentagem 19 2" xfId="1834"/>
    <cellStyle name="Porcentagem 19 2 2" xfId="2055"/>
    <cellStyle name="Porcentagem 19 2 2 2" xfId="21909"/>
    <cellStyle name="Porcentagem 19 2 2 2 2" xfId="22183"/>
    <cellStyle name="Porcentagem 19 3" xfId="2042"/>
    <cellStyle name="Porcentagem 19 4" xfId="21779"/>
    <cellStyle name="Porcentagem 19 4 2" xfId="21795"/>
    <cellStyle name="Porcentagem 19 4 3" xfId="21817"/>
    <cellStyle name="Porcentagem 19 4 3 2" xfId="21846"/>
    <cellStyle name="Porcentagem 19 4 3 3" xfId="21894"/>
    <cellStyle name="Porcentagem 19 4 3 3 2" xfId="22168"/>
    <cellStyle name="Porcentagem 19 4 4" xfId="21833"/>
    <cellStyle name="Porcentagem 2" xfId="54"/>
    <cellStyle name="Porcentagem 2 10" xfId="29220"/>
    <cellStyle name="Porcentagem 2 11" xfId="29251"/>
    <cellStyle name="Porcentagem 2 2" xfId="1404"/>
    <cellStyle name="Porcentagem 2 2 2" xfId="1405"/>
    <cellStyle name="Porcentagem 2 2 3" xfId="1406"/>
    <cellStyle name="Porcentagem 2 3" xfId="1407"/>
    <cellStyle name="Porcentagem 2 3 2" xfId="1408"/>
    <cellStyle name="Porcentagem 2 4" xfId="1409"/>
    <cellStyle name="Porcentagem 2 5" xfId="1410"/>
    <cellStyle name="Porcentagem 2 6" xfId="1403"/>
    <cellStyle name="Porcentagem 2 7" xfId="1657"/>
    <cellStyle name="Porcentagem 2 8" xfId="1706"/>
    <cellStyle name="Porcentagem 2 8 2" xfId="1889"/>
    <cellStyle name="Porcentagem 2 9" xfId="29257"/>
    <cellStyle name="Porcentagem 20" xfId="1845"/>
    <cellStyle name="Porcentagem 20 10" xfId="21804"/>
    <cellStyle name="Porcentagem 20 10 2" xfId="21857"/>
    <cellStyle name="Porcentagem 20 10 3" xfId="21881"/>
    <cellStyle name="Porcentagem 20 10 3 2" xfId="22155"/>
    <cellStyle name="Porcentagem 20 2" xfId="1910"/>
    <cellStyle name="Porcentagem 20 3" xfId="1929"/>
    <cellStyle name="Porcentagem 20 4" xfId="1930"/>
    <cellStyle name="Porcentagem 20 5" xfId="1931"/>
    <cellStyle name="Porcentagem 20 6" xfId="1932"/>
    <cellStyle name="Porcentagem 20 7" xfId="1933"/>
    <cellStyle name="Porcentagem 20 8" xfId="1934"/>
    <cellStyle name="Porcentagem 20 9" xfId="2081"/>
    <cellStyle name="Porcentagem 3" xfId="1411"/>
    <cellStyle name="Porcentagem 3 10" xfId="1412"/>
    <cellStyle name="Porcentagem 3 10 2" xfId="1413"/>
    <cellStyle name="Porcentagem 3 11" xfId="1414"/>
    <cellStyle name="Porcentagem 3 11 2" xfId="1415"/>
    <cellStyle name="Porcentagem 3 12" xfId="1416"/>
    <cellStyle name="Porcentagem 3 12 2" xfId="1417"/>
    <cellStyle name="Porcentagem 3 13" xfId="1418"/>
    <cellStyle name="Porcentagem 3 14" xfId="1419"/>
    <cellStyle name="Porcentagem 3 2" xfId="1420"/>
    <cellStyle name="Porcentagem 3 2 2" xfId="1421"/>
    <cellStyle name="Porcentagem 3 2 3" xfId="1422"/>
    <cellStyle name="Porcentagem 3 3" xfId="1423"/>
    <cellStyle name="Porcentagem 3 3 2" xfId="1424"/>
    <cellStyle name="Porcentagem 3 4" xfId="1425"/>
    <cellStyle name="Porcentagem 3 4 2" xfId="1426"/>
    <cellStyle name="Porcentagem 3 5" xfId="1427"/>
    <cellStyle name="Porcentagem 3 5 2" xfId="1428"/>
    <cellStyle name="Porcentagem 3 6" xfId="1429"/>
    <cellStyle name="Porcentagem 3 6 2" xfId="1430"/>
    <cellStyle name="Porcentagem 3 7" xfId="1431"/>
    <cellStyle name="Porcentagem 3 7 2" xfId="1432"/>
    <cellStyle name="Porcentagem 3 8" xfId="1433"/>
    <cellStyle name="Porcentagem 3 8 2" xfId="1434"/>
    <cellStyle name="Porcentagem 3 9" xfId="1435"/>
    <cellStyle name="Porcentagem 3 9 2" xfId="1436"/>
    <cellStyle name="Porcentagem 4" xfId="1437"/>
    <cellStyle name="Porcentagem 4 10" xfId="1438"/>
    <cellStyle name="Porcentagem 4 10 2" xfId="1439"/>
    <cellStyle name="Porcentagem 4 11" xfId="1440"/>
    <cellStyle name="Porcentagem 4 12" xfId="1441"/>
    <cellStyle name="Porcentagem 4 2" xfId="1442"/>
    <cellStyle name="Porcentagem 4 2 2" xfId="1443"/>
    <cellStyle name="Porcentagem 4 3" xfId="1444"/>
    <cellStyle name="Porcentagem 4 3 2" xfId="1445"/>
    <cellStyle name="Porcentagem 4 4" xfId="1446"/>
    <cellStyle name="Porcentagem 4 4 2" xfId="1447"/>
    <cellStyle name="Porcentagem 4 5" xfId="1448"/>
    <cellStyle name="Porcentagem 4 5 2" xfId="1449"/>
    <cellStyle name="Porcentagem 4 6" xfId="1450"/>
    <cellStyle name="Porcentagem 4 6 2" xfId="1451"/>
    <cellStyle name="Porcentagem 4 7" xfId="1452"/>
    <cellStyle name="Porcentagem 4 7 2" xfId="1453"/>
    <cellStyle name="Porcentagem 4 8" xfId="1454"/>
    <cellStyle name="Porcentagem 4 8 2" xfId="1455"/>
    <cellStyle name="Porcentagem 4 9" xfId="1456"/>
    <cellStyle name="Porcentagem 4 9 2" xfId="1457"/>
    <cellStyle name="Porcentagem 5" xfId="1458"/>
    <cellStyle name="Porcentagem 5 10" xfId="1459"/>
    <cellStyle name="Porcentagem 5 10 2" xfId="1460"/>
    <cellStyle name="Porcentagem 5 11" xfId="1461"/>
    <cellStyle name="Porcentagem 5 11 2" xfId="1462"/>
    <cellStyle name="Porcentagem 5 12" xfId="1463"/>
    <cellStyle name="Porcentagem 5 2" xfId="1464"/>
    <cellStyle name="Porcentagem 5 2 2" xfId="1465"/>
    <cellStyle name="Porcentagem 5 3" xfId="1466"/>
    <cellStyle name="Porcentagem 5 3 2" xfId="1467"/>
    <cellStyle name="Porcentagem 5 4" xfId="1468"/>
    <cellStyle name="Porcentagem 5 4 2" xfId="1469"/>
    <cellStyle name="Porcentagem 5 5" xfId="1470"/>
    <cellStyle name="Porcentagem 5 5 2" xfId="1471"/>
    <cellStyle name="Porcentagem 5 6" xfId="1472"/>
    <cellStyle name="Porcentagem 5 6 2" xfId="1473"/>
    <cellStyle name="Porcentagem 5 7" xfId="1474"/>
    <cellStyle name="Porcentagem 5 7 2" xfId="1475"/>
    <cellStyle name="Porcentagem 5 8" xfId="1476"/>
    <cellStyle name="Porcentagem 5 8 2" xfId="1477"/>
    <cellStyle name="Porcentagem 5 9" xfId="1478"/>
    <cellStyle name="Porcentagem 5 9 2" xfId="1479"/>
    <cellStyle name="Porcentagem 6" xfId="1480"/>
    <cellStyle name="Porcentagem 6 2" xfId="1481"/>
    <cellStyle name="Porcentagem 7" xfId="1482"/>
    <cellStyle name="Porcentagem 7 2" xfId="1483"/>
    <cellStyle name="Porcentagem 8" xfId="1484"/>
    <cellStyle name="Porcentagem 8 2" xfId="1485"/>
    <cellStyle name="Porcentagem 9" xfId="1486"/>
    <cellStyle name="Porcentagem 9 2" xfId="1487"/>
    <cellStyle name="Porcentagem 9 2 2" xfId="1488"/>
    <cellStyle name="Porcentagem 9 3" xfId="1489"/>
    <cellStyle name="Porcentagem 9 4" xfId="1490"/>
    <cellStyle name="Result" xfId="2031"/>
    <cellStyle name="Result2" xfId="2032"/>
    <cellStyle name="Saída" xfId="55999" builtinId="21" customBuiltin="1"/>
    <cellStyle name="Saída 2" xfId="56"/>
    <cellStyle name="Saída 2 2" xfId="1491"/>
    <cellStyle name="Saída 2 2 2" xfId="2092"/>
    <cellStyle name="Saída 2 2 2 10" xfId="4726"/>
    <cellStyle name="Saída 2 2 2 10 2" xfId="9866"/>
    <cellStyle name="Saída 2 2 2 10 2 2" xfId="44728"/>
    <cellStyle name="Saída 2 2 2 10 3" xfId="15610"/>
    <cellStyle name="Saída 2 2 2 10 3 2" xfId="44729"/>
    <cellStyle name="Saída 2 2 2 10 4" xfId="12322"/>
    <cellStyle name="Saída 2 2 2 10 4 2" xfId="44730"/>
    <cellStyle name="Saída 2 2 2 10 5" xfId="44727"/>
    <cellStyle name="Saída 2 2 2 11" xfId="4523"/>
    <cellStyle name="Saída 2 2 2 11 2" xfId="9785"/>
    <cellStyle name="Saída 2 2 2 11 2 2" xfId="44732"/>
    <cellStyle name="Saída 2 2 2 11 3" xfId="15476"/>
    <cellStyle name="Saída 2 2 2 11 3 2" xfId="44733"/>
    <cellStyle name="Saída 2 2 2 11 4" xfId="12452"/>
    <cellStyle name="Saída 2 2 2 11 4 2" xfId="44734"/>
    <cellStyle name="Saída 2 2 2 11 5" xfId="44731"/>
    <cellStyle name="Saída 2 2 2 12" xfId="4335"/>
    <cellStyle name="Saída 2 2 2 12 2" xfId="15312"/>
    <cellStyle name="Saída 2 2 2 12 2 2" xfId="44736"/>
    <cellStyle name="Saída 2 2 2 12 3" xfId="12625"/>
    <cellStyle name="Saída 2 2 2 12 3 2" xfId="44737"/>
    <cellStyle name="Saída 2 2 2 12 4" xfId="44735"/>
    <cellStyle name="Saída 2 2 2 13" xfId="8255"/>
    <cellStyle name="Saída 2 2 2 13 2" xfId="44738"/>
    <cellStyle name="Saída 2 2 2 14" xfId="13620"/>
    <cellStyle name="Saída 2 2 2 14 2" xfId="44739"/>
    <cellStyle name="Saída 2 2 2 15" xfId="44726"/>
    <cellStyle name="Saída 2 2 2 2" xfId="2181"/>
    <cellStyle name="Saída 2 2 2 2 10" xfId="6957"/>
    <cellStyle name="Saída 2 2 2 2 10 2" xfId="11011"/>
    <cellStyle name="Saída 2 2 2 2 10 2 2" xfId="44742"/>
    <cellStyle name="Saída 2 2 2 2 10 3" xfId="17315"/>
    <cellStyle name="Saída 2 2 2 2 10 3 2" xfId="44743"/>
    <cellStyle name="Saída 2 2 2 2 10 4" xfId="20475"/>
    <cellStyle name="Saída 2 2 2 2 10 4 2" xfId="44744"/>
    <cellStyle name="Saída 2 2 2 2 10 5" xfId="44741"/>
    <cellStyle name="Saída 2 2 2 2 11" xfId="4374"/>
    <cellStyle name="Saída 2 2 2 2 11 2" xfId="15347"/>
    <cellStyle name="Saída 2 2 2 2 11 2 2" xfId="44746"/>
    <cellStyle name="Saída 2 2 2 2 11 3" xfId="13589"/>
    <cellStyle name="Saída 2 2 2 2 11 3 2" xfId="44747"/>
    <cellStyle name="Saída 2 2 2 2 11 4" xfId="44745"/>
    <cellStyle name="Saída 2 2 2 2 12" xfId="8336"/>
    <cellStyle name="Saída 2 2 2 2 12 2" xfId="44748"/>
    <cellStyle name="Saída 2 2 2 2 13" xfId="13750"/>
    <cellStyle name="Saída 2 2 2 2 13 2" xfId="44749"/>
    <cellStyle name="Saída 2 2 2 2 14" xfId="13776"/>
    <cellStyle name="Saída 2 2 2 2 14 2" xfId="44750"/>
    <cellStyle name="Saída 2 2 2 2 15" xfId="44740"/>
    <cellStyle name="Saída 2 2 2 2 2" xfId="2118"/>
    <cellStyle name="Saída 2 2 2 2 2 10" xfId="4369"/>
    <cellStyle name="Saída 2 2 2 2 2 10 2" xfId="15344"/>
    <cellStyle name="Saída 2 2 2 2 2 10 2 2" xfId="44753"/>
    <cellStyle name="Saída 2 2 2 2 2 10 3" xfId="13599"/>
    <cellStyle name="Saída 2 2 2 2 2 10 3 2" xfId="44754"/>
    <cellStyle name="Saída 2 2 2 2 2 10 4" xfId="44752"/>
    <cellStyle name="Saída 2 2 2 2 2 11" xfId="8275"/>
    <cellStyle name="Saída 2 2 2 2 2 11 2" xfId="44755"/>
    <cellStyle name="Saída 2 2 2 2 2 12" xfId="13697"/>
    <cellStyle name="Saída 2 2 2 2 2 12 2" xfId="44756"/>
    <cellStyle name="Saída 2 2 2 2 2 13" xfId="44751"/>
    <cellStyle name="Saída 2 2 2 2 2 2" xfId="2610"/>
    <cellStyle name="Saída 2 2 2 2 2 2 10" xfId="8740"/>
    <cellStyle name="Saída 2 2 2 2 2 2 10 2" xfId="44758"/>
    <cellStyle name="Saída 2 2 2 2 2 2 11" xfId="14065"/>
    <cellStyle name="Saída 2 2 2 2 2 2 11 2" xfId="44759"/>
    <cellStyle name="Saída 2 2 2 2 2 2 12" xfId="14214"/>
    <cellStyle name="Saída 2 2 2 2 2 2 12 2" xfId="44760"/>
    <cellStyle name="Saída 2 2 2 2 2 2 13" xfId="44757"/>
    <cellStyle name="Saída 2 2 2 2 2 2 2" xfId="2997"/>
    <cellStyle name="Saída 2 2 2 2 2 2 2 2" xfId="6764"/>
    <cellStyle name="Saída 2 2 2 2 2 2 2 2 2" xfId="10869"/>
    <cellStyle name="Saída 2 2 2 2 2 2 2 2 2 2" xfId="44763"/>
    <cellStyle name="Saída 2 2 2 2 2 2 2 2 3" xfId="17162"/>
    <cellStyle name="Saída 2 2 2 2 2 2 2 2 3 2" xfId="44764"/>
    <cellStyle name="Saída 2 2 2 2 2 2 2 2 4" xfId="20282"/>
    <cellStyle name="Saída 2 2 2 2 2 2 2 2 4 2" xfId="44765"/>
    <cellStyle name="Saída 2 2 2 2 2 2 2 2 5" xfId="44762"/>
    <cellStyle name="Saída 2 2 2 2 2 2 2 3" xfId="5055"/>
    <cellStyle name="Saída 2 2 2 2 2 2 2 3 2" xfId="15871"/>
    <cellStyle name="Saída 2 2 2 2 2 2 2 3 2 2" xfId="44767"/>
    <cellStyle name="Saída 2 2 2 2 2 2 2 3 3" xfId="18573"/>
    <cellStyle name="Saída 2 2 2 2 2 2 2 3 3 2" xfId="44768"/>
    <cellStyle name="Saída 2 2 2 2 2 2 2 3 4" xfId="44766"/>
    <cellStyle name="Saída 2 2 2 2 2 2 2 4" xfId="9089"/>
    <cellStyle name="Saída 2 2 2 2 2 2 2 4 2" xfId="44769"/>
    <cellStyle name="Saída 2 2 2 2 2 2 2 5" xfId="14345"/>
    <cellStyle name="Saída 2 2 2 2 2 2 2 5 2" xfId="44770"/>
    <cellStyle name="Saída 2 2 2 2 2 2 2 6" xfId="17067"/>
    <cellStyle name="Saída 2 2 2 2 2 2 2 6 2" xfId="44771"/>
    <cellStyle name="Saída 2 2 2 2 2 2 2 7" xfId="44761"/>
    <cellStyle name="Saída 2 2 2 2 2 2 3" xfId="3380"/>
    <cellStyle name="Saída 2 2 2 2 2 2 3 2" xfId="7343"/>
    <cellStyle name="Saída 2 2 2 2 2 2 3 2 2" xfId="11339"/>
    <cellStyle name="Saída 2 2 2 2 2 2 3 2 2 2" xfId="44774"/>
    <cellStyle name="Saída 2 2 2 2 2 2 3 2 3" xfId="17601"/>
    <cellStyle name="Saída 2 2 2 2 2 2 3 2 3 2" xfId="44775"/>
    <cellStyle name="Saída 2 2 2 2 2 2 3 2 4" xfId="20861"/>
    <cellStyle name="Saída 2 2 2 2 2 2 3 2 4 2" xfId="44776"/>
    <cellStyle name="Saída 2 2 2 2 2 2 3 2 5" xfId="44773"/>
    <cellStyle name="Saída 2 2 2 2 2 2 3 3" xfId="5635"/>
    <cellStyle name="Saída 2 2 2 2 2 2 3 3 2" xfId="16309"/>
    <cellStyle name="Saída 2 2 2 2 2 2 3 3 2 2" xfId="44778"/>
    <cellStyle name="Saída 2 2 2 2 2 2 3 3 3" xfId="19153"/>
    <cellStyle name="Saída 2 2 2 2 2 2 3 3 3 2" xfId="44779"/>
    <cellStyle name="Saída 2 2 2 2 2 2 3 3 4" xfId="44777"/>
    <cellStyle name="Saída 2 2 2 2 2 2 3 4" xfId="9303"/>
    <cellStyle name="Saída 2 2 2 2 2 2 3 4 2" xfId="44780"/>
    <cellStyle name="Saída 2 2 2 2 2 2 3 5" xfId="14621"/>
    <cellStyle name="Saída 2 2 2 2 2 2 3 5 2" xfId="44781"/>
    <cellStyle name="Saída 2 2 2 2 2 2 3 6" xfId="13562"/>
    <cellStyle name="Saída 2 2 2 2 2 2 3 6 2" xfId="44782"/>
    <cellStyle name="Saída 2 2 2 2 2 2 3 7" xfId="44772"/>
    <cellStyle name="Saída 2 2 2 2 2 2 4" xfId="3763"/>
    <cellStyle name="Saída 2 2 2 2 2 2 4 2" xfId="7672"/>
    <cellStyle name="Saída 2 2 2 2 2 2 4 2 2" xfId="11640"/>
    <cellStyle name="Saída 2 2 2 2 2 2 4 2 2 2" xfId="44785"/>
    <cellStyle name="Saída 2 2 2 2 2 2 4 2 3" xfId="17864"/>
    <cellStyle name="Saída 2 2 2 2 2 2 4 2 3 2" xfId="44786"/>
    <cellStyle name="Saída 2 2 2 2 2 2 4 2 4" xfId="21190"/>
    <cellStyle name="Saída 2 2 2 2 2 2 4 2 4 2" xfId="44787"/>
    <cellStyle name="Saída 2 2 2 2 2 2 4 2 5" xfId="44784"/>
    <cellStyle name="Saída 2 2 2 2 2 2 4 3" xfId="5964"/>
    <cellStyle name="Saída 2 2 2 2 2 2 4 3 2" xfId="16573"/>
    <cellStyle name="Saída 2 2 2 2 2 2 4 3 2 2" xfId="44789"/>
    <cellStyle name="Saída 2 2 2 2 2 2 4 3 3" xfId="19482"/>
    <cellStyle name="Saída 2 2 2 2 2 2 4 3 3 2" xfId="44790"/>
    <cellStyle name="Saída 2 2 2 2 2 2 4 3 4" xfId="44788"/>
    <cellStyle name="Saída 2 2 2 2 2 2 4 4" xfId="9481"/>
    <cellStyle name="Saída 2 2 2 2 2 2 4 4 2" xfId="44791"/>
    <cellStyle name="Saída 2 2 2 2 2 2 4 5" xfId="14896"/>
    <cellStyle name="Saída 2 2 2 2 2 2 4 5 2" xfId="44792"/>
    <cellStyle name="Saída 2 2 2 2 2 2 4 6" xfId="13196"/>
    <cellStyle name="Saída 2 2 2 2 2 2 4 6 2" xfId="44793"/>
    <cellStyle name="Saída 2 2 2 2 2 2 4 7" xfId="44783"/>
    <cellStyle name="Saída 2 2 2 2 2 2 5" xfId="4145"/>
    <cellStyle name="Saída 2 2 2 2 2 2 5 2" xfId="7904"/>
    <cellStyle name="Saída 2 2 2 2 2 2 5 2 2" xfId="11872"/>
    <cellStyle name="Saída 2 2 2 2 2 2 5 2 2 2" xfId="44796"/>
    <cellStyle name="Saída 2 2 2 2 2 2 5 2 3" xfId="18035"/>
    <cellStyle name="Saída 2 2 2 2 2 2 5 2 3 2" xfId="44797"/>
    <cellStyle name="Saída 2 2 2 2 2 2 5 2 4" xfId="21422"/>
    <cellStyle name="Saída 2 2 2 2 2 2 5 2 4 2" xfId="44798"/>
    <cellStyle name="Saída 2 2 2 2 2 2 5 2 5" xfId="44795"/>
    <cellStyle name="Saída 2 2 2 2 2 2 5 3" xfId="6196"/>
    <cellStyle name="Saída 2 2 2 2 2 2 5 3 2" xfId="16744"/>
    <cellStyle name="Saída 2 2 2 2 2 2 5 3 2 2" xfId="44800"/>
    <cellStyle name="Saída 2 2 2 2 2 2 5 3 3" xfId="19714"/>
    <cellStyle name="Saída 2 2 2 2 2 2 5 3 3 2" xfId="44801"/>
    <cellStyle name="Saída 2 2 2 2 2 2 5 3 4" xfId="44799"/>
    <cellStyle name="Saída 2 2 2 2 2 2 5 4" xfId="9658"/>
    <cellStyle name="Saída 2 2 2 2 2 2 5 4 2" xfId="44802"/>
    <cellStyle name="Saída 2 2 2 2 2 2 5 5" xfId="15170"/>
    <cellStyle name="Saída 2 2 2 2 2 2 5 5 2" xfId="44803"/>
    <cellStyle name="Saída 2 2 2 2 2 2 5 6" xfId="12814"/>
    <cellStyle name="Saída 2 2 2 2 2 2 5 6 2" xfId="44804"/>
    <cellStyle name="Saída 2 2 2 2 2 2 5 7" xfId="44794"/>
    <cellStyle name="Saída 2 2 2 2 2 2 6" xfId="6428"/>
    <cellStyle name="Saída 2 2 2 2 2 2 6 2" xfId="8136"/>
    <cellStyle name="Saída 2 2 2 2 2 2 6 2 2" xfId="12104"/>
    <cellStyle name="Saída 2 2 2 2 2 2 6 2 2 2" xfId="44807"/>
    <cellStyle name="Saída 2 2 2 2 2 2 6 2 3" xfId="18206"/>
    <cellStyle name="Saída 2 2 2 2 2 2 6 2 3 2" xfId="44808"/>
    <cellStyle name="Saída 2 2 2 2 2 2 6 2 4" xfId="21654"/>
    <cellStyle name="Saída 2 2 2 2 2 2 6 2 4 2" xfId="44809"/>
    <cellStyle name="Saída 2 2 2 2 2 2 6 2 5" xfId="44806"/>
    <cellStyle name="Saída 2 2 2 2 2 2 6 3" xfId="10562"/>
    <cellStyle name="Saída 2 2 2 2 2 2 6 3 2" xfId="44810"/>
    <cellStyle name="Saída 2 2 2 2 2 2 6 4" xfId="16914"/>
    <cellStyle name="Saída 2 2 2 2 2 2 6 4 2" xfId="44811"/>
    <cellStyle name="Saída 2 2 2 2 2 2 6 5" xfId="19946"/>
    <cellStyle name="Saída 2 2 2 2 2 2 6 5 2" xfId="44812"/>
    <cellStyle name="Saída 2 2 2 2 2 2 6 6" xfId="44805"/>
    <cellStyle name="Saída 2 2 2 2 2 2 7" xfId="5416"/>
    <cellStyle name="Saída 2 2 2 2 2 2 7 2" xfId="10157"/>
    <cellStyle name="Saída 2 2 2 2 2 2 7 2 2" xfId="44814"/>
    <cellStyle name="Saída 2 2 2 2 2 2 7 3" xfId="16152"/>
    <cellStyle name="Saída 2 2 2 2 2 2 7 3 2" xfId="44815"/>
    <cellStyle name="Saída 2 2 2 2 2 2 7 4" xfId="18934"/>
    <cellStyle name="Saída 2 2 2 2 2 2 7 4 2" xfId="44816"/>
    <cellStyle name="Saída 2 2 2 2 2 2 7 5" xfId="44813"/>
    <cellStyle name="Saída 2 2 2 2 2 2 8" xfId="7124"/>
    <cellStyle name="Saída 2 2 2 2 2 2 8 2" xfId="11145"/>
    <cellStyle name="Saída 2 2 2 2 2 2 8 2 2" xfId="44818"/>
    <cellStyle name="Saída 2 2 2 2 2 2 8 3" xfId="17444"/>
    <cellStyle name="Saída 2 2 2 2 2 2 8 3 2" xfId="44819"/>
    <cellStyle name="Saída 2 2 2 2 2 2 8 4" xfId="20642"/>
    <cellStyle name="Saída 2 2 2 2 2 2 8 4 2" xfId="44820"/>
    <cellStyle name="Saída 2 2 2 2 2 2 8 5" xfId="44817"/>
    <cellStyle name="Saída 2 2 2 2 2 2 9" xfId="4512"/>
    <cellStyle name="Saída 2 2 2 2 2 2 9 2" xfId="15467"/>
    <cellStyle name="Saída 2 2 2 2 2 2 9 2 2" xfId="44822"/>
    <cellStyle name="Saída 2 2 2 2 2 2 9 3" xfId="12461"/>
    <cellStyle name="Saída 2 2 2 2 2 2 9 3 2" xfId="44823"/>
    <cellStyle name="Saída 2 2 2 2 2 2 9 4" xfId="44821"/>
    <cellStyle name="Saída 2 2 2 2 2 3" xfId="2577"/>
    <cellStyle name="Saída 2 2 2 2 2 3 10" xfId="44824"/>
    <cellStyle name="Saída 2 2 2 2 2 3 2" xfId="2964"/>
    <cellStyle name="Saída 2 2 2 2 2 3 2 2" xfId="7301"/>
    <cellStyle name="Saída 2 2 2 2 2 3 2 2 2" xfId="17565"/>
    <cellStyle name="Saída 2 2 2 2 2 3 2 2 2 2" xfId="44827"/>
    <cellStyle name="Saída 2 2 2 2 2 3 2 2 3" xfId="20819"/>
    <cellStyle name="Saída 2 2 2 2 2 3 2 2 3 2" xfId="44828"/>
    <cellStyle name="Saída 2 2 2 2 2 3 2 2 4" xfId="44826"/>
    <cellStyle name="Saída 2 2 2 2 2 3 2 3" xfId="9058"/>
    <cellStyle name="Saída 2 2 2 2 2 3 2 3 2" xfId="44829"/>
    <cellStyle name="Saída 2 2 2 2 2 3 2 4" xfId="14320"/>
    <cellStyle name="Saída 2 2 2 2 2 3 2 4 2" xfId="44830"/>
    <cellStyle name="Saída 2 2 2 2 2 3 2 5" xfId="16401"/>
    <cellStyle name="Saída 2 2 2 2 2 3 2 5 2" xfId="44831"/>
    <cellStyle name="Saída 2 2 2 2 2 3 2 6" xfId="44825"/>
    <cellStyle name="Saída 2 2 2 2 2 3 3" xfId="3347"/>
    <cellStyle name="Saída 2 2 2 2 2 3 3 2" xfId="14596"/>
    <cellStyle name="Saída 2 2 2 2 2 3 3 2 2" xfId="44833"/>
    <cellStyle name="Saída 2 2 2 2 2 3 3 3" xfId="13673"/>
    <cellStyle name="Saída 2 2 2 2 2 3 3 3 2" xfId="44834"/>
    <cellStyle name="Saída 2 2 2 2 2 3 3 4" xfId="44832"/>
    <cellStyle name="Saída 2 2 2 2 2 3 4" xfId="3730"/>
    <cellStyle name="Saída 2 2 2 2 2 3 4 2" xfId="14871"/>
    <cellStyle name="Saída 2 2 2 2 2 3 4 2 2" xfId="44836"/>
    <cellStyle name="Saída 2 2 2 2 2 3 4 3" xfId="13229"/>
    <cellStyle name="Saída 2 2 2 2 2 3 4 3 2" xfId="44837"/>
    <cellStyle name="Saída 2 2 2 2 2 3 4 4" xfId="44835"/>
    <cellStyle name="Saída 2 2 2 2 2 3 5" xfId="4112"/>
    <cellStyle name="Saída 2 2 2 2 2 3 5 2" xfId="15145"/>
    <cellStyle name="Saída 2 2 2 2 2 3 5 2 2" xfId="44839"/>
    <cellStyle name="Saída 2 2 2 2 2 3 5 3" xfId="12847"/>
    <cellStyle name="Saída 2 2 2 2 2 3 5 3 2" xfId="44840"/>
    <cellStyle name="Saída 2 2 2 2 2 3 5 4" xfId="44838"/>
    <cellStyle name="Saída 2 2 2 2 2 3 6" xfId="5593"/>
    <cellStyle name="Saída 2 2 2 2 2 3 6 2" xfId="16273"/>
    <cellStyle name="Saída 2 2 2 2 2 3 6 2 2" xfId="44842"/>
    <cellStyle name="Saída 2 2 2 2 2 3 6 3" xfId="19111"/>
    <cellStyle name="Saída 2 2 2 2 2 3 6 3 2" xfId="44843"/>
    <cellStyle name="Saída 2 2 2 2 2 3 6 4" xfId="44841"/>
    <cellStyle name="Saída 2 2 2 2 2 3 7" xfId="8709"/>
    <cellStyle name="Saída 2 2 2 2 2 3 7 2" xfId="44844"/>
    <cellStyle name="Saída 2 2 2 2 2 3 8" xfId="14040"/>
    <cellStyle name="Saída 2 2 2 2 2 3 8 2" xfId="44845"/>
    <cellStyle name="Saída 2 2 2 2 2 3 9" xfId="17422"/>
    <cellStyle name="Saída 2 2 2 2 2 3 9 2" xfId="44846"/>
    <cellStyle name="Saída 2 2 2 2 2 4" xfId="2318"/>
    <cellStyle name="Saída 2 2 2 2 2 4 2" xfId="7293"/>
    <cellStyle name="Saída 2 2 2 2 2 4 2 2" xfId="11303"/>
    <cellStyle name="Saída 2 2 2 2 2 4 2 2 2" xfId="44849"/>
    <cellStyle name="Saída 2 2 2 2 2 4 2 3" xfId="17558"/>
    <cellStyle name="Saída 2 2 2 2 2 4 2 3 2" xfId="44850"/>
    <cellStyle name="Saída 2 2 2 2 2 4 2 4" xfId="20811"/>
    <cellStyle name="Saída 2 2 2 2 2 4 2 4 2" xfId="44851"/>
    <cellStyle name="Saída 2 2 2 2 2 4 2 5" xfId="44848"/>
    <cellStyle name="Saída 2 2 2 2 2 4 3" xfId="5585"/>
    <cellStyle name="Saída 2 2 2 2 2 4 3 2" xfId="16266"/>
    <cellStyle name="Saída 2 2 2 2 2 4 3 2 2" xfId="44853"/>
    <cellStyle name="Saída 2 2 2 2 2 4 3 3" xfId="19103"/>
    <cellStyle name="Saída 2 2 2 2 2 4 3 3 2" xfId="44854"/>
    <cellStyle name="Saída 2 2 2 2 2 4 3 4" xfId="44852"/>
    <cellStyle name="Saída 2 2 2 2 2 4 4" xfId="8471"/>
    <cellStyle name="Saída 2 2 2 2 2 4 4 2" xfId="44855"/>
    <cellStyle name="Saída 2 2 2 2 2 4 5" xfId="13858"/>
    <cellStyle name="Saída 2 2 2 2 2 4 5 2" xfId="44856"/>
    <cellStyle name="Saída 2 2 2 2 2 4 6" xfId="15606"/>
    <cellStyle name="Saída 2 2 2 2 2 4 6 2" xfId="44857"/>
    <cellStyle name="Saída 2 2 2 2 2 4 7" xfId="44847"/>
    <cellStyle name="Saída 2 2 2 2 2 5" xfId="4912"/>
    <cellStyle name="Saída 2 2 2 2 2 5 2" xfId="6621"/>
    <cellStyle name="Saída 2 2 2 2 2 5 2 2" xfId="10754"/>
    <cellStyle name="Saída 2 2 2 2 2 5 2 2 2" xfId="44860"/>
    <cellStyle name="Saída 2 2 2 2 2 5 2 3" xfId="17036"/>
    <cellStyle name="Saída 2 2 2 2 2 5 2 3 2" xfId="44861"/>
    <cellStyle name="Saída 2 2 2 2 2 5 2 4" xfId="20139"/>
    <cellStyle name="Saída 2 2 2 2 2 5 2 4 2" xfId="44862"/>
    <cellStyle name="Saída 2 2 2 2 2 5 2 5" xfId="44859"/>
    <cellStyle name="Saída 2 2 2 2 2 5 3" xfId="9928"/>
    <cellStyle name="Saída 2 2 2 2 2 5 3 2" xfId="44863"/>
    <cellStyle name="Saída 2 2 2 2 2 5 4" xfId="15746"/>
    <cellStyle name="Saída 2 2 2 2 2 5 4 2" xfId="44864"/>
    <cellStyle name="Saída 2 2 2 2 2 5 5" xfId="18430"/>
    <cellStyle name="Saída 2 2 2 2 2 5 5 2" xfId="44865"/>
    <cellStyle name="Saída 2 2 2 2 2 5 6" xfId="44858"/>
    <cellStyle name="Saída 2 2 2 2 2 6" xfId="4894"/>
    <cellStyle name="Saída 2 2 2 2 2 6 2" xfId="6603"/>
    <cellStyle name="Saída 2 2 2 2 2 6 2 2" xfId="10737"/>
    <cellStyle name="Saída 2 2 2 2 2 6 2 2 2" xfId="44868"/>
    <cellStyle name="Saída 2 2 2 2 2 6 2 3" xfId="17023"/>
    <cellStyle name="Saída 2 2 2 2 2 6 2 3 2" xfId="44869"/>
    <cellStyle name="Saída 2 2 2 2 2 6 2 4" xfId="20121"/>
    <cellStyle name="Saída 2 2 2 2 2 6 2 4 2" xfId="44870"/>
    <cellStyle name="Saída 2 2 2 2 2 6 2 5" xfId="44867"/>
    <cellStyle name="Saída 2 2 2 2 2 6 3" xfId="9911"/>
    <cellStyle name="Saída 2 2 2 2 2 6 3 2" xfId="44871"/>
    <cellStyle name="Saída 2 2 2 2 2 6 4" xfId="15733"/>
    <cellStyle name="Saída 2 2 2 2 2 6 4 2" xfId="44872"/>
    <cellStyle name="Saída 2 2 2 2 2 6 5" xfId="18412"/>
    <cellStyle name="Saída 2 2 2 2 2 6 5 2" xfId="44873"/>
    <cellStyle name="Saída 2 2 2 2 2 6 6" xfId="44866"/>
    <cellStyle name="Saída 2 2 2 2 2 7" xfId="4903"/>
    <cellStyle name="Saída 2 2 2 2 2 7 2" xfId="6612"/>
    <cellStyle name="Saída 2 2 2 2 2 7 2 2" xfId="10746"/>
    <cellStyle name="Saída 2 2 2 2 2 7 2 2 2" xfId="44876"/>
    <cellStyle name="Saída 2 2 2 2 2 7 2 3" xfId="17031"/>
    <cellStyle name="Saída 2 2 2 2 2 7 2 3 2" xfId="44877"/>
    <cellStyle name="Saída 2 2 2 2 2 7 2 4" xfId="20130"/>
    <cellStyle name="Saída 2 2 2 2 2 7 2 4 2" xfId="44878"/>
    <cellStyle name="Saída 2 2 2 2 2 7 2 5" xfId="44875"/>
    <cellStyle name="Saída 2 2 2 2 2 7 3" xfId="9920"/>
    <cellStyle name="Saída 2 2 2 2 2 7 3 2" xfId="44879"/>
    <cellStyle name="Saída 2 2 2 2 2 7 4" xfId="15741"/>
    <cellStyle name="Saída 2 2 2 2 2 7 4 2" xfId="44880"/>
    <cellStyle name="Saída 2 2 2 2 2 7 5" xfId="18421"/>
    <cellStyle name="Saída 2 2 2 2 2 7 5 2" xfId="44881"/>
    <cellStyle name="Saída 2 2 2 2 2 7 6" xfId="44874"/>
    <cellStyle name="Saída 2 2 2 2 2 8" xfId="5242"/>
    <cellStyle name="Saída 2 2 2 2 2 8 2" xfId="10019"/>
    <cellStyle name="Saída 2 2 2 2 2 8 2 2" xfId="44883"/>
    <cellStyle name="Saída 2 2 2 2 2 8 3" xfId="16020"/>
    <cellStyle name="Saída 2 2 2 2 2 8 3 2" xfId="44884"/>
    <cellStyle name="Saída 2 2 2 2 2 8 4" xfId="18760"/>
    <cellStyle name="Saída 2 2 2 2 2 8 4 2" xfId="44885"/>
    <cellStyle name="Saída 2 2 2 2 2 8 5" xfId="44882"/>
    <cellStyle name="Saída 2 2 2 2 2 9" xfId="6951"/>
    <cellStyle name="Saída 2 2 2 2 2 9 2" xfId="11006"/>
    <cellStyle name="Saída 2 2 2 2 2 9 2 2" xfId="44887"/>
    <cellStyle name="Saída 2 2 2 2 2 9 3" xfId="17311"/>
    <cellStyle name="Saída 2 2 2 2 2 9 3 2" xfId="44888"/>
    <cellStyle name="Saída 2 2 2 2 2 9 4" xfId="20469"/>
    <cellStyle name="Saída 2 2 2 2 2 9 4 2" xfId="44889"/>
    <cellStyle name="Saída 2 2 2 2 2 9 5" xfId="44886"/>
    <cellStyle name="Saída 2 2 2 2 3" xfId="2671"/>
    <cellStyle name="Saída 2 2 2 2 3 10" xfId="8801"/>
    <cellStyle name="Saída 2 2 2 2 3 10 2" xfId="44891"/>
    <cellStyle name="Saída 2 2 2 2 3 11" xfId="14115"/>
    <cellStyle name="Saída 2 2 2 2 3 11 2" xfId="44892"/>
    <cellStyle name="Saída 2 2 2 2 3 12" xfId="16780"/>
    <cellStyle name="Saída 2 2 2 2 3 12 2" xfId="44893"/>
    <cellStyle name="Saída 2 2 2 2 3 13" xfId="44890"/>
    <cellStyle name="Saída 2 2 2 2 3 2" xfId="3058"/>
    <cellStyle name="Saída 2 2 2 2 3 2 2" xfId="6735"/>
    <cellStyle name="Saída 2 2 2 2 3 2 2 2" xfId="10840"/>
    <cellStyle name="Saída 2 2 2 2 3 2 2 2 2" xfId="44896"/>
    <cellStyle name="Saída 2 2 2 2 3 2 2 3" xfId="17135"/>
    <cellStyle name="Saída 2 2 2 2 3 2 2 3 2" xfId="44897"/>
    <cellStyle name="Saída 2 2 2 2 3 2 2 4" xfId="20253"/>
    <cellStyle name="Saída 2 2 2 2 3 2 2 4 2" xfId="44898"/>
    <cellStyle name="Saída 2 2 2 2 3 2 2 5" xfId="44895"/>
    <cellStyle name="Saída 2 2 2 2 3 2 3" xfId="5026"/>
    <cellStyle name="Saída 2 2 2 2 3 2 3 2" xfId="15844"/>
    <cellStyle name="Saída 2 2 2 2 3 2 3 2 2" xfId="44900"/>
    <cellStyle name="Saída 2 2 2 2 3 2 3 3" xfId="18544"/>
    <cellStyle name="Saída 2 2 2 2 3 2 3 3 2" xfId="44901"/>
    <cellStyle name="Saída 2 2 2 2 3 2 3 4" xfId="44899"/>
    <cellStyle name="Saída 2 2 2 2 3 2 4" xfId="9150"/>
    <cellStyle name="Saída 2 2 2 2 3 2 4 2" xfId="44902"/>
    <cellStyle name="Saída 2 2 2 2 3 2 5" xfId="14395"/>
    <cellStyle name="Saída 2 2 2 2 3 2 5 2" xfId="44903"/>
    <cellStyle name="Saída 2 2 2 2 3 2 6" xfId="15556"/>
    <cellStyle name="Saída 2 2 2 2 3 2 6 2" xfId="44904"/>
    <cellStyle name="Saída 2 2 2 2 3 2 7" xfId="44894"/>
    <cellStyle name="Saída 2 2 2 2 3 3" xfId="3441"/>
    <cellStyle name="Saída 2 2 2 2 3 3 2" xfId="6668"/>
    <cellStyle name="Saída 2 2 2 2 3 3 2 2" xfId="10796"/>
    <cellStyle name="Saída 2 2 2 2 3 3 2 2 2" xfId="44907"/>
    <cellStyle name="Saída 2 2 2 2 3 3 2 3" xfId="17076"/>
    <cellStyle name="Saída 2 2 2 2 3 3 2 3 2" xfId="44908"/>
    <cellStyle name="Saída 2 2 2 2 3 3 2 4" xfId="20186"/>
    <cellStyle name="Saída 2 2 2 2 3 3 2 4 2" xfId="44909"/>
    <cellStyle name="Saída 2 2 2 2 3 3 2 5" xfId="44906"/>
    <cellStyle name="Saída 2 2 2 2 3 3 3" xfId="4959"/>
    <cellStyle name="Saída 2 2 2 2 3 3 3 2" xfId="15786"/>
    <cellStyle name="Saída 2 2 2 2 3 3 3 2 2" xfId="44911"/>
    <cellStyle name="Saída 2 2 2 2 3 3 3 3" xfId="18477"/>
    <cellStyle name="Saída 2 2 2 2 3 3 3 3 2" xfId="44912"/>
    <cellStyle name="Saída 2 2 2 2 3 3 3 4" xfId="44910"/>
    <cellStyle name="Saída 2 2 2 2 3 3 4" xfId="9363"/>
    <cellStyle name="Saída 2 2 2 2 3 3 4 2" xfId="44913"/>
    <cellStyle name="Saída 2 2 2 2 3 3 5" xfId="14671"/>
    <cellStyle name="Saída 2 2 2 2 3 3 5 2" xfId="44914"/>
    <cellStyle name="Saída 2 2 2 2 3 3 6" xfId="13504"/>
    <cellStyle name="Saída 2 2 2 2 3 3 6 2" xfId="44915"/>
    <cellStyle name="Saída 2 2 2 2 3 3 7" xfId="44905"/>
    <cellStyle name="Saída 2 2 2 2 3 4" xfId="3824"/>
    <cellStyle name="Saída 2 2 2 2 3 4 2" xfId="7605"/>
    <cellStyle name="Saída 2 2 2 2 3 4 2 2" xfId="11573"/>
    <cellStyle name="Saída 2 2 2 2 3 4 2 2 2" xfId="44918"/>
    <cellStyle name="Saída 2 2 2 2 3 4 2 3" xfId="17809"/>
    <cellStyle name="Saída 2 2 2 2 3 4 2 3 2" xfId="44919"/>
    <cellStyle name="Saída 2 2 2 2 3 4 2 4" xfId="21123"/>
    <cellStyle name="Saída 2 2 2 2 3 4 2 4 2" xfId="44920"/>
    <cellStyle name="Saída 2 2 2 2 3 4 2 5" xfId="44917"/>
    <cellStyle name="Saída 2 2 2 2 3 4 3" xfId="5897"/>
    <cellStyle name="Saída 2 2 2 2 3 4 3 2" xfId="16518"/>
    <cellStyle name="Saída 2 2 2 2 3 4 3 2 2" xfId="44922"/>
    <cellStyle name="Saída 2 2 2 2 3 4 3 3" xfId="19415"/>
    <cellStyle name="Saída 2 2 2 2 3 4 3 3 2" xfId="44923"/>
    <cellStyle name="Saída 2 2 2 2 3 4 3 4" xfId="44921"/>
    <cellStyle name="Saída 2 2 2 2 3 4 4" xfId="9541"/>
    <cellStyle name="Saída 2 2 2 2 3 4 4 2" xfId="44924"/>
    <cellStyle name="Saída 2 2 2 2 3 4 5" xfId="14946"/>
    <cellStyle name="Saída 2 2 2 2 3 4 5 2" xfId="44925"/>
    <cellStyle name="Saída 2 2 2 2 3 4 6" xfId="13135"/>
    <cellStyle name="Saída 2 2 2 2 3 4 6 2" xfId="44926"/>
    <cellStyle name="Saída 2 2 2 2 3 4 7" xfId="44916"/>
    <cellStyle name="Saída 2 2 2 2 3 5" xfId="4206"/>
    <cellStyle name="Saída 2 2 2 2 3 5 2" xfId="7837"/>
    <cellStyle name="Saída 2 2 2 2 3 5 2 2" xfId="11805"/>
    <cellStyle name="Saída 2 2 2 2 3 5 2 2 2" xfId="44929"/>
    <cellStyle name="Saída 2 2 2 2 3 5 2 3" xfId="17980"/>
    <cellStyle name="Saída 2 2 2 2 3 5 2 3 2" xfId="44930"/>
    <cellStyle name="Saída 2 2 2 2 3 5 2 4" xfId="21355"/>
    <cellStyle name="Saída 2 2 2 2 3 5 2 4 2" xfId="44931"/>
    <cellStyle name="Saída 2 2 2 2 3 5 2 5" xfId="44928"/>
    <cellStyle name="Saída 2 2 2 2 3 5 3" xfId="6129"/>
    <cellStyle name="Saída 2 2 2 2 3 5 3 2" xfId="16689"/>
    <cellStyle name="Saída 2 2 2 2 3 5 3 2 2" xfId="44933"/>
    <cellStyle name="Saída 2 2 2 2 3 5 3 3" xfId="19647"/>
    <cellStyle name="Saída 2 2 2 2 3 5 3 3 2" xfId="44934"/>
    <cellStyle name="Saída 2 2 2 2 3 5 3 4" xfId="44932"/>
    <cellStyle name="Saída 2 2 2 2 3 5 4" xfId="9718"/>
    <cellStyle name="Saída 2 2 2 2 3 5 4 2" xfId="44935"/>
    <cellStyle name="Saída 2 2 2 2 3 5 5" xfId="15219"/>
    <cellStyle name="Saída 2 2 2 2 3 5 5 2" xfId="44936"/>
    <cellStyle name="Saída 2 2 2 2 3 5 6" xfId="12753"/>
    <cellStyle name="Saída 2 2 2 2 3 5 6 2" xfId="44937"/>
    <cellStyle name="Saída 2 2 2 2 3 5 7" xfId="44927"/>
    <cellStyle name="Saída 2 2 2 2 3 6" xfId="6361"/>
    <cellStyle name="Saída 2 2 2 2 3 6 2" xfId="8069"/>
    <cellStyle name="Saída 2 2 2 2 3 6 2 2" xfId="12037"/>
    <cellStyle name="Saída 2 2 2 2 3 6 2 2 2" xfId="44940"/>
    <cellStyle name="Saída 2 2 2 2 3 6 2 3" xfId="18151"/>
    <cellStyle name="Saída 2 2 2 2 3 6 2 3 2" xfId="44941"/>
    <cellStyle name="Saída 2 2 2 2 3 6 2 4" xfId="21587"/>
    <cellStyle name="Saída 2 2 2 2 3 6 2 4 2" xfId="44942"/>
    <cellStyle name="Saída 2 2 2 2 3 6 2 5" xfId="44939"/>
    <cellStyle name="Saída 2 2 2 2 3 6 3" xfId="10495"/>
    <cellStyle name="Saída 2 2 2 2 3 6 3 2" xfId="44943"/>
    <cellStyle name="Saída 2 2 2 2 3 6 4" xfId="16859"/>
    <cellStyle name="Saída 2 2 2 2 3 6 4 2" xfId="44944"/>
    <cellStyle name="Saída 2 2 2 2 3 6 5" xfId="19879"/>
    <cellStyle name="Saída 2 2 2 2 3 6 5 2" xfId="44945"/>
    <cellStyle name="Saída 2 2 2 2 3 6 6" xfId="44938"/>
    <cellStyle name="Saída 2 2 2 2 3 7" xfId="5349"/>
    <cellStyle name="Saída 2 2 2 2 3 7 2" xfId="10090"/>
    <cellStyle name="Saída 2 2 2 2 3 7 2 2" xfId="44947"/>
    <cellStyle name="Saída 2 2 2 2 3 7 3" xfId="16097"/>
    <cellStyle name="Saída 2 2 2 2 3 7 3 2" xfId="44948"/>
    <cellStyle name="Saída 2 2 2 2 3 7 4" xfId="18867"/>
    <cellStyle name="Saída 2 2 2 2 3 7 4 2" xfId="44949"/>
    <cellStyle name="Saída 2 2 2 2 3 7 5" xfId="44946"/>
    <cellStyle name="Saída 2 2 2 2 3 8" xfId="7057"/>
    <cellStyle name="Saída 2 2 2 2 3 8 2" xfId="11078"/>
    <cellStyle name="Saída 2 2 2 2 3 8 2 2" xfId="44951"/>
    <cellStyle name="Saída 2 2 2 2 3 8 3" xfId="17389"/>
    <cellStyle name="Saída 2 2 2 2 3 8 3 2" xfId="44952"/>
    <cellStyle name="Saída 2 2 2 2 3 8 4" xfId="20575"/>
    <cellStyle name="Saída 2 2 2 2 3 8 4 2" xfId="44953"/>
    <cellStyle name="Saída 2 2 2 2 3 8 5" xfId="44950"/>
    <cellStyle name="Saída 2 2 2 2 3 9" xfId="4439"/>
    <cellStyle name="Saída 2 2 2 2 3 9 2" xfId="15407"/>
    <cellStyle name="Saída 2 2 2 2 3 9 2 2" xfId="44955"/>
    <cellStyle name="Saída 2 2 2 2 3 9 3" xfId="12534"/>
    <cellStyle name="Saída 2 2 2 2 3 9 3 2" xfId="44956"/>
    <cellStyle name="Saída 2 2 2 2 3 9 4" xfId="44954"/>
    <cellStyle name="Saída 2 2 2 2 4" xfId="2490"/>
    <cellStyle name="Saída 2 2 2 2 4 10" xfId="44957"/>
    <cellStyle name="Saída 2 2 2 2 4 2" xfId="2877"/>
    <cellStyle name="Saída 2 2 2 2 4 2 2" xfId="7384"/>
    <cellStyle name="Saída 2 2 2 2 4 2 2 2" xfId="17638"/>
    <cellStyle name="Saída 2 2 2 2 4 2 2 2 2" xfId="44960"/>
    <cellStyle name="Saída 2 2 2 2 4 2 2 3" xfId="20902"/>
    <cellStyle name="Saída 2 2 2 2 4 2 2 3 2" xfId="44961"/>
    <cellStyle name="Saída 2 2 2 2 4 2 2 4" xfId="44959"/>
    <cellStyle name="Saída 2 2 2 2 4 2 3" xfId="8997"/>
    <cellStyle name="Saída 2 2 2 2 4 2 3 2" xfId="44962"/>
    <cellStyle name="Saída 2 2 2 2 4 2 4" xfId="14251"/>
    <cellStyle name="Saída 2 2 2 2 4 2 4 2" xfId="44963"/>
    <cellStyle name="Saída 2 2 2 2 4 2 5" xfId="14390"/>
    <cellStyle name="Saída 2 2 2 2 4 2 5 2" xfId="44964"/>
    <cellStyle name="Saída 2 2 2 2 4 2 6" xfId="44958"/>
    <cellStyle name="Saída 2 2 2 2 4 3" xfId="3260"/>
    <cellStyle name="Saída 2 2 2 2 4 3 2" xfId="14527"/>
    <cellStyle name="Saída 2 2 2 2 4 3 2 2" xfId="44966"/>
    <cellStyle name="Saída 2 2 2 2 4 3 3" xfId="18273"/>
    <cellStyle name="Saída 2 2 2 2 4 3 3 2" xfId="44967"/>
    <cellStyle name="Saída 2 2 2 2 4 3 4" xfId="44965"/>
    <cellStyle name="Saída 2 2 2 2 4 4" xfId="3643"/>
    <cellStyle name="Saída 2 2 2 2 4 4 2" xfId="14802"/>
    <cellStyle name="Saída 2 2 2 2 4 4 2 2" xfId="44969"/>
    <cellStyle name="Saída 2 2 2 2 4 4 3" xfId="13316"/>
    <cellStyle name="Saída 2 2 2 2 4 4 3 2" xfId="44970"/>
    <cellStyle name="Saída 2 2 2 2 4 4 4" xfId="44968"/>
    <cellStyle name="Saída 2 2 2 2 4 5" xfId="4025"/>
    <cellStyle name="Saída 2 2 2 2 4 5 2" xfId="15076"/>
    <cellStyle name="Saída 2 2 2 2 4 5 2 2" xfId="44972"/>
    <cellStyle name="Saída 2 2 2 2 4 5 3" xfId="12934"/>
    <cellStyle name="Saída 2 2 2 2 4 5 3 2" xfId="44973"/>
    <cellStyle name="Saída 2 2 2 2 4 5 4" xfId="44971"/>
    <cellStyle name="Saída 2 2 2 2 4 6" xfId="5676"/>
    <cellStyle name="Saída 2 2 2 2 4 6 2" xfId="16346"/>
    <cellStyle name="Saída 2 2 2 2 4 6 2 2" xfId="44975"/>
    <cellStyle name="Saída 2 2 2 2 4 6 3" xfId="19194"/>
    <cellStyle name="Saída 2 2 2 2 4 6 3 2" xfId="44976"/>
    <cellStyle name="Saída 2 2 2 2 4 6 4" xfId="44974"/>
    <cellStyle name="Saída 2 2 2 2 4 7" xfId="8633"/>
    <cellStyle name="Saída 2 2 2 2 4 7 2" xfId="44977"/>
    <cellStyle name="Saída 2 2 2 2 4 8" xfId="13971"/>
    <cellStyle name="Saída 2 2 2 2 4 8 2" xfId="44978"/>
    <cellStyle name="Saída 2 2 2 2 4 9" xfId="16975"/>
    <cellStyle name="Saída 2 2 2 2 4 9 2" xfId="44979"/>
    <cellStyle name="Saída 2 2 2 2 5" xfId="4762"/>
    <cellStyle name="Saída 2 2 2 2 5 2" xfId="4559"/>
    <cellStyle name="Saída 2 2 2 2 5 2 2" xfId="9810"/>
    <cellStyle name="Saída 2 2 2 2 5 2 2 2" xfId="44982"/>
    <cellStyle name="Saída 2 2 2 2 5 2 3" xfId="15497"/>
    <cellStyle name="Saída 2 2 2 2 5 2 3 2" xfId="44983"/>
    <cellStyle name="Saída 2 2 2 2 5 2 4" xfId="12430"/>
    <cellStyle name="Saída 2 2 2 2 5 2 4 2" xfId="44984"/>
    <cellStyle name="Saída 2 2 2 2 5 2 5" xfId="44981"/>
    <cellStyle name="Saída 2 2 2 2 5 3" xfId="9887"/>
    <cellStyle name="Saída 2 2 2 2 5 3 2" xfId="44985"/>
    <cellStyle name="Saída 2 2 2 2 5 4" xfId="15640"/>
    <cellStyle name="Saída 2 2 2 2 5 4 2" xfId="44986"/>
    <cellStyle name="Saída 2 2 2 2 5 5" xfId="18280"/>
    <cellStyle name="Saída 2 2 2 2 5 5 2" xfId="44987"/>
    <cellStyle name="Saída 2 2 2 2 5 6" xfId="44980"/>
    <cellStyle name="Saída 2 2 2 2 6" xfId="4913"/>
    <cellStyle name="Saída 2 2 2 2 6 2" xfId="6622"/>
    <cellStyle name="Saída 2 2 2 2 6 2 2" xfId="10755"/>
    <cellStyle name="Saída 2 2 2 2 6 2 2 2" xfId="44990"/>
    <cellStyle name="Saída 2 2 2 2 6 2 3" xfId="17037"/>
    <cellStyle name="Saída 2 2 2 2 6 2 3 2" xfId="44991"/>
    <cellStyle name="Saída 2 2 2 2 6 2 4" xfId="20140"/>
    <cellStyle name="Saída 2 2 2 2 6 2 4 2" xfId="44992"/>
    <cellStyle name="Saída 2 2 2 2 6 2 5" xfId="44989"/>
    <cellStyle name="Saída 2 2 2 2 6 3" xfId="9929"/>
    <cellStyle name="Saída 2 2 2 2 6 3 2" xfId="44993"/>
    <cellStyle name="Saída 2 2 2 2 6 4" xfId="15747"/>
    <cellStyle name="Saída 2 2 2 2 6 4 2" xfId="44994"/>
    <cellStyle name="Saída 2 2 2 2 6 5" xfId="18431"/>
    <cellStyle name="Saída 2 2 2 2 6 5 2" xfId="44995"/>
    <cellStyle name="Saída 2 2 2 2 6 6" xfId="44988"/>
    <cellStyle name="Saída 2 2 2 2 7" xfId="5566"/>
    <cellStyle name="Saída 2 2 2 2 7 2" xfId="7274"/>
    <cellStyle name="Saída 2 2 2 2 7 2 2" xfId="11290"/>
    <cellStyle name="Saída 2 2 2 2 7 2 2 2" xfId="44998"/>
    <cellStyle name="Saída 2 2 2 2 7 2 3" xfId="17542"/>
    <cellStyle name="Saída 2 2 2 2 7 2 3 2" xfId="44999"/>
    <cellStyle name="Saída 2 2 2 2 7 2 4" xfId="20792"/>
    <cellStyle name="Saída 2 2 2 2 7 2 4 2" xfId="45000"/>
    <cellStyle name="Saída 2 2 2 2 7 2 5" xfId="44997"/>
    <cellStyle name="Saída 2 2 2 2 7 3" xfId="10281"/>
    <cellStyle name="Saída 2 2 2 2 7 3 2" xfId="45001"/>
    <cellStyle name="Saída 2 2 2 2 7 4" xfId="16250"/>
    <cellStyle name="Saída 2 2 2 2 7 4 2" xfId="45002"/>
    <cellStyle name="Saída 2 2 2 2 7 5" xfId="19084"/>
    <cellStyle name="Saída 2 2 2 2 7 5 2" xfId="45003"/>
    <cellStyle name="Saída 2 2 2 2 7 6" xfId="44996"/>
    <cellStyle name="Saída 2 2 2 2 8" xfId="4948"/>
    <cellStyle name="Saída 2 2 2 2 8 2" xfId="6657"/>
    <cellStyle name="Saída 2 2 2 2 8 2 2" xfId="10786"/>
    <cellStyle name="Saída 2 2 2 2 8 2 2 2" xfId="45006"/>
    <cellStyle name="Saída 2 2 2 2 8 2 3" xfId="17068"/>
    <cellStyle name="Saída 2 2 2 2 8 2 3 2" xfId="45007"/>
    <cellStyle name="Saída 2 2 2 2 8 2 4" xfId="20175"/>
    <cellStyle name="Saída 2 2 2 2 8 2 4 2" xfId="45008"/>
    <cellStyle name="Saída 2 2 2 2 8 2 5" xfId="45005"/>
    <cellStyle name="Saída 2 2 2 2 8 3" xfId="9947"/>
    <cellStyle name="Saída 2 2 2 2 8 3 2" xfId="45009"/>
    <cellStyle name="Saída 2 2 2 2 8 4" xfId="15778"/>
    <cellStyle name="Saída 2 2 2 2 8 4 2" xfId="45010"/>
    <cellStyle name="Saída 2 2 2 2 8 5" xfId="18466"/>
    <cellStyle name="Saída 2 2 2 2 8 5 2" xfId="45011"/>
    <cellStyle name="Saída 2 2 2 2 8 6" xfId="45004"/>
    <cellStyle name="Saída 2 2 2 2 9" xfId="5248"/>
    <cellStyle name="Saída 2 2 2 2 9 2" xfId="10024"/>
    <cellStyle name="Saída 2 2 2 2 9 2 2" xfId="45013"/>
    <cellStyle name="Saída 2 2 2 2 9 3" xfId="16023"/>
    <cellStyle name="Saída 2 2 2 2 9 3 2" xfId="45014"/>
    <cellStyle name="Saída 2 2 2 2 9 4" xfId="18766"/>
    <cellStyle name="Saída 2 2 2 2 9 4 2" xfId="45015"/>
    <cellStyle name="Saída 2 2 2 2 9 5" xfId="45012"/>
    <cellStyle name="Saída 2 2 2 3" xfId="2156"/>
    <cellStyle name="Saída 2 2 2 3 10" xfId="7001"/>
    <cellStyle name="Saída 2 2 2 3 10 2" xfId="11041"/>
    <cellStyle name="Saída 2 2 2 3 10 2 2" xfId="45018"/>
    <cellStyle name="Saída 2 2 2 3 10 3" xfId="17348"/>
    <cellStyle name="Saída 2 2 2 3 10 3 2" xfId="45019"/>
    <cellStyle name="Saída 2 2 2 3 10 4" xfId="20519"/>
    <cellStyle name="Saída 2 2 2 3 10 4 2" xfId="45020"/>
    <cellStyle name="Saída 2 2 2 3 10 5" xfId="45017"/>
    <cellStyle name="Saída 2 2 2 3 11" xfId="4404"/>
    <cellStyle name="Saída 2 2 2 3 11 2" xfId="15374"/>
    <cellStyle name="Saída 2 2 2 3 11 2 2" xfId="45022"/>
    <cellStyle name="Saída 2 2 2 3 11 3" xfId="12569"/>
    <cellStyle name="Saída 2 2 2 3 11 3 2" xfId="45023"/>
    <cellStyle name="Saída 2 2 2 3 11 4" xfId="45021"/>
    <cellStyle name="Saída 2 2 2 3 12" xfId="8312"/>
    <cellStyle name="Saída 2 2 2 3 12 2" xfId="45024"/>
    <cellStyle name="Saída 2 2 2 3 13" xfId="13729"/>
    <cellStyle name="Saída 2 2 2 3 13 2" xfId="45025"/>
    <cellStyle name="Saída 2 2 2 3 14" xfId="17914"/>
    <cellStyle name="Saída 2 2 2 3 14 2" xfId="45026"/>
    <cellStyle name="Saída 2 2 2 3 15" xfId="45016"/>
    <cellStyle name="Saída 2 2 2 3 2" xfId="2214"/>
    <cellStyle name="Saída 2 2 2 3 2 10" xfId="4426"/>
    <cellStyle name="Saída 2 2 2 3 2 10 2" xfId="15396"/>
    <cellStyle name="Saída 2 2 2 3 2 10 2 2" xfId="45029"/>
    <cellStyle name="Saída 2 2 2 3 2 10 3" xfId="12547"/>
    <cellStyle name="Saída 2 2 2 3 2 10 3 2" xfId="45030"/>
    <cellStyle name="Saída 2 2 2 3 2 10 4" xfId="45028"/>
    <cellStyle name="Saída 2 2 2 3 2 11" xfId="8369"/>
    <cellStyle name="Saída 2 2 2 3 2 11 2" xfId="45031"/>
    <cellStyle name="Saída 2 2 2 3 2 12" xfId="13773"/>
    <cellStyle name="Saída 2 2 2 3 2 12 2" xfId="45032"/>
    <cellStyle name="Saída 2 2 2 3 2 13" xfId="45027"/>
    <cellStyle name="Saída 2 2 2 3 2 2" xfId="2704"/>
    <cellStyle name="Saída 2 2 2 3 2 2 10" xfId="8834"/>
    <cellStyle name="Saída 2 2 2 3 2 2 10 2" xfId="45034"/>
    <cellStyle name="Saída 2 2 2 3 2 2 11" xfId="14138"/>
    <cellStyle name="Saída 2 2 2 3 2 2 11 2" xfId="45035"/>
    <cellStyle name="Saída 2 2 2 3 2 2 12" xfId="17021"/>
    <cellStyle name="Saída 2 2 2 3 2 2 12 2" xfId="45036"/>
    <cellStyle name="Saída 2 2 2 3 2 2 13" xfId="45033"/>
    <cellStyle name="Saída 2 2 2 3 2 2 2" xfId="3091"/>
    <cellStyle name="Saída 2 2 2 3 2 2 2 2" xfId="7452"/>
    <cellStyle name="Saída 2 2 2 3 2 2 2 2 2" xfId="11428"/>
    <cellStyle name="Saída 2 2 2 3 2 2 2 2 2 2" xfId="45039"/>
    <cellStyle name="Saída 2 2 2 3 2 2 2 2 3" xfId="17678"/>
    <cellStyle name="Saída 2 2 2 3 2 2 2 2 3 2" xfId="45040"/>
    <cellStyle name="Saída 2 2 2 3 2 2 2 2 4" xfId="20970"/>
    <cellStyle name="Saída 2 2 2 3 2 2 2 2 4 2" xfId="45041"/>
    <cellStyle name="Saída 2 2 2 3 2 2 2 2 5" xfId="45038"/>
    <cellStyle name="Saída 2 2 2 3 2 2 2 3" xfId="5744"/>
    <cellStyle name="Saída 2 2 2 3 2 2 2 3 2" xfId="16386"/>
    <cellStyle name="Saída 2 2 2 3 2 2 2 3 2 2" xfId="45043"/>
    <cellStyle name="Saída 2 2 2 3 2 2 2 3 3" xfId="19262"/>
    <cellStyle name="Saída 2 2 2 3 2 2 2 3 3 2" xfId="45044"/>
    <cellStyle name="Saída 2 2 2 3 2 2 2 3 4" xfId="45042"/>
    <cellStyle name="Saída 2 2 2 3 2 2 2 4" xfId="9183"/>
    <cellStyle name="Saída 2 2 2 3 2 2 2 4 2" xfId="45045"/>
    <cellStyle name="Saída 2 2 2 3 2 2 2 5" xfId="14418"/>
    <cellStyle name="Saída 2 2 2 3 2 2 2 5 2" xfId="45046"/>
    <cellStyle name="Saída 2 2 2 3 2 2 2 6" xfId="15241"/>
    <cellStyle name="Saída 2 2 2 3 2 2 2 6 2" xfId="45047"/>
    <cellStyle name="Saída 2 2 2 3 2 2 2 7" xfId="45037"/>
    <cellStyle name="Saída 2 2 2 3 2 2 3" xfId="3474"/>
    <cellStyle name="Saída 2 2 2 3 2 2 3 2" xfId="4634"/>
    <cellStyle name="Saída 2 2 2 3 2 2 3 2 2" xfId="9863"/>
    <cellStyle name="Saída 2 2 2 3 2 2 3 2 2 2" xfId="45050"/>
    <cellStyle name="Saída 2 2 2 3 2 2 3 2 3" xfId="15555"/>
    <cellStyle name="Saída 2 2 2 3 2 2 3 2 3 2" xfId="45051"/>
    <cellStyle name="Saída 2 2 2 3 2 2 3 2 4" xfId="12247"/>
    <cellStyle name="Saída 2 2 2 3 2 2 3 2 4 2" xfId="45052"/>
    <cellStyle name="Saída 2 2 2 3 2 2 3 2 5" xfId="45049"/>
    <cellStyle name="Saída 2 2 2 3 2 2 3 3" xfId="4821"/>
    <cellStyle name="Saída 2 2 2 3 2 2 3 3 2" xfId="15688"/>
    <cellStyle name="Saída 2 2 2 3 2 2 3 3 2 2" xfId="45054"/>
    <cellStyle name="Saída 2 2 2 3 2 2 3 3 3" xfId="18339"/>
    <cellStyle name="Saída 2 2 2 3 2 2 3 3 3 2" xfId="45055"/>
    <cellStyle name="Saída 2 2 2 3 2 2 3 3 4" xfId="45053"/>
    <cellStyle name="Saída 2 2 2 3 2 2 3 4" xfId="9393"/>
    <cellStyle name="Saída 2 2 2 3 2 2 3 4 2" xfId="45056"/>
    <cellStyle name="Saída 2 2 2 3 2 2 3 5" xfId="14694"/>
    <cellStyle name="Saída 2 2 2 3 2 2 3 5 2" xfId="45057"/>
    <cellStyle name="Saída 2 2 2 3 2 2 3 6" xfId="13471"/>
    <cellStyle name="Saída 2 2 2 3 2 2 3 6 2" xfId="45058"/>
    <cellStyle name="Saída 2 2 2 3 2 2 3 7" xfId="45048"/>
    <cellStyle name="Saída 2 2 2 3 2 2 4" xfId="3857"/>
    <cellStyle name="Saída 2 2 2 3 2 2 4 2" xfId="7759"/>
    <cellStyle name="Saída 2 2 2 3 2 2 4 2 2" xfId="11727"/>
    <cellStyle name="Saída 2 2 2 3 2 2 4 2 2 2" xfId="45061"/>
    <cellStyle name="Saída 2 2 2 3 2 2 4 2 3" xfId="17911"/>
    <cellStyle name="Saída 2 2 2 3 2 2 4 2 3 2" xfId="45062"/>
    <cellStyle name="Saída 2 2 2 3 2 2 4 2 4" xfId="21277"/>
    <cellStyle name="Saída 2 2 2 3 2 2 4 2 4 2" xfId="45063"/>
    <cellStyle name="Saída 2 2 2 3 2 2 4 2 5" xfId="45060"/>
    <cellStyle name="Saída 2 2 2 3 2 2 4 3" xfId="6051"/>
    <cellStyle name="Saída 2 2 2 3 2 2 4 3 2" xfId="16620"/>
    <cellStyle name="Saída 2 2 2 3 2 2 4 3 2 2" xfId="45065"/>
    <cellStyle name="Saída 2 2 2 3 2 2 4 3 3" xfId="19569"/>
    <cellStyle name="Saída 2 2 2 3 2 2 4 3 3 2" xfId="45066"/>
    <cellStyle name="Saída 2 2 2 3 2 2 4 3 4" xfId="45064"/>
    <cellStyle name="Saída 2 2 2 3 2 2 4 4" xfId="9571"/>
    <cellStyle name="Saída 2 2 2 3 2 2 4 4 2" xfId="45067"/>
    <cellStyle name="Saída 2 2 2 3 2 2 4 5" xfId="14969"/>
    <cellStyle name="Saída 2 2 2 3 2 2 4 5 2" xfId="45068"/>
    <cellStyle name="Saída 2 2 2 3 2 2 4 6" xfId="13102"/>
    <cellStyle name="Saída 2 2 2 3 2 2 4 6 2" xfId="45069"/>
    <cellStyle name="Saída 2 2 2 3 2 2 4 7" xfId="45059"/>
    <cellStyle name="Saída 2 2 2 3 2 2 5" xfId="4239"/>
    <cellStyle name="Saída 2 2 2 3 2 2 5 2" xfId="7991"/>
    <cellStyle name="Saída 2 2 2 3 2 2 5 2 2" xfId="11959"/>
    <cellStyle name="Saída 2 2 2 3 2 2 5 2 2 2" xfId="45072"/>
    <cellStyle name="Saída 2 2 2 3 2 2 5 2 3" xfId="18082"/>
    <cellStyle name="Saída 2 2 2 3 2 2 5 2 3 2" xfId="45073"/>
    <cellStyle name="Saída 2 2 2 3 2 2 5 2 4" xfId="21509"/>
    <cellStyle name="Saída 2 2 2 3 2 2 5 2 4 2" xfId="45074"/>
    <cellStyle name="Saída 2 2 2 3 2 2 5 2 5" xfId="45071"/>
    <cellStyle name="Saída 2 2 2 3 2 2 5 3" xfId="6283"/>
    <cellStyle name="Saída 2 2 2 3 2 2 5 3 2" xfId="16790"/>
    <cellStyle name="Saída 2 2 2 3 2 2 5 3 2 2" xfId="45076"/>
    <cellStyle name="Saída 2 2 2 3 2 2 5 3 3" xfId="19801"/>
    <cellStyle name="Saída 2 2 2 3 2 2 5 3 3 2" xfId="45077"/>
    <cellStyle name="Saída 2 2 2 3 2 2 5 3 4" xfId="45075"/>
    <cellStyle name="Saída 2 2 2 3 2 2 5 4" xfId="9748"/>
    <cellStyle name="Saída 2 2 2 3 2 2 5 4 2" xfId="45078"/>
    <cellStyle name="Saída 2 2 2 3 2 2 5 5" xfId="15242"/>
    <cellStyle name="Saída 2 2 2 3 2 2 5 5 2" xfId="45079"/>
    <cellStyle name="Saída 2 2 2 3 2 2 5 6" xfId="12720"/>
    <cellStyle name="Saída 2 2 2 3 2 2 5 6 2" xfId="45080"/>
    <cellStyle name="Saída 2 2 2 3 2 2 5 7" xfId="45070"/>
    <cellStyle name="Saída 2 2 2 3 2 2 6" xfId="6515"/>
    <cellStyle name="Saída 2 2 2 3 2 2 6 2" xfId="8223"/>
    <cellStyle name="Saída 2 2 2 3 2 2 6 2 2" xfId="12191"/>
    <cellStyle name="Saída 2 2 2 3 2 2 6 2 2 2" xfId="45083"/>
    <cellStyle name="Saída 2 2 2 3 2 2 6 2 3" xfId="18254"/>
    <cellStyle name="Saída 2 2 2 3 2 2 6 2 3 2" xfId="45084"/>
    <cellStyle name="Saída 2 2 2 3 2 2 6 2 4" xfId="21741"/>
    <cellStyle name="Saída 2 2 2 3 2 2 6 2 4 2" xfId="45085"/>
    <cellStyle name="Saída 2 2 2 3 2 2 6 2 5" xfId="45082"/>
    <cellStyle name="Saída 2 2 2 3 2 2 6 3" xfId="10649"/>
    <cellStyle name="Saída 2 2 2 3 2 2 6 3 2" xfId="45086"/>
    <cellStyle name="Saída 2 2 2 3 2 2 6 4" xfId="16961"/>
    <cellStyle name="Saída 2 2 2 3 2 2 6 4 2" xfId="45087"/>
    <cellStyle name="Saída 2 2 2 3 2 2 6 5" xfId="20033"/>
    <cellStyle name="Saída 2 2 2 3 2 2 6 5 2" xfId="45088"/>
    <cellStyle name="Saída 2 2 2 3 2 2 6 6" xfId="45081"/>
    <cellStyle name="Saída 2 2 2 3 2 2 7" xfId="5503"/>
    <cellStyle name="Saída 2 2 2 3 2 2 7 2" xfId="10244"/>
    <cellStyle name="Saída 2 2 2 3 2 2 7 2 2" xfId="45090"/>
    <cellStyle name="Saída 2 2 2 3 2 2 7 3" xfId="16200"/>
    <cellStyle name="Saída 2 2 2 3 2 2 7 3 2" xfId="45091"/>
    <cellStyle name="Saída 2 2 2 3 2 2 7 4" xfId="19021"/>
    <cellStyle name="Saída 2 2 2 3 2 2 7 4 2" xfId="45092"/>
    <cellStyle name="Saída 2 2 2 3 2 2 7 5" xfId="45089"/>
    <cellStyle name="Saída 2 2 2 3 2 2 8" xfId="7211"/>
    <cellStyle name="Saída 2 2 2 3 2 2 8 2" xfId="11232"/>
    <cellStyle name="Saída 2 2 2 3 2 2 8 2 2" xfId="45094"/>
    <cellStyle name="Saída 2 2 2 3 2 2 8 3" xfId="17492"/>
    <cellStyle name="Saída 2 2 2 3 2 2 8 3 2" xfId="45095"/>
    <cellStyle name="Saída 2 2 2 3 2 2 8 4" xfId="20729"/>
    <cellStyle name="Saída 2 2 2 3 2 2 8 4 2" xfId="45096"/>
    <cellStyle name="Saída 2 2 2 3 2 2 8 5" xfId="45093"/>
    <cellStyle name="Saída 2 2 2 3 2 2 9" xfId="4697"/>
    <cellStyle name="Saída 2 2 2 3 2 2 9 2" xfId="15588"/>
    <cellStyle name="Saída 2 2 2 3 2 2 9 2 2" xfId="45098"/>
    <cellStyle name="Saída 2 2 2 3 2 2 9 3" xfId="12351"/>
    <cellStyle name="Saída 2 2 2 3 2 2 9 3 2" xfId="45099"/>
    <cellStyle name="Saída 2 2 2 3 2 2 9 4" xfId="45097"/>
    <cellStyle name="Saída 2 2 2 3 2 3" xfId="2761"/>
    <cellStyle name="Saída 2 2 2 3 2 3 10" xfId="45100"/>
    <cellStyle name="Saída 2 2 2 3 2 3 2" xfId="3148"/>
    <cellStyle name="Saída 2 2 2 3 2 3 2 2" xfId="6726"/>
    <cellStyle name="Saída 2 2 2 3 2 3 2 2 2" xfId="17127"/>
    <cellStyle name="Saída 2 2 2 3 2 3 2 2 2 2" xfId="45103"/>
    <cellStyle name="Saída 2 2 2 3 2 3 2 2 3" xfId="20244"/>
    <cellStyle name="Saída 2 2 2 3 2 3 2 2 3 2" xfId="45104"/>
    <cellStyle name="Saída 2 2 2 3 2 3 2 2 4" xfId="45102"/>
    <cellStyle name="Saída 2 2 2 3 2 3 2 3" xfId="9229"/>
    <cellStyle name="Saída 2 2 2 3 2 3 2 3 2" xfId="45105"/>
    <cellStyle name="Saída 2 2 2 3 2 3 2 4" xfId="14460"/>
    <cellStyle name="Saída 2 2 2 3 2 3 2 4 2" xfId="45106"/>
    <cellStyle name="Saída 2 2 2 3 2 3 2 5" xfId="15562"/>
    <cellStyle name="Saída 2 2 2 3 2 3 2 5 2" xfId="45107"/>
    <cellStyle name="Saída 2 2 2 3 2 3 2 6" xfId="45101"/>
    <cellStyle name="Saída 2 2 2 3 2 3 3" xfId="3531"/>
    <cellStyle name="Saída 2 2 2 3 2 3 3 2" xfId="14735"/>
    <cellStyle name="Saída 2 2 2 3 2 3 3 2 2" xfId="45109"/>
    <cellStyle name="Saída 2 2 2 3 2 3 3 3" xfId="13414"/>
    <cellStyle name="Saída 2 2 2 3 2 3 3 3 2" xfId="45110"/>
    <cellStyle name="Saída 2 2 2 3 2 3 3 4" xfId="45108"/>
    <cellStyle name="Saída 2 2 2 3 2 3 4" xfId="3914"/>
    <cellStyle name="Saída 2 2 2 3 2 3 4 2" xfId="15011"/>
    <cellStyle name="Saída 2 2 2 3 2 3 4 2 2" xfId="45112"/>
    <cellStyle name="Saída 2 2 2 3 2 3 4 3" xfId="13045"/>
    <cellStyle name="Saída 2 2 2 3 2 3 4 3 2" xfId="45113"/>
    <cellStyle name="Saída 2 2 2 3 2 3 4 4" xfId="45111"/>
    <cellStyle name="Saída 2 2 2 3 2 3 5" xfId="4296"/>
    <cellStyle name="Saída 2 2 2 3 2 3 5 2" xfId="15283"/>
    <cellStyle name="Saída 2 2 2 3 2 3 5 2 2" xfId="45115"/>
    <cellStyle name="Saída 2 2 2 3 2 3 5 3" xfId="12664"/>
    <cellStyle name="Saída 2 2 2 3 2 3 5 3 2" xfId="45116"/>
    <cellStyle name="Saída 2 2 2 3 2 3 5 4" xfId="45114"/>
    <cellStyle name="Saída 2 2 2 3 2 3 6" xfId="5017"/>
    <cellStyle name="Saída 2 2 2 3 2 3 6 2" xfId="15836"/>
    <cellStyle name="Saída 2 2 2 3 2 3 6 2 2" xfId="45118"/>
    <cellStyle name="Saída 2 2 2 3 2 3 6 3" xfId="18535"/>
    <cellStyle name="Saída 2 2 2 3 2 3 6 3 2" xfId="45119"/>
    <cellStyle name="Saída 2 2 2 3 2 3 6 4" xfId="45117"/>
    <cellStyle name="Saída 2 2 2 3 2 3 7" xfId="8891"/>
    <cellStyle name="Saída 2 2 2 3 2 3 7 2" xfId="45120"/>
    <cellStyle name="Saída 2 2 2 3 2 3 8" xfId="14180"/>
    <cellStyle name="Saída 2 2 2 3 2 3 8 2" xfId="45121"/>
    <cellStyle name="Saída 2 2 2 3 2 3 9" xfId="14619"/>
    <cellStyle name="Saída 2 2 2 3 2 3 9 2" xfId="45122"/>
    <cellStyle name="Saída 2 2 2 3 2 4" xfId="2379"/>
    <cellStyle name="Saída 2 2 2 3 2 4 2" xfId="7549"/>
    <cellStyle name="Saída 2 2 2 3 2 4 2 2" xfId="11519"/>
    <cellStyle name="Saída 2 2 2 3 2 4 2 2 2" xfId="45125"/>
    <cellStyle name="Saída 2 2 2 3 2 4 2 3" xfId="17755"/>
    <cellStyle name="Saída 2 2 2 3 2 4 2 3 2" xfId="45126"/>
    <cellStyle name="Saída 2 2 2 3 2 4 2 4" xfId="21067"/>
    <cellStyle name="Saída 2 2 2 3 2 4 2 4 2" xfId="45127"/>
    <cellStyle name="Saída 2 2 2 3 2 4 2 5" xfId="45124"/>
    <cellStyle name="Saída 2 2 2 3 2 4 3" xfId="5841"/>
    <cellStyle name="Saída 2 2 2 3 2 4 3 2" xfId="16464"/>
    <cellStyle name="Saída 2 2 2 3 2 4 3 2 2" xfId="45129"/>
    <cellStyle name="Saída 2 2 2 3 2 4 3 3" xfId="19359"/>
    <cellStyle name="Saída 2 2 2 3 2 4 3 3 2" xfId="45130"/>
    <cellStyle name="Saída 2 2 2 3 2 4 3 4" xfId="45128"/>
    <cellStyle name="Saída 2 2 2 3 2 4 4" xfId="8531"/>
    <cellStyle name="Saída 2 2 2 3 2 4 4 2" xfId="45131"/>
    <cellStyle name="Saída 2 2 2 3 2 4 5" xfId="13906"/>
    <cellStyle name="Saída 2 2 2 3 2 4 5 2" xfId="45132"/>
    <cellStyle name="Saída 2 2 2 3 2 4 6" xfId="15128"/>
    <cellStyle name="Saída 2 2 2 3 2 4 6 2" xfId="45133"/>
    <cellStyle name="Saída 2 2 2 3 2 4 7" xfId="45123"/>
    <cellStyle name="Saída 2 2 2 3 2 5" xfId="5884"/>
    <cellStyle name="Saída 2 2 2 3 2 5 2" xfId="7592"/>
    <cellStyle name="Saída 2 2 2 3 2 5 2 2" xfId="11560"/>
    <cellStyle name="Saída 2 2 2 3 2 5 2 2 2" xfId="45136"/>
    <cellStyle name="Saída 2 2 2 3 2 5 2 3" xfId="17798"/>
    <cellStyle name="Saída 2 2 2 3 2 5 2 3 2" xfId="45137"/>
    <cellStyle name="Saída 2 2 2 3 2 5 2 4" xfId="21110"/>
    <cellStyle name="Saída 2 2 2 3 2 5 2 4 2" xfId="45138"/>
    <cellStyle name="Saída 2 2 2 3 2 5 2 5" xfId="45135"/>
    <cellStyle name="Saída 2 2 2 3 2 5 3" xfId="10402"/>
    <cellStyle name="Saída 2 2 2 3 2 5 3 2" xfId="45139"/>
    <cellStyle name="Saída 2 2 2 3 2 5 4" xfId="16507"/>
    <cellStyle name="Saída 2 2 2 3 2 5 4 2" xfId="45140"/>
    <cellStyle name="Saída 2 2 2 3 2 5 5" xfId="19402"/>
    <cellStyle name="Saída 2 2 2 3 2 5 5 2" xfId="45141"/>
    <cellStyle name="Saída 2 2 2 3 2 5 6" xfId="45134"/>
    <cellStyle name="Saída 2 2 2 3 2 6" xfId="6116"/>
    <cellStyle name="Saída 2 2 2 3 2 6 2" xfId="7824"/>
    <cellStyle name="Saída 2 2 2 3 2 6 2 2" xfId="11792"/>
    <cellStyle name="Saída 2 2 2 3 2 6 2 2 2" xfId="45144"/>
    <cellStyle name="Saída 2 2 2 3 2 6 2 3" xfId="17969"/>
    <cellStyle name="Saída 2 2 2 3 2 6 2 3 2" xfId="45145"/>
    <cellStyle name="Saída 2 2 2 3 2 6 2 4" xfId="21342"/>
    <cellStyle name="Saída 2 2 2 3 2 6 2 4 2" xfId="45146"/>
    <cellStyle name="Saída 2 2 2 3 2 6 2 5" xfId="45143"/>
    <cellStyle name="Saída 2 2 2 3 2 6 3" xfId="10442"/>
    <cellStyle name="Saída 2 2 2 3 2 6 3 2" xfId="45147"/>
    <cellStyle name="Saída 2 2 2 3 2 6 4" xfId="16678"/>
    <cellStyle name="Saída 2 2 2 3 2 6 4 2" xfId="45148"/>
    <cellStyle name="Saída 2 2 2 3 2 6 5" xfId="19634"/>
    <cellStyle name="Saída 2 2 2 3 2 6 5 2" xfId="45149"/>
    <cellStyle name="Saída 2 2 2 3 2 6 6" xfId="45142"/>
    <cellStyle name="Saída 2 2 2 3 2 7" xfId="6348"/>
    <cellStyle name="Saída 2 2 2 3 2 7 2" xfId="8056"/>
    <cellStyle name="Saída 2 2 2 3 2 7 2 2" xfId="12024"/>
    <cellStyle name="Saída 2 2 2 3 2 7 2 2 2" xfId="45152"/>
    <cellStyle name="Saída 2 2 2 3 2 7 2 3" xfId="18140"/>
    <cellStyle name="Saída 2 2 2 3 2 7 2 3 2" xfId="45153"/>
    <cellStyle name="Saída 2 2 2 3 2 7 2 4" xfId="21574"/>
    <cellStyle name="Saída 2 2 2 3 2 7 2 4 2" xfId="45154"/>
    <cellStyle name="Saída 2 2 2 3 2 7 2 5" xfId="45151"/>
    <cellStyle name="Saída 2 2 2 3 2 7 3" xfId="10482"/>
    <cellStyle name="Saída 2 2 2 3 2 7 3 2" xfId="45155"/>
    <cellStyle name="Saída 2 2 2 3 2 7 4" xfId="16848"/>
    <cellStyle name="Saída 2 2 2 3 2 7 4 2" xfId="45156"/>
    <cellStyle name="Saída 2 2 2 3 2 7 5" xfId="19866"/>
    <cellStyle name="Saída 2 2 2 3 2 7 5 2" xfId="45157"/>
    <cellStyle name="Saída 2 2 2 3 2 7 6" xfId="45150"/>
    <cellStyle name="Saída 2 2 2 3 2 8" xfId="5332"/>
    <cellStyle name="Saída 2 2 2 3 2 8 2" xfId="10077"/>
    <cellStyle name="Saída 2 2 2 3 2 8 2 2" xfId="45159"/>
    <cellStyle name="Saída 2 2 2 3 2 8 3" xfId="16085"/>
    <cellStyle name="Saída 2 2 2 3 2 8 3 2" xfId="45160"/>
    <cellStyle name="Saída 2 2 2 3 2 8 4" xfId="18850"/>
    <cellStyle name="Saída 2 2 2 3 2 8 4 2" xfId="45161"/>
    <cellStyle name="Saída 2 2 2 3 2 8 5" xfId="45158"/>
    <cellStyle name="Saída 2 2 2 3 2 9" xfId="7040"/>
    <cellStyle name="Saída 2 2 2 3 2 9 2" xfId="11065"/>
    <cellStyle name="Saída 2 2 2 3 2 9 2 2" xfId="45163"/>
    <cellStyle name="Saída 2 2 2 3 2 9 3" xfId="17377"/>
    <cellStyle name="Saída 2 2 2 3 2 9 3 2" xfId="45164"/>
    <cellStyle name="Saída 2 2 2 3 2 9 4" xfId="20558"/>
    <cellStyle name="Saída 2 2 2 3 2 9 4 2" xfId="45165"/>
    <cellStyle name="Saída 2 2 2 3 2 9 5" xfId="45162"/>
    <cellStyle name="Saída 2 2 2 3 3" xfId="2647"/>
    <cellStyle name="Saída 2 2 2 3 3 10" xfId="8777"/>
    <cellStyle name="Saída 2 2 2 3 3 10 2" xfId="45167"/>
    <cellStyle name="Saída 2 2 2 3 3 11" xfId="14096"/>
    <cellStyle name="Saída 2 2 2 3 3 11 2" xfId="45168"/>
    <cellStyle name="Saída 2 2 2 3 3 12" xfId="17889"/>
    <cellStyle name="Saída 2 2 2 3 3 12 2" xfId="45169"/>
    <cellStyle name="Saída 2 2 2 3 3 13" xfId="45166"/>
    <cellStyle name="Saída 2 2 2 3 3 2" xfId="3034"/>
    <cellStyle name="Saída 2 2 2 3 3 2 2" xfId="6840"/>
    <cellStyle name="Saída 2 2 2 3 3 2 2 2" xfId="10926"/>
    <cellStyle name="Saída 2 2 2 3 3 2 2 2 2" xfId="45172"/>
    <cellStyle name="Saída 2 2 2 3 3 2 2 3" xfId="17225"/>
    <cellStyle name="Saída 2 2 2 3 3 2 2 3 2" xfId="45173"/>
    <cellStyle name="Saída 2 2 2 3 3 2 2 4" xfId="20358"/>
    <cellStyle name="Saída 2 2 2 3 3 2 2 4 2" xfId="45174"/>
    <cellStyle name="Saída 2 2 2 3 3 2 2 5" xfId="45171"/>
    <cellStyle name="Saída 2 2 2 3 3 2 3" xfId="5131"/>
    <cellStyle name="Saída 2 2 2 3 3 2 3 2" xfId="15934"/>
    <cellStyle name="Saída 2 2 2 3 3 2 3 2 2" xfId="45176"/>
    <cellStyle name="Saída 2 2 2 3 3 2 3 3" xfId="18649"/>
    <cellStyle name="Saída 2 2 2 3 3 2 3 3 2" xfId="45177"/>
    <cellStyle name="Saída 2 2 2 3 3 2 3 4" xfId="45175"/>
    <cellStyle name="Saída 2 2 2 3 3 2 4" xfId="9126"/>
    <cellStyle name="Saída 2 2 2 3 3 2 4 2" xfId="45178"/>
    <cellStyle name="Saída 2 2 2 3 3 2 5" xfId="14376"/>
    <cellStyle name="Saída 2 2 2 3 3 2 5 2" xfId="45179"/>
    <cellStyle name="Saída 2 2 2 3 3 2 6" xfId="16055"/>
    <cellStyle name="Saída 2 2 2 3 3 2 6 2" xfId="45180"/>
    <cellStyle name="Saída 2 2 2 3 3 2 7" xfId="45170"/>
    <cellStyle name="Saída 2 2 2 3 3 3" xfId="3417"/>
    <cellStyle name="Saída 2 2 2 3 3 3 2" xfId="4588"/>
    <cellStyle name="Saída 2 2 2 3 3 3 2 2" xfId="9831"/>
    <cellStyle name="Saída 2 2 2 3 3 3 2 2 2" xfId="45183"/>
    <cellStyle name="Saída 2 2 2 3 3 3 2 3" xfId="15522"/>
    <cellStyle name="Saída 2 2 2 3 3 3 2 3 2" xfId="45184"/>
    <cellStyle name="Saída 2 2 2 3 3 3 2 4" xfId="12276"/>
    <cellStyle name="Saída 2 2 2 3 3 3 2 4 2" xfId="45185"/>
    <cellStyle name="Saída 2 2 2 3 3 3 2 5" xfId="45182"/>
    <cellStyle name="Saída 2 2 2 3 3 3 3" xfId="4780"/>
    <cellStyle name="Saída 2 2 2 3 3 3 3 2" xfId="15654"/>
    <cellStyle name="Saída 2 2 2 3 3 3 3 2 2" xfId="45187"/>
    <cellStyle name="Saída 2 2 2 3 3 3 3 3" xfId="18298"/>
    <cellStyle name="Saída 2 2 2 3 3 3 3 3 2" xfId="45188"/>
    <cellStyle name="Saída 2 2 2 3 3 3 3 4" xfId="45186"/>
    <cellStyle name="Saída 2 2 2 3 3 3 4" xfId="9340"/>
    <cellStyle name="Saída 2 2 2 3 3 3 4 2" xfId="45189"/>
    <cellStyle name="Saída 2 2 2 3 3 3 5" xfId="14652"/>
    <cellStyle name="Saída 2 2 2 3 3 3 5 2" xfId="45190"/>
    <cellStyle name="Saída 2 2 2 3 3 3 6" xfId="13528"/>
    <cellStyle name="Saída 2 2 2 3 3 3 6 2" xfId="45191"/>
    <cellStyle name="Saída 2 2 2 3 3 3 7" xfId="45181"/>
    <cellStyle name="Saída 2 2 2 3 3 4" xfId="3800"/>
    <cellStyle name="Saída 2 2 2 3 3 4 2" xfId="7647"/>
    <cellStyle name="Saída 2 2 2 3 3 4 2 2" xfId="11615"/>
    <cellStyle name="Saída 2 2 2 3 3 4 2 2 2" xfId="45194"/>
    <cellStyle name="Saída 2 2 2 3 3 4 2 3" xfId="17844"/>
    <cellStyle name="Saída 2 2 2 3 3 4 2 3 2" xfId="45195"/>
    <cellStyle name="Saída 2 2 2 3 3 4 2 4" xfId="21165"/>
    <cellStyle name="Saída 2 2 2 3 3 4 2 4 2" xfId="45196"/>
    <cellStyle name="Saída 2 2 2 3 3 4 2 5" xfId="45193"/>
    <cellStyle name="Saída 2 2 2 3 3 4 3" xfId="5939"/>
    <cellStyle name="Saída 2 2 2 3 3 4 3 2" xfId="16553"/>
    <cellStyle name="Saída 2 2 2 3 3 4 3 2 2" xfId="45198"/>
    <cellStyle name="Saída 2 2 2 3 3 4 3 3" xfId="19457"/>
    <cellStyle name="Saída 2 2 2 3 3 4 3 3 2" xfId="45199"/>
    <cellStyle name="Saída 2 2 2 3 3 4 3 4" xfId="45197"/>
    <cellStyle name="Saída 2 2 2 3 3 4 4" xfId="9518"/>
    <cellStyle name="Saída 2 2 2 3 3 4 4 2" xfId="45200"/>
    <cellStyle name="Saída 2 2 2 3 3 4 5" xfId="14927"/>
    <cellStyle name="Saída 2 2 2 3 3 4 5 2" xfId="45201"/>
    <cellStyle name="Saída 2 2 2 3 3 4 6" xfId="13159"/>
    <cellStyle name="Saída 2 2 2 3 3 4 6 2" xfId="45202"/>
    <cellStyle name="Saída 2 2 2 3 3 4 7" xfId="45192"/>
    <cellStyle name="Saída 2 2 2 3 3 5" xfId="4182"/>
    <cellStyle name="Saída 2 2 2 3 3 5 2" xfId="7879"/>
    <cellStyle name="Saída 2 2 2 3 3 5 2 2" xfId="11847"/>
    <cellStyle name="Saída 2 2 2 3 3 5 2 2 2" xfId="45205"/>
    <cellStyle name="Saída 2 2 2 3 3 5 2 3" xfId="18015"/>
    <cellStyle name="Saída 2 2 2 3 3 5 2 3 2" xfId="45206"/>
    <cellStyle name="Saída 2 2 2 3 3 5 2 4" xfId="21397"/>
    <cellStyle name="Saída 2 2 2 3 3 5 2 4 2" xfId="45207"/>
    <cellStyle name="Saída 2 2 2 3 3 5 2 5" xfId="45204"/>
    <cellStyle name="Saída 2 2 2 3 3 5 3" xfId="6171"/>
    <cellStyle name="Saída 2 2 2 3 3 5 3 2" xfId="16724"/>
    <cellStyle name="Saída 2 2 2 3 3 5 3 2 2" xfId="45209"/>
    <cellStyle name="Saída 2 2 2 3 3 5 3 3" xfId="19689"/>
    <cellStyle name="Saída 2 2 2 3 3 5 3 3 2" xfId="45210"/>
    <cellStyle name="Saída 2 2 2 3 3 5 3 4" xfId="45208"/>
    <cellStyle name="Saída 2 2 2 3 3 5 4" xfId="9695"/>
    <cellStyle name="Saída 2 2 2 3 3 5 4 2" xfId="45211"/>
    <cellStyle name="Saída 2 2 2 3 3 5 5" xfId="15201"/>
    <cellStyle name="Saída 2 2 2 3 3 5 5 2" xfId="45212"/>
    <cellStyle name="Saída 2 2 2 3 3 5 6" xfId="12777"/>
    <cellStyle name="Saída 2 2 2 3 3 5 6 2" xfId="45213"/>
    <cellStyle name="Saída 2 2 2 3 3 5 7" xfId="45203"/>
    <cellStyle name="Saída 2 2 2 3 3 6" xfId="6403"/>
    <cellStyle name="Saída 2 2 2 3 3 6 2" xfId="8111"/>
    <cellStyle name="Saída 2 2 2 3 3 6 2 2" xfId="12079"/>
    <cellStyle name="Saída 2 2 2 3 3 6 2 2 2" xfId="45216"/>
    <cellStyle name="Saída 2 2 2 3 3 6 2 3" xfId="18186"/>
    <cellStyle name="Saída 2 2 2 3 3 6 2 3 2" xfId="45217"/>
    <cellStyle name="Saída 2 2 2 3 3 6 2 4" xfId="21629"/>
    <cellStyle name="Saída 2 2 2 3 3 6 2 4 2" xfId="45218"/>
    <cellStyle name="Saída 2 2 2 3 3 6 2 5" xfId="45215"/>
    <cellStyle name="Saída 2 2 2 3 3 6 3" xfId="10537"/>
    <cellStyle name="Saída 2 2 2 3 3 6 3 2" xfId="45219"/>
    <cellStyle name="Saída 2 2 2 3 3 6 4" xfId="16894"/>
    <cellStyle name="Saída 2 2 2 3 3 6 4 2" xfId="45220"/>
    <cellStyle name="Saída 2 2 2 3 3 6 5" xfId="19921"/>
    <cellStyle name="Saída 2 2 2 3 3 6 5 2" xfId="45221"/>
    <cellStyle name="Saída 2 2 2 3 3 6 6" xfId="45214"/>
    <cellStyle name="Saída 2 2 2 3 3 7" xfId="5391"/>
    <cellStyle name="Saída 2 2 2 3 3 7 2" xfId="10132"/>
    <cellStyle name="Saída 2 2 2 3 3 7 2 2" xfId="45223"/>
    <cellStyle name="Saída 2 2 2 3 3 7 3" xfId="16132"/>
    <cellStyle name="Saída 2 2 2 3 3 7 3 2" xfId="45224"/>
    <cellStyle name="Saída 2 2 2 3 3 7 4" xfId="18909"/>
    <cellStyle name="Saída 2 2 2 3 3 7 4 2" xfId="45225"/>
    <cellStyle name="Saída 2 2 2 3 3 7 5" xfId="45222"/>
    <cellStyle name="Saída 2 2 2 3 3 8" xfId="7099"/>
    <cellStyle name="Saída 2 2 2 3 3 8 2" xfId="11120"/>
    <cellStyle name="Saída 2 2 2 3 3 8 2 2" xfId="45227"/>
    <cellStyle name="Saída 2 2 2 3 3 8 3" xfId="17424"/>
    <cellStyle name="Saída 2 2 2 3 3 8 3 2" xfId="45228"/>
    <cellStyle name="Saída 2 2 2 3 3 8 4" xfId="20617"/>
    <cellStyle name="Saída 2 2 2 3 3 8 4 2" xfId="45229"/>
    <cellStyle name="Saída 2 2 2 3 3 8 5" xfId="45226"/>
    <cellStyle name="Saída 2 2 2 3 3 9" xfId="4487"/>
    <cellStyle name="Saída 2 2 2 3 3 9 2" xfId="15447"/>
    <cellStyle name="Saída 2 2 2 3 3 9 2 2" xfId="45231"/>
    <cellStyle name="Saída 2 2 2 3 3 9 3" xfId="12486"/>
    <cellStyle name="Saída 2 2 2 3 3 9 3 2" xfId="45232"/>
    <cellStyle name="Saída 2 2 2 3 3 9 4" xfId="45230"/>
    <cellStyle name="Saída 2 2 2 3 4" xfId="2529"/>
    <cellStyle name="Saída 2 2 2 3 4 10" xfId="45233"/>
    <cellStyle name="Saída 2 2 2 3 4 2" xfId="2916"/>
    <cellStyle name="Saída 2 2 2 3 4 2 2" xfId="7266"/>
    <cellStyle name="Saída 2 2 2 3 4 2 2 2" xfId="17534"/>
    <cellStyle name="Saída 2 2 2 3 4 2 2 2 2" xfId="45236"/>
    <cellStyle name="Saída 2 2 2 3 4 2 2 3" xfId="20784"/>
    <cellStyle name="Saída 2 2 2 3 4 2 2 3 2" xfId="45237"/>
    <cellStyle name="Saída 2 2 2 3 4 2 2 4" xfId="45235"/>
    <cellStyle name="Saída 2 2 2 3 4 2 3" xfId="9026"/>
    <cellStyle name="Saída 2 2 2 3 4 2 3 2" xfId="45238"/>
    <cellStyle name="Saída 2 2 2 3 4 2 4" xfId="14281"/>
    <cellStyle name="Saída 2 2 2 3 4 2 4 2" xfId="45239"/>
    <cellStyle name="Saída 2 2 2 3 4 2 5" xfId="16429"/>
    <cellStyle name="Saída 2 2 2 3 4 2 5 2" xfId="45240"/>
    <cellStyle name="Saída 2 2 2 3 4 2 6" xfId="45234"/>
    <cellStyle name="Saída 2 2 2 3 4 3" xfId="3299"/>
    <cellStyle name="Saída 2 2 2 3 4 3 2" xfId="14557"/>
    <cellStyle name="Saída 2 2 2 3 4 3 2 2" xfId="45242"/>
    <cellStyle name="Saída 2 2 2 3 4 3 3" xfId="15611"/>
    <cellStyle name="Saída 2 2 2 3 4 3 3 2" xfId="45243"/>
    <cellStyle name="Saída 2 2 2 3 4 3 4" xfId="45241"/>
    <cellStyle name="Saída 2 2 2 3 4 4" xfId="3682"/>
    <cellStyle name="Saída 2 2 2 3 4 4 2" xfId="14832"/>
    <cellStyle name="Saída 2 2 2 3 4 4 2 2" xfId="45245"/>
    <cellStyle name="Saída 2 2 2 3 4 4 3" xfId="13277"/>
    <cellStyle name="Saída 2 2 2 3 4 4 3 2" xfId="45246"/>
    <cellStyle name="Saída 2 2 2 3 4 4 4" xfId="45244"/>
    <cellStyle name="Saída 2 2 2 3 4 5" xfId="4064"/>
    <cellStyle name="Saída 2 2 2 3 4 5 2" xfId="15106"/>
    <cellStyle name="Saída 2 2 2 3 4 5 2 2" xfId="45248"/>
    <cellStyle name="Saída 2 2 2 3 4 5 3" xfId="12895"/>
    <cellStyle name="Saída 2 2 2 3 4 5 3 2" xfId="45249"/>
    <cellStyle name="Saída 2 2 2 3 4 5 4" xfId="45247"/>
    <cellStyle name="Saída 2 2 2 3 4 6" xfId="5558"/>
    <cellStyle name="Saída 2 2 2 3 4 6 2" xfId="16242"/>
    <cellStyle name="Saída 2 2 2 3 4 6 2 2" xfId="45251"/>
    <cellStyle name="Saída 2 2 2 3 4 6 3" xfId="19076"/>
    <cellStyle name="Saída 2 2 2 3 4 6 3 2" xfId="45252"/>
    <cellStyle name="Saída 2 2 2 3 4 6 4" xfId="45250"/>
    <cellStyle name="Saída 2 2 2 3 4 7" xfId="8669"/>
    <cellStyle name="Saída 2 2 2 3 4 7 2" xfId="45253"/>
    <cellStyle name="Saída 2 2 2 3 4 8" xfId="14001"/>
    <cellStyle name="Saída 2 2 2 3 4 8 2" xfId="45254"/>
    <cellStyle name="Saída 2 2 2 3 4 9" xfId="15668"/>
    <cellStyle name="Saída 2 2 2 3 4 9 2" xfId="45255"/>
    <cellStyle name="Saída 2 2 2 3 5" xfId="2356"/>
    <cellStyle name="Saída 2 2 2 3 5 2" xfId="7544"/>
    <cellStyle name="Saída 2 2 2 3 5 2 2" xfId="11514"/>
    <cellStyle name="Saída 2 2 2 3 5 2 2 2" xfId="45258"/>
    <cellStyle name="Saída 2 2 2 3 5 2 3" xfId="17751"/>
    <cellStyle name="Saída 2 2 2 3 5 2 3 2" xfId="45259"/>
    <cellStyle name="Saída 2 2 2 3 5 2 4" xfId="21062"/>
    <cellStyle name="Saída 2 2 2 3 5 2 4 2" xfId="45260"/>
    <cellStyle name="Saída 2 2 2 3 5 2 5" xfId="45257"/>
    <cellStyle name="Saída 2 2 2 3 5 3" xfId="5836"/>
    <cellStyle name="Saída 2 2 2 3 5 3 2" xfId="16460"/>
    <cellStyle name="Saída 2 2 2 3 5 3 2 2" xfId="45262"/>
    <cellStyle name="Saída 2 2 2 3 5 3 3" xfId="19354"/>
    <cellStyle name="Saída 2 2 2 3 5 3 3 2" xfId="45263"/>
    <cellStyle name="Saída 2 2 2 3 5 3 4" xfId="45261"/>
    <cellStyle name="Saída 2 2 2 3 5 4" xfId="8508"/>
    <cellStyle name="Saída 2 2 2 3 5 4 2" xfId="45264"/>
    <cellStyle name="Saída 2 2 2 3 5 5" xfId="13890"/>
    <cellStyle name="Saída 2 2 2 3 5 5 2" xfId="45265"/>
    <cellStyle name="Saída 2 2 2 3 5 6" xfId="17314"/>
    <cellStyle name="Saída 2 2 2 3 5 6 2" xfId="45266"/>
    <cellStyle name="Saída 2 2 2 3 5 7" xfId="45256"/>
    <cellStyle name="Saída 2 2 2 3 6" xfId="5862"/>
    <cellStyle name="Saída 2 2 2 3 6 2" xfId="7570"/>
    <cellStyle name="Saída 2 2 2 3 6 2 2" xfId="11538"/>
    <cellStyle name="Saída 2 2 2 3 6 2 2 2" xfId="45269"/>
    <cellStyle name="Saída 2 2 2 3 6 2 3" xfId="17776"/>
    <cellStyle name="Saída 2 2 2 3 6 2 3 2" xfId="45270"/>
    <cellStyle name="Saída 2 2 2 3 6 2 4" xfId="21088"/>
    <cellStyle name="Saída 2 2 2 3 6 2 4 2" xfId="45271"/>
    <cellStyle name="Saída 2 2 2 3 6 2 5" xfId="45268"/>
    <cellStyle name="Saída 2 2 2 3 6 3" xfId="10380"/>
    <cellStyle name="Saída 2 2 2 3 6 3 2" xfId="45272"/>
    <cellStyle name="Saída 2 2 2 3 6 4" xfId="16485"/>
    <cellStyle name="Saída 2 2 2 3 6 4 2" xfId="45273"/>
    <cellStyle name="Saída 2 2 2 3 6 5" xfId="19380"/>
    <cellStyle name="Saída 2 2 2 3 6 5 2" xfId="45274"/>
    <cellStyle name="Saída 2 2 2 3 6 6" xfId="45267"/>
    <cellStyle name="Saída 2 2 2 3 7" xfId="6094"/>
    <cellStyle name="Saída 2 2 2 3 7 2" xfId="7802"/>
    <cellStyle name="Saída 2 2 2 3 7 2 2" xfId="11770"/>
    <cellStyle name="Saída 2 2 2 3 7 2 2 2" xfId="45277"/>
    <cellStyle name="Saída 2 2 2 3 7 2 3" xfId="17947"/>
    <cellStyle name="Saída 2 2 2 3 7 2 3 2" xfId="45278"/>
    <cellStyle name="Saída 2 2 2 3 7 2 4" xfId="21320"/>
    <cellStyle name="Saída 2 2 2 3 7 2 4 2" xfId="45279"/>
    <cellStyle name="Saída 2 2 2 3 7 2 5" xfId="45276"/>
    <cellStyle name="Saída 2 2 2 3 7 3" xfId="10420"/>
    <cellStyle name="Saída 2 2 2 3 7 3 2" xfId="45280"/>
    <cellStyle name="Saída 2 2 2 3 7 4" xfId="16656"/>
    <cellStyle name="Saída 2 2 2 3 7 4 2" xfId="45281"/>
    <cellStyle name="Saída 2 2 2 3 7 5" xfId="19612"/>
    <cellStyle name="Saída 2 2 2 3 7 5 2" xfId="45282"/>
    <cellStyle name="Saída 2 2 2 3 7 6" xfId="45275"/>
    <cellStyle name="Saída 2 2 2 3 8" xfId="6326"/>
    <cellStyle name="Saída 2 2 2 3 8 2" xfId="8034"/>
    <cellStyle name="Saída 2 2 2 3 8 2 2" xfId="12002"/>
    <cellStyle name="Saída 2 2 2 3 8 2 2 2" xfId="45285"/>
    <cellStyle name="Saída 2 2 2 3 8 2 3" xfId="18118"/>
    <cellStyle name="Saída 2 2 2 3 8 2 3 2" xfId="45286"/>
    <cellStyle name="Saída 2 2 2 3 8 2 4" xfId="21552"/>
    <cellStyle name="Saída 2 2 2 3 8 2 4 2" xfId="45287"/>
    <cellStyle name="Saída 2 2 2 3 8 2 5" xfId="45284"/>
    <cellStyle name="Saída 2 2 2 3 8 3" xfId="10460"/>
    <cellStyle name="Saída 2 2 2 3 8 3 2" xfId="45288"/>
    <cellStyle name="Saída 2 2 2 3 8 4" xfId="16826"/>
    <cellStyle name="Saída 2 2 2 3 8 4 2" xfId="45289"/>
    <cellStyle name="Saída 2 2 2 3 8 5" xfId="19844"/>
    <cellStyle name="Saída 2 2 2 3 8 5 2" xfId="45290"/>
    <cellStyle name="Saída 2 2 2 3 8 6" xfId="45283"/>
    <cellStyle name="Saída 2 2 2 3 9" xfId="5293"/>
    <cellStyle name="Saída 2 2 2 3 9 2" xfId="10055"/>
    <cellStyle name="Saída 2 2 2 3 9 2 2" xfId="45292"/>
    <cellStyle name="Saída 2 2 2 3 9 3" xfId="16056"/>
    <cellStyle name="Saída 2 2 2 3 9 3 2" xfId="45293"/>
    <cellStyle name="Saída 2 2 2 3 9 4" xfId="18811"/>
    <cellStyle name="Saída 2 2 2 3 9 4 2" xfId="45294"/>
    <cellStyle name="Saída 2 2 2 3 9 5" xfId="45291"/>
    <cellStyle name="Saída 2 2 2 4" xfId="2299"/>
    <cellStyle name="Saída 2 2 2 4 10" xfId="8452"/>
    <cellStyle name="Saída 2 2 2 4 10 2" xfId="45296"/>
    <cellStyle name="Saída 2 2 2 4 11" xfId="13841"/>
    <cellStyle name="Saída 2 2 2 4 11 2" xfId="45297"/>
    <cellStyle name="Saída 2 2 2 4 12" xfId="16587"/>
    <cellStyle name="Saída 2 2 2 4 12 2" xfId="45298"/>
    <cellStyle name="Saída 2 2 2 4 13" xfId="45295"/>
    <cellStyle name="Saída 2 2 2 4 2" xfId="2257"/>
    <cellStyle name="Saída 2 2 2 4 2 2" xfId="6857"/>
    <cellStyle name="Saída 2 2 2 4 2 2 2" xfId="10943"/>
    <cellStyle name="Saída 2 2 2 4 2 2 2 2" xfId="45301"/>
    <cellStyle name="Saída 2 2 2 4 2 2 3" xfId="17237"/>
    <cellStyle name="Saída 2 2 2 4 2 2 3 2" xfId="45302"/>
    <cellStyle name="Saída 2 2 2 4 2 2 4" xfId="20375"/>
    <cellStyle name="Saída 2 2 2 4 2 2 4 2" xfId="45303"/>
    <cellStyle name="Saída 2 2 2 4 2 2 5" xfId="45300"/>
    <cellStyle name="Saída 2 2 2 4 2 3" xfId="5148"/>
    <cellStyle name="Saída 2 2 2 4 2 3 2" xfId="15946"/>
    <cellStyle name="Saída 2 2 2 4 2 3 2 2" xfId="45305"/>
    <cellStyle name="Saída 2 2 2 4 2 3 3" xfId="18666"/>
    <cellStyle name="Saída 2 2 2 4 2 3 3 2" xfId="45306"/>
    <cellStyle name="Saída 2 2 2 4 2 3 4" xfId="45304"/>
    <cellStyle name="Saída 2 2 2 4 2 4" xfId="8412"/>
    <cellStyle name="Saída 2 2 2 4 2 4 2" xfId="45307"/>
    <cellStyle name="Saída 2 2 2 4 2 5" xfId="13806"/>
    <cellStyle name="Saída 2 2 2 4 2 5 2" xfId="45308"/>
    <cellStyle name="Saída 2 2 2 4 2 6" xfId="14768"/>
    <cellStyle name="Saída 2 2 2 4 2 6 2" xfId="45309"/>
    <cellStyle name="Saída 2 2 2 4 2 7" xfId="45299"/>
    <cellStyle name="Saída 2 2 2 4 3" xfId="2285"/>
    <cellStyle name="Saída 2 2 2 4 3 2" xfId="7263"/>
    <cellStyle name="Saída 2 2 2 4 3 2 2" xfId="11281"/>
    <cellStyle name="Saída 2 2 2 4 3 2 2 2" xfId="45312"/>
    <cellStyle name="Saída 2 2 2 4 3 2 3" xfId="17531"/>
    <cellStyle name="Saída 2 2 2 4 3 2 3 2" xfId="45313"/>
    <cellStyle name="Saída 2 2 2 4 3 2 4" xfId="20781"/>
    <cellStyle name="Saída 2 2 2 4 3 2 4 2" xfId="45314"/>
    <cellStyle name="Saída 2 2 2 4 3 2 5" xfId="45311"/>
    <cellStyle name="Saída 2 2 2 4 3 3" xfId="5555"/>
    <cellStyle name="Saída 2 2 2 4 3 3 2" xfId="16239"/>
    <cellStyle name="Saída 2 2 2 4 3 3 2 2" xfId="45316"/>
    <cellStyle name="Saída 2 2 2 4 3 3 3" xfId="19073"/>
    <cellStyle name="Saída 2 2 2 4 3 3 3 2" xfId="45317"/>
    <cellStyle name="Saída 2 2 2 4 3 3 4" xfId="45315"/>
    <cellStyle name="Saída 2 2 2 4 3 4" xfId="8440"/>
    <cellStyle name="Saída 2 2 2 4 3 4 2" xfId="45318"/>
    <cellStyle name="Saída 2 2 2 4 3 5" xfId="13829"/>
    <cellStyle name="Saída 2 2 2 4 3 5 2" xfId="45319"/>
    <cellStyle name="Saída 2 2 2 4 3 6" xfId="17008"/>
    <cellStyle name="Saída 2 2 2 4 3 6 2" xfId="45320"/>
    <cellStyle name="Saída 2 2 2 4 3 7" xfId="45310"/>
    <cellStyle name="Saída 2 2 2 4 4" xfId="2294"/>
    <cellStyle name="Saída 2 2 2 4 4 2" xfId="7685"/>
    <cellStyle name="Saída 2 2 2 4 4 2 2" xfId="11653"/>
    <cellStyle name="Saída 2 2 2 4 4 2 2 2" xfId="45323"/>
    <cellStyle name="Saída 2 2 2 4 4 2 3" xfId="17875"/>
    <cellStyle name="Saída 2 2 2 4 4 2 3 2" xfId="45324"/>
    <cellStyle name="Saída 2 2 2 4 4 2 4" xfId="21203"/>
    <cellStyle name="Saída 2 2 2 4 4 2 4 2" xfId="45325"/>
    <cellStyle name="Saída 2 2 2 4 4 2 5" xfId="45322"/>
    <cellStyle name="Saída 2 2 2 4 4 3" xfId="5977"/>
    <cellStyle name="Saída 2 2 2 4 4 3 2" xfId="16584"/>
    <cellStyle name="Saída 2 2 2 4 4 3 2 2" xfId="45327"/>
    <cellStyle name="Saída 2 2 2 4 4 3 3" xfId="19495"/>
    <cellStyle name="Saída 2 2 2 4 4 3 3 2" xfId="45328"/>
    <cellStyle name="Saída 2 2 2 4 4 3 4" xfId="45326"/>
    <cellStyle name="Saída 2 2 2 4 4 4" xfId="8449"/>
    <cellStyle name="Saída 2 2 2 4 4 4 2" xfId="45329"/>
    <cellStyle name="Saída 2 2 2 4 4 5" xfId="13837"/>
    <cellStyle name="Saída 2 2 2 4 4 5 2" xfId="45330"/>
    <cellStyle name="Saída 2 2 2 4 4 6" xfId="18220"/>
    <cellStyle name="Saída 2 2 2 4 4 6 2" xfId="45331"/>
    <cellStyle name="Saída 2 2 2 4 4 7" xfId="45321"/>
    <cellStyle name="Saída 2 2 2 4 5" xfId="2263"/>
    <cellStyle name="Saída 2 2 2 4 5 2" xfId="7917"/>
    <cellStyle name="Saída 2 2 2 4 5 2 2" xfId="11885"/>
    <cellStyle name="Saída 2 2 2 4 5 2 2 2" xfId="45334"/>
    <cellStyle name="Saída 2 2 2 4 5 2 3" xfId="18046"/>
    <cellStyle name="Saída 2 2 2 4 5 2 3 2" xfId="45335"/>
    <cellStyle name="Saída 2 2 2 4 5 2 4" xfId="21435"/>
    <cellStyle name="Saída 2 2 2 4 5 2 4 2" xfId="45336"/>
    <cellStyle name="Saída 2 2 2 4 5 2 5" xfId="45333"/>
    <cellStyle name="Saída 2 2 2 4 5 3" xfId="6209"/>
    <cellStyle name="Saída 2 2 2 4 5 3 2" xfId="16755"/>
    <cellStyle name="Saída 2 2 2 4 5 3 2 2" xfId="45338"/>
    <cellStyle name="Saída 2 2 2 4 5 3 3" xfId="19727"/>
    <cellStyle name="Saída 2 2 2 4 5 3 3 2" xfId="45339"/>
    <cellStyle name="Saída 2 2 2 4 5 3 4" xfId="45337"/>
    <cellStyle name="Saída 2 2 2 4 5 4" xfId="8418"/>
    <cellStyle name="Saída 2 2 2 4 5 4 2" xfId="45340"/>
    <cellStyle name="Saída 2 2 2 4 5 5" xfId="13810"/>
    <cellStyle name="Saída 2 2 2 4 5 5 2" xfId="45341"/>
    <cellStyle name="Saída 2 2 2 4 5 6" xfId="14217"/>
    <cellStyle name="Saída 2 2 2 4 5 6 2" xfId="45342"/>
    <cellStyle name="Saída 2 2 2 4 5 7" xfId="45332"/>
    <cellStyle name="Saída 2 2 2 4 6" xfId="6441"/>
    <cellStyle name="Saída 2 2 2 4 6 2" xfId="8149"/>
    <cellStyle name="Saída 2 2 2 4 6 2 2" xfId="12117"/>
    <cellStyle name="Saída 2 2 2 4 6 2 2 2" xfId="45345"/>
    <cellStyle name="Saída 2 2 2 4 6 2 3" xfId="18217"/>
    <cellStyle name="Saída 2 2 2 4 6 2 3 2" xfId="45346"/>
    <cellStyle name="Saída 2 2 2 4 6 2 4" xfId="21667"/>
    <cellStyle name="Saída 2 2 2 4 6 2 4 2" xfId="45347"/>
    <cellStyle name="Saída 2 2 2 4 6 2 5" xfId="45344"/>
    <cellStyle name="Saída 2 2 2 4 6 3" xfId="10575"/>
    <cellStyle name="Saída 2 2 2 4 6 3 2" xfId="45348"/>
    <cellStyle name="Saída 2 2 2 4 6 4" xfId="16925"/>
    <cellStyle name="Saída 2 2 2 4 6 4 2" xfId="45349"/>
    <cellStyle name="Saída 2 2 2 4 6 5" xfId="19959"/>
    <cellStyle name="Saída 2 2 2 4 6 5 2" xfId="45350"/>
    <cellStyle name="Saída 2 2 2 4 6 6" xfId="45343"/>
    <cellStyle name="Saída 2 2 2 4 7" xfId="5429"/>
    <cellStyle name="Saída 2 2 2 4 7 2" xfId="10170"/>
    <cellStyle name="Saída 2 2 2 4 7 2 2" xfId="45352"/>
    <cellStyle name="Saída 2 2 2 4 7 3" xfId="16163"/>
    <cellStyle name="Saída 2 2 2 4 7 3 2" xfId="45353"/>
    <cellStyle name="Saída 2 2 2 4 7 4" xfId="18947"/>
    <cellStyle name="Saída 2 2 2 4 7 4 2" xfId="45354"/>
    <cellStyle name="Saída 2 2 2 4 7 5" xfId="45351"/>
    <cellStyle name="Saída 2 2 2 4 8" xfId="7137"/>
    <cellStyle name="Saída 2 2 2 4 8 2" xfId="11158"/>
    <cellStyle name="Saída 2 2 2 4 8 2 2" xfId="45356"/>
    <cellStyle name="Saída 2 2 2 4 8 3" xfId="17455"/>
    <cellStyle name="Saída 2 2 2 4 8 3 2" xfId="45357"/>
    <cellStyle name="Saída 2 2 2 4 8 4" xfId="20655"/>
    <cellStyle name="Saída 2 2 2 4 8 4 2" xfId="45358"/>
    <cellStyle name="Saída 2 2 2 4 8 5" xfId="45355"/>
    <cellStyle name="Saída 2 2 2 4 9" xfId="4530"/>
    <cellStyle name="Saída 2 2 2 4 9 2" xfId="15482"/>
    <cellStyle name="Saída 2 2 2 4 9 2 2" xfId="45360"/>
    <cellStyle name="Saída 2 2 2 4 9 3" xfId="12445"/>
    <cellStyle name="Saída 2 2 2 4 9 3 2" xfId="45361"/>
    <cellStyle name="Saída 2 2 2 4 9 4" xfId="45359"/>
    <cellStyle name="Saída 2 2 2 5" xfId="2584"/>
    <cellStyle name="Saída 2 2 2 5 10" xfId="45362"/>
    <cellStyle name="Saída 2 2 2 5 2" xfId="2971"/>
    <cellStyle name="Saída 2 2 2 5 2 2" xfId="6895"/>
    <cellStyle name="Saída 2 2 2 5 2 2 2" xfId="17266"/>
    <cellStyle name="Saída 2 2 2 5 2 2 2 2" xfId="45365"/>
    <cellStyle name="Saída 2 2 2 5 2 2 3" xfId="20413"/>
    <cellStyle name="Saída 2 2 2 5 2 2 3 2" xfId="45366"/>
    <cellStyle name="Saída 2 2 2 5 2 2 4" xfId="45364"/>
    <cellStyle name="Saída 2 2 2 5 2 3" xfId="9064"/>
    <cellStyle name="Saída 2 2 2 5 2 3 2" xfId="45367"/>
    <cellStyle name="Saída 2 2 2 5 2 4" xfId="14324"/>
    <cellStyle name="Saída 2 2 2 5 2 4 2" xfId="45368"/>
    <cellStyle name="Saída 2 2 2 5 2 5" xfId="18235"/>
    <cellStyle name="Saída 2 2 2 5 2 5 2" xfId="45369"/>
    <cellStyle name="Saída 2 2 2 5 2 6" xfId="45363"/>
    <cellStyle name="Saída 2 2 2 5 3" xfId="3354"/>
    <cellStyle name="Saída 2 2 2 5 3 2" xfId="14600"/>
    <cellStyle name="Saída 2 2 2 5 3 2 2" xfId="45371"/>
    <cellStyle name="Saída 2 2 2 5 3 3" xfId="13644"/>
    <cellStyle name="Saída 2 2 2 5 3 3 2" xfId="45372"/>
    <cellStyle name="Saída 2 2 2 5 3 4" xfId="45370"/>
    <cellStyle name="Saída 2 2 2 5 4" xfId="3737"/>
    <cellStyle name="Saída 2 2 2 5 4 2" xfId="14875"/>
    <cellStyle name="Saída 2 2 2 5 4 2 2" xfId="45374"/>
    <cellStyle name="Saída 2 2 2 5 4 3" xfId="13222"/>
    <cellStyle name="Saída 2 2 2 5 4 3 2" xfId="45375"/>
    <cellStyle name="Saída 2 2 2 5 4 4" xfId="45373"/>
    <cellStyle name="Saída 2 2 2 5 5" xfId="4119"/>
    <cellStyle name="Saída 2 2 2 5 5 2" xfId="15149"/>
    <cellStyle name="Saída 2 2 2 5 5 2 2" xfId="45377"/>
    <cellStyle name="Saída 2 2 2 5 5 3" xfId="12840"/>
    <cellStyle name="Saída 2 2 2 5 5 3 2" xfId="45378"/>
    <cellStyle name="Saída 2 2 2 5 5 4" xfId="45376"/>
    <cellStyle name="Saída 2 2 2 5 6" xfId="5186"/>
    <cellStyle name="Saída 2 2 2 5 6 2" xfId="15975"/>
    <cellStyle name="Saída 2 2 2 5 6 2 2" xfId="45380"/>
    <cellStyle name="Saída 2 2 2 5 6 3" xfId="18704"/>
    <cellStyle name="Saída 2 2 2 5 6 3 2" xfId="45381"/>
    <cellStyle name="Saída 2 2 2 5 6 4" xfId="45379"/>
    <cellStyle name="Saída 2 2 2 5 7" xfId="8715"/>
    <cellStyle name="Saída 2 2 2 5 7 2" xfId="45382"/>
    <cellStyle name="Saída 2 2 2 5 8" xfId="14044"/>
    <cellStyle name="Saída 2 2 2 5 8 2" xfId="45383"/>
    <cellStyle name="Saída 2 2 2 5 9" xfId="16551"/>
    <cellStyle name="Saída 2 2 2 5 9 2" xfId="45384"/>
    <cellStyle name="Saída 2 2 2 6" xfId="2482"/>
    <cellStyle name="Saída 2 2 2 6 10" xfId="45385"/>
    <cellStyle name="Saída 2 2 2 6 2" xfId="2869"/>
    <cellStyle name="Saída 2 2 2 6 2 2" xfId="7328"/>
    <cellStyle name="Saída 2 2 2 6 2 2 2" xfId="17587"/>
    <cellStyle name="Saída 2 2 2 6 2 2 2 2" xfId="45388"/>
    <cellStyle name="Saída 2 2 2 6 2 2 3" xfId="20846"/>
    <cellStyle name="Saída 2 2 2 6 2 2 3 2" xfId="45389"/>
    <cellStyle name="Saída 2 2 2 6 2 2 4" xfId="45387"/>
    <cellStyle name="Saída 2 2 2 6 2 3" xfId="8993"/>
    <cellStyle name="Saída 2 2 2 6 2 3 2" xfId="45390"/>
    <cellStyle name="Saída 2 2 2 6 2 4" xfId="14245"/>
    <cellStyle name="Saída 2 2 2 6 2 4 2" xfId="45391"/>
    <cellStyle name="Saída 2 2 2 6 2 5" xfId="16539"/>
    <cellStyle name="Saída 2 2 2 6 2 5 2" xfId="45392"/>
    <cellStyle name="Saída 2 2 2 6 2 6" xfId="45386"/>
    <cellStyle name="Saída 2 2 2 6 3" xfId="3252"/>
    <cellStyle name="Saída 2 2 2 6 3 2" xfId="14521"/>
    <cellStyle name="Saída 2 2 2 6 3 2 2" xfId="45394"/>
    <cellStyle name="Saída 2 2 2 6 3 3" xfId="15301"/>
    <cellStyle name="Saída 2 2 2 6 3 3 2" xfId="45395"/>
    <cellStyle name="Saída 2 2 2 6 3 4" xfId="45393"/>
    <cellStyle name="Saída 2 2 2 6 4" xfId="3635"/>
    <cellStyle name="Saída 2 2 2 6 4 2" xfId="14796"/>
    <cellStyle name="Saída 2 2 2 6 4 2 2" xfId="45397"/>
    <cellStyle name="Saída 2 2 2 6 4 3" xfId="13592"/>
    <cellStyle name="Saída 2 2 2 6 4 3 2" xfId="45398"/>
    <cellStyle name="Saída 2 2 2 6 4 4" xfId="45396"/>
    <cellStyle name="Saída 2 2 2 6 5" xfId="4017"/>
    <cellStyle name="Saída 2 2 2 6 5 2" xfId="15070"/>
    <cellStyle name="Saída 2 2 2 6 5 2 2" xfId="45400"/>
    <cellStyle name="Saída 2 2 2 6 5 3" xfId="12942"/>
    <cellStyle name="Saída 2 2 2 6 5 3 2" xfId="45401"/>
    <cellStyle name="Saída 2 2 2 6 5 4" xfId="45399"/>
    <cellStyle name="Saída 2 2 2 6 6" xfId="5620"/>
    <cellStyle name="Saída 2 2 2 6 6 2" xfId="16295"/>
    <cellStyle name="Saída 2 2 2 6 6 2 2" xfId="45403"/>
    <cellStyle name="Saída 2 2 2 6 6 3" xfId="19138"/>
    <cellStyle name="Saída 2 2 2 6 6 3 2" xfId="45404"/>
    <cellStyle name="Saída 2 2 2 6 6 4" xfId="45402"/>
    <cellStyle name="Saída 2 2 2 6 7" xfId="8629"/>
    <cellStyle name="Saída 2 2 2 6 7 2" xfId="45405"/>
    <cellStyle name="Saída 2 2 2 6 8" xfId="13965"/>
    <cellStyle name="Saída 2 2 2 6 8 2" xfId="45406"/>
    <cellStyle name="Saída 2 2 2 6 9" xfId="15024"/>
    <cellStyle name="Saída 2 2 2 6 9 2" xfId="45407"/>
    <cellStyle name="Saída 2 2 2 7" xfId="5102"/>
    <cellStyle name="Saída 2 2 2 7 2" xfId="6811"/>
    <cellStyle name="Saída 2 2 2 7 2 2" xfId="10899"/>
    <cellStyle name="Saída 2 2 2 7 2 2 2" xfId="45410"/>
    <cellStyle name="Saída 2 2 2 7 2 3" xfId="17201"/>
    <cellStyle name="Saída 2 2 2 7 2 3 2" xfId="45411"/>
    <cellStyle name="Saída 2 2 2 7 2 4" xfId="20329"/>
    <cellStyle name="Saída 2 2 2 7 2 4 2" xfId="45412"/>
    <cellStyle name="Saída 2 2 2 7 2 5" xfId="45409"/>
    <cellStyle name="Saída 2 2 2 7 3" xfId="9977"/>
    <cellStyle name="Saída 2 2 2 7 3 2" xfId="45413"/>
    <cellStyle name="Saída 2 2 2 7 4" xfId="15910"/>
    <cellStyle name="Saída 2 2 2 7 4 2" xfId="45414"/>
    <cellStyle name="Saída 2 2 2 7 5" xfId="18620"/>
    <cellStyle name="Saída 2 2 2 7 5 2" xfId="45415"/>
    <cellStyle name="Saída 2 2 2 7 6" xfId="45408"/>
    <cellStyle name="Saída 2 2 2 8" xfId="5788"/>
    <cellStyle name="Saída 2 2 2 8 2" xfId="7496"/>
    <cellStyle name="Saída 2 2 2 8 2 2" xfId="11472"/>
    <cellStyle name="Saída 2 2 2 8 2 2 2" xfId="45418"/>
    <cellStyle name="Saída 2 2 2 8 2 3" xfId="17713"/>
    <cellStyle name="Saída 2 2 2 8 2 3 2" xfId="45419"/>
    <cellStyle name="Saída 2 2 2 8 2 4" xfId="21014"/>
    <cellStyle name="Saída 2 2 2 8 2 4 2" xfId="45420"/>
    <cellStyle name="Saída 2 2 2 8 2 5" xfId="45417"/>
    <cellStyle name="Saída 2 2 2 8 3" xfId="10334"/>
    <cellStyle name="Saída 2 2 2 8 3 2" xfId="45421"/>
    <cellStyle name="Saída 2 2 2 8 4" xfId="16422"/>
    <cellStyle name="Saída 2 2 2 8 4 2" xfId="45422"/>
    <cellStyle name="Saída 2 2 2 8 5" xfId="19306"/>
    <cellStyle name="Saída 2 2 2 8 5 2" xfId="45423"/>
    <cellStyle name="Saída 2 2 2 8 6" xfId="45416"/>
    <cellStyle name="Saída 2 2 2 9" xfId="4985"/>
    <cellStyle name="Saída 2 2 2 9 2" xfId="6694"/>
    <cellStyle name="Saída 2 2 2 9 2 2" xfId="10820"/>
    <cellStyle name="Saída 2 2 2 9 2 2 2" xfId="45426"/>
    <cellStyle name="Saída 2 2 2 9 2 3" xfId="17097"/>
    <cellStyle name="Saída 2 2 2 9 2 3 2" xfId="45427"/>
    <cellStyle name="Saída 2 2 2 9 2 4" xfId="20212"/>
    <cellStyle name="Saída 2 2 2 9 2 4 2" xfId="45428"/>
    <cellStyle name="Saída 2 2 2 9 2 5" xfId="45425"/>
    <cellStyle name="Saída 2 2 2 9 3" xfId="9960"/>
    <cellStyle name="Saída 2 2 2 9 3 2" xfId="45429"/>
    <cellStyle name="Saída 2 2 2 9 4" xfId="15806"/>
    <cellStyle name="Saída 2 2 2 9 4 2" xfId="45430"/>
    <cellStyle name="Saída 2 2 2 9 5" xfId="18503"/>
    <cellStyle name="Saída 2 2 2 9 5 2" xfId="45431"/>
    <cellStyle name="Saída 2 2 2 9 6" xfId="45424"/>
    <cellStyle name="Saída 2 2 3" xfId="2175"/>
    <cellStyle name="Saída 2 2 3 10" xfId="5236"/>
    <cellStyle name="Saída 2 2 3 10 2" xfId="10014"/>
    <cellStyle name="Saída 2 2 3 10 2 2" xfId="45434"/>
    <cellStyle name="Saída 2 2 3 10 3" xfId="16014"/>
    <cellStyle name="Saída 2 2 3 10 3 2" xfId="45435"/>
    <cellStyle name="Saída 2 2 3 10 4" xfId="18754"/>
    <cellStyle name="Saída 2 2 3 10 4 2" xfId="45436"/>
    <cellStyle name="Saída 2 2 3 10 5" xfId="45433"/>
    <cellStyle name="Saída 2 2 3 11" xfId="6945"/>
    <cellStyle name="Saída 2 2 3 11 2" xfId="11001"/>
    <cellStyle name="Saída 2 2 3 11 2 2" xfId="45438"/>
    <cellStyle name="Saída 2 2 3 11 3" xfId="17305"/>
    <cellStyle name="Saída 2 2 3 11 3 2" xfId="45439"/>
    <cellStyle name="Saída 2 2 3 11 4" xfId="20463"/>
    <cellStyle name="Saída 2 2 3 11 4 2" xfId="45440"/>
    <cellStyle name="Saída 2 2 3 11 5" xfId="45437"/>
    <cellStyle name="Saída 2 2 3 12" xfId="4364"/>
    <cellStyle name="Saída 2 2 3 12 2" xfId="15339"/>
    <cellStyle name="Saída 2 2 3 12 2 2" xfId="45442"/>
    <cellStyle name="Saída 2 2 3 12 3" xfId="12596"/>
    <cellStyle name="Saída 2 2 3 12 3 2" xfId="45443"/>
    <cellStyle name="Saída 2 2 3 12 4" xfId="45441"/>
    <cellStyle name="Saída 2 2 3 13" xfId="8330"/>
    <cellStyle name="Saída 2 2 3 13 2" xfId="45444"/>
    <cellStyle name="Saída 2 2 3 14" xfId="13746"/>
    <cellStyle name="Saída 2 2 3 14 2" xfId="45445"/>
    <cellStyle name="Saída 2 2 3 15" xfId="16987"/>
    <cellStyle name="Saída 2 2 3 15 2" xfId="45446"/>
    <cellStyle name="Saída 2 2 3 16" xfId="45432"/>
    <cellStyle name="Saída 2 2 3 2" xfId="2232"/>
    <cellStyle name="Saída 2 2 3 2 10" xfId="4416"/>
    <cellStyle name="Saída 2 2 3 2 10 2" xfId="15386"/>
    <cellStyle name="Saída 2 2 3 2 10 2 2" xfId="45449"/>
    <cellStyle name="Saída 2 2 3 2 10 3" xfId="12557"/>
    <cellStyle name="Saída 2 2 3 2 10 3 2" xfId="45450"/>
    <cellStyle name="Saída 2 2 3 2 10 4" xfId="45448"/>
    <cellStyle name="Saída 2 2 3 2 11" xfId="8387"/>
    <cellStyle name="Saída 2 2 3 2 11 2" xfId="45451"/>
    <cellStyle name="Saída 2 2 3 2 12" xfId="13789"/>
    <cellStyle name="Saída 2 2 3 2 12 2" xfId="45452"/>
    <cellStyle name="Saída 2 2 3 2 13" xfId="45447"/>
    <cellStyle name="Saída 2 2 3 2 2" xfId="2722"/>
    <cellStyle name="Saída 2 2 3 2 2 10" xfId="8852"/>
    <cellStyle name="Saída 2 2 3 2 2 10 2" xfId="45454"/>
    <cellStyle name="Saída 2 2 3 2 2 11" xfId="14154"/>
    <cellStyle name="Saída 2 2 3 2 2 11 2" xfId="45455"/>
    <cellStyle name="Saída 2 2 3 2 2 12" xfId="15405"/>
    <cellStyle name="Saída 2 2 3 2 2 12 2" xfId="45456"/>
    <cellStyle name="Saída 2 2 3 2 2 13" xfId="45453"/>
    <cellStyle name="Saída 2 2 3 2 2 2" xfId="3109"/>
    <cellStyle name="Saída 2 2 3 2 2 2 2" xfId="7470"/>
    <cellStyle name="Saída 2 2 3 2 2 2 2 2" xfId="11446"/>
    <cellStyle name="Saída 2 2 3 2 2 2 2 2 2" xfId="45459"/>
    <cellStyle name="Saída 2 2 3 2 2 2 2 3" xfId="17693"/>
    <cellStyle name="Saída 2 2 3 2 2 2 2 3 2" xfId="45460"/>
    <cellStyle name="Saída 2 2 3 2 2 2 2 4" xfId="20988"/>
    <cellStyle name="Saída 2 2 3 2 2 2 2 4 2" xfId="45461"/>
    <cellStyle name="Saída 2 2 3 2 2 2 2 5" xfId="45458"/>
    <cellStyle name="Saída 2 2 3 2 2 2 3" xfId="5762"/>
    <cellStyle name="Saída 2 2 3 2 2 2 3 2" xfId="16402"/>
    <cellStyle name="Saída 2 2 3 2 2 2 3 2 2" xfId="45463"/>
    <cellStyle name="Saída 2 2 3 2 2 2 3 3" xfId="19280"/>
    <cellStyle name="Saída 2 2 3 2 2 2 3 3 2" xfId="45464"/>
    <cellStyle name="Saída 2 2 3 2 2 2 3 4" xfId="45462"/>
    <cellStyle name="Saída 2 2 3 2 2 2 4" xfId="9201"/>
    <cellStyle name="Saída 2 2 3 2 2 2 4 2" xfId="45465"/>
    <cellStyle name="Saída 2 2 3 2 2 2 5" xfId="14434"/>
    <cellStyle name="Saída 2 2 3 2 2 2 5 2" xfId="45466"/>
    <cellStyle name="Saída 2 2 3 2 2 2 6" xfId="15047"/>
    <cellStyle name="Saída 2 2 3 2 2 2 6 2" xfId="45467"/>
    <cellStyle name="Saída 2 2 3 2 2 2 7" xfId="45457"/>
    <cellStyle name="Saída 2 2 3 2 2 3" xfId="3492"/>
    <cellStyle name="Saída 2 2 3 2 2 3 2" xfId="6549"/>
    <cellStyle name="Saída 2 2 3 2 2 3 2 2" xfId="10683"/>
    <cellStyle name="Saída 2 2 3 2 2 3 2 2 2" xfId="45470"/>
    <cellStyle name="Saída 2 2 3 2 2 3 2 3" xfId="16986"/>
    <cellStyle name="Saída 2 2 3 2 2 3 2 3 2" xfId="45471"/>
    <cellStyle name="Saída 2 2 3 2 2 3 2 4" xfId="20067"/>
    <cellStyle name="Saída 2 2 3 2 2 3 2 4 2" xfId="45472"/>
    <cellStyle name="Saída 2 2 3 2 2 3 2 5" xfId="45469"/>
    <cellStyle name="Saída 2 2 3 2 2 3 3" xfId="4840"/>
    <cellStyle name="Saída 2 2 3 2 2 3 3 2" xfId="15696"/>
    <cellStyle name="Saída 2 2 3 2 2 3 3 2 2" xfId="45474"/>
    <cellStyle name="Saída 2 2 3 2 2 3 3 3" xfId="18358"/>
    <cellStyle name="Saída 2 2 3 2 2 3 3 3 2" xfId="45475"/>
    <cellStyle name="Saída 2 2 3 2 2 3 3 4" xfId="45473"/>
    <cellStyle name="Saída 2 2 3 2 2 3 4" xfId="9411"/>
    <cellStyle name="Saída 2 2 3 2 2 3 4 2" xfId="45476"/>
    <cellStyle name="Saída 2 2 3 2 2 3 5" xfId="14709"/>
    <cellStyle name="Saída 2 2 3 2 2 3 5 2" xfId="45477"/>
    <cellStyle name="Saída 2 2 3 2 2 3 6" xfId="13453"/>
    <cellStyle name="Saída 2 2 3 2 2 3 6 2" xfId="45478"/>
    <cellStyle name="Saída 2 2 3 2 2 3 7" xfId="45468"/>
    <cellStyle name="Saída 2 2 3 2 2 4" xfId="3875"/>
    <cellStyle name="Saída 2 2 3 2 2 4 2" xfId="7777"/>
    <cellStyle name="Saída 2 2 3 2 2 4 2 2" xfId="11745"/>
    <cellStyle name="Saída 2 2 3 2 2 4 2 2 2" xfId="45481"/>
    <cellStyle name="Saída 2 2 3 2 2 4 2 3" xfId="17927"/>
    <cellStyle name="Saída 2 2 3 2 2 4 2 3 2" xfId="45482"/>
    <cellStyle name="Saída 2 2 3 2 2 4 2 4" xfId="21295"/>
    <cellStyle name="Saída 2 2 3 2 2 4 2 4 2" xfId="45483"/>
    <cellStyle name="Saída 2 2 3 2 2 4 2 5" xfId="45480"/>
    <cellStyle name="Saída 2 2 3 2 2 4 3" xfId="6069"/>
    <cellStyle name="Saída 2 2 3 2 2 4 3 2" xfId="16636"/>
    <cellStyle name="Saída 2 2 3 2 2 4 3 2 2" xfId="45485"/>
    <cellStyle name="Saída 2 2 3 2 2 4 3 3" xfId="19587"/>
    <cellStyle name="Saída 2 2 3 2 2 4 3 3 2" xfId="45486"/>
    <cellStyle name="Saída 2 2 3 2 2 4 3 4" xfId="45484"/>
    <cellStyle name="Saída 2 2 3 2 2 4 4" xfId="9589"/>
    <cellStyle name="Saída 2 2 3 2 2 4 4 2" xfId="45487"/>
    <cellStyle name="Saída 2 2 3 2 2 4 5" xfId="14985"/>
    <cellStyle name="Saída 2 2 3 2 2 4 5 2" xfId="45488"/>
    <cellStyle name="Saída 2 2 3 2 2 4 6" xfId="13084"/>
    <cellStyle name="Saída 2 2 3 2 2 4 6 2" xfId="45489"/>
    <cellStyle name="Saída 2 2 3 2 2 4 7" xfId="45479"/>
    <cellStyle name="Saída 2 2 3 2 2 5" xfId="4257"/>
    <cellStyle name="Saída 2 2 3 2 2 5 2" xfId="8009"/>
    <cellStyle name="Saída 2 2 3 2 2 5 2 2" xfId="11977"/>
    <cellStyle name="Saída 2 2 3 2 2 5 2 2 2" xfId="45492"/>
    <cellStyle name="Saída 2 2 3 2 2 5 2 3" xfId="18098"/>
    <cellStyle name="Saída 2 2 3 2 2 5 2 3 2" xfId="45493"/>
    <cellStyle name="Saída 2 2 3 2 2 5 2 4" xfId="21527"/>
    <cellStyle name="Saída 2 2 3 2 2 5 2 4 2" xfId="45494"/>
    <cellStyle name="Saída 2 2 3 2 2 5 2 5" xfId="45491"/>
    <cellStyle name="Saída 2 2 3 2 2 5 3" xfId="6301"/>
    <cellStyle name="Saída 2 2 3 2 2 5 3 2" xfId="16806"/>
    <cellStyle name="Saída 2 2 3 2 2 5 3 2 2" xfId="45496"/>
    <cellStyle name="Saída 2 2 3 2 2 5 3 3" xfId="19819"/>
    <cellStyle name="Saída 2 2 3 2 2 5 3 3 2" xfId="45497"/>
    <cellStyle name="Saída 2 2 3 2 2 5 3 4" xfId="45495"/>
    <cellStyle name="Saída 2 2 3 2 2 5 4" xfId="9766"/>
    <cellStyle name="Saída 2 2 3 2 2 5 4 2" xfId="45498"/>
    <cellStyle name="Saída 2 2 3 2 2 5 5" xfId="15257"/>
    <cellStyle name="Saída 2 2 3 2 2 5 5 2" xfId="45499"/>
    <cellStyle name="Saída 2 2 3 2 2 5 6" xfId="12702"/>
    <cellStyle name="Saída 2 2 3 2 2 5 6 2" xfId="45500"/>
    <cellStyle name="Saída 2 2 3 2 2 5 7" xfId="45490"/>
    <cellStyle name="Saída 2 2 3 2 2 6" xfId="6533"/>
    <cellStyle name="Saída 2 2 3 2 2 6 2" xfId="8241"/>
    <cellStyle name="Saída 2 2 3 2 2 6 2 2" xfId="12209"/>
    <cellStyle name="Saída 2 2 3 2 2 6 2 2 2" xfId="45503"/>
    <cellStyle name="Saída 2 2 3 2 2 6 2 3" xfId="18270"/>
    <cellStyle name="Saída 2 2 3 2 2 6 2 3 2" xfId="45504"/>
    <cellStyle name="Saída 2 2 3 2 2 6 2 4" xfId="21759"/>
    <cellStyle name="Saída 2 2 3 2 2 6 2 4 2" xfId="45505"/>
    <cellStyle name="Saída 2 2 3 2 2 6 2 5" xfId="45502"/>
    <cellStyle name="Saída 2 2 3 2 2 6 3" xfId="10667"/>
    <cellStyle name="Saída 2 2 3 2 2 6 3 2" xfId="45506"/>
    <cellStyle name="Saída 2 2 3 2 2 6 4" xfId="16977"/>
    <cellStyle name="Saída 2 2 3 2 2 6 4 2" xfId="45507"/>
    <cellStyle name="Saída 2 2 3 2 2 6 5" xfId="20051"/>
    <cellStyle name="Saída 2 2 3 2 2 6 5 2" xfId="45508"/>
    <cellStyle name="Saída 2 2 3 2 2 6 6" xfId="45501"/>
    <cellStyle name="Saída 2 2 3 2 2 7" xfId="5521"/>
    <cellStyle name="Saída 2 2 3 2 2 7 2" xfId="10262"/>
    <cellStyle name="Saída 2 2 3 2 2 7 2 2" xfId="45510"/>
    <cellStyle name="Saída 2 2 3 2 2 7 3" xfId="16216"/>
    <cellStyle name="Saída 2 2 3 2 2 7 3 2" xfId="45511"/>
    <cellStyle name="Saída 2 2 3 2 2 7 4" xfId="19039"/>
    <cellStyle name="Saída 2 2 3 2 2 7 4 2" xfId="45512"/>
    <cellStyle name="Saída 2 2 3 2 2 7 5" xfId="45509"/>
    <cellStyle name="Saída 2 2 3 2 2 8" xfId="7229"/>
    <cellStyle name="Saída 2 2 3 2 2 8 2" xfId="11250"/>
    <cellStyle name="Saída 2 2 3 2 2 8 2 2" xfId="45514"/>
    <cellStyle name="Saída 2 2 3 2 2 8 3" xfId="17508"/>
    <cellStyle name="Saída 2 2 3 2 2 8 3 2" xfId="45515"/>
    <cellStyle name="Saída 2 2 3 2 2 8 4" xfId="20747"/>
    <cellStyle name="Saída 2 2 3 2 2 8 4 2" xfId="45516"/>
    <cellStyle name="Saída 2 2 3 2 2 8 5" xfId="45513"/>
    <cellStyle name="Saída 2 2 3 2 2 9" xfId="4715"/>
    <cellStyle name="Saída 2 2 3 2 2 9 2" xfId="15604"/>
    <cellStyle name="Saída 2 2 3 2 2 9 2 2" xfId="45518"/>
    <cellStyle name="Saída 2 2 3 2 2 9 3" xfId="12333"/>
    <cellStyle name="Saída 2 2 3 2 2 9 3 2" xfId="45519"/>
    <cellStyle name="Saída 2 2 3 2 2 9 4" xfId="45517"/>
    <cellStyle name="Saída 2 2 3 2 3" xfId="2779"/>
    <cellStyle name="Saída 2 2 3 2 3 10" xfId="45520"/>
    <cellStyle name="Saída 2 2 3 2 3 2" xfId="3166"/>
    <cellStyle name="Saída 2 2 3 2 3 2 2" xfId="6788"/>
    <cellStyle name="Saída 2 2 3 2 3 2 2 2" xfId="17181"/>
    <cellStyle name="Saída 2 2 3 2 3 2 2 2 2" xfId="45523"/>
    <cellStyle name="Saída 2 2 3 2 3 2 2 3" xfId="20306"/>
    <cellStyle name="Saída 2 2 3 2 3 2 2 3 2" xfId="45524"/>
    <cellStyle name="Saída 2 2 3 2 3 2 2 4" xfId="45522"/>
    <cellStyle name="Saída 2 2 3 2 3 2 3" xfId="9241"/>
    <cellStyle name="Saída 2 2 3 2 3 2 3 2" xfId="45525"/>
    <cellStyle name="Saída 2 2 3 2 3 2 4" xfId="14476"/>
    <cellStyle name="Saída 2 2 3 2 3 2 4 2" xfId="45526"/>
    <cellStyle name="Saída 2 2 3 2 3 2 5" xfId="13762"/>
    <cellStyle name="Saída 2 2 3 2 3 2 5 2" xfId="45527"/>
    <cellStyle name="Saída 2 2 3 2 3 2 6" xfId="45521"/>
    <cellStyle name="Saída 2 2 3 2 3 3" xfId="3549"/>
    <cellStyle name="Saída 2 2 3 2 3 3 2" xfId="14751"/>
    <cellStyle name="Saída 2 2 3 2 3 3 2 2" xfId="45529"/>
    <cellStyle name="Saída 2 2 3 2 3 3 3" xfId="13396"/>
    <cellStyle name="Saída 2 2 3 2 3 3 3 2" xfId="45530"/>
    <cellStyle name="Saída 2 2 3 2 3 3 4" xfId="45528"/>
    <cellStyle name="Saída 2 2 3 2 3 4" xfId="3932"/>
    <cellStyle name="Saída 2 2 3 2 3 4 2" xfId="15026"/>
    <cellStyle name="Saída 2 2 3 2 3 4 2 2" xfId="45532"/>
    <cellStyle name="Saída 2 2 3 2 3 4 3" xfId="13027"/>
    <cellStyle name="Saída 2 2 3 2 3 4 3 2" xfId="45533"/>
    <cellStyle name="Saída 2 2 3 2 3 4 4" xfId="45531"/>
    <cellStyle name="Saída 2 2 3 2 3 5" xfId="4314"/>
    <cellStyle name="Saída 2 2 3 2 3 5 2" xfId="15298"/>
    <cellStyle name="Saída 2 2 3 2 3 5 2 2" xfId="45535"/>
    <cellStyle name="Saída 2 2 3 2 3 5 3" xfId="12646"/>
    <cellStyle name="Saída 2 2 3 2 3 5 3 2" xfId="45536"/>
    <cellStyle name="Saída 2 2 3 2 3 5 4" xfId="45534"/>
    <cellStyle name="Saída 2 2 3 2 3 6" xfId="5079"/>
    <cellStyle name="Saída 2 2 3 2 3 6 2" xfId="15890"/>
    <cellStyle name="Saída 2 2 3 2 3 6 2 2" xfId="45538"/>
    <cellStyle name="Saída 2 2 3 2 3 6 3" xfId="18597"/>
    <cellStyle name="Saída 2 2 3 2 3 6 3 2" xfId="45539"/>
    <cellStyle name="Saída 2 2 3 2 3 6 4" xfId="45537"/>
    <cellStyle name="Saída 2 2 3 2 3 7" xfId="8909"/>
    <cellStyle name="Saída 2 2 3 2 3 7 2" xfId="45540"/>
    <cellStyle name="Saída 2 2 3 2 3 8" xfId="14196"/>
    <cellStyle name="Saída 2 2 3 2 3 8 2" xfId="45541"/>
    <cellStyle name="Saída 2 2 3 2 3 9" xfId="14484"/>
    <cellStyle name="Saída 2 2 3 2 3 9 2" xfId="45542"/>
    <cellStyle name="Saída 2 2 3 2 4" xfId="2397"/>
    <cellStyle name="Saída 2 2 3 2 4 2" xfId="7285"/>
    <cellStyle name="Saída 2 2 3 2 4 2 2" xfId="11297"/>
    <cellStyle name="Saída 2 2 3 2 4 2 2 2" xfId="45545"/>
    <cellStyle name="Saída 2 2 3 2 4 2 3" xfId="17550"/>
    <cellStyle name="Saída 2 2 3 2 4 2 3 2" xfId="45546"/>
    <cellStyle name="Saída 2 2 3 2 4 2 4" xfId="20803"/>
    <cellStyle name="Saída 2 2 3 2 4 2 4 2" xfId="45547"/>
    <cellStyle name="Saída 2 2 3 2 4 2 5" xfId="45544"/>
    <cellStyle name="Saída 2 2 3 2 4 3" xfId="5577"/>
    <cellStyle name="Saída 2 2 3 2 4 3 2" xfId="16258"/>
    <cellStyle name="Saída 2 2 3 2 4 3 2 2" xfId="45549"/>
    <cellStyle name="Saída 2 2 3 2 4 3 3" xfId="19095"/>
    <cellStyle name="Saída 2 2 3 2 4 3 3 2" xfId="45550"/>
    <cellStyle name="Saída 2 2 3 2 4 3 4" xfId="45548"/>
    <cellStyle name="Saída 2 2 3 2 4 4" xfId="8549"/>
    <cellStyle name="Saída 2 2 3 2 4 4 2" xfId="45551"/>
    <cellStyle name="Saída 2 2 3 2 4 5" xfId="13921"/>
    <cellStyle name="Saída 2 2 3 2 4 5 2" xfId="45552"/>
    <cellStyle name="Saída 2 2 3 2 4 6" xfId="15434"/>
    <cellStyle name="Saída 2 2 3 2 4 6 2" xfId="45553"/>
    <cellStyle name="Saída 2 2 3 2 4 7" xfId="45543"/>
    <cellStyle name="Saída 2 2 3 2 5" xfId="5874"/>
    <cellStyle name="Saída 2 2 3 2 5 2" xfId="7582"/>
    <cellStyle name="Saída 2 2 3 2 5 2 2" xfId="11550"/>
    <cellStyle name="Saída 2 2 3 2 5 2 2 2" xfId="45556"/>
    <cellStyle name="Saída 2 2 3 2 5 2 3" xfId="17788"/>
    <cellStyle name="Saída 2 2 3 2 5 2 3 2" xfId="45557"/>
    <cellStyle name="Saída 2 2 3 2 5 2 4" xfId="21100"/>
    <cellStyle name="Saída 2 2 3 2 5 2 4 2" xfId="45558"/>
    <cellStyle name="Saída 2 2 3 2 5 2 5" xfId="45555"/>
    <cellStyle name="Saída 2 2 3 2 5 3" xfId="10392"/>
    <cellStyle name="Saída 2 2 3 2 5 3 2" xfId="45559"/>
    <cellStyle name="Saída 2 2 3 2 5 4" xfId="16497"/>
    <cellStyle name="Saída 2 2 3 2 5 4 2" xfId="45560"/>
    <cellStyle name="Saída 2 2 3 2 5 5" xfId="19392"/>
    <cellStyle name="Saída 2 2 3 2 5 5 2" xfId="45561"/>
    <cellStyle name="Saída 2 2 3 2 5 6" xfId="45554"/>
    <cellStyle name="Saída 2 2 3 2 6" xfId="6106"/>
    <cellStyle name="Saída 2 2 3 2 6 2" xfId="7814"/>
    <cellStyle name="Saída 2 2 3 2 6 2 2" xfId="11782"/>
    <cellStyle name="Saída 2 2 3 2 6 2 2 2" xfId="45564"/>
    <cellStyle name="Saída 2 2 3 2 6 2 3" xfId="17959"/>
    <cellStyle name="Saída 2 2 3 2 6 2 3 2" xfId="45565"/>
    <cellStyle name="Saída 2 2 3 2 6 2 4" xfId="21332"/>
    <cellStyle name="Saída 2 2 3 2 6 2 4 2" xfId="45566"/>
    <cellStyle name="Saída 2 2 3 2 6 2 5" xfId="45563"/>
    <cellStyle name="Saída 2 2 3 2 6 3" xfId="10432"/>
    <cellStyle name="Saída 2 2 3 2 6 3 2" xfId="45567"/>
    <cellStyle name="Saída 2 2 3 2 6 4" xfId="16668"/>
    <cellStyle name="Saída 2 2 3 2 6 4 2" xfId="45568"/>
    <cellStyle name="Saída 2 2 3 2 6 5" xfId="19624"/>
    <cellStyle name="Saída 2 2 3 2 6 5 2" xfId="45569"/>
    <cellStyle name="Saída 2 2 3 2 6 6" xfId="45562"/>
    <cellStyle name="Saída 2 2 3 2 7" xfId="6338"/>
    <cellStyle name="Saída 2 2 3 2 7 2" xfId="8046"/>
    <cellStyle name="Saída 2 2 3 2 7 2 2" xfId="12014"/>
    <cellStyle name="Saída 2 2 3 2 7 2 2 2" xfId="45572"/>
    <cellStyle name="Saída 2 2 3 2 7 2 3" xfId="18130"/>
    <cellStyle name="Saída 2 2 3 2 7 2 3 2" xfId="45573"/>
    <cellStyle name="Saída 2 2 3 2 7 2 4" xfId="21564"/>
    <cellStyle name="Saída 2 2 3 2 7 2 4 2" xfId="45574"/>
    <cellStyle name="Saída 2 2 3 2 7 2 5" xfId="45571"/>
    <cellStyle name="Saída 2 2 3 2 7 3" xfId="10472"/>
    <cellStyle name="Saída 2 2 3 2 7 3 2" xfId="45575"/>
    <cellStyle name="Saída 2 2 3 2 7 4" xfId="16838"/>
    <cellStyle name="Saída 2 2 3 2 7 4 2" xfId="45576"/>
    <cellStyle name="Saída 2 2 3 2 7 5" xfId="19856"/>
    <cellStyle name="Saída 2 2 3 2 7 5 2" xfId="45577"/>
    <cellStyle name="Saída 2 2 3 2 7 6" xfId="45570"/>
    <cellStyle name="Saída 2 2 3 2 8" xfId="5311"/>
    <cellStyle name="Saída 2 2 3 2 8 2" xfId="10067"/>
    <cellStyle name="Saída 2 2 3 2 8 2 2" xfId="45579"/>
    <cellStyle name="Saída 2 2 3 2 8 3" xfId="16071"/>
    <cellStyle name="Saída 2 2 3 2 8 3 2" xfId="45580"/>
    <cellStyle name="Saída 2 2 3 2 8 4" xfId="18829"/>
    <cellStyle name="Saída 2 2 3 2 8 4 2" xfId="45581"/>
    <cellStyle name="Saída 2 2 3 2 8 5" xfId="45578"/>
    <cellStyle name="Saída 2 2 3 2 9" xfId="7019"/>
    <cellStyle name="Saída 2 2 3 2 9 2" xfId="11053"/>
    <cellStyle name="Saída 2 2 3 2 9 2 2" xfId="45583"/>
    <cellStyle name="Saída 2 2 3 2 9 3" xfId="17363"/>
    <cellStyle name="Saída 2 2 3 2 9 3 2" xfId="45584"/>
    <cellStyle name="Saída 2 2 3 2 9 4" xfId="20537"/>
    <cellStyle name="Saída 2 2 3 2 9 4 2" xfId="45585"/>
    <cellStyle name="Saída 2 2 3 2 9 5" xfId="45582"/>
    <cellStyle name="Saída 2 2 3 3" xfId="2130"/>
    <cellStyle name="Saída 2 2 3 3 10" xfId="4356"/>
    <cellStyle name="Saída 2 2 3 3 10 2" xfId="15331"/>
    <cellStyle name="Saída 2 2 3 3 10 2 2" xfId="45588"/>
    <cellStyle name="Saída 2 2 3 3 10 3" xfId="12604"/>
    <cellStyle name="Saída 2 2 3 3 10 3 2" xfId="45589"/>
    <cellStyle name="Saída 2 2 3 3 10 4" xfId="45587"/>
    <cellStyle name="Saída 2 2 3 3 11" xfId="8287"/>
    <cellStyle name="Saída 2 2 3 3 11 2" xfId="45590"/>
    <cellStyle name="Saída 2 2 3 3 12" xfId="13707"/>
    <cellStyle name="Saída 2 2 3 3 12 2" xfId="45591"/>
    <cellStyle name="Saída 2 2 3 3 13" xfId="45586"/>
    <cellStyle name="Saída 2 2 3 3 2" xfId="2622"/>
    <cellStyle name="Saída 2 2 3 3 2 10" xfId="8752"/>
    <cellStyle name="Saída 2 2 3 3 2 10 2" xfId="45593"/>
    <cellStyle name="Saída 2 2 3 3 2 11" xfId="14075"/>
    <cellStyle name="Saída 2 2 3 3 2 11 2" xfId="45594"/>
    <cellStyle name="Saída 2 2 3 3 2 12" xfId="16202"/>
    <cellStyle name="Saída 2 2 3 3 2 12 2" xfId="45595"/>
    <cellStyle name="Saída 2 2 3 3 2 13" xfId="45592"/>
    <cellStyle name="Saída 2 2 3 3 2 2" xfId="3009"/>
    <cellStyle name="Saída 2 2 3 3 2 2 2" xfId="6738"/>
    <cellStyle name="Saída 2 2 3 3 2 2 2 2" xfId="10843"/>
    <cellStyle name="Saída 2 2 3 3 2 2 2 2 2" xfId="45598"/>
    <cellStyle name="Saída 2 2 3 3 2 2 2 3" xfId="17138"/>
    <cellStyle name="Saída 2 2 3 3 2 2 2 3 2" xfId="45599"/>
    <cellStyle name="Saída 2 2 3 3 2 2 2 4" xfId="20256"/>
    <cellStyle name="Saída 2 2 3 3 2 2 2 4 2" xfId="45600"/>
    <cellStyle name="Saída 2 2 3 3 2 2 2 5" xfId="45597"/>
    <cellStyle name="Saída 2 2 3 3 2 2 3" xfId="5029"/>
    <cellStyle name="Saída 2 2 3 3 2 2 3 2" xfId="15847"/>
    <cellStyle name="Saída 2 2 3 3 2 2 3 2 2" xfId="45602"/>
    <cellStyle name="Saída 2 2 3 3 2 2 3 3" xfId="18547"/>
    <cellStyle name="Saída 2 2 3 3 2 2 3 3 2" xfId="45603"/>
    <cellStyle name="Saída 2 2 3 3 2 2 3 4" xfId="45601"/>
    <cellStyle name="Saída 2 2 3 3 2 2 4" xfId="9101"/>
    <cellStyle name="Saída 2 2 3 3 2 2 4 2" xfId="45604"/>
    <cellStyle name="Saída 2 2 3 3 2 2 5" xfId="14355"/>
    <cellStyle name="Saída 2 2 3 3 2 2 5 2" xfId="45605"/>
    <cellStyle name="Saída 2 2 3 3 2 2 6" xfId="14757"/>
    <cellStyle name="Saída 2 2 3 3 2 2 6 2" xfId="45606"/>
    <cellStyle name="Saída 2 2 3 3 2 2 7" xfId="45596"/>
    <cellStyle name="Saída 2 2 3 3 2 3" xfId="3392"/>
    <cellStyle name="Saída 2 2 3 3 2 3 2" xfId="7545"/>
    <cellStyle name="Saída 2 2 3 3 2 3 2 2" xfId="11515"/>
    <cellStyle name="Saída 2 2 3 3 2 3 2 2 2" xfId="45609"/>
    <cellStyle name="Saída 2 2 3 3 2 3 2 3" xfId="17752"/>
    <cellStyle name="Saída 2 2 3 3 2 3 2 3 2" xfId="45610"/>
    <cellStyle name="Saída 2 2 3 3 2 3 2 4" xfId="21063"/>
    <cellStyle name="Saída 2 2 3 3 2 3 2 4 2" xfId="45611"/>
    <cellStyle name="Saída 2 2 3 3 2 3 2 5" xfId="45608"/>
    <cellStyle name="Saída 2 2 3 3 2 3 3" xfId="5837"/>
    <cellStyle name="Saída 2 2 3 3 2 3 3 2" xfId="16461"/>
    <cellStyle name="Saída 2 2 3 3 2 3 3 2 2" xfId="45613"/>
    <cellStyle name="Saída 2 2 3 3 2 3 3 3" xfId="19355"/>
    <cellStyle name="Saída 2 2 3 3 2 3 3 3 2" xfId="45614"/>
    <cellStyle name="Saída 2 2 3 3 2 3 3 4" xfId="45612"/>
    <cellStyle name="Saída 2 2 3 3 2 3 4" xfId="9315"/>
    <cellStyle name="Saída 2 2 3 3 2 3 4 2" xfId="45615"/>
    <cellStyle name="Saída 2 2 3 3 2 3 5" xfId="14631"/>
    <cellStyle name="Saída 2 2 3 3 2 3 5 2" xfId="45616"/>
    <cellStyle name="Saída 2 2 3 3 2 3 6" xfId="13553"/>
    <cellStyle name="Saída 2 2 3 3 2 3 6 2" xfId="45617"/>
    <cellStyle name="Saída 2 2 3 3 2 3 7" xfId="45607"/>
    <cellStyle name="Saída 2 2 3 3 2 4" xfId="3775"/>
    <cellStyle name="Saída 2 2 3 3 2 4 2" xfId="7610"/>
    <cellStyle name="Saída 2 2 3 3 2 4 2 2" xfId="11578"/>
    <cellStyle name="Saída 2 2 3 3 2 4 2 2 2" xfId="45620"/>
    <cellStyle name="Saída 2 2 3 3 2 4 2 3" xfId="17814"/>
    <cellStyle name="Saída 2 2 3 3 2 4 2 3 2" xfId="45621"/>
    <cellStyle name="Saída 2 2 3 3 2 4 2 4" xfId="21128"/>
    <cellStyle name="Saída 2 2 3 3 2 4 2 4 2" xfId="45622"/>
    <cellStyle name="Saída 2 2 3 3 2 4 2 5" xfId="45619"/>
    <cellStyle name="Saída 2 2 3 3 2 4 3" xfId="5902"/>
    <cellStyle name="Saída 2 2 3 3 2 4 3 2" xfId="16523"/>
    <cellStyle name="Saída 2 2 3 3 2 4 3 2 2" xfId="45624"/>
    <cellStyle name="Saída 2 2 3 3 2 4 3 3" xfId="19420"/>
    <cellStyle name="Saída 2 2 3 3 2 4 3 3 2" xfId="45625"/>
    <cellStyle name="Saída 2 2 3 3 2 4 3 4" xfId="45623"/>
    <cellStyle name="Saída 2 2 3 3 2 4 4" xfId="9493"/>
    <cellStyle name="Saída 2 2 3 3 2 4 4 2" xfId="45626"/>
    <cellStyle name="Saída 2 2 3 3 2 4 5" xfId="14906"/>
    <cellStyle name="Saída 2 2 3 3 2 4 5 2" xfId="45627"/>
    <cellStyle name="Saída 2 2 3 3 2 4 6" xfId="13184"/>
    <cellStyle name="Saída 2 2 3 3 2 4 6 2" xfId="45628"/>
    <cellStyle name="Saída 2 2 3 3 2 4 7" xfId="45618"/>
    <cellStyle name="Saída 2 2 3 3 2 5" xfId="4157"/>
    <cellStyle name="Saída 2 2 3 3 2 5 2" xfId="7842"/>
    <cellStyle name="Saída 2 2 3 3 2 5 2 2" xfId="11810"/>
    <cellStyle name="Saída 2 2 3 3 2 5 2 2 2" xfId="45631"/>
    <cellStyle name="Saída 2 2 3 3 2 5 2 3" xfId="17985"/>
    <cellStyle name="Saída 2 2 3 3 2 5 2 3 2" xfId="45632"/>
    <cellStyle name="Saída 2 2 3 3 2 5 2 4" xfId="21360"/>
    <cellStyle name="Saída 2 2 3 3 2 5 2 4 2" xfId="45633"/>
    <cellStyle name="Saída 2 2 3 3 2 5 2 5" xfId="45630"/>
    <cellStyle name="Saída 2 2 3 3 2 5 3" xfId="6134"/>
    <cellStyle name="Saída 2 2 3 3 2 5 3 2" xfId="16694"/>
    <cellStyle name="Saída 2 2 3 3 2 5 3 2 2" xfId="45635"/>
    <cellStyle name="Saída 2 2 3 3 2 5 3 3" xfId="19652"/>
    <cellStyle name="Saída 2 2 3 3 2 5 3 3 2" xfId="45636"/>
    <cellStyle name="Saída 2 2 3 3 2 5 3 4" xfId="45634"/>
    <cellStyle name="Saída 2 2 3 3 2 5 4" xfId="9670"/>
    <cellStyle name="Saída 2 2 3 3 2 5 4 2" xfId="45637"/>
    <cellStyle name="Saída 2 2 3 3 2 5 5" xfId="15180"/>
    <cellStyle name="Saída 2 2 3 3 2 5 5 2" xfId="45638"/>
    <cellStyle name="Saída 2 2 3 3 2 5 6" xfId="12802"/>
    <cellStyle name="Saída 2 2 3 3 2 5 6 2" xfId="45639"/>
    <cellStyle name="Saída 2 2 3 3 2 5 7" xfId="45629"/>
    <cellStyle name="Saída 2 2 3 3 2 6" xfId="6366"/>
    <cellStyle name="Saída 2 2 3 3 2 6 2" xfId="8074"/>
    <cellStyle name="Saída 2 2 3 3 2 6 2 2" xfId="12042"/>
    <cellStyle name="Saída 2 2 3 3 2 6 2 2 2" xfId="45642"/>
    <cellStyle name="Saída 2 2 3 3 2 6 2 3" xfId="18156"/>
    <cellStyle name="Saída 2 2 3 3 2 6 2 3 2" xfId="45643"/>
    <cellStyle name="Saída 2 2 3 3 2 6 2 4" xfId="21592"/>
    <cellStyle name="Saída 2 2 3 3 2 6 2 4 2" xfId="45644"/>
    <cellStyle name="Saída 2 2 3 3 2 6 2 5" xfId="45641"/>
    <cellStyle name="Saída 2 2 3 3 2 6 3" xfId="10500"/>
    <cellStyle name="Saída 2 2 3 3 2 6 3 2" xfId="45645"/>
    <cellStyle name="Saída 2 2 3 3 2 6 4" xfId="16864"/>
    <cellStyle name="Saída 2 2 3 3 2 6 4 2" xfId="45646"/>
    <cellStyle name="Saída 2 2 3 3 2 6 5" xfId="19884"/>
    <cellStyle name="Saída 2 2 3 3 2 6 5 2" xfId="45647"/>
    <cellStyle name="Saída 2 2 3 3 2 6 6" xfId="45640"/>
    <cellStyle name="Saída 2 2 3 3 2 7" xfId="5354"/>
    <cellStyle name="Saída 2 2 3 3 2 7 2" xfId="10095"/>
    <cellStyle name="Saída 2 2 3 3 2 7 2 2" xfId="45649"/>
    <cellStyle name="Saída 2 2 3 3 2 7 3" xfId="16102"/>
    <cellStyle name="Saída 2 2 3 3 2 7 3 2" xfId="45650"/>
    <cellStyle name="Saída 2 2 3 3 2 7 4" xfId="18872"/>
    <cellStyle name="Saída 2 2 3 3 2 7 4 2" xfId="45651"/>
    <cellStyle name="Saída 2 2 3 3 2 7 5" xfId="45648"/>
    <cellStyle name="Saída 2 2 3 3 2 8" xfId="7062"/>
    <cellStyle name="Saída 2 2 3 3 2 8 2" xfId="11083"/>
    <cellStyle name="Saída 2 2 3 3 2 8 2 2" xfId="45653"/>
    <cellStyle name="Saída 2 2 3 3 2 8 3" xfId="17394"/>
    <cellStyle name="Saída 2 2 3 3 2 8 3 2" xfId="45654"/>
    <cellStyle name="Saída 2 2 3 3 2 8 4" xfId="20580"/>
    <cellStyle name="Saída 2 2 3 3 2 8 4 2" xfId="45655"/>
    <cellStyle name="Saída 2 2 3 3 2 8 5" xfId="45652"/>
    <cellStyle name="Saída 2 2 3 3 2 9" xfId="4444"/>
    <cellStyle name="Saída 2 2 3 3 2 9 2" xfId="15412"/>
    <cellStyle name="Saída 2 2 3 3 2 9 2 2" xfId="45657"/>
    <cellStyle name="Saída 2 2 3 3 2 9 3" xfId="12529"/>
    <cellStyle name="Saída 2 2 3 3 2 9 3 2" xfId="45658"/>
    <cellStyle name="Saída 2 2 3 3 2 9 4" xfId="45656"/>
    <cellStyle name="Saída 2 2 3 3 3" xfId="2575"/>
    <cellStyle name="Saída 2 2 3 3 3 10" xfId="45659"/>
    <cellStyle name="Saída 2 2 3 3 3 2" xfId="2962"/>
    <cellStyle name="Saída 2 2 3 3 3 2 2" xfId="6717"/>
    <cellStyle name="Saída 2 2 3 3 3 2 2 2" xfId="17120"/>
    <cellStyle name="Saída 2 2 3 3 3 2 2 2 2" xfId="45662"/>
    <cellStyle name="Saída 2 2 3 3 3 2 2 3" xfId="20235"/>
    <cellStyle name="Saída 2 2 3 3 3 2 2 3 2" xfId="45663"/>
    <cellStyle name="Saída 2 2 3 3 3 2 2 4" xfId="45661"/>
    <cellStyle name="Saída 2 2 3 3 3 2 3" xfId="9056"/>
    <cellStyle name="Saída 2 2 3 3 3 2 3 2" xfId="45664"/>
    <cellStyle name="Saída 2 2 3 3 3 2 4" xfId="14318"/>
    <cellStyle name="Saída 2 2 3 3 3 2 4 2" xfId="45665"/>
    <cellStyle name="Saída 2 2 3 3 3 2 5" xfId="15519"/>
    <cellStyle name="Saída 2 2 3 3 3 2 5 2" xfId="45666"/>
    <cellStyle name="Saída 2 2 3 3 3 2 6" xfId="45660"/>
    <cellStyle name="Saída 2 2 3 3 3 3" xfId="3345"/>
    <cellStyle name="Saída 2 2 3 3 3 3 2" xfId="14594"/>
    <cellStyle name="Saída 2 2 3 3 3 3 2 2" xfId="45668"/>
    <cellStyle name="Saída 2 2 3 3 3 3 3" xfId="13672"/>
    <cellStyle name="Saída 2 2 3 3 3 3 3 2" xfId="45669"/>
    <cellStyle name="Saída 2 2 3 3 3 3 4" xfId="45667"/>
    <cellStyle name="Saída 2 2 3 3 3 4" xfId="3728"/>
    <cellStyle name="Saída 2 2 3 3 3 4 2" xfId="14869"/>
    <cellStyle name="Saída 2 2 3 3 3 4 2 2" xfId="45671"/>
    <cellStyle name="Saída 2 2 3 3 3 4 3" xfId="13231"/>
    <cellStyle name="Saída 2 2 3 3 3 4 3 2" xfId="45672"/>
    <cellStyle name="Saída 2 2 3 3 3 4 4" xfId="45670"/>
    <cellStyle name="Saída 2 2 3 3 3 5" xfId="4110"/>
    <cellStyle name="Saída 2 2 3 3 3 5 2" xfId="15143"/>
    <cellStyle name="Saída 2 2 3 3 3 5 2 2" xfId="45674"/>
    <cellStyle name="Saída 2 2 3 3 3 5 3" xfId="12849"/>
    <cellStyle name="Saída 2 2 3 3 3 5 3 2" xfId="45675"/>
    <cellStyle name="Saída 2 2 3 3 3 5 4" xfId="45673"/>
    <cellStyle name="Saída 2 2 3 3 3 6" xfId="5008"/>
    <cellStyle name="Saída 2 2 3 3 3 6 2" xfId="15829"/>
    <cellStyle name="Saída 2 2 3 3 3 6 2 2" xfId="45677"/>
    <cellStyle name="Saída 2 2 3 3 3 6 3" xfId="18526"/>
    <cellStyle name="Saída 2 2 3 3 3 6 3 2" xfId="45678"/>
    <cellStyle name="Saída 2 2 3 3 3 6 4" xfId="45676"/>
    <cellStyle name="Saída 2 2 3 3 3 7" xfId="8707"/>
    <cellStyle name="Saída 2 2 3 3 3 7 2" xfId="45679"/>
    <cellStyle name="Saída 2 2 3 3 3 8" xfId="14038"/>
    <cellStyle name="Saída 2 2 3 3 3 8 2" xfId="45680"/>
    <cellStyle name="Saída 2 2 3 3 3 9" xfId="13999"/>
    <cellStyle name="Saída 2 2 3 3 3 9 2" xfId="45681"/>
    <cellStyle name="Saída 2 2 3 3 4" xfId="2330"/>
    <cellStyle name="Saída 2 2 3 3 4 2" xfId="7318"/>
    <cellStyle name="Saída 2 2 3 3 4 2 2" xfId="11322"/>
    <cellStyle name="Saída 2 2 3 3 4 2 2 2" xfId="45684"/>
    <cellStyle name="Saída 2 2 3 3 4 2 3" xfId="17578"/>
    <cellStyle name="Saída 2 2 3 3 4 2 3 2" xfId="45685"/>
    <cellStyle name="Saída 2 2 3 3 4 2 4" xfId="20836"/>
    <cellStyle name="Saída 2 2 3 3 4 2 4 2" xfId="45686"/>
    <cellStyle name="Saída 2 2 3 3 4 2 5" xfId="45683"/>
    <cellStyle name="Saída 2 2 3 3 4 3" xfId="5610"/>
    <cellStyle name="Saída 2 2 3 3 4 3 2" xfId="16286"/>
    <cellStyle name="Saída 2 2 3 3 4 3 2 2" xfId="45688"/>
    <cellStyle name="Saída 2 2 3 3 4 3 3" xfId="19128"/>
    <cellStyle name="Saída 2 2 3 3 4 3 3 2" xfId="45689"/>
    <cellStyle name="Saída 2 2 3 3 4 3 4" xfId="45687"/>
    <cellStyle name="Saída 2 2 3 3 4 4" xfId="8483"/>
    <cellStyle name="Saída 2 2 3 3 4 4 2" xfId="45690"/>
    <cellStyle name="Saída 2 2 3 3 4 5" xfId="13868"/>
    <cellStyle name="Saída 2 2 3 3 4 5 2" xfId="45691"/>
    <cellStyle name="Saída 2 2 3 3 4 6" xfId="16984"/>
    <cellStyle name="Saída 2 2 3 3 4 6 2" xfId="45692"/>
    <cellStyle name="Saída 2 2 3 3 4 7" xfId="45682"/>
    <cellStyle name="Saída 2 2 3 3 5" xfId="4924"/>
    <cellStyle name="Saída 2 2 3 3 5 2" xfId="6633"/>
    <cellStyle name="Saída 2 2 3 3 5 2 2" xfId="10764"/>
    <cellStyle name="Saída 2 2 3 3 5 2 2 2" xfId="45695"/>
    <cellStyle name="Saída 2 2 3 3 5 2 3" xfId="17047"/>
    <cellStyle name="Saída 2 2 3 3 5 2 3 2" xfId="45696"/>
    <cellStyle name="Saída 2 2 3 3 5 2 4" xfId="20151"/>
    <cellStyle name="Saída 2 2 3 3 5 2 4 2" xfId="45697"/>
    <cellStyle name="Saída 2 2 3 3 5 2 5" xfId="45694"/>
    <cellStyle name="Saída 2 2 3 3 5 3" xfId="9938"/>
    <cellStyle name="Saída 2 2 3 3 5 3 2" xfId="45698"/>
    <cellStyle name="Saída 2 2 3 3 5 4" xfId="15757"/>
    <cellStyle name="Saída 2 2 3 3 5 4 2" xfId="45699"/>
    <cellStyle name="Saída 2 2 3 3 5 5" xfId="18442"/>
    <cellStyle name="Saída 2 2 3 3 5 5 2" xfId="45700"/>
    <cellStyle name="Saída 2 2 3 3 5 6" xfId="45693"/>
    <cellStyle name="Saída 2 2 3 3 6" xfId="5656"/>
    <cellStyle name="Saída 2 2 3 3 6 2" xfId="7364"/>
    <cellStyle name="Saída 2 2 3 3 6 2 2" xfId="11353"/>
    <cellStyle name="Saída 2 2 3 3 6 2 2 2" xfId="45703"/>
    <cellStyle name="Saída 2 2 3 3 6 2 3" xfId="17620"/>
    <cellStyle name="Saída 2 2 3 3 6 2 3 2" xfId="45704"/>
    <cellStyle name="Saída 2 2 3 3 6 2 4" xfId="20882"/>
    <cellStyle name="Saída 2 2 3 3 6 2 4 2" xfId="45705"/>
    <cellStyle name="Saída 2 2 3 3 6 2 5" xfId="45702"/>
    <cellStyle name="Saída 2 2 3 3 6 3" xfId="10311"/>
    <cellStyle name="Saída 2 2 3 3 6 3 2" xfId="45706"/>
    <cellStyle name="Saída 2 2 3 3 6 4" xfId="16328"/>
    <cellStyle name="Saída 2 2 3 3 6 4 2" xfId="45707"/>
    <cellStyle name="Saída 2 2 3 3 6 5" xfId="19174"/>
    <cellStyle name="Saída 2 2 3 3 6 5 2" xfId="45708"/>
    <cellStyle name="Saída 2 2 3 3 6 6" xfId="45701"/>
    <cellStyle name="Saída 2 2 3 3 7" xfId="4914"/>
    <cellStyle name="Saída 2 2 3 3 7 2" xfId="6623"/>
    <cellStyle name="Saída 2 2 3 3 7 2 2" xfId="10756"/>
    <cellStyle name="Saída 2 2 3 3 7 2 2 2" xfId="45711"/>
    <cellStyle name="Saída 2 2 3 3 7 2 3" xfId="17038"/>
    <cellStyle name="Saída 2 2 3 3 7 2 3 2" xfId="45712"/>
    <cellStyle name="Saída 2 2 3 3 7 2 4" xfId="20141"/>
    <cellStyle name="Saída 2 2 3 3 7 2 4 2" xfId="45713"/>
    <cellStyle name="Saída 2 2 3 3 7 2 5" xfId="45710"/>
    <cellStyle name="Saída 2 2 3 3 7 3" xfId="9930"/>
    <cellStyle name="Saída 2 2 3 3 7 3 2" xfId="45714"/>
    <cellStyle name="Saída 2 2 3 3 7 4" xfId="15748"/>
    <cellStyle name="Saída 2 2 3 3 7 4 2" xfId="45715"/>
    <cellStyle name="Saída 2 2 3 3 7 5" xfId="18432"/>
    <cellStyle name="Saída 2 2 3 3 7 5 2" xfId="45716"/>
    <cellStyle name="Saída 2 2 3 3 7 6" xfId="45709"/>
    <cellStyle name="Saída 2 2 3 3 8" xfId="5225"/>
    <cellStyle name="Saída 2 2 3 3 8 2" xfId="10006"/>
    <cellStyle name="Saída 2 2 3 3 8 2 2" xfId="45718"/>
    <cellStyle name="Saída 2 2 3 3 8 3" xfId="16005"/>
    <cellStyle name="Saída 2 2 3 3 8 3 2" xfId="45719"/>
    <cellStyle name="Saída 2 2 3 3 8 4" xfId="18743"/>
    <cellStyle name="Saída 2 2 3 3 8 4 2" xfId="45720"/>
    <cellStyle name="Saída 2 2 3 3 8 5" xfId="45717"/>
    <cellStyle name="Saída 2 2 3 3 9" xfId="6934"/>
    <cellStyle name="Saída 2 2 3 3 9 2" xfId="10993"/>
    <cellStyle name="Saída 2 2 3 3 9 2 2" xfId="45722"/>
    <cellStyle name="Saída 2 2 3 3 9 3" xfId="17296"/>
    <cellStyle name="Saída 2 2 3 3 9 3 2" xfId="45723"/>
    <cellStyle name="Saída 2 2 3 3 9 4" xfId="20452"/>
    <cellStyle name="Saída 2 2 3 3 9 4 2" xfId="45724"/>
    <cellStyle name="Saída 2 2 3 3 9 5" xfId="45721"/>
    <cellStyle name="Saída 2 2 3 4" xfId="2665"/>
    <cellStyle name="Saída 2 2 3 4 10" xfId="8795"/>
    <cellStyle name="Saída 2 2 3 4 10 2" xfId="45726"/>
    <cellStyle name="Saída 2 2 3 4 11" xfId="14111"/>
    <cellStyle name="Saída 2 2 3 4 11 2" xfId="45727"/>
    <cellStyle name="Saída 2 2 3 4 12" xfId="14170"/>
    <cellStyle name="Saída 2 2 3 4 12 2" xfId="45728"/>
    <cellStyle name="Saída 2 2 3 4 13" xfId="45725"/>
    <cellStyle name="Saída 2 2 3 4 2" xfId="3052"/>
    <cellStyle name="Saída 2 2 3 4 2 2" xfId="6747"/>
    <cellStyle name="Saída 2 2 3 4 2 2 2" xfId="10852"/>
    <cellStyle name="Saída 2 2 3 4 2 2 2 2" xfId="45731"/>
    <cellStyle name="Saída 2 2 3 4 2 2 3" xfId="17146"/>
    <cellStyle name="Saída 2 2 3 4 2 2 3 2" xfId="45732"/>
    <cellStyle name="Saída 2 2 3 4 2 2 4" xfId="20265"/>
    <cellStyle name="Saída 2 2 3 4 2 2 4 2" xfId="45733"/>
    <cellStyle name="Saída 2 2 3 4 2 2 5" xfId="45730"/>
    <cellStyle name="Saída 2 2 3 4 2 3" xfId="5038"/>
    <cellStyle name="Saída 2 2 3 4 2 3 2" xfId="15855"/>
    <cellStyle name="Saída 2 2 3 4 2 3 2 2" xfId="45735"/>
    <cellStyle name="Saída 2 2 3 4 2 3 3" xfId="18556"/>
    <cellStyle name="Saída 2 2 3 4 2 3 3 2" xfId="45736"/>
    <cellStyle name="Saída 2 2 3 4 2 3 4" xfId="45734"/>
    <cellStyle name="Saída 2 2 3 4 2 4" xfId="9144"/>
    <cellStyle name="Saída 2 2 3 4 2 4 2" xfId="45737"/>
    <cellStyle name="Saída 2 2 3 4 2 5" xfId="14391"/>
    <cellStyle name="Saída 2 2 3 4 2 5 2" xfId="45738"/>
    <cellStyle name="Saída 2 2 3 4 2 6" xfId="15483"/>
    <cellStyle name="Saída 2 2 3 4 2 6 2" xfId="45739"/>
    <cellStyle name="Saída 2 2 3 4 2 7" xfId="45729"/>
    <cellStyle name="Saída 2 2 3 4 3" xfId="3435"/>
    <cellStyle name="Saída 2 2 3 4 3 2" xfId="4600"/>
    <cellStyle name="Saída 2 2 3 4 3 2 2" xfId="9841"/>
    <cellStyle name="Saída 2 2 3 4 3 2 2 2" xfId="45742"/>
    <cellStyle name="Saída 2 2 3 4 3 2 3" xfId="15532"/>
    <cellStyle name="Saída 2 2 3 4 3 2 3 2" xfId="45743"/>
    <cellStyle name="Saída 2 2 3 4 3 2 4" xfId="13594"/>
    <cellStyle name="Saída 2 2 3 4 3 2 4 2" xfId="45744"/>
    <cellStyle name="Saída 2 2 3 4 3 2 5" xfId="45741"/>
    <cellStyle name="Saída 2 2 3 4 3 3" xfId="4756"/>
    <cellStyle name="Saída 2 2 3 4 3 3 2" xfId="15634"/>
    <cellStyle name="Saída 2 2 3 4 3 3 2 2" xfId="45746"/>
    <cellStyle name="Saída 2 2 3 4 3 3 3" xfId="12221"/>
    <cellStyle name="Saída 2 2 3 4 3 3 3 2" xfId="45747"/>
    <cellStyle name="Saída 2 2 3 4 3 3 4" xfId="45745"/>
    <cellStyle name="Saída 2 2 3 4 3 4" xfId="9358"/>
    <cellStyle name="Saída 2 2 3 4 3 4 2" xfId="45748"/>
    <cellStyle name="Saída 2 2 3 4 3 5" xfId="14667"/>
    <cellStyle name="Saída 2 2 3 4 3 5 2" xfId="45749"/>
    <cellStyle name="Saída 2 2 3 4 3 6" xfId="13510"/>
    <cellStyle name="Saída 2 2 3 4 3 6 2" xfId="45750"/>
    <cellStyle name="Saída 2 2 3 4 3 7" xfId="45740"/>
    <cellStyle name="Saída 2 2 3 4 4" xfId="3818"/>
    <cellStyle name="Saída 2 2 3 4 4 2" xfId="7629"/>
    <cellStyle name="Saída 2 2 3 4 4 2 2" xfId="11597"/>
    <cellStyle name="Saída 2 2 3 4 4 2 2 2" xfId="45753"/>
    <cellStyle name="Saída 2 2 3 4 4 2 3" xfId="17829"/>
    <cellStyle name="Saída 2 2 3 4 4 2 3 2" xfId="45754"/>
    <cellStyle name="Saída 2 2 3 4 4 2 4" xfId="21147"/>
    <cellStyle name="Saída 2 2 3 4 4 2 4 2" xfId="45755"/>
    <cellStyle name="Saída 2 2 3 4 4 2 5" xfId="45752"/>
    <cellStyle name="Saída 2 2 3 4 4 3" xfId="5921"/>
    <cellStyle name="Saída 2 2 3 4 4 3 2" xfId="16538"/>
    <cellStyle name="Saída 2 2 3 4 4 3 2 2" xfId="45757"/>
    <cellStyle name="Saída 2 2 3 4 4 3 3" xfId="19439"/>
    <cellStyle name="Saída 2 2 3 4 4 3 3 2" xfId="45758"/>
    <cellStyle name="Saída 2 2 3 4 4 3 4" xfId="45756"/>
    <cellStyle name="Saída 2 2 3 4 4 4" xfId="9536"/>
    <cellStyle name="Saída 2 2 3 4 4 4 2" xfId="45759"/>
    <cellStyle name="Saída 2 2 3 4 4 5" xfId="14942"/>
    <cellStyle name="Saída 2 2 3 4 4 5 2" xfId="45760"/>
    <cellStyle name="Saída 2 2 3 4 4 6" xfId="13141"/>
    <cellStyle name="Saída 2 2 3 4 4 6 2" xfId="45761"/>
    <cellStyle name="Saída 2 2 3 4 4 7" xfId="45751"/>
    <cellStyle name="Saída 2 2 3 4 5" xfId="4200"/>
    <cellStyle name="Saída 2 2 3 4 5 2" xfId="7861"/>
    <cellStyle name="Saída 2 2 3 4 5 2 2" xfId="11829"/>
    <cellStyle name="Saída 2 2 3 4 5 2 2 2" xfId="45764"/>
    <cellStyle name="Saída 2 2 3 4 5 2 3" xfId="18000"/>
    <cellStyle name="Saída 2 2 3 4 5 2 3 2" xfId="45765"/>
    <cellStyle name="Saída 2 2 3 4 5 2 4" xfId="21379"/>
    <cellStyle name="Saída 2 2 3 4 5 2 4 2" xfId="45766"/>
    <cellStyle name="Saída 2 2 3 4 5 2 5" xfId="45763"/>
    <cellStyle name="Saída 2 2 3 4 5 3" xfId="6153"/>
    <cellStyle name="Saída 2 2 3 4 5 3 2" xfId="16709"/>
    <cellStyle name="Saída 2 2 3 4 5 3 2 2" xfId="45768"/>
    <cellStyle name="Saída 2 2 3 4 5 3 3" xfId="19671"/>
    <cellStyle name="Saída 2 2 3 4 5 3 3 2" xfId="45769"/>
    <cellStyle name="Saída 2 2 3 4 5 3 4" xfId="45767"/>
    <cellStyle name="Saída 2 2 3 4 5 4" xfId="9713"/>
    <cellStyle name="Saída 2 2 3 4 5 4 2" xfId="45770"/>
    <cellStyle name="Saída 2 2 3 4 5 5" xfId="15216"/>
    <cellStyle name="Saída 2 2 3 4 5 5 2" xfId="45771"/>
    <cellStyle name="Saída 2 2 3 4 5 6" xfId="12759"/>
    <cellStyle name="Saída 2 2 3 4 5 6 2" xfId="45772"/>
    <cellStyle name="Saída 2 2 3 4 5 7" xfId="45762"/>
    <cellStyle name="Saída 2 2 3 4 6" xfId="6385"/>
    <cellStyle name="Saída 2 2 3 4 6 2" xfId="8093"/>
    <cellStyle name="Saída 2 2 3 4 6 2 2" xfId="12061"/>
    <cellStyle name="Saída 2 2 3 4 6 2 2 2" xfId="45775"/>
    <cellStyle name="Saída 2 2 3 4 6 2 3" xfId="18171"/>
    <cellStyle name="Saída 2 2 3 4 6 2 3 2" xfId="45776"/>
    <cellStyle name="Saída 2 2 3 4 6 2 4" xfId="21611"/>
    <cellStyle name="Saída 2 2 3 4 6 2 4 2" xfId="45777"/>
    <cellStyle name="Saída 2 2 3 4 6 2 5" xfId="45774"/>
    <cellStyle name="Saída 2 2 3 4 6 3" xfId="10519"/>
    <cellStyle name="Saída 2 2 3 4 6 3 2" xfId="45778"/>
    <cellStyle name="Saída 2 2 3 4 6 4" xfId="16879"/>
    <cellStyle name="Saída 2 2 3 4 6 4 2" xfId="45779"/>
    <cellStyle name="Saída 2 2 3 4 6 5" xfId="19903"/>
    <cellStyle name="Saída 2 2 3 4 6 5 2" xfId="45780"/>
    <cellStyle name="Saída 2 2 3 4 6 6" xfId="45773"/>
    <cellStyle name="Saída 2 2 3 4 7" xfId="5373"/>
    <cellStyle name="Saída 2 2 3 4 7 2" xfId="10114"/>
    <cellStyle name="Saída 2 2 3 4 7 2 2" xfId="45782"/>
    <cellStyle name="Saída 2 2 3 4 7 3" xfId="16117"/>
    <cellStyle name="Saída 2 2 3 4 7 3 2" xfId="45783"/>
    <cellStyle name="Saída 2 2 3 4 7 4" xfId="18891"/>
    <cellStyle name="Saída 2 2 3 4 7 4 2" xfId="45784"/>
    <cellStyle name="Saída 2 2 3 4 7 5" xfId="45781"/>
    <cellStyle name="Saída 2 2 3 4 8" xfId="7081"/>
    <cellStyle name="Saída 2 2 3 4 8 2" xfId="11102"/>
    <cellStyle name="Saída 2 2 3 4 8 2 2" xfId="45786"/>
    <cellStyle name="Saída 2 2 3 4 8 3" xfId="17409"/>
    <cellStyle name="Saída 2 2 3 4 8 3 2" xfId="45787"/>
    <cellStyle name="Saída 2 2 3 4 8 4" xfId="20599"/>
    <cellStyle name="Saída 2 2 3 4 8 4 2" xfId="45788"/>
    <cellStyle name="Saída 2 2 3 4 8 5" xfId="45785"/>
    <cellStyle name="Saída 2 2 3 4 9" xfId="4468"/>
    <cellStyle name="Saída 2 2 3 4 9 2" xfId="15432"/>
    <cellStyle name="Saída 2 2 3 4 9 2 2" xfId="45790"/>
    <cellStyle name="Saída 2 2 3 4 9 3" xfId="12505"/>
    <cellStyle name="Saída 2 2 3 4 9 3 2" xfId="45791"/>
    <cellStyle name="Saída 2 2 3 4 9 4" xfId="45789"/>
    <cellStyle name="Saída 2 2 3 5" xfId="2474"/>
    <cellStyle name="Saída 2 2 3 5 10" xfId="45792"/>
    <cellStyle name="Saída 2 2 3 5 2" xfId="2861"/>
    <cellStyle name="Saída 2 2 3 5 2 2" xfId="7292"/>
    <cellStyle name="Saída 2 2 3 5 2 2 2" xfId="17557"/>
    <cellStyle name="Saída 2 2 3 5 2 2 2 2" xfId="45795"/>
    <cellStyle name="Saída 2 2 3 5 2 2 3" xfId="20810"/>
    <cellStyle name="Saída 2 2 3 5 2 2 3 2" xfId="45796"/>
    <cellStyle name="Saída 2 2 3 5 2 2 4" xfId="45794"/>
    <cellStyle name="Saída 2 2 3 5 2 3" xfId="8987"/>
    <cellStyle name="Saída 2 2 3 5 2 3 2" xfId="45797"/>
    <cellStyle name="Saída 2 2 3 5 2 4" xfId="14238"/>
    <cellStyle name="Saída 2 2 3 5 2 4 2" xfId="45798"/>
    <cellStyle name="Saída 2 2 3 5 2 5" xfId="15433"/>
    <cellStyle name="Saída 2 2 3 5 2 5 2" xfId="45799"/>
    <cellStyle name="Saída 2 2 3 5 2 6" xfId="45793"/>
    <cellStyle name="Saída 2 2 3 5 3" xfId="3244"/>
    <cellStyle name="Saída 2 2 3 5 3 2" xfId="14514"/>
    <cellStyle name="Saída 2 2 3 5 3 2 2" xfId="45801"/>
    <cellStyle name="Saída 2 2 3 5 3 3" xfId="15947"/>
    <cellStyle name="Saída 2 2 3 5 3 3 2" xfId="45802"/>
    <cellStyle name="Saída 2 2 3 5 3 4" xfId="45800"/>
    <cellStyle name="Saída 2 2 3 5 4" xfId="3627"/>
    <cellStyle name="Saída 2 2 3 5 4 2" xfId="14789"/>
    <cellStyle name="Saída 2 2 3 5 4 2 2" xfId="45804"/>
    <cellStyle name="Saída 2 2 3 5 4 3" xfId="12774"/>
    <cellStyle name="Saída 2 2 3 5 4 3 2" xfId="45805"/>
    <cellStyle name="Saída 2 2 3 5 4 4" xfId="45803"/>
    <cellStyle name="Saída 2 2 3 5 5" xfId="4009"/>
    <cellStyle name="Saída 2 2 3 5 5 2" xfId="15063"/>
    <cellStyle name="Saída 2 2 3 5 5 2 2" xfId="45807"/>
    <cellStyle name="Saída 2 2 3 5 5 3" xfId="12950"/>
    <cellStyle name="Saída 2 2 3 5 5 3 2" xfId="45808"/>
    <cellStyle name="Saída 2 2 3 5 5 4" xfId="45806"/>
    <cellStyle name="Saída 2 2 3 5 6" xfId="5584"/>
    <cellStyle name="Saída 2 2 3 5 6 2" xfId="16265"/>
    <cellStyle name="Saída 2 2 3 5 6 2 2" xfId="45810"/>
    <cellStyle name="Saída 2 2 3 5 6 3" xfId="19102"/>
    <cellStyle name="Saída 2 2 3 5 6 3 2" xfId="45811"/>
    <cellStyle name="Saída 2 2 3 5 6 4" xfId="45809"/>
    <cellStyle name="Saída 2 2 3 5 7" xfId="8622"/>
    <cellStyle name="Saída 2 2 3 5 7 2" xfId="45812"/>
    <cellStyle name="Saída 2 2 3 5 8" xfId="13958"/>
    <cellStyle name="Saída 2 2 3 5 8 2" xfId="45813"/>
    <cellStyle name="Saída 2 2 3 5 9" xfId="17190"/>
    <cellStyle name="Saída 2 2 3 5 9 2" xfId="45814"/>
    <cellStyle name="Saída 2 2 3 6" xfId="5827"/>
    <cellStyle name="Saída 2 2 3 6 2" xfId="7535"/>
    <cellStyle name="Saída 2 2 3 6 2 2" xfId="11505"/>
    <cellStyle name="Saída 2 2 3 6 2 2 2" xfId="45817"/>
    <cellStyle name="Saída 2 2 3 6 2 3" xfId="17744"/>
    <cellStyle name="Saída 2 2 3 6 2 3 2" xfId="45818"/>
    <cellStyle name="Saída 2 2 3 6 2 4" xfId="21053"/>
    <cellStyle name="Saída 2 2 3 6 2 4 2" xfId="45819"/>
    <cellStyle name="Saída 2 2 3 6 2 5" xfId="45816"/>
    <cellStyle name="Saída 2 2 3 6 3" xfId="10359"/>
    <cellStyle name="Saída 2 2 3 6 3 2" xfId="45820"/>
    <cellStyle name="Saída 2 2 3 6 4" xfId="16453"/>
    <cellStyle name="Saída 2 2 3 6 4 2" xfId="45821"/>
    <cellStyle name="Saída 2 2 3 6 5" xfId="19345"/>
    <cellStyle name="Saída 2 2 3 6 5 2" xfId="45822"/>
    <cellStyle name="Saída 2 2 3 6 6" xfId="45815"/>
    <cellStyle name="Saída 2 2 3 7" xfId="5162"/>
    <cellStyle name="Saída 2 2 3 7 2" xfId="6871"/>
    <cellStyle name="Saída 2 2 3 7 2 2" xfId="10953"/>
    <cellStyle name="Saída 2 2 3 7 2 2 2" xfId="45825"/>
    <cellStyle name="Saída 2 2 3 7 2 3" xfId="17250"/>
    <cellStyle name="Saída 2 2 3 7 2 3 2" xfId="45826"/>
    <cellStyle name="Saída 2 2 3 7 2 4" xfId="20389"/>
    <cellStyle name="Saída 2 2 3 7 2 4 2" xfId="45827"/>
    <cellStyle name="Saída 2 2 3 7 2 5" xfId="45824"/>
    <cellStyle name="Saída 2 2 3 7 3" xfId="9985"/>
    <cellStyle name="Saída 2 2 3 7 3 2" xfId="45828"/>
    <cellStyle name="Saída 2 2 3 7 4" xfId="15959"/>
    <cellStyle name="Saída 2 2 3 7 4 2" xfId="45829"/>
    <cellStyle name="Saída 2 2 3 7 5" xfId="18680"/>
    <cellStyle name="Saída 2 2 3 7 5 2" xfId="45830"/>
    <cellStyle name="Saída 2 2 3 7 6" xfId="45823"/>
    <cellStyle name="Saída 2 2 3 8" xfId="5794"/>
    <cellStyle name="Saída 2 2 3 8 2" xfId="7502"/>
    <cellStyle name="Saída 2 2 3 8 2 2" xfId="11477"/>
    <cellStyle name="Saída 2 2 3 8 2 2 2" xfId="45833"/>
    <cellStyle name="Saída 2 2 3 8 2 3" xfId="17718"/>
    <cellStyle name="Saída 2 2 3 8 2 3 2" xfId="45834"/>
    <cellStyle name="Saída 2 2 3 8 2 4" xfId="21020"/>
    <cellStyle name="Saída 2 2 3 8 2 4 2" xfId="45835"/>
    <cellStyle name="Saída 2 2 3 8 2 5" xfId="45832"/>
    <cellStyle name="Saída 2 2 3 8 3" xfId="10338"/>
    <cellStyle name="Saída 2 2 3 8 3 2" xfId="45836"/>
    <cellStyle name="Saída 2 2 3 8 4" xfId="16427"/>
    <cellStyle name="Saída 2 2 3 8 4 2" xfId="45837"/>
    <cellStyle name="Saída 2 2 3 8 5" xfId="19312"/>
    <cellStyle name="Saída 2 2 3 8 5 2" xfId="45838"/>
    <cellStyle name="Saída 2 2 3 8 6" xfId="45831"/>
    <cellStyle name="Saída 2 2 3 9" xfId="5813"/>
    <cellStyle name="Saída 2 2 3 9 2" xfId="7521"/>
    <cellStyle name="Saída 2 2 3 9 2 2" xfId="11492"/>
    <cellStyle name="Saída 2 2 3 9 2 2 2" xfId="45841"/>
    <cellStyle name="Saída 2 2 3 9 2 3" xfId="17733"/>
    <cellStyle name="Saída 2 2 3 9 2 3 2" xfId="45842"/>
    <cellStyle name="Saída 2 2 3 9 2 4" xfId="21039"/>
    <cellStyle name="Saída 2 2 3 9 2 4 2" xfId="45843"/>
    <cellStyle name="Saída 2 2 3 9 2 5" xfId="45840"/>
    <cellStyle name="Saída 2 2 3 9 3" xfId="10348"/>
    <cellStyle name="Saída 2 2 3 9 3 2" xfId="45844"/>
    <cellStyle name="Saída 2 2 3 9 4" xfId="16442"/>
    <cellStyle name="Saída 2 2 3 9 4 2" xfId="45845"/>
    <cellStyle name="Saída 2 2 3 9 5" xfId="19331"/>
    <cellStyle name="Saída 2 2 3 9 5 2" xfId="45846"/>
    <cellStyle name="Saída 2 2 3 9 6" xfId="45839"/>
    <cellStyle name="Saída 2 2 4" xfId="2565"/>
    <cellStyle name="Saída 2 2 4 10" xfId="45847"/>
    <cellStyle name="Saída 2 2 4 2" xfId="2952"/>
    <cellStyle name="Saída 2 2 4 2 2" xfId="4578"/>
    <cellStyle name="Saída 2 2 4 2 2 2" xfId="15513"/>
    <cellStyle name="Saída 2 2 4 2 2 2 2" xfId="45850"/>
    <cellStyle name="Saída 2 2 4 2 2 3" xfId="12415"/>
    <cellStyle name="Saída 2 2 4 2 2 3 2" xfId="45851"/>
    <cellStyle name="Saída 2 2 4 2 2 4" xfId="45849"/>
    <cellStyle name="Saída 2 2 4 2 3" xfId="9049"/>
    <cellStyle name="Saída 2 2 4 2 3 2" xfId="45852"/>
    <cellStyle name="Saída 2 2 4 2 4" xfId="14309"/>
    <cellStyle name="Saída 2 2 4 2 4 2" xfId="45853"/>
    <cellStyle name="Saída 2 2 4 2 5" xfId="16215"/>
    <cellStyle name="Saída 2 2 4 2 5 2" xfId="45854"/>
    <cellStyle name="Saída 2 2 4 2 6" xfId="45848"/>
    <cellStyle name="Saída 2 2 4 3" xfId="3335"/>
    <cellStyle name="Saída 2 2 4 3 2" xfId="14585"/>
    <cellStyle name="Saída 2 2 4 3 2 2" xfId="45856"/>
    <cellStyle name="Saída 2 2 4 3 3" xfId="13670"/>
    <cellStyle name="Saída 2 2 4 3 3 2" xfId="45857"/>
    <cellStyle name="Saída 2 2 4 3 4" xfId="45855"/>
    <cellStyle name="Saída 2 2 4 4" xfId="3718"/>
    <cellStyle name="Saída 2 2 4 4 2" xfId="14860"/>
    <cellStyle name="Saída 2 2 4 4 2 2" xfId="45859"/>
    <cellStyle name="Saída 2 2 4 4 3" xfId="13241"/>
    <cellStyle name="Saída 2 2 4 4 3 2" xfId="45860"/>
    <cellStyle name="Saída 2 2 4 4 4" xfId="45858"/>
    <cellStyle name="Saída 2 2 4 5" xfId="4100"/>
    <cellStyle name="Saída 2 2 4 5 2" xfId="15134"/>
    <cellStyle name="Saída 2 2 4 5 2 2" xfId="45862"/>
    <cellStyle name="Saída 2 2 4 5 3" xfId="12859"/>
    <cellStyle name="Saída 2 2 4 5 3 2" xfId="45863"/>
    <cellStyle name="Saída 2 2 4 5 4" xfId="45861"/>
    <cellStyle name="Saída 2 2 4 6" xfId="4790"/>
    <cellStyle name="Saída 2 2 4 6 2" xfId="15663"/>
    <cellStyle name="Saída 2 2 4 6 2 2" xfId="45865"/>
    <cellStyle name="Saída 2 2 4 6 3" xfId="18308"/>
    <cellStyle name="Saída 2 2 4 6 3 2" xfId="45866"/>
    <cellStyle name="Saída 2 2 4 6 4" xfId="45864"/>
    <cellStyle name="Saída 2 2 4 7" xfId="8700"/>
    <cellStyle name="Saída 2 2 4 7 2" xfId="45867"/>
    <cellStyle name="Saída 2 2 4 8" xfId="14029"/>
    <cellStyle name="Saída 2 2 4 8 2" xfId="45868"/>
    <cellStyle name="Saída 2 2 4 9" xfId="17166"/>
    <cellStyle name="Saída 2 2 4 9 2" xfId="45869"/>
    <cellStyle name="Saída 2 2 5" xfId="2558"/>
    <cellStyle name="Saída 2 2 5 10" xfId="45870"/>
    <cellStyle name="Saída 2 2 5 2" xfId="2945"/>
    <cellStyle name="Saída 2 2 5 2 2" xfId="4601"/>
    <cellStyle name="Saída 2 2 5 2 2 2" xfId="15533"/>
    <cellStyle name="Saída 2 2 5 2 2 2 2" xfId="45873"/>
    <cellStyle name="Saída 2 2 5 2 2 3" xfId="12407"/>
    <cellStyle name="Saída 2 2 5 2 2 3 2" xfId="45874"/>
    <cellStyle name="Saída 2 2 5 2 2 4" xfId="45872"/>
    <cellStyle name="Saída 2 2 5 2 3" xfId="9047"/>
    <cellStyle name="Saída 2 2 5 2 3 2" xfId="45875"/>
    <cellStyle name="Saída 2 2 5 2 4" xfId="14302"/>
    <cellStyle name="Saída 2 2 5 2 4 2" xfId="45876"/>
    <cellStyle name="Saída 2 2 5 2 5" xfId="15297"/>
    <cellStyle name="Saída 2 2 5 2 5 2" xfId="45877"/>
    <cellStyle name="Saída 2 2 5 2 6" xfId="45871"/>
    <cellStyle name="Saída 2 2 5 3" xfId="3328"/>
    <cellStyle name="Saída 2 2 5 3 2" xfId="14578"/>
    <cellStyle name="Saída 2 2 5 3 2 2" xfId="45879"/>
    <cellStyle name="Saída 2 2 5 3 3" xfId="13691"/>
    <cellStyle name="Saída 2 2 5 3 3 2" xfId="45880"/>
    <cellStyle name="Saída 2 2 5 3 4" xfId="45878"/>
    <cellStyle name="Saída 2 2 5 4" xfId="3711"/>
    <cellStyle name="Saída 2 2 5 4 2" xfId="14853"/>
    <cellStyle name="Saída 2 2 5 4 2 2" xfId="45882"/>
    <cellStyle name="Saída 2 2 5 4 3" xfId="13248"/>
    <cellStyle name="Saída 2 2 5 4 3 2" xfId="45883"/>
    <cellStyle name="Saída 2 2 5 4 4" xfId="45881"/>
    <cellStyle name="Saída 2 2 5 5" xfId="4093"/>
    <cellStyle name="Saída 2 2 5 5 2" xfId="15127"/>
    <cellStyle name="Saída 2 2 5 5 2 2" xfId="45885"/>
    <cellStyle name="Saída 2 2 5 5 3" xfId="12866"/>
    <cellStyle name="Saída 2 2 5 5 3 2" xfId="45886"/>
    <cellStyle name="Saída 2 2 5 5 4" xfId="45884"/>
    <cellStyle name="Saída 2 2 5 6" xfId="4755"/>
    <cellStyle name="Saída 2 2 5 6 2" xfId="15633"/>
    <cellStyle name="Saída 2 2 5 6 2 2" xfId="45888"/>
    <cellStyle name="Saída 2 2 5 6 3" xfId="12222"/>
    <cellStyle name="Saída 2 2 5 6 3 2" xfId="45889"/>
    <cellStyle name="Saída 2 2 5 6 4" xfId="45887"/>
    <cellStyle name="Saída 2 2 5 7" xfId="8698"/>
    <cellStyle name="Saída 2 2 5 7 2" xfId="45890"/>
    <cellStyle name="Saída 2 2 5 8" xfId="14022"/>
    <cellStyle name="Saída 2 2 5 8 2" xfId="45891"/>
    <cellStyle name="Saída 2 2 5 9" xfId="16582"/>
    <cellStyle name="Saída 2 2 5 9 2" xfId="45892"/>
    <cellStyle name="Saída 2 2 6" xfId="4968"/>
    <cellStyle name="Saída 2 2 6 2" xfId="6677"/>
    <cellStyle name="Saída 2 2 6 2 2" xfId="10803"/>
    <cellStyle name="Saída 2 2 6 2 2 2" xfId="45895"/>
    <cellStyle name="Saída 2 2 6 2 3" xfId="17083"/>
    <cellStyle name="Saída 2 2 6 2 3 2" xfId="45896"/>
    <cellStyle name="Saída 2 2 6 2 4" xfId="20195"/>
    <cellStyle name="Saída 2 2 6 2 4 2" xfId="45897"/>
    <cellStyle name="Saída 2 2 6 2 5" xfId="45894"/>
    <cellStyle name="Saída 2 2 6 3" xfId="9952"/>
    <cellStyle name="Saída 2 2 6 3 2" xfId="45898"/>
    <cellStyle name="Saída 2 2 6 4" xfId="15792"/>
    <cellStyle name="Saída 2 2 6 4 2" xfId="45899"/>
    <cellStyle name="Saída 2 2 6 5" xfId="18486"/>
    <cellStyle name="Saída 2 2 6 5 2" xfId="45900"/>
    <cellStyle name="Saída 2 2 6 6" xfId="45893"/>
    <cellStyle name="Saída 2 2 7" xfId="21873"/>
    <cellStyle name="Saída 2 2 7 2" xfId="45901"/>
    <cellStyle name="Saída 2 2 8" xfId="29084"/>
    <cellStyle name="Saída 2 2 9" xfId="56062"/>
    <cellStyle name="Saída 2 3" xfId="1658"/>
    <cellStyle name="Saída 2 4" xfId="1705"/>
    <cellStyle name="Saída 2 5" xfId="29259"/>
    <cellStyle name="Saída 2 6" xfId="29214"/>
    <cellStyle name="Saída 2 7" xfId="29258"/>
    <cellStyle name="Saída 3" xfId="55"/>
    <cellStyle name="Saída 3 2" xfId="2096"/>
    <cellStyle name="Saída 3 2 10" xfId="4731"/>
    <cellStyle name="Saída 3 2 10 2" xfId="9871"/>
    <cellStyle name="Saída 3 2 10 2 2" xfId="45904"/>
    <cellStyle name="Saída 3 2 10 3" xfId="15615"/>
    <cellStyle name="Saída 3 2 10 3 2" xfId="45905"/>
    <cellStyle name="Saída 3 2 10 4" xfId="12317"/>
    <cellStyle name="Saída 3 2 10 4 2" xfId="45906"/>
    <cellStyle name="Saída 3 2 10 5" xfId="45903"/>
    <cellStyle name="Saída 3 2 11" xfId="4561"/>
    <cellStyle name="Saída 3 2 11 2" xfId="9812"/>
    <cellStyle name="Saída 3 2 11 2 2" xfId="45908"/>
    <cellStyle name="Saída 3 2 11 3" xfId="15499"/>
    <cellStyle name="Saída 3 2 11 3 2" xfId="45909"/>
    <cellStyle name="Saída 3 2 11 4" xfId="12428"/>
    <cellStyle name="Saída 3 2 11 4 2" xfId="45910"/>
    <cellStyle name="Saída 3 2 11 5" xfId="45907"/>
    <cellStyle name="Saída 3 2 12" xfId="4331"/>
    <cellStyle name="Saída 3 2 12 2" xfId="15308"/>
    <cellStyle name="Saída 3 2 12 2 2" xfId="45912"/>
    <cellStyle name="Saída 3 2 12 3" xfId="12629"/>
    <cellStyle name="Saída 3 2 12 3 2" xfId="45913"/>
    <cellStyle name="Saída 3 2 12 4" xfId="45911"/>
    <cellStyle name="Saída 3 2 13" xfId="8259"/>
    <cellStyle name="Saída 3 2 13 2" xfId="45914"/>
    <cellStyle name="Saída 3 2 14" xfId="13624"/>
    <cellStyle name="Saída 3 2 14 2" xfId="45915"/>
    <cellStyle name="Saída 3 2 15" xfId="45902"/>
    <cellStyle name="Saída 3 2 2" xfId="2185"/>
    <cellStyle name="Saída 3 2 2 10" xfId="6961"/>
    <cellStyle name="Saída 3 2 2 10 2" xfId="11015"/>
    <cellStyle name="Saída 3 2 2 10 2 2" xfId="45918"/>
    <cellStyle name="Saída 3 2 2 10 3" xfId="17319"/>
    <cellStyle name="Saída 3 2 2 10 3 2" xfId="45919"/>
    <cellStyle name="Saída 3 2 2 10 4" xfId="20479"/>
    <cellStyle name="Saída 3 2 2 10 4 2" xfId="45920"/>
    <cellStyle name="Saída 3 2 2 10 5" xfId="45917"/>
    <cellStyle name="Saída 3 2 2 11" xfId="4378"/>
    <cellStyle name="Saída 3 2 2 11 2" xfId="15351"/>
    <cellStyle name="Saída 3 2 2 11 2 2" xfId="45922"/>
    <cellStyle name="Saída 3 2 2 11 3" xfId="13587"/>
    <cellStyle name="Saída 3 2 2 11 3 2" xfId="45923"/>
    <cellStyle name="Saída 3 2 2 11 4" xfId="45921"/>
    <cellStyle name="Saída 3 2 2 12" xfId="8340"/>
    <cellStyle name="Saída 3 2 2 12 2" xfId="45924"/>
    <cellStyle name="Saída 3 2 2 13" xfId="13754"/>
    <cellStyle name="Saída 3 2 2 13 2" xfId="45925"/>
    <cellStyle name="Saída 3 2 2 14" xfId="16035"/>
    <cellStyle name="Saída 3 2 2 14 2" xfId="45926"/>
    <cellStyle name="Saída 3 2 2 15" xfId="45916"/>
    <cellStyle name="Saída 3 2 2 2" xfId="2114"/>
    <cellStyle name="Saída 3 2 2 2 10" xfId="4365"/>
    <cellStyle name="Saída 3 2 2 2 10 2" xfId="15340"/>
    <cellStyle name="Saída 3 2 2 2 10 2 2" xfId="45929"/>
    <cellStyle name="Saída 3 2 2 2 10 3" xfId="12219"/>
    <cellStyle name="Saída 3 2 2 2 10 3 2" xfId="45930"/>
    <cellStyle name="Saída 3 2 2 2 10 4" xfId="45928"/>
    <cellStyle name="Saída 3 2 2 2 11" xfId="8271"/>
    <cellStyle name="Saída 3 2 2 2 11 2" xfId="45931"/>
    <cellStyle name="Saída 3 2 2 2 12" xfId="13693"/>
    <cellStyle name="Saída 3 2 2 2 12 2" xfId="45932"/>
    <cellStyle name="Saída 3 2 2 2 13" xfId="45927"/>
    <cellStyle name="Saída 3 2 2 2 2" xfId="2606"/>
    <cellStyle name="Saída 3 2 2 2 2 10" xfId="8736"/>
    <cellStyle name="Saída 3 2 2 2 2 10 2" xfId="45934"/>
    <cellStyle name="Saída 3 2 2 2 2 11" xfId="14061"/>
    <cellStyle name="Saída 3 2 2 2 2 11 2" xfId="45935"/>
    <cellStyle name="Saída 3 2 2 2 2 12" xfId="17537"/>
    <cellStyle name="Saída 3 2 2 2 2 12 2" xfId="45936"/>
    <cellStyle name="Saída 3 2 2 2 2 13" xfId="45933"/>
    <cellStyle name="Saída 3 2 2 2 2 2" xfId="2993"/>
    <cellStyle name="Saída 3 2 2 2 2 2 2" xfId="6766"/>
    <cellStyle name="Saída 3 2 2 2 2 2 2 2" xfId="10871"/>
    <cellStyle name="Saída 3 2 2 2 2 2 2 2 2" xfId="45939"/>
    <cellStyle name="Saída 3 2 2 2 2 2 2 3" xfId="17164"/>
    <cellStyle name="Saída 3 2 2 2 2 2 2 3 2" xfId="45940"/>
    <cellStyle name="Saída 3 2 2 2 2 2 2 4" xfId="20284"/>
    <cellStyle name="Saída 3 2 2 2 2 2 2 4 2" xfId="45941"/>
    <cellStyle name="Saída 3 2 2 2 2 2 2 5" xfId="45938"/>
    <cellStyle name="Saída 3 2 2 2 2 2 3" xfId="5057"/>
    <cellStyle name="Saída 3 2 2 2 2 2 3 2" xfId="15873"/>
    <cellStyle name="Saída 3 2 2 2 2 2 3 2 2" xfId="45943"/>
    <cellStyle name="Saída 3 2 2 2 2 2 3 3" xfId="18575"/>
    <cellStyle name="Saída 3 2 2 2 2 2 3 3 2" xfId="45944"/>
    <cellStyle name="Saída 3 2 2 2 2 2 3 4" xfId="45942"/>
    <cellStyle name="Saída 3 2 2 2 2 2 4" xfId="9085"/>
    <cellStyle name="Saída 3 2 2 2 2 2 4 2" xfId="45945"/>
    <cellStyle name="Saída 3 2 2 2 2 2 5" xfId="14341"/>
    <cellStyle name="Saída 3 2 2 2 2 2 5 2" xfId="45946"/>
    <cellStyle name="Saída 3 2 2 2 2 2 6" xfId="15777"/>
    <cellStyle name="Saída 3 2 2 2 2 2 6 2" xfId="45947"/>
    <cellStyle name="Saída 3 2 2 2 2 2 7" xfId="45937"/>
    <cellStyle name="Saída 3 2 2 2 2 3" xfId="3376"/>
    <cellStyle name="Saída 3 2 2 2 2 3 2" xfId="7268"/>
    <cellStyle name="Saída 3 2 2 2 2 3 2 2" xfId="11284"/>
    <cellStyle name="Saída 3 2 2 2 2 3 2 2 2" xfId="45950"/>
    <cellStyle name="Saída 3 2 2 2 2 3 2 3" xfId="17536"/>
    <cellStyle name="Saída 3 2 2 2 2 3 2 3 2" xfId="45951"/>
    <cellStyle name="Saída 3 2 2 2 2 3 2 4" xfId="20786"/>
    <cellStyle name="Saída 3 2 2 2 2 3 2 4 2" xfId="45952"/>
    <cellStyle name="Saída 3 2 2 2 2 3 2 5" xfId="45949"/>
    <cellStyle name="Saída 3 2 2 2 2 3 3" xfId="5560"/>
    <cellStyle name="Saída 3 2 2 2 2 3 3 2" xfId="16244"/>
    <cellStyle name="Saída 3 2 2 2 2 3 3 2 2" xfId="45954"/>
    <cellStyle name="Saída 3 2 2 2 2 3 3 3" xfId="19078"/>
    <cellStyle name="Saída 3 2 2 2 2 3 3 3 2" xfId="45955"/>
    <cellStyle name="Saída 3 2 2 2 2 3 3 4" xfId="45953"/>
    <cellStyle name="Saída 3 2 2 2 2 3 4" xfId="9299"/>
    <cellStyle name="Saída 3 2 2 2 2 3 4 2" xfId="45956"/>
    <cellStyle name="Saída 3 2 2 2 2 3 5" xfId="14617"/>
    <cellStyle name="Saída 3 2 2 2 2 3 5 2" xfId="45957"/>
    <cellStyle name="Saída 3 2 2 2 2 3 6" xfId="13566"/>
    <cellStyle name="Saída 3 2 2 2 2 3 6 2" xfId="45958"/>
    <cellStyle name="Saída 3 2 2 2 2 3 7" xfId="45948"/>
    <cellStyle name="Saída 3 2 2 2 2 4" xfId="3759"/>
    <cellStyle name="Saída 3 2 2 2 2 4 2" xfId="7676"/>
    <cellStyle name="Saída 3 2 2 2 2 4 2 2" xfId="11644"/>
    <cellStyle name="Saída 3 2 2 2 2 4 2 2 2" xfId="45961"/>
    <cellStyle name="Saída 3 2 2 2 2 4 2 3" xfId="17868"/>
    <cellStyle name="Saída 3 2 2 2 2 4 2 3 2" xfId="45962"/>
    <cellStyle name="Saída 3 2 2 2 2 4 2 4" xfId="21194"/>
    <cellStyle name="Saída 3 2 2 2 2 4 2 4 2" xfId="45963"/>
    <cellStyle name="Saída 3 2 2 2 2 4 2 5" xfId="45960"/>
    <cellStyle name="Saída 3 2 2 2 2 4 3" xfId="5968"/>
    <cellStyle name="Saída 3 2 2 2 2 4 3 2" xfId="16577"/>
    <cellStyle name="Saída 3 2 2 2 2 4 3 2 2" xfId="45965"/>
    <cellStyle name="Saída 3 2 2 2 2 4 3 3" xfId="19486"/>
    <cellStyle name="Saída 3 2 2 2 2 4 3 3 2" xfId="45966"/>
    <cellStyle name="Saída 3 2 2 2 2 4 3 4" xfId="45964"/>
    <cellStyle name="Saída 3 2 2 2 2 4 4" xfId="9477"/>
    <cellStyle name="Saída 3 2 2 2 2 4 4 2" xfId="45967"/>
    <cellStyle name="Saída 3 2 2 2 2 4 5" xfId="14892"/>
    <cellStyle name="Saída 3 2 2 2 2 4 5 2" xfId="45968"/>
    <cellStyle name="Saída 3 2 2 2 2 4 6" xfId="13200"/>
    <cellStyle name="Saída 3 2 2 2 2 4 6 2" xfId="45969"/>
    <cellStyle name="Saída 3 2 2 2 2 4 7" xfId="45959"/>
    <cellStyle name="Saída 3 2 2 2 2 5" xfId="4141"/>
    <cellStyle name="Saída 3 2 2 2 2 5 2" xfId="7908"/>
    <cellStyle name="Saída 3 2 2 2 2 5 2 2" xfId="11876"/>
    <cellStyle name="Saída 3 2 2 2 2 5 2 2 2" xfId="45972"/>
    <cellStyle name="Saída 3 2 2 2 2 5 2 3" xfId="18039"/>
    <cellStyle name="Saída 3 2 2 2 2 5 2 3 2" xfId="45973"/>
    <cellStyle name="Saída 3 2 2 2 2 5 2 4" xfId="21426"/>
    <cellStyle name="Saída 3 2 2 2 2 5 2 4 2" xfId="45974"/>
    <cellStyle name="Saída 3 2 2 2 2 5 2 5" xfId="45971"/>
    <cellStyle name="Saída 3 2 2 2 2 5 3" xfId="6200"/>
    <cellStyle name="Saída 3 2 2 2 2 5 3 2" xfId="16748"/>
    <cellStyle name="Saída 3 2 2 2 2 5 3 2 2" xfId="45976"/>
    <cellStyle name="Saída 3 2 2 2 2 5 3 3" xfId="19718"/>
    <cellStyle name="Saída 3 2 2 2 2 5 3 3 2" xfId="45977"/>
    <cellStyle name="Saída 3 2 2 2 2 5 3 4" xfId="45975"/>
    <cellStyle name="Saída 3 2 2 2 2 5 4" xfId="9654"/>
    <cellStyle name="Saída 3 2 2 2 2 5 4 2" xfId="45978"/>
    <cellStyle name="Saída 3 2 2 2 2 5 5" xfId="15166"/>
    <cellStyle name="Saída 3 2 2 2 2 5 5 2" xfId="45979"/>
    <cellStyle name="Saída 3 2 2 2 2 5 6" xfId="12818"/>
    <cellStyle name="Saída 3 2 2 2 2 5 6 2" xfId="45980"/>
    <cellStyle name="Saída 3 2 2 2 2 5 7" xfId="45970"/>
    <cellStyle name="Saída 3 2 2 2 2 6" xfId="6432"/>
    <cellStyle name="Saída 3 2 2 2 2 6 2" xfId="8140"/>
    <cellStyle name="Saída 3 2 2 2 2 6 2 2" xfId="12108"/>
    <cellStyle name="Saída 3 2 2 2 2 6 2 2 2" xfId="45983"/>
    <cellStyle name="Saída 3 2 2 2 2 6 2 3" xfId="18210"/>
    <cellStyle name="Saída 3 2 2 2 2 6 2 3 2" xfId="45984"/>
    <cellStyle name="Saída 3 2 2 2 2 6 2 4" xfId="21658"/>
    <cellStyle name="Saída 3 2 2 2 2 6 2 4 2" xfId="45985"/>
    <cellStyle name="Saída 3 2 2 2 2 6 2 5" xfId="45982"/>
    <cellStyle name="Saída 3 2 2 2 2 6 3" xfId="10566"/>
    <cellStyle name="Saída 3 2 2 2 2 6 3 2" xfId="45986"/>
    <cellStyle name="Saída 3 2 2 2 2 6 4" xfId="16918"/>
    <cellStyle name="Saída 3 2 2 2 2 6 4 2" xfId="45987"/>
    <cellStyle name="Saída 3 2 2 2 2 6 5" xfId="19950"/>
    <cellStyle name="Saída 3 2 2 2 2 6 5 2" xfId="45988"/>
    <cellStyle name="Saída 3 2 2 2 2 6 6" xfId="45981"/>
    <cellStyle name="Saída 3 2 2 2 2 7" xfId="5420"/>
    <cellStyle name="Saída 3 2 2 2 2 7 2" xfId="10161"/>
    <cellStyle name="Saída 3 2 2 2 2 7 2 2" xfId="45990"/>
    <cellStyle name="Saída 3 2 2 2 2 7 3" xfId="16156"/>
    <cellStyle name="Saída 3 2 2 2 2 7 3 2" xfId="45991"/>
    <cellStyle name="Saída 3 2 2 2 2 7 4" xfId="18938"/>
    <cellStyle name="Saída 3 2 2 2 2 7 4 2" xfId="45992"/>
    <cellStyle name="Saída 3 2 2 2 2 7 5" xfId="45989"/>
    <cellStyle name="Saída 3 2 2 2 2 8" xfId="7128"/>
    <cellStyle name="Saída 3 2 2 2 2 8 2" xfId="11149"/>
    <cellStyle name="Saída 3 2 2 2 2 8 2 2" xfId="45994"/>
    <cellStyle name="Saída 3 2 2 2 2 8 3" xfId="17448"/>
    <cellStyle name="Saída 3 2 2 2 2 8 3 2" xfId="45995"/>
    <cellStyle name="Saída 3 2 2 2 2 8 4" xfId="20646"/>
    <cellStyle name="Saída 3 2 2 2 2 8 4 2" xfId="45996"/>
    <cellStyle name="Saída 3 2 2 2 2 8 5" xfId="45993"/>
    <cellStyle name="Saída 3 2 2 2 2 9" xfId="4516"/>
    <cellStyle name="Saída 3 2 2 2 2 9 2" xfId="15471"/>
    <cellStyle name="Saída 3 2 2 2 2 9 2 2" xfId="45998"/>
    <cellStyle name="Saída 3 2 2 2 2 9 3" xfId="12457"/>
    <cellStyle name="Saída 3 2 2 2 2 9 3 2" xfId="45999"/>
    <cellStyle name="Saída 3 2 2 2 2 9 4" xfId="45997"/>
    <cellStyle name="Saída 3 2 2 2 3" xfId="2479"/>
    <cellStyle name="Saída 3 2 2 2 3 10" xfId="46000"/>
    <cellStyle name="Saída 3 2 2 2 3 2" xfId="2866"/>
    <cellStyle name="Saída 3 2 2 2 3 2 2" xfId="6905"/>
    <cellStyle name="Saída 3 2 2 2 3 2 2 2" xfId="17273"/>
    <cellStyle name="Saída 3 2 2 2 3 2 2 2 2" xfId="46003"/>
    <cellStyle name="Saída 3 2 2 2 3 2 2 3" xfId="20423"/>
    <cellStyle name="Saída 3 2 2 2 3 2 2 3 2" xfId="46004"/>
    <cellStyle name="Saída 3 2 2 2 3 2 2 4" xfId="46002"/>
    <cellStyle name="Saída 3 2 2 2 3 2 3" xfId="8990"/>
    <cellStyle name="Saída 3 2 2 2 3 2 3 2" xfId="46005"/>
    <cellStyle name="Saída 3 2 2 2 3 2 4" xfId="14243"/>
    <cellStyle name="Saída 3 2 2 2 3 2 4 2" xfId="46006"/>
    <cellStyle name="Saída 3 2 2 2 3 2 5" xfId="16710"/>
    <cellStyle name="Saída 3 2 2 2 3 2 5 2" xfId="46007"/>
    <cellStyle name="Saída 3 2 2 2 3 2 6" xfId="46001"/>
    <cellStyle name="Saída 3 2 2 2 3 3" xfId="3249"/>
    <cellStyle name="Saída 3 2 2 2 3 3 2" xfId="14519"/>
    <cellStyle name="Saída 3 2 2 2 3 3 2 2" xfId="46009"/>
    <cellStyle name="Saída 3 2 2 2 3 3 3" xfId="17366"/>
    <cellStyle name="Saída 3 2 2 2 3 3 3 2" xfId="46010"/>
    <cellStyle name="Saída 3 2 2 2 3 3 4" xfId="46008"/>
    <cellStyle name="Saída 3 2 2 2 3 4" xfId="3632"/>
    <cellStyle name="Saída 3 2 2 2 3 4 2" xfId="14794"/>
    <cellStyle name="Saída 3 2 2 2 3 4 2 2" xfId="46012"/>
    <cellStyle name="Saída 3 2 2 2 3 4 3" xfId="13888"/>
    <cellStyle name="Saída 3 2 2 2 3 4 3 2" xfId="46013"/>
    <cellStyle name="Saída 3 2 2 2 3 4 4" xfId="46011"/>
    <cellStyle name="Saída 3 2 2 2 3 5" xfId="4014"/>
    <cellStyle name="Saída 3 2 2 2 3 5 2" xfId="15068"/>
    <cellStyle name="Saída 3 2 2 2 3 5 2 2" xfId="46015"/>
    <cellStyle name="Saída 3 2 2 2 3 5 3" xfId="12945"/>
    <cellStyle name="Saída 3 2 2 2 3 5 3 2" xfId="46016"/>
    <cellStyle name="Saída 3 2 2 2 3 5 4" xfId="46014"/>
    <cellStyle name="Saída 3 2 2 2 3 6" xfId="5196"/>
    <cellStyle name="Saída 3 2 2 2 3 6 2" xfId="15982"/>
    <cellStyle name="Saída 3 2 2 2 3 6 2 2" xfId="46018"/>
    <cellStyle name="Saída 3 2 2 2 3 6 3" xfId="18714"/>
    <cellStyle name="Saída 3 2 2 2 3 6 3 2" xfId="46019"/>
    <cellStyle name="Saída 3 2 2 2 3 6 4" xfId="46017"/>
    <cellStyle name="Saída 3 2 2 2 3 7" xfId="8626"/>
    <cellStyle name="Saída 3 2 2 2 3 7 2" xfId="46020"/>
    <cellStyle name="Saída 3 2 2 2 3 8" xfId="13963"/>
    <cellStyle name="Saída 3 2 2 2 3 8 2" xfId="46021"/>
    <cellStyle name="Saída 3 2 2 2 3 9" xfId="13919"/>
    <cellStyle name="Saída 3 2 2 2 3 9 2" xfId="46022"/>
    <cellStyle name="Saída 3 2 2 2 4" xfId="2314"/>
    <cellStyle name="Saída 3 2 2 2 4 2" xfId="7519"/>
    <cellStyle name="Saída 3 2 2 2 4 2 2" xfId="11490"/>
    <cellStyle name="Saída 3 2 2 2 4 2 2 2" xfId="46025"/>
    <cellStyle name="Saída 3 2 2 2 4 2 3" xfId="17732"/>
    <cellStyle name="Saída 3 2 2 2 4 2 3 2" xfId="46026"/>
    <cellStyle name="Saída 3 2 2 2 4 2 4" xfId="21037"/>
    <cellStyle name="Saída 3 2 2 2 4 2 4 2" xfId="46027"/>
    <cellStyle name="Saída 3 2 2 2 4 2 5" xfId="46024"/>
    <cellStyle name="Saída 3 2 2 2 4 3" xfId="5811"/>
    <cellStyle name="Saída 3 2 2 2 4 3 2" xfId="16441"/>
    <cellStyle name="Saída 3 2 2 2 4 3 2 2" xfId="46029"/>
    <cellStyle name="Saída 3 2 2 2 4 3 3" xfId="19329"/>
    <cellStyle name="Saída 3 2 2 2 4 3 3 2" xfId="46030"/>
    <cellStyle name="Saída 3 2 2 2 4 3 4" xfId="46028"/>
    <cellStyle name="Saída 3 2 2 2 4 4" xfId="8467"/>
    <cellStyle name="Saída 3 2 2 2 4 4 2" xfId="46031"/>
    <cellStyle name="Saída 3 2 2 2 4 5" xfId="13854"/>
    <cellStyle name="Saída 3 2 2 2 4 5 2" xfId="46032"/>
    <cellStyle name="Saída 3 2 2 2 4 6" xfId="15028"/>
    <cellStyle name="Saída 3 2 2 2 4 6 2" xfId="46033"/>
    <cellStyle name="Saída 3 2 2 2 4 7" xfId="46023"/>
    <cellStyle name="Saída 3 2 2 2 5" xfId="4811"/>
    <cellStyle name="Saída 3 2 2 2 5 2" xfId="4535"/>
    <cellStyle name="Saída 3 2 2 2 5 2 2" xfId="9788"/>
    <cellStyle name="Saída 3 2 2 2 5 2 2 2" xfId="46036"/>
    <cellStyle name="Saída 3 2 2 2 5 2 3" xfId="15485"/>
    <cellStyle name="Saída 3 2 2 2 5 2 3 2" xfId="46037"/>
    <cellStyle name="Saída 3 2 2 2 5 2 4" xfId="12441"/>
    <cellStyle name="Saída 3 2 2 2 5 2 4 2" xfId="46038"/>
    <cellStyle name="Saída 3 2 2 2 5 2 5" xfId="46035"/>
    <cellStyle name="Saída 3 2 2 2 5 3" xfId="9903"/>
    <cellStyle name="Saída 3 2 2 2 5 3 2" xfId="46039"/>
    <cellStyle name="Saída 3 2 2 2 5 4" xfId="15680"/>
    <cellStyle name="Saída 3 2 2 2 5 4 2" xfId="46040"/>
    <cellStyle name="Saída 3 2 2 2 5 5" xfId="18329"/>
    <cellStyle name="Saída 3 2 2 2 5 5 2" xfId="46041"/>
    <cellStyle name="Saída 3 2 2 2 5 6" xfId="46034"/>
    <cellStyle name="Saída 3 2 2 2 6" xfId="5572"/>
    <cellStyle name="Saída 3 2 2 2 6 2" xfId="7280"/>
    <cellStyle name="Saída 3 2 2 2 6 2 2" xfId="11295"/>
    <cellStyle name="Saída 3 2 2 2 6 2 2 2" xfId="46044"/>
    <cellStyle name="Saída 3 2 2 2 6 2 3" xfId="17545"/>
    <cellStyle name="Saída 3 2 2 2 6 2 3 2" xfId="46045"/>
    <cellStyle name="Saída 3 2 2 2 6 2 4" xfId="20798"/>
    <cellStyle name="Saída 3 2 2 2 6 2 4 2" xfId="46046"/>
    <cellStyle name="Saída 3 2 2 2 6 2 5" xfId="46043"/>
    <cellStyle name="Saída 3 2 2 2 6 3" xfId="10283"/>
    <cellStyle name="Saída 3 2 2 2 6 3 2" xfId="46047"/>
    <cellStyle name="Saída 3 2 2 2 6 4" xfId="16253"/>
    <cellStyle name="Saída 3 2 2 2 6 4 2" xfId="46048"/>
    <cellStyle name="Saída 3 2 2 2 6 5" xfId="19090"/>
    <cellStyle name="Saída 3 2 2 2 6 5 2" xfId="46049"/>
    <cellStyle name="Saída 3 2 2 2 6 6" xfId="46042"/>
    <cellStyle name="Saída 3 2 2 2 7" xfId="5633"/>
    <cellStyle name="Saída 3 2 2 2 7 2" xfId="7341"/>
    <cellStyle name="Saída 3 2 2 2 7 2 2" xfId="11338"/>
    <cellStyle name="Saída 3 2 2 2 7 2 2 2" xfId="46052"/>
    <cellStyle name="Saída 3 2 2 2 7 2 3" xfId="17599"/>
    <cellStyle name="Saída 3 2 2 2 7 2 3 2" xfId="46053"/>
    <cellStyle name="Saída 3 2 2 2 7 2 4" xfId="20859"/>
    <cellStyle name="Saída 3 2 2 2 7 2 4 2" xfId="46054"/>
    <cellStyle name="Saída 3 2 2 2 7 2 5" xfId="46051"/>
    <cellStyle name="Saída 3 2 2 2 7 3" xfId="10304"/>
    <cellStyle name="Saída 3 2 2 2 7 3 2" xfId="46055"/>
    <cellStyle name="Saída 3 2 2 2 7 4" xfId="16307"/>
    <cellStyle name="Saída 3 2 2 2 7 4 2" xfId="46056"/>
    <cellStyle name="Saída 3 2 2 2 7 5" xfId="19151"/>
    <cellStyle name="Saída 3 2 2 2 7 5 2" xfId="46057"/>
    <cellStyle name="Saída 3 2 2 2 7 6" xfId="46050"/>
    <cellStyle name="Saída 3 2 2 2 8" xfId="5238"/>
    <cellStyle name="Saída 3 2 2 2 8 2" xfId="10015"/>
    <cellStyle name="Saída 3 2 2 2 8 2 2" xfId="46059"/>
    <cellStyle name="Saída 3 2 2 2 8 3" xfId="16016"/>
    <cellStyle name="Saída 3 2 2 2 8 3 2" xfId="46060"/>
    <cellStyle name="Saída 3 2 2 2 8 4" xfId="18756"/>
    <cellStyle name="Saída 3 2 2 2 8 4 2" xfId="46061"/>
    <cellStyle name="Saída 3 2 2 2 8 5" xfId="46058"/>
    <cellStyle name="Saída 3 2 2 2 9" xfId="6947"/>
    <cellStyle name="Saída 3 2 2 2 9 2" xfId="11002"/>
    <cellStyle name="Saída 3 2 2 2 9 2 2" xfId="46063"/>
    <cellStyle name="Saída 3 2 2 2 9 3" xfId="17307"/>
    <cellStyle name="Saída 3 2 2 2 9 3 2" xfId="46064"/>
    <cellStyle name="Saída 3 2 2 2 9 4" xfId="20465"/>
    <cellStyle name="Saída 3 2 2 2 9 4 2" xfId="46065"/>
    <cellStyle name="Saída 3 2 2 2 9 5" xfId="46062"/>
    <cellStyle name="Saída 3 2 2 3" xfId="2675"/>
    <cellStyle name="Saída 3 2 2 3 10" xfId="8805"/>
    <cellStyle name="Saída 3 2 2 3 10 2" xfId="46067"/>
    <cellStyle name="Saída 3 2 2 3 11" xfId="14119"/>
    <cellStyle name="Saída 3 2 2 3 11 2" xfId="46068"/>
    <cellStyle name="Saída 3 2 2 3 12" xfId="17901"/>
    <cellStyle name="Saída 3 2 2 3 12 2" xfId="46069"/>
    <cellStyle name="Saída 3 2 2 3 13" xfId="46066"/>
    <cellStyle name="Saída 3 2 2 3 2" xfId="3062"/>
    <cellStyle name="Saída 3 2 2 3 2 2" xfId="6733"/>
    <cellStyle name="Saída 3 2 2 3 2 2 2" xfId="10838"/>
    <cellStyle name="Saída 3 2 2 3 2 2 2 2" xfId="46072"/>
    <cellStyle name="Saída 3 2 2 3 2 2 3" xfId="17133"/>
    <cellStyle name="Saída 3 2 2 3 2 2 3 2" xfId="46073"/>
    <cellStyle name="Saída 3 2 2 3 2 2 4" xfId="20251"/>
    <cellStyle name="Saída 3 2 2 3 2 2 4 2" xfId="46074"/>
    <cellStyle name="Saída 3 2 2 3 2 2 5" xfId="46071"/>
    <cellStyle name="Saída 3 2 2 3 2 3" xfId="5024"/>
    <cellStyle name="Saída 3 2 2 3 2 3 2" xfId="15842"/>
    <cellStyle name="Saída 3 2 2 3 2 3 2 2" xfId="46076"/>
    <cellStyle name="Saída 3 2 2 3 2 3 3" xfId="18542"/>
    <cellStyle name="Saída 3 2 2 3 2 3 3 2" xfId="46077"/>
    <cellStyle name="Saída 3 2 2 3 2 3 4" xfId="46075"/>
    <cellStyle name="Saída 3 2 2 3 2 4" xfId="9154"/>
    <cellStyle name="Saída 3 2 2 3 2 4 2" xfId="46078"/>
    <cellStyle name="Saída 3 2 2 3 2 5" xfId="14399"/>
    <cellStyle name="Saída 3 2 2 3 2 5 2" xfId="46079"/>
    <cellStyle name="Saída 3 2 2 3 2 6" xfId="16930"/>
    <cellStyle name="Saída 3 2 2 3 2 6 2" xfId="46080"/>
    <cellStyle name="Saída 3 2 2 3 2 7" xfId="46070"/>
    <cellStyle name="Saída 3 2 2 3 3" xfId="3445"/>
    <cellStyle name="Saída 3 2 2 3 3 2" xfId="4583"/>
    <cellStyle name="Saída 3 2 2 3 3 2 2" xfId="9827"/>
    <cellStyle name="Saída 3 2 2 3 3 2 2 2" xfId="46083"/>
    <cellStyle name="Saída 3 2 2 3 3 2 3" xfId="15518"/>
    <cellStyle name="Saída 3 2 2 3 3 2 3 2" xfId="46084"/>
    <cellStyle name="Saída 3 2 2 3 3 2 4" xfId="12281"/>
    <cellStyle name="Saída 3 2 2 3 3 2 4 2" xfId="46085"/>
    <cellStyle name="Saída 3 2 2 3 3 2 5" xfId="46082"/>
    <cellStyle name="Saída 3 2 2 3 3 3" xfId="4785"/>
    <cellStyle name="Saída 3 2 2 3 3 3 2" xfId="15658"/>
    <cellStyle name="Saída 3 2 2 3 3 3 2 2" xfId="46087"/>
    <cellStyle name="Saída 3 2 2 3 3 3 3" xfId="18303"/>
    <cellStyle name="Saída 3 2 2 3 3 3 3 2" xfId="46088"/>
    <cellStyle name="Saída 3 2 2 3 3 3 4" xfId="46086"/>
    <cellStyle name="Saída 3 2 2 3 3 4" xfId="9365"/>
    <cellStyle name="Saída 3 2 2 3 3 4 2" xfId="46089"/>
    <cellStyle name="Saída 3 2 2 3 3 5" xfId="14675"/>
    <cellStyle name="Saída 3 2 2 3 3 5 2" xfId="46090"/>
    <cellStyle name="Saída 3 2 2 3 3 6" xfId="13500"/>
    <cellStyle name="Saída 3 2 2 3 3 6 2" xfId="46091"/>
    <cellStyle name="Saída 3 2 2 3 3 7" xfId="46081"/>
    <cellStyle name="Saída 3 2 2 3 4" xfId="3828"/>
    <cellStyle name="Saída 3 2 2 3 4 2" xfId="7601"/>
    <cellStyle name="Saída 3 2 2 3 4 2 2" xfId="11569"/>
    <cellStyle name="Saída 3 2 2 3 4 2 2 2" xfId="46094"/>
    <cellStyle name="Saída 3 2 2 3 4 2 3" xfId="17805"/>
    <cellStyle name="Saída 3 2 2 3 4 2 3 2" xfId="46095"/>
    <cellStyle name="Saída 3 2 2 3 4 2 4" xfId="21119"/>
    <cellStyle name="Saída 3 2 2 3 4 2 4 2" xfId="46096"/>
    <cellStyle name="Saída 3 2 2 3 4 2 5" xfId="46093"/>
    <cellStyle name="Saída 3 2 2 3 4 3" xfId="5893"/>
    <cellStyle name="Saída 3 2 2 3 4 3 2" xfId="16514"/>
    <cellStyle name="Saída 3 2 2 3 4 3 2 2" xfId="46098"/>
    <cellStyle name="Saída 3 2 2 3 4 3 3" xfId="19411"/>
    <cellStyle name="Saída 3 2 2 3 4 3 3 2" xfId="46099"/>
    <cellStyle name="Saída 3 2 2 3 4 3 4" xfId="46097"/>
    <cellStyle name="Saída 3 2 2 3 4 4" xfId="9543"/>
    <cellStyle name="Saída 3 2 2 3 4 4 2" xfId="46100"/>
    <cellStyle name="Saída 3 2 2 3 4 5" xfId="14950"/>
    <cellStyle name="Saída 3 2 2 3 4 5 2" xfId="46101"/>
    <cellStyle name="Saída 3 2 2 3 4 6" xfId="13131"/>
    <cellStyle name="Saída 3 2 2 3 4 6 2" xfId="46102"/>
    <cellStyle name="Saída 3 2 2 3 4 7" xfId="46092"/>
    <cellStyle name="Saída 3 2 2 3 5" xfId="4210"/>
    <cellStyle name="Saída 3 2 2 3 5 2" xfId="7833"/>
    <cellStyle name="Saída 3 2 2 3 5 2 2" xfId="11801"/>
    <cellStyle name="Saída 3 2 2 3 5 2 2 2" xfId="46105"/>
    <cellStyle name="Saída 3 2 2 3 5 2 3" xfId="17976"/>
    <cellStyle name="Saída 3 2 2 3 5 2 3 2" xfId="46106"/>
    <cellStyle name="Saída 3 2 2 3 5 2 4" xfId="21351"/>
    <cellStyle name="Saída 3 2 2 3 5 2 4 2" xfId="46107"/>
    <cellStyle name="Saída 3 2 2 3 5 2 5" xfId="46104"/>
    <cellStyle name="Saída 3 2 2 3 5 3" xfId="6125"/>
    <cellStyle name="Saída 3 2 2 3 5 3 2" xfId="16685"/>
    <cellStyle name="Saída 3 2 2 3 5 3 2 2" xfId="46109"/>
    <cellStyle name="Saída 3 2 2 3 5 3 3" xfId="19643"/>
    <cellStyle name="Saída 3 2 2 3 5 3 3 2" xfId="46110"/>
    <cellStyle name="Saída 3 2 2 3 5 3 4" xfId="46108"/>
    <cellStyle name="Saída 3 2 2 3 5 4" xfId="9720"/>
    <cellStyle name="Saída 3 2 2 3 5 4 2" xfId="46111"/>
    <cellStyle name="Saída 3 2 2 3 5 5" xfId="15223"/>
    <cellStyle name="Saída 3 2 2 3 5 5 2" xfId="46112"/>
    <cellStyle name="Saída 3 2 2 3 5 6" xfId="12749"/>
    <cellStyle name="Saída 3 2 2 3 5 6 2" xfId="46113"/>
    <cellStyle name="Saída 3 2 2 3 5 7" xfId="46103"/>
    <cellStyle name="Saída 3 2 2 3 6" xfId="6357"/>
    <cellStyle name="Saída 3 2 2 3 6 2" xfId="8065"/>
    <cellStyle name="Saída 3 2 2 3 6 2 2" xfId="12033"/>
    <cellStyle name="Saída 3 2 2 3 6 2 2 2" xfId="46116"/>
    <cellStyle name="Saída 3 2 2 3 6 2 3" xfId="18147"/>
    <cellStyle name="Saída 3 2 2 3 6 2 3 2" xfId="46117"/>
    <cellStyle name="Saída 3 2 2 3 6 2 4" xfId="21583"/>
    <cellStyle name="Saída 3 2 2 3 6 2 4 2" xfId="46118"/>
    <cellStyle name="Saída 3 2 2 3 6 2 5" xfId="46115"/>
    <cellStyle name="Saída 3 2 2 3 6 3" xfId="10491"/>
    <cellStyle name="Saída 3 2 2 3 6 3 2" xfId="46119"/>
    <cellStyle name="Saída 3 2 2 3 6 4" xfId="16855"/>
    <cellStyle name="Saída 3 2 2 3 6 4 2" xfId="46120"/>
    <cellStyle name="Saída 3 2 2 3 6 5" xfId="19875"/>
    <cellStyle name="Saída 3 2 2 3 6 5 2" xfId="46121"/>
    <cellStyle name="Saída 3 2 2 3 6 6" xfId="46114"/>
    <cellStyle name="Saída 3 2 2 3 7" xfId="5345"/>
    <cellStyle name="Saída 3 2 2 3 7 2" xfId="10086"/>
    <cellStyle name="Saída 3 2 2 3 7 2 2" xfId="46123"/>
    <cellStyle name="Saída 3 2 2 3 7 3" xfId="16093"/>
    <cellStyle name="Saída 3 2 2 3 7 3 2" xfId="46124"/>
    <cellStyle name="Saída 3 2 2 3 7 4" xfId="18863"/>
    <cellStyle name="Saída 3 2 2 3 7 4 2" xfId="46125"/>
    <cellStyle name="Saída 3 2 2 3 7 5" xfId="46122"/>
    <cellStyle name="Saída 3 2 2 3 8" xfId="7053"/>
    <cellStyle name="Saída 3 2 2 3 8 2" xfId="11074"/>
    <cellStyle name="Saída 3 2 2 3 8 2 2" xfId="46127"/>
    <cellStyle name="Saída 3 2 2 3 8 3" xfId="17385"/>
    <cellStyle name="Saída 3 2 2 3 8 3 2" xfId="46128"/>
    <cellStyle name="Saída 3 2 2 3 8 4" xfId="20571"/>
    <cellStyle name="Saída 3 2 2 3 8 4 2" xfId="46129"/>
    <cellStyle name="Saída 3 2 2 3 8 5" xfId="46126"/>
    <cellStyle name="Saída 3 2 2 3 9" xfId="4435"/>
    <cellStyle name="Saída 3 2 2 3 9 2" xfId="15403"/>
    <cellStyle name="Saída 3 2 2 3 9 2 2" xfId="46131"/>
    <cellStyle name="Saída 3 2 2 3 9 3" xfId="12538"/>
    <cellStyle name="Saída 3 2 2 3 9 3 2" xfId="46132"/>
    <cellStyle name="Saída 3 2 2 3 9 4" xfId="46130"/>
    <cellStyle name="Saída 3 2 2 4" xfId="2468"/>
    <cellStyle name="Saída 3 2 2 4 10" xfId="46133"/>
    <cellStyle name="Saída 3 2 2 4 2" xfId="2855"/>
    <cellStyle name="Saída 3 2 2 4 2 2" xfId="7327"/>
    <cellStyle name="Saída 3 2 2 4 2 2 2" xfId="17586"/>
    <cellStyle name="Saída 3 2 2 4 2 2 2 2" xfId="46136"/>
    <cellStyle name="Saída 3 2 2 4 2 2 3" xfId="20845"/>
    <cellStyle name="Saída 3 2 2 4 2 2 3 2" xfId="46137"/>
    <cellStyle name="Saída 3 2 2 4 2 2 4" xfId="46135"/>
    <cellStyle name="Saída 3 2 2 4 2 3" xfId="8983"/>
    <cellStyle name="Saída 3 2 2 4 2 3 2" xfId="46138"/>
    <cellStyle name="Saída 3 2 2 4 2 4" xfId="14233"/>
    <cellStyle name="Saída 3 2 2 4 2 4 2" xfId="46139"/>
    <cellStyle name="Saída 3 2 2 4 2 5" xfId="15062"/>
    <cellStyle name="Saída 3 2 2 4 2 5 2" xfId="46140"/>
    <cellStyle name="Saída 3 2 2 4 2 6" xfId="46134"/>
    <cellStyle name="Saída 3 2 2 4 3" xfId="3238"/>
    <cellStyle name="Saída 3 2 2 4 3 2" xfId="14509"/>
    <cellStyle name="Saída 3 2 2 4 3 2 2" xfId="46142"/>
    <cellStyle name="Saída 3 2 2 4 3 3" xfId="16586"/>
    <cellStyle name="Saída 3 2 2 4 3 3 2" xfId="46143"/>
    <cellStyle name="Saída 3 2 2 4 3 4" xfId="46141"/>
    <cellStyle name="Saída 3 2 2 4 4" xfId="3621"/>
    <cellStyle name="Saída 3 2 2 4 4 2" xfId="14784"/>
    <cellStyle name="Saída 3 2 2 4 4 2 2" xfId="46145"/>
    <cellStyle name="Saída 3 2 2 4 4 3" xfId="13330"/>
    <cellStyle name="Saída 3 2 2 4 4 3 2" xfId="46146"/>
    <cellStyle name="Saída 3 2 2 4 4 4" xfId="46144"/>
    <cellStyle name="Saída 3 2 2 4 5" xfId="4003"/>
    <cellStyle name="Saída 3 2 2 4 5 2" xfId="15058"/>
    <cellStyle name="Saída 3 2 2 4 5 2 2" xfId="46148"/>
    <cellStyle name="Saída 3 2 2 4 5 3" xfId="12956"/>
    <cellStyle name="Saída 3 2 2 4 5 3 2" xfId="46149"/>
    <cellStyle name="Saída 3 2 2 4 5 4" xfId="46147"/>
    <cellStyle name="Saída 3 2 2 4 6" xfId="5619"/>
    <cellStyle name="Saída 3 2 2 4 6 2" xfId="16294"/>
    <cellStyle name="Saída 3 2 2 4 6 2 2" xfId="46151"/>
    <cellStyle name="Saída 3 2 2 4 6 3" xfId="19137"/>
    <cellStyle name="Saída 3 2 2 4 6 3 2" xfId="46152"/>
    <cellStyle name="Saída 3 2 2 4 6 4" xfId="46150"/>
    <cellStyle name="Saída 3 2 2 4 7" xfId="8618"/>
    <cellStyle name="Saída 3 2 2 4 7 2" xfId="46153"/>
    <cellStyle name="Saída 3 2 2 4 8" xfId="13953"/>
    <cellStyle name="Saída 3 2 2 4 8 2" xfId="46154"/>
    <cellStyle name="Saída 3 2 2 4 9" xfId="17880"/>
    <cellStyle name="Saída 3 2 2 4 9 2" xfId="46155"/>
    <cellStyle name="Saída 3 2 2 5" xfId="5791"/>
    <cellStyle name="Saída 3 2 2 5 2" xfId="7499"/>
    <cellStyle name="Saída 3 2 2 5 2 2" xfId="11474"/>
    <cellStyle name="Saída 3 2 2 5 2 2 2" xfId="46158"/>
    <cellStyle name="Saída 3 2 2 5 2 3" xfId="17715"/>
    <cellStyle name="Saída 3 2 2 5 2 3 2" xfId="46159"/>
    <cellStyle name="Saída 3 2 2 5 2 4" xfId="21017"/>
    <cellStyle name="Saída 3 2 2 5 2 4 2" xfId="46160"/>
    <cellStyle name="Saída 3 2 2 5 2 5" xfId="46157"/>
    <cellStyle name="Saída 3 2 2 5 3" xfId="10336"/>
    <cellStyle name="Saída 3 2 2 5 3 2" xfId="46161"/>
    <cellStyle name="Saída 3 2 2 5 4" xfId="16424"/>
    <cellStyle name="Saída 3 2 2 5 4 2" xfId="46162"/>
    <cellStyle name="Saída 3 2 2 5 5" xfId="19309"/>
    <cellStyle name="Saída 3 2 2 5 5 2" xfId="46163"/>
    <cellStyle name="Saída 3 2 2 5 6" xfId="46156"/>
    <cellStyle name="Saída 3 2 2 6" xfId="5164"/>
    <cellStyle name="Saída 3 2 2 6 2" xfId="6873"/>
    <cellStyle name="Saída 3 2 2 6 2 2" xfId="10954"/>
    <cellStyle name="Saída 3 2 2 6 2 2 2" xfId="46166"/>
    <cellStyle name="Saída 3 2 2 6 2 3" xfId="17251"/>
    <cellStyle name="Saída 3 2 2 6 2 3 2" xfId="46167"/>
    <cellStyle name="Saída 3 2 2 6 2 4" xfId="20391"/>
    <cellStyle name="Saída 3 2 2 6 2 4 2" xfId="46168"/>
    <cellStyle name="Saída 3 2 2 6 2 5" xfId="46165"/>
    <cellStyle name="Saída 3 2 2 6 3" xfId="9986"/>
    <cellStyle name="Saída 3 2 2 6 3 2" xfId="46169"/>
    <cellStyle name="Saída 3 2 2 6 4" xfId="15960"/>
    <cellStyle name="Saída 3 2 2 6 4 2" xfId="46170"/>
    <cellStyle name="Saída 3 2 2 6 5" xfId="18682"/>
    <cellStyle name="Saída 3 2 2 6 5 2" xfId="46171"/>
    <cellStyle name="Saída 3 2 2 6 6" xfId="46164"/>
    <cellStyle name="Saída 3 2 2 7" xfId="4744"/>
    <cellStyle name="Saída 3 2 2 7 2" xfId="4612"/>
    <cellStyle name="Saída 3 2 2 7 2 2" xfId="9851"/>
    <cellStyle name="Saída 3 2 2 7 2 2 2" xfId="46174"/>
    <cellStyle name="Saída 3 2 2 7 2 3" xfId="15541"/>
    <cellStyle name="Saída 3 2 2 7 2 3 2" xfId="46175"/>
    <cellStyle name="Saída 3 2 2 7 2 4" xfId="12263"/>
    <cellStyle name="Saída 3 2 2 7 2 4 2" xfId="46176"/>
    <cellStyle name="Saída 3 2 2 7 2 5" xfId="46173"/>
    <cellStyle name="Saída 3 2 2 7 3" xfId="9883"/>
    <cellStyle name="Saída 3 2 2 7 3 2" xfId="46177"/>
    <cellStyle name="Saída 3 2 2 7 4" xfId="15625"/>
    <cellStyle name="Saída 3 2 2 7 4 2" xfId="46178"/>
    <cellStyle name="Saída 3 2 2 7 5" xfId="12304"/>
    <cellStyle name="Saída 3 2 2 7 5 2" xfId="46179"/>
    <cellStyle name="Saída 3 2 2 7 6" xfId="46172"/>
    <cellStyle name="Saída 3 2 2 8" xfId="5783"/>
    <cellStyle name="Saída 3 2 2 8 2" xfId="7491"/>
    <cellStyle name="Saída 3 2 2 8 2 2" xfId="11467"/>
    <cellStyle name="Saída 3 2 2 8 2 2 2" xfId="46182"/>
    <cellStyle name="Saída 3 2 2 8 2 3" xfId="17708"/>
    <cellStyle name="Saída 3 2 2 8 2 3 2" xfId="46183"/>
    <cellStyle name="Saída 3 2 2 8 2 4" xfId="21009"/>
    <cellStyle name="Saída 3 2 2 8 2 4 2" xfId="46184"/>
    <cellStyle name="Saída 3 2 2 8 2 5" xfId="46181"/>
    <cellStyle name="Saída 3 2 2 8 3" xfId="10330"/>
    <cellStyle name="Saída 3 2 2 8 3 2" xfId="46185"/>
    <cellStyle name="Saída 3 2 2 8 4" xfId="16417"/>
    <cellStyle name="Saída 3 2 2 8 4 2" xfId="46186"/>
    <cellStyle name="Saída 3 2 2 8 5" xfId="19301"/>
    <cellStyle name="Saída 3 2 2 8 5 2" xfId="46187"/>
    <cellStyle name="Saída 3 2 2 8 6" xfId="46180"/>
    <cellStyle name="Saída 3 2 2 9" xfId="5252"/>
    <cellStyle name="Saída 3 2 2 9 2" xfId="10028"/>
    <cellStyle name="Saída 3 2 2 9 2 2" xfId="46189"/>
    <cellStyle name="Saída 3 2 2 9 3" xfId="16027"/>
    <cellStyle name="Saída 3 2 2 9 3 2" xfId="46190"/>
    <cellStyle name="Saída 3 2 2 9 4" xfId="18770"/>
    <cellStyle name="Saída 3 2 2 9 4 2" xfId="46191"/>
    <cellStyle name="Saída 3 2 2 9 5" xfId="46188"/>
    <cellStyle name="Saída 3 2 3" xfId="2151"/>
    <cellStyle name="Saída 3 2 3 10" xfId="6997"/>
    <cellStyle name="Saída 3 2 3 10 2" xfId="11038"/>
    <cellStyle name="Saída 3 2 3 10 2 2" xfId="46194"/>
    <cellStyle name="Saída 3 2 3 10 3" xfId="17344"/>
    <cellStyle name="Saída 3 2 3 10 3 2" xfId="46195"/>
    <cellStyle name="Saída 3 2 3 10 4" xfId="20515"/>
    <cellStyle name="Saída 3 2 3 10 4 2" xfId="46196"/>
    <cellStyle name="Saída 3 2 3 10 5" xfId="46193"/>
    <cellStyle name="Saída 3 2 3 11" xfId="4401"/>
    <cellStyle name="Saída 3 2 3 11 2" xfId="15371"/>
    <cellStyle name="Saída 3 2 3 11 2 2" xfId="46198"/>
    <cellStyle name="Saída 3 2 3 11 3" xfId="12572"/>
    <cellStyle name="Saída 3 2 3 11 3 2" xfId="46199"/>
    <cellStyle name="Saída 3 2 3 11 4" xfId="46197"/>
    <cellStyle name="Saída 3 2 3 12" xfId="8308"/>
    <cellStyle name="Saída 3 2 3 12 2" xfId="46200"/>
    <cellStyle name="Saída 3 2 3 13" xfId="13724"/>
    <cellStyle name="Saída 3 2 3 13 2" xfId="46201"/>
    <cellStyle name="Saída 3 2 3 14" xfId="16964"/>
    <cellStyle name="Saída 3 2 3 14 2" xfId="46202"/>
    <cellStyle name="Saída 3 2 3 15" xfId="46192"/>
    <cellStyle name="Saída 3 2 3 2" xfId="2210"/>
    <cellStyle name="Saída 3 2 3 2 10" xfId="4423"/>
    <cellStyle name="Saída 3 2 3 2 10 2" xfId="15393"/>
    <cellStyle name="Saída 3 2 3 2 10 2 2" xfId="46205"/>
    <cellStyle name="Saída 3 2 3 2 10 3" xfId="12550"/>
    <cellStyle name="Saída 3 2 3 2 10 3 2" xfId="46206"/>
    <cellStyle name="Saída 3 2 3 2 10 4" xfId="46204"/>
    <cellStyle name="Saída 3 2 3 2 11" xfId="8365"/>
    <cellStyle name="Saída 3 2 3 2 11 2" xfId="46207"/>
    <cellStyle name="Saída 3 2 3 2 12" xfId="13769"/>
    <cellStyle name="Saída 3 2 3 2 12 2" xfId="46208"/>
    <cellStyle name="Saída 3 2 3 2 13" xfId="46203"/>
    <cellStyle name="Saída 3 2 3 2 2" xfId="2700"/>
    <cellStyle name="Saída 3 2 3 2 2 10" xfId="8830"/>
    <cellStyle name="Saída 3 2 3 2 2 10 2" xfId="46210"/>
    <cellStyle name="Saída 3 2 3 2 2 11" xfId="14134"/>
    <cellStyle name="Saída 3 2 3 2 2 11 2" xfId="46211"/>
    <cellStyle name="Saída 3 2 3 2 2 12" xfId="14221"/>
    <cellStyle name="Saída 3 2 3 2 2 12 2" xfId="46212"/>
    <cellStyle name="Saída 3 2 3 2 2 13" xfId="46209"/>
    <cellStyle name="Saída 3 2 3 2 2 2" xfId="3087"/>
    <cellStyle name="Saída 3 2 3 2 2 2 2" xfId="7448"/>
    <cellStyle name="Saída 3 2 3 2 2 2 2 2" xfId="11424"/>
    <cellStyle name="Saída 3 2 3 2 2 2 2 2 2" xfId="46215"/>
    <cellStyle name="Saída 3 2 3 2 2 2 2 3" xfId="17674"/>
    <cellStyle name="Saída 3 2 3 2 2 2 2 3 2" xfId="46216"/>
    <cellStyle name="Saída 3 2 3 2 2 2 2 4" xfId="20966"/>
    <cellStyle name="Saída 3 2 3 2 2 2 2 4 2" xfId="46217"/>
    <cellStyle name="Saída 3 2 3 2 2 2 2 5" xfId="46214"/>
    <cellStyle name="Saída 3 2 3 2 2 2 3" xfId="5740"/>
    <cellStyle name="Saída 3 2 3 2 2 2 3 2" xfId="16382"/>
    <cellStyle name="Saída 3 2 3 2 2 2 3 2 2" xfId="46219"/>
    <cellStyle name="Saída 3 2 3 2 2 2 3 3" xfId="19258"/>
    <cellStyle name="Saída 3 2 3 2 2 2 3 3 2" xfId="46220"/>
    <cellStyle name="Saída 3 2 3 2 2 2 3 4" xfId="46218"/>
    <cellStyle name="Saída 3 2 3 2 2 2 4" xfId="9179"/>
    <cellStyle name="Saída 3 2 3 2 2 2 4 2" xfId="46221"/>
    <cellStyle name="Saída 3 2 3 2 2 2 5" xfId="14414"/>
    <cellStyle name="Saída 3 2 3 2 2 2 5 2" xfId="46222"/>
    <cellStyle name="Saída 3 2 3 2 2 2 6" xfId="18253"/>
    <cellStyle name="Saída 3 2 3 2 2 2 6 2" xfId="46223"/>
    <cellStyle name="Saída 3 2 3 2 2 2 7" xfId="46213"/>
    <cellStyle name="Saída 3 2 3 2 2 3" xfId="3470"/>
    <cellStyle name="Saída 3 2 3 2 2 3 2" xfId="4605"/>
    <cellStyle name="Saída 3 2 3 2 2 3 2 2" xfId="9845"/>
    <cellStyle name="Saída 3 2 3 2 2 3 2 2 2" xfId="46226"/>
    <cellStyle name="Saída 3 2 3 2 2 3 2 3" xfId="15535"/>
    <cellStyle name="Saída 3 2 3 2 2 3 2 3 2" xfId="46227"/>
    <cellStyle name="Saída 3 2 3 2 2 3 2 4" xfId="12267"/>
    <cellStyle name="Saída 3 2 3 2 2 3 2 4 2" xfId="46228"/>
    <cellStyle name="Saída 3 2 3 2 2 3 2 5" xfId="46225"/>
    <cellStyle name="Saída 3 2 3 2 2 3 3" xfId="4751"/>
    <cellStyle name="Saída 3 2 3 2 2 3 3 2" xfId="15631"/>
    <cellStyle name="Saída 3 2 3 2 2 3 3 2 2" xfId="46230"/>
    <cellStyle name="Saída 3 2 3 2 2 3 3 3" xfId="12226"/>
    <cellStyle name="Saída 3 2 3 2 2 3 3 3 2" xfId="46231"/>
    <cellStyle name="Saída 3 2 3 2 2 3 3 4" xfId="46229"/>
    <cellStyle name="Saída 3 2 3 2 2 3 4" xfId="9389"/>
    <cellStyle name="Saída 3 2 3 2 2 3 4 2" xfId="46232"/>
    <cellStyle name="Saída 3 2 3 2 2 3 5" xfId="14690"/>
    <cellStyle name="Saída 3 2 3 2 2 3 5 2" xfId="46233"/>
    <cellStyle name="Saída 3 2 3 2 2 3 6" xfId="13475"/>
    <cellStyle name="Saída 3 2 3 2 2 3 6 2" xfId="46234"/>
    <cellStyle name="Saída 3 2 3 2 2 3 7" xfId="46224"/>
    <cellStyle name="Saída 3 2 3 2 2 4" xfId="3853"/>
    <cellStyle name="Saída 3 2 3 2 2 4 2" xfId="7755"/>
    <cellStyle name="Saída 3 2 3 2 2 4 2 2" xfId="11723"/>
    <cellStyle name="Saída 3 2 3 2 2 4 2 2 2" xfId="46237"/>
    <cellStyle name="Saída 3 2 3 2 2 4 2 3" xfId="17907"/>
    <cellStyle name="Saída 3 2 3 2 2 4 2 3 2" xfId="46238"/>
    <cellStyle name="Saída 3 2 3 2 2 4 2 4" xfId="21273"/>
    <cellStyle name="Saída 3 2 3 2 2 4 2 4 2" xfId="46239"/>
    <cellStyle name="Saída 3 2 3 2 2 4 2 5" xfId="46236"/>
    <cellStyle name="Saída 3 2 3 2 2 4 3" xfId="6047"/>
    <cellStyle name="Saída 3 2 3 2 2 4 3 2" xfId="16616"/>
    <cellStyle name="Saída 3 2 3 2 2 4 3 2 2" xfId="46241"/>
    <cellStyle name="Saída 3 2 3 2 2 4 3 3" xfId="19565"/>
    <cellStyle name="Saída 3 2 3 2 2 4 3 3 2" xfId="46242"/>
    <cellStyle name="Saída 3 2 3 2 2 4 3 4" xfId="46240"/>
    <cellStyle name="Saída 3 2 3 2 2 4 4" xfId="9567"/>
    <cellStyle name="Saída 3 2 3 2 2 4 4 2" xfId="46243"/>
    <cellStyle name="Saída 3 2 3 2 2 4 5" xfId="14965"/>
    <cellStyle name="Saída 3 2 3 2 2 4 5 2" xfId="46244"/>
    <cellStyle name="Saída 3 2 3 2 2 4 6" xfId="13106"/>
    <cellStyle name="Saída 3 2 3 2 2 4 6 2" xfId="46245"/>
    <cellStyle name="Saída 3 2 3 2 2 4 7" xfId="46235"/>
    <cellStyle name="Saída 3 2 3 2 2 5" xfId="4235"/>
    <cellStyle name="Saída 3 2 3 2 2 5 2" xfId="7987"/>
    <cellStyle name="Saída 3 2 3 2 2 5 2 2" xfId="11955"/>
    <cellStyle name="Saída 3 2 3 2 2 5 2 2 2" xfId="46248"/>
    <cellStyle name="Saída 3 2 3 2 2 5 2 3" xfId="18078"/>
    <cellStyle name="Saída 3 2 3 2 2 5 2 3 2" xfId="46249"/>
    <cellStyle name="Saída 3 2 3 2 2 5 2 4" xfId="21505"/>
    <cellStyle name="Saída 3 2 3 2 2 5 2 4 2" xfId="46250"/>
    <cellStyle name="Saída 3 2 3 2 2 5 2 5" xfId="46247"/>
    <cellStyle name="Saída 3 2 3 2 2 5 3" xfId="6279"/>
    <cellStyle name="Saída 3 2 3 2 2 5 3 2" xfId="16786"/>
    <cellStyle name="Saída 3 2 3 2 2 5 3 2 2" xfId="46252"/>
    <cellStyle name="Saída 3 2 3 2 2 5 3 3" xfId="19797"/>
    <cellStyle name="Saída 3 2 3 2 2 5 3 3 2" xfId="46253"/>
    <cellStyle name="Saída 3 2 3 2 2 5 3 4" xfId="46251"/>
    <cellStyle name="Saída 3 2 3 2 2 5 4" xfId="9744"/>
    <cellStyle name="Saída 3 2 3 2 2 5 4 2" xfId="46254"/>
    <cellStyle name="Saída 3 2 3 2 2 5 5" xfId="15238"/>
    <cellStyle name="Saída 3 2 3 2 2 5 5 2" xfId="46255"/>
    <cellStyle name="Saída 3 2 3 2 2 5 6" xfId="12724"/>
    <cellStyle name="Saída 3 2 3 2 2 5 6 2" xfId="46256"/>
    <cellStyle name="Saída 3 2 3 2 2 5 7" xfId="46246"/>
    <cellStyle name="Saída 3 2 3 2 2 6" xfId="6511"/>
    <cellStyle name="Saída 3 2 3 2 2 6 2" xfId="8219"/>
    <cellStyle name="Saída 3 2 3 2 2 6 2 2" xfId="12187"/>
    <cellStyle name="Saída 3 2 3 2 2 6 2 2 2" xfId="46259"/>
    <cellStyle name="Saída 3 2 3 2 2 6 2 3" xfId="18250"/>
    <cellStyle name="Saída 3 2 3 2 2 6 2 3 2" xfId="46260"/>
    <cellStyle name="Saída 3 2 3 2 2 6 2 4" xfId="21737"/>
    <cellStyle name="Saída 3 2 3 2 2 6 2 4 2" xfId="46261"/>
    <cellStyle name="Saída 3 2 3 2 2 6 2 5" xfId="46258"/>
    <cellStyle name="Saída 3 2 3 2 2 6 3" xfId="10645"/>
    <cellStyle name="Saída 3 2 3 2 2 6 3 2" xfId="46262"/>
    <cellStyle name="Saída 3 2 3 2 2 6 4" xfId="16957"/>
    <cellStyle name="Saída 3 2 3 2 2 6 4 2" xfId="46263"/>
    <cellStyle name="Saída 3 2 3 2 2 6 5" xfId="20029"/>
    <cellStyle name="Saída 3 2 3 2 2 6 5 2" xfId="46264"/>
    <cellStyle name="Saída 3 2 3 2 2 6 6" xfId="46257"/>
    <cellStyle name="Saída 3 2 3 2 2 7" xfId="5499"/>
    <cellStyle name="Saída 3 2 3 2 2 7 2" xfId="10240"/>
    <cellStyle name="Saída 3 2 3 2 2 7 2 2" xfId="46266"/>
    <cellStyle name="Saída 3 2 3 2 2 7 3" xfId="16196"/>
    <cellStyle name="Saída 3 2 3 2 2 7 3 2" xfId="46267"/>
    <cellStyle name="Saída 3 2 3 2 2 7 4" xfId="19017"/>
    <cellStyle name="Saída 3 2 3 2 2 7 4 2" xfId="46268"/>
    <cellStyle name="Saída 3 2 3 2 2 7 5" xfId="46265"/>
    <cellStyle name="Saída 3 2 3 2 2 8" xfId="7207"/>
    <cellStyle name="Saída 3 2 3 2 2 8 2" xfId="11228"/>
    <cellStyle name="Saída 3 2 3 2 2 8 2 2" xfId="46270"/>
    <cellStyle name="Saída 3 2 3 2 2 8 3" xfId="17488"/>
    <cellStyle name="Saída 3 2 3 2 2 8 3 2" xfId="46271"/>
    <cellStyle name="Saída 3 2 3 2 2 8 4" xfId="20725"/>
    <cellStyle name="Saída 3 2 3 2 2 8 4 2" xfId="46272"/>
    <cellStyle name="Saída 3 2 3 2 2 8 5" xfId="46269"/>
    <cellStyle name="Saída 3 2 3 2 2 9" xfId="4693"/>
    <cellStyle name="Saída 3 2 3 2 2 9 2" xfId="15584"/>
    <cellStyle name="Saída 3 2 3 2 2 9 2 2" xfId="46274"/>
    <cellStyle name="Saída 3 2 3 2 2 9 3" xfId="12236"/>
    <cellStyle name="Saída 3 2 3 2 2 9 3 2" xfId="46275"/>
    <cellStyle name="Saída 3 2 3 2 2 9 4" xfId="46273"/>
    <cellStyle name="Saída 3 2 3 2 3" xfId="2757"/>
    <cellStyle name="Saída 3 2 3 2 3 10" xfId="46276"/>
    <cellStyle name="Saída 3 2 3 2 3 2" xfId="3144"/>
    <cellStyle name="Saída 3 2 3 2 3 2 2" xfId="6875"/>
    <cellStyle name="Saída 3 2 3 2 3 2 2 2" xfId="17253"/>
    <cellStyle name="Saída 3 2 3 2 3 2 2 2 2" xfId="46279"/>
    <cellStyle name="Saída 3 2 3 2 3 2 2 3" xfId="20393"/>
    <cellStyle name="Saída 3 2 3 2 3 2 2 3 2" xfId="46280"/>
    <cellStyle name="Saída 3 2 3 2 3 2 2 4" xfId="46278"/>
    <cellStyle name="Saída 3 2 3 2 3 2 3" xfId="9226"/>
    <cellStyle name="Saída 3 2 3 2 3 2 3 2" xfId="46281"/>
    <cellStyle name="Saída 3 2 3 2 3 2 4" xfId="14456"/>
    <cellStyle name="Saída 3 2 3 2 3 2 4 2" xfId="46282"/>
    <cellStyle name="Saída 3 2 3 2 3 2 5" xfId="16375"/>
    <cellStyle name="Saída 3 2 3 2 3 2 5 2" xfId="46283"/>
    <cellStyle name="Saída 3 2 3 2 3 2 6" xfId="46277"/>
    <cellStyle name="Saída 3 2 3 2 3 3" xfId="3527"/>
    <cellStyle name="Saída 3 2 3 2 3 3 2" xfId="14731"/>
    <cellStyle name="Saída 3 2 3 2 3 3 2 2" xfId="46285"/>
    <cellStyle name="Saída 3 2 3 2 3 3 3" xfId="13418"/>
    <cellStyle name="Saída 3 2 3 2 3 3 3 2" xfId="46286"/>
    <cellStyle name="Saída 3 2 3 2 3 3 4" xfId="46284"/>
    <cellStyle name="Saída 3 2 3 2 3 4" xfId="3910"/>
    <cellStyle name="Saída 3 2 3 2 3 4 2" xfId="15007"/>
    <cellStyle name="Saída 3 2 3 2 3 4 2 2" xfId="46288"/>
    <cellStyle name="Saída 3 2 3 2 3 4 3" xfId="13049"/>
    <cellStyle name="Saída 3 2 3 2 3 4 3 2" xfId="46289"/>
    <cellStyle name="Saída 3 2 3 2 3 4 4" xfId="46287"/>
    <cellStyle name="Saída 3 2 3 2 3 5" xfId="4292"/>
    <cellStyle name="Saída 3 2 3 2 3 5 2" xfId="15279"/>
    <cellStyle name="Saída 3 2 3 2 3 5 2 2" xfId="46291"/>
    <cellStyle name="Saída 3 2 3 2 3 5 3" xfId="12668"/>
    <cellStyle name="Saída 3 2 3 2 3 5 3 2" xfId="46292"/>
    <cellStyle name="Saída 3 2 3 2 3 5 4" xfId="46290"/>
    <cellStyle name="Saída 3 2 3 2 3 6" xfId="5166"/>
    <cellStyle name="Saída 3 2 3 2 3 6 2" xfId="15962"/>
    <cellStyle name="Saída 3 2 3 2 3 6 2 2" xfId="46294"/>
    <cellStyle name="Saída 3 2 3 2 3 6 3" xfId="18684"/>
    <cellStyle name="Saída 3 2 3 2 3 6 3 2" xfId="46295"/>
    <cellStyle name="Saída 3 2 3 2 3 6 4" xfId="46293"/>
    <cellStyle name="Saída 3 2 3 2 3 7" xfId="8887"/>
    <cellStyle name="Saída 3 2 3 2 3 7 2" xfId="46296"/>
    <cellStyle name="Saída 3 2 3 2 3 8" xfId="14176"/>
    <cellStyle name="Saída 3 2 3 2 3 8 2" xfId="46297"/>
    <cellStyle name="Saída 3 2 3 2 3 9" xfId="17866"/>
    <cellStyle name="Saída 3 2 3 2 3 9 2" xfId="46298"/>
    <cellStyle name="Saída 3 2 3 2 4" xfId="2375"/>
    <cellStyle name="Saída 3 2 3 2 4 2" xfId="7297"/>
    <cellStyle name="Saída 3 2 3 2 4 2 2" xfId="11307"/>
    <cellStyle name="Saída 3 2 3 2 4 2 2 2" xfId="46301"/>
    <cellStyle name="Saída 3 2 3 2 4 2 3" xfId="17562"/>
    <cellStyle name="Saída 3 2 3 2 4 2 3 2" xfId="46302"/>
    <cellStyle name="Saída 3 2 3 2 4 2 4" xfId="20815"/>
    <cellStyle name="Saída 3 2 3 2 4 2 4 2" xfId="46303"/>
    <cellStyle name="Saída 3 2 3 2 4 2 5" xfId="46300"/>
    <cellStyle name="Saída 3 2 3 2 4 3" xfId="5589"/>
    <cellStyle name="Saída 3 2 3 2 4 3 2" xfId="16270"/>
    <cellStyle name="Saída 3 2 3 2 4 3 2 2" xfId="46305"/>
    <cellStyle name="Saída 3 2 3 2 4 3 3" xfId="19107"/>
    <cellStyle name="Saída 3 2 3 2 4 3 3 2" xfId="46306"/>
    <cellStyle name="Saída 3 2 3 2 4 3 4" xfId="46304"/>
    <cellStyle name="Saída 3 2 3 2 4 4" xfId="8527"/>
    <cellStyle name="Saída 3 2 3 2 4 4 2" xfId="46307"/>
    <cellStyle name="Saída 3 2 3 2 4 5" xfId="13902"/>
    <cellStyle name="Saída 3 2 3 2 4 5 2" xfId="46308"/>
    <cellStyle name="Saída 3 2 3 2 4 6" xfId="14782"/>
    <cellStyle name="Saída 3 2 3 2 4 6 2" xfId="46309"/>
    <cellStyle name="Saída 3 2 3 2 4 7" xfId="46299"/>
    <cellStyle name="Saída 3 2 3 2 5" xfId="5881"/>
    <cellStyle name="Saída 3 2 3 2 5 2" xfId="7589"/>
    <cellStyle name="Saída 3 2 3 2 5 2 2" xfId="11557"/>
    <cellStyle name="Saída 3 2 3 2 5 2 2 2" xfId="46312"/>
    <cellStyle name="Saída 3 2 3 2 5 2 3" xfId="17795"/>
    <cellStyle name="Saída 3 2 3 2 5 2 3 2" xfId="46313"/>
    <cellStyle name="Saída 3 2 3 2 5 2 4" xfId="21107"/>
    <cellStyle name="Saída 3 2 3 2 5 2 4 2" xfId="46314"/>
    <cellStyle name="Saída 3 2 3 2 5 2 5" xfId="46311"/>
    <cellStyle name="Saída 3 2 3 2 5 3" xfId="10399"/>
    <cellStyle name="Saída 3 2 3 2 5 3 2" xfId="46315"/>
    <cellStyle name="Saída 3 2 3 2 5 4" xfId="16504"/>
    <cellStyle name="Saída 3 2 3 2 5 4 2" xfId="46316"/>
    <cellStyle name="Saída 3 2 3 2 5 5" xfId="19399"/>
    <cellStyle name="Saída 3 2 3 2 5 5 2" xfId="46317"/>
    <cellStyle name="Saída 3 2 3 2 5 6" xfId="46310"/>
    <cellStyle name="Saída 3 2 3 2 6" xfId="6113"/>
    <cellStyle name="Saída 3 2 3 2 6 2" xfId="7821"/>
    <cellStyle name="Saída 3 2 3 2 6 2 2" xfId="11789"/>
    <cellStyle name="Saída 3 2 3 2 6 2 2 2" xfId="46320"/>
    <cellStyle name="Saída 3 2 3 2 6 2 3" xfId="17966"/>
    <cellStyle name="Saída 3 2 3 2 6 2 3 2" xfId="46321"/>
    <cellStyle name="Saída 3 2 3 2 6 2 4" xfId="21339"/>
    <cellStyle name="Saída 3 2 3 2 6 2 4 2" xfId="46322"/>
    <cellStyle name="Saída 3 2 3 2 6 2 5" xfId="46319"/>
    <cellStyle name="Saída 3 2 3 2 6 3" xfId="10439"/>
    <cellStyle name="Saída 3 2 3 2 6 3 2" xfId="46323"/>
    <cellStyle name="Saída 3 2 3 2 6 4" xfId="16675"/>
    <cellStyle name="Saída 3 2 3 2 6 4 2" xfId="46324"/>
    <cellStyle name="Saída 3 2 3 2 6 5" xfId="19631"/>
    <cellStyle name="Saída 3 2 3 2 6 5 2" xfId="46325"/>
    <cellStyle name="Saída 3 2 3 2 6 6" xfId="46318"/>
    <cellStyle name="Saída 3 2 3 2 7" xfId="6345"/>
    <cellStyle name="Saída 3 2 3 2 7 2" xfId="8053"/>
    <cellStyle name="Saída 3 2 3 2 7 2 2" xfId="12021"/>
    <cellStyle name="Saída 3 2 3 2 7 2 2 2" xfId="46328"/>
    <cellStyle name="Saída 3 2 3 2 7 2 3" xfId="18137"/>
    <cellStyle name="Saída 3 2 3 2 7 2 3 2" xfId="46329"/>
    <cellStyle name="Saída 3 2 3 2 7 2 4" xfId="21571"/>
    <cellStyle name="Saída 3 2 3 2 7 2 4 2" xfId="46330"/>
    <cellStyle name="Saída 3 2 3 2 7 2 5" xfId="46327"/>
    <cellStyle name="Saída 3 2 3 2 7 3" xfId="10479"/>
    <cellStyle name="Saída 3 2 3 2 7 3 2" xfId="46331"/>
    <cellStyle name="Saída 3 2 3 2 7 4" xfId="16845"/>
    <cellStyle name="Saída 3 2 3 2 7 4 2" xfId="46332"/>
    <cellStyle name="Saída 3 2 3 2 7 5" xfId="19863"/>
    <cellStyle name="Saída 3 2 3 2 7 5 2" xfId="46333"/>
    <cellStyle name="Saída 3 2 3 2 7 6" xfId="46326"/>
    <cellStyle name="Saída 3 2 3 2 8" xfId="5328"/>
    <cellStyle name="Saída 3 2 3 2 8 2" xfId="10074"/>
    <cellStyle name="Saída 3 2 3 2 8 2 2" xfId="46335"/>
    <cellStyle name="Saída 3 2 3 2 8 3" xfId="16081"/>
    <cellStyle name="Saída 3 2 3 2 8 3 2" xfId="46336"/>
    <cellStyle name="Saída 3 2 3 2 8 4" xfId="18846"/>
    <cellStyle name="Saída 3 2 3 2 8 4 2" xfId="46337"/>
    <cellStyle name="Saída 3 2 3 2 8 5" xfId="46334"/>
    <cellStyle name="Saída 3 2 3 2 9" xfId="7036"/>
    <cellStyle name="Saída 3 2 3 2 9 2" xfId="11062"/>
    <cellStyle name="Saída 3 2 3 2 9 2 2" xfId="46339"/>
    <cellStyle name="Saída 3 2 3 2 9 3" xfId="17373"/>
    <cellStyle name="Saída 3 2 3 2 9 3 2" xfId="46340"/>
    <cellStyle name="Saída 3 2 3 2 9 4" xfId="20554"/>
    <cellStyle name="Saída 3 2 3 2 9 4 2" xfId="46341"/>
    <cellStyle name="Saída 3 2 3 2 9 5" xfId="46338"/>
    <cellStyle name="Saída 3 2 3 3" xfId="2643"/>
    <cellStyle name="Saída 3 2 3 3 10" xfId="8773"/>
    <cellStyle name="Saída 3 2 3 3 10 2" xfId="46343"/>
    <cellStyle name="Saída 3 2 3 3 11" xfId="14092"/>
    <cellStyle name="Saída 3 2 3 3 11 2" xfId="46344"/>
    <cellStyle name="Saída 3 2 3 3 12" xfId="16768"/>
    <cellStyle name="Saída 3 2 3 3 12 2" xfId="46345"/>
    <cellStyle name="Saída 3 2 3 3 13" xfId="46342"/>
    <cellStyle name="Saída 3 2 3 3 2" xfId="3030"/>
    <cellStyle name="Saída 3 2 3 3 2 2" xfId="6842"/>
    <cellStyle name="Saída 3 2 3 3 2 2 2" xfId="10928"/>
    <cellStyle name="Saída 3 2 3 3 2 2 2 2" xfId="46348"/>
    <cellStyle name="Saída 3 2 3 3 2 2 3" xfId="17227"/>
    <cellStyle name="Saída 3 2 3 3 2 2 3 2" xfId="46349"/>
    <cellStyle name="Saída 3 2 3 3 2 2 4" xfId="20360"/>
    <cellStyle name="Saída 3 2 3 3 2 2 4 2" xfId="46350"/>
    <cellStyle name="Saída 3 2 3 3 2 2 5" xfId="46347"/>
    <cellStyle name="Saída 3 2 3 3 2 3" xfId="5133"/>
    <cellStyle name="Saída 3 2 3 3 2 3 2" xfId="15936"/>
    <cellStyle name="Saída 3 2 3 3 2 3 2 2" xfId="46352"/>
    <cellStyle name="Saída 3 2 3 3 2 3 3" xfId="18651"/>
    <cellStyle name="Saída 3 2 3 3 2 3 3 2" xfId="46353"/>
    <cellStyle name="Saída 3 2 3 3 2 3 4" xfId="46351"/>
    <cellStyle name="Saída 3 2 3 3 2 4" xfId="9122"/>
    <cellStyle name="Saída 3 2 3 3 2 4 2" xfId="46354"/>
    <cellStyle name="Saída 3 2 3 3 2 5" xfId="14372"/>
    <cellStyle name="Saída 3 2 3 3 2 5 2" xfId="46355"/>
    <cellStyle name="Saída 3 2 3 3 2 6" xfId="13805"/>
    <cellStyle name="Saída 3 2 3 3 2 6 2" xfId="46356"/>
    <cellStyle name="Saída 3 2 3 3 2 7" xfId="46346"/>
    <cellStyle name="Saída 3 2 3 3 3" xfId="3413"/>
    <cellStyle name="Saída 3 2 3 3 3 2" xfId="6592"/>
    <cellStyle name="Saída 3 2 3 3 3 2 2" xfId="10726"/>
    <cellStyle name="Saída 3 2 3 3 3 2 2 2" xfId="46359"/>
    <cellStyle name="Saída 3 2 3 3 3 2 3" xfId="17012"/>
    <cellStyle name="Saída 3 2 3 3 3 2 3 2" xfId="46360"/>
    <cellStyle name="Saída 3 2 3 3 3 2 4" xfId="20110"/>
    <cellStyle name="Saída 3 2 3 3 3 2 4 2" xfId="46361"/>
    <cellStyle name="Saída 3 2 3 3 3 2 5" xfId="46358"/>
    <cellStyle name="Saída 3 2 3 3 3 3" xfId="4883"/>
    <cellStyle name="Saída 3 2 3 3 3 3 2" xfId="15722"/>
    <cellStyle name="Saída 3 2 3 3 3 3 2 2" xfId="46363"/>
    <cellStyle name="Saída 3 2 3 3 3 3 3" xfId="18401"/>
    <cellStyle name="Saída 3 2 3 3 3 3 3 2" xfId="46364"/>
    <cellStyle name="Saída 3 2 3 3 3 3 4" xfId="46362"/>
    <cellStyle name="Saída 3 2 3 3 3 4" xfId="9336"/>
    <cellStyle name="Saída 3 2 3 3 3 4 2" xfId="46365"/>
    <cellStyle name="Saída 3 2 3 3 3 5" xfId="14648"/>
    <cellStyle name="Saída 3 2 3 3 3 5 2" xfId="46366"/>
    <cellStyle name="Saída 3 2 3 3 3 6" xfId="13532"/>
    <cellStyle name="Saída 3 2 3 3 3 6 2" xfId="46367"/>
    <cellStyle name="Saída 3 2 3 3 3 7" xfId="46357"/>
    <cellStyle name="Saída 3 2 3 3 4" xfId="3796"/>
    <cellStyle name="Saída 3 2 3 3 4 2" xfId="7651"/>
    <cellStyle name="Saída 3 2 3 3 4 2 2" xfId="11619"/>
    <cellStyle name="Saída 3 2 3 3 4 2 2 2" xfId="46370"/>
    <cellStyle name="Saída 3 2 3 3 4 2 3" xfId="17848"/>
    <cellStyle name="Saída 3 2 3 3 4 2 3 2" xfId="46371"/>
    <cellStyle name="Saída 3 2 3 3 4 2 4" xfId="21169"/>
    <cellStyle name="Saída 3 2 3 3 4 2 4 2" xfId="46372"/>
    <cellStyle name="Saída 3 2 3 3 4 2 5" xfId="46369"/>
    <cellStyle name="Saída 3 2 3 3 4 3" xfId="5943"/>
    <cellStyle name="Saída 3 2 3 3 4 3 2" xfId="16557"/>
    <cellStyle name="Saída 3 2 3 3 4 3 2 2" xfId="46374"/>
    <cellStyle name="Saída 3 2 3 3 4 3 3" xfId="19461"/>
    <cellStyle name="Saída 3 2 3 3 4 3 3 2" xfId="46375"/>
    <cellStyle name="Saída 3 2 3 3 4 3 4" xfId="46373"/>
    <cellStyle name="Saída 3 2 3 3 4 4" xfId="9514"/>
    <cellStyle name="Saída 3 2 3 3 4 4 2" xfId="46376"/>
    <cellStyle name="Saída 3 2 3 3 4 5" xfId="14923"/>
    <cellStyle name="Saída 3 2 3 3 4 5 2" xfId="46377"/>
    <cellStyle name="Saída 3 2 3 3 4 6" xfId="13163"/>
    <cellStyle name="Saída 3 2 3 3 4 6 2" xfId="46378"/>
    <cellStyle name="Saída 3 2 3 3 4 7" xfId="46368"/>
    <cellStyle name="Saída 3 2 3 3 5" xfId="4178"/>
    <cellStyle name="Saída 3 2 3 3 5 2" xfId="7883"/>
    <cellStyle name="Saída 3 2 3 3 5 2 2" xfId="11851"/>
    <cellStyle name="Saída 3 2 3 3 5 2 2 2" xfId="46381"/>
    <cellStyle name="Saída 3 2 3 3 5 2 3" xfId="18019"/>
    <cellStyle name="Saída 3 2 3 3 5 2 3 2" xfId="46382"/>
    <cellStyle name="Saída 3 2 3 3 5 2 4" xfId="21401"/>
    <cellStyle name="Saída 3 2 3 3 5 2 4 2" xfId="46383"/>
    <cellStyle name="Saída 3 2 3 3 5 2 5" xfId="46380"/>
    <cellStyle name="Saída 3 2 3 3 5 3" xfId="6175"/>
    <cellStyle name="Saída 3 2 3 3 5 3 2" xfId="16728"/>
    <cellStyle name="Saída 3 2 3 3 5 3 2 2" xfId="46385"/>
    <cellStyle name="Saída 3 2 3 3 5 3 3" xfId="19693"/>
    <cellStyle name="Saída 3 2 3 3 5 3 3 2" xfId="46386"/>
    <cellStyle name="Saída 3 2 3 3 5 3 4" xfId="46384"/>
    <cellStyle name="Saída 3 2 3 3 5 4" xfId="9691"/>
    <cellStyle name="Saída 3 2 3 3 5 4 2" xfId="46387"/>
    <cellStyle name="Saída 3 2 3 3 5 5" xfId="15197"/>
    <cellStyle name="Saída 3 2 3 3 5 5 2" xfId="46388"/>
    <cellStyle name="Saída 3 2 3 3 5 6" xfId="12781"/>
    <cellStyle name="Saída 3 2 3 3 5 6 2" xfId="46389"/>
    <cellStyle name="Saída 3 2 3 3 5 7" xfId="46379"/>
    <cellStyle name="Saída 3 2 3 3 6" xfId="6407"/>
    <cellStyle name="Saída 3 2 3 3 6 2" xfId="8115"/>
    <cellStyle name="Saída 3 2 3 3 6 2 2" xfId="12083"/>
    <cellStyle name="Saída 3 2 3 3 6 2 2 2" xfId="46392"/>
    <cellStyle name="Saída 3 2 3 3 6 2 3" xfId="18190"/>
    <cellStyle name="Saída 3 2 3 3 6 2 3 2" xfId="46393"/>
    <cellStyle name="Saída 3 2 3 3 6 2 4" xfId="21633"/>
    <cellStyle name="Saída 3 2 3 3 6 2 4 2" xfId="46394"/>
    <cellStyle name="Saída 3 2 3 3 6 2 5" xfId="46391"/>
    <cellStyle name="Saída 3 2 3 3 6 3" xfId="10541"/>
    <cellStyle name="Saída 3 2 3 3 6 3 2" xfId="46395"/>
    <cellStyle name="Saída 3 2 3 3 6 4" xfId="16898"/>
    <cellStyle name="Saída 3 2 3 3 6 4 2" xfId="46396"/>
    <cellStyle name="Saída 3 2 3 3 6 5" xfId="19925"/>
    <cellStyle name="Saída 3 2 3 3 6 5 2" xfId="46397"/>
    <cellStyle name="Saída 3 2 3 3 6 6" xfId="46390"/>
    <cellStyle name="Saída 3 2 3 3 7" xfId="5395"/>
    <cellStyle name="Saída 3 2 3 3 7 2" xfId="10136"/>
    <cellStyle name="Saída 3 2 3 3 7 2 2" xfId="46399"/>
    <cellStyle name="Saída 3 2 3 3 7 3" xfId="16136"/>
    <cellStyle name="Saída 3 2 3 3 7 3 2" xfId="46400"/>
    <cellStyle name="Saída 3 2 3 3 7 4" xfId="18913"/>
    <cellStyle name="Saída 3 2 3 3 7 4 2" xfId="46401"/>
    <cellStyle name="Saída 3 2 3 3 7 5" xfId="46398"/>
    <cellStyle name="Saída 3 2 3 3 8" xfId="7103"/>
    <cellStyle name="Saída 3 2 3 3 8 2" xfId="11124"/>
    <cellStyle name="Saída 3 2 3 3 8 2 2" xfId="46403"/>
    <cellStyle name="Saída 3 2 3 3 8 3" xfId="17428"/>
    <cellStyle name="Saída 3 2 3 3 8 3 2" xfId="46404"/>
    <cellStyle name="Saída 3 2 3 3 8 4" xfId="20621"/>
    <cellStyle name="Saída 3 2 3 3 8 4 2" xfId="46405"/>
    <cellStyle name="Saída 3 2 3 3 8 5" xfId="46402"/>
    <cellStyle name="Saída 3 2 3 3 9" xfId="4491"/>
    <cellStyle name="Saída 3 2 3 3 9 2" xfId="15451"/>
    <cellStyle name="Saída 3 2 3 3 9 2 2" xfId="46407"/>
    <cellStyle name="Saída 3 2 3 3 9 3" xfId="12482"/>
    <cellStyle name="Saída 3 2 3 3 9 3 2" xfId="46408"/>
    <cellStyle name="Saída 3 2 3 3 9 4" xfId="46406"/>
    <cellStyle name="Saída 3 2 3 4" xfId="2533"/>
    <cellStyle name="Saída 3 2 3 4 10" xfId="46409"/>
    <cellStyle name="Saída 3 2 3 4 2" xfId="2920"/>
    <cellStyle name="Saída 3 2 3 4 2 2" xfId="7317"/>
    <cellStyle name="Saída 3 2 3 4 2 2 2" xfId="17577"/>
    <cellStyle name="Saída 3 2 3 4 2 2 2 2" xfId="46412"/>
    <cellStyle name="Saída 3 2 3 4 2 2 3" xfId="20835"/>
    <cellStyle name="Saída 3 2 3 4 2 2 3 2" xfId="46413"/>
    <cellStyle name="Saída 3 2 3 4 2 2 4" xfId="46411"/>
    <cellStyle name="Saída 3 2 3 4 2 3" xfId="9029"/>
    <cellStyle name="Saída 3 2 3 4 2 3 2" xfId="46414"/>
    <cellStyle name="Saída 3 2 3 4 2 4" xfId="14285"/>
    <cellStyle name="Saída 3 2 3 4 2 4 2" xfId="46415"/>
    <cellStyle name="Saída 3 2 3 4 2 5" xfId="17137"/>
    <cellStyle name="Saída 3 2 3 4 2 5 2" xfId="46416"/>
    <cellStyle name="Saída 3 2 3 4 2 6" xfId="46410"/>
    <cellStyle name="Saída 3 2 3 4 3" xfId="3303"/>
    <cellStyle name="Saída 3 2 3 4 3 2" xfId="14561"/>
    <cellStyle name="Saída 3 2 3 4 3 2 2" xfId="46418"/>
    <cellStyle name="Saída 3 2 3 4 3 3" xfId="13591"/>
    <cellStyle name="Saída 3 2 3 4 3 3 2" xfId="46419"/>
    <cellStyle name="Saída 3 2 3 4 3 4" xfId="46417"/>
    <cellStyle name="Saída 3 2 3 4 4" xfId="3686"/>
    <cellStyle name="Saída 3 2 3 4 4 2" xfId="14836"/>
    <cellStyle name="Saída 3 2 3 4 4 2 2" xfId="46421"/>
    <cellStyle name="Saída 3 2 3 4 4 3" xfId="13273"/>
    <cellStyle name="Saída 3 2 3 4 4 3 2" xfId="46422"/>
    <cellStyle name="Saída 3 2 3 4 4 4" xfId="46420"/>
    <cellStyle name="Saída 3 2 3 4 5" xfId="4068"/>
    <cellStyle name="Saída 3 2 3 4 5 2" xfId="15110"/>
    <cellStyle name="Saída 3 2 3 4 5 2 2" xfId="46424"/>
    <cellStyle name="Saída 3 2 3 4 5 3" xfId="12891"/>
    <cellStyle name="Saída 3 2 3 4 5 3 2" xfId="46425"/>
    <cellStyle name="Saída 3 2 3 4 5 4" xfId="46423"/>
    <cellStyle name="Saída 3 2 3 4 6" xfId="5609"/>
    <cellStyle name="Saída 3 2 3 4 6 2" xfId="16285"/>
    <cellStyle name="Saída 3 2 3 4 6 2 2" xfId="46427"/>
    <cellStyle name="Saída 3 2 3 4 6 3" xfId="19127"/>
    <cellStyle name="Saída 3 2 3 4 6 3 2" xfId="46428"/>
    <cellStyle name="Saída 3 2 3 4 6 4" xfId="46426"/>
    <cellStyle name="Saída 3 2 3 4 7" xfId="8673"/>
    <cellStyle name="Saída 3 2 3 4 7 2" xfId="46429"/>
    <cellStyle name="Saída 3 2 3 4 8" xfId="14005"/>
    <cellStyle name="Saída 3 2 3 4 8 2" xfId="46430"/>
    <cellStyle name="Saída 3 2 3 4 9" xfId="15508"/>
    <cellStyle name="Saída 3 2 3 4 9 2" xfId="46431"/>
    <cellStyle name="Saída 3 2 3 5" xfId="2351"/>
    <cellStyle name="Saída 3 2 3 5 2" xfId="6678"/>
    <cellStyle name="Saída 3 2 3 5 2 2" xfId="10804"/>
    <cellStyle name="Saída 3 2 3 5 2 2 2" xfId="46434"/>
    <cellStyle name="Saída 3 2 3 5 2 3" xfId="17084"/>
    <cellStyle name="Saída 3 2 3 5 2 3 2" xfId="46435"/>
    <cellStyle name="Saída 3 2 3 5 2 4" xfId="20196"/>
    <cellStyle name="Saída 3 2 3 5 2 4 2" xfId="46436"/>
    <cellStyle name="Saída 3 2 3 5 2 5" xfId="46433"/>
    <cellStyle name="Saída 3 2 3 5 3" xfId="4969"/>
    <cellStyle name="Saída 3 2 3 5 3 2" xfId="15793"/>
    <cellStyle name="Saída 3 2 3 5 3 2 2" xfId="46438"/>
    <cellStyle name="Saída 3 2 3 5 3 3" xfId="18487"/>
    <cellStyle name="Saída 3 2 3 5 3 3 2" xfId="46439"/>
    <cellStyle name="Saída 3 2 3 5 3 4" xfId="46437"/>
    <cellStyle name="Saída 3 2 3 5 4" xfId="8504"/>
    <cellStyle name="Saída 3 2 3 5 4 2" xfId="46440"/>
    <cellStyle name="Saída 3 2 3 5 5" xfId="13885"/>
    <cellStyle name="Saída 3 2 3 5 5 2" xfId="46441"/>
    <cellStyle name="Saída 3 2 3 5 6" xfId="17661"/>
    <cellStyle name="Saída 3 2 3 5 6 2" xfId="46442"/>
    <cellStyle name="Saída 3 2 3 5 7" xfId="46432"/>
    <cellStyle name="Saída 3 2 3 6" xfId="5859"/>
    <cellStyle name="Saída 3 2 3 6 2" xfId="7567"/>
    <cellStyle name="Saída 3 2 3 6 2 2" xfId="11535"/>
    <cellStyle name="Saída 3 2 3 6 2 2 2" xfId="46445"/>
    <cellStyle name="Saída 3 2 3 6 2 3" xfId="17773"/>
    <cellStyle name="Saída 3 2 3 6 2 3 2" xfId="46446"/>
    <cellStyle name="Saída 3 2 3 6 2 4" xfId="21085"/>
    <cellStyle name="Saída 3 2 3 6 2 4 2" xfId="46447"/>
    <cellStyle name="Saída 3 2 3 6 2 5" xfId="46444"/>
    <cellStyle name="Saída 3 2 3 6 3" xfId="10377"/>
    <cellStyle name="Saída 3 2 3 6 3 2" xfId="46448"/>
    <cellStyle name="Saída 3 2 3 6 4" xfId="16482"/>
    <cellStyle name="Saída 3 2 3 6 4 2" xfId="46449"/>
    <cellStyle name="Saída 3 2 3 6 5" xfId="19377"/>
    <cellStyle name="Saída 3 2 3 6 5 2" xfId="46450"/>
    <cellStyle name="Saída 3 2 3 6 6" xfId="46443"/>
    <cellStyle name="Saída 3 2 3 7" xfId="6091"/>
    <cellStyle name="Saída 3 2 3 7 2" xfId="7799"/>
    <cellStyle name="Saída 3 2 3 7 2 2" xfId="11767"/>
    <cellStyle name="Saída 3 2 3 7 2 2 2" xfId="46453"/>
    <cellStyle name="Saída 3 2 3 7 2 3" xfId="17944"/>
    <cellStyle name="Saída 3 2 3 7 2 3 2" xfId="46454"/>
    <cellStyle name="Saída 3 2 3 7 2 4" xfId="21317"/>
    <cellStyle name="Saída 3 2 3 7 2 4 2" xfId="46455"/>
    <cellStyle name="Saída 3 2 3 7 2 5" xfId="46452"/>
    <cellStyle name="Saída 3 2 3 7 3" xfId="10417"/>
    <cellStyle name="Saída 3 2 3 7 3 2" xfId="46456"/>
    <cellStyle name="Saída 3 2 3 7 4" xfId="16653"/>
    <cellStyle name="Saída 3 2 3 7 4 2" xfId="46457"/>
    <cellStyle name="Saída 3 2 3 7 5" xfId="19609"/>
    <cellStyle name="Saída 3 2 3 7 5 2" xfId="46458"/>
    <cellStyle name="Saída 3 2 3 7 6" xfId="46451"/>
    <cellStyle name="Saída 3 2 3 8" xfId="6323"/>
    <cellStyle name="Saída 3 2 3 8 2" xfId="8031"/>
    <cellStyle name="Saída 3 2 3 8 2 2" xfId="11999"/>
    <cellStyle name="Saída 3 2 3 8 2 2 2" xfId="46461"/>
    <cellStyle name="Saída 3 2 3 8 2 3" xfId="18115"/>
    <cellStyle name="Saída 3 2 3 8 2 3 2" xfId="46462"/>
    <cellStyle name="Saída 3 2 3 8 2 4" xfId="21549"/>
    <cellStyle name="Saída 3 2 3 8 2 4 2" xfId="46463"/>
    <cellStyle name="Saída 3 2 3 8 2 5" xfId="46460"/>
    <cellStyle name="Saída 3 2 3 8 3" xfId="10457"/>
    <cellStyle name="Saída 3 2 3 8 3 2" xfId="46464"/>
    <cellStyle name="Saída 3 2 3 8 4" xfId="16823"/>
    <cellStyle name="Saída 3 2 3 8 4 2" xfId="46465"/>
    <cellStyle name="Saída 3 2 3 8 5" xfId="19841"/>
    <cellStyle name="Saída 3 2 3 8 5 2" xfId="46466"/>
    <cellStyle name="Saída 3 2 3 8 6" xfId="46459"/>
    <cellStyle name="Saída 3 2 3 9" xfId="5289"/>
    <cellStyle name="Saída 3 2 3 9 2" xfId="10052"/>
    <cellStyle name="Saída 3 2 3 9 2 2" xfId="46468"/>
    <cellStyle name="Saída 3 2 3 9 3" xfId="16052"/>
    <cellStyle name="Saída 3 2 3 9 3 2" xfId="46469"/>
    <cellStyle name="Saída 3 2 3 9 4" xfId="18807"/>
    <cellStyle name="Saída 3 2 3 9 4 2" xfId="46470"/>
    <cellStyle name="Saída 3 2 3 9 5" xfId="46467"/>
    <cellStyle name="Saída 3 2 4" xfId="2303"/>
    <cellStyle name="Saída 3 2 4 10" xfId="8456"/>
    <cellStyle name="Saída 3 2 4 10 2" xfId="46472"/>
    <cellStyle name="Saída 3 2 4 11" xfId="13845"/>
    <cellStyle name="Saída 3 2 4 11 2" xfId="46473"/>
    <cellStyle name="Saída 3 2 4 12" xfId="17002"/>
    <cellStyle name="Saída 3 2 4 12 2" xfId="46474"/>
    <cellStyle name="Saída 3 2 4 13" xfId="46471"/>
    <cellStyle name="Saída 3 2 4 2" xfId="2253"/>
    <cellStyle name="Saída 3 2 4 2 2" xfId="6855"/>
    <cellStyle name="Saída 3 2 4 2 2 2" xfId="10941"/>
    <cellStyle name="Saída 3 2 4 2 2 2 2" xfId="46477"/>
    <cellStyle name="Saída 3 2 4 2 2 3" xfId="17236"/>
    <cellStyle name="Saída 3 2 4 2 2 3 2" xfId="46478"/>
    <cellStyle name="Saída 3 2 4 2 2 4" xfId="20373"/>
    <cellStyle name="Saída 3 2 4 2 2 4 2" xfId="46479"/>
    <cellStyle name="Saída 3 2 4 2 2 5" xfId="46476"/>
    <cellStyle name="Saída 3 2 4 2 3" xfId="5146"/>
    <cellStyle name="Saída 3 2 4 2 3 2" xfId="15945"/>
    <cellStyle name="Saída 3 2 4 2 3 2 2" xfId="46481"/>
    <cellStyle name="Saída 3 2 4 2 3 3" xfId="18664"/>
    <cellStyle name="Saída 3 2 4 2 3 3 2" xfId="46482"/>
    <cellStyle name="Saída 3 2 4 2 3 4" xfId="46480"/>
    <cellStyle name="Saída 3 2 4 2 4" xfId="8408"/>
    <cellStyle name="Saída 3 2 4 2 4 2" xfId="46483"/>
    <cellStyle name="Saída 3 2 4 2 5" xfId="13802"/>
    <cellStyle name="Saída 3 2 4 2 5 2" xfId="46484"/>
    <cellStyle name="Saída 3 2 4 2 6" xfId="17981"/>
    <cellStyle name="Saída 3 2 4 2 6 2" xfId="46485"/>
    <cellStyle name="Saída 3 2 4 2 7" xfId="46475"/>
    <cellStyle name="Saída 3 2 4 3" xfId="2287"/>
    <cellStyle name="Saída 3 2 4 3 2" xfId="7313"/>
    <cellStyle name="Saída 3 2 4 3 2 2" xfId="11319"/>
    <cellStyle name="Saída 3 2 4 3 2 2 2" xfId="46488"/>
    <cellStyle name="Saída 3 2 4 3 2 3" xfId="17574"/>
    <cellStyle name="Saída 3 2 4 3 2 3 2" xfId="46489"/>
    <cellStyle name="Saída 3 2 4 3 2 4" xfId="20831"/>
    <cellStyle name="Saída 3 2 4 3 2 4 2" xfId="46490"/>
    <cellStyle name="Saída 3 2 4 3 2 5" xfId="46487"/>
    <cellStyle name="Saída 3 2 4 3 3" xfId="5605"/>
    <cellStyle name="Saída 3 2 4 3 3 2" xfId="16282"/>
    <cellStyle name="Saída 3 2 4 3 3 2 2" xfId="46492"/>
    <cellStyle name="Saída 3 2 4 3 3 3" xfId="19123"/>
    <cellStyle name="Saída 3 2 4 3 3 3 2" xfId="46493"/>
    <cellStyle name="Saída 3 2 4 3 3 4" xfId="46491"/>
    <cellStyle name="Saída 3 2 4 3 4" xfId="8442"/>
    <cellStyle name="Saída 3 2 4 3 4 2" xfId="46494"/>
    <cellStyle name="Saída 3 2 4 3 5" xfId="13831"/>
    <cellStyle name="Saída 3 2 4 3 5 2" xfId="46495"/>
    <cellStyle name="Saída 3 2 4 3 6" xfId="15870"/>
    <cellStyle name="Saída 3 2 4 3 6 2" xfId="46496"/>
    <cellStyle name="Saída 3 2 4 3 7" xfId="46486"/>
    <cellStyle name="Saída 3 2 4 4" xfId="2277"/>
    <cellStyle name="Saída 3 2 4 4 2" xfId="7681"/>
    <cellStyle name="Saída 3 2 4 4 2 2" xfId="11649"/>
    <cellStyle name="Saída 3 2 4 4 2 2 2" xfId="46499"/>
    <cellStyle name="Saída 3 2 4 4 2 3" xfId="17871"/>
    <cellStyle name="Saída 3 2 4 4 2 3 2" xfId="46500"/>
    <cellStyle name="Saída 3 2 4 4 2 4" xfId="21199"/>
    <cellStyle name="Saída 3 2 4 4 2 4 2" xfId="46501"/>
    <cellStyle name="Saída 3 2 4 4 2 5" xfId="46498"/>
    <cellStyle name="Saída 3 2 4 4 3" xfId="5973"/>
    <cellStyle name="Saída 3 2 4 4 3 2" xfId="16580"/>
    <cellStyle name="Saída 3 2 4 4 3 2 2" xfId="46503"/>
    <cellStyle name="Saída 3 2 4 4 3 3" xfId="19491"/>
    <cellStyle name="Saída 3 2 4 4 3 3 2" xfId="46504"/>
    <cellStyle name="Saída 3 2 4 4 3 4" xfId="46502"/>
    <cellStyle name="Saída 3 2 4 4 4" xfId="8432"/>
    <cellStyle name="Saída 3 2 4 4 4 2" xfId="46505"/>
    <cellStyle name="Saída 3 2 4 4 5" xfId="13823"/>
    <cellStyle name="Saída 3 2 4 4 5 2" xfId="46506"/>
    <cellStyle name="Saída 3 2 4 4 6" xfId="16913"/>
    <cellStyle name="Saída 3 2 4 4 6 2" xfId="46507"/>
    <cellStyle name="Saída 3 2 4 4 7" xfId="46497"/>
    <cellStyle name="Saída 3 2 4 5" xfId="2265"/>
    <cellStyle name="Saída 3 2 4 5 2" xfId="7913"/>
    <cellStyle name="Saída 3 2 4 5 2 2" xfId="11881"/>
    <cellStyle name="Saída 3 2 4 5 2 2 2" xfId="46510"/>
    <cellStyle name="Saída 3 2 4 5 2 3" xfId="18042"/>
    <cellStyle name="Saída 3 2 4 5 2 3 2" xfId="46511"/>
    <cellStyle name="Saída 3 2 4 5 2 4" xfId="21431"/>
    <cellStyle name="Saída 3 2 4 5 2 4 2" xfId="46512"/>
    <cellStyle name="Saída 3 2 4 5 2 5" xfId="46509"/>
    <cellStyle name="Saída 3 2 4 5 3" xfId="6205"/>
    <cellStyle name="Saída 3 2 4 5 3 2" xfId="16751"/>
    <cellStyle name="Saída 3 2 4 5 3 2 2" xfId="46514"/>
    <cellStyle name="Saída 3 2 4 5 3 3" xfId="19723"/>
    <cellStyle name="Saída 3 2 4 5 3 3 2" xfId="46515"/>
    <cellStyle name="Saída 3 2 4 5 3 4" xfId="46513"/>
    <cellStyle name="Saída 3 2 4 5 4" xfId="8420"/>
    <cellStyle name="Saída 3 2 4 5 4 2" xfId="46516"/>
    <cellStyle name="Saída 3 2 4 5 5" xfId="13812"/>
    <cellStyle name="Saída 3 2 4 5 5 2" xfId="46517"/>
    <cellStyle name="Saída 3 2 4 5 6" xfId="17336"/>
    <cellStyle name="Saída 3 2 4 5 6 2" xfId="46518"/>
    <cellStyle name="Saída 3 2 4 5 7" xfId="46508"/>
    <cellStyle name="Saída 3 2 4 6" xfId="6437"/>
    <cellStyle name="Saída 3 2 4 6 2" xfId="8145"/>
    <cellStyle name="Saída 3 2 4 6 2 2" xfId="12113"/>
    <cellStyle name="Saída 3 2 4 6 2 2 2" xfId="46521"/>
    <cellStyle name="Saída 3 2 4 6 2 3" xfId="18213"/>
    <cellStyle name="Saída 3 2 4 6 2 3 2" xfId="46522"/>
    <cellStyle name="Saída 3 2 4 6 2 4" xfId="21663"/>
    <cellStyle name="Saída 3 2 4 6 2 4 2" xfId="46523"/>
    <cellStyle name="Saída 3 2 4 6 2 5" xfId="46520"/>
    <cellStyle name="Saída 3 2 4 6 3" xfId="10571"/>
    <cellStyle name="Saída 3 2 4 6 3 2" xfId="46524"/>
    <cellStyle name="Saída 3 2 4 6 4" xfId="16921"/>
    <cellStyle name="Saída 3 2 4 6 4 2" xfId="46525"/>
    <cellStyle name="Saída 3 2 4 6 5" xfId="19955"/>
    <cellStyle name="Saída 3 2 4 6 5 2" xfId="46526"/>
    <cellStyle name="Saída 3 2 4 6 6" xfId="46519"/>
    <cellStyle name="Saída 3 2 4 7" xfId="5425"/>
    <cellStyle name="Saída 3 2 4 7 2" xfId="10166"/>
    <cellStyle name="Saída 3 2 4 7 2 2" xfId="46528"/>
    <cellStyle name="Saída 3 2 4 7 3" xfId="16159"/>
    <cellStyle name="Saída 3 2 4 7 3 2" xfId="46529"/>
    <cellStyle name="Saída 3 2 4 7 4" xfId="18943"/>
    <cellStyle name="Saída 3 2 4 7 4 2" xfId="46530"/>
    <cellStyle name="Saída 3 2 4 7 5" xfId="46527"/>
    <cellStyle name="Saída 3 2 4 8" xfId="7133"/>
    <cellStyle name="Saída 3 2 4 8 2" xfId="11154"/>
    <cellStyle name="Saída 3 2 4 8 2 2" xfId="46532"/>
    <cellStyle name="Saída 3 2 4 8 3" xfId="17451"/>
    <cellStyle name="Saída 3 2 4 8 3 2" xfId="46533"/>
    <cellStyle name="Saída 3 2 4 8 4" xfId="20651"/>
    <cellStyle name="Saída 3 2 4 8 4 2" xfId="46534"/>
    <cellStyle name="Saída 3 2 4 8 5" xfId="46531"/>
    <cellStyle name="Saída 3 2 4 9" xfId="4526"/>
    <cellStyle name="Saída 3 2 4 9 2" xfId="15478"/>
    <cellStyle name="Saída 3 2 4 9 2 2" xfId="46536"/>
    <cellStyle name="Saída 3 2 4 9 3" xfId="12449"/>
    <cellStyle name="Saída 3 2 4 9 3 2" xfId="46537"/>
    <cellStyle name="Saída 3 2 4 9 4" xfId="46535"/>
    <cellStyle name="Saída 3 2 5" xfId="2588"/>
    <cellStyle name="Saída 3 2 5 10" xfId="46538"/>
    <cellStyle name="Saída 3 2 5 2" xfId="2975"/>
    <cellStyle name="Saída 3 2 5 2 2" xfId="6891"/>
    <cellStyle name="Saída 3 2 5 2 2 2" xfId="17262"/>
    <cellStyle name="Saída 3 2 5 2 2 2 2" xfId="46541"/>
    <cellStyle name="Saída 3 2 5 2 2 3" xfId="20409"/>
    <cellStyle name="Saída 3 2 5 2 2 3 2" xfId="46542"/>
    <cellStyle name="Saída 3 2 5 2 2 4" xfId="46540"/>
    <cellStyle name="Saída 3 2 5 2 3" xfId="9068"/>
    <cellStyle name="Saída 3 2 5 2 3 2" xfId="46543"/>
    <cellStyle name="Saída 3 2 5 2 4" xfId="14328"/>
    <cellStyle name="Saída 3 2 5 2 4 2" xfId="46544"/>
    <cellStyle name="Saída 3 2 5 2 5" xfId="15051"/>
    <cellStyle name="Saída 3 2 5 2 5 2" xfId="46545"/>
    <cellStyle name="Saída 3 2 5 2 6" xfId="46539"/>
    <cellStyle name="Saída 3 2 5 3" xfId="3358"/>
    <cellStyle name="Saída 3 2 5 3 2" xfId="14604"/>
    <cellStyle name="Saída 3 2 5 3 2 2" xfId="46547"/>
    <cellStyle name="Saída 3 2 5 3 3" xfId="13610"/>
    <cellStyle name="Saída 3 2 5 3 3 2" xfId="46548"/>
    <cellStyle name="Saída 3 2 5 3 4" xfId="46546"/>
    <cellStyle name="Saída 3 2 5 4" xfId="3741"/>
    <cellStyle name="Saída 3 2 5 4 2" xfId="14879"/>
    <cellStyle name="Saída 3 2 5 4 2 2" xfId="46550"/>
    <cellStyle name="Saída 3 2 5 4 3" xfId="13218"/>
    <cellStyle name="Saída 3 2 5 4 3 2" xfId="46551"/>
    <cellStyle name="Saída 3 2 5 4 4" xfId="46549"/>
    <cellStyle name="Saída 3 2 5 5" xfId="4123"/>
    <cellStyle name="Saída 3 2 5 5 2" xfId="15153"/>
    <cellStyle name="Saída 3 2 5 5 2 2" xfId="46553"/>
    <cellStyle name="Saída 3 2 5 5 3" xfId="12836"/>
    <cellStyle name="Saída 3 2 5 5 3 2" xfId="46554"/>
    <cellStyle name="Saída 3 2 5 5 4" xfId="46552"/>
    <cellStyle name="Saída 3 2 5 6" xfId="5182"/>
    <cellStyle name="Saída 3 2 5 6 2" xfId="15971"/>
    <cellStyle name="Saída 3 2 5 6 2 2" xfId="46556"/>
    <cellStyle name="Saída 3 2 5 6 3" xfId="18700"/>
    <cellStyle name="Saída 3 2 5 6 3 2" xfId="46557"/>
    <cellStyle name="Saída 3 2 5 6 4" xfId="46555"/>
    <cellStyle name="Saída 3 2 5 7" xfId="8719"/>
    <cellStyle name="Saída 3 2 5 7 2" xfId="46558"/>
    <cellStyle name="Saída 3 2 5 8" xfId="14048"/>
    <cellStyle name="Saída 3 2 5 8 2" xfId="46559"/>
    <cellStyle name="Saída 3 2 5 9" xfId="17552"/>
    <cellStyle name="Saída 3 2 5 9 2" xfId="46560"/>
    <cellStyle name="Saída 3 2 6" xfId="2509"/>
    <cellStyle name="Saída 3 2 6 10" xfId="46561"/>
    <cellStyle name="Saída 3 2 6 2" xfId="2896"/>
    <cellStyle name="Saída 3 2 6 2 2" xfId="7316"/>
    <cellStyle name="Saída 3 2 6 2 2 2" xfId="17576"/>
    <cellStyle name="Saída 3 2 6 2 2 2 2" xfId="46564"/>
    <cellStyle name="Saída 3 2 6 2 2 3" xfId="20834"/>
    <cellStyle name="Saída 3 2 6 2 2 3 2" xfId="46565"/>
    <cellStyle name="Saída 3 2 6 2 2 4" xfId="46563"/>
    <cellStyle name="Saída 3 2 6 2 3" xfId="9011"/>
    <cellStyle name="Saída 3 2 6 2 3 2" xfId="46566"/>
    <cellStyle name="Saída 3 2 6 2 4" xfId="14264"/>
    <cellStyle name="Saída 3 2 6 2 4 2" xfId="46567"/>
    <cellStyle name="Saída 3 2 6 2 5" xfId="13936"/>
    <cellStyle name="Saída 3 2 6 2 5 2" xfId="46568"/>
    <cellStyle name="Saída 3 2 6 2 6" xfId="46562"/>
    <cellStyle name="Saída 3 2 6 3" xfId="3279"/>
    <cellStyle name="Saída 3 2 6 3 2" xfId="14540"/>
    <cellStyle name="Saída 3 2 6 3 2 2" xfId="46570"/>
    <cellStyle name="Saída 3 2 6 3 3" xfId="16944"/>
    <cellStyle name="Saída 3 2 6 3 3 2" xfId="46571"/>
    <cellStyle name="Saída 3 2 6 3 4" xfId="46569"/>
    <cellStyle name="Saída 3 2 6 4" xfId="3662"/>
    <cellStyle name="Saída 3 2 6 4 2" xfId="14815"/>
    <cellStyle name="Saída 3 2 6 4 2 2" xfId="46573"/>
    <cellStyle name="Saída 3 2 6 4 3" xfId="13297"/>
    <cellStyle name="Saída 3 2 6 4 3 2" xfId="46574"/>
    <cellStyle name="Saída 3 2 6 4 4" xfId="46572"/>
    <cellStyle name="Saída 3 2 6 5" xfId="4044"/>
    <cellStyle name="Saída 3 2 6 5 2" xfId="15089"/>
    <cellStyle name="Saída 3 2 6 5 2 2" xfId="46576"/>
    <cellStyle name="Saída 3 2 6 5 3" xfId="12915"/>
    <cellStyle name="Saída 3 2 6 5 3 2" xfId="46577"/>
    <cellStyle name="Saída 3 2 6 5 4" xfId="46575"/>
    <cellStyle name="Saída 3 2 6 6" xfId="5608"/>
    <cellStyle name="Saída 3 2 6 6 2" xfId="16284"/>
    <cellStyle name="Saída 3 2 6 6 2 2" xfId="46579"/>
    <cellStyle name="Saída 3 2 6 6 3" xfId="19126"/>
    <cellStyle name="Saída 3 2 6 6 3 2" xfId="46580"/>
    <cellStyle name="Saída 3 2 6 6 4" xfId="46578"/>
    <cellStyle name="Saída 3 2 6 7" xfId="8649"/>
    <cellStyle name="Saída 3 2 6 7 2" xfId="46581"/>
    <cellStyle name="Saída 3 2 6 8" xfId="13984"/>
    <cellStyle name="Saída 3 2 6 8 2" xfId="46582"/>
    <cellStyle name="Saída 3 2 6 9" xfId="16771"/>
    <cellStyle name="Saída 3 2 6 9 2" xfId="46583"/>
    <cellStyle name="Saída 3 2 7" xfId="4778"/>
    <cellStyle name="Saída 3 2 7 2" xfId="4590"/>
    <cellStyle name="Saída 3 2 7 2 2" xfId="9833"/>
    <cellStyle name="Saída 3 2 7 2 2 2" xfId="46586"/>
    <cellStyle name="Saída 3 2 7 2 3" xfId="15524"/>
    <cellStyle name="Saída 3 2 7 2 3 2" xfId="46587"/>
    <cellStyle name="Saída 3 2 7 2 4" xfId="12410"/>
    <cellStyle name="Saída 3 2 7 2 4 2" xfId="46588"/>
    <cellStyle name="Saída 3 2 7 2 5" xfId="46585"/>
    <cellStyle name="Saída 3 2 7 3" xfId="9891"/>
    <cellStyle name="Saída 3 2 7 3 2" xfId="46589"/>
    <cellStyle name="Saída 3 2 7 4" xfId="15652"/>
    <cellStyle name="Saída 3 2 7 4 2" xfId="46590"/>
    <cellStyle name="Saída 3 2 7 5" xfId="18296"/>
    <cellStyle name="Saída 3 2 7 5 2" xfId="46591"/>
    <cellStyle name="Saída 3 2 7 6" xfId="46584"/>
    <cellStyle name="Saída 3 2 8" xfId="5627"/>
    <cellStyle name="Saída 3 2 8 2" xfId="7335"/>
    <cellStyle name="Saída 3 2 8 2 2" xfId="11333"/>
    <cellStyle name="Saída 3 2 8 2 2 2" xfId="46594"/>
    <cellStyle name="Saída 3 2 8 2 3" xfId="17594"/>
    <cellStyle name="Saída 3 2 8 2 3 2" xfId="46595"/>
    <cellStyle name="Saída 3 2 8 2 4" xfId="20853"/>
    <cellStyle name="Saída 3 2 8 2 4 2" xfId="46596"/>
    <cellStyle name="Saída 3 2 8 2 5" xfId="46593"/>
    <cellStyle name="Saída 3 2 8 3" xfId="10301"/>
    <cellStyle name="Saída 3 2 8 3 2" xfId="46597"/>
    <cellStyle name="Saída 3 2 8 4" xfId="16302"/>
    <cellStyle name="Saída 3 2 8 4 2" xfId="46598"/>
    <cellStyle name="Saída 3 2 8 5" xfId="19145"/>
    <cellStyle name="Saída 3 2 8 5 2" xfId="46599"/>
    <cellStyle name="Saída 3 2 8 6" xfId="46592"/>
    <cellStyle name="Saída 3 2 9" xfId="4782"/>
    <cellStyle name="Saída 3 2 9 2" xfId="4586"/>
    <cellStyle name="Saída 3 2 9 2 2" xfId="9829"/>
    <cellStyle name="Saída 3 2 9 2 2 2" xfId="46602"/>
    <cellStyle name="Saída 3 2 9 2 3" xfId="15520"/>
    <cellStyle name="Saída 3 2 9 2 3 2" xfId="46603"/>
    <cellStyle name="Saída 3 2 9 2 4" xfId="12278"/>
    <cellStyle name="Saída 3 2 9 2 4 2" xfId="46604"/>
    <cellStyle name="Saída 3 2 9 2 5" xfId="46601"/>
    <cellStyle name="Saída 3 2 9 3" xfId="9893"/>
    <cellStyle name="Saída 3 2 9 3 2" xfId="46605"/>
    <cellStyle name="Saída 3 2 9 4" xfId="15656"/>
    <cellStyle name="Saída 3 2 9 4 2" xfId="46606"/>
    <cellStyle name="Saída 3 2 9 5" xfId="18300"/>
    <cellStyle name="Saída 3 2 9 5 2" xfId="46607"/>
    <cellStyle name="Saída 3 2 9 6" xfId="46600"/>
    <cellStyle name="Saída 3 3" xfId="2169"/>
    <cellStyle name="Saída 3 3 10" xfId="5215"/>
    <cellStyle name="Saída 3 3 10 2" xfId="9997"/>
    <cellStyle name="Saída 3 3 10 2 2" xfId="46610"/>
    <cellStyle name="Saída 3 3 10 3" xfId="15996"/>
    <cellStyle name="Saída 3 3 10 3 2" xfId="46611"/>
    <cellStyle name="Saída 3 3 10 4" xfId="18733"/>
    <cellStyle name="Saída 3 3 10 4 2" xfId="46612"/>
    <cellStyle name="Saída 3 3 10 5" xfId="46609"/>
    <cellStyle name="Saída 3 3 11" xfId="6924"/>
    <cellStyle name="Saída 3 3 11 2" xfId="10984"/>
    <cellStyle name="Saída 3 3 11 2 2" xfId="46614"/>
    <cellStyle name="Saída 3 3 11 3" xfId="17287"/>
    <cellStyle name="Saída 3 3 11 3 2" xfId="46615"/>
    <cellStyle name="Saída 3 3 11 4" xfId="20442"/>
    <cellStyle name="Saída 3 3 11 4 2" xfId="46616"/>
    <cellStyle name="Saída 3 3 11 5" xfId="46613"/>
    <cellStyle name="Saída 3 3 12" xfId="4347"/>
    <cellStyle name="Saída 3 3 12 2" xfId="15322"/>
    <cellStyle name="Saída 3 3 12 2 2" xfId="46618"/>
    <cellStyle name="Saída 3 3 12 3" xfId="12613"/>
    <cellStyle name="Saída 3 3 12 3 2" xfId="46619"/>
    <cellStyle name="Saída 3 3 12 4" xfId="46617"/>
    <cellStyle name="Saída 3 3 13" xfId="8324"/>
    <cellStyle name="Saída 3 3 13 2" xfId="46620"/>
    <cellStyle name="Saída 3 3 14" xfId="13740"/>
    <cellStyle name="Saída 3 3 14 2" xfId="46621"/>
    <cellStyle name="Saída 3 3 15" xfId="18061"/>
    <cellStyle name="Saída 3 3 15 2" xfId="46622"/>
    <cellStyle name="Saída 3 3 16" xfId="46608"/>
    <cellStyle name="Saída 3 3 2" xfId="2226"/>
    <cellStyle name="Saída 3 3 2 10" xfId="4412"/>
    <cellStyle name="Saída 3 3 2 10 2" xfId="15382"/>
    <cellStyle name="Saída 3 3 2 10 2 2" xfId="46625"/>
    <cellStyle name="Saída 3 3 2 10 3" xfId="12561"/>
    <cellStyle name="Saída 3 3 2 10 3 2" xfId="46626"/>
    <cellStyle name="Saída 3 3 2 10 4" xfId="46624"/>
    <cellStyle name="Saída 3 3 2 11" xfId="8381"/>
    <cellStyle name="Saída 3 3 2 11 2" xfId="46627"/>
    <cellStyle name="Saída 3 3 2 12" xfId="13783"/>
    <cellStyle name="Saída 3 3 2 12 2" xfId="46628"/>
    <cellStyle name="Saída 3 3 2 13" xfId="46623"/>
    <cellStyle name="Saída 3 3 2 2" xfId="2716"/>
    <cellStyle name="Saída 3 3 2 2 10" xfId="8846"/>
    <cellStyle name="Saída 3 3 2 2 10 2" xfId="46630"/>
    <cellStyle name="Saída 3 3 2 2 11" xfId="14148"/>
    <cellStyle name="Saída 3 3 2 2 11 2" xfId="46631"/>
    <cellStyle name="Saída 3 3 2 2 12" xfId="15221"/>
    <cellStyle name="Saída 3 3 2 2 12 2" xfId="46632"/>
    <cellStyle name="Saída 3 3 2 2 13" xfId="46629"/>
    <cellStyle name="Saída 3 3 2 2 2" xfId="3103"/>
    <cellStyle name="Saída 3 3 2 2 2 2" xfId="7464"/>
    <cellStyle name="Saída 3 3 2 2 2 2 2" xfId="11440"/>
    <cellStyle name="Saída 3 3 2 2 2 2 2 2" xfId="46635"/>
    <cellStyle name="Saída 3 3 2 2 2 2 3" xfId="17687"/>
    <cellStyle name="Saída 3 3 2 2 2 2 3 2" xfId="46636"/>
    <cellStyle name="Saída 3 3 2 2 2 2 4" xfId="20982"/>
    <cellStyle name="Saída 3 3 2 2 2 2 4 2" xfId="46637"/>
    <cellStyle name="Saída 3 3 2 2 2 2 5" xfId="46634"/>
    <cellStyle name="Saída 3 3 2 2 2 3" xfId="5756"/>
    <cellStyle name="Saída 3 3 2 2 2 3 2" xfId="16396"/>
    <cellStyle name="Saída 3 3 2 2 2 3 2 2" xfId="46639"/>
    <cellStyle name="Saída 3 3 2 2 2 3 3" xfId="19274"/>
    <cellStyle name="Saída 3 3 2 2 2 3 3 2" xfId="46640"/>
    <cellStyle name="Saída 3 3 2 2 2 3 4" xfId="46638"/>
    <cellStyle name="Saída 3 3 2 2 2 4" xfId="9195"/>
    <cellStyle name="Saída 3 3 2 2 2 4 2" xfId="46641"/>
    <cellStyle name="Saída 3 3 2 2 2 5" xfId="14428"/>
    <cellStyle name="Saída 3 3 2 2 2 5 2" xfId="46642"/>
    <cellStyle name="Saída 3 3 2 2 2 6" xfId="17468"/>
    <cellStyle name="Saída 3 3 2 2 2 6 2" xfId="46643"/>
    <cellStyle name="Saída 3 3 2 2 2 7" xfId="46633"/>
    <cellStyle name="Saída 3 3 2 2 3" xfId="3486"/>
    <cellStyle name="Saída 3 3 2 2 3 2" xfId="7286"/>
    <cellStyle name="Saída 3 3 2 2 3 2 2" xfId="11298"/>
    <cellStyle name="Saída 3 3 2 2 3 2 2 2" xfId="46646"/>
    <cellStyle name="Saída 3 3 2 2 3 2 3" xfId="17551"/>
    <cellStyle name="Saída 3 3 2 2 3 2 3 2" xfId="46647"/>
    <cellStyle name="Saída 3 3 2 2 3 2 4" xfId="20804"/>
    <cellStyle name="Saída 3 3 2 2 3 2 4 2" xfId="46648"/>
    <cellStyle name="Saída 3 3 2 2 3 2 5" xfId="46645"/>
    <cellStyle name="Saída 3 3 2 2 3 3" xfId="5578"/>
    <cellStyle name="Saída 3 3 2 2 3 3 2" xfId="16259"/>
    <cellStyle name="Saída 3 3 2 2 3 3 2 2" xfId="46650"/>
    <cellStyle name="Saída 3 3 2 2 3 3 3" xfId="19096"/>
    <cellStyle name="Saída 3 3 2 2 3 3 3 2" xfId="46651"/>
    <cellStyle name="Saída 3 3 2 2 3 3 4" xfId="46649"/>
    <cellStyle name="Saída 3 3 2 2 3 4" xfId="9405"/>
    <cellStyle name="Saída 3 3 2 2 3 4 2" xfId="46652"/>
    <cellStyle name="Saída 3 3 2 2 3 5" xfId="14703"/>
    <cellStyle name="Saída 3 3 2 2 3 5 2" xfId="46653"/>
    <cellStyle name="Saída 3 3 2 2 3 6" xfId="13459"/>
    <cellStyle name="Saída 3 3 2 2 3 6 2" xfId="46654"/>
    <cellStyle name="Saída 3 3 2 2 3 7" xfId="46644"/>
    <cellStyle name="Saída 3 3 2 2 4" xfId="3869"/>
    <cellStyle name="Saída 3 3 2 2 4 2" xfId="7771"/>
    <cellStyle name="Saída 3 3 2 2 4 2 2" xfId="11739"/>
    <cellStyle name="Saída 3 3 2 2 4 2 2 2" xfId="46657"/>
    <cellStyle name="Saída 3 3 2 2 4 2 3" xfId="17921"/>
    <cellStyle name="Saída 3 3 2 2 4 2 3 2" xfId="46658"/>
    <cellStyle name="Saída 3 3 2 2 4 2 4" xfId="21289"/>
    <cellStyle name="Saída 3 3 2 2 4 2 4 2" xfId="46659"/>
    <cellStyle name="Saída 3 3 2 2 4 2 5" xfId="46656"/>
    <cellStyle name="Saída 3 3 2 2 4 3" xfId="6063"/>
    <cellStyle name="Saída 3 3 2 2 4 3 2" xfId="16630"/>
    <cellStyle name="Saída 3 3 2 2 4 3 2 2" xfId="46661"/>
    <cellStyle name="Saída 3 3 2 2 4 3 3" xfId="19581"/>
    <cellStyle name="Saída 3 3 2 2 4 3 3 2" xfId="46662"/>
    <cellStyle name="Saída 3 3 2 2 4 3 4" xfId="46660"/>
    <cellStyle name="Saída 3 3 2 2 4 4" xfId="9583"/>
    <cellStyle name="Saída 3 3 2 2 4 4 2" xfId="46663"/>
    <cellStyle name="Saída 3 3 2 2 4 5" xfId="14979"/>
    <cellStyle name="Saída 3 3 2 2 4 5 2" xfId="46664"/>
    <cellStyle name="Saída 3 3 2 2 4 6" xfId="13090"/>
    <cellStyle name="Saída 3 3 2 2 4 6 2" xfId="46665"/>
    <cellStyle name="Saída 3 3 2 2 4 7" xfId="46655"/>
    <cellStyle name="Saída 3 3 2 2 5" xfId="4251"/>
    <cellStyle name="Saída 3 3 2 2 5 2" xfId="8003"/>
    <cellStyle name="Saída 3 3 2 2 5 2 2" xfId="11971"/>
    <cellStyle name="Saída 3 3 2 2 5 2 2 2" xfId="46668"/>
    <cellStyle name="Saída 3 3 2 2 5 2 3" xfId="18092"/>
    <cellStyle name="Saída 3 3 2 2 5 2 3 2" xfId="46669"/>
    <cellStyle name="Saída 3 3 2 2 5 2 4" xfId="21521"/>
    <cellStyle name="Saída 3 3 2 2 5 2 4 2" xfId="46670"/>
    <cellStyle name="Saída 3 3 2 2 5 2 5" xfId="46667"/>
    <cellStyle name="Saída 3 3 2 2 5 3" xfId="6295"/>
    <cellStyle name="Saída 3 3 2 2 5 3 2" xfId="16800"/>
    <cellStyle name="Saída 3 3 2 2 5 3 2 2" xfId="46672"/>
    <cellStyle name="Saída 3 3 2 2 5 3 3" xfId="19813"/>
    <cellStyle name="Saída 3 3 2 2 5 3 3 2" xfId="46673"/>
    <cellStyle name="Saída 3 3 2 2 5 3 4" xfId="46671"/>
    <cellStyle name="Saída 3 3 2 2 5 4" xfId="9760"/>
    <cellStyle name="Saída 3 3 2 2 5 4 2" xfId="46674"/>
    <cellStyle name="Saída 3 3 2 2 5 5" xfId="15251"/>
    <cellStyle name="Saída 3 3 2 2 5 5 2" xfId="46675"/>
    <cellStyle name="Saída 3 3 2 2 5 6" xfId="12708"/>
    <cellStyle name="Saída 3 3 2 2 5 6 2" xfId="46676"/>
    <cellStyle name="Saída 3 3 2 2 5 7" xfId="46666"/>
    <cellStyle name="Saída 3 3 2 2 6" xfId="6527"/>
    <cellStyle name="Saída 3 3 2 2 6 2" xfId="8235"/>
    <cellStyle name="Saída 3 3 2 2 6 2 2" xfId="12203"/>
    <cellStyle name="Saída 3 3 2 2 6 2 2 2" xfId="46679"/>
    <cellStyle name="Saída 3 3 2 2 6 2 3" xfId="18264"/>
    <cellStyle name="Saída 3 3 2 2 6 2 3 2" xfId="46680"/>
    <cellStyle name="Saída 3 3 2 2 6 2 4" xfId="21753"/>
    <cellStyle name="Saída 3 3 2 2 6 2 4 2" xfId="46681"/>
    <cellStyle name="Saída 3 3 2 2 6 2 5" xfId="46678"/>
    <cellStyle name="Saída 3 3 2 2 6 3" xfId="10661"/>
    <cellStyle name="Saída 3 3 2 2 6 3 2" xfId="46682"/>
    <cellStyle name="Saída 3 3 2 2 6 4" xfId="16971"/>
    <cellStyle name="Saída 3 3 2 2 6 4 2" xfId="46683"/>
    <cellStyle name="Saída 3 3 2 2 6 5" xfId="20045"/>
    <cellStyle name="Saída 3 3 2 2 6 5 2" xfId="46684"/>
    <cellStyle name="Saída 3 3 2 2 6 6" xfId="46677"/>
    <cellStyle name="Saída 3 3 2 2 7" xfId="5515"/>
    <cellStyle name="Saída 3 3 2 2 7 2" xfId="10256"/>
    <cellStyle name="Saída 3 3 2 2 7 2 2" xfId="46686"/>
    <cellStyle name="Saída 3 3 2 2 7 3" xfId="16210"/>
    <cellStyle name="Saída 3 3 2 2 7 3 2" xfId="46687"/>
    <cellStyle name="Saída 3 3 2 2 7 4" xfId="19033"/>
    <cellStyle name="Saída 3 3 2 2 7 4 2" xfId="46688"/>
    <cellStyle name="Saída 3 3 2 2 7 5" xfId="46685"/>
    <cellStyle name="Saída 3 3 2 2 8" xfId="7223"/>
    <cellStyle name="Saída 3 3 2 2 8 2" xfId="11244"/>
    <cellStyle name="Saída 3 3 2 2 8 2 2" xfId="46690"/>
    <cellStyle name="Saída 3 3 2 2 8 3" xfId="17502"/>
    <cellStyle name="Saída 3 3 2 2 8 3 2" xfId="46691"/>
    <cellStyle name="Saída 3 3 2 2 8 4" xfId="20741"/>
    <cellStyle name="Saída 3 3 2 2 8 4 2" xfId="46692"/>
    <cellStyle name="Saída 3 3 2 2 8 5" xfId="46689"/>
    <cellStyle name="Saída 3 3 2 2 9" xfId="4709"/>
    <cellStyle name="Saída 3 3 2 2 9 2" xfId="15598"/>
    <cellStyle name="Saída 3 3 2 2 9 2 2" xfId="46694"/>
    <cellStyle name="Saída 3 3 2 2 9 3" xfId="12339"/>
    <cellStyle name="Saída 3 3 2 2 9 3 2" xfId="46695"/>
    <cellStyle name="Saída 3 3 2 2 9 4" xfId="46693"/>
    <cellStyle name="Saída 3 3 2 3" xfId="2773"/>
    <cellStyle name="Saída 3 3 2 3 10" xfId="46696"/>
    <cellStyle name="Saída 3 3 2 3 2" xfId="3160"/>
    <cellStyle name="Saída 3 3 2 3 2 2" xfId="6785"/>
    <cellStyle name="Saída 3 3 2 3 2 2 2" xfId="17178"/>
    <cellStyle name="Saída 3 3 2 3 2 2 2 2" xfId="46699"/>
    <cellStyle name="Saída 3 3 2 3 2 2 3" xfId="20303"/>
    <cellStyle name="Saída 3 3 2 3 2 2 3 2" xfId="46700"/>
    <cellStyle name="Saída 3 3 2 3 2 2 4" xfId="46698"/>
    <cellStyle name="Saída 3 3 2 3 2 3" xfId="9237"/>
    <cellStyle name="Saída 3 3 2 3 2 3 2" xfId="46701"/>
    <cellStyle name="Saída 3 3 2 3 2 4" xfId="14470"/>
    <cellStyle name="Saída 3 3 2 3 2 4 2" xfId="46702"/>
    <cellStyle name="Saída 3 3 2 3 2 5" xfId="17602"/>
    <cellStyle name="Saída 3 3 2 3 2 5 2" xfId="46703"/>
    <cellStyle name="Saída 3 3 2 3 2 6" xfId="46697"/>
    <cellStyle name="Saída 3 3 2 3 3" xfId="3543"/>
    <cellStyle name="Saída 3 3 2 3 3 2" xfId="14745"/>
    <cellStyle name="Saída 3 3 2 3 3 2 2" xfId="46705"/>
    <cellStyle name="Saída 3 3 2 3 3 3" xfId="13402"/>
    <cellStyle name="Saída 3 3 2 3 3 3 2" xfId="46706"/>
    <cellStyle name="Saída 3 3 2 3 3 4" xfId="46704"/>
    <cellStyle name="Saída 3 3 2 3 4" xfId="3926"/>
    <cellStyle name="Saída 3 3 2 3 4 2" xfId="15020"/>
    <cellStyle name="Saída 3 3 2 3 4 2 2" xfId="46708"/>
    <cellStyle name="Saída 3 3 2 3 4 3" xfId="13033"/>
    <cellStyle name="Saída 3 3 2 3 4 3 2" xfId="46709"/>
    <cellStyle name="Saída 3 3 2 3 4 4" xfId="46707"/>
    <cellStyle name="Saída 3 3 2 3 5" xfId="4308"/>
    <cellStyle name="Saída 3 3 2 3 5 2" xfId="15292"/>
    <cellStyle name="Saída 3 3 2 3 5 2 2" xfId="46711"/>
    <cellStyle name="Saída 3 3 2 3 5 3" xfId="12652"/>
    <cellStyle name="Saída 3 3 2 3 5 3 2" xfId="46712"/>
    <cellStyle name="Saída 3 3 2 3 5 4" xfId="46710"/>
    <cellStyle name="Saída 3 3 2 3 6" xfId="5076"/>
    <cellStyle name="Saída 3 3 2 3 6 2" xfId="15887"/>
    <cellStyle name="Saída 3 3 2 3 6 2 2" xfId="46714"/>
    <cellStyle name="Saída 3 3 2 3 6 3" xfId="18594"/>
    <cellStyle name="Saída 3 3 2 3 6 3 2" xfId="46715"/>
    <cellStyle name="Saída 3 3 2 3 6 4" xfId="46713"/>
    <cellStyle name="Saída 3 3 2 3 7" xfId="8903"/>
    <cellStyle name="Saída 3 3 2 3 7 2" xfId="46716"/>
    <cellStyle name="Saída 3 3 2 3 8" xfId="14190"/>
    <cellStyle name="Saída 3 3 2 3 8 2" xfId="46717"/>
    <cellStyle name="Saída 3 3 2 3 9" xfId="15033"/>
    <cellStyle name="Saída 3 3 2 3 9 2" xfId="46718"/>
    <cellStyle name="Saída 3 3 2 4" xfId="2391"/>
    <cellStyle name="Saída 3 3 2 4 2" xfId="6776"/>
    <cellStyle name="Saída 3 3 2 4 2 2" xfId="10881"/>
    <cellStyle name="Saída 3 3 2 4 2 2 2" xfId="46721"/>
    <cellStyle name="Saída 3 3 2 4 2 3" xfId="17170"/>
    <cellStyle name="Saída 3 3 2 4 2 3 2" xfId="46722"/>
    <cellStyle name="Saída 3 3 2 4 2 4" xfId="20294"/>
    <cellStyle name="Saída 3 3 2 4 2 4 2" xfId="46723"/>
    <cellStyle name="Saída 3 3 2 4 2 5" xfId="46720"/>
    <cellStyle name="Saída 3 3 2 4 3" xfId="5067"/>
    <cellStyle name="Saída 3 3 2 4 3 2" xfId="15879"/>
    <cellStyle name="Saída 3 3 2 4 3 2 2" xfId="46725"/>
    <cellStyle name="Saída 3 3 2 4 3 3" xfId="18585"/>
    <cellStyle name="Saída 3 3 2 4 3 3 2" xfId="46726"/>
    <cellStyle name="Saída 3 3 2 4 3 4" xfId="46724"/>
    <cellStyle name="Saída 3 3 2 4 4" xfId="8543"/>
    <cellStyle name="Saída 3 3 2 4 4 2" xfId="46727"/>
    <cellStyle name="Saída 3 3 2 4 5" xfId="13915"/>
    <cellStyle name="Saída 3 3 2 4 5 2" xfId="46728"/>
    <cellStyle name="Saída 3 3 2 4 6" xfId="15098"/>
    <cellStyle name="Saída 3 3 2 4 6 2" xfId="46729"/>
    <cellStyle name="Saída 3 3 2 4 7" xfId="46719"/>
    <cellStyle name="Saída 3 3 2 5" xfId="5870"/>
    <cellStyle name="Saída 3 3 2 5 2" xfId="7578"/>
    <cellStyle name="Saída 3 3 2 5 2 2" xfId="11546"/>
    <cellStyle name="Saída 3 3 2 5 2 2 2" xfId="46732"/>
    <cellStyle name="Saída 3 3 2 5 2 3" xfId="17784"/>
    <cellStyle name="Saída 3 3 2 5 2 3 2" xfId="46733"/>
    <cellStyle name="Saída 3 3 2 5 2 4" xfId="21096"/>
    <cellStyle name="Saída 3 3 2 5 2 4 2" xfId="46734"/>
    <cellStyle name="Saída 3 3 2 5 2 5" xfId="46731"/>
    <cellStyle name="Saída 3 3 2 5 3" xfId="10388"/>
    <cellStyle name="Saída 3 3 2 5 3 2" xfId="46735"/>
    <cellStyle name="Saída 3 3 2 5 4" xfId="16493"/>
    <cellStyle name="Saída 3 3 2 5 4 2" xfId="46736"/>
    <cellStyle name="Saída 3 3 2 5 5" xfId="19388"/>
    <cellStyle name="Saída 3 3 2 5 5 2" xfId="46737"/>
    <cellStyle name="Saída 3 3 2 5 6" xfId="46730"/>
    <cellStyle name="Saída 3 3 2 6" xfId="6102"/>
    <cellStyle name="Saída 3 3 2 6 2" xfId="7810"/>
    <cellStyle name="Saída 3 3 2 6 2 2" xfId="11778"/>
    <cellStyle name="Saída 3 3 2 6 2 2 2" xfId="46740"/>
    <cellStyle name="Saída 3 3 2 6 2 3" xfId="17955"/>
    <cellStyle name="Saída 3 3 2 6 2 3 2" xfId="46741"/>
    <cellStyle name="Saída 3 3 2 6 2 4" xfId="21328"/>
    <cellStyle name="Saída 3 3 2 6 2 4 2" xfId="46742"/>
    <cellStyle name="Saída 3 3 2 6 2 5" xfId="46739"/>
    <cellStyle name="Saída 3 3 2 6 3" xfId="10428"/>
    <cellStyle name="Saída 3 3 2 6 3 2" xfId="46743"/>
    <cellStyle name="Saída 3 3 2 6 4" xfId="16664"/>
    <cellStyle name="Saída 3 3 2 6 4 2" xfId="46744"/>
    <cellStyle name="Saída 3 3 2 6 5" xfId="19620"/>
    <cellStyle name="Saída 3 3 2 6 5 2" xfId="46745"/>
    <cellStyle name="Saída 3 3 2 6 6" xfId="46738"/>
    <cellStyle name="Saída 3 3 2 7" xfId="6334"/>
    <cellStyle name="Saída 3 3 2 7 2" xfId="8042"/>
    <cellStyle name="Saída 3 3 2 7 2 2" xfId="12010"/>
    <cellStyle name="Saída 3 3 2 7 2 2 2" xfId="46748"/>
    <cellStyle name="Saída 3 3 2 7 2 3" xfId="18126"/>
    <cellStyle name="Saída 3 3 2 7 2 3 2" xfId="46749"/>
    <cellStyle name="Saída 3 3 2 7 2 4" xfId="21560"/>
    <cellStyle name="Saída 3 3 2 7 2 4 2" xfId="46750"/>
    <cellStyle name="Saída 3 3 2 7 2 5" xfId="46747"/>
    <cellStyle name="Saída 3 3 2 7 3" xfId="10468"/>
    <cellStyle name="Saída 3 3 2 7 3 2" xfId="46751"/>
    <cellStyle name="Saída 3 3 2 7 4" xfId="16834"/>
    <cellStyle name="Saída 3 3 2 7 4 2" xfId="46752"/>
    <cellStyle name="Saída 3 3 2 7 5" xfId="19852"/>
    <cellStyle name="Saída 3 3 2 7 5 2" xfId="46753"/>
    <cellStyle name="Saída 3 3 2 7 6" xfId="46746"/>
    <cellStyle name="Saída 3 3 2 8" xfId="5305"/>
    <cellStyle name="Saída 3 3 2 8 2" xfId="10063"/>
    <cellStyle name="Saída 3 3 2 8 2 2" xfId="46755"/>
    <cellStyle name="Saída 3 3 2 8 3" xfId="16065"/>
    <cellStyle name="Saída 3 3 2 8 3 2" xfId="46756"/>
    <cellStyle name="Saída 3 3 2 8 4" xfId="18823"/>
    <cellStyle name="Saída 3 3 2 8 4 2" xfId="46757"/>
    <cellStyle name="Saída 3 3 2 8 5" xfId="46754"/>
    <cellStyle name="Saída 3 3 2 9" xfId="7013"/>
    <cellStyle name="Saída 3 3 2 9 2" xfId="11049"/>
    <cellStyle name="Saída 3 3 2 9 2 2" xfId="46759"/>
    <cellStyle name="Saída 3 3 2 9 3" xfId="17357"/>
    <cellStyle name="Saída 3 3 2 9 3 2" xfId="46760"/>
    <cellStyle name="Saída 3 3 2 9 4" xfId="20531"/>
    <cellStyle name="Saída 3 3 2 9 4 2" xfId="46761"/>
    <cellStyle name="Saída 3 3 2 9 5" xfId="46758"/>
    <cellStyle name="Saída 3 3 3" xfId="2136"/>
    <cellStyle name="Saída 3 3 3 10" xfId="4353"/>
    <cellStyle name="Saída 3 3 3 10 2" xfId="15328"/>
    <cellStyle name="Saída 3 3 3 10 2 2" xfId="46764"/>
    <cellStyle name="Saída 3 3 3 10 3" xfId="12607"/>
    <cellStyle name="Saída 3 3 3 10 3 2" xfId="46765"/>
    <cellStyle name="Saída 3 3 3 10 4" xfId="46763"/>
    <cellStyle name="Saída 3 3 3 11" xfId="8293"/>
    <cellStyle name="Saída 3 3 3 11 2" xfId="46766"/>
    <cellStyle name="Saída 3 3 3 12" xfId="13713"/>
    <cellStyle name="Saída 3 3 3 12 2" xfId="46767"/>
    <cellStyle name="Saída 3 3 3 13" xfId="46762"/>
    <cellStyle name="Saída 3 3 3 2" xfId="2628"/>
    <cellStyle name="Saída 3 3 3 2 10" xfId="8758"/>
    <cellStyle name="Saída 3 3 3 2 10 2" xfId="46769"/>
    <cellStyle name="Saída 3 3 3 2 11" xfId="14081"/>
    <cellStyle name="Saída 3 3 3 2 11 2" xfId="46770"/>
    <cellStyle name="Saída 3 3 3 2 12" xfId="16622"/>
    <cellStyle name="Saída 3 3 3 2 12 2" xfId="46771"/>
    <cellStyle name="Saída 3 3 3 2 13" xfId="46768"/>
    <cellStyle name="Saída 3 3 3 2 2" xfId="3015"/>
    <cellStyle name="Saída 3 3 3 2 2 2" xfId="6760"/>
    <cellStyle name="Saída 3 3 3 2 2 2 2" xfId="10865"/>
    <cellStyle name="Saída 3 3 3 2 2 2 2 2" xfId="46774"/>
    <cellStyle name="Saída 3 3 3 2 2 2 3" xfId="17158"/>
    <cellStyle name="Saída 3 3 3 2 2 2 3 2" xfId="46775"/>
    <cellStyle name="Saída 3 3 3 2 2 2 4" xfId="20278"/>
    <cellStyle name="Saída 3 3 3 2 2 2 4 2" xfId="46776"/>
    <cellStyle name="Saída 3 3 3 2 2 2 5" xfId="46773"/>
    <cellStyle name="Saída 3 3 3 2 2 3" xfId="5051"/>
    <cellStyle name="Saída 3 3 3 2 2 3 2" xfId="15867"/>
    <cellStyle name="Saída 3 3 3 2 2 3 2 2" xfId="46778"/>
    <cellStyle name="Saída 3 3 3 2 2 3 3" xfId="18569"/>
    <cellStyle name="Saída 3 3 3 2 2 3 3 2" xfId="46779"/>
    <cellStyle name="Saída 3 3 3 2 2 3 4" xfId="46777"/>
    <cellStyle name="Saída 3 3 3 2 2 4" xfId="9107"/>
    <cellStyle name="Saída 3 3 3 2 2 4 2" xfId="46780"/>
    <cellStyle name="Saída 3 3 3 2 2 5" xfId="14361"/>
    <cellStyle name="Saída 3 3 3 2 2 5 2" xfId="46781"/>
    <cellStyle name="Saída 3 3 3 2 2 6" xfId="17454"/>
    <cellStyle name="Saída 3 3 3 2 2 6 2" xfId="46782"/>
    <cellStyle name="Saída 3 3 3 2 2 7" xfId="46772"/>
    <cellStyle name="Saída 3 3 3 2 3" xfId="3398"/>
    <cellStyle name="Saída 3 3 3 2 3 2" xfId="4566"/>
    <cellStyle name="Saída 3 3 3 2 3 2 2" xfId="9815"/>
    <cellStyle name="Saída 3 3 3 2 3 2 2 2" xfId="46785"/>
    <cellStyle name="Saída 3 3 3 2 3 2 3" xfId="15503"/>
    <cellStyle name="Saída 3 3 3 2 3 2 3 2" xfId="46786"/>
    <cellStyle name="Saída 3 3 3 2 3 2 4" xfId="12423"/>
    <cellStyle name="Saída 3 3 3 2 3 2 4 2" xfId="46787"/>
    <cellStyle name="Saída 3 3 3 2 3 2 5" xfId="46784"/>
    <cellStyle name="Saída 3 3 3 2 3 3" xfId="4805"/>
    <cellStyle name="Saída 3 3 3 2 3 3 2" xfId="15675"/>
    <cellStyle name="Saída 3 3 3 2 3 3 2 2" xfId="46789"/>
    <cellStyle name="Saída 3 3 3 2 3 3 3" xfId="18323"/>
    <cellStyle name="Saída 3 3 3 2 3 3 3 2" xfId="46790"/>
    <cellStyle name="Saída 3 3 3 2 3 3 4" xfId="46788"/>
    <cellStyle name="Saída 3 3 3 2 3 4" xfId="9321"/>
    <cellStyle name="Saída 3 3 3 2 3 4 2" xfId="46791"/>
    <cellStyle name="Saída 3 3 3 2 3 5" xfId="14637"/>
    <cellStyle name="Saída 3 3 3 2 3 5 2" xfId="46792"/>
    <cellStyle name="Saída 3 3 3 2 3 6" xfId="13547"/>
    <cellStyle name="Saída 3 3 3 2 3 6 2" xfId="46793"/>
    <cellStyle name="Saída 3 3 3 2 3 7" xfId="46783"/>
    <cellStyle name="Saída 3 3 3 2 4" xfId="3781"/>
    <cellStyle name="Saída 3 3 3 2 4 2" xfId="7666"/>
    <cellStyle name="Saída 3 3 3 2 4 2 2" xfId="11634"/>
    <cellStyle name="Saída 3 3 3 2 4 2 2 2" xfId="46796"/>
    <cellStyle name="Saída 3 3 3 2 4 2 3" xfId="17859"/>
    <cellStyle name="Saída 3 3 3 2 4 2 3 2" xfId="46797"/>
    <cellStyle name="Saída 3 3 3 2 4 2 4" xfId="21184"/>
    <cellStyle name="Saída 3 3 3 2 4 2 4 2" xfId="46798"/>
    <cellStyle name="Saída 3 3 3 2 4 2 5" xfId="46795"/>
    <cellStyle name="Saída 3 3 3 2 4 3" xfId="5958"/>
    <cellStyle name="Saída 3 3 3 2 4 3 2" xfId="16568"/>
    <cellStyle name="Saída 3 3 3 2 4 3 2 2" xfId="46800"/>
    <cellStyle name="Saída 3 3 3 2 4 3 3" xfId="19476"/>
    <cellStyle name="Saída 3 3 3 2 4 3 3 2" xfId="46801"/>
    <cellStyle name="Saída 3 3 3 2 4 3 4" xfId="46799"/>
    <cellStyle name="Saída 3 3 3 2 4 4" xfId="9499"/>
    <cellStyle name="Saída 3 3 3 2 4 4 2" xfId="46802"/>
    <cellStyle name="Saída 3 3 3 2 4 5" xfId="14912"/>
    <cellStyle name="Saída 3 3 3 2 4 5 2" xfId="46803"/>
    <cellStyle name="Saída 3 3 3 2 4 6" xfId="13178"/>
    <cellStyle name="Saída 3 3 3 2 4 6 2" xfId="46804"/>
    <cellStyle name="Saída 3 3 3 2 4 7" xfId="46794"/>
    <cellStyle name="Saída 3 3 3 2 5" xfId="4163"/>
    <cellStyle name="Saída 3 3 3 2 5 2" xfId="7898"/>
    <cellStyle name="Saída 3 3 3 2 5 2 2" xfId="11866"/>
    <cellStyle name="Saída 3 3 3 2 5 2 2 2" xfId="46807"/>
    <cellStyle name="Saída 3 3 3 2 5 2 3" xfId="18030"/>
    <cellStyle name="Saída 3 3 3 2 5 2 3 2" xfId="46808"/>
    <cellStyle name="Saída 3 3 3 2 5 2 4" xfId="21416"/>
    <cellStyle name="Saída 3 3 3 2 5 2 4 2" xfId="46809"/>
    <cellStyle name="Saída 3 3 3 2 5 2 5" xfId="46806"/>
    <cellStyle name="Saída 3 3 3 2 5 3" xfId="6190"/>
    <cellStyle name="Saída 3 3 3 2 5 3 2" xfId="16739"/>
    <cellStyle name="Saída 3 3 3 2 5 3 2 2" xfId="46811"/>
    <cellStyle name="Saída 3 3 3 2 5 3 3" xfId="19708"/>
    <cellStyle name="Saída 3 3 3 2 5 3 3 2" xfId="46812"/>
    <cellStyle name="Saída 3 3 3 2 5 3 4" xfId="46810"/>
    <cellStyle name="Saída 3 3 3 2 5 4" xfId="9676"/>
    <cellStyle name="Saída 3 3 3 2 5 4 2" xfId="46813"/>
    <cellStyle name="Saída 3 3 3 2 5 5" xfId="15186"/>
    <cellStyle name="Saída 3 3 3 2 5 5 2" xfId="46814"/>
    <cellStyle name="Saída 3 3 3 2 5 6" xfId="12796"/>
    <cellStyle name="Saída 3 3 3 2 5 6 2" xfId="46815"/>
    <cellStyle name="Saída 3 3 3 2 5 7" xfId="46805"/>
    <cellStyle name="Saída 3 3 3 2 6" xfId="6422"/>
    <cellStyle name="Saída 3 3 3 2 6 2" xfId="8130"/>
    <cellStyle name="Saída 3 3 3 2 6 2 2" xfId="12098"/>
    <cellStyle name="Saída 3 3 3 2 6 2 2 2" xfId="46818"/>
    <cellStyle name="Saída 3 3 3 2 6 2 3" xfId="18201"/>
    <cellStyle name="Saída 3 3 3 2 6 2 3 2" xfId="46819"/>
    <cellStyle name="Saída 3 3 3 2 6 2 4" xfId="21648"/>
    <cellStyle name="Saída 3 3 3 2 6 2 4 2" xfId="46820"/>
    <cellStyle name="Saída 3 3 3 2 6 2 5" xfId="46817"/>
    <cellStyle name="Saída 3 3 3 2 6 3" xfId="10556"/>
    <cellStyle name="Saída 3 3 3 2 6 3 2" xfId="46821"/>
    <cellStyle name="Saída 3 3 3 2 6 4" xfId="16909"/>
    <cellStyle name="Saída 3 3 3 2 6 4 2" xfId="46822"/>
    <cellStyle name="Saída 3 3 3 2 6 5" xfId="19940"/>
    <cellStyle name="Saída 3 3 3 2 6 5 2" xfId="46823"/>
    <cellStyle name="Saída 3 3 3 2 6 6" xfId="46816"/>
    <cellStyle name="Saída 3 3 3 2 7" xfId="5410"/>
    <cellStyle name="Saída 3 3 3 2 7 2" xfId="10151"/>
    <cellStyle name="Saída 3 3 3 2 7 2 2" xfId="46825"/>
    <cellStyle name="Saída 3 3 3 2 7 3" xfId="16147"/>
    <cellStyle name="Saída 3 3 3 2 7 3 2" xfId="46826"/>
    <cellStyle name="Saída 3 3 3 2 7 4" xfId="18928"/>
    <cellStyle name="Saída 3 3 3 2 7 4 2" xfId="46827"/>
    <cellStyle name="Saída 3 3 3 2 7 5" xfId="46824"/>
    <cellStyle name="Saída 3 3 3 2 8" xfId="7118"/>
    <cellStyle name="Saída 3 3 3 2 8 2" xfId="11139"/>
    <cellStyle name="Saída 3 3 3 2 8 2 2" xfId="46829"/>
    <cellStyle name="Saída 3 3 3 2 8 3" xfId="17439"/>
    <cellStyle name="Saída 3 3 3 2 8 3 2" xfId="46830"/>
    <cellStyle name="Saída 3 3 3 2 8 4" xfId="20636"/>
    <cellStyle name="Saída 3 3 3 2 8 4 2" xfId="46831"/>
    <cellStyle name="Saída 3 3 3 2 8 5" xfId="46828"/>
    <cellStyle name="Saída 3 3 3 2 9" xfId="4506"/>
    <cellStyle name="Saída 3 3 3 2 9 2" xfId="15462"/>
    <cellStyle name="Saída 3 3 3 2 9 2 2" xfId="46833"/>
    <cellStyle name="Saída 3 3 3 2 9 3" xfId="12467"/>
    <cellStyle name="Saída 3 3 3 2 9 3 2" xfId="46834"/>
    <cellStyle name="Saída 3 3 3 2 9 4" xfId="46832"/>
    <cellStyle name="Saída 3 3 3 3" xfId="2546"/>
    <cellStyle name="Saída 3 3 3 3 10" xfId="46835"/>
    <cellStyle name="Saída 3 3 3 3 2" xfId="2933"/>
    <cellStyle name="Saída 3 3 3 3 2 2" xfId="6715"/>
    <cellStyle name="Saída 3 3 3 3 2 2 2" xfId="17118"/>
    <cellStyle name="Saída 3 3 3 3 2 2 2 2" xfId="46838"/>
    <cellStyle name="Saída 3 3 3 3 2 2 3" xfId="20233"/>
    <cellStyle name="Saída 3 3 3 3 2 2 3 2" xfId="46839"/>
    <cellStyle name="Saída 3 3 3 3 2 2 4" xfId="46837"/>
    <cellStyle name="Saída 3 3 3 3 2 3" xfId="9038"/>
    <cellStyle name="Saída 3 3 3 3 2 3 2" xfId="46840"/>
    <cellStyle name="Saída 3 3 3 3 2 4" xfId="14294"/>
    <cellStyle name="Saída 3 3 3 3 2 4 2" xfId="46841"/>
    <cellStyle name="Saída 3 3 3 3 2 5" xfId="14762"/>
    <cellStyle name="Saída 3 3 3 3 2 5 2" xfId="46842"/>
    <cellStyle name="Saída 3 3 3 3 2 6" xfId="46836"/>
    <cellStyle name="Saída 3 3 3 3 3" xfId="3316"/>
    <cellStyle name="Saída 3 3 3 3 3 2" xfId="14570"/>
    <cellStyle name="Saída 3 3 3 3 3 2 2" xfId="46844"/>
    <cellStyle name="Saída 3 3 3 3 3 3" xfId="13663"/>
    <cellStyle name="Saída 3 3 3 3 3 3 2" xfId="46845"/>
    <cellStyle name="Saída 3 3 3 3 3 4" xfId="46843"/>
    <cellStyle name="Saída 3 3 3 3 4" xfId="3699"/>
    <cellStyle name="Saída 3 3 3 3 4 2" xfId="14845"/>
    <cellStyle name="Saída 3 3 3 3 4 2 2" xfId="46847"/>
    <cellStyle name="Saída 3 3 3 3 4 3" xfId="13260"/>
    <cellStyle name="Saída 3 3 3 3 4 3 2" xfId="46848"/>
    <cellStyle name="Saída 3 3 3 3 4 4" xfId="46846"/>
    <cellStyle name="Saída 3 3 3 3 5" xfId="4081"/>
    <cellStyle name="Saída 3 3 3 3 5 2" xfId="15119"/>
    <cellStyle name="Saída 3 3 3 3 5 2 2" xfId="46850"/>
    <cellStyle name="Saída 3 3 3 3 5 3" xfId="12878"/>
    <cellStyle name="Saída 3 3 3 3 5 3 2" xfId="46851"/>
    <cellStyle name="Saída 3 3 3 3 5 4" xfId="46849"/>
    <cellStyle name="Saída 3 3 3 3 6" xfId="5006"/>
    <cellStyle name="Saída 3 3 3 3 6 2" xfId="15827"/>
    <cellStyle name="Saída 3 3 3 3 6 2 2" xfId="46853"/>
    <cellStyle name="Saída 3 3 3 3 6 3" xfId="18524"/>
    <cellStyle name="Saída 3 3 3 3 6 3 2" xfId="46854"/>
    <cellStyle name="Saída 3 3 3 3 6 4" xfId="46852"/>
    <cellStyle name="Saída 3 3 3 3 7" xfId="8686"/>
    <cellStyle name="Saída 3 3 3 3 7 2" xfId="46855"/>
    <cellStyle name="Saída 3 3 3 3 8" xfId="14014"/>
    <cellStyle name="Saída 3 3 3 3 8 2" xfId="46856"/>
    <cellStyle name="Saída 3 3 3 3 9" xfId="14483"/>
    <cellStyle name="Saída 3 3 3 3 9 2" xfId="46857"/>
    <cellStyle name="Saída 3 3 3 4" xfId="2336"/>
    <cellStyle name="Saída 3 3 3 4 2" xfId="7267"/>
    <cellStyle name="Saída 3 3 3 4 2 2" xfId="11283"/>
    <cellStyle name="Saída 3 3 3 4 2 2 2" xfId="46860"/>
    <cellStyle name="Saída 3 3 3 4 2 3" xfId="17535"/>
    <cellStyle name="Saída 3 3 3 4 2 3 2" xfId="46861"/>
    <cellStyle name="Saída 3 3 3 4 2 4" xfId="20785"/>
    <cellStyle name="Saída 3 3 3 4 2 4 2" xfId="46862"/>
    <cellStyle name="Saída 3 3 3 4 2 5" xfId="46859"/>
    <cellStyle name="Saída 3 3 3 4 3" xfId="5559"/>
    <cellStyle name="Saída 3 3 3 4 3 2" xfId="16243"/>
    <cellStyle name="Saída 3 3 3 4 3 2 2" xfId="46864"/>
    <cellStyle name="Saída 3 3 3 4 3 3" xfId="19077"/>
    <cellStyle name="Saída 3 3 3 4 3 3 2" xfId="46865"/>
    <cellStyle name="Saída 3 3 3 4 3 4" xfId="46863"/>
    <cellStyle name="Saída 3 3 3 4 4" xfId="8489"/>
    <cellStyle name="Saída 3 3 3 4 4 2" xfId="46866"/>
    <cellStyle name="Saída 3 3 3 4 5" xfId="13874"/>
    <cellStyle name="Saída 3 3 3 4 5 2" xfId="46867"/>
    <cellStyle name="Saída 3 3 3 4 6" xfId="15570"/>
    <cellStyle name="Saída 3 3 3 4 6 2" xfId="46868"/>
    <cellStyle name="Saída 3 3 3 4 7" xfId="46858"/>
    <cellStyle name="Saída 3 3 3 5" xfId="5105"/>
    <cellStyle name="Saída 3 3 3 5 2" xfId="6814"/>
    <cellStyle name="Saída 3 3 3 5 2 2" xfId="10901"/>
    <cellStyle name="Saída 3 3 3 5 2 2 2" xfId="46871"/>
    <cellStyle name="Saída 3 3 3 5 2 3" xfId="17203"/>
    <cellStyle name="Saída 3 3 3 5 2 3 2" xfId="46872"/>
    <cellStyle name="Saída 3 3 3 5 2 4" xfId="20332"/>
    <cellStyle name="Saída 3 3 3 5 2 4 2" xfId="46873"/>
    <cellStyle name="Saída 3 3 3 5 2 5" xfId="46870"/>
    <cellStyle name="Saída 3 3 3 5 3" xfId="9979"/>
    <cellStyle name="Saída 3 3 3 5 3 2" xfId="46874"/>
    <cellStyle name="Saída 3 3 3 5 4" xfId="15912"/>
    <cellStyle name="Saída 3 3 3 5 4 2" xfId="46875"/>
    <cellStyle name="Saída 3 3 3 5 5" xfId="18623"/>
    <cellStyle name="Saída 3 3 3 5 5 2" xfId="46876"/>
    <cellStyle name="Saída 3 3 3 5 6" xfId="46869"/>
    <cellStyle name="Saída 3 3 3 6" xfId="5684"/>
    <cellStyle name="Saída 3 3 3 6 2" xfId="7392"/>
    <cellStyle name="Saída 3 3 3 6 2 2" xfId="11370"/>
    <cellStyle name="Saída 3 3 3 6 2 2 2" xfId="46879"/>
    <cellStyle name="Saída 3 3 3 6 2 3" xfId="17644"/>
    <cellStyle name="Saída 3 3 3 6 2 3 2" xfId="46880"/>
    <cellStyle name="Saída 3 3 3 6 2 4" xfId="20910"/>
    <cellStyle name="Saída 3 3 3 6 2 4 2" xfId="46881"/>
    <cellStyle name="Saída 3 3 3 6 2 5" xfId="46878"/>
    <cellStyle name="Saída 3 3 3 6 3" xfId="10324"/>
    <cellStyle name="Saída 3 3 3 6 3 2" xfId="46882"/>
    <cellStyle name="Saída 3 3 3 6 4" xfId="16352"/>
    <cellStyle name="Saída 3 3 3 6 4 2" xfId="46883"/>
    <cellStyle name="Saída 3 3 3 6 5" xfId="19202"/>
    <cellStyle name="Saída 3 3 3 6 5 2" xfId="46884"/>
    <cellStyle name="Saída 3 3 3 6 6" xfId="46877"/>
    <cellStyle name="Saída 3 3 3 7" xfId="5797"/>
    <cellStyle name="Saída 3 3 3 7 2" xfId="7505"/>
    <cellStyle name="Saída 3 3 3 7 2 2" xfId="11480"/>
    <cellStyle name="Saída 3 3 3 7 2 2 2" xfId="46887"/>
    <cellStyle name="Saída 3 3 3 7 2 3" xfId="17721"/>
    <cellStyle name="Saída 3 3 3 7 2 3 2" xfId="46888"/>
    <cellStyle name="Saída 3 3 3 7 2 4" xfId="21023"/>
    <cellStyle name="Saída 3 3 3 7 2 4 2" xfId="46889"/>
    <cellStyle name="Saída 3 3 3 7 2 5" xfId="46886"/>
    <cellStyle name="Saída 3 3 3 7 3" xfId="10339"/>
    <cellStyle name="Saída 3 3 3 7 3 2" xfId="46890"/>
    <cellStyle name="Saída 3 3 3 7 4" xfId="16430"/>
    <cellStyle name="Saída 3 3 3 7 4 2" xfId="46891"/>
    <cellStyle name="Saída 3 3 3 7 5" xfId="19315"/>
    <cellStyle name="Saída 3 3 3 7 5 2" xfId="46892"/>
    <cellStyle name="Saída 3 3 3 7 6" xfId="46885"/>
    <cellStyle name="Saída 3 3 3 8" xfId="5221"/>
    <cellStyle name="Saída 3 3 3 8 2" xfId="10003"/>
    <cellStyle name="Saída 3 3 3 8 2 2" xfId="46894"/>
    <cellStyle name="Saída 3 3 3 8 3" xfId="16002"/>
    <cellStyle name="Saída 3 3 3 8 3 2" xfId="46895"/>
    <cellStyle name="Saída 3 3 3 8 4" xfId="18739"/>
    <cellStyle name="Saída 3 3 3 8 4 2" xfId="46896"/>
    <cellStyle name="Saída 3 3 3 8 5" xfId="46893"/>
    <cellStyle name="Saída 3 3 3 9" xfId="6930"/>
    <cellStyle name="Saída 3 3 3 9 2" xfId="10990"/>
    <cellStyle name="Saída 3 3 3 9 2 2" xfId="46898"/>
    <cellStyle name="Saída 3 3 3 9 3" xfId="17293"/>
    <cellStyle name="Saída 3 3 3 9 3 2" xfId="46899"/>
    <cellStyle name="Saída 3 3 3 9 4" xfId="20448"/>
    <cellStyle name="Saída 3 3 3 9 4 2" xfId="46900"/>
    <cellStyle name="Saída 3 3 3 9 5" xfId="46897"/>
    <cellStyle name="Saída 3 3 4" xfId="2659"/>
    <cellStyle name="Saída 3 3 4 10" xfId="8789"/>
    <cellStyle name="Saída 3 3 4 10 2" xfId="46902"/>
    <cellStyle name="Saída 3 3 4 11" xfId="14105"/>
    <cellStyle name="Saída 3 3 4 11 2" xfId="46903"/>
    <cellStyle name="Saída 3 3 4 12" xfId="13896"/>
    <cellStyle name="Saída 3 3 4 12 2" xfId="46904"/>
    <cellStyle name="Saída 3 3 4 13" xfId="46901"/>
    <cellStyle name="Saída 3 3 4 2" xfId="3046"/>
    <cellStyle name="Saída 3 3 4 2 2" xfId="6793"/>
    <cellStyle name="Saída 3 3 4 2 2 2" xfId="10883"/>
    <cellStyle name="Saída 3 3 4 2 2 2 2" xfId="46907"/>
    <cellStyle name="Saída 3 3 4 2 2 3" xfId="17186"/>
    <cellStyle name="Saída 3 3 4 2 2 3 2" xfId="46908"/>
    <cellStyle name="Saída 3 3 4 2 2 4" xfId="20311"/>
    <cellStyle name="Saída 3 3 4 2 2 4 2" xfId="46909"/>
    <cellStyle name="Saída 3 3 4 2 2 5" xfId="46906"/>
    <cellStyle name="Saída 3 3 4 2 3" xfId="5084"/>
    <cellStyle name="Saída 3 3 4 2 3 2" xfId="15895"/>
    <cellStyle name="Saída 3 3 4 2 3 2 2" xfId="46911"/>
    <cellStyle name="Saída 3 3 4 2 3 3" xfId="18602"/>
    <cellStyle name="Saída 3 3 4 2 3 3 2" xfId="46912"/>
    <cellStyle name="Saída 3 3 4 2 3 4" xfId="46910"/>
    <cellStyle name="Saída 3 3 4 2 4" xfId="9138"/>
    <cellStyle name="Saída 3 3 4 2 4 2" xfId="46913"/>
    <cellStyle name="Saída 3 3 4 2 5" xfId="14385"/>
    <cellStyle name="Saída 3 3 4 2 5 2" xfId="46914"/>
    <cellStyle name="Saída 3 3 4 2 6" xfId="18016"/>
    <cellStyle name="Saída 3 3 4 2 6 2" xfId="46915"/>
    <cellStyle name="Saída 3 3 4 2 7" xfId="46905"/>
    <cellStyle name="Saída 3 3 4 3" xfId="3429"/>
    <cellStyle name="Saída 3 3 4 3 2" xfId="7485"/>
    <cellStyle name="Saída 3 3 4 3 2 2" xfId="11461"/>
    <cellStyle name="Saída 3 3 4 3 2 2 2" xfId="46918"/>
    <cellStyle name="Saída 3 3 4 3 2 3" xfId="17702"/>
    <cellStyle name="Saída 3 3 4 3 2 3 2" xfId="46919"/>
    <cellStyle name="Saída 3 3 4 3 2 4" xfId="21003"/>
    <cellStyle name="Saída 3 3 4 3 2 4 2" xfId="46920"/>
    <cellStyle name="Saída 3 3 4 3 2 5" xfId="46917"/>
    <cellStyle name="Saída 3 3 4 3 3" xfId="5777"/>
    <cellStyle name="Saída 3 3 4 3 3 2" xfId="16411"/>
    <cellStyle name="Saída 3 3 4 3 3 2 2" xfId="46922"/>
    <cellStyle name="Saída 3 3 4 3 3 3" xfId="19295"/>
    <cellStyle name="Saída 3 3 4 3 3 3 2" xfId="46923"/>
    <cellStyle name="Saída 3 3 4 3 3 4" xfId="46921"/>
    <cellStyle name="Saída 3 3 4 3 4" xfId="9352"/>
    <cellStyle name="Saída 3 3 4 3 4 2" xfId="46924"/>
    <cellStyle name="Saída 3 3 4 3 5" xfId="14661"/>
    <cellStyle name="Saída 3 3 4 3 5 2" xfId="46925"/>
    <cellStyle name="Saída 3 3 4 3 6" xfId="13516"/>
    <cellStyle name="Saída 3 3 4 3 6 2" xfId="46926"/>
    <cellStyle name="Saída 3 3 4 3 7" xfId="46916"/>
    <cellStyle name="Saída 3 3 4 4" xfId="3812"/>
    <cellStyle name="Saída 3 3 4 4 2" xfId="7635"/>
    <cellStyle name="Saída 3 3 4 4 2 2" xfId="11603"/>
    <cellStyle name="Saída 3 3 4 4 2 2 2" xfId="46929"/>
    <cellStyle name="Saída 3 3 4 4 2 3" xfId="17835"/>
    <cellStyle name="Saída 3 3 4 4 2 3 2" xfId="46930"/>
    <cellStyle name="Saída 3 3 4 4 2 4" xfId="21153"/>
    <cellStyle name="Saída 3 3 4 4 2 4 2" xfId="46931"/>
    <cellStyle name="Saída 3 3 4 4 2 5" xfId="46928"/>
    <cellStyle name="Saída 3 3 4 4 3" xfId="5927"/>
    <cellStyle name="Saída 3 3 4 4 3 2" xfId="16544"/>
    <cellStyle name="Saída 3 3 4 4 3 2 2" xfId="46933"/>
    <cellStyle name="Saída 3 3 4 4 3 3" xfId="19445"/>
    <cellStyle name="Saída 3 3 4 4 3 3 2" xfId="46934"/>
    <cellStyle name="Saída 3 3 4 4 3 4" xfId="46932"/>
    <cellStyle name="Saída 3 3 4 4 4" xfId="9530"/>
    <cellStyle name="Saída 3 3 4 4 4 2" xfId="46935"/>
    <cellStyle name="Saída 3 3 4 4 5" xfId="14936"/>
    <cellStyle name="Saída 3 3 4 4 5 2" xfId="46936"/>
    <cellStyle name="Saída 3 3 4 4 6" xfId="13147"/>
    <cellStyle name="Saída 3 3 4 4 6 2" xfId="46937"/>
    <cellStyle name="Saída 3 3 4 4 7" xfId="46927"/>
    <cellStyle name="Saída 3 3 4 5" xfId="4194"/>
    <cellStyle name="Saída 3 3 4 5 2" xfId="7867"/>
    <cellStyle name="Saída 3 3 4 5 2 2" xfId="11835"/>
    <cellStyle name="Saída 3 3 4 5 2 2 2" xfId="46940"/>
    <cellStyle name="Saída 3 3 4 5 2 3" xfId="18006"/>
    <cellStyle name="Saída 3 3 4 5 2 3 2" xfId="46941"/>
    <cellStyle name="Saída 3 3 4 5 2 4" xfId="21385"/>
    <cellStyle name="Saída 3 3 4 5 2 4 2" xfId="46942"/>
    <cellStyle name="Saída 3 3 4 5 2 5" xfId="46939"/>
    <cellStyle name="Saída 3 3 4 5 3" xfId="6159"/>
    <cellStyle name="Saída 3 3 4 5 3 2" xfId="16715"/>
    <cellStyle name="Saída 3 3 4 5 3 2 2" xfId="46944"/>
    <cellStyle name="Saída 3 3 4 5 3 3" xfId="19677"/>
    <cellStyle name="Saída 3 3 4 5 3 3 2" xfId="46945"/>
    <cellStyle name="Saída 3 3 4 5 3 4" xfId="46943"/>
    <cellStyle name="Saída 3 3 4 5 4" xfId="9707"/>
    <cellStyle name="Saída 3 3 4 5 4 2" xfId="46946"/>
    <cellStyle name="Saída 3 3 4 5 5" xfId="15210"/>
    <cellStyle name="Saída 3 3 4 5 5 2" xfId="46947"/>
    <cellStyle name="Saída 3 3 4 5 6" xfId="12765"/>
    <cellStyle name="Saída 3 3 4 5 6 2" xfId="46948"/>
    <cellStyle name="Saída 3 3 4 5 7" xfId="46938"/>
    <cellStyle name="Saída 3 3 4 6" xfId="6391"/>
    <cellStyle name="Saída 3 3 4 6 2" xfId="8099"/>
    <cellStyle name="Saída 3 3 4 6 2 2" xfId="12067"/>
    <cellStyle name="Saída 3 3 4 6 2 2 2" xfId="46951"/>
    <cellStyle name="Saída 3 3 4 6 2 3" xfId="18177"/>
    <cellStyle name="Saída 3 3 4 6 2 3 2" xfId="46952"/>
    <cellStyle name="Saída 3 3 4 6 2 4" xfId="21617"/>
    <cellStyle name="Saída 3 3 4 6 2 4 2" xfId="46953"/>
    <cellStyle name="Saída 3 3 4 6 2 5" xfId="46950"/>
    <cellStyle name="Saída 3 3 4 6 3" xfId="10525"/>
    <cellStyle name="Saída 3 3 4 6 3 2" xfId="46954"/>
    <cellStyle name="Saída 3 3 4 6 4" xfId="16885"/>
    <cellStyle name="Saída 3 3 4 6 4 2" xfId="46955"/>
    <cellStyle name="Saída 3 3 4 6 5" xfId="19909"/>
    <cellStyle name="Saída 3 3 4 6 5 2" xfId="46956"/>
    <cellStyle name="Saída 3 3 4 6 6" xfId="46949"/>
    <cellStyle name="Saída 3 3 4 7" xfId="5379"/>
    <cellStyle name="Saída 3 3 4 7 2" xfId="10120"/>
    <cellStyle name="Saída 3 3 4 7 2 2" xfId="46958"/>
    <cellStyle name="Saída 3 3 4 7 3" xfId="16123"/>
    <cellStyle name="Saída 3 3 4 7 3 2" xfId="46959"/>
    <cellStyle name="Saída 3 3 4 7 4" xfId="18897"/>
    <cellStyle name="Saída 3 3 4 7 4 2" xfId="46960"/>
    <cellStyle name="Saída 3 3 4 7 5" xfId="46957"/>
    <cellStyle name="Saída 3 3 4 8" xfId="7087"/>
    <cellStyle name="Saída 3 3 4 8 2" xfId="11108"/>
    <cellStyle name="Saída 3 3 4 8 2 2" xfId="46962"/>
    <cellStyle name="Saída 3 3 4 8 3" xfId="17415"/>
    <cellStyle name="Saída 3 3 4 8 3 2" xfId="46963"/>
    <cellStyle name="Saída 3 3 4 8 4" xfId="20605"/>
    <cellStyle name="Saída 3 3 4 8 4 2" xfId="46964"/>
    <cellStyle name="Saída 3 3 4 8 5" xfId="46961"/>
    <cellStyle name="Saída 3 3 4 9" xfId="4474"/>
    <cellStyle name="Saída 3 3 4 9 2" xfId="15438"/>
    <cellStyle name="Saída 3 3 4 9 2 2" xfId="46966"/>
    <cellStyle name="Saída 3 3 4 9 3" xfId="12499"/>
    <cellStyle name="Saída 3 3 4 9 3 2" xfId="46967"/>
    <cellStyle name="Saída 3 3 4 9 4" xfId="46965"/>
    <cellStyle name="Saída 3 3 5" xfId="2521"/>
    <cellStyle name="Saída 3 3 5 10" xfId="46968"/>
    <cellStyle name="Saída 3 3 5 2" xfId="2908"/>
    <cellStyle name="Saída 3 3 5 2 2" xfId="6709"/>
    <cellStyle name="Saída 3 3 5 2 2 2" xfId="17112"/>
    <cellStyle name="Saída 3 3 5 2 2 2 2" xfId="46971"/>
    <cellStyle name="Saída 3 3 5 2 2 3" xfId="20227"/>
    <cellStyle name="Saída 3 3 5 2 2 3 2" xfId="46972"/>
    <cellStyle name="Saída 3 3 5 2 2 4" xfId="46970"/>
    <cellStyle name="Saída 3 3 5 2 3" xfId="9020"/>
    <cellStyle name="Saída 3 3 5 2 3 2" xfId="46973"/>
    <cellStyle name="Saída 3 3 5 2 4" xfId="14275"/>
    <cellStyle name="Saída 3 3 5 2 4 2" xfId="46974"/>
    <cellStyle name="Saída 3 3 5 2 5" xfId="18155"/>
    <cellStyle name="Saída 3 3 5 2 5 2" xfId="46975"/>
    <cellStyle name="Saída 3 3 5 2 6" xfId="46969"/>
    <cellStyle name="Saída 3 3 5 3" xfId="3291"/>
    <cellStyle name="Saída 3 3 5 3 2" xfId="14551"/>
    <cellStyle name="Saída 3 3 5 3 2 2" xfId="46977"/>
    <cellStyle name="Saída 3 3 5 3 3" xfId="14228"/>
    <cellStyle name="Saída 3 3 5 3 3 2" xfId="46978"/>
    <cellStyle name="Saída 3 3 5 3 4" xfId="46976"/>
    <cellStyle name="Saída 3 3 5 4" xfId="3674"/>
    <cellStyle name="Saída 3 3 5 4 2" xfId="14826"/>
    <cellStyle name="Saída 3 3 5 4 2 2" xfId="46980"/>
    <cellStyle name="Saída 3 3 5 4 3" xfId="13285"/>
    <cellStyle name="Saída 3 3 5 4 3 2" xfId="46981"/>
    <cellStyle name="Saída 3 3 5 4 4" xfId="46979"/>
    <cellStyle name="Saída 3 3 5 5" xfId="4056"/>
    <cellStyle name="Saída 3 3 5 5 2" xfId="15100"/>
    <cellStyle name="Saída 3 3 5 5 2 2" xfId="46983"/>
    <cellStyle name="Saída 3 3 5 5 3" xfId="12903"/>
    <cellStyle name="Saída 3 3 5 5 3 2" xfId="46984"/>
    <cellStyle name="Saída 3 3 5 5 4" xfId="46982"/>
    <cellStyle name="Saída 3 3 5 6" xfId="5000"/>
    <cellStyle name="Saída 3 3 5 6 2" xfId="15821"/>
    <cellStyle name="Saída 3 3 5 6 2 2" xfId="46986"/>
    <cellStyle name="Saída 3 3 5 6 3" xfId="18518"/>
    <cellStyle name="Saída 3 3 5 6 3 2" xfId="46987"/>
    <cellStyle name="Saída 3 3 5 6 4" xfId="46985"/>
    <cellStyle name="Saída 3 3 5 7" xfId="8661"/>
    <cellStyle name="Saída 3 3 5 7 2" xfId="46988"/>
    <cellStyle name="Saída 3 3 5 8" xfId="13995"/>
    <cellStyle name="Saída 3 3 5 8 2" xfId="46989"/>
    <cellStyle name="Saída 3 3 5 9" xfId="13945"/>
    <cellStyle name="Saída 3 3 5 9 2" xfId="46990"/>
    <cellStyle name="Saída 3 3 6" xfId="5644"/>
    <cellStyle name="Saída 3 3 6 2" xfId="7352"/>
    <cellStyle name="Saída 3 3 6 2 2" xfId="11343"/>
    <cellStyle name="Saída 3 3 6 2 2 2" xfId="46993"/>
    <cellStyle name="Saída 3 3 6 2 3" xfId="17609"/>
    <cellStyle name="Saída 3 3 6 2 3 2" xfId="46994"/>
    <cellStyle name="Saída 3 3 6 2 4" xfId="20870"/>
    <cellStyle name="Saída 3 3 6 2 4 2" xfId="46995"/>
    <cellStyle name="Saída 3 3 6 2 5" xfId="46992"/>
    <cellStyle name="Saída 3 3 6 3" xfId="10307"/>
    <cellStyle name="Saída 3 3 6 3 2" xfId="46996"/>
    <cellStyle name="Saída 3 3 6 4" xfId="16317"/>
    <cellStyle name="Saída 3 3 6 4 2" xfId="46997"/>
    <cellStyle name="Saída 3 3 6 5" xfId="19162"/>
    <cellStyle name="Saída 3 3 6 5 2" xfId="46998"/>
    <cellStyle name="Saída 3 3 6 6" xfId="46991"/>
    <cellStyle name="Saída 3 3 7" xfId="4990"/>
    <cellStyle name="Saída 3 3 7 2" xfId="6699"/>
    <cellStyle name="Saída 3 3 7 2 2" xfId="10824"/>
    <cellStyle name="Saída 3 3 7 2 2 2" xfId="47001"/>
    <cellStyle name="Saída 3 3 7 2 3" xfId="17102"/>
    <cellStyle name="Saída 3 3 7 2 3 2" xfId="47002"/>
    <cellStyle name="Saída 3 3 7 2 4" xfId="20217"/>
    <cellStyle name="Saída 3 3 7 2 4 2" xfId="47003"/>
    <cellStyle name="Saída 3 3 7 2 5" xfId="47000"/>
    <cellStyle name="Saída 3 3 7 3" xfId="9964"/>
    <cellStyle name="Saída 3 3 7 3 2" xfId="47004"/>
    <cellStyle name="Saída 3 3 7 4" xfId="15811"/>
    <cellStyle name="Saída 3 3 7 4 2" xfId="47005"/>
    <cellStyle name="Saída 3 3 7 5" xfId="18508"/>
    <cellStyle name="Saída 3 3 7 5 2" xfId="47006"/>
    <cellStyle name="Saída 3 3 7 6" xfId="46999"/>
    <cellStyle name="Saída 3 3 8" xfId="5651"/>
    <cellStyle name="Saída 3 3 8 2" xfId="7359"/>
    <cellStyle name="Saída 3 3 8 2 2" xfId="11350"/>
    <cellStyle name="Saída 3 3 8 2 2 2" xfId="47009"/>
    <cellStyle name="Saída 3 3 8 2 3" xfId="17615"/>
    <cellStyle name="Saída 3 3 8 2 3 2" xfId="47010"/>
    <cellStyle name="Saída 3 3 8 2 4" xfId="20877"/>
    <cellStyle name="Saída 3 3 8 2 4 2" xfId="47011"/>
    <cellStyle name="Saída 3 3 8 2 5" xfId="47008"/>
    <cellStyle name="Saída 3 3 8 3" xfId="10310"/>
    <cellStyle name="Saída 3 3 8 3 2" xfId="47012"/>
    <cellStyle name="Saída 3 3 8 4" xfId="16323"/>
    <cellStyle name="Saída 3 3 8 4 2" xfId="47013"/>
    <cellStyle name="Saída 3 3 8 5" xfId="19169"/>
    <cellStyle name="Saída 3 3 8 5 2" xfId="47014"/>
    <cellStyle name="Saída 3 3 8 6" xfId="47007"/>
    <cellStyle name="Saída 3 3 9" xfId="4993"/>
    <cellStyle name="Saída 3 3 9 2" xfId="6702"/>
    <cellStyle name="Saída 3 3 9 2 2" xfId="10827"/>
    <cellStyle name="Saída 3 3 9 2 2 2" xfId="47017"/>
    <cellStyle name="Saída 3 3 9 2 3" xfId="17105"/>
    <cellStyle name="Saída 3 3 9 2 3 2" xfId="47018"/>
    <cellStyle name="Saída 3 3 9 2 4" xfId="20220"/>
    <cellStyle name="Saída 3 3 9 2 4 2" xfId="47019"/>
    <cellStyle name="Saída 3 3 9 2 5" xfId="47016"/>
    <cellStyle name="Saída 3 3 9 3" xfId="9967"/>
    <cellStyle name="Saída 3 3 9 3 2" xfId="47020"/>
    <cellStyle name="Saída 3 3 9 4" xfId="15814"/>
    <cellStyle name="Saída 3 3 9 4 2" xfId="47021"/>
    <cellStyle name="Saída 3 3 9 5" xfId="18511"/>
    <cellStyle name="Saída 3 3 9 5 2" xfId="47022"/>
    <cellStyle name="Saída 3 3 9 6" xfId="47015"/>
    <cellStyle name="Saída 3 4" xfId="2488"/>
    <cellStyle name="Saída 3 4 10" xfId="47023"/>
    <cellStyle name="Saída 3 4 2" xfId="2875"/>
    <cellStyle name="Saída 3 4 2 2" xfId="6696"/>
    <cellStyle name="Saída 3 4 2 2 2" xfId="17099"/>
    <cellStyle name="Saída 3 4 2 2 2 2" xfId="47026"/>
    <cellStyle name="Saída 3 4 2 2 3" xfId="20214"/>
    <cellStyle name="Saída 3 4 2 2 3 2" xfId="47027"/>
    <cellStyle name="Saída 3 4 2 2 4" xfId="47025"/>
    <cellStyle name="Saída 3 4 2 3" xfId="8995"/>
    <cellStyle name="Saída 3 4 2 3 2" xfId="47028"/>
    <cellStyle name="Saída 3 4 2 4" xfId="14249"/>
    <cellStyle name="Saída 3 4 2 4 2" xfId="47029"/>
    <cellStyle name="Saída 3 4 2 5" xfId="15856"/>
    <cellStyle name="Saída 3 4 2 5 2" xfId="47030"/>
    <cellStyle name="Saída 3 4 2 6" xfId="47024"/>
    <cellStyle name="Saída 3 4 3" xfId="3258"/>
    <cellStyle name="Saída 3 4 3 2" xfId="14525"/>
    <cellStyle name="Saída 3 4 3 2 2" xfId="47032"/>
    <cellStyle name="Saída 3 4 3 3" xfId="17511"/>
    <cellStyle name="Saída 3 4 3 3 2" xfId="47033"/>
    <cellStyle name="Saída 3 4 3 4" xfId="47031"/>
    <cellStyle name="Saída 3 4 4" xfId="3641"/>
    <cellStyle name="Saída 3 4 4 2" xfId="14800"/>
    <cellStyle name="Saída 3 4 4 2 2" xfId="47035"/>
    <cellStyle name="Saída 3 4 4 3" xfId="13318"/>
    <cellStyle name="Saída 3 4 4 3 2" xfId="47036"/>
    <cellStyle name="Saída 3 4 4 4" xfId="47034"/>
    <cellStyle name="Saída 3 4 5" xfId="4023"/>
    <cellStyle name="Saída 3 4 5 2" xfId="15074"/>
    <cellStyle name="Saída 3 4 5 2 2" xfId="47038"/>
    <cellStyle name="Saída 3 4 5 3" xfId="12936"/>
    <cellStyle name="Saída 3 4 5 3 2" xfId="47039"/>
    <cellStyle name="Saída 3 4 5 4" xfId="47037"/>
    <cellStyle name="Saída 3 4 6" xfId="4987"/>
    <cellStyle name="Saída 3 4 6 2" xfId="15808"/>
    <cellStyle name="Saída 3 4 6 2 2" xfId="47041"/>
    <cellStyle name="Saída 3 4 6 3" xfId="18505"/>
    <cellStyle name="Saída 3 4 6 3 2" xfId="47042"/>
    <cellStyle name="Saída 3 4 6 4" xfId="47040"/>
    <cellStyle name="Saída 3 4 7" xfId="8631"/>
    <cellStyle name="Saída 3 4 7 2" xfId="47043"/>
    <cellStyle name="Saída 3 4 8" xfId="13969"/>
    <cellStyle name="Saída 3 4 8 2" xfId="47044"/>
    <cellStyle name="Saída 3 4 9" xfId="16214"/>
    <cellStyle name="Saída 3 4 9 2" xfId="47045"/>
    <cellStyle name="Saída 3 5" xfId="2561"/>
    <cellStyle name="Saída 3 5 10" xfId="47046"/>
    <cellStyle name="Saída 3 5 2" xfId="2948"/>
    <cellStyle name="Saída 3 5 2 2" xfId="7554"/>
    <cellStyle name="Saída 3 5 2 2 2" xfId="17760"/>
    <cellStyle name="Saída 3 5 2 2 2 2" xfId="47049"/>
    <cellStyle name="Saída 3 5 2 2 3" xfId="21072"/>
    <cellStyle name="Saída 3 5 2 2 3 2" xfId="47050"/>
    <cellStyle name="Saída 3 5 2 2 4" xfId="47048"/>
    <cellStyle name="Saída 3 5 2 3" xfId="9048"/>
    <cellStyle name="Saída 3 5 2 3 2" xfId="47051"/>
    <cellStyle name="Saída 3 5 2 4" xfId="14305"/>
    <cellStyle name="Saída 3 5 2 4 2" xfId="47052"/>
    <cellStyle name="Saída 3 5 2 5" xfId="14475"/>
    <cellStyle name="Saída 3 5 2 5 2" xfId="47053"/>
    <cellStyle name="Saída 3 5 2 6" xfId="47047"/>
    <cellStyle name="Saída 3 5 3" xfId="3331"/>
    <cellStyle name="Saída 3 5 3 2" xfId="14581"/>
    <cellStyle name="Saída 3 5 3 2 2" xfId="47055"/>
    <cellStyle name="Saída 3 5 3 3" xfId="13688"/>
    <cellStyle name="Saída 3 5 3 3 2" xfId="47056"/>
    <cellStyle name="Saída 3 5 3 4" xfId="47054"/>
    <cellStyle name="Saída 3 5 4" xfId="3714"/>
    <cellStyle name="Saída 3 5 4 2" xfId="14856"/>
    <cellStyle name="Saída 3 5 4 2 2" xfId="47058"/>
    <cellStyle name="Saída 3 5 4 3" xfId="13245"/>
    <cellStyle name="Saída 3 5 4 3 2" xfId="47059"/>
    <cellStyle name="Saída 3 5 4 4" xfId="47057"/>
    <cellStyle name="Saída 3 5 5" xfId="4096"/>
    <cellStyle name="Saída 3 5 5 2" xfId="15130"/>
    <cellStyle name="Saída 3 5 5 2 2" xfId="47061"/>
    <cellStyle name="Saída 3 5 5 3" xfId="12863"/>
    <cellStyle name="Saída 3 5 5 3 2" xfId="47062"/>
    <cellStyle name="Saída 3 5 5 4" xfId="47060"/>
    <cellStyle name="Saída 3 5 6" xfId="5846"/>
    <cellStyle name="Saída 3 5 6 2" xfId="16469"/>
    <cellStyle name="Saída 3 5 6 2 2" xfId="47064"/>
    <cellStyle name="Saída 3 5 6 3" xfId="19364"/>
    <cellStyle name="Saída 3 5 6 3 2" xfId="47065"/>
    <cellStyle name="Saída 3 5 6 4" xfId="47063"/>
    <cellStyle name="Saída 3 5 7" xfId="8699"/>
    <cellStyle name="Saída 3 5 7 2" xfId="47066"/>
    <cellStyle name="Saída 3 5 8" xfId="14025"/>
    <cellStyle name="Saída 3 5 8 2" xfId="47067"/>
    <cellStyle name="Saída 3 5 9" xfId="15714"/>
    <cellStyle name="Saída 3 5 9 2" xfId="47068"/>
    <cellStyle name="Saída 3 6" xfId="4809"/>
    <cellStyle name="Saída 3 6 2" xfId="4562"/>
    <cellStyle name="Saída 3 6 2 2" xfId="9813"/>
    <cellStyle name="Saída 3 6 2 2 2" xfId="47071"/>
    <cellStyle name="Saída 3 6 2 3" xfId="15500"/>
    <cellStyle name="Saída 3 6 2 3 2" xfId="47072"/>
    <cellStyle name="Saída 3 6 2 4" xfId="12427"/>
    <cellStyle name="Saída 3 6 2 4 2" xfId="47073"/>
    <cellStyle name="Saída 3 6 2 5" xfId="47070"/>
    <cellStyle name="Saída 3 6 3" xfId="9902"/>
    <cellStyle name="Saída 3 6 3 2" xfId="47074"/>
    <cellStyle name="Saída 3 6 4" xfId="15678"/>
    <cellStyle name="Saída 3 6 4 2" xfId="47075"/>
    <cellStyle name="Saída 3 6 5" xfId="18327"/>
    <cellStyle name="Saída 3 6 5 2" xfId="47076"/>
    <cellStyle name="Saída 3 6 6" xfId="47069"/>
    <cellStyle name="Saída 3 7" xfId="21861"/>
    <cellStyle name="Saída 3 7 2" xfId="47077"/>
    <cellStyle name="Saída 3 8" xfId="29076"/>
    <cellStyle name="Saída 3 9" xfId="56063"/>
    <cellStyle name="Separador de milhares 10" xfId="1492"/>
    <cellStyle name="Separador de milhares 10 2" xfId="1493"/>
    <cellStyle name="Separador de milhares 10 2 2" xfId="1731"/>
    <cellStyle name="Separador de milhares 10 2 2 10" xfId="56064"/>
    <cellStyle name="Separador de milhares 10 2 2 2" xfId="21940"/>
    <cellStyle name="Separador de milhares 10 2 2 2 2" xfId="22503"/>
    <cellStyle name="Separador de milhares 10 2 2 2 2 2" xfId="23390"/>
    <cellStyle name="Separador de milhares 10 2 2 2 2 2 2" xfId="25166"/>
    <cellStyle name="Separador de milhares 10 2 2 2 2 2 2 2" xfId="28717"/>
    <cellStyle name="Separador de milhares 10 2 2 2 2 2 2 2 2" xfId="53032"/>
    <cellStyle name="Separador de milhares 10 2 2 2 2 2 2 3" xfId="47081"/>
    <cellStyle name="Separador de milhares 10 2 2 2 2 2 3" xfId="26941"/>
    <cellStyle name="Separador de milhares 10 2 2 2 2 2 3 2" xfId="53031"/>
    <cellStyle name="Separador de milhares 10 2 2 2 2 2 4" xfId="47080"/>
    <cellStyle name="Separador de milhares 10 2 2 2 2 3" xfId="24278"/>
    <cellStyle name="Separador de milhares 10 2 2 2 2 3 2" xfId="27829"/>
    <cellStyle name="Separador de milhares 10 2 2 2 2 3 2 2" xfId="53033"/>
    <cellStyle name="Separador de milhares 10 2 2 2 2 3 3" xfId="47082"/>
    <cellStyle name="Separador de milhares 10 2 2 2 2 4" xfId="26054"/>
    <cellStyle name="Separador de milhares 10 2 2 2 2 4 2" xfId="53030"/>
    <cellStyle name="Separador de milhares 10 2 2 2 2 5" xfId="47079"/>
    <cellStyle name="Separador de milhares 10 2 2 2 3" xfId="22887"/>
    <cellStyle name="Separador de milhares 10 2 2 2 3 2" xfId="24663"/>
    <cellStyle name="Separador de milhares 10 2 2 2 3 2 2" xfId="28214"/>
    <cellStyle name="Separador de milhares 10 2 2 2 3 2 2 2" xfId="53035"/>
    <cellStyle name="Separador de milhares 10 2 2 2 3 2 3" xfId="47084"/>
    <cellStyle name="Separador de milhares 10 2 2 2 3 3" xfId="26438"/>
    <cellStyle name="Separador de milhares 10 2 2 2 3 3 2" xfId="53034"/>
    <cellStyle name="Separador de milhares 10 2 2 2 3 4" xfId="47083"/>
    <cellStyle name="Separador de milhares 10 2 2 2 4" xfId="23775"/>
    <cellStyle name="Separador de milhares 10 2 2 2 4 2" xfId="27326"/>
    <cellStyle name="Separador de milhares 10 2 2 2 4 2 2" xfId="53036"/>
    <cellStyle name="Separador de milhares 10 2 2 2 4 3" xfId="47085"/>
    <cellStyle name="Separador de milhares 10 2 2 2 5" xfId="25551"/>
    <cellStyle name="Separador de milhares 10 2 2 2 5 2" xfId="53029"/>
    <cellStyle name="Separador de milhares 10 2 2 2 6" xfId="47078"/>
    <cellStyle name="Separador de milhares 10 2 2 3" xfId="22244"/>
    <cellStyle name="Separador de milhares 10 2 2 3 2" xfId="23131"/>
    <cellStyle name="Separador de milhares 10 2 2 3 2 2" xfId="24907"/>
    <cellStyle name="Separador de milhares 10 2 2 3 2 2 2" xfId="28458"/>
    <cellStyle name="Separador de milhares 10 2 2 3 2 2 2 2" xfId="53039"/>
    <cellStyle name="Separador de milhares 10 2 2 3 2 2 3" xfId="47088"/>
    <cellStyle name="Separador de milhares 10 2 2 3 2 3" xfId="26682"/>
    <cellStyle name="Separador de milhares 10 2 2 3 2 3 2" xfId="53038"/>
    <cellStyle name="Separador de milhares 10 2 2 3 2 4" xfId="47087"/>
    <cellStyle name="Separador de milhares 10 2 2 3 3" xfId="24019"/>
    <cellStyle name="Separador de milhares 10 2 2 3 3 2" xfId="27570"/>
    <cellStyle name="Separador de milhares 10 2 2 3 3 2 2" xfId="53040"/>
    <cellStyle name="Separador de milhares 10 2 2 3 3 3" xfId="47089"/>
    <cellStyle name="Separador de milhares 10 2 2 3 4" xfId="25795"/>
    <cellStyle name="Separador de milhares 10 2 2 3 4 2" xfId="53037"/>
    <cellStyle name="Separador de milhares 10 2 2 3 5" xfId="47086"/>
    <cellStyle name="Separador de milhares 10 2 2 4" xfId="22363"/>
    <cellStyle name="Separador de milhares 10 2 2 4 2" xfId="23250"/>
    <cellStyle name="Separador de milhares 10 2 2 4 2 2" xfId="25026"/>
    <cellStyle name="Separador de milhares 10 2 2 4 2 2 2" xfId="28577"/>
    <cellStyle name="Separador de milhares 10 2 2 4 2 2 2 2" xfId="53043"/>
    <cellStyle name="Separador de milhares 10 2 2 4 2 2 3" xfId="47092"/>
    <cellStyle name="Separador de milhares 10 2 2 4 2 3" xfId="26801"/>
    <cellStyle name="Separador de milhares 10 2 2 4 2 3 2" xfId="53042"/>
    <cellStyle name="Separador de milhares 10 2 2 4 2 4" xfId="47091"/>
    <cellStyle name="Separador de milhares 10 2 2 4 3" xfId="24138"/>
    <cellStyle name="Separador de milhares 10 2 2 4 3 2" xfId="27689"/>
    <cellStyle name="Separador de milhares 10 2 2 4 3 2 2" xfId="53044"/>
    <cellStyle name="Separador de milhares 10 2 2 4 3 3" xfId="47093"/>
    <cellStyle name="Separador de milhares 10 2 2 4 4" xfId="25914"/>
    <cellStyle name="Separador de milhares 10 2 2 4 4 2" xfId="53041"/>
    <cellStyle name="Separador de milhares 10 2 2 4 5" xfId="47090"/>
    <cellStyle name="Separador de milhares 10 2 2 5" xfId="22747"/>
    <cellStyle name="Separador de milhares 10 2 2 5 2" xfId="24523"/>
    <cellStyle name="Separador de milhares 10 2 2 5 2 2" xfId="28074"/>
    <cellStyle name="Separador de milhares 10 2 2 5 2 2 2" xfId="53046"/>
    <cellStyle name="Separador de milhares 10 2 2 5 2 3" xfId="47095"/>
    <cellStyle name="Separador de milhares 10 2 2 5 3" xfId="26298"/>
    <cellStyle name="Separador de milhares 10 2 2 5 3 2" xfId="53045"/>
    <cellStyle name="Separador de milhares 10 2 2 5 4" xfId="47094"/>
    <cellStyle name="Separador de milhares 10 2 2 6" xfId="23635"/>
    <cellStyle name="Separador de milhares 10 2 2 6 2" xfId="27186"/>
    <cellStyle name="Separador de milhares 10 2 2 6 2 2" xfId="53047"/>
    <cellStyle name="Separador de milhares 10 2 2 6 3" xfId="47096"/>
    <cellStyle name="Separador de milhares 10 2 2 7" xfId="25411"/>
    <cellStyle name="Separador de milhares 10 2 2 7 2" xfId="52456"/>
    <cellStyle name="Separador de milhares 10 2 2 8" xfId="28962"/>
    <cellStyle name="Separador de milhares 10 2 2 9" xfId="29105"/>
    <cellStyle name="Separador de milhares 10 3" xfId="1730"/>
    <cellStyle name="Separador de milhares 10 3 10" xfId="56065"/>
    <cellStyle name="Separador de milhares 10 3 2" xfId="21939"/>
    <cellStyle name="Separador de milhares 10 3 2 2" xfId="22502"/>
    <cellStyle name="Separador de milhares 10 3 2 2 2" xfId="23389"/>
    <cellStyle name="Separador de milhares 10 3 2 2 2 2" xfId="25165"/>
    <cellStyle name="Separador de milhares 10 3 2 2 2 2 2" xfId="28716"/>
    <cellStyle name="Separador de milhares 10 3 2 2 2 2 2 2" xfId="53051"/>
    <cellStyle name="Separador de milhares 10 3 2 2 2 2 3" xfId="47100"/>
    <cellStyle name="Separador de milhares 10 3 2 2 2 3" xfId="26940"/>
    <cellStyle name="Separador de milhares 10 3 2 2 2 3 2" xfId="53050"/>
    <cellStyle name="Separador de milhares 10 3 2 2 2 4" xfId="47099"/>
    <cellStyle name="Separador de milhares 10 3 2 2 3" xfId="24277"/>
    <cellStyle name="Separador de milhares 10 3 2 2 3 2" xfId="27828"/>
    <cellStyle name="Separador de milhares 10 3 2 2 3 2 2" xfId="53052"/>
    <cellStyle name="Separador de milhares 10 3 2 2 3 3" xfId="47101"/>
    <cellStyle name="Separador de milhares 10 3 2 2 4" xfId="26053"/>
    <cellStyle name="Separador de milhares 10 3 2 2 4 2" xfId="53049"/>
    <cellStyle name="Separador de milhares 10 3 2 2 5" xfId="47098"/>
    <cellStyle name="Separador de milhares 10 3 2 3" xfId="22886"/>
    <cellStyle name="Separador de milhares 10 3 2 3 2" xfId="24662"/>
    <cellStyle name="Separador de milhares 10 3 2 3 2 2" xfId="28213"/>
    <cellStyle name="Separador de milhares 10 3 2 3 2 2 2" xfId="53054"/>
    <cellStyle name="Separador de milhares 10 3 2 3 2 3" xfId="47103"/>
    <cellStyle name="Separador de milhares 10 3 2 3 3" xfId="26437"/>
    <cellStyle name="Separador de milhares 10 3 2 3 3 2" xfId="53053"/>
    <cellStyle name="Separador de milhares 10 3 2 3 4" xfId="47102"/>
    <cellStyle name="Separador de milhares 10 3 2 4" xfId="23774"/>
    <cellStyle name="Separador de milhares 10 3 2 4 2" xfId="27325"/>
    <cellStyle name="Separador de milhares 10 3 2 4 2 2" xfId="53055"/>
    <cellStyle name="Separador de milhares 10 3 2 4 3" xfId="47104"/>
    <cellStyle name="Separador de milhares 10 3 2 5" xfId="25550"/>
    <cellStyle name="Separador de milhares 10 3 2 5 2" xfId="53048"/>
    <cellStyle name="Separador de milhares 10 3 2 6" xfId="47097"/>
    <cellStyle name="Separador de milhares 10 3 3" xfId="22243"/>
    <cellStyle name="Separador de milhares 10 3 3 2" xfId="23130"/>
    <cellStyle name="Separador de milhares 10 3 3 2 2" xfId="24906"/>
    <cellStyle name="Separador de milhares 10 3 3 2 2 2" xfId="28457"/>
    <cellStyle name="Separador de milhares 10 3 3 2 2 2 2" xfId="53058"/>
    <cellStyle name="Separador de milhares 10 3 3 2 2 3" xfId="47107"/>
    <cellStyle name="Separador de milhares 10 3 3 2 3" xfId="26681"/>
    <cellStyle name="Separador de milhares 10 3 3 2 3 2" xfId="53057"/>
    <cellStyle name="Separador de milhares 10 3 3 2 4" xfId="47106"/>
    <cellStyle name="Separador de milhares 10 3 3 3" xfId="24018"/>
    <cellStyle name="Separador de milhares 10 3 3 3 2" xfId="27569"/>
    <cellStyle name="Separador de milhares 10 3 3 3 2 2" xfId="53059"/>
    <cellStyle name="Separador de milhares 10 3 3 3 3" xfId="47108"/>
    <cellStyle name="Separador de milhares 10 3 3 4" xfId="25794"/>
    <cellStyle name="Separador de milhares 10 3 3 4 2" xfId="53056"/>
    <cellStyle name="Separador de milhares 10 3 3 5" xfId="47105"/>
    <cellStyle name="Separador de milhares 10 3 4" xfId="22362"/>
    <cellStyle name="Separador de milhares 10 3 4 2" xfId="23249"/>
    <cellStyle name="Separador de milhares 10 3 4 2 2" xfId="25025"/>
    <cellStyle name="Separador de milhares 10 3 4 2 2 2" xfId="28576"/>
    <cellStyle name="Separador de milhares 10 3 4 2 2 2 2" xfId="53062"/>
    <cellStyle name="Separador de milhares 10 3 4 2 2 3" xfId="47111"/>
    <cellStyle name="Separador de milhares 10 3 4 2 3" xfId="26800"/>
    <cellStyle name="Separador de milhares 10 3 4 2 3 2" xfId="53061"/>
    <cellStyle name="Separador de milhares 10 3 4 2 4" xfId="47110"/>
    <cellStyle name="Separador de milhares 10 3 4 3" xfId="24137"/>
    <cellStyle name="Separador de milhares 10 3 4 3 2" xfId="27688"/>
    <cellStyle name="Separador de milhares 10 3 4 3 2 2" xfId="53063"/>
    <cellStyle name="Separador de milhares 10 3 4 3 3" xfId="47112"/>
    <cellStyle name="Separador de milhares 10 3 4 4" xfId="25913"/>
    <cellStyle name="Separador de milhares 10 3 4 4 2" xfId="53060"/>
    <cellStyle name="Separador de milhares 10 3 4 5" xfId="47109"/>
    <cellStyle name="Separador de milhares 10 3 5" xfId="22746"/>
    <cellStyle name="Separador de milhares 10 3 5 2" xfId="24522"/>
    <cellStyle name="Separador de milhares 10 3 5 2 2" xfId="28073"/>
    <cellStyle name="Separador de milhares 10 3 5 2 2 2" xfId="53065"/>
    <cellStyle name="Separador de milhares 10 3 5 2 3" xfId="47114"/>
    <cellStyle name="Separador de milhares 10 3 5 3" xfId="26297"/>
    <cellStyle name="Separador de milhares 10 3 5 3 2" xfId="53064"/>
    <cellStyle name="Separador de milhares 10 3 5 4" xfId="47113"/>
    <cellStyle name="Separador de milhares 10 3 6" xfId="23634"/>
    <cellStyle name="Separador de milhares 10 3 6 2" xfId="27185"/>
    <cellStyle name="Separador de milhares 10 3 6 2 2" xfId="53066"/>
    <cellStyle name="Separador de milhares 10 3 6 3" xfId="47115"/>
    <cellStyle name="Separador de milhares 10 3 7" xfId="25410"/>
    <cellStyle name="Separador de milhares 10 3 7 2" xfId="52455"/>
    <cellStyle name="Separador de milhares 10 3 8" xfId="28961"/>
    <cellStyle name="Separador de milhares 10 3 9" xfId="29104"/>
    <cellStyle name="Separador de milhares 10 4" xfId="1886"/>
    <cellStyle name="Separador de milhares 10 4 2" xfId="1908"/>
    <cellStyle name="Separador de milhares 10 4 2 2" xfId="2059"/>
    <cellStyle name="Separador de milhares 10 4 2 2 2" xfId="21911"/>
    <cellStyle name="Separador de milhares 10 4 2 2 2 2" xfId="22185"/>
    <cellStyle name="Separador de milhares 10 4 2 2 2 2 2" xfId="22725"/>
    <cellStyle name="Separador de milhares 10 4 2 2 2 2 2 2" xfId="23612"/>
    <cellStyle name="Separador de milhares 10 4 2 2 2 2 2 2 2" xfId="25388"/>
    <cellStyle name="Separador de milhares 10 4 2 2 2 2 2 2 2 2" xfId="28939"/>
    <cellStyle name="Separador de milhares 10 4 2 2 2 2 2 2 2 2 2" xfId="53070"/>
    <cellStyle name="Separador de milhares 10 4 2 2 2 2 2 2 2 3" xfId="47119"/>
    <cellStyle name="Separador de milhares 10 4 2 2 2 2 2 2 3" xfId="27163"/>
    <cellStyle name="Separador de milhares 10 4 2 2 2 2 2 2 3 2" xfId="53069"/>
    <cellStyle name="Separador de milhares 10 4 2 2 2 2 2 2 4" xfId="47118"/>
    <cellStyle name="Separador de milhares 10 4 2 2 2 2 2 3" xfId="24500"/>
    <cellStyle name="Separador de milhares 10 4 2 2 2 2 2 3 2" xfId="28051"/>
    <cellStyle name="Separador de milhares 10 4 2 2 2 2 2 3 2 2" xfId="53071"/>
    <cellStyle name="Separador de milhares 10 4 2 2 2 2 2 3 3" xfId="47120"/>
    <cellStyle name="Separador de milhares 10 4 2 2 2 2 2 4" xfId="26276"/>
    <cellStyle name="Separador de milhares 10 4 2 2 2 2 2 4 2" xfId="53068"/>
    <cellStyle name="Separador de milhares 10 4 2 2 2 2 2 5" xfId="47117"/>
    <cellStyle name="Separador de milhares 10 4 2 2 2 2 3" xfId="23109"/>
    <cellStyle name="Separador de milhares 10 4 2 2 2 2 3 2" xfId="24885"/>
    <cellStyle name="Separador de milhares 10 4 2 2 2 2 3 2 2" xfId="28436"/>
    <cellStyle name="Separador de milhares 10 4 2 2 2 2 3 2 2 2" xfId="53073"/>
    <cellStyle name="Separador de milhares 10 4 2 2 2 2 3 2 3" xfId="47122"/>
    <cellStyle name="Separador de milhares 10 4 2 2 2 2 3 3" xfId="26660"/>
    <cellStyle name="Separador de milhares 10 4 2 2 2 2 3 3 2" xfId="53072"/>
    <cellStyle name="Separador de milhares 10 4 2 2 2 2 3 4" xfId="47121"/>
    <cellStyle name="Separador de milhares 10 4 2 2 2 2 4" xfId="23997"/>
    <cellStyle name="Separador de milhares 10 4 2 2 2 2 4 2" xfId="27548"/>
    <cellStyle name="Separador de milhares 10 4 2 2 2 2 4 2 2" xfId="53074"/>
    <cellStyle name="Separador de milhares 10 4 2 2 2 2 4 3" xfId="47123"/>
    <cellStyle name="Separador de milhares 10 4 2 2 2 2 5" xfId="25773"/>
    <cellStyle name="Separador de milhares 10 4 2 2 2 2 5 2" xfId="53067"/>
    <cellStyle name="Separador de milhares 10 4 2 2 2 2 6" xfId="47116"/>
    <cellStyle name="Separador de milhares 10 4 2 2 3" xfId="22098"/>
    <cellStyle name="Separador de milhares 10 4 2 2 3 2" xfId="22661"/>
    <cellStyle name="Separador de milhares 10 4 2 2 3 2 2" xfId="23548"/>
    <cellStyle name="Separador de milhares 10 4 2 2 3 2 2 2" xfId="25324"/>
    <cellStyle name="Separador de milhares 10 4 2 2 3 2 2 2 2" xfId="28875"/>
    <cellStyle name="Separador de milhares 10 4 2 2 3 2 2 2 2 2" xfId="53078"/>
    <cellStyle name="Separador de milhares 10 4 2 2 3 2 2 2 3" xfId="47127"/>
    <cellStyle name="Separador de milhares 10 4 2 2 3 2 2 3" xfId="27099"/>
    <cellStyle name="Separador de milhares 10 4 2 2 3 2 2 3 2" xfId="53077"/>
    <cellStyle name="Separador de milhares 10 4 2 2 3 2 2 4" xfId="47126"/>
    <cellStyle name="Separador de milhares 10 4 2 2 3 2 3" xfId="24436"/>
    <cellStyle name="Separador de milhares 10 4 2 2 3 2 3 2" xfId="27987"/>
    <cellStyle name="Separador de milhares 10 4 2 2 3 2 3 2 2" xfId="53079"/>
    <cellStyle name="Separador de milhares 10 4 2 2 3 2 3 3" xfId="47128"/>
    <cellStyle name="Separador de milhares 10 4 2 2 3 2 4" xfId="26212"/>
    <cellStyle name="Separador de milhares 10 4 2 2 3 2 4 2" xfId="53076"/>
    <cellStyle name="Separador de milhares 10 4 2 2 3 2 5" xfId="47125"/>
    <cellStyle name="Separador de milhares 10 4 2 2 3 3" xfId="23045"/>
    <cellStyle name="Separador de milhares 10 4 2 2 3 3 2" xfId="24821"/>
    <cellStyle name="Separador de milhares 10 4 2 2 3 3 2 2" xfId="28372"/>
    <cellStyle name="Separador de milhares 10 4 2 2 3 3 2 2 2" xfId="53081"/>
    <cellStyle name="Separador de milhares 10 4 2 2 3 3 2 3" xfId="47130"/>
    <cellStyle name="Separador de milhares 10 4 2 2 3 3 3" xfId="26596"/>
    <cellStyle name="Separador de milhares 10 4 2 2 3 3 3 2" xfId="53080"/>
    <cellStyle name="Separador de milhares 10 4 2 2 3 3 4" xfId="47129"/>
    <cellStyle name="Separador de milhares 10 4 2 2 3 4" xfId="23933"/>
    <cellStyle name="Separador de milhares 10 4 2 2 3 4 2" xfId="27484"/>
    <cellStyle name="Separador de milhares 10 4 2 2 3 4 2 2" xfId="53082"/>
    <cellStyle name="Separador de milhares 10 4 2 2 3 4 3" xfId="47131"/>
    <cellStyle name="Separador de milhares 10 4 2 2 3 5" xfId="25709"/>
    <cellStyle name="Separador de milhares 10 4 2 2 3 5 2" xfId="53075"/>
    <cellStyle name="Separador de milhares 10 4 2 2 3 6" xfId="47124"/>
    <cellStyle name="Separador de milhares 10 4 2 3" xfId="22068"/>
    <cellStyle name="Separador de milhares 10 4 2 3 2" xfId="22631"/>
    <cellStyle name="Separador de milhares 10 4 2 3 2 2" xfId="23518"/>
    <cellStyle name="Separador de milhares 10 4 2 3 2 2 2" xfId="25294"/>
    <cellStyle name="Separador de milhares 10 4 2 3 2 2 2 2" xfId="28845"/>
    <cellStyle name="Separador de milhares 10 4 2 3 2 2 2 2 2" xfId="53086"/>
    <cellStyle name="Separador de milhares 10 4 2 3 2 2 2 3" xfId="47135"/>
    <cellStyle name="Separador de milhares 10 4 2 3 2 2 3" xfId="27069"/>
    <cellStyle name="Separador de milhares 10 4 2 3 2 2 3 2" xfId="53085"/>
    <cellStyle name="Separador de milhares 10 4 2 3 2 2 4" xfId="47134"/>
    <cellStyle name="Separador de milhares 10 4 2 3 2 3" xfId="24406"/>
    <cellStyle name="Separador de milhares 10 4 2 3 2 3 2" xfId="27957"/>
    <cellStyle name="Separador de milhares 10 4 2 3 2 3 2 2" xfId="53087"/>
    <cellStyle name="Separador de milhares 10 4 2 3 2 3 3" xfId="47136"/>
    <cellStyle name="Separador de milhares 10 4 2 3 2 4" xfId="26182"/>
    <cellStyle name="Separador de milhares 10 4 2 3 2 4 2" xfId="53084"/>
    <cellStyle name="Separador de milhares 10 4 2 3 2 5" xfId="47133"/>
    <cellStyle name="Separador de milhares 10 4 2 3 3" xfId="23015"/>
    <cellStyle name="Separador de milhares 10 4 2 3 3 2" xfId="24791"/>
    <cellStyle name="Separador de milhares 10 4 2 3 3 2 2" xfId="28342"/>
    <cellStyle name="Separador de milhares 10 4 2 3 3 2 2 2" xfId="53089"/>
    <cellStyle name="Separador de milhares 10 4 2 3 3 2 3" xfId="47138"/>
    <cellStyle name="Separador de milhares 10 4 2 3 3 3" xfId="26566"/>
    <cellStyle name="Separador de milhares 10 4 2 3 3 3 2" xfId="53088"/>
    <cellStyle name="Separador de milhares 10 4 2 3 3 4" xfId="47137"/>
    <cellStyle name="Separador de milhares 10 4 2 3 4" xfId="23903"/>
    <cellStyle name="Separador de milhares 10 4 2 3 4 2" xfId="27454"/>
    <cellStyle name="Separador de milhares 10 4 2 3 4 2 2" xfId="53090"/>
    <cellStyle name="Separador de milhares 10 4 2 3 4 3" xfId="47139"/>
    <cellStyle name="Separador de milhares 10 4 2 3 5" xfId="25679"/>
    <cellStyle name="Separador de milhares 10 4 2 3 5 2" xfId="53083"/>
    <cellStyle name="Separador de milhares 10 4 2 3 6" xfId="47132"/>
    <cellStyle name="Separador de milhares 10 4 3" xfId="21783"/>
    <cellStyle name="Separador de milhares 10 4 3 2" xfId="21799"/>
    <cellStyle name="Separador de milhares 10 4 3 2 2" xfId="22128"/>
    <cellStyle name="Separador de milhares 10 4 3 2 2 2" xfId="22691"/>
    <cellStyle name="Separador de milhares 10 4 3 2 2 2 2" xfId="23578"/>
    <cellStyle name="Separador de milhares 10 4 3 2 2 2 2 2" xfId="25354"/>
    <cellStyle name="Separador de milhares 10 4 3 2 2 2 2 2 2" xfId="28905"/>
    <cellStyle name="Separador de milhares 10 4 3 2 2 2 2 2 2 2" xfId="53094"/>
    <cellStyle name="Separador de milhares 10 4 3 2 2 2 2 2 3" xfId="47143"/>
    <cellStyle name="Separador de milhares 10 4 3 2 2 2 2 3" xfId="27129"/>
    <cellStyle name="Separador de milhares 10 4 3 2 2 2 2 3 2" xfId="53093"/>
    <cellStyle name="Separador de milhares 10 4 3 2 2 2 2 4" xfId="47142"/>
    <cellStyle name="Separador de milhares 10 4 3 2 2 2 3" xfId="24466"/>
    <cellStyle name="Separador de milhares 10 4 3 2 2 2 3 2" xfId="28017"/>
    <cellStyle name="Separador de milhares 10 4 3 2 2 2 3 2 2" xfId="53095"/>
    <cellStyle name="Separador de milhares 10 4 3 2 2 2 3 3" xfId="47144"/>
    <cellStyle name="Separador de milhares 10 4 3 2 2 2 4" xfId="26242"/>
    <cellStyle name="Separador de milhares 10 4 3 2 2 2 4 2" xfId="53092"/>
    <cellStyle name="Separador de milhares 10 4 3 2 2 2 5" xfId="47141"/>
    <cellStyle name="Separador de milhares 10 4 3 2 2 3" xfId="23075"/>
    <cellStyle name="Separador de milhares 10 4 3 2 2 3 2" xfId="24851"/>
    <cellStyle name="Separador de milhares 10 4 3 2 2 3 2 2" xfId="28402"/>
    <cellStyle name="Separador de milhares 10 4 3 2 2 3 2 2 2" xfId="53097"/>
    <cellStyle name="Separador de milhares 10 4 3 2 2 3 2 3" xfId="47146"/>
    <cellStyle name="Separador de milhares 10 4 3 2 2 3 3" xfId="26626"/>
    <cellStyle name="Separador de milhares 10 4 3 2 2 3 3 2" xfId="53096"/>
    <cellStyle name="Separador de milhares 10 4 3 2 2 3 4" xfId="47145"/>
    <cellStyle name="Separador de milhares 10 4 3 2 2 4" xfId="23963"/>
    <cellStyle name="Separador de milhares 10 4 3 2 2 4 2" xfId="27514"/>
    <cellStyle name="Separador de milhares 10 4 3 2 2 4 2 2" xfId="53098"/>
    <cellStyle name="Separador de milhares 10 4 3 2 2 4 3" xfId="47147"/>
    <cellStyle name="Separador de milhares 10 4 3 2 2 5" xfId="25739"/>
    <cellStyle name="Separador de milhares 10 4 3 2 2 5 2" xfId="53091"/>
    <cellStyle name="Separador de milhares 10 4 3 2 2 6" xfId="47140"/>
    <cellStyle name="Separador de milhares 10 4 3 3" xfId="21821"/>
    <cellStyle name="Separador de milhares 10 4 3 3 2" xfId="21849"/>
    <cellStyle name="Separador de milhares 10 4 3 3 2 2" xfId="22148"/>
    <cellStyle name="Separador de milhares 10 4 3 3 2 2 2" xfId="22711"/>
    <cellStyle name="Separador de milhares 10 4 3 3 2 2 2 2" xfId="23598"/>
    <cellStyle name="Separador de milhares 10 4 3 3 2 2 2 2 2" xfId="25374"/>
    <cellStyle name="Separador de milhares 10 4 3 3 2 2 2 2 2 2" xfId="28925"/>
    <cellStyle name="Separador de milhares 10 4 3 3 2 2 2 2 2 2 2" xfId="53102"/>
    <cellStyle name="Separador de milhares 10 4 3 3 2 2 2 2 2 3" xfId="47151"/>
    <cellStyle name="Separador de milhares 10 4 3 3 2 2 2 2 3" xfId="27149"/>
    <cellStyle name="Separador de milhares 10 4 3 3 2 2 2 2 3 2" xfId="53101"/>
    <cellStyle name="Separador de milhares 10 4 3 3 2 2 2 2 4" xfId="47150"/>
    <cellStyle name="Separador de milhares 10 4 3 3 2 2 2 3" xfId="24486"/>
    <cellStyle name="Separador de milhares 10 4 3 3 2 2 2 3 2" xfId="28037"/>
    <cellStyle name="Separador de milhares 10 4 3 3 2 2 2 3 2 2" xfId="53103"/>
    <cellStyle name="Separador de milhares 10 4 3 3 2 2 2 3 3" xfId="47152"/>
    <cellStyle name="Separador de milhares 10 4 3 3 2 2 2 4" xfId="26262"/>
    <cellStyle name="Separador de milhares 10 4 3 3 2 2 2 4 2" xfId="53100"/>
    <cellStyle name="Separador de milhares 10 4 3 3 2 2 2 5" xfId="47149"/>
    <cellStyle name="Separador de milhares 10 4 3 3 2 2 3" xfId="23095"/>
    <cellStyle name="Separador de milhares 10 4 3 3 2 2 3 2" xfId="24871"/>
    <cellStyle name="Separador de milhares 10 4 3 3 2 2 3 2 2" xfId="28422"/>
    <cellStyle name="Separador de milhares 10 4 3 3 2 2 3 2 2 2" xfId="53105"/>
    <cellStyle name="Separador de milhares 10 4 3 3 2 2 3 2 3" xfId="47154"/>
    <cellStyle name="Separador de milhares 10 4 3 3 2 2 3 3" xfId="26646"/>
    <cellStyle name="Separador de milhares 10 4 3 3 2 2 3 3 2" xfId="53104"/>
    <cellStyle name="Separador de milhares 10 4 3 3 2 2 3 4" xfId="47153"/>
    <cellStyle name="Separador de milhares 10 4 3 3 2 2 4" xfId="23983"/>
    <cellStyle name="Separador de milhares 10 4 3 3 2 2 4 2" xfId="27534"/>
    <cellStyle name="Separador de milhares 10 4 3 3 2 2 4 2 2" xfId="53106"/>
    <cellStyle name="Separador de milhares 10 4 3 3 2 2 4 3" xfId="47155"/>
    <cellStyle name="Separador de milhares 10 4 3 3 2 2 5" xfId="25759"/>
    <cellStyle name="Separador de milhares 10 4 3 3 2 2 5 2" xfId="53099"/>
    <cellStyle name="Separador de milhares 10 4 3 3 2 2 6" xfId="47148"/>
    <cellStyle name="Separador de milhares 10 4 3 3 3" xfId="21898"/>
    <cellStyle name="Separador de milhares 10 4 3 3 3 2" xfId="22172"/>
    <cellStyle name="Separador de milhares 10 4 3 3 3 2 2" xfId="22721"/>
    <cellStyle name="Separador de milhares 10 4 3 3 3 2 2 2" xfId="23608"/>
    <cellStyle name="Separador de milhares 10 4 3 3 3 2 2 2 2" xfId="25384"/>
    <cellStyle name="Separador de milhares 10 4 3 3 3 2 2 2 2 2" xfId="28935"/>
    <cellStyle name="Separador de milhares 10 4 3 3 3 2 2 2 2 2 2" xfId="53110"/>
    <cellStyle name="Separador de milhares 10 4 3 3 3 2 2 2 2 3" xfId="47159"/>
    <cellStyle name="Separador de milhares 10 4 3 3 3 2 2 2 3" xfId="27159"/>
    <cellStyle name="Separador de milhares 10 4 3 3 3 2 2 2 3 2" xfId="53109"/>
    <cellStyle name="Separador de milhares 10 4 3 3 3 2 2 2 4" xfId="47158"/>
    <cellStyle name="Separador de milhares 10 4 3 3 3 2 2 3" xfId="24496"/>
    <cellStyle name="Separador de milhares 10 4 3 3 3 2 2 3 2" xfId="28047"/>
    <cellStyle name="Separador de milhares 10 4 3 3 3 2 2 3 2 2" xfId="53111"/>
    <cellStyle name="Separador de milhares 10 4 3 3 3 2 2 3 3" xfId="47160"/>
    <cellStyle name="Separador de milhares 10 4 3 3 3 2 2 4" xfId="26272"/>
    <cellStyle name="Separador de milhares 10 4 3 3 3 2 2 4 2" xfId="53108"/>
    <cellStyle name="Separador de milhares 10 4 3 3 3 2 2 5" xfId="47157"/>
    <cellStyle name="Separador de milhares 10 4 3 3 3 2 3" xfId="23105"/>
    <cellStyle name="Separador de milhares 10 4 3 3 3 2 3 2" xfId="24881"/>
    <cellStyle name="Separador de milhares 10 4 3 3 3 2 3 2 2" xfId="28432"/>
    <cellStyle name="Separador de milhares 10 4 3 3 3 2 3 2 2 2" xfId="53113"/>
    <cellStyle name="Separador de milhares 10 4 3 3 3 2 3 2 3" xfId="47162"/>
    <cellStyle name="Separador de milhares 10 4 3 3 3 2 3 3" xfId="26656"/>
    <cellStyle name="Separador de milhares 10 4 3 3 3 2 3 3 2" xfId="53112"/>
    <cellStyle name="Separador de milhares 10 4 3 3 3 2 3 4" xfId="47161"/>
    <cellStyle name="Separador de milhares 10 4 3 3 3 2 4" xfId="23993"/>
    <cellStyle name="Separador de milhares 10 4 3 3 3 2 4 2" xfId="27544"/>
    <cellStyle name="Separador de milhares 10 4 3 3 3 2 4 2 2" xfId="53114"/>
    <cellStyle name="Separador de milhares 10 4 3 3 3 2 4 3" xfId="47163"/>
    <cellStyle name="Separador de milhares 10 4 3 3 3 2 5" xfId="25769"/>
    <cellStyle name="Separador de milhares 10 4 3 3 3 2 5 2" xfId="53107"/>
    <cellStyle name="Separador de milhares 10 4 3 3 3 2 6" xfId="47156"/>
    <cellStyle name="Separador de milhares 10 4 3 3 4" xfId="22136"/>
    <cellStyle name="Separador de milhares 10 4 3 3 4 2" xfId="22699"/>
    <cellStyle name="Separador de milhares 10 4 3 3 4 2 2" xfId="23586"/>
    <cellStyle name="Separador de milhares 10 4 3 3 4 2 2 2" xfId="25362"/>
    <cellStyle name="Separador de milhares 10 4 3 3 4 2 2 2 2" xfId="28913"/>
    <cellStyle name="Separador de milhares 10 4 3 3 4 2 2 2 2 2" xfId="53118"/>
    <cellStyle name="Separador de milhares 10 4 3 3 4 2 2 2 3" xfId="47167"/>
    <cellStyle name="Separador de milhares 10 4 3 3 4 2 2 3" xfId="27137"/>
    <cellStyle name="Separador de milhares 10 4 3 3 4 2 2 3 2" xfId="53117"/>
    <cellStyle name="Separador de milhares 10 4 3 3 4 2 2 4" xfId="47166"/>
    <cellStyle name="Separador de milhares 10 4 3 3 4 2 3" xfId="24474"/>
    <cellStyle name="Separador de milhares 10 4 3 3 4 2 3 2" xfId="28025"/>
    <cellStyle name="Separador de milhares 10 4 3 3 4 2 3 2 2" xfId="53119"/>
    <cellStyle name="Separador de milhares 10 4 3 3 4 2 3 3" xfId="47168"/>
    <cellStyle name="Separador de milhares 10 4 3 3 4 2 4" xfId="26250"/>
    <cellStyle name="Separador de milhares 10 4 3 3 4 2 4 2" xfId="53116"/>
    <cellStyle name="Separador de milhares 10 4 3 3 4 2 5" xfId="47165"/>
    <cellStyle name="Separador de milhares 10 4 3 3 4 3" xfId="23083"/>
    <cellStyle name="Separador de milhares 10 4 3 3 4 3 2" xfId="24859"/>
    <cellStyle name="Separador de milhares 10 4 3 3 4 3 2 2" xfId="28410"/>
    <cellStyle name="Separador de milhares 10 4 3 3 4 3 2 2 2" xfId="53121"/>
    <cellStyle name="Separador de milhares 10 4 3 3 4 3 2 3" xfId="47170"/>
    <cellStyle name="Separador de milhares 10 4 3 3 4 3 3" xfId="26634"/>
    <cellStyle name="Separador de milhares 10 4 3 3 4 3 3 2" xfId="53120"/>
    <cellStyle name="Separador de milhares 10 4 3 3 4 3 4" xfId="47169"/>
    <cellStyle name="Separador de milhares 10 4 3 3 4 4" xfId="23971"/>
    <cellStyle name="Separador de milhares 10 4 3 3 4 4 2" xfId="27522"/>
    <cellStyle name="Separador de milhares 10 4 3 3 4 4 2 2" xfId="53122"/>
    <cellStyle name="Separador de milhares 10 4 3 3 4 4 3" xfId="47171"/>
    <cellStyle name="Separador de milhares 10 4 3 3 4 5" xfId="25747"/>
    <cellStyle name="Separador de milhares 10 4 3 3 4 5 2" xfId="53115"/>
    <cellStyle name="Separador de milhares 10 4 3 3 4 6" xfId="47164"/>
    <cellStyle name="Separador de milhares 10 4 3 4" xfId="21837"/>
    <cellStyle name="Separador de milhares 10 4 3 4 2" xfId="22142"/>
    <cellStyle name="Separador de milhares 10 4 3 4 2 2" xfId="22705"/>
    <cellStyle name="Separador de milhares 10 4 3 4 2 2 2" xfId="23592"/>
    <cellStyle name="Separador de milhares 10 4 3 4 2 2 2 2" xfId="25368"/>
    <cellStyle name="Separador de milhares 10 4 3 4 2 2 2 2 2" xfId="28919"/>
    <cellStyle name="Separador de milhares 10 4 3 4 2 2 2 2 2 2" xfId="53126"/>
    <cellStyle name="Separador de milhares 10 4 3 4 2 2 2 2 3" xfId="47175"/>
    <cellStyle name="Separador de milhares 10 4 3 4 2 2 2 3" xfId="27143"/>
    <cellStyle name="Separador de milhares 10 4 3 4 2 2 2 3 2" xfId="53125"/>
    <cellStyle name="Separador de milhares 10 4 3 4 2 2 2 4" xfId="47174"/>
    <cellStyle name="Separador de milhares 10 4 3 4 2 2 3" xfId="24480"/>
    <cellStyle name="Separador de milhares 10 4 3 4 2 2 3 2" xfId="28031"/>
    <cellStyle name="Separador de milhares 10 4 3 4 2 2 3 2 2" xfId="53127"/>
    <cellStyle name="Separador de milhares 10 4 3 4 2 2 3 3" xfId="47176"/>
    <cellStyle name="Separador de milhares 10 4 3 4 2 2 4" xfId="26256"/>
    <cellStyle name="Separador de milhares 10 4 3 4 2 2 4 2" xfId="53124"/>
    <cellStyle name="Separador de milhares 10 4 3 4 2 2 5" xfId="47173"/>
    <cellStyle name="Separador de milhares 10 4 3 4 2 3" xfId="23089"/>
    <cellStyle name="Separador de milhares 10 4 3 4 2 3 2" xfId="24865"/>
    <cellStyle name="Separador de milhares 10 4 3 4 2 3 2 2" xfId="28416"/>
    <cellStyle name="Separador de milhares 10 4 3 4 2 3 2 2 2" xfId="53129"/>
    <cellStyle name="Separador de milhares 10 4 3 4 2 3 2 3" xfId="47178"/>
    <cellStyle name="Separador de milhares 10 4 3 4 2 3 3" xfId="26640"/>
    <cellStyle name="Separador de milhares 10 4 3 4 2 3 3 2" xfId="53128"/>
    <cellStyle name="Separador de milhares 10 4 3 4 2 3 4" xfId="47177"/>
    <cellStyle name="Separador de milhares 10 4 3 4 2 4" xfId="23977"/>
    <cellStyle name="Separador de milhares 10 4 3 4 2 4 2" xfId="27528"/>
    <cellStyle name="Separador de milhares 10 4 3 4 2 4 2 2" xfId="53130"/>
    <cellStyle name="Separador de milhares 10 4 3 4 2 4 3" xfId="47179"/>
    <cellStyle name="Separador de milhares 10 4 3 4 2 5" xfId="25753"/>
    <cellStyle name="Separador de milhares 10 4 3 4 2 5 2" xfId="53123"/>
    <cellStyle name="Separador de milhares 10 4 3 4 2 6" xfId="47172"/>
    <cellStyle name="Separador de milhares 10 4 3 5" xfId="22122"/>
    <cellStyle name="Separador de milhares 10 4 3 5 2" xfId="22685"/>
    <cellStyle name="Separador de milhares 10 4 3 5 2 2" xfId="23572"/>
    <cellStyle name="Separador de milhares 10 4 3 5 2 2 2" xfId="25348"/>
    <cellStyle name="Separador de milhares 10 4 3 5 2 2 2 2" xfId="28899"/>
    <cellStyle name="Separador de milhares 10 4 3 5 2 2 2 2 2" xfId="53134"/>
    <cellStyle name="Separador de milhares 10 4 3 5 2 2 2 3" xfId="47183"/>
    <cellStyle name="Separador de milhares 10 4 3 5 2 2 3" xfId="27123"/>
    <cellStyle name="Separador de milhares 10 4 3 5 2 2 3 2" xfId="53133"/>
    <cellStyle name="Separador de milhares 10 4 3 5 2 2 4" xfId="47182"/>
    <cellStyle name="Separador de milhares 10 4 3 5 2 3" xfId="24460"/>
    <cellStyle name="Separador de milhares 10 4 3 5 2 3 2" xfId="28011"/>
    <cellStyle name="Separador de milhares 10 4 3 5 2 3 2 2" xfId="53135"/>
    <cellStyle name="Separador de milhares 10 4 3 5 2 3 3" xfId="47184"/>
    <cellStyle name="Separador de milhares 10 4 3 5 2 4" xfId="26236"/>
    <cellStyle name="Separador de milhares 10 4 3 5 2 4 2" xfId="53132"/>
    <cellStyle name="Separador de milhares 10 4 3 5 2 5" xfId="47181"/>
    <cellStyle name="Separador de milhares 10 4 3 5 3" xfId="23069"/>
    <cellStyle name="Separador de milhares 10 4 3 5 3 2" xfId="24845"/>
    <cellStyle name="Separador de milhares 10 4 3 5 3 2 2" xfId="28396"/>
    <cellStyle name="Separador de milhares 10 4 3 5 3 2 2 2" xfId="53137"/>
    <cellStyle name="Separador de milhares 10 4 3 5 3 2 3" xfId="47186"/>
    <cellStyle name="Separador de milhares 10 4 3 5 3 3" xfId="26620"/>
    <cellStyle name="Separador de milhares 10 4 3 5 3 3 2" xfId="53136"/>
    <cellStyle name="Separador de milhares 10 4 3 5 3 4" xfId="47185"/>
    <cellStyle name="Separador de milhares 10 4 3 5 4" xfId="23957"/>
    <cellStyle name="Separador de milhares 10 4 3 5 4 2" xfId="27508"/>
    <cellStyle name="Separador de milhares 10 4 3 5 4 2 2" xfId="53138"/>
    <cellStyle name="Separador de milhares 10 4 3 5 4 3" xfId="47187"/>
    <cellStyle name="Separador de milhares 10 4 3 5 5" xfId="25733"/>
    <cellStyle name="Separador de milhares 10 4 3 5 5 2" xfId="53131"/>
    <cellStyle name="Separador de milhares 10 4 3 5 6" xfId="47180"/>
    <cellStyle name="Separador de milhares 10 4 4" xfId="22060"/>
    <cellStyle name="Separador de milhares 10 4 4 2" xfId="22623"/>
    <cellStyle name="Separador de milhares 10 4 4 2 2" xfId="23510"/>
    <cellStyle name="Separador de milhares 10 4 4 2 2 2" xfId="25286"/>
    <cellStyle name="Separador de milhares 10 4 4 2 2 2 2" xfId="28837"/>
    <cellStyle name="Separador de milhares 10 4 4 2 2 2 2 2" xfId="53142"/>
    <cellStyle name="Separador de milhares 10 4 4 2 2 2 3" xfId="47191"/>
    <cellStyle name="Separador de milhares 10 4 4 2 2 3" xfId="27061"/>
    <cellStyle name="Separador de milhares 10 4 4 2 2 3 2" xfId="53141"/>
    <cellStyle name="Separador de milhares 10 4 4 2 2 4" xfId="47190"/>
    <cellStyle name="Separador de milhares 10 4 4 2 3" xfId="24398"/>
    <cellStyle name="Separador de milhares 10 4 4 2 3 2" xfId="27949"/>
    <cellStyle name="Separador de milhares 10 4 4 2 3 2 2" xfId="53143"/>
    <cellStyle name="Separador de milhares 10 4 4 2 3 3" xfId="47192"/>
    <cellStyle name="Separador de milhares 10 4 4 2 4" xfId="26174"/>
    <cellStyle name="Separador de milhares 10 4 4 2 4 2" xfId="53140"/>
    <cellStyle name="Separador de milhares 10 4 4 2 5" xfId="47189"/>
    <cellStyle name="Separador de milhares 10 4 4 3" xfId="23007"/>
    <cellStyle name="Separador de milhares 10 4 4 3 2" xfId="24783"/>
    <cellStyle name="Separador de milhares 10 4 4 3 2 2" xfId="28334"/>
    <cellStyle name="Separador de milhares 10 4 4 3 2 2 2" xfId="53145"/>
    <cellStyle name="Separador de milhares 10 4 4 3 2 3" xfId="47194"/>
    <cellStyle name="Separador de milhares 10 4 4 3 3" xfId="26558"/>
    <cellStyle name="Separador de milhares 10 4 4 3 3 2" xfId="53144"/>
    <cellStyle name="Separador de milhares 10 4 4 3 4" xfId="47193"/>
    <cellStyle name="Separador de milhares 10 4 4 4" xfId="23895"/>
    <cellStyle name="Separador de milhares 10 4 4 4 2" xfId="27446"/>
    <cellStyle name="Separador de milhares 10 4 4 4 2 2" xfId="53146"/>
    <cellStyle name="Separador de milhares 10 4 4 4 3" xfId="47195"/>
    <cellStyle name="Separador de milhares 10 4 4 5" xfId="25671"/>
    <cellStyle name="Separador de milhares 10 4 4 5 2" xfId="53139"/>
    <cellStyle name="Separador de milhares 10 4 4 6" xfId="47188"/>
    <cellStyle name="Separador de milhares 11" xfId="1494"/>
    <cellStyle name="Separador de milhares 11 10" xfId="28945"/>
    <cellStyle name="Separador de milhares 11 11" xfId="29085"/>
    <cellStyle name="Separador de milhares 11 12" xfId="56066"/>
    <cellStyle name="Separador de milhares 11 2" xfId="1660"/>
    <cellStyle name="Separador de milhares 11 2 10" xfId="56067"/>
    <cellStyle name="Separador de milhares 11 2 2" xfId="21920"/>
    <cellStyle name="Separador de milhares 11 2 2 2" xfId="22483"/>
    <cellStyle name="Separador de milhares 11 2 2 2 2" xfId="23370"/>
    <cellStyle name="Separador de milhares 11 2 2 2 2 2" xfId="25146"/>
    <cellStyle name="Separador de milhares 11 2 2 2 2 2 2" xfId="28697"/>
    <cellStyle name="Separador de milhares 11 2 2 2 2 2 2 2" xfId="53150"/>
    <cellStyle name="Separador de milhares 11 2 2 2 2 2 3" xfId="47199"/>
    <cellStyle name="Separador de milhares 11 2 2 2 2 3" xfId="26921"/>
    <cellStyle name="Separador de milhares 11 2 2 2 2 3 2" xfId="53149"/>
    <cellStyle name="Separador de milhares 11 2 2 2 2 4" xfId="47198"/>
    <cellStyle name="Separador de milhares 11 2 2 2 3" xfId="24258"/>
    <cellStyle name="Separador de milhares 11 2 2 2 3 2" xfId="27809"/>
    <cellStyle name="Separador de milhares 11 2 2 2 3 2 2" xfId="53151"/>
    <cellStyle name="Separador de milhares 11 2 2 2 3 3" xfId="47200"/>
    <cellStyle name="Separador de milhares 11 2 2 2 4" xfId="26034"/>
    <cellStyle name="Separador de milhares 11 2 2 2 4 2" xfId="53148"/>
    <cellStyle name="Separador de milhares 11 2 2 2 5" xfId="47197"/>
    <cellStyle name="Separador de milhares 11 2 2 3" xfId="22867"/>
    <cellStyle name="Separador de milhares 11 2 2 3 2" xfId="24643"/>
    <cellStyle name="Separador de milhares 11 2 2 3 2 2" xfId="28194"/>
    <cellStyle name="Separador de milhares 11 2 2 3 2 2 2" xfId="53153"/>
    <cellStyle name="Separador de milhares 11 2 2 3 2 3" xfId="47202"/>
    <cellStyle name="Separador de milhares 11 2 2 3 3" xfId="26418"/>
    <cellStyle name="Separador de milhares 11 2 2 3 3 2" xfId="53152"/>
    <cellStyle name="Separador de milhares 11 2 2 3 4" xfId="47201"/>
    <cellStyle name="Separador de milhares 11 2 2 4" xfId="23755"/>
    <cellStyle name="Separador de milhares 11 2 2 4 2" xfId="27306"/>
    <cellStyle name="Separador de milhares 11 2 2 4 2 2" xfId="53154"/>
    <cellStyle name="Separador de milhares 11 2 2 4 3" xfId="47203"/>
    <cellStyle name="Separador de milhares 11 2 2 5" xfId="25531"/>
    <cellStyle name="Separador de milhares 11 2 2 5 2" xfId="53147"/>
    <cellStyle name="Separador de milhares 11 2 2 6" xfId="47196"/>
    <cellStyle name="Separador de milhares 11 2 3" xfId="22231"/>
    <cellStyle name="Separador de milhares 11 2 3 2" xfId="23118"/>
    <cellStyle name="Separador de milhares 11 2 3 2 2" xfId="24894"/>
    <cellStyle name="Separador de milhares 11 2 3 2 2 2" xfId="28445"/>
    <cellStyle name="Separador de milhares 11 2 3 2 2 2 2" xfId="53157"/>
    <cellStyle name="Separador de milhares 11 2 3 2 2 3" xfId="47206"/>
    <cellStyle name="Separador de milhares 11 2 3 2 3" xfId="26669"/>
    <cellStyle name="Separador de milhares 11 2 3 2 3 2" xfId="53156"/>
    <cellStyle name="Separador de milhares 11 2 3 2 4" xfId="47205"/>
    <cellStyle name="Separador de milhares 11 2 3 3" xfId="24006"/>
    <cellStyle name="Separador de milhares 11 2 3 3 2" xfId="27557"/>
    <cellStyle name="Separador de milhares 11 2 3 3 2 2" xfId="53158"/>
    <cellStyle name="Separador de milhares 11 2 3 3 3" xfId="47207"/>
    <cellStyle name="Separador de milhares 11 2 3 4" xfId="25782"/>
    <cellStyle name="Separador de milhares 11 2 3 4 2" xfId="53155"/>
    <cellStyle name="Separador de milhares 11 2 3 5" xfId="47204"/>
    <cellStyle name="Separador de milhares 11 2 4" xfId="22350"/>
    <cellStyle name="Separador de milhares 11 2 4 2" xfId="23237"/>
    <cellStyle name="Separador de milhares 11 2 4 2 2" xfId="25013"/>
    <cellStyle name="Separador de milhares 11 2 4 2 2 2" xfId="28564"/>
    <cellStyle name="Separador de milhares 11 2 4 2 2 2 2" xfId="53161"/>
    <cellStyle name="Separador de milhares 11 2 4 2 2 3" xfId="47210"/>
    <cellStyle name="Separador de milhares 11 2 4 2 3" xfId="26788"/>
    <cellStyle name="Separador de milhares 11 2 4 2 3 2" xfId="53160"/>
    <cellStyle name="Separador de milhares 11 2 4 2 4" xfId="47209"/>
    <cellStyle name="Separador de milhares 11 2 4 3" xfId="24125"/>
    <cellStyle name="Separador de milhares 11 2 4 3 2" xfId="27676"/>
    <cellStyle name="Separador de milhares 11 2 4 3 2 2" xfId="53162"/>
    <cellStyle name="Separador de milhares 11 2 4 3 3" xfId="47211"/>
    <cellStyle name="Separador de milhares 11 2 4 4" xfId="25901"/>
    <cellStyle name="Separador de milhares 11 2 4 4 2" xfId="53159"/>
    <cellStyle name="Separador de milhares 11 2 4 5" xfId="47208"/>
    <cellStyle name="Separador de milhares 11 2 5" xfId="22734"/>
    <cellStyle name="Separador de milhares 11 2 5 2" xfId="24510"/>
    <cellStyle name="Separador de milhares 11 2 5 2 2" xfId="28061"/>
    <cellStyle name="Separador de milhares 11 2 5 2 2 2" xfId="53164"/>
    <cellStyle name="Separador de milhares 11 2 5 2 3" xfId="47213"/>
    <cellStyle name="Separador de milhares 11 2 5 3" xfId="26285"/>
    <cellStyle name="Separador de milhares 11 2 5 3 2" xfId="53163"/>
    <cellStyle name="Separador de milhares 11 2 5 4" xfId="47212"/>
    <cellStyle name="Separador de milhares 11 2 6" xfId="23622"/>
    <cellStyle name="Separador de milhares 11 2 6 2" xfId="27173"/>
    <cellStyle name="Separador de milhares 11 2 6 2 2" xfId="53165"/>
    <cellStyle name="Separador de milhares 11 2 6 3" xfId="47214"/>
    <cellStyle name="Separador de milhares 11 2 7" xfId="25398"/>
    <cellStyle name="Separador de milhares 11 2 7 2" xfId="52443"/>
    <cellStyle name="Separador de milhares 11 2 8" xfId="28949"/>
    <cellStyle name="Separador de milhares 11 2 9" xfId="29091"/>
    <cellStyle name="Separador de milhares 11 3" xfId="1659"/>
    <cellStyle name="Separador de milhares 11 3 10" xfId="56068"/>
    <cellStyle name="Separador de milhares 11 3 2" xfId="21919"/>
    <cellStyle name="Separador de milhares 11 3 2 2" xfId="22482"/>
    <cellStyle name="Separador de milhares 11 3 2 2 2" xfId="23369"/>
    <cellStyle name="Separador de milhares 11 3 2 2 2 2" xfId="25145"/>
    <cellStyle name="Separador de milhares 11 3 2 2 2 2 2" xfId="28696"/>
    <cellStyle name="Separador de milhares 11 3 2 2 2 2 2 2" xfId="53169"/>
    <cellStyle name="Separador de milhares 11 3 2 2 2 2 3" xfId="47218"/>
    <cellStyle name="Separador de milhares 11 3 2 2 2 3" xfId="26920"/>
    <cellStyle name="Separador de milhares 11 3 2 2 2 3 2" xfId="53168"/>
    <cellStyle name="Separador de milhares 11 3 2 2 2 4" xfId="47217"/>
    <cellStyle name="Separador de milhares 11 3 2 2 3" xfId="24257"/>
    <cellStyle name="Separador de milhares 11 3 2 2 3 2" xfId="27808"/>
    <cellStyle name="Separador de milhares 11 3 2 2 3 2 2" xfId="53170"/>
    <cellStyle name="Separador de milhares 11 3 2 2 3 3" xfId="47219"/>
    <cellStyle name="Separador de milhares 11 3 2 2 4" xfId="26033"/>
    <cellStyle name="Separador de milhares 11 3 2 2 4 2" xfId="53167"/>
    <cellStyle name="Separador de milhares 11 3 2 2 5" xfId="47216"/>
    <cellStyle name="Separador de milhares 11 3 2 3" xfId="22866"/>
    <cellStyle name="Separador de milhares 11 3 2 3 2" xfId="24642"/>
    <cellStyle name="Separador de milhares 11 3 2 3 2 2" xfId="28193"/>
    <cellStyle name="Separador de milhares 11 3 2 3 2 2 2" xfId="53172"/>
    <cellStyle name="Separador de milhares 11 3 2 3 2 3" xfId="47221"/>
    <cellStyle name="Separador de milhares 11 3 2 3 3" xfId="26417"/>
    <cellStyle name="Separador de milhares 11 3 2 3 3 2" xfId="53171"/>
    <cellStyle name="Separador de milhares 11 3 2 3 4" xfId="47220"/>
    <cellStyle name="Separador de milhares 11 3 2 4" xfId="23754"/>
    <cellStyle name="Separador de milhares 11 3 2 4 2" xfId="27305"/>
    <cellStyle name="Separador de milhares 11 3 2 4 2 2" xfId="53173"/>
    <cellStyle name="Separador de milhares 11 3 2 4 3" xfId="47222"/>
    <cellStyle name="Separador de milhares 11 3 2 5" xfId="25530"/>
    <cellStyle name="Separador de milhares 11 3 2 5 2" xfId="53166"/>
    <cellStyle name="Separador de milhares 11 3 2 6" xfId="47215"/>
    <cellStyle name="Separador de milhares 11 3 3" xfId="22230"/>
    <cellStyle name="Separador de milhares 11 3 3 2" xfId="23117"/>
    <cellStyle name="Separador de milhares 11 3 3 2 2" xfId="24893"/>
    <cellStyle name="Separador de milhares 11 3 3 2 2 2" xfId="28444"/>
    <cellStyle name="Separador de milhares 11 3 3 2 2 2 2" xfId="53176"/>
    <cellStyle name="Separador de milhares 11 3 3 2 2 3" xfId="47225"/>
    <cellStyle name="Separador de milhares 11 3 3 2 3" xfId="26668"/>
    <cellStyle name="Separador de milhares 11 3 3 2 3 2" xfId="53175"/>
    <cellStyle name="Separador de milhares 11 3 3 2 4" xfId="47224"/>
    <cellStyle name="Separador de milhares 11 3 3 3" xfId="24005"/>
    <cellStyle name="Separador de milhares 11 3 3 3 2" xfId="27556"/>
    <cellStyle name="Separador de milhares 11 3 3 3 2 2" xfId="53177"/>
    <cellStyle name="Separador de milhares 11 3 3 3 3" xfId="47226"/>
    <cellStyle name="Separador de milhares 11 3 3 4" xfId="25781"/>
    <cellStyle name="Separador de milhares 11 3 3 4 2" xfId="53174"/>
    <cellStyle name="Separador de milhares 11 3 3 5" xfId="47223"/>
    <cellStyle name="Separador de milhares 11 3 4" xfId="22349"/>
    <cellStyle name="Separador de milhares 11 3 4 2" xfId="23236"/>
    <cellStyle name="Separador de milhares 11 3 4 2 2" xfId="25012"/>
    <cellStyle name="Separador de milhares 11 3 4 2 2 2" xfId="28563"/>
    <cellStyle name="Separador de milhares 11 3 4 2 2 2 2" xfId="53180"/>
    <cellStyle name="Separador de milhares 11 3 4 2 2 3" xfId="47229"/>
    <cellStyle name="Separador de milhares 11 3 4 2 3" xfId="26787"/>
    <cellStyle name="Separador de milhares 11 3 4 2 3 2" xfId="53179"/>
    <cellStyle name="Separador de milhares 11 3 4 2 4" xfId="47228"/>
    <cellStyle name="Separador de milhares 11 3 4 3" xfId="24124"/>
    <cellStyle name="Separador de milhares 11 3 4 3 2" xfId="27675"/>
    <cellStyle name="Separador de milhares 11 3 4 3 2 2" xfId="53181"/>
    <cellStyle name="Separador de milhares 11 3 4 3 3" xfId="47230"/>
    <cellStyle name="Separador de milhares 11 3 4 4" xfId="25900"/>
    <cellStyle name="Separador de milhares 11 3 4 4 2" xfId="53178"/>
    <cellStyle name="Separador de milhares 11 3 4 5" xfId="47227"/>
    <cellStyle name="Separador de milhares 11 3 5" xfId="22733"/>
    <cellStyle name="Separador de milhares 11 3 5 2" xfId="24509"/>
    <cellStyle name="Separador de milhares 11 3 5 2 2" xfId="28060"/>
    <cellStyle name="Separador de milhares 11 3 5 2 2 2" xfId="53183"/>
    <cellStyle name="Separador de milhares 11 3 5 2 3" xfId="47232"/>
    <cellStyle name="Separador de milhares 11 3 5 3" xfId="26284"/>
    <cellStyle name="Separador de milhares 11 3 5 3 2" xfId="53182"/>
    <cellStyle name="Separador de milhares 11 3 5 4" xfId="47231"/>
    <cellStyle name="Separador de milhares 11 3 6" xfId="23621"/>
    <cellStyle name="Separador de milhares 11 3 6 2" xfId="27172"/>
    <cellStyle name="Separador de milhares 11 3 6 2 2" xfId="53184"/>
    <cellStyle name="Separador de milhares 11 3 6 3" xfId="47233"/>
    <cellStyle name="Separador de milhares 11 3 7" xfId="25397"/>
    <cellStyle name="Separador de milhares 11 3 7 2" xfId="52442"/>
    <cellStyle name="Separador de milhares 11 3 8" xfId="28948"/>
    <cellStyle name="Separador de milhares 11 3 9" xfId="29090"/>
    <cellStyle name="Separador de milhares 11 4" xfId="21916"/>
    <cellStyle name="Separador de milhares 11 4 2" xfId="22479"/>
    <cellStyle name="Separador de milhares 11 4 2 2" xfId="23366"/>
    <cellStyle name="Separador de milhares 11 4 2 2 2" xfId="25142"/>
    <cellStyle name="Separador de milhares 11 4 2 2 2 2" xfId="28693"/>
    <cellStyle name="Separador de milhares 11 4 2 2 2 2 2" xfId="53188"/>
    <cellStyle name="Separador de milhares 11 4 2 2 2 3" xfId="47237"/>
    <cellStyle name="Separador de milhares 11 4 2 2 3" xfId="26917"/>
    <cellStyle name="Separador de milhares 11 4 2 2 3 2" xfId="53187"/>
    <cellStyle name="Separador de milhares 11 4 2 2 4" xfId="47236"/>
    <cellStyle name="Separador de milhares 11 4 2 3" xfId="24254"/>
    <cellStyle name="Separador de milhares 11 4 2 3 2" xfId="27805"/>
    <cellStyle name="Separador de milhares 11 4 2 3 2 2" xfId="53189"/>
    <cellStyle name="Separador de milhares 11 4 2 3 3" xfId="47238"/>
    <cellStyle name="Separador de milhares 11 4 2 4" xfId="26030"/>
    <cellStyle name="Separador de milhares 11 4 2 4 2" xfId="53186"/>
    <cellStyle name="Separador de milhares 11 4 2 5" xfId="47235"/>
    <cellStyle name="Separador de milhares 11 4 3" xfId="22863"/>
    <cellStyle name="Separador de milhares 11 4 3 2" xfId="24639"/>
    <cellStyle name="Separador de milhares 11 4 3 2 2" xfId="28190"/>
    <cellStyle name="Separador de milhares 11 4 3 2 2 2" xfId="53191"/>
    <cellStyle name="Separador de milhares 11 4 3 2 3" xfId="47240"/>
    <cellStyle name="Separador de milhares 11 4 3 3" xfId="26414"/>
    <cellStyle name="Separador de milhares 11 4 3 3 2" xfId="53190"/>
    <cellStyle name="Separador de milhares 11 4 3 4" xfId="47239"/>
    <cellStyle name="Separador de milhares 11 4 4" xfId="23751"/>
    <cellStyle name="Separador de milhares 11 4 4 2" xfId="27302"/>
    <cellStyle name="Separador de milhares 11 4 4 2 2" xfId="53192"/>
    <cellStyle name="Separador de milhares 11 4 4 3" xfId="47241"/>
    <cellStyle name="Separador de milhares 11 4 5" xfId="25527"/>
    <cellStyle name="Separador de milhares 11 4 5 2" xfId="53185"/>
    <cellStyle name="Separador de milhares 11 4 6" xfId="47234"/>
    <cellStyle name="Separador de milhares 11 5" xfId="22227"/>
    <cellStyle name="Separador de milhares 11 5 2" xfId="23114"/>
    <cellStyle name="Separador de milhares 11 5 2 2" xfId="24890"/>
    <cellStyle name="Separador de milhares 11 5 2 2 2" xfId="28441"/>
    <cellStyle name="Separador de milhares 11 5 2 2 2 2" xfId="53195"/>
    <cellStyle name="Separador de milhares 11 5 2 2 3" xfId="47244"/>
    <cellStyle name="Separador de milhares 11 5 2 3" xfId="26665"/>
    <cellStyle name="Separador de milhares 11 5 2 3 2" xfId="53194"/>
    <cellStyle name="Separador de milhares 11 5 2 4" xfId="47243"/>
    <cellStyle name="Separador de milhares 11 5 3" xfId="24002"/>
    <cellStyle name="Separador de milhares 11 5 3 2" xfId="27553"/>
    <cellStyle name="Separador de milhares 11 5 3 2 2" xfId="53196"/>
    <cellStyle name="Separador de milhares 11 5 3 3" xfId="47245"/>
    <cellStyle name="Separador de milhares 11 5 4" xfId="25778"/>
    <cellStyle name="Separador de milhares 11 5 4 2" xfId="53193"/>
    <cellStyle name="Separador de milhares 11 5 5" xfId="47242"/>
    <cellStyle name="Separador de milhares 11 6" xfId="22346"/>
    <cellStyle name="Separador de milhares 11 6 2" xfId="23233"/>
    <cellStyle name="Separador de milhares 11 6 2 2" xfId="25009"/>
    <cellStyle name="Separador de milhares 11 6 2 2 2" xfId="28560"/>
    <cellStyle name="Separador de milhares 11 6 2 2 2 2" xfId="53199"/>
    <cellStyle name="Separador de milhares 11 6 2 2 3" xfId="47248"/>
    <cellStyle name="Separador de milhares 11 6 2 3" xfId="26784"/>
    <cellStyle name="Separador de milhares 11 6 2 3 2" xfId="53198"/>
    <cellStyle name="Separador de milhares 11 6 2 4" xfId="47247"/>
    <cellStyle name="Separador de milhares 11 6 3" xfId="24121"/>
    <cellStyle name="Separador de milhares 11 6 3 2" xfId="27672"/>
    <cellStyle name="Separador de milhares 11 6 3 2 2" xfId="53200"/>
    <cellStyle name="Separador de milhares 11 6 3 3" xfId="47249"/>
    <cellStyle name="Separador de milhares 11 6 4" xfId="25897"/>
    <cellStyle name="Separador de milhares 11 6 4 2" xfId="53197"/>
    <cellStyle name="Separador de milhares 11 6 5" xfId="47246"/>
    <cellStyle name="Separador de milhares 11 7" xfId="22730"/>
    <cellStyle name="Separador de milhares 11 7 2" xfId="24506"/>
    <cellStyle name="Separador de milhares 11 7 2 2" xfId="28057"/>
    <cellStyle name="Separador de milhares 11 7 2 2 2" xfId="53202"/>
    <cellStyle name="Separador de milhares 11 7 2 3" xfId="47251"/>
    <cellStyle name="Separador de milhares 11 7 3" xfId="26281"/>
    <cellStyle name="Separador de milhares 11 7 3 2" xfId="53201"/>
    <cellStyle name="Separador de milhares 11 7 4" xfId="47250"/>
    <cellStyle name="Separador de milhares 11 8" xfId="23618"/>
    <cellStyle name="Separador de milhares 11 8 2" xfId="27169"/>
    <cellStyle name="Separador de milhares 11 8 2 2" xfId="53203"/>
    <cellStyle name="Separador de milhares 11 8 3" xfId="47252"/>
    <cellStyle name="Separador de milhares 11 9" xfId="25394"/>
    <cellStyle name="Separador de milhares 11 9 2" xfId="52439"/>
    <cellStyle name="Separador de milhares 12" xfId="1495"/>
    <cellStyle name="Separador de milhares 12 10" xfId="28946"/>
    <cellStyle name="Separador de milhares 12 11" xfId="29086"/>
    <cellStyle name="Separador de milhares 12 12" xfId="56069"/>
    <cellStyle name="Separador de milhares 12 2" xfId="1662"/>
    <cellStyle name="Separador de milhares 12 2 10" xfId="56070"/>
    <cellStyle name="Separador de milhares 12 2 2" xfId="21921"/>
    <cellStyle name="Separador de milhares 12 2 2 2" xfId="22484"/>
    <cellStyle name="Separador de milhares 12 2 2 2 2" xfId="23371"/>
    <cellStyle name="Separador de milhares 12 2 2 2 2 2" xfId="25147"/>
    <cellStyle name="Separador de milhares 12 2 2 2 2 2 2" xfId="28698"/>
    <cellStyle name="Separador de milhares 12 2 2 2 2 2 2 2" xfId="53207"/>
    <cellStyle name="Separador de milhares 12 2 2 2 2 2 3" xfId="47256"/>
    <cellStyle name="Separador de milhares 12 2 2 2 2 3" xfId="26922"/>
    <cellStyle name="Separador de milhares 12 2 2 2 2 3 2" xfId="53206"/>
    <cellStyle name="Separador de milhares 12 2 2 2 2 4" xfId="47255"/>
    <cellStyle name="Separador de milhares 12 2 2 2 3" xfId="24259"/>
    <cellStyle name="Separador de milhares 12 2 2 2 3 2" xfId="27810"/>
    <cellStyle name="Separador de milhares 12 2 2 2 3 2 2" xfId="53208"/>
    <cellStyle name="Separador de milhares 12 2 2 2 3 3" xfId="47257"/>
    <cellStyle name="Separador de milhares 12 2 2 2 4" xfId="26035"/>
    <cellStyle name="Separador de milhares 12 2 2 2 4 2" xfId="53205"/>
    <cellStyle name="Separador de milhares 12 2 2 2 5" xfId="47254"/>
    <cellStyle name="Separador de milhares 12 2 2 3" xfId="22868"/>
    <cellStyle name="Separador de milhares 12 2 2 3 2" xfId="24644"/>
    <cellStyle name="Separador de milhares 12 2 2 3 2 2" xfId="28195"/>
    <cellStyle name="Separador de milhares 12 2 2 3 2 2 2" xfId="53210"/>
    <cellStyle name="Separador de milhares 12 2 2 3 2 3" xfId="47259"/>
    <cellStyle name="Separador de milhares 12 2 2 3 3" xfId="26419"/>
    <cellStyle name="Separador de milhares 12 2 2 3 3 2" xfId="53209"/>
    <cellStyle name="Separador de milhares 12 2 2 3 4" xfId="47258"/>
    <cellStyle name="Separador de milhares 12 2 2 4" xfId="23756"/>
    <cellStyle name="Separador de milhares 12 2 2 4 2" xfId="27307"/>
    <cellStyle name="Separador de milhares 12 2 2 4 2 2" xfId="53211"/>
    <cellStyle name="Separador de milhares 12 2 2 4 3" xfId="47260"/>
    <cellStyle name="Separador de milhares 12 2 2 5" xfId="25532"/>
    <cellStyle name="Separador de milhares 12 2 2 5 2" xfId="53204"/>
    <cellStyle name="Separador de milhares 12 2 2 6" xfId="47253"/>
    <cellStyle name="Separador de milhares 12 2 3" xfId="22232"/>
    <cellStyle name="Separador de milhares 12 2 3 2" xfId="23119"/>
    <cellStyle name="Separador de milhares 12 2 3 2 2" xfId="24895"/>
    <cellStyle name="Separador de milhares 12 2 3 2 2 2" xfId="28446"/>
    <cellStyle name="Separador de milhares 12 2 3 2 2 2 2" xfId="53214"/>
    <cellStyle name="Separador de milhares 12 2 3 2 2 3" xfId="47263"/>
    <cellStyle name="Separador de milhares 12 2 3 2 3" xfId="26670"/>
    <cellStyle name="Separador de milhares 12 2 3 2 3 2" xfId="53213"/>
    <cellStyle name="Separador de milhares 12 2 3 2 4" xfId="47262"/>
    <cellStyle name="Separador de milhares 12 2 3 3" xfId="24007"/>
    <cellStyle name="Separador de milhares 12 2 3 3 2" xfId="27558"/>
    <cellStyle name="Separador de milhares 12 2 3 3 2 2" xfId="53215"/>
    <cellStyle name="Separador de milhares 12 2 3 3 3" xfId="47264"/>
    <cellStyle name="Separador de milhares 12 2 3 4" xfId="25783"/>
    <cellStyle name="Separador de milhares 12 2 3 4 2" xfId="53212"/>
    <cellStyle name="Separador de milhares 12 2 3 5" xfId="47261"/>
    <cellStyle name="Separador de milhares 12 2 4" xfId="22351"/>
    <cellStyle name="Separador de milhares 12 2 4 2" xfId="23238"/>
    <cellStyle name="Separador de milhares 12 2 4 2 2" xfId="25014"/>
    <cellStyle name="Separador de milhares 12 2 4 2 2 2" xfId="28565"/>
    <cellStyle name="Separador de milhares 12 2 4 2 2 2 2" xfId="53218"/>
    <cellStyle name="Separador de milhares 12 2 4 2 2 3" xfId="47267"/>
    <cellStyle name="Separador de milhares 12 2 4 2 3" xfId="26789"/>
    <cellStyle name="Separador de milhares 12 2 4 2 3 2" xfId="53217"/>
    <cellStyle name="Separador de milhares 12 2 4 2 4" xfId="47266"/>
    <cellStyle name="Separador de milhares 12 2 4 3" xfId="24126"/>
    <cellStyle name="Separador de milhares 12 2 4 3 2" xfId="27677"/>
    <cellStyle name="Separador de milhares 12 2 4 3 2 2" xfId="53219"/>
    <cellStyle name="Separador de milhares 12 2 4 3 3" xfId="47268"/>
    <cellStyle name="Separador de milhares 12 2 4 4" xfId="25902"/>
    <cellStyle name="Separador de milhares 12 2 4 4 2" xfId="53216"/>
    <cellStyle name="Separador de milhares 12 2 4 5" xfId="47265"/>
    <cellStyle name="Separador de milhares 12 2 5" xfId="22735"/>
    <cellStyle name="Separador de milhares 12 2 5 2" xfId="24511"/>
    <cellStyle name="Separador de milhares 12 2 5 2 2" xfId="28062"/>
    <cellStyle name="Separador de milhares 12 2 5 2 2 2" xfId="53221"/>
    <cellStyle name="Separador de milhares 12 2 5 2 3" xfId="47270"/>
    <cellStyle name="Separador de milhares 12 2 5 3" xfId="26286"/>
    <cellStyle name="Separador de milhares 12 2 5 3 2" xfId="53220"/>
    <cellStyle name="Separador de milhares 12 2 5 4" xfId="47269"/>
    <cellStyle name="Separador de milhares 12 2 6" xfId="23623"/>
    <cellStyle name="Separador de milhares 12 2 6 2" xfId="27174"/>
    <cellStyle name="Separador de milhares 12 2 6 2 2" xfId="53222"/>
    <cellStyle name="Separador de milhares 12 2 6 3" xfId="47271"/>
    <cellStyle name="Separador de milhares 12 2 7" xfId="25399"/>
    <cellStyle name="Separador de milhares 12 2 7 2" xfId="52444"/>
    <cellStyle name="Separador de milhares 12 2 8" xfId="28950"/>
    <cellStyle name="Separador de milhares 12 2 9" xfId="29092"/>
    <cellStyle name="Separador de milhares 12 3" xfId="1661"/>
    <cellStyle name="Separador de milhares 12 3 2" xfId="1870"/>
    <cellStyle name="Separador de milhares 12 3 2 2" xfId="22051"/>
    <cellStyle name="Separador de milhares 12 3 2 2 2" xfId="22614"/>
    <cellStyle name="Separador de milhares 12 3 2 2 2 2" xfId="23501"/>
    <cellStyle name="Separador de milhares 12 3 2 2 2 2 2" xfId="25277"/>
    <cellStyle name="Separador de milhares 12 3 2 2 2 2 2 2" xfId="28828"/>
    <cellStyle name="Separador de milhares 12 3 2 2 2 2 2 2 2" xfId="53226"/>
    <cellStyle name="Separador de milhares 12 3 2 2 2 2 2 3" xfId="47275"/>
    <cellStyle name="Separador de milhares 12 3 2 2 2 2 3" xfId="27052"/>
    <cellStyle name="Separador de milhares 12 3 2 2 2 2 3 2" xfId="53225"/>
    <cellStyle name="Separador de milhares 12 3 2 2 2 2 4" xfId="47274"/>
    <cellStyle name="Separador de milhares 12 3 2 2 2 3" xfId="24389"/>
    <cellStyle name="Separador de milhares 12 3 2 2 2 3 2" xfId="27940"/>
    <cellStyle name="Separador de milhares 12 3 2 2 2 3 2 2" xfId="53227"/>
    <cellStyle name="Separador de milhares 12 3 2 2 2 3 3" xfId="47276"/>
    <cellStyle name="Separador de milhares 12 3 2 2 2 4" xfId="26165"/>
    <cellStyle name="Separador de milhares 12 3 2 2 2 4 2" xfId="53224"/>
    <cellStyle name="Separador de milhares 12 3 2 2 2 5" xfId="47273"/>
    <cellStyle name="Separador de milhares 12 3 2 2 3" xfId="22998"/>
    <cellStyle name="Separador de milhares 12 3 2 2 3 2" xfId="24774"/>
    <cellStyle name="Separador de milhares 12 3 2 2 3 2 2" xfId="28325"/>
    <cellStyle name="Separador de milhares 12 3 2 2 3 2 2 2" xfId="53229"/>
    <cellStyle name="Separador de milhares 12 3 2 2 3 2 3" xfId="47278"/>
    <cellStyle name="Separador de milhares 12 3 2 2 3 3" xfId="26549"/>
    <cellStyle name="Separador de milhares 12 3 2 2 3 3 2" xfId="53228"/>
    <cellStyle name="Separador de milhares 12 3 2 2 3 4" xfId="47277"/>
    <cellStyle name="Separador de milhares 12 3 2 2 4" xfId="23886"/>
    <cellStyle name="Separador de milhares 12 3 2 2 4 2" xfId="27437"/>
    <cellStyle name="Separador de milhares 12 3 2 2 4 2 2" xfId="53230"/>
    <cellStyle name="Separador de milhares 12 3 2 2 4 3" xfId="47279"/>
    <cellStyle name="Separador de milhares 12 3 2 2 5" xfId="25662"/>
    <cellStyle name="Separador de milhares 12 3 2 2 5 2" xfId="53223"/>
    <cellStyle name="Separador de milhares 12 3 2 2 6" xfId="47272"/>
    <cellStyle name="Separador de milhares 12 3 2 3" xfId="22465"/>
    <cellStyle name="Separador de milhares 12 3 2 3 2" xfId="23352"/>
    <cellStyle name="Separador de milhares 12 3 2 3 2 2" xfId="25128"/>
    <cellStyle name="Separador de milhares 12 3 2 3 2 2 2" xfId="28679"/>
    <cellStyle name="Separador de milhares 12 3 2 3 2 2 2 2" xfId="53233"/>
    <cellStyle name="Separador de milhares 12 3 2 3 2 2 3" xfId="47282"/>
    <cellStyle name="Separador de milhares 12 3 2 3 2 3" xfId="26903"/>
    <cellStyle name="Separador de milhares 12 3 2 3 2 3 2" xfId="53232"/>
    <cellStyle name="Separador de milhares 12 3 2 3 2 4" xfId="47281"/>
    <cellStyle name="Separador de milhares 12 3 2 3 3" xfId="24240"/>
    <cellStyle name="Separador de milhares 12 3 2 3 3 2" xfId="27791"/>
    <cellStyle name="Separador de milhares 12 3 2 3 3 2 2" xfId="53234"/>
    <cellStyle name="Separador de milhares 12 3 2 3 3 3" xfId="47283"/>
    <cellStyle name="Separador de milhares 12 3 2 3 4" xfId="26016"/>
    <cellStyle name="Separador de milhares 12 3 2 3 4 2" xfId="53231"/>
    <cellStyle name="Separador de milhares 12 3 2 3 5" xfId="47280"/>
    <cellStyle name="Separador de milhares 12 3 2 4" xfId="22849"/>
    <cellStyle name="Separador de milhares 12 3 2 4 2" xfId="24625"/>
    <cellStyle name="Separador de milhares 12 3 2 4 2 2" xfId="28176"/>
    <cellStyle name="Separador de milhares 12 3 2 4 2 2 2" xfId="53236"/>
    <cellStyle name="Separador de milhares 12 3 2 4 2 3" xfId="47285"/>
    <cellStyle name="Separador de milhares 12 3 2 4 3" xfId="26400"/>
    <cellStyle name="Separador de milhares 12 3 2 4 3 2" xfId="53235"/>
    <cellStyle name="Separador de milhares 12 3 2 4 4" xfId="47284"/>
    <cellStyle name="Separador de milhares 12 3 2 5" xfId="23737"/>
    <cellStyle name="Separador de milhares 12 3 2 5 2" xfId="27288"/>
    <cellStyle name="Separador de milhares 12 3 2 5 2 2" xfId="53237"/>
    <cellStyle name="Separador de milhares 12 3 2 5 3" xfId="47286"/>
    <cellStyle name="Separador de milhares 12 3 2 6" xfId="25513"/>
    <cellStyle name="Separador de milhares 12 3 2 6 2" xfId="52558"/>
    <cellStyle name="Separador de milhares 12 3 2 7" xfId="29064"/>
    <cellStyle name="Separador de milhares 12 3 2 8" xfId="29207"/>
    <cellStyle name="Separador de milhares 12 3 2 9" xfId="56071"/>
    <cellStyle name="Separador de milhares 12 4" xfId="21917"/>
    <cellStyle name="Separador de milhares 12 4 2" xfId="22480"/>
    <cellStyle name="Separador de milhares 12 4 2 2" xfId="23367"/>
    <cellStyle name="Separador de milhares 12 4 2 2 2" xfId="25143"/>
    <cellStyle name="Separador de milhares 12 4 2 2 2 2" xfId="28694"/>
    <cellStyle name="Separador de milhares 12 4 2 2 2 2 2" xfId="53241"/>
    <cellStyle name="Separador de milhares 12 4 2 2 2 3" xfId="47290"/>
    <cellStyle name="Separador de milhares 12 4 2 2 3" xfId="26918"/>
    <cellStyle name="Separador de milhares 12 4 2 2 3 2" xfId="53240"/>
    <cellStyle name="Separador de milhares 12 4 2 2 4" xfId="47289"/>
    <cellStyle name="Separador de milhares 12 4 2 3" xfId="24255"/>
    <cellStyle name="Separador de milhares 12 4 2 3 2" xfId="27806"/>
    <cellStyle name="Separador de milhares 12 4 2 3 2 2" xfId="53242"/>
    <cellStyle name="Separador de milhares 12 4 2 3 3" xfId="47291"/>
    <cellStyle name="Separador de milhares 12 4 2 4" xfId="26031"/>
    <cellStyle name="Separador de milhares 12 4 2 4 2" xfId="53239"/>
    <cellStyle name="Separador de milhares 12 4 2 5" xfId="47288"/>
    <cellStyle name="Separador de milhares 12 4 3" xfId="22864"/>
    <cellStyle name="Separador de milhares 12 4 3 2" xfId="24640"/>
    <cellStyle name="Separador de milhares 12 4 3 2 2" xfId="28191"/>
    <cellStyle name="Separador de milhares 12 4 3 2 2 2" xfId="53244"/>
    <cellStyle name="Separador de milhares 12 4 3 2 3" xfId="47293"/>
    <cellStyle name="Separador de milhares 12 4 3 3" xfId="26415"/>
    <cellStyle name="Separador de milhares 12 4 3 3 2" xfId="53243"/>
    <cellStyle name="Separador de milhares 12 4 3 4" xfId="47292"/>
    <cellStyle name="Separador de milhares 12 4 4" xfId="23752"/>
    <cellStyle name="Separador de milhares 12 4 4 2" xfId="27303"/>
    <cellStyle name="Separador de milhares 12 4 4 2 2" xfId="53245"/>
    <cellStyle name="Separador de milhares 12 4 4 3" xfId="47294"/>
    <cellStyle name="Separador de milhares 12 4 5" xfId="25528"/>
    <cellStyle name="Separador de milhares 12 4 5 2" xfId="53238"/>
    <cellStyle name="Separador de milhares 12 4 6" xfId="47287"/>
    <cellStyle name="Separador de milhares 12 5" xfId="22228"/>
    <cellStyle name="Separador de milhares 12 5 2" xfId="23115"/>
    <cellStyle name="Separador de milhares 12 5 2 2" xfId="24891"/>
    <cellStyle name="Separador de milhares 12 5 2 2 2" xfId="28442"/>
    <cellStyle name="Separador de milhares 12 5 2 2 2 2" xfId="53248"/>
    <cellStyle name="Separador de milhares 12 5 2 2 3" xfId="47297"/>
    <cellStyle name="Separador de milhares 12 5 2 3" xfId="26666"/>
    <cellStyle name="Separador de milhares 12 5 2 3 2" xfId="53247"/>
    <cellStyle name="Separador de milhares 12 5 2 4" xfId="47296"/>
    <cellStyle name="Separador de milhares 12 5 3" xfId="24003"/>
    <cellStyle name="Separador de milhares 12 5 3 2" xfId="27554"/>
    <cellStyle name="Separador de milhares 12 5 3 2 2" xfId="53249"/>
    <cellStyle name="Separador de milhares 12 5 3 3" xfId="47298"/>
    <cellStyle name="Separador de milhares 12 5 4" xfId="25779"/>
    <cellStyle name="Separador de milhares 12 5 4 2" xfId="53246"/>
    <cellStyle name="Separador de milhares 12 5 5" xfId="47295"/>
    <cellStyle name="Separador de milhares 12 6" xfId="22347"/>
    <cellStyle name="Separador de milhares 12 6 2" xfId="23234"/>
    <cellStyle name="Separador de milhares 12 6 2 2" xfId="25010"/>
    <cellStyle name="Separador de milhares 12 6 2 2 2" xfId="28561"/>
    <cellStyle name="Separador de milhares 12 6 2 2 2 2" xfId="53252"/>
    <cellStyle name="Separador de milhares 12 6 2 2 3" xfId="47301"/>
    <cellStyle name="Separador de milhares 12 6 2 3" xfId="26785"/>
    <cellStyle name="Separador de milhares 12 6 2 3 2" xfId="53251"/>
    <cellStyle name="Separador de milhares 12 6 2 4" xfId="47300"/>
    <cellStyle name="Separador de milhares 12 6 3" xfId="24122"/>
    <cellStyle name="Separador de milhares 12 6 3 2" xfId="27673"/>
    <cellStyle name="Separador de milhares 12 6 3 2 2" xfId="53253"/>
    <cellStyle name="Separador de milhares 12 6 3 3" xfId="47302"/>
    <cellStyle name="Separador de milhares 12 6 4" xfId="25898"/>
    <cellStyle name="Separador de milhares 12 6 4 2" xfId="53250"/>
    <cellStyle name="Separador de milhares 12 6 5" xfId="47299"/>
    <cellStyle name="Separador de milhares 12 7" xfId="22731"/>
    <cellStyle name="Separador de milhares 12 7 2" xfId="24507"/>
    <cellStyle name="Separador de milhares 12 7 2 2" xfId="28058"/>
    <cellStyle name="Separador de milhares 12 7 2 2 2" xfId="53255"/>
    <cellStyle name="Separador de milhares 12 7 2 3" xfId="47304"/>
    <cellStyle name="Separador de milhares 12 7 3" xfId="26282"/>
    <cellStyle name="Separador de milhares 12 7 3 2" xfId="53254"/>
    <cellStyle name="Separador de milhares 12 7 4" xfId="47303"/>
    <cellStyle name="Separador de milhares 12 8" xfId="23619"/>
    <cellStyle name="Separador de milhares 12 8 2" xfId="27170"/>
    <cellStyle name="Separador de milhares 12 8 2 2" xfId="53256"/>
    <cellStyle name="Separador de milhares 12 8 3" xfId="47305"/>
    <cellStyle name="Separador de milhares 12 9" xfId="25395"/>
    <cellStyle name="Separador de milhares 12 9 2" xfId="52440"/>
    <cellStyle name="Separador de milhares 13" xfId="1637"/>
    <cellStyle name="Separador de milhares 13 2" xfId="1663"/>
    <cellStyle name="Separador de milhares 13 2 2" xfId="1826"/>
    <cellStyle name="Separador de milhares 13 2 2 10" xfId="29057"/>
    <cellStyle name="Separador de milhares 13 2 2 11" xfId="29200"/>
    <cellStyle name="Separador de milhares 13 2 2 12" xfId="56073"/>
    <cellStyle name="Separador de milhares 13 2 2 2" xfId="2110"/>
    <cellStyle name="Separador de milhares 13 2 2 2 2" xfId="22114"/>
    <cellStyle name="Separador de milhares 13 2 2 2 2 2" xfId="22677"/>
    <cellStyle name="Separador de milhares 13 2 2 2 2 2 2" xfId="23564"/>
    <cellStyle name="Separador de milhares 13 2 2 2 2 2 2 2" xfId="25340"/>
    <cellStyle name="Separador de milhares 13 2 2 2 2 2 2 2 2" xfId="28891"/>
    <cellStyle name="Separador de milhares 13 2 2 2 2 2 2 2 2 2" xfId="53261"/>
    <cellStyle name="Separador de milhares 13 2 2 2 2 2 2 2 3" xfId="47310"/>
    <cellStyle name="Separador de milhares 13 2 2 2 2 2 2 3" xfId="27115"/>
    <cellStyle name="Separador de milhares 13 2 2 2 2 2 2 3 2" xfId="53260"/>
    <cellStyle name="Separador de milhares 13 2 2 2 2 2 2 4" xfId="47309"/>
    <cellStyle name="Separador de milhares 13 2 2 2 2 2 3" xfId="24452"/>
    <cellStyle name="Separador de milhares 13 2 2 2 2 2 3 2" xfId="28003"/>
    <cellStyle name="Separador de milhares 13 2 2 2 2 2 3 2 2" xfId="53262"/>
    <cellStyle name="Separador de milhares 13 2 2 2 2 2 3 3" xfId="47311"/>
    <cellStyle name="Separador de milhares 13 2 2 2 2 2 4" xfId="26228"/>
    <cellStyle name="Separador de milhares 13 2 2 2 2 2 4 2" xfId="53259"/>
    <cellStyle name="Separador de milhares 13 2 2 2 2 2 5" xfId="47308"/>
    <cellStyle name="Separador de milhares 13 2 2 2 2 3" xfId="23061"/>
    <cellStyle name="Separador de milhares 13 2 2 2 2 3 2" xfId="24837"/>
    <cellStyle name="Separador de milhares 13 2 2 2 2 3 2 2" xfId="28388"/>
    <cellStyle name="Separador de milhares 13 2 2 2 2 3 2 2 2" xfId="53264"/>
    <cellStyle name="Separador de milhares 13 2 2 2 2 3 2 3" xfId="47313"/>
    <cellStyle name="Separador de milhares 13 2 2 2 2 3 3" xfId="26612"/>
    <cellStyle name="Separador de milhares 13 2 2 2 2 3 3 2" xfId="53263"/>
    <cellStyle name="Separador de milhares 13 2 2 2 2 3 4" xfId="47312"/>
    <cellStyle name="Separador de milhares 13 2 2 2 2 4" xfId="23949"/>
    <cellStyle name="Separador de milhares 13 2 2 2 2 4 2" xfId="27500"/>
    <cellStyle name="Separador de milhares 13 2 2 2 2 4 2 2" xfId="53265"/>
    <cellStyle name="Separador de milhares 13 2 2 2 2 4 3" xfId="47314"/>
    <cellStyle name="Separador de milhares 13 2 2 2 2 5" xfId="25725"/>
    <cellStyle name="Separador de milhares 13 2 2 2 2 5 2" xfId="53258"/>
    <cellStyle name="Separador de milhares 13 2 2 2 2 6" xfId="47307"/>
    <cellStyle name="Separador de milhares 13 2 2 2 3" xfId="22475"/>
    <cellStyle name="Separador de milhares 13 2 2 2 3 2" xfId="23362"/>
    <cellStyle name="Separador de milhares 13 2 2 2 3 2 2" xfId="25138"/>
    <cellStyle name="Separador de milhares 13 2 2 2 3 2 2 2" xfId="28689"/>
    <cellStyle name="Separador de milhares 13 2 2 2 3 2 2 2 2" xfId="53268"/>
    <cellStyle name="Separador de milhares 13 2 2 2 3 2 2 3" xfId="47317"/>
    <cellStyle name="Separador de milhares 13 2 2 2 3 2 3" xfId="26913"/>
    <cellStyle name="Separador de milhares 13 2 2 2 3 2 3 2" xfId="53267"/>
    <cellStyle name="Separador de milhares 13 2 2 2 3 2 4" xfId="47316"/>
    <cellStyle name="Separador de milhares 13 2 2 2 3 3" xfId="24250"/>
    <cellStyle name="Separador de milhares 13 2 2 2 3 3 2" xfId="27801"/>
    <cellStyle name="Separador de milhares 13 2 2 2 3 3 2 2" xfId="53269"/>
    <cellStyle name="Separador de milhares 13 2 2 2 3 3 3" xfId="47318"/>
    <cellStyle name="Separador de milhares 13 2 2 2 3 4" xfId="26026"/>
    <cellStyle name="Separador de milhares 13 2 2 2 3 4 2" xfId="53266"/>
    <cellStyle name="Separador de milhares 13 2 2 2 3 5" xfId="47315"/>
    <cellStyle name="Separador de milhares 13 2 2 2 4" xfId="22859"/>
    <cellStyle name="Separador de milhares 13 2 2 2 4 2" xfId="24635"/>
    <cellStyle name="Separador de milhares 13 2 2 2 4 2 2" xfId="28186"/>
    <cellStyle name="Separador de milhares 13 2 2 2 4 2 2 2" xfId="53271"/>
    <cellStyle name="Separador de milhares 13 2 2 2 4 2 3" xfId="47320"/>
    <cellStyle name="Separador de milhares 13 2 2 2 4 3" xfId="26410"/>
    <cellStyle name="Separador de milhares 13 2 2 2 4 3 2" xfId="53270"/>
    <cellStyle name="Separador de milhares 13 2 2 2 4 4" xfId="47319"/>
    <cellStyle name="Separador de milhares 13 2 2 2 5" xfId="23747"/>
    <cellStyle name="Separador de milhares 13 2 2 2 5 2" xfId="27298"/>
    <cellStyle name="Separador de milhares 13 2 2 2 5 2 2" xfId="53272"/>
    <cellStyle name="Separador de milhares 13 2 2 2 5 3" xfId="47321"/>
    <cellStyle name="Separador de milhares 13 2 2 2 6" xfId="25523"/>
    <cellStyle name="Separador de milhares 13 2 2 2 6 2" xfId="53257"/>
    <cellStyle name="Separador de milhares 13 2 2 2 7" xfId="47306"/>
    <cellStyle name="Separador de milhares 13 2 2 3" xfId="2084"/>
    <cellStyle name="Separador de milhares 13 2 2 3 2" xfId="22105"/>
    <cellStyle name="Separador de milhares 13 2 2 3 2 2" xfId="22668"/>
    <cellStyle name="Separador de milhares 13 2 2 3 2 2 2" xfId="23555"/>
    <cellStyle name="Separador de milhares 13 2 2 3 2 2 2 2" xfId="25331"/>
    <cellStyle name="Separador de milhares 13 2 2 3 2 2 2 2 2" xfId="28882"/>
    <cellStyle name="Separador de milhares 13 2 2 3 2 2 2 2 2 2" xfId="53276"/>
    <cellStyle name="Separador de milhares 13 2 2 3 2 2 2 2 3" xfId="47325"/>
    <cellStyle name="Separador de milhares 13 2 2 3 2 2 2 3" xfId="27106"/>
    <cellStyle name="Separador de milhares 13 2 2 3 2 2 2 3 2" xfId="53275"/>
    <cellStyle name="Separador de milhares 13 2 2 3 2 2 2 4" xfId="47324"/>
    <cellStyle name="Separador de milhares 13 2 2 3 2 2 3" xfId="24443"/>
    <cellStyle name="Separador de milhares 13 2 2 3 2 2 3 2" xfId="27994"/>
    <cellStyle name="Separador de milhares 13 2 2 3 2 2 3 2 2" xfId="53277"/>
    <cellStyle name="Separador de milhares 13 2 2 3 2 2 3 3" xfId="47326"/>
    <cellStyle name="Separador de milhares 13 2 2 3 2 2 4" xfId="26219"/>
    <cellStyle name="Separador de milhares 13 2 2 3 2 2 4 2" xfId="53274"/>
    <cellStyle name="Separador de milhares 13 2 2 3 2 2 5" xfId="47323"/>
    <cellStyle name="Separador de milhares 13 2 2 3 2 3" xfId="23052"/>
    <cellStyle name="Separador de milhares 13 2 2 3 2 3 2" xfId="24828"/>
    <cellStyle name="Separador de milhares 13 2 2 3 2 3 2 2" xfId="28379"/>
    <cellStyle name="Separador de milhares 13 2 2 3 2 3 2 2 2" xfId="53279"/>
    <cellStyle name="Separador de milhares 13 2 2 3 2 3 2 3" xfId="47328"/>
    <cellStyle name="Separador de milhares 13 2 2 3 2 3 3" xfId="26603"/>
    <cellStyle name="Separador de milhares 13 2 2 3 2 3 3 2" xfId="53278"/>
    <cellStyle name="Separador de milhares 13 2 2 3 2 3 4" xfId="47327"/>
    <cellStyle name="Separador de milhares 13 2 2 3 2 4" xfId="23940"/>
    <cellStyle name="Separador de milhares 13 2 2 3 2 4 2" xfId="27491"/>
    <cellStyle name="Separador de milhares 13 2 2 3 2 4 2 2" xfId="53280"/>
    <cellStyle name="Separador de milhares 13 2 2 3 2 4 3" xfId="47329"/>
    <cellStyle name="Separador de milhares 13 2 2 3 2 5" xfId="25716"/>
    <cellStyle name="Separador de milhares 13 2 2 3 2 5 2" xfId="53273"/>
    <cellStyle name="Separador de milhares 13 2 2 3 2 6" xfId="47322"/>
    <cellStyle name="Separador de milhares 13 2 2 4" xfId="22035"/>
    <cellStyle name="Separador de milhares 13 2 2 4 2" xfId="22598"/>
    <cellStyle name="Separador de milhares 13 2 2 4 2 2" xfId="23485"/>
    <cellStyle name="Separador de milhares 13 2 2 4 2 2 2" xfId="25261"/>
    <cellStyle name="Separador de milhares 13 2 2 4 2 2 2 2" xfId="28812"/>
    <cellStyle name="Separador de milhares 13 2 2 4 2 2 2 2 2" xfId="53284"/>
    <cellStyle name="Separador de milhares 13 2 2 4 2 2 2 3" xfId="47333"/>
    <cellStyle name="Separador de milhares 13 2 2 4 2 2 3" xfId="27036"/>
    <cellStyle name="Separador de milhares 13 2 2 4 2 2 3 2" xfId="53283"/>
    <cellStyle name="Separador de milhares 13 2 2 4 2 2 4" xfId="47332"/>
    <cellStyle name="Separador de milhares 13 2 2 4 2 3" xfId="24373"/>
    <cellStyle name="Separador de milhares 13 2 2 4 2 3 2" xfId="27924"/>
    <cellStyle name="Separador de milhares 13 2 2 4 2 3 2 2" xfId="53285"/>
    <cellStyle name="Separador de milhares 13 2 2 4 2 3 3" xfId="47334"/>
    <cellStyle name="Separador de milhares 13 2 2 4 2 4" xfId="26149"/>
    <cellStyle name="Separador de milhares 13 2 2 4 2 4 2" xfId="53282"/>
    <cellStyle name="Separador de milhares 13 2 2 4 2 5" xfId="47331"/>
    <cellStyle name="Separador de milhares 13 2 2 4 3" xfId="22982"/>
    <cellStyle name="Separador de milhares 13 2 2 4 3 2" xfId="24758"/>
    <cellStyle name="Separador de milhares 13 2 2 4 3 2 2" xfId="28309"/>
    <cellStyle name="Separador de milhares 13 2 2 4 3 2 2 2" xfId="53287"/>
    <cellStyle name="Separador de milhares 13 2 2 4 3 2 3" xfId="47336"/>
    <cellStyle name="Separador de milhares 13 2 2 4 3 3" xfId="26533"/>
    <cellStyle name="Separador de milhares 13 2 2 4 3 3 2" xfId="53286"/>
    <cellStyle name="Separador de milhares 13 2 2 4 3 4" xfId="47335"/>
    <cellStyle name="Separador de milhares 13 2 2 4 4" xfId="23870"/>
    <cellStyle name="Separador de milhares 13 2 2 4 4 2" xfId="27421"/>
    <cellStyle name="Separador de milhares 13 2 2 4 4 2 2" xfId="53288"/>
    <cellStyle name="Separador de milhares 13 2 2 4 4 3" xfId="47337"/>
    <cellStyle name="Separador de milhares 13 2 2 4 5" xfId="25646"/>
    <cellStyle name="Separador de milhares 13 2 2 4 5 2" xfId="53281"/>
    <cellStyle name="Separador de milhares 13 2 2 4 6" xfId="47330"/>
    <cellStyle name="Separador de milhares 13 2 2 5" xfId="22339"/>
    <cellStyle name="Separador de milhares 13 2 2 5 2" xfId="23226"/>
    <cellStyle name="Separador de milhares 13 2 2 5 2 2" xfId="25002"/>
    <cellStyle name="Separador de milhares 13 2 2 5 2 2 2" xfId="28553"/>
    <cellStyle name="Separador de milhares 13 2 2 5 2 2 2 2" xfId="53291"/>
    <cellStyle name="Separador de milhares 13 2 2 5 2 2 3" xfId="47340"/>
    <cellStyle name="Separador de milhares 13 2 2 5 2 3" xfId="26777"/>
    <cellStyle name="Separador de milhares 13 2 2 5 2 3 2" xfId="53290"/>
    <cellStyle name="Separador de milhares 13 2 2 5 2 4" xfId="47339"/>
    <cellStyle name="Separador de milhares 13 2 2 5 3" xfId="24114"/>
    <cellStyle name="Separador de milhares 13 2 2 5 3 2" xfId="27665"/>
    <cellStyle name="Separador de milhares 13 2 2 5 3 2 2" xfId="53292"/>
    <cellStyle name="Separador de milhares 13 2 2 5 3 3" xfId="47341"/>
    <cellStyle name="Separador de milhares 13 2 2 5 4" xfId="25890"/>
    <cellStyle name="Separador de milhares 13 2 2 5 4 2" xfId="53289"/>
    <cellStyle name="Separador de milhares 13 2 2 5 5" xfId="47338"/>
    <cellStyle name="Separador de milhares 13 2 2 6" xfId="22458"/>
    <cellStyle name="Separador de milhares 13 2 2 6 2" xfId="23345"/>
    <cellStyle name="Separador de milhares 13 2 2 6 2 2" xfId="25121"/>
    <cellStyle name="Separador de milhares 13 2 2 6 2 2 2" xfId="28672"/>
    <cellStyle name="Separador de milhares 13 2 2 6 2 2 2 2" xfId="53295"/>
    <cellStyle name="Separador de milhares 13 2 2 6 2 2 3" xfId="47344"/>
    <cellStyle name="Separador de milhares 13 2 2 6 2 3" xfId="26896"/>
    <cellStyle name="Separador de milhares 13 2 2 6 2 3 2" xfId="53294"/>
    <cellStyle name="Separador de milhares 13 2 2 6 2 4" xfId="47343"/>
    <cellStyle name="Separador de milhares 13 2 2 6 3" xfId="24233"/>
    <cellStyle name="Separador de milhares 13 2 2 6 3 2" xfId="27784"/>
    <cellStyle name="Separador de milhares 13 2 2 6 3 2 2" xfId="53296"/>
    <cellStyle name="Separador de milhares 13 2 2 6 3 3" xfId="47345"/>
    <cellStyle name="Separador de milhares 13 2 2 6 4" xfId="26009"/>
    <cellStyle name="Separador de milhares 13 2 2 6 4 2" xfId="53293"/>
    <cellStyle name="Separador de milhares 13 2 2 6 5" xfId="47342"/>
    <cellStyle name="Separador de milhares 13 2 2 7" xfId="22842"/>
    <cellStyle name="Separador de milhares 13 2 2 7 2" xfId="24618"/>
    <cellStyle name="Separador de milhares 13 2 2 7 2 2" xfId="28169"/>
    <cellStyle name="Separador de milhares 13 2 2 7 2 2 2" xfId="53298"/>
    <cellStyle name="Separador de milhares 13 2 2 7 2 3" xfId="47347"/>
    <cellStyle name="Separador de milhares 13 2 2 7 3" xfId="26393"/>
    <cellStyle name="Separador de milhares 13 2 2 7 3 2" xfId="53297"/>
    <cellStyle name="Separador de milhares 13 2 2 7 4" xfId="47346"/>
    <cellStyle name="Separador de milhares 13 2 2 8" xfId="23730"/>
    <cellStyle name="Separador de milhares 13 2 2 8 2" xfId="27281"/>
    <cellStyle name="Separador de milhares 13 2 2 8 2 2" xfId="53299"/>
    <cellStyle name="Separador de milhares 13 2 2 8 3" xfId="47348"/>
    <cellStyle name="Separador de milhares 13 2 2 9" xfId="25506"/>
    <cellStyle name="Separador de milhares 13 2 2 9 2" xfId="52551"/>
    <cellStyle name="Separador de milhares 13 2 3" xfId="2033"/>
    <cellStyle name="Separador de milhares 13 2 3 2" xfId="22088"/>
    <cellStyle name="Separador de milhares 13 2 3 2 2" xfId="22651"/>
    <cellStyle name="Separador de milhares 13 2 3 2 2 2" xfId="23538"/>
    <cellStyle name="Separador de milhares 13 2 3 2 2 2 2" xfId="25314"/>
    <cellStyle name="Separador de milhares 13 2 3 2 2 2 2 2" xfId="28865"/>
    <cellStyle name="Separador de milhares 13 2 3 2 2 2 2 2 2" xfId="53303"/>
    <cellStyle name="Separador de milhares 13 2 3 2 2 2 2 3" xfId="47352"/>
    <cellStyle name="Separador de milhares 13 2 3 2 2 2 3" xfId="27089"/>
    <cellStyle name="Separador de milhares 13 2 3 2 2 2 3 2" xfId="53302"/>
    <cellStyle name="Separador de milhares 13 2 3 2 2 2 4" xfId="47351"/>
    <cellStyle name="Separador de milhares 13 2 3 2 2 3" xfId="24426"/>
    <cellStyle name="Separador de milhares 13 2 3 2 2 3 2" xfId="27977"/>
    <cellStyle name="Separador de milhares 13 2 3 2 2 3 2 2" xfId="53304"/>
    <cellStyle name="Separador de milhares 13 2 3 2 2 3 3" xfId="47353"/>
    <cellStyle name="Separador de milhares 13 2 3 2 2 4" xfId="26202"/>
    <cellStyle name="Separador de milhares 13 2 3 2 2 4 2" xfId="53301"/>
    <cellStyle name="Separador de milhares 13 2 3 2 2 5" xfId="47350"/>
    <cellStyle name="Separador de milhares 13 2 3 2 3" xfId="23035"/>
    <cellStyle name="Separador de milhares 13 2 3 2 3 2" xfId="24811"/>
    <cellStyle name="Separador de milhares 13 2 3 2 3 2 2" xfId="28362"/>
    <cellStyle name="Separador de milhares 13 2 3 2 3 2 2 2" xfId="53306"/>
    <cellStyle name="Separador de milhares 13 2 3 2 3 2 3" xfId="47355"/>
    <cellStyle name="Separador de milhares 13 2 3 2 3 3" xfId="26586"/>
    <cellStyle name="Separador de milhares 13 2 3 2 3 3 2" xfId="53305"/>
    <cellStyle name="Separador de milhares 13 2 3 2 3 4" xfId="47354"/>
    <cellStyle name="Separador de milhares 13 2 3 2 4" xfId="23923"/>
    <cellStyle name="Separador de milhares 13 2 3 2 4 2" xfId="27474"/>
    <cellStyle name="Separador de milhares 13 2 3 2 4 2 2" xfId="53307"/>
    <cellStyle name="Separador de milhares 13 2 3 2 4 3" xfId="47356"/>
    <cellStyle name="Separador de milhares 13 2 3 2 5" xfId="25699"/>
    <cellStyle name="Separador de milhares 13 2 3 2 5 2" xfId="53300"/>
    <cellStyle name="Separador de milhares 13 2 3 2 6" xfId="47349"/>
    <cellStyle name="Separador de milhares 13 2 4" xfId="56072"/>
    <cellStyle name="Separador de milhares 13 3" xfId="1876"/>
    <cellStyle name="Separador de milhares 13 3 2" xfId="22057"/>
    <cellStyle name="Separador de milhares 13 3 2 2" xfId="22620"/>
    <cellStyle name="Separador de milhares 13 3 2 2 2" xfId="23507"/>
    <cellStyle name="Separador de milhares 13 3 2 2 2 2" xfId="25283"/>
    <cellStyle name="Separador de milhares 13 3 2 2 2 2 2" xfId="28834"/>
    <cellStyle name="Separador de milhares 13 3 2 2 2 2 2 2" xfId="53311"/>
    <cellStyle name="Separador de milhares 13 3 2 2 2 2 3" xfId="47360"/>
    <cellStyle name="Separador de milhares 13 3 2 2 2 3" xfId="27058"/>
    <cellStyle name="Separador de milhares 13 3 2 2 2 3 2" xfId="53310"/>
    <cellStyle name="Separador de milhares 13 3 2 2 2 4" xfId="47359"/>
    <cellStyle name="Separador de milhares 13 3 2 2 3" xfId="24395"/>
    <cellStyle name="Separador de milhares 13 3 2 2 3 2" xfId="27946"/>
    <cellStyle name="Separador de milhares 13 3 2 2 3 2 2" xfId="53312"/>
    <cellStyle name="Separador de milhares 13 3 2 2 3 3" xfId="47361"/>
    <cellStyle name="Separador de milhares 13 3 2 2 4" xfId="26171"/>
    <cellStyle name="Separador de milhares 13 3 2 2 4 2" xfId="53309"/>
    <cellStyle name="Separador de milhares 13 3 2 2 5" xfId="47358"/>
    <cellStyle name="Separador de milhares 13 3 2 3" xfId="23004"/>
    <cellStyle name="Separador de milhares 13 3 2 3 2" xfId="24780"/>
    <cellStyle name="Separador de milhares 13 3 2 3 2 2" xfId="28331"/>
    <cellStyle name="Separador de milhares 13 3 2 3 2 2 2" xfId="53314"/>
    <cellStyle name="Separador de milhares 13 3 2 3 2 3" xfId="47363"/>
    <cellStyle name="Separador de milhares 13 3 2 3 3" xfId="26555"/>
    <cellStyle name="Separador de milhares 13 3 2 3 3 2" xfId="53313"/>
    <cellStyle name="Separador de milhares 13 3 2 3 4" xfId="47362"/>
    <cellStyle name="Separador de milhares 13 3 2 4" xfId="23892"/>
    <cellStyle name="Separador de milhares 13 3 2 4 2" xfId="27443"/>
    <cellStyle name="Separador de milhares 13 3 2 4 2 2" xfId="53315"/>
    <cellStyle name="Separador de milhares 13 3 2 4 3" xfId="47364"/>
    <cellStyle name="Separador de milhares 13 3 2 5" xfId="25668"/>
    <cellStyle name="Separador de milhares 13 3 2 5 2" xfId="53308"/>
    <cellStyle name="Separador de milhares 13 3 2 6" xfId="47357"/>
    <cellStyle name="Separador de milhares 13 4" xfId="1874"/>
    <cellStyle name="Separador de milhares 13 4 2" xfId="22055"/>
    <cellStyle name="Separador de milhares 13 4 2 2" xfId="22618"/>
    <cellStyle name="Separador de milhares 13 4 2 2 2" xfId="23505"/>
    <cellStyle name="Separador de milhares 13 4 2 2 2 2" xfId="25281"/>
    <cellStyle name="Separador de milhares 13 4 2 2 2 2 2" xfId="28832"/>
    <cellStyle name="Separador de milhares 13 4 2 2 2 2 2 2" xfId="53319"/>
    <cellStyle name="Separador de milhares 13 4 2 2 2 2 3" xfId="47368"/>
    <cellStyle name="Separador de milhares 13 4 2 2 2 3" xfId="27056"/>
    <cellStyle name="Separador de milhares 13 4 2 2 2 3 2" xfId="53318"/>
    <cellStyle name="Separador de milhares 13 4 2 2 2 4" xfId="47367"/>
    <cellStyle name="Separador de milhares 13 4 2 2 3" xfId="24393"/>
    <cellStyle name="Separador de milhares 13 4 2 2 3 2" xfId="27944"/>
    <cellStyle name="Separador de milhares 13 4 2 2 3 2 2" xfId="53320"/>
    <cellStyle name="Separador de milhares 13 4 2 2 3 3" xfId="47369"/>
    <cellStyle name="Separador de milhares 13 4 2 2 4" xfId="26169"/>
    <cellStyle name="Separador de milhares 13 4 2 2 4 2" xfId="53317"/>
    <cellStyle name="Separador de milhares 13 4 2 2 5" xfId="47366"/>
    <cellStyle name="Separador de milhares 13 4 2 3" xfId="23002"/>
    <cellStyle name="Separador de milhares 13 4 2 3 2" xfId="24778"/>
    <cellStyle name="Separador de milhares 13 4 2 3 2 2" xfId="28329"/>
    <cellStyle name="Separador de milhares 13 4 2 3 2 2 2" xfId="53322"/>
    <cellStyle name="Separador de milhares 13 4 2 3 2 3" xfId="47371"/>
    <cellStyle name="Separador de milhares 13 4 2 3 3" xfId="26553"/>
    <cellStyle name="Separador de milhares 13 4 2 3 3 2" xfId="53321"/>
    <cellStyle name="Separador de milhares 13 4 2 3 4" xfId="47370"/>
    <cellStyle name="Separador de milhares 13 4 2 4" xfId="23890"/>
    <cellStyle name="Separador de milhares 13 4 2 4 2" xfId="27441"/>
    <cellStyle name="Separador de milhares 13 4 2 4 2 2" xfId="53323"/>
    <cellStyle name="Separador de milhares 13 4 2 4 3" xfId="47372"/>
    <cellStyle name="Separador de milhares 13 4 2 5" xfId="25666"/>
    <cellStyle name="Separador de milhares 13 4 2 5 2" xfId="53316"/>
    <cellStyle name="Separador de milhares 13 4 2 6" xfId="47365"/>
    <cellStyle name="Separador de milhares 13 5" xfId="29282"/>
    <cellStyle name="Separador de milhares 13 5 2" xfId="52571"/>
    <cellStyle name="Separador de milhares 14" xfId="1699"/>
    <cellStyle name="Separador de milhares 14 10" xfId="2104"/>
    <cellStyle name="Separador de milhares 14 10 2" xfId="22110"/>
    <cellStyle name="Separador de milhares 14 10 2 2" xfId="22673"/>
    <cellStyle name="Separador de milhares 14 10 2 2 2" xfId="23560"/>
    <cellStyle name="Separador de milhares 14 10 2 2 2 2" xfId="25336"/>
    <cellStyle name="Separador de milhares 14 10 2 2 2 2 2" xfId="28887"/>
    <cellStyle name="Separador de milhares 14 10 2 2 2 2 2 2" xfId="53327"/>
    <cellStyle name="Separador de milhares 14 10 2 2 2 2 3" xfId="47376"/>
    <cellStyle name="Separador de milhares 14 10 2 2 2 3" xfId="27111"/>
    <cellStyle name="Separador de milhares 14 10 2 2 2 3 2" xfId="53326"/>
    <cellStyle name="Separador de milhares 14 10 2 2 2 4" xfId="47375"/>
    <cellStyle name="Separador de milhares 14 10 2 2 3" xfId="24448"/>
    <cellStyle name="Separador de milhares 14 10 2 2 3 2" xfId="27999"/>
    <cellStyle name="Separador de milhares 14 10 2 2 3 2 2" xfId="53328"/>
    <cellStyle name="Separador de milhares 14 10 2 2 3 3" xfId="47377"/>
    <cellStyle name="Separador de milhares 14 10 2 2 4" xfId="26224"/>
    <cellStyle name="Separador de milhares 14 10 2 2 4 2" xfId="53325"/>
    <cellStyle name="Separador de milhares 14 10 2 2 5" xfId="47374"/>
    <cellStyle name="Separador de milhares 14 10 2 3" xfId="23057"/>
    <cellStyle name="Separador de milhares 14 10 2 3 2" xfId="24833"/>
    <cellStyle name="Separador de milhares 14 10 2 3 2 2" xfId="28384"/>
    <cellStyle name="Separador de milhares 14 10 2 3 2 2 2" xfId="53330"/>
    <cellStyle name="Separador de milhares 14 10 2 3 2 3" xfId="47379"/>
    <cellStyle name="Separador de milhares 14 10 2 3 3" xfId="26608"/>
    <cellStyle name="Separador de milhares 14 10 2 3 3 2" xfId="53329"/>
    <cellStyle name="Separador de milhares 14 10 2 3 4" xfId="47378"/>
    <cellStyle name="Separador de milhares 14 10 2 4" xfId="23945"/>
    <cellStyle name="Separador de milhares 14 10 2 4 2" xfId="27496"/>
    <cellStyle name="Separador de milhares 14 10 2 4 2 2" xfId="53331"/>
    <cellStyle name="Separador de milhares 14 10 2 4 3" xfId="47380"/>
    <cellStyle name="Separador de milhares 14 10 2 5" xfId="25721"/>
    <cellStyle name="Separador de milhares 14 10 2 5 2" xfId="53324"/>
    <cellStyle name="Separador de milhares 14 10 2 6" xfId="47373"/>
    <cellStyle name="Separador de milhares 14 11" xfId="21801"/>
    <cellStyle name="Separador de milhares 14 11 2" xfId="21843"/>
    <cellStyle name="Separador de milhares 14 11 2 2" xfId="22146"/>
    <cellStyle name="Separador de milhares 14 11 2 2 2" xfId="22709"/>
    <cellStyle name="Separador de milhares 14 11 2 2 2 2" xfId="23596"/>
    <cellStyle name="Separador de milhares 14 11 2 2 2 2 2" xfId="25372"/>
    <cellStyle name="Separador de milhares 14 11 2 2 2 2 2 2" xfId="28923"/>
    <cellStyle name="Separador de milhares 14 11 2 2 2 2 2 2 2" xfId="53335"/>
    <cellStyle name="Separador de milhares 14 11 2 2 2 2 2 3" xfId="47384"/>
    <cellStyle name="Separador de milhares 14 11 2 2 2 2 3" xfId="27147"/>
    <cellStyle name="Separador de milhares 14 11 2 2 2 2 3 2" xfId="53334"/>
    <cellStyle name="Separador de milhares 14 11 2 2 2 2 4" xfId="47383"/>
    <cellStyle name="Separador de milhares 14 11 2 2 2 3" xfId="24484"/>
    <cellStyle name="Separador de milhares 14 11 2 2 2 3 2" xfId="28035"/>
    <cellStyle name="Separador de milhares 14 11 2 2 2 3 2 2" xfId="53336"/>
    <cellStyle name="Separador de milhares 14 11 2 2 2 3 3" xfId="47385"/>
    <cellStyle name="Separador de milhares 14 11 2 2 2 4" xfId="26260"/>
    <cellStyle name="Separador de milhares 14 11 2 2 2 4 2" xfId="53333"/>
    <cellStyle name="Separador de milhares 14 11 2 2 2 5" xfId="47382"/>
    <cellStyle name="Separador de milhares 14 11 2 2 3" xfId="23093"/>
    <cellStyle name="Separador de milhares 14 11 2 2 3 2" xfId="24869"/>
    <cellStyle name="Separador de milhares 14 11 2 2 3 2 2" xfId="28420"/>
    <cellStyle name="Separador de milhares 14 11 2 2 3 2 2 2" xfId="53338"/>
    <cellStyle name="Separador de milhares 14 11 2 2 3 2 3" xfId="47387"/>
    <cellStyle name="Separador de milhares 14 11 2 2 3 3" xfId="26644"/>
    <cellStyle name="Separador de milhares 14 11 2 2 3 3 2" xfId="53337"/>
    <cellStyle name="Separador de milhares 14 11 2 2 3 4" xfId="47386"/>
    <cellStyle name="Separador de milhares 14 11 2 2 4" xfId="23981"/>
    <cellStyle name="Separador de milhares 14 11 2 2 4 2" xfId="27532"/>
    <cellStyle name="Separador de milhares 14 11 2 2 4 2 2" xfId="53339"/>
    <cellStyle name="Separador de milhares 14 11 2 2 4 3" xfId="47388"/>
    <cellStyle name="Separador de milhares 14 11 2 2 5" xfId="25757"/>
    <cellStyle name="Separador de milhares 14 11 2 2 5 2" xfId="53332"/>
    <cellStyle name="Separador de milhares 14 11 2 2 6" xfId="47381"/>
    <cellStyle name="Separador de milhares 14 11 3" xfId="21878"/>
    <cellStyle name="Separador de milhares 14 11 3 2" xfId="22152"/>
    <cellStyle name="Separador de milhares 14 11 3 2 2" xfId="22715"/>
    <cellStyle name="Separador de milhares 14 11 3 2 2 2" xfId="23602"/>
    <cellStyle name="Separador de milhares 14 11 3 2 2 2 2" xfId="25378"/>
    <cellStyle name="Separador de milhares 14 11 3 2 2 2 2 2" xfId="28929"/>
    <cellStyle name="Separador de milhares 14 11 3 2 2 2 2 2 2" xfId="53343"/>
    <cellStyle name="Separador de milhares 14 11 3 2 2 2 2 3" xfId="47392"/>
    <cellStyle name="Separador de milhares 14 11 3 2 2 2 3" xfId="27153"/>
    <cellStyle name="Separador de milhares 14 11 3 2 2 2 3 2" xfId="53342"/>
    <cellStyle name="Separador de milhares 14 11 3 2 2 2 4" xfId="47391"/>
    <cellStyle name="Separador de milhares 14 11 3 2 2 3" xfId="24490"/>
    <cellStyle name="Separador de milhares 14 11 3 2 2 3 2" xfId="28041"/>
    <cellStyle name="Separador de milhares 14 11 3 2 2 3 2 2" xfId="53344"/>
    <cellStyle name="Separador de milhares 14 11 3 2 2 3 3" xfId="47393"/>
    <cellStyle name="Separador de milhares 14 11 3 2 2 4" xfId="26266"/>
    <cellStyle name="Separador de milhares 14 11 3 2 2 4 2" xfId="53341"/>
    <cellStyle name="Separador de milhares 14 11 3 2 2 5" xfId="47390"/>
    <cellStyle name="Separador de milhares 14 11 3 2 3" xfId="23099"/>
    <cellStyle name="Separador de milhares 14 11 3 2 3 2" xfId="24875"/>
    <cellStyle name="Separador de milhares 14 11 3 2 3 2 2" xfId="28426"/>
    <cellStyle name="Separador de milhares 14 11 3 2 3 2 2 2" xfId="53346"/>
    <cellStyle name="Separador de milhares 14 11 3 2 3 2 3" xfId="47395"/>
    <cellStyle name="Separador de milhares 14 11 3 2 3 3" xfId="26650"/>
    <cellStyle name="Separador de milhares 14 11 3 2 3 3 2" xfId="53345"/>
    <cellStyle name="Separador de milhares 14 11 3 2 3 4" xfId="47394"/>
    <cellStyle name="Separador de milhares 14 11 3 2 4" xfId="23987"/>
    <cellStyle name="Separador de milhares 14 11 3 2 4 2" xfId="27538"/>
    <cellStyle name="Separador de milhares 14 11 3 2 4 2 2" xfId="53347"/>
    <cellStyle name="Separador de milhares 14 11 3 2 4 3" xfId="47396"/>
    <cellStyle name="Separador de milhares 14 11 3 2 5" xfId="25763"/>
    <cellStyle name="Separador de milhares 14 11 3 2 5 2" xfId="53340"/>
    <cellStyle name="Separador de milhares 14 11 3 2 6" xfId="47389"/>
    <cellStyle name="Separador de milhares 14 11 4" xfId="22130"/>
    <cellStyle name="Separador de milhares 14 11 4 2" xfId="22693"/>
    <cellStyle name="Separador de milhares 14 11 4 2 2" xfId="23580"/>
    <cellStyle name="Separador de milhares 14 11 4 2 2 2" xfId="25356"/>
    <cellStyle name="Separador de milhares 14 11 4 2 2 2 2" xfId="28907"/>
    <cellStyle name="Separador de milhares 14 11 4 2 2 2 2 2" xfId="53351"/>
    <cellStyle name="Separador de milhares 14 11 4 2 2 2 3" xfId="47400"/>
    <cellStyle name="Separador de milhares 14 11 4 2 2 3" xfId="27131"/>
    <cellStyle name="Separador de milhares 14 11 4 2 2 3 2" xfId="53350"/>
    <cellStyle name="Separador de milhares 14 11 4 2 2 4" xfId="47399"/>
    <cellStyle name="Separador de milhares 14 11 4 2 3" xfId="24468"/>
    <cellStyle name="Separador de milhares 14 11 4 2 3 2" xfId="28019"/>
    <cellStyle name="Separador de milhares 14 11 4 2 3 2 2" xfId="53352"/>
    <cellStyle name="Separador de milhares 14 11 4 2 3 3" xfId="47401"/>
    <cellStyle name="Separador de milhares 14 11 4 2 4" xfId="26244"/>
    <cellStyle name="Separador de milhares 14 11 4 2 4 2" xfId="53349"/>
    <cellStyle name="Separador de milhares 14 11 4 2 5" xfId="47398"/>
    <cellStyle name="Separador de milhares 14 11 4 3" xfId="23077"/>
    <cellStyle name="Separador de milhares 14 11 4 3 2" xfId="24853"/>
    <cellStyle name="Separador de milhares 14 11 4 3 2 2" xfId="28404"/>
    <cellStyle name="Separador de milhares 14 11 4 3 2 2 2" xfId="53354"/>
    <cellStyle name="Separador de milhares 14 11 4 3 2 3" xfId="47403"/>
    <cellStyle name="Separador de milhares 14 11 4 3 3" xfId="26628"/>
    <cellStyle name="Separador de milhares 14 11 4 3 3 2" xfId="53353"/>
    <cellStyle name="Separador de milhares 14 11 4 3 4" xfId="47402"/>
    <cellStyle name="Separador de milhares 14 11 4 4" xfId="23965"/>
    <cellStyle name="Separador de milhares 14 11 4 4 2" xfId="27516"/>
    <cellStyle name="Separador de milhares 14 11 4 4 2 2" xfId="53355"/>
    <cellStyle name="Separador de milhares 14 11 4 4 3" xfId="47404"/>
    <cellStyle name="Separador de milhares 14 11 4 5" xfId="25741"/>
    <cellStyle name="Separador de milhares 14 11 4 5 2" xfId="53348"/>
    <cellStyle name="Separador de milhares 14 11 4 6" xfId="47397"/>
    <cellStyle name="Separador de milhares 14 12" xfId="21928"/>
    <cellStyle name="Separador de milhares 14 12 2" xfId="22491"/>
    <cellStyle name="Separador de milhares 14 12 2 2" xfId="23378"/>
    <cellStyle name="Separador de milhares 14 12 2 2 2" xfId="25154"/>
    <cellStyle name="Separador de milhares 14 12 2 2 2 2" xfId="28705"/>
    <cellStyle name="Separador de milhares 14 12 2 2 2 2 2" xfId="53359"/>
    <cellStyle name="Separador de milhares 14 12 2 2 2 3" xfId="47408"/>
    <cellStyle name="Separador de milhares 14 12 2 2 3" xfId="26929"/>
    <cellStyle name="Separador de milhares 14 12 2 2 3 2" xfId="53358"/>
    <cellStyle name="Separador de milhares 14 12 2 2 4" xfId="47407"/>
    <cellStyle name="Separador de milhares 14 12 2 3" xfId="24266"/>
    <cellStyle name="Separador de milhares 14 12 2 3 2" xfId="27817"/>
    <cellStyle name="Separador de milhares 14 12 2 3 2 2" xfId="53360"/>
    <cellStyle name="Separador de milhares 14 12 2 3 3" xfId="47409"/>
    <cellStyle name="Separador de milhares 14 12 2 4" xfId="26042"/>
    <cellStyle name="Separador de milhares 14 12 2 4 2" xfId="53357"/>
    <cellStyle name="Separador de milhares 14 12 2 5" xfId="47406"/>
    <cellStyle name="Separador de milhares 14 12 3" xfId="22875"/>
    <cellStyle name="Separador de milhares 14 12 3 2" xfId="24651"/>
    <cellStyle name="Separador de milhares 14 12 3 2 2" xfId="28202"/>
    <cellStyle name="Separador de milhares 14 12 3 2 2 2" xfId="53362"/>
    <cellStyle name="Separador de milhares 14 12 3 2 3" xfId="47411"/>
    <cellStyle name="Separador de milhares 14 12 3 3" xfId="26426"/>
    <cellStyle name="Separador de milhares 14 12 3 3 2" xfId="53361"/>
    <cellStyle name="Separador de milhares 14 12 3 4" xfId="47410"/>
    <cellStyle name="Separador de milhares 14 12 4" xfId="23763"/>
    <cellStyle name="Separador de milhares 14 12 4 2" xfId="27314"/>
    <cellStyle name="Separador de milhares 14 12 4 2 2" xfId="53363"/>
    <cellStyle name="Separador de milhares 14 12 4 3" xfId="47412"/>
    <cellStyle name="Separador de milhares 14 12 5" xfId="25539"/>
    <cellStyle name="Separador de milhares 14 12 5 2" xfId="53356"/>
    <cellStyle name="Separador de milhares 14 12 6" xfId="47405"/>
    <cellStyle name="Separador de milhares 14 2" xfId="1830"/>
    <cellStyle name="Separador de milhares 14 2 2" xfId="2058"/>
    <cellStyle name="Separador de milhares 14 2 2 2" xfId="21798"/>
    <cellStyle name="Separador de milhares 14 2 2 2 2" xfId="22127"/>
    <cellStyle name="Separador de milhares 14 2 2 2 2 2" xfId="22690"/>
    <cellStyle name="Separador de milhares 14 2 2 2 2 2 2" xfId="23577"/>
    <cellStyle name="Separador de milhares 14 2 2 2 2 2 2 2" xfId="25353"/>
    <cellStyle name="Separador de milhares 14 2 2 2 2 2 2 2 2" xfId="28904"/>
    <cellStyle name="Separador de milhares 14 2 2 2 2 2 2 2 2 2" xfId="53367"/>
    <cellStyle name="Separador de milhares 14 2 2 2 2 2 2 2 3" xfId="47416"/>
    <cellStyle name="Separador de milhares 14 2 2 2 2 2 2 3" xfId="27128"/>
    <cellStyle name="Separador de milhares 14 2 2 2 2 2 2 3 2" xfId="53366"/>
    <cellStyle name="Separador de milhares 14 2 2 2 2 2 2 4" xfId="47415"/>
    <cellStyle name="Separador de milhares 14 2 2 2 2 2 3" xfId="24465"/>
    <cellStyle name="Separador de milhares 14 2 2 2 2 2 3 2" xfId="28016"/>
    <cellStyle name="Separador de milhares 14 2 2 2 2 2 3 2 2" xfId="53368"/>
    <cellStyle name="Separador de milhares 14 2 2 2 2 2 3 3" xfId="47417"/>
    <cellStyle name="Separador de milhares 14 2 2 2 2 2 4" xfId="26241"/>
    <cellStyle name="Separador de milhares 14 2 2 2 2 2 4 2" xfId="53365"/>
    <cellStyle name="Separador de milhares 14 2 2 2 2 2 5" xfId="47414"/>
    <cellStyle name="Separador de milhares 14 2 2 2 2 3" xfId="23074"/>
    <cellStyle name="Separador de milhares 14 2 2 2 2 3 2" xfId="24850"/>
    <cellStyle name="Separador de milhares 14 2 2 2 2 3 2 2" xfId="28401"/>
    <cellStyle name="Separador de milhares 14 2 2 2 2 3 2 2 2" xfId="53370"/>
    <cellStyle name="Separador de milhares 14 2 2 2 2 3 2 3" xfId="47419"/>
    <cellStyle name="Separador de milhares 14 2 2 2 2 3 3" xfId="26625"/>
    <cellStyle name="Separador de milhares 14 2 2 2 2 3 3 2" xfId="53369"/>
    <cellStyle name="Separador de milhares 14 2 2 2 2 3 4" xfId="47418"/>
    <cellStyle name="Separador de milhares 14 2 2 2 2 4" xfId="23962"/>
    <cellStyle name="Separador de milhares 14 2 2 2 2 4 2" xfId="27513"/>
    <cellStyle name="Separador de milhares 14 2 2 2 2 4 2 2" xfId="53371"/>
    <cellStyle name="Separador de milhares 14 2 2 2 2 4 3" xfId="47420"/>
    <cellStyle name="Separador de milhares 14 2 2 2 2 5" xfId="25738"/>
    <cellStyle name="Separador de milhares 14 2 2 2 2 5 2" xfId="53364"/>
    <cellStyle name="Separador de milhares 14 2 2 2 2 6" xfId="47413"/>
    <cellStyle name="Separador de milhares 14 2 2 3" xfId="21820"/>
    <cellStyle name="Separador de milhares 14 2 2 3 2" xfId="21842"/>
    <cellStyle name="Separador de milhares 14 2 2 3 2 2" xfId="22145"/>
    <cellStyle name="Separador de milhares 14 2 2 3 2 2 2" xfId="22708"/>
    <cellStyle name="Separador de milhares 14 2 2 3 2 2 2 2" xfId="23595"/>
    <cellStyle name="Separador de milhares 14 2 2 3 2 2 2 2 2" xfId="25371"/>
    <cellStyle name="Separador de milhares 14 2 2 3 2 2 2 2 2 2" xfId="28922"/>
    <cellStyle name="Separador de milhares 14 2 2 3 2 2 2 2 2 2 2" xfId="53375"/>
    <cellStyle name="Separador de milhares 14 2 2 3 2 2 2 2 2 3" xfId="47424"/>
    <cellStyle name="Separador de milhares 14 2 2 3 2 2 2 2 3" xfId="27146"/>
    <cellStyle name="Separador de milhares 14 2 2 3 2 2 2 2 3 2" xfId="53374"/>
    <cellStyle name="Separador de milhares 14 2 2 3 2 2 2 2 4" xfId="47423"/>
    <cellStyle name="Separador de milhares 14 2 2 3 2 2 2 3" xfId="24483"/>
    <cellStyle name="Separador de milhares 14 2 2 3 2 2 2 3 2" xfId="28034"/>
    <cellStyle name="Separador de milhares 14 2 2 3 2 2 2 3 2 2" xfId="53376"/>
    <cellStyle name="Separador de milhares 14 2 2 3 2 2 2 3 3" xfId="47425"/>
    <cellStyle name="Separador de milhares 14 2 2 3 2 2 2 4" xfId="26259"/>
    <cellStyle name="Separador de milhares 14 2 2 3 2 2 2 4 2" xfId="53373"/>
    <cellStyle name="Separador de milhares 14 2 2 3 2 2 2 5" xfId="47422"/>
    <cellStyle name="Separador de milhares 14 2 2 3 2 2 3" xfId="23092"/>
    <cellStyle name="Separador de milhares 14 2 2 3 2 2 3 2" xfId="24868"/>
    <cellStyle name="Separador de milhares 14 2 2 3 2 2 3 2 2" xfId="28419"/>
    <cellStyle name="Separador de milhares 14 2 2 3 2 2 3 2 2 2" xfId="53378"/>
    <cellStyle name="Separador de milhares 14 2 2 3 2 2 3 2 3" xfId="47427"/>
    <cellStyle name="Separador de milhares 14 2 2 3 2 2 3 3" xfId="26643"/>
    <cellStyle name="Separador de milhares 14 2 2 3 2 2 3 3 2" xfId="53377"/>
    <cellStyle name="Separador de milhares 14 2 2 3 2 2 3 4" xfId="47426"/>
    <cellStyle name="Separador de milhares 14 2 2 3 2 2 4" xfId="23980"/>
    <cellStyle name="Separador de milhares 14 2 2 3 2 2 4 2" xfId="27531"/>
    <cellStyle name="Separador de milhares 14 2 2 3 2 2 4 2 2" xfId="53379"/>
    <cellStyle name="Separador de milhares 14 2 2 3 2 2 4 3" xfId="47428"/>
    <cellStyle name="Separador de milhares 14 2 2 3 2 2 5" xfId="25756"/>
    <cellStyle name="Separador de milhares 14 2 2 3 2 2 5 2" xfId="53372"/>
    <cellStyle name="Separador de milhares 14 2 2 3 2 2 6" xfId="47421"/>
    <cellStyle name="Separador de milhares 14 2 2 3 3" xfId="21897"/>
    <cellStyle name="Separador de milhares 14 2 2 3 3 2" xfId="22171"/>
    <cellStyle name="Separador de milhares 14 2 2 3 3 2 2" xfId="22720"/>
    <cellStyle name="Separador de milhares 14 2 2 3 3 2 2 2" xfId="23607"/>
    <cellStyle name="Separador de milhares 14 2 2 3 3 2 2 2 2" xfId="25383"/>
    <cellStyle name="Separador de milhares 14 2 2 3 3 2 2 2 2 2" xfId="28934"/>
    <cellStyle name="Separador de milhares 14 2 2 3 3 2 2 2 2 2 2" xfId="53383"/>
    <cellStyle name="Separador de milhares 14 2 2 3 3 2 2 2 2 3" xfId="47432"/>
    <cellStyle name="Separador de milhares 14 2 2 3 3 2 2 2 3" xfId="27158"/>
    <cellStyle name="Separador de milhares 14 2 2 3 3 2 2 2 3 2" xfId="53382"/>
    <cellStyle name="Separador de milhares 14 2 2 3 3 2 2 2 4" xfId="47431"/>
    <cellStyle name="Separador de milhares 14 2 2 3 3 2 2 3" xfId="24495"/>
    <cellStyle name="Separador de milhares 14 2 2 3 3 2 2 3 2" xfId="28046"/>
    <cellStyle name="Separador de milhares 14 2 2 3 3 2 2 3 2 2" xfId="53384"/>
    <cellStyle name="Separador de milhares 14 2 2 3 3 2 2 3 3" xfId="47433"/>
    <cellStyle name="Separador de milhares 14 2 2 3 3 2 2 4" xfId="26271"/>
    <cellStyle name="Separador de milhares 14 2 2 3 3 2 2 4 2" xfId="53381"/>
    <cellStyle name="Separador de milhares 14 2 2 3 3 2 2 5" xfId="47430"/>
    <cellStyle name="Separador de milhares 14 2 2 3 3 2 3" xfId="23104"/>
    <cellStyle name="Separador de milhares 14 2 2 3 3 2 3 2" xfId="24880"/>
    <cellStyle name="Separador de milhares 14 2 2 3 3 2 3 2 2" xfId="28431"/>
    <cellStyle name="Separador de milhares 14 2 2 3 3 2 3 2 2 2" xfId="53386"/>
    <cellStyle name="Separador de milhares 14 2 2 3 3 2 3 2 3" xfId="47435"/>
    <cellStyle name="Separador de milhares 14 2 2 3 3 2 3 3" xfId="26655"/>
    <cellStyle name="Separador de milhares 14 2 2 3 3 2 3 3 2" xfId="53385"/>
    <cellStyle name="Separador de milhares 14 2 2 3 3 2 3 4" xfId="47434"/>
    <cellStyle name="Separador de milhares 14 2 2 3 3 2 4" xfId="23992"/>
    <cellStyle name="Separador de milhares 14 2 2 3 3 2 4 2" xfId="27543"/>
    <cellStyle name="Separador de milhares 14 2 2 3 3 2 4 2 2" xfId="53387"/>
    <cellStyle name="Separador de milhares 14 2 2 3 3 2 4 3" xfId="47436"/>
    <cellStyle name="Separador de milhares 14 2 2 3 3 2 5" xfId="25768"/>
    <cellStyle name="Separador de milhares 14 2 2 3 3 2 5 2" xfId="53380"/>
    <cellStyle name="Separador de milhares 14 2 2 3 3 2 6" xfId="47429"/>
    <cellStyle name="Separador de milhares 14 2 2 3 4" xfId="22135"/>
    <cellStyle name="Separador de milhares 14 2 2 3 4 2" xfId="22698"/>
    <cellStyle name="Separador de milhares 14 2 2 3 4 2 2" xfId="23585"/>
    <cellStyle name="Separador de milhares 14 2 2 3 4 2 2 2" xfId="25361"/>
    <cellStyle name="Separador de milhares 14 2 2 3 4 2 2 2 2" xfId="28912"/>
    <cellStyle name="Separador de milhares 14 2 2 3 4 2 2 2 2 2" xfId="53391"/>
    <cellStyle name="Separador de milhares 14 2 2 3 4 2 2 2 3" xfId="47440"/>
    <cellStyle name="Separador de milhares 14 2 2 3 4 2 2 3" xfId="27136"/>
    <cellStyle name="Separador de milhares 14 2 2 3 4 2 2 3 2" xfId="53390"/>
    <cellStyle name="Separador de milhares 14 2 2 3 4 2 2 4" xfId="47439"/>
    <cellStyle name="Separador de milhares 14 2 2 3 4 2 3" xfId="24473"/>
    <cellStyle name="Separador de milhares 14 2 2 3 4 2 3 2" xfId="28024"/>
    <cellStyle name="Separador de milhares 14 2 2 3 4 2 3 2 2" xfId="53392"/>
    <cellStyle name="Separador de milhares 14 2 2 3 4 2 3 3" xfId="47441"/>
    <cellStyle name="Separador de milhares 14 2 2 3 4 2 4" xfId="26249"/>
    <cellStyle name="Separador de milhares 14 2 2 3 4 2 4 2" xfId="53389"/>
    <cellStyle name="Separador de milhares 14 2 2 3 4 2 5" xfId="47438"/>
    <cellStyle name="Separador de milhares 14 2 2 3 4 3" xfId="23082"/>
    <cellStyle name="Separador de milhares 14 2 2 3 4 3 2" xfId="24858"/>
    <cellStyle name="Separador de milhares 14 2 2 3 4 3 2 2" xfId="28409"/>
    <cellStyle name="Separador de milhares 14 2 2 3 4 3 2 2 2" xfId="53394"/>
    <cellStyle name="Separador de milhares 14 2 2 3 4 3 2 3" xfId="47443"/>
    <cellStyle name="Separador de milhares 14 2 2 3 4 3 3" xfId="26633"/>
    <cellStyle name="Separador de milhares 14 2 2 3 4 3 3 2" xfId="53393"/>
    <cellStyle name="Separador de milhares 14 2 2 3 4 3 4" xfId="47442"/>
    <cellStyle name="Separador de milhares 14 2 2 3 4 4" xfId="23970"/>
    <cellStyle name="Separador de milhares 14 2 2 3 4 4 2" xfId="27521"/>
    <cellStyle name="Separador de milhares 14 2 2 3 4 4 2 2" xfId="53395"/>
    <cellStyle name="Separador de milhares 14 2 2 3 4 4 3" xfId="47444"/>
    <cellStyle name="Separador de milhares 14 2 2 3 4 5" xfId="25746"/>
    <cellStyle name="Separador de milhares 14 2 2 3 4 5 2" xfId="53388"/>
    <cellStyle name="Separador de milhares 14 2 2 3 4 6" xfId="47437"/>
    <cellStyle name="Separador de milhares 14 2 2 4" xfId="21836"/>
    <cellStyle name="Separador de milhares 14 2 2 4 2" xfId="22141"/>
    <cellStyle name="Separador de milhares 14 2 2 4 2 2" xfId="22704"/>
    <cellStyle name="Separador de milhares 14 2 2 4 2 2 2" xfId="23591"/>
    <cellStyle name="Separador de milhares 14 2 2 4 2 2 2 2" xfId="25367"/>
    <cellStyle name="Separador de milhares 14 2 2 4 2 2 2 2 2" xfId="28918"/>
    <cellStyle name="Separador de milhares 14 2 2 4 2 2 2 2 2 2" xfId="53399"/>
    <cellStyle name="Separador de milhares 14 2 2 4 2 2 2 2 3" xfId="47448"/>
    <cellStyle name="Separador de milhares 14 2 2 4 2 2 2 3" xfId="27142"/>
    <cellStyle name="Separador de milhares 14 2 2 4 2 2 2 3 2" xfId="53398"/>
    <cellStyle name="Separador de milhares 14 2 2 4 2 2 2 4" xfId="47447"/>
    <cellStyle name="Separador de milhares 14 2 2 4 2 2 3" xfId="24479"/>
    <cellStyle name="Separador de milhares 14 2 2 4 2 2 3 2" xfId="28030"/>
    <cellStyle name="Separador de milhares 14 2 2 4 2 2 3 2 2" xfId="53400"/>
    <cellStyle name="Separador de milhares 14 2 2 4 2 2 3 3" xfId="47449"/>
    <cellStyle name="Separador de milhares 14 2 2 4 2 2 4" xfId="26255"/>
    <cellStyle name="Separador de milhares 14 2 2 4 2 2 4 2" xfId="53397"/>
    <cellStyle name="Separador de milhares 14 2 2 4 2 2 5" xfId="47446"/>
    <cellStyle name="Separador de milhares 14 2 2 4 2 3" xfId="23088"/>
    <cellStyle name="Separador de milhares 14 2 2 4 2 3 2" xfId="24864"/>
    <cellStyle name="Separador de milhares 14 2 2 4 2 3 2 2" xfId="28415"/>
    <cellStyle name="Separador de milhares 14 2 2 4 2 3 2 2 2" xfId="53402"/>
    <cellStyle name="Separador de milhares 14 2 2 4 2 3 2 3" xfId="47451"/>
    <cellStyle name="Separador de milhares 14 2 2 4 2 3 3" xfId="26639"/>
    <cellStyle name="Separador de milhares 14 2 2 4 2 3 3 2" xfId="53401"/>
    <cellStyle name="Separador de milhares 14 2 2 4 2 3 4" xfId="47450"/>
    <cellStyle name="Separador de milhares 14 2 2 4 2 4" xfId="23976"/>
    <cellStyle name="Separador de milhares 14 2 2 4 2 4 2" xfId="27527"/>
    <cellStyle name="Separador de milhares 14 2 2 4 2 4 2 2" xfId="53403"/>
    <cellStyle name="Separador de milhares 14 2 2 4 2 4 3" xfId="47452"/>
    <cellStyle name="Separador de milhares 14 2 2 4 2 5" xfId="25752"/>
    <cellStyle name="Separador de milhares 14 2 2 4 2 5 2" xfId="53396"/>
    <cellStyle name="Separador de milhares 14 2 2 4 2 6" xfId="47445"/>
    <cellStyle name="Separador de milhares 14 2 2 5" xfId="21782"/>
    <cellStyle name="Separador de milhares 14 2 2 5 2" xfId="22121"/>
    <cellStyle name="Separador de milhares 14 2 2 5 2 2" xfId="22684"/>
    <cellStyle name="Separador de milhares 14 2 2 5 2 2 2" xfId="23571"/>
    <cellStyle name="Separador de milhares 14 2 2 5 2 2 2 2" xfId="25347"/>
    <cellStyle name="Separador de milhares 14 2 2 5 2 2 2 2 2" xfId="28898"/>
    <cellStyle name="Separador de milhares 14 2 2 5 2 2 2 2 2 2" xfId="53407"/>
    <cellStyle name="Separador de milhares 14 2 2 5 2 2 2 2 3" xfId="47456"/>
    <cellStyle name="Separador de milhares 14 2 2 5 2 2 2 3" xfId="27122"/>
    <cellStyle name="Separador de milhares 14 2 2 5 2 2 2 3 2" xfId="53406"/>
    <cellStyle name="Separador de milhares 14 2 2 5 2 2 2 4" xfId="47455"/>
    <cellStyle name="Separador de milhares 14 2 2 5 2 2 3" xfId="24459"/>
    <cellStyle name="Separador de milhares 14 2 2 5 2 2 3 2" xfId="28010"/>
    <cellStyle name="Separador de milhares 14 2 2 5 2 2 3 2 2" xfId="53408"/>
    <cellStyle name="Separador de milhares 14 2 2 5 2 2 3 3" xfId="47457"/>
    <cellStyle name="Separador de milhares 14 2 2 5 2 2 4" xfId="26235"/>
    <cellStyle name="Separador de milhares 14 2 2 5 2 2 4 2" xfId="53405"/>
    <cellStyle name="Separador de milhares 14 2 2 5 2 2 5" xfId="47454"/>
    <cellStyle name="Separador de milhares 14 2 2 5 2 3" xfId="23068"/>
    <cellStyle name="Separador de milhares 14 2 2 5 2 3 2" xfId="24844"/>
    <cellStyle name="Separador de milhares 14 2 2 5 2 3 2 2" xfId="28395"/>
    <cellStyle name="Separador de milhares 14 2 2 5 2 3 2 2 2" xfId="53410"/>
    <cellStyle name="Separador de milhares 14 2 2 5 2 3 2 3" xfId="47459"/>
    <cellStyle name="Separador de milhares 14 2 2 5 2 3 3" xfId="26619"/>
    <cellStyle name="Separador de milhares 14 2 2 5 2 3 3 2" xfId="53409"/>
    <cellStyle name="Separador de milhares 14 2 2 5 2 3 4" xfId="47458"/>
    <cellStyle name="Separador de milhares 14 2 2 5 2 4" xfId="23956"/>
    <cellStyle name="Separador de milhares 14 2 2 5 2 4 2" xfId="27507"/>
    <cellStyle name="Separador de milhares 14 2 2 5 2 4 2 2" xfId="53411"/>
    <cellStyle name="Separador de milhares 14 2 2 5 2 4 3" xfId="47460"/>
    <cellStyle name="Separador de milhares 14 2 2 5 2 5" xfId="25732"/>
    <cellStyle name="Separador de milhares 14 2 2 5 2 5 2" xfId="53404"/>
    <cellStyle name="Separador de milhares 14 2 2 5 2 6" xfId="47453"/>
    <cellStyle name="Separador de milhares 14 2 2 6" xfId="22097"/>
    <cellStyle name="Separador de milhares 14 2 2 6 2" xfId="22660"/>
    <cellStyle name="Separador de milhares 14 2 2 6 2 2" xfId="23547"/>
    <cellStyle name="Separador de milhares 14 2 2 6 2 2 2" xfId="25323"/>
    <cellStyle name="Separador de milhares 14 2 2 6 2 2 2 2" xfId="28874"/>
    <cellStyle name="Separador de milhares 14 2 2 6 2 2 2 2 2" xfId="53415"/>
    <cellStyle name="Separador de milhares 14 2 2 6 2 2 2 3" xfId="47464"/>
    <cellStyle name="Separador de milhares 14 2 2 6 2 2 3" xfId="27098"/>
    <cellStyle name="Separador de milhares 14 2 2 6 2 2 3 2" xfId="53414"/>
    <cellStyle name="Separador de milhares 14 2 2 6 2 2 4" xfId="47463"/>
    <cellStyle name="Separador de milhares 14 2 2 6 2 3" xfId="24435"/>
    <cellStyle name="Separador de milhares 14 2 2 6 2 3 2" xfId="27986"/>
    <cellStyle name="Separador de milhares 14 2 2 6 2 3 2 2" xfId="53416"/>
    <cellStyle name="Separador de milhares 14 2 2 6 2 3 3" xfId="47465"/>
    <cellStyle name="Separador de milhares 14 2 2 6 2 4" xfId="26211"/>
    <cellStyle name="Separador de milhares 14 2 2 6 2 4 2" xfId="53413"/>
    <cellStyle name="Separador de milhares 14 2 2 6 2 5" xfId="47462"/>
    <cellStyle name="Separador de milhares 14 2 2 6 3" xfId="23044"/>
    <cellStyle name="Separador de milhares 14 2 2 6 3 2" xfId="24820"/>
    <cellStyle name="Separador de milhares 14 2 2 6 3 2 2" xfId="28371"/>
    <cellStyle name="Separador de milhares 14 2 2 6 3 2 2 2" xfId="53418"/>
    <cellStyle name="Separador de milhares 14 2 2 6 3 2 3" xfId="47467"/>
    <cellStyle name="Separador de milhares 14 2 2 6 3 3" xfId="26595"/>
    <cellStyle name="Separador de milhares 14 2 2 6 3 3 2" xfId="53417"/>
    <cellStyle name="Separador de milhares 14 2 2 6 3 4" xfId="47466"/>
    <cellStyle name="Separador de milhares 14 2 2 6 4" xfId="23932"/>
    <cellStyle name="Separador de milhares 14 2 2 6 4 2" xfId="27483"/>
    <cellStyle name="Separador de milhares 14 2 2 6 4 2 2" xfId="53419"/>
    <cellStyle name="Separador de milhares 14 2 2 6 4 3" xfId="47468"/>
    <cellStyle name="Separador de milhares 14 2 2 6 5" xfId="25708"/>
    <cellStyle name="Separador de milhares 14 2 2 6 5 2" xfId="53412"/>
    <cellStyle name="Separador de milhares 14 2 2 6 6" xfId="47461"/>
    <cellStyle name="Separador de milhares 14 2 3" xfId="22039"/>
    <cellStyle name="Separador de milhares 14 2 3 2" xfId="22602"/>
    <cellStyle name="Separador de milhares 14 2 3 2 2" xfId="23489"/>
    <cellStyle name="Separador de milhares 14 2 3 2 2 2" xfId="25265"/>
    <cellStyle name="Separador de milhares 14 2 3 2 2 2 2" xfId="28816"/>
    <cellStyle name="Separador de milhares 14 2 3 2 2 2 2 2" xfId="53423"/>
    <cellStyle name="Separador de milhares 14 2 3 2 2 2 3" xfId="47472"/>
    <cellStyle name="Separador de milhares 14 2 3 2 2 3" xfId="27040"/>
    <cellStyle name="Separador de milhares 14 2 3 2 2 3 2" xfId="53422"/>
    <cellStyle name="Separador de milhares 14 2 3 2 2 4" xfId="47471"/>
    <cellStyle name="Separador de milhares 14 2 3 2 3" xfId="24377"/>
    <cellStyle name="Separador de milhares 14 2 3 2 3 2" xfId="27928"/>
    <cellStyle name="Separador de milhares 14 2 3 2 3 2 2" xfId="53424"/>
    <cellStyle name="Separador de milhares 14 2 3 2 3 3" xfId="47473"/>
    <cellStyle name="Separador de milhares 14 2 3 2 4" xfId="26153"/>
    <cellStyle name="Separador de milhares 14 2 3 2 4 2" xfId="53421"/>
    <cellStyle name="Separador de milhares 14 2 3 2 5" xfId="47470"/>
    <cellStyle name="Separador de milhares 14 2 3 3" xfId="22986"/>
    <cellStyle name="Separador de milhares 14 2 3 3 2" xfId="24762"/>
    <cellStyle name="Separador de milhares 14 2 3 3 2 2" xfId="28313"/>
    <cellStyle name="Separador de milhares 14 2 3 3 2 2 2" xfId="53426"/>
    <cellStyle name="Separador de milhares 14 2 3 3 2 3" xfId="47475"/>
    <cellStyle name="Separador de milhares 14 2 3 3 3" xfId="26537"/>
    <cellStyle name="Separador de milhares 14 2 3 3 3 2" xfId="53425"/>
    <cellStyle name="Separador de milhares 14 2 3 3 4" xfId="47474"/>
    <cellStyle name="Separador de milhares 14 2 3 4" xfId="23874"/>
    <cellStyle name="Separador de milhares 14 2 3 4 2" xfId="27425"/>
    <cellStyle name="Separador de milhares 14 2 3 4 2 2" xfId="53427"/>
    <cellStyle name="Separador de milhares 14 2 3 4 3" xfId="47476"/>
    <cellStyle name="Separador de milhares 14 2 3 5" xfId="25650"/>
    <cellStyle name="Separador de milhares 14 2 3 5 2" xfId="53420"/>
    <cellStyle name="Separador de milhares 14 2 3 6" xfId="47469"/>
    <cellStyle name="Separador de milhares 14 3" xfId="1935"/>
    <cellStyle name="Separador de milhares 14 3 2" xfId="22070"/>
    <cellStyle name="Separador de milhares 14 3 2 2" xfId="22633"/>
    <cellStyle name="Separador de milhares 14 3 2 2 2" xfId="23520"/>
    <cellStyle name="Separador de milhares 14 3 2 2 2 2" xfId="25296"/>
    <cellStyle name="Separador de milhares 14 3 2 2 2 2 2" xfId="28847"/>
    <cellStyle name="Separador de milhares 14 3 2 2 2 2 2 2" xfId="53431"/>
    <cellStyle name="Separador de milhares 14 3 2 2 2 2 3" xfId="47480"/>
    <cellStyle name="Separador de milhares 14 3 2 2 2 3" xfId="27071"/>
    <cellStyle name="Separador de milhares 14 3 2 2 2 3 2" xfId="53430"/>
    <cellStyle name="Separador de milhares 14 3 2 2 2 4" xfId="47479"/>
    <cellStyle name="Separador de milhares 14 3 2 2 3" xfId="24408"/>
    <cellStyle name="Separador de milhares 14 3 2 2 3 2" xfId="27959"/>
    <cellStyle name="Separador de milhares 14 3 2 2 3 2 2" xfId="53432"/>
    <cellStyle name="Separador de milhares 14 3 2 2 3 3" xfId="47481"/>
    <cellStyle name="Separador de milhares 14 3 2 2 4" xfId="26184"/>
    <cellStyle name="Separador de milhares 14 3 2 2 4 2" xfId="53429"/>
    <cellStyle name="Separador de milhares 14 3 2 2 5" xfId="47478"/>
    <cellStyle name="Separador de milhares 14 3 2 3" xfId="23017"/>
    <cellStyle name="Separador de milhares 14 3 2 3 2" xfId="24793"/>
    <cellStyle name="Separador de milhares 14 3 2 3 2 2" xfId="28344"/>
    <cellStyle name="Separador de milhares 14 3 2 3 2 2 2" xfId="53434"/>
    <cellStyle name="Separador de milhares 14 3 2 3 2 3" xfId="47483"/>
    <cellStyle name="Separador de milhares 14 3 2 3 3" xfId="26568"/>
    <cellStyle name="Separador de milhares 14 3 2 3 3 2" xfId="53433"/>
    <cellStyle name="Separador de milhares 14 3 2 3 4" xfId="47482"/>
    <cellStyle name="Separador de milhares 14 3 2 4" xfId="23905"/>
    <cellStyle name="Separador de milhares 14 3 2 4 2" xfId="27456"/>
    <cellStyle name="Separador de milhares 14 3 2 4 2 2" xfId="53435"/>
    <cellStyle name="Separador de milhares 14 3 2 4 3" xfId="47484"/>
    <cellStyle name="Separador de milhares 14 3 2 5" xfId="25681"/>
    <cellStyle name="Separador de milhares 14 3 2 5 2" xfId="53428"/>
    <cellStyle name="Separador de milhares 14 3 2 6" xfId="47477"/>
    <cellStyle name="Separador de milhares 14 4" xfId="1936"/>
    <cellStyle name="Separador de milhares 14 4 2" xfId="22071"/>
    <cellStyle name="Separador de milhares 14 4 2 2" xfId="22634"/>
    <cellStyle name="Separador de milhares 14 4 2 2 2" xfId="23521"/>
    <cellStyle name="Separador de milhares 14 4 2 2 2 2" xfId="25297"/>
    <cellStyle name="Separador de milhares 14 4 2 2 2 2 2" xfId="28848"/>
    <cellStyle name="Separador de milhares 14 4 2 2 2 2 2 2" xfId="53439"/>
    <cellStyle name="Separador de milhares 14 4 2 2 2 2 3" xfId="47488"/>
    <cellStyle name="Separador de milhares 14 4 2 2 2 3" xfId="27072"/>
    <cellStyle name="Separador de milhares 14 4 2 2 2 3 2" xfId="53438"/>
    <cellStyle name="Separador de milhares 14 4 2 2 2 4" xfId="47487"/>
    <cellStyle name="Separador de milhares 14 4 2 2 3" xfId="24409"/>
    <cellStyle name="Separador de milhares 14 4 2 2 3 2" xfId="27960"/>
    <cellStyle name="Separador de milhares 14 4 2 2 3 2 2" xfId="53440"/>
    <cellStyle name="Separador de milhares 14 4 2 2 3 3" xfId="47489"/>
    <cellStyle name="Separador de milhares 14 4 2 2 4" xfId="26185"/>
    <cellStyle name="Separador de milhares 14 4 2 2 4 2" xfId="53437"/>
    <cellStyle name="Separador de milhares 14 4 2 2 5" xfId="47486"/>
    <cellStyle name="Separador de milhares 14 4 2 3" xfId="23018"/>
    <cellStyle name="Separador de milhares 14 4 2 3 2" xfId="24794"/>
    <cellStyle name="Separador de milhares 14 4 2 3 2 2" xfId="28345"/>
    <cellStyle name="Separador de milhares 14 4 2 3 2 2 2" xfId="53442"/>
    <cellStyle name="Separador de milhares 14 4 2 3 2 3" xfId="47491"/>
    <cellStyle name="Separador de milhares 14 4 2 3 3" xfId="26569"/>
    <cellStyle name="Separador de milhares 14 4 2 3 3 2" xfId="53441"/>
    <cellStyle name="Separador de milhares 14 4 2 3 4" xfId="47490"/>
    <cellStyle name="Separador de milhares 14 4 2 4" xfId="23906"/>
    <cellStyle name="Separador de milhares 14 4 2 4 2" xfId="27457"/>
    <cellStyle name="Separador de milhares 14 4 2 4 2 2" xfId="53443"/>
    <cellStyle name="Separador de milhares 14 4 2 4 3" xfId="47492"/>
    <cellStyle name="Separador de milhares 14 4 2 5" xfId="25682"/>
    <cellStyle name="Separador de milhares 14 4 2 5 2" xfId="53436"/>
    <cellStyle name="Separador de milhares 14 4 2 6" xfId="47485"/>
    <cellStyle name="Separador de milhares 14 5" xfId="1937"/>
    <cellStyle name="Separador de milhares 14 5 2" xfId="22072"/>
    <cellStyle name="Separador de milhares 14 5 2 2" xfId="22635"/>
    <cellStyle name="Separador de milhares 14 5 2 2 2" xfId="23522"/>
    <cellStyle name="Separador de milhares 14 5 2 2 2 2" xfId="25298"/>
    <cellStyle name="Separador de milhares 14 5 2 2 2 2 2" xfId="28849"/>
    <cellStyle name="Separador de milhares 14 5 2 2 2 2 2 2" xfId="53447"/>
    <cellStyle name="Separador de milhares 14 5 2 2 2 2 3" xfId="47496"/>
    <cellStyle name="Separador de milhares 14 5 2 2 2 3" xfId="27073"/>
    <cellStyle name="Separador de milhares 14 5 2 2 2 3 2" xfId="53446"/>
    <cellStyle name="Separador de milhares 14 5 2 2 2 4" xfId="47495"/>
    <cellStyle name="Separador de milhares 14 5 2 2 3" xfId="24410"/>
    <cellStyle name="Separador de milhares 14 5 2 2 3 2" xfId="27961"/>
    <cellStyle name="Separador de milhares 14 5 2 2 3 2 2" xfId="53448"/>
    <cellStyle name="Separador de milhares 14 5 2 2 3 3" xfId="47497"/>
    <cellStyle name="Separador de milhares 14 5 2 2 4" xfId="26186"/>
    <cellStyle name="Separador de milhares 14 5 2 2 4 2" xfId="53445"/>
    <cellStyle name="Separador de milhares 14 5 2 2 5" xfId="47494"/>
    <cellStyle name="Separador de milhares 14 5 2 3" xfId="23019"/>
    <cellStyle name="Separador de milhares 14 5 2 3 2" xfId="24795"/>
    <cellStyle name="Separador de milhares 14 5 2 3 2 2" xfId="28346"/>
    <cellStyle name="Separador de milhares 14 5 2 3 2 2 2" xfId="53450"/>
    <cellStyle name="Separador de milhares 14 5 2 3 2 3" xfId="47499"/>
    <cellStyle name="Separador de milhares 14 5 2 3 3" xfId="26570"/>
    <cellStyle name="Separador de milhares 14 5 2 3 3 2" xfId="53449"/>
    <cellStyle name="Separador de milhares 14 5 2 3 4" xfId="47498"/>
    <cellStyle name="Separador de milhares 14 5 2 4" xfId="23907"/>
    <cellStyle name="Separador de milhares 14 5 2 4 2" xfId="27458"/>
    <cellStyle name="Separador de milhares 14 5 2 4 2 2" xfId="53451"/>
    <cellStyle name="Separador de milhares 14 5 2 4 3" xfId="47500"/>
    <cellStyle name="Separador de milhares 14 5 2 5" xfId="25683"/>
    <cellStyle name="Separador de milhares 14 5 2 5 2" xfId="53444"/>
    <cellStyle name="Separador de milhares 14 5 2 6" xfId="47493"/>
    <cellStyle name="Separador de milhares 14 6" xfId="1938"/>
    <cellStyle name="Separador de milhares 14 6 2" xfId="22073"/>
    <cellStyle name="Separador de milhares 14 6 2 2" xfId="22636"/>
    <cellStyle name="Separador de milhares 14 6 2 2 2" xfId="23523"/>
    <cellStyle name="Separador de milhares 14 6 2 2 2 2" xfId="25299"/>
    <cellStyle name="Separador de milhares 14 6 2 2 2 2 2" xfId="28850"/>
    <cellStyle name="Separador de milhares 14 6 2 2 2 2 2 2" xfId="53455"/>
    <cellStyle name="Separador de milhares 14 6 2 2 2 2 3" xfId="47504"/>
    <cellStyle name="Separador de milhares 14 6 2 2 2 3" xfId="27074"/>
    <cellStyle name="Separador de milhares 14 6 2 2 2 3 2" xfId="53454"/>
    <cellStyle name="Separador de milhares 14 6 2 2 2 4" xfId="47503"/>
    <cellStyle name="Separador de milhares 14 6 2 2 3" xfId="24411"/>
    <cellStyle name="Separador de milhares 14 6 2 2 3 2" xfId="27962"/>
    <cellStyle name="Separador de milhares 14 6 2 2 3 2 2" xfId="53456"/>
    <cellStyle name="Separador de milhares 14 6 2 2 3 3" xfId="47505"/>
    <cellStyle name="Separador de milhares 14 6 2 2 4" xfId="26187"/>
    <cellStyle name="Separador de milhares 14 6 2 2 4 2" xfId="53453"/>
    <cellStyle name="Separador de milhares 14 6 2 2 5" xfId="47502"/>
    <cellStyle name="Separador de milhares 14 6 2 3" xfId="23020"/>
    <cellStyle name="Separador de milhares 14 6 2 3 2" xfId="24796"/>
    <cellStyle name="Separador de milhares 14 6 2 3 2 2" xfId="28347"/>
    <cellStyle name="Separador de milhares 14 6 2 3 2 2 2" xfId="53458"/>
    <cellStyle name="Separador de milhares 14 6 2 3 2 3" xfId="47507"/>
    <cellStyle name="Separador de milhares 14 6 2 3 3" xfId="26571"/>
    <cellStyle name="Separador de milhares 14 6 2 3 3 2" xfId="53457"/>
    <cellStyle name="Separador de milhares 14 6 2 3 4" xfId="47506"/>
    <cellStyle name="Separador de milhares 14 6 2 4" xfId="23908"/>
    <cellStyle name="Separador de milhares 14 6 2 4 2" xfId="27459"/>
    <cellStyle name="Separador de milhares 14 6 2 4 2 2" xfId="53459"/>
    <cellStyle name="Separador de milhares 14 6 2 4 3" xfId="47508"/>
    <cellStyle name="Separador de milhares 14 6 2 5" xfId="25684"/>
    <cellStyle name="Separador de milhares 14 6 2 5 2" xfId="53452"/>
    <cellStyle name="Separador de milhares 14 6 2 6" xfId="47501"/>
    <cellStyle name="Separador de milhares 14 7" xfId="1939"/>
    <cellStyle name="Separador de milhares 14 7 2" xfId="22074"/>
    <cellStyle name="Separador de milhares 14 7 2 2" xfId="22637"/>
    <cellStyle name="Separador de milhares 14 7 2 2 2" xfId="23524"/>
    <cellStyle name="Separador de milhares 14 7 2 2 2 2" xfId="25300"/>
    <cellStyle name="Separador de milhares 14 7 2 2 2 2 2" xfId="28851"/>
    <cellStyle name="Separador de milhares 14 7 2 2 2 2 2 2" xfId="53463"/>
    <cellStyle name="Separador de milhares 14 7 2 2 2 2 3" xfId="47512"/>
    <cellStyle name="Separador de milhares 14 7 2 2 2 3" xfId="27075"/>
    <cellStyle name="Separador de milhares 14 7 2 2 2 3 2" xfId="53462"/>
    <cellStyle name="Separador de milhares 14 7 2 2 2 4" xfId="47511"/>
    <cellStyle name="Separador de milhares 14 7 2 2 3" xfId="24412"/>
    <cellStyle name="Separador de milhares 14 7 2 2 3 2" xfId="27963"/>
    <cellStyle name="Separador de milhares 14 7 2 2 3 2 2" xfId="53464"/>
    <cellStyle name="Separador de milhares 14 7 2 2 3 3" xfId="47513"/>
    <cellStyle name="Separador de milhares 14 7 2 2 4" xfId="26188"/>
    <cellStyle name="Separador de milhares 14 7 2 2 4 2" xfId="53461"/>
    <cellStyle name="Separador de milhares 14 7 2 2 5" xfId="47510"/>
    <cellStyle name="Separador de milhares 14 7 2 3" xfId="23021"/>
    <cellStyle name="Separador de milhares 14 7 2 3 2" xfId="24797"/>
    <cellStyle name="Separador de milhares 14 7 2 3 2 2" xfId="28348"/>
    <cellStyle name="Separador de milhares 14 7 2 3 2 2 2" xfId="53466"/>
    <cellStyle name="Separador de milhares 14 7 2 3 2 3" xfId="47515"/>
    <cellStyle name="Separador de milhares 14 7 2 3 3" xfId="26572"/>
    <cellStyle name="Separador de milhares 14 7 2 3 3 2" xfId="53465"/>
    <cellStyle name="Separador de milhares 14 7 2 3 4" xfId="47514"/>
    <cellStyle name="Separador de milhares 14 7 2 4" xfId="23909"/>
    <cellStyle name="Separador de milhares 14 7 2 4 2" xfId="27460"/>
    <cellStyle name="Separador de milhares 14 7 2 4 2 2" xfId="53467"/>
    <cellStyle name="Separador de milhares 14 7 2 4 3" xfId="47516"/>
    <cellStyle name="Separador de milhares 14 7 2 5" xfId="25685"/>
    <cellStyle name="Separador de milhares 14 7 2 5 2" xfId="53460"/>
    <cellStyle name="Separador de milhares 14 7 2 6" xfId="47509"/>
    <cellStyle name="Separador de milhares 14 8" xfId="1940"/>
    <cellStyle name="Separador de milhares 14 8 2" xfId="22075"/>
    <cellStyle name="Separador de milhares 14 8 2 2" xfId="22638"/>
    <cellStyle name="Separador de milhares 14 8 2 2 2" xfId="23525"/>
    <cellStyle name="Separador de milhares 14 8 2 2 2 2" xfId="25301"/>
    <cellStyle name="Separador de milhares 14 8 2 2 2 2 2" xfId="28852"/>
    <cellStyle name="Separador de milhares 14 8 2 2 2 2 2 2" xfId="53471"/>
    <cellStyle name="Separador de milhares 14 8 2 2 2 2 3" xfId="47520"/>
    <cellStyle name="Separador de milhares 14 8 2 2 2 3" xfId="27076"/>
    <cellStyle name="Separador de milhares 14 8 2 2 2 3 2" xfId="53470"/>
    <cellStyle name="Separador de milhares 14 8 2 2 2 4" xfId="47519"/>
    <cellStyle name="Separador de milhares 14 8 2 2 3" xfId="24413"/>
    <cellStyle name="Separador de milhares 14 8 2 2 3 2" xfId="27964"/>
    <cellStyle name="Separador de milhares 14 8 2 2 3 2 2" xfId="53472"/>
    <cellStyle name="Separador de milhares 14 8 2 2 3 3" xfId="47521"/>
    <cellStyle name="Separador de milhares 14 8 2 2 4" xfId="26189"/>
    <cellStyle name="Separador de milhares 14 8 2 2 4 2" xfId="53469"/>
    <cellStyle name="Separador de milhares 14 8 2 2 5" xfId="47518"/>
    <cellStyle name="Separador de milhares 14 8 2 3" xfId="23022"/>
    <cellStyle name="Separador de milhares 14 8 2 3 2" xfId="24798"/>
    <cellStyle name="Separador de milhares 14 8 2 3 2 2" xfId="28349"/>
    <cellStyle name="Separador de milhares 14 8 2 3 2 2 2" xfId="53474"/>
    <cellStyle name="Separador de milhares 14 8 2 3 2 3" xfId="47523"/>
    <cellStyle name="Separador de milhares 14 8 2 3 3" xfId="26573"/>
    <cellStyle name="Separador de milhares 14 8 2 3 3 2" xfId="53473"/>
    <cellStyle name="Separador de milhares 14 8 2 3 4" xfId="47522"/>
    <cellStyle name="Separador de milhares 14 8 2 4" xfId="23910"/>
    <cellStyle name="Separador de milhares 14 8 2 4 2" xfId="27461"/>
    <cellStyle name="Separador de milhares 14 8 2 4 2 2" xfId="53475"/>
    <cellStyle name="Separador de milhares 14 8 2 4 3" xfId="47524"/>
    <cellStyle name="Separador de milhares 14 8 2 5" xfId="25686"/>
    <cellStyle name="Separador de milhares 14 8 2 5 2" xfId="53468"/>
    <cellStyle name="Separador de milhares 14 8 2 6" xfId="47517"/>
    <cellStyle name="Separador de milhares 14 9" xfId="1941"/>
    <cellStyle name="Separador de milhares 14 9 2" xfId="22076"/>
    <cellStyle name="Separador de milhares 14 9 2 2" xfId="22639"/>
    <cellStyle name="Separador de milhares 14 9 2 2 2" xfId="23526"/>
    <cellStyle name="Separador de milhares 14 9 2 2 2 2" xfId="25302"/>
    <cellStyle name="Separador de milhares 14 9 2 2 2 2 2" xfId="28853"/>
    <cellStyle name="Separador de milhares 14 9 2 2 2 2 2 2" xfId="53479"/>
    <cellStyle name="Separador de milhares 14 9 2 2 2 2 3" xfId="47528"/>
    <cellStyle name="Separador de milhares 14 9 2 2 2 3" xfId="27077"/>
    <cellStyle name="Separador de milhares 14 9 2 2 2 3 2" xfId="53478"/>
    <cellStyle name="Separador de milhares 14 9 2 2 2 4" xfId="47527"/>
    <cellStyle name="Separador de milhares 14 9 2 2 3" xfId="24414"/>
    <cellStyle name="Separador de milhares 14 9 2 2 3 2" xfId="27965"/>
    <cellStyle name="Separador de milhares 14 9 2 2 3 2 2" xfId="53480"/>
    <cellStyle name="Separador de milhares 14 9 2 2 3 3" xfId="47529"/>
    <cellStyle name="Separador de milhares 14 9 2 2 4" xfId="26190"/>
    <cellStyle name="Separador de milhares 14 9 2 2 4 2" xfId="53477"/>
    <cellStyle name="Separador de milhares 14 9 2 2 5" xfId="47526"/>
    <cellStyle name="Separador de milhares 14 9 2 3" xfId="23023"/>
    <cellStyle name="Separador de milhares 14 9 2 3 2" xfId="24799"/>
    <cellStyle name="Separador de milhares 14 9 2 3 2 2" xfId="28350"/>
    <cellStyle name="Separador de milhares 14 9 2 3 2 2 2" xfId="53482"/>
    <cellStyle name="Separador de milhares 14 9 2 3 2 3" xfId="47531"/>
    <cellStyle name="Separador de milhares 14 9 2 3 3" xfId="26574"/>
    <cellStyle name="Separador de milhares 14 9 2 3 3 2" xfId="53481"/>
    <cellStyle name="Separador de milhares 14 9 2 3 4" xfId="47530"/>
    <cellStyle name="Separador de milhares 14 9 2 4" xfId="23911"/>
    <cellStyle name="Separador de milhares 14 9 2 4 2" xfId="27462"/>
    <cellStyle name="Separador de milhares 14 9 2 4 2 2" xfId="53483"/>
    <cellStyle name="Separador de milhares 14 9 2 4 3" xfId="47532"/>
    <cellStyle name="Separador de milhares 14 9 2 5" xfId="25687"/>
    <cellStyle name="Separador de milhares 14 9 2 5 2" xfId="53476"/>
    <cellStyle name="Separador de milhares 14 9 2 6" xfId="47525"/>
    <cellStyle name="Separador de milhares 15" xfId="1832"/>
    <cellStyle name="Separador de milhares 15 10" xfId="29204"/>
    <cellStyle name="Separador de milhares 15 11" xfId="56074"/>
    <cellStyle name="Separador de milhares 15 2" xfId="1893"/>
    <cellStyle name="Separador de milhares 15 2 2" xfId="22062"/>
    <cellStyle name="Separador de milhares 15 2 2 2" xfId="22625"/>
    <cellStyle name="Separador de milhares 15 2 2 2 2" xfId="23512"/>
    <cellStyle name="Separador de milhares 15 2 2 2 2 2" xfId="25288"/>
    <cellStyle name="Separador de milhares 15 2 2 2 2 2 2" xfId="28839"/>
    <cellStyle name="Separador de milhares 15 2 2 2 2 2 2 2" xfId="53487"/>
    <cellStyle name="Separador de milhares 15 2 2 2 2 2 3" xfId="47536"/>
    <cellStyle name="Separador de milhares 15 2 2 2 2 3" xfId="27063"/>
    <cellStyle name="Separador de milhares 15 2 2 2 2 3 2" xfId="53486"/>
    <cellStyle name="Separador de milhares 15 2 2 2 2 4" xfId="47535"/>
    <cellStyle name="Separador de milhares 15 2 2 2 3" xfId="24400"/>
    <cellStyle name="Separador de milhares 15 2 2 2 3 2" xfId="27951"/>
    <cellStyle name="Separador de milhares 15 2 2 2 3 2 2" xfId="53488"/>
    <cellStyle name="Separador de milhares 15 2 2 2 3 3" xfId="47537"/>
    <cellStyle name="Separador de milhares 15 2 2 2 4" xfId="26176"/>
    <cellStyle name="Separador de milhares 15 2 2 2 4 2" xfId="53485"/>
    <cellStyle name="Separador de milhares 15 2 2 2 5" xfId="47534"/>
    <cellStyle name="Separador de milhares 15 2 2 3" xfId="23009"/>
    <cellStyle name="Separador de milhares 15 2 2 3 2" xfId="24785"/>
    <cellStyle name="Separador de milhares 15 2 2 3 2 2" xfId="28336"/>
    <cellStyle name="Separador de milhares 15 2 2 3 2 2 2" xfId="53490"/>
    <cellStyle name="Separador de milhares 15 2 2 3 2 3" xfId="47539"/>
    <cellStyle name="Separador de milhares 15 2 2 3 3" xfId="26560"/>
    <cellStyle name="Separador de milhares 15 2 2 3 3 2" xfId="53489"/>
    <cellStyle name="Separador de milhares 15 2 2 3 4" xfId="47538"/>
    <cellStyle name="Separador de milhares 15 2 2 4" xfId="23897"/>
    <cellStyle name="Separador de milhares 15 2 2 4 2" xfId="27448"/>
    <cellStyle name="Separador de milhares 15 2 2 4 2 2" xfId="53491"/>
    <cellStyle name="Separador de milhares 15 2 2 4 3" xfId="47540"/>
    <cellStyle name="Separador de milhares 15 2 2 5" xfId="25673"/>
    <cellStyle name="Separador de milhares 15 2 2 5 2" xfId="53484"/>
    <cellStyle name="Separador de milhares 15 2 2 6" xfId="47533"/>
    <cellStyle name="Separador de milhares 15 3" xfId="22041"/>
    <cellStyle name="Separador de milhares 15 3 2" xfId="22604"/>
    <cellStyle name="Separador de milhares 15 3 2 2" xfId="23491"/>
    <cellStyle name="Separador de milhares 15 3 2 2 2" xfId="25267"/>
    <cellStyle name="Separador de milhares 15 3 2 2 2 2" xfId="28818"/>
    <cellStyle name="Separador de milhares 15 3 2 2 2 2 2" xfId="53495"/>
    <cellStyle name="Separador de milhares 15 3 2 2 2 3" xfId="47544"/>
    <cellStyle name="Separador de milhares 15 3 2 2 3" xfId="27042"/>
    <cellStyle name="Separador de milhares 15 3 2 2 3 2" xfId="53494"/>
    <cellStyle name="Separador de milhares 15 3 2 2 4" xfId="47543"/>
    <cellStyle name="Separador de milhares 15 3 2 3" xfId="24379"/>
    <cellStyle name="Separador de milhares 15 3 2 3 2" xfId="27930"/>
    <cellStyle name="Separador de milhares 15 3 2 3 2 2" xfId="53496"/>
    <cellStyle name="Separador de milhares 15 3 2 3 3" xfId="47545"/>
    <cellStyle name="Separador de milhares 15 3 2 4" xfId="26155"/>
    <cellStyle name="Separador de milhares 15 3 2 4 2" xfId="53493"/>
    <cellStyle name="Separador de milhares 15 3 2 5" xfId="47542"/>
    <cellStyle name="Separador de milhares 15 3 3" xfId="22988"/>
    <cellStyle name="Separador de milhares 15 3 3 2" xfId="24764"/>
    <cellStyle name="Separador de milhares 15 3 3 2 2" xfId="28315"/>
    <cellStyle name="Separador de milhares 15 3 3 2 2 2" xfId="53498"/>
    <cellStyle name="Separador de milhares 15 3 3 2 3" xfId="47547"/>
    <cellStyle name="Separador de milhares 15 3 3 3" xfId="26539"/>
    <cellStyle name="Separador de milhares 15 3 3 3 2" xfId="53497"/>
    <cellStyle name="Separador de milhares 15 3 3 4" xfId="47546"/>
    <cellStyle name="Separador de milhares 15 3 4" xfId="23876"/>
    <cellStyle name="Separador de milhares 15 3 4 2" xfId="27427"/>
    <cellStyle name="Separador de milhares 15 3 4 2 2" xfId="53499"/>
    <cellStyle name="Separador de milhares 15 3 4 3" xfId="47548"/>
    <cellStyle name="Separador de milhares 15 3 5" xfId="25652"/>
    <cellStyle name="Separador de milhares 15 3 5 2" xfId="53492"/>
    <cellStyle name="Separador de milhares 15 3 6" xfId="47541"/>
    <cellStyle name="Separador de milhares 15 4" xfId="22343"/>
    <cellStyle name="Separador de milhares 15 4 2" xfId="23230"/>
    <cellStyle name="Separador de milhares 15 4 2 2" xfId="25006"/>
    <cellStyle name="Separador de milhares 15 4 2 2 2" xfId="28557"/>
    <cellStyle name="Separador de milhares 15 4 2 2 2 2" xfId="53502"/>
    <cellStyle name="Separador de milhares 15 4 2 2 3" xfId="47551"/>
    <cellStyle name="Separador de milhares 15 4 2 3" xfId="26781"/>
    <cellStyle name="Separador de milhares 15 4 2 3 2" xfId="53501"/>
    <cellStyle name="Separador de milhares 15 4 2 4" xfId="47550"/>
    <cellStyle name="Separador de milhares 15 4 3" xfId="24118"/>
    <cellStyle name="Separador de milhares 15 4 3 2" xfId="27669"/>
    <cellStyle name="Separador de milhares 15 4 3 2 2" xfId="53503"/>
    <cellStyle name="Separador de milhares 15 4 3 3" xfId="47552"/>
    <cellStyle name="Separador de milhares 15 4 4" xfId="25894"/>
    <cellStyle name="Separador de milhares 15 4 4 2" xfId="53500"/>
    <cellStyle name="Separador de milhares 15 4 5" xfId="47549"/>
    <cellStyle name="Separador de milhares 15 5" xfId="22462"/>
    <cellStyle name="Separador de milhares 15 5 2" xfId="23349"/>
    <cellStyle name="Separador de milhares 15 5 2 2" xfId="25125"/>
    <cellStyle name="Separador de milhares 15 5 2 2 2" xfId="28676"/>
    <cellStyle name="Separador de milhares 15 5 2 2 2 2" xfId="53506"/>
    <cellStyle name="Separador de milhares 15 5 2 2 3" xfId="47555"/>
    <cellStyle name="Separador de milhares 15 5 2 3" xfId="26900"/>
    <cellStyle name="Separador de milhares 15 5 2 3 2" xfId="53505"/>
    <cellStyle name="Separador de milhares 15 5 2 4" xfId="47554"/>
    <cellStyle name="Separador de milhares 15 5 3" xfId="24237"/>
    <cellStyle name="Separador de milhares 15 5 3 2" xfId="27788"/>
    <cellStyle name="Separador de milhares 15 5 3 2 2" xfId="53507"/>
    <cellStyle name="Separador de milhares 15 5 3 3" xfId="47556"/>
    <cellStyle name="Separador de milhares 15 5 4" xfId="26013"/>
    <cellStyle name="Separador de milhares 15 5 4 2" xfId="53504"/>
    <cellStyle name="Separador de milhares 15 5 5" xfId="47553"/>
    <cellStyle name="Separador de milhares 15 6" xfId="22846"/>
    <cellStyle name="Separador de milhares 15 6 2" xfId="24622"/>
    <cellStyle name="Separador de milhares 15 6 2 2" xfId="28173"/>
    <cellStyle name="Separador de milhares 15 6 2 2 2" xfId="53509"/>
    <cellStyle name="Separador de milhares 15 6 2 3" xfId="47558"/>
    <cellStyle name="Separador de milhares 15 6 3" xfId="26397"/>
    <cellStyle name="Separador de milhares 15 6 3 2" xfId="53508"/>
    <cellStyle name="Separador de milhares 15 6 4" xfId="47557"/>
    <cellStyle name="Separador de milhares 15 7" xfId="23734"/>
    <cellStyle name="Separador de milhares 15 7 2" xfId="27285"/>
    <cellStyle name="Separador de milhares 15 7 2 2" xfId="53510"/>
    <cellStyle name="Separador de milhares 15 7 3" xfId="47559"/>
    <cellStyle name="Separador de milhares 15 8" xfId="25510"/>
    <cellStyle name="Separador de milhares 15 8 2" xfId="52555"/>
    <cellStyle name="Separador de milhares 15 9" xfId="29061"/>
    <cellStyle name="Separador de milhares 2" xfId="57"/>
    <cellStyle name="Separador de milhares 2 10" xfId="1496"/>
    <cellStyle name="Separador de milhares 2 10 2" xfId="1497"/>
    <cellStyle name="Separador de milhares 2 10 2 2" xfId="1733"/>
    <cellStyle name="Separador de milhares 2 10 2 2 10" xfId="56075"/>
    <cellStyle name="Separador de milhares 2 10 2 2 2" xfId="21942"/>
    <cellStyle name="Separador de milhares 2 10 2 2 2 2" xfId="22505"/>
    <cellStyle name="Separador de milhares 2 10 2 2 2 2 2" xfId="23392"/>
    <cellStyle name="Separador de milhares 2 10 2 2 2 2 2 2" xfId="25168"/>
    <cellStyle name="Separador de milhares 2 10 2 2 2 2 2 2 2" xfId="28719"/>
    <cellStyle name="Separador de milhares 2 10 2 2 2 2 2 2 2 2" xfId="53514"/>
    <cellStyle name="Separador de milhares 2 10 2 2 2 2 2 2 3" xfId="47563"/>
    <cellStyle name="Separador de milhares 2 10 2 2 2 2 2 3" xfId="26943"/>
    <cellStyle name="Separador de milhares 2 10 2 2 2 2 2 3 2" xfId="53513"/>
    <cellStyle name="Separador de milhares 2 10 2 2 2 2 2 4" xfId="47562"/>
    <cellStyle name="Separador de milhares 2 10 2 2 2 2 3" xfId="24280"/>
    <cellStyle name="Separador de milhares 2 10 2 2 2 2 3 2" xfId="27831"/>
    <cellStyle name="Separador de milhares 2 10 2 2 2 2 3 2 2" xfId="53515"/>
    <cellStyle name="Separador de milhares 2 10 2 2 2 2 3 3" xfId="47564"/>
    <cellStyle name="Separador de milhares 2 10 2 2 2 2 4" xfId="26056"/>
    <cellStyle name="Separador de milhares 2 10 2 2 2 2 4 2" xfId="53512"/>
    <cellStyle name="Separador de milhares 2 10 2 2 2 2 5" xfId="47561"/>
    <cellStyle name="Separador de milhares 2 10 2 2 2 3" xfId="22889"/>
    <cellStyle name="Separador de milhares 2 10 2 2 2 3 2" xfId="24665"/>
    <cellStyle name="Separador de milhares 2 10 2 2 2 3 2 2" xfId="28216"/>
    <cellStyle name="Separador de milhares 2 10 2 2 2 3 2 2 2" xfId="53517"/>
    <cellStyle name="Separador de milhares 2 10 2 2 2 3 2 3" xfId="47566"/>
    <cellStyle name="Separador de milhares 2 10 2 2 2 3 3" xfId="26440"/>
    <cellStyle name="Separador de milhares 2 10 2 2 2 3 3 2" xfId="53516"/>
    <cellStyle name="Separador de milhares 2 10 2 2 2 3 4" xfId="47565"/>
    <cellStyle name="Separador de milhares 2 10 2 2 2 4" xfId="23777"/>
    <cellStyle name="Separador de milhares 2 10 2 2 2 4 2" xfId="27328"/>
    <cellStyle name="Separador de milhares 2 10 2 2 2 4 2 2" xfId="53518"/>
    <cellStyle name="Separador de milhares 2 10 2 2 2 4 3" xfId="47567"/>
    <cellStyle name="Separador de milhares 2 10 2 2 2 5" xfId="25553"/>
    <cellStyle name="Separador de milhares 2 10 2 2 2 5 2" xfId="53511"/>
    <cellStyle name="Separador de milhares 2 10 2 2 2 6" xfId="47560"/>
    <cellStyle name="Separador de milhares 2 10 2 2 3" xfId="22246"/>
    <cellStyle name="Separador de milhares 2 10 2 2 3 2" xfId="23133"/>
    <cellStyle name="Separador de milhares 2 10 2 2 3 2 2" xfId="24909"/>
    <cellStyle name="Separador de milhares 2 10 2 2 3 2 2 2" xfId="28460"/>
    <cellStyle name="Separador de milhares 2 10 2 2 3 2 2 2 2" xfId="53521"/>
    <cellStyle name="Separador de milhares 2 10 2 2 3 2 2 3" xfId="47570"/>
    <cellStyle name="Separador de milhares 2 10 2 2 3 2 3" xfId="26684"/>
    <cellStyle name="Separador de milhares 2 10 2 2 3 2 3 2" xfId="53520"/>
    <cellStyle name="Separador de milhares 2 10 2 2 3 2 4" xfId="47569"/>
    <cellStyle name="Separador de milhares 2 10 2 2 3 3" xfId="24021"/>
    <cellStyle name="Separador de milhares 2 10 2 2 3 3 2" xfId="27572"/>
    <cellStyle name="Separador de milhares 2 10 2 2 3 3 2 2" xfId="53522"/>
    <cellStyle name="Separador de milhares 2 10 2 2 3 3 3" xfId="47571"/>
    <cellStyle name="Separador de milhares 2 10 2 2 3 4" xfId="25797"/>
    <cellStyle name="Separador de milhares 2 10 2 2 3 4 2" xfId="53519"/>
    <cellStyle name="Separador de milhares 2 10 2 2 3 5" xfId="47568"/>
    <cellStyle name="Separador de milhares 2 10 2 2 4" xfId="22365"/>
    <cellStyle name="Separador de milhares 2 10 2 2 4 2" xfId="23252"/>
    <cellStyle name="Separador de milhares 2 10 2 2 4 2 2" xfId="25028"/>
    <cellStyle name="Separador de milhares 2 10 2 2 4 2 2 2" xfId="28579"/>
    <cellStyle name="Separador de milhares 2 10 2 2 4 2 2 2 2" xfId="53525"/>
    <cellStyle name="Separador de milhares 2 10 2 2 4 2 2 3" xfId="47574"/>
    <cellStyle name="Separador de milhares 2 10 2 2 4 2 3" xfId="26803"/>
    <cellStyle name="Separador de milhares 2 10 2 2 4 2 3 2" xfId="53524"/>
    <cellStyle name="Separador de milhares 2 10 2 2 4 2 4" xfId="47573"/>
    <cellStyle name="Separador de milhares 2 10 2 2 4 3" xfId="24140"/>
    <cellStyle name="Separador de milhares 2 10 2 2 4 3 2" xfId="27691"/>
    <cellStyle name="Separador de milhares 2 10 2 2 4 3 2 2" xfId="53526"/>
    <cellStyle name="Separador de milhares 2 10 2 2 4 3 3" xfId="47575"/>
    <cellStyle name="Separador de milhares 2 10 2 2 4 4" xfId="25916"/>
    <cellStyle name="Separador de milhares 2 10 2 2 4 4 2" xfId="53523"/>
    <cellStyle name="Separador de milhares 2 10 2 2 4 5" xfId="47572"/>
    <cellStyle name="Separador de milhares 2 10 2 2 5" xfId="22749"/>
    <cellStyle name="Separador de milhares 2 10 2 2 5 2" xfId="24525"/>
    <cellStyle name="Separador de milhares 2 10 2 2 5 2 2" xfId="28076"/>
    <cellStyle name="Separador de milhares 2 10 2 2 5 2 2 2" xfId="53528"/>
    <cellStyle name="Separador de milhares 2 10 2 2 5 2 3" xfId="47577"/>
    <cellStyle name="Separador de milhares 2 10 2 2 5 3" xfId="26300"/>
    <cellStyle name="Separador de milhares 2 10 2 2 5 3 2" xfId="53527"/>
    <cellStyle name="Separador de milhares 2 10 2 2 5 4" xfId="47576"/>
    <cellStyle name="Separador de milhares 2 10 2 2 6" xfId="23637"/>
    <cellStyle name="Separador de milhares 2 10 2 2 6 2" xfId="27188"/>
    <cellStyle name="Separador de milhares 2 10 2 2 6 2 2" xfId="53529"/>
    <cellStyle name="Separador de milhares 2 10 2 2 6 3" xfId="47578"/>
    <cellStyle name="Separador de milhares 2 10 2 2 7" xfId="25413"/>
    <cellStyle name="Separador de milhares 2 10 2 2 7 2" xfId="52458"/>
    <cellStyle name="Separador de milhares 2 10 2 2 8" xfId="28964"/>
    <cellStyle name="Separador de milhares 2 10 2 2 9" xfId="29107"/>
    <cellStyle name="Separador de milhares 2 10 3" xfId="1732"/>
    <cellStyle name="Separador de milhares 2 10 3 10" xfId="56076"/>
    <cellStyle name="Separador de milhares 2 10 3 2" xfId="21941"/>
    <cellStyle name="Separador de milhares 2 10 3 2 2" xfId="22504"/>
    <cellStyle name="Separador de milhares 2 10 3 2 2 2" xfId="23391"/>
    <cellStyle name="Separador de milhares 2 10 3 2 2 2 2" xfId="25167"/>
    <cellStyle name="Separador de milhares 2 10 3 2 2 2 2 2" xfId="28718"/>
    <cellStyle name="Separador de milhares 2 10 3 2 2 2 2 2 2" xfId="53533"/>
    <cellStyle name="Separador de milhares 2 10 3 2 2 2 2 3" xfId="47582"/>
    <cellStyle name="Separador de milhares 2 10 3 2 2 2 3" xfId="26942"/>
    <cellStyle name="Separador de milhares 2 10 3 2 2 2 3 2" xfId="53532"/>
    <cellStyle name="Separador de milhares 2 10 3 2 2 2 4" xfId="47581"/>
    <cellStyle name="Separador de milhares 2 10 3 2 2 3" xfId="24279"/>
    <cellStyle name="Separador de milhares 2 10 3 2 2 3 2" xfId="27830"/>
    <cellStyle name="Separador de milhares 2 10 3 2 2 3 2 2" xfId="53534"/>
    <cellStyle name="Separador de milhares 2 10 3 2 2 3 3" xfId="47583"/>
    <cellStyle name="Separador de milhares 2 10 3 2 2 4" xfId="26055"/>
    <cellStyle name="Separador de milhares 2 10 3 2 2 4 2" xfId="53531"/>
    <cellStyle name="Separador de milhares 2 10 3 2 2 5" xfId="47580"/>
    <cellStyle name="Separador de milhares 2 10 3 2 3" xfId="22888"/>
    <cellStyle name="Separador de milhares 2 10 3 2 3 2" xfId="24664"/>
    <cellStyle name="Separador de milhares 2 10 3 2 3 2 2" xfId="28215"/>
    <cellStyle name="Separador de milhares 2 10 3 2 3 2 2 2" xfId="53536"/>
    <cellStyle name="Separador de milhares 2 10 3 2 3 2 3" xfId="47585"/>
    <cellStyle name="Separador de milhares 2 10 3 2 3 3" xfId="26439"/>
    <cellStyle name="Separador de milhares 2 10 3 2 3 3 2" xfId="53535"/>
    <cellStyle name="Separador de milhares 2 10 3 2 3 4" xfId="47584"/>
    <cellStyle name="Separador de milhares 2 10 3 2 4" xfId="23776"/>
    <cellStyle name="Separador de milhares 2 10 3 2 4 2" xfId="27327"/>
    <cellStyle name="Separador de milhares 2 10 3 2 4 2 2" xfId="53537"/>
    <cellStyle name="Separador de milhares 2 10 3 2 4 3" xfId="47586"/>
    <cellStyle name="Separador de milhares 2 10 3 2 5" xfId="25552"/>
    <cellStyle name="Separador de milhares 2 10 3 2 5 2" xfId="53530"/>
    <cellStyle name="Separador de milhares 2 10 3 2 6" xfId="47579"/>
    <cellStyle name="Separador de milhares 2 10 3 3" xfId="22245"/>
    <cellStyle name="Separador de milhares 2 10 3 3 2" xfId="23132"/>
    <cellStyle name="Separador de milhares 2 10 3 3 2 2" xfId="24908"/>
    <cellStyle name="Separador de milhares 2 10 3 3 2 2 2" xfId="28459"/>
    <cellStyle name="Separador de milhares 2 10 3 3 2 2 2 2" xfId="53540"/>
    <cellStyle name="Separador de milhares 2 10 3 3 2 2 3" xfId="47589"/>
    <cellStyle name="Separador de milhares 2 10 3 3 2 3" xfId="26683"/>
    <cellStyle name="Separador de milhares 2 10 3 3 2 3 2" xfId="53539"/>
    <cellStyle name="Separador de milhares 2 10 3 3 2 4" xfId="47588"/>
    <cellStyle name="Separador de milhares 2 10 3 3 3" xfId="24020"/>
    <cellStyle name="Separador de milhares 2 10 3 3 3 2" xfId="27571"/>
    <cellStyle name="Separador de milhares 2 10 3 3 3 2 2" xfId="53541"/>
    <cellStyle name="Separador de milhares 2 10 3 3 3 3" xfId="47590"/>
    <cellStyle name="Separador de milhares 2 10 3 3 4" xfId="25796"/>
    <cellStyle name="Separador de milhares 2 10 3 3 4 2" xfId="53538"/>
    <cellStyle name="Separador de milhares 2 10 3 3 5" xfId="47587"/>
    <cellStyle name="Separador de milhares 2 10 3 4" xfId="22364"/>
    <cellStyle name="Separador de milhares 2 10 3 4 2" xfId="23251"/>
    <cellStyle name="Separador de milhares 2 10 3 4 2 2" xfId="25027"/>
    <cellStyle name="Separador de milhares 2 10 3 4 2 2 2" xfId="28578"/>
    <cellStyle name="Separador de milhares 2 10 3 4 2 2 2 2" xfId="53544"/>
    <cellStyle name="Separador de milhares 2 10 3 4 2 2 3" xfId="47593"/>
    <cellStyle name="Separador de milhares 2 10 3 4 2 3" xfId="26802"/>
    <cellStyle name="Separador de milhares 2 10 3 4 2 3 2" xfId="53543"/>
    <cellStyle name="Separador de milhares 2 10 3 4 2 4" xfId="47592"/>
    <cellStyle name="Separador de milhares 2 10 3 4 3" xfId="24139"/>
    <cellStyle name="Separador de milhares 2 10 3 4 3 2" xfId="27690"/>
    <cellStyle name="Separador de milhares 2 10 3 4 3 2 2" xfId="53545"/>
    <cellStyle name="Separador de milhares 2 10 3 4 3 3" xfId="47594"/>
    <cellStyle name="Separador de milhares 2 10 3 4 4" xfId="25915"/>
    <cellStyle name="Separador de milhares 2 10 3 4 4 2" xfId="53542"/>
    <cellStyle name="Separador de milhares 2 10 3 4 5" xfId="47591"/>
    <cellStyle name="Separador de milhares 2 10 3 5" xfId="22748"/>
    <cellStyle name="Separador de milhares 2 10 3 5 2" xfId="24524"/>
    <cellStyle name="Separador de milhares 2 10 3 5 2 2" xfId="28075"/>
    <cellStyle name="Separador de milhares 2 10 3 5 2 2 2" xfId="53547"/>
    <cellStyle name="Separador de milhares 2 10 3 5 2 3" xfId="47596"/>
    <cellStyle name="Separador de milhares 2 10 3 5 3" xfId="26299"/>
    <cellStyle name="Separador de milhares 2 10 3 5 3 2" xfId="53546"/>
    <cellStyle name="Separador de milhares 2 10 3 5 4" xfId="47595"/>
    <cellStyle name="Separador de milhares 2 10 3 6" xfId="23636"/>
    <cellStyle name="Separador de milhares 2 10 3 6 2" xfId="27187"/>
    <cellStyle name="Separador de milhares 2 10 3 6 2 2" xfId="53548"/>
    <cellStyle name="Separador de milhares 2 10 3 6 3" xfId="47597"/>
    <cellStyle name="Separador de milhares 2 10 3 7" xfId="25412"/>
    <cellStyle name="Separador de milhares 2 10 3 7 2" xfId="52457"/>
    <cellStyle name="Separador de milhares 2 10 3 8" xfId="28963"/>
    <cellStyle name="Separador de milhares 2 10 3 9" xfId="29106"/>
    <cellStyle name="Separador de milhares 2 11" xfId="1498"/>
    <cellStyle name="Separador de milhares 2 11 2" xfId="1499"/>
    <cellStyle name="Separador de milhares 2 11 2 2" xfId="1735"/>
    <cellStyle name="Separador de milhares 2 11 2 2 10" xfId="56077"/>
    <cellStyle name="Separador de milhares 2 11 2 2 2" xfId="21944"/>
    <cellStyle name="Separador de milhares 2 11 2 2 2 2" xfId="22507"/>
    <cellStyle name="Separador de milhares 2 11 2 2 2 2 2" xfId="23394"/>
    <cellStyle name="Separador de milhares 2 11 2 2 2 2 2 2" xfId="25170"/>
    <cellStyle name="Separador de milhares 2 11 2 2 2 2 2 2 2" xfId="28721"/>
    <cellStyle name="Separador de milhares 2 11 2 2 2 2 2 2 2 2" xfId="53552"/>
    <cellStyle name="Separador de milhares 2 11 2 2 2 2 2 2 3" xfId="47601"/>
    <cellStyle name="Separador de milhares 2 11 2 2 2 2 2 3" xfId="26945"/>
    <cellStyle name="Separador de milhares 2 11 2 2 2 2 2 3 2" xfId="53551"/>
    <cellStyle name="Separador de milhares 2 11 2 2 2 2 2 4" xfId="47600"/>
    <cellStyle name="Separador de milhares 2 11 2 2 2 2 3" xfId="24282"/>
    <cellStyle name="Separador de milhares 2 11 2 2 2 2 3 2" xfId="27833"/>
    <cellStyle name="Separador de milhares 2 11 2 2 2 2 3 2 2" xfId="53553"/>
    <cellStyle name="Separador de milhares 2 11 2 2 2 2 3 3" xfId="47602"/>
    <cellStyle name="Separador de milhares 2 11 2 2 2 2 4" xfId="26058"/>
    <cellStyle name="Separador de milhares 2 11 2 2 2 2 4 2" xfId="53550"/>
    <cellStyle name="Separador de milhares 2 11 2 2 2 2 5" xfId="47599"/>
    <cellStyle name="Separador de milhares 2 11 2 2 2 3" xfId="22891"/>
    <cellStyle name="Separador de milhares 2 11 2 2 2 3 2" xfId="24667"/>
    <cellStyle name="Separador de milhares 2 11 2 2 2 3 2 2" xfId="28218"/>
    <cellStyle name="Separador de milhares 2 11 2 2 2 3 2 2 2" xfId="53555"/>
    <cellStyle name="Separador de milhares 2 11 2 2 2 3 2 3" xfId="47604"/>
    <cellStyle name="Separador de milhares 2 11 2 2 2 3 3" xfId="26442"/>
    <cellStyle name="Separador de milhares 2 11 2 2 2 3 3 2" xfId="53554"/>
    <cellStyle name="Separador de milhares 2 11 2 2 2 3 4" xfId="47603"/>
    <cellStyle name="Separador de milhares 2 11 2 2 2 4" xfId="23779"/>
    <cellStyle name="Separador de milhares 2 11 2 2 2 4 2" xfId="27330"/>
    <cellStyle name="Separador de milhares 2 11 2 2 2 4 2 2" xfId="53556"/>
    <cellStyle name="Separador de milhares 2 11 2 2 2 4 3" xfId="47605"/>
    <cellStyle name="Separador de milhares 2 11 2 2 2 5" xfId="25555"/>
    <cellStyle name="Separador de milhares 2 11 2 2 2 5 2" xfId="53549"/>
    <cellStyle name="Separador de milhares 2 11 2 2 2 6" xfId="47598"/>
    <cellStyle name="Separador de milhares 2 11 2 2 3" xfId="22248"/>
    <cellStyle name="Separador de milhares 2 11 2 2 3 2" xfId="23135"/>
    <cellStyle name="Separador de milhares 2 11 2 2 3 2 2" xfId="24911"/>
    <cellStyle name="Separador de milhares 2 11 2 2 3 2 2 2" xfId="28462"/>
    <cellStyle name="Separador de milhares 2 11 2 2 3 2 2 2 2" xfId="53559"/>
    <cellStyle name="Separador de milhares 2 11 2 2 3 2 2 3" xfId="47608"/>
    <cellStyle name="Separador de milhares 2 11 2 2 3 2 3" xfId="26686"/>
    <cellStyle name="Separador de milhares 2 11 2 2 3 2 3 2" xfId="53558"/>
    <cellStyle name="Separador de milhares 2 11 2 2 3 2 4" xfId="47607"/>
    <cellStyle name="Separador de milhares 2 11 2 2 3 3" xfId="24023"/>
    <cellStyle name="Separador de milhares 2 11 2 2 3 3 2" xfId="27574"/>
    <cellStyle name="Separador de milhares 2 11 2 2 3 3 2 2" xfId="53560"/>
    <cellStyle name="Separador de milhares 2 11 2 2 3 3 3" xfId="47609"/>
    <cellStyle name="Separador de milhares 2 11 2 2 3 4" xfId="25799"/>
    <cellStyle name="Separador de milhares 2 11 2 2 3 4 2" xfId="53557"/>
    <cellStyle name="Separador de milhares 2 11 2 2 3 5" xfId="47606"/>
    <cellStyle name="Separador de milhares 2 11 2 2 4" xfId="22367"/>
    <cellStyle name="Separador de milhares 2 11 2 2 4 2" xfId="23254"/>
    <cellStyle name="Separador de milhares 2 11 2 2 4 2 2" xfId="25030"/>
    <cellStyle name="Separador de milhares 2 11 2 2 4 2 2 2" xfId="28581"/>
    <cellStyle name="Separador de milhares 2 11 2 2 4 2 2 2 2" xfId="53563"/>
    <cellStyle name="Separador de milhares 2 11 2 2 4 2 2 3" xfId="47612"/>
    <cellStyle name="Separador de milhares 2 11 2 2 4 2 3" xfId="26805"/>
    <cellStyle name="Separador de milhares 2 11 2 2 4 2 3 2" xfId="53562"/>
    <cellStyle name="Separador de milhares 2 11 2 2 4 2 4" xfId="47611"/>
    <cellStyle name="Separador de milhares 2 11 2 2 4 3" xfId="24142"/>
    <cellStyle name="Separador de milhares 2 11 2 2 4 3 2" xfId="27693"/>
    <cellStyle name="Separador de milhares 2 11 2 2 4 3 2 2" xfId="53564"/>
    <cellStyle name="Separador de milhares 2 11 2 2 4 3 3" xfId="47613"/>
    <cellStyle name="Separador de milhares 2 11 2 2 4 4" xfId="25918"/>
    <cellStyle name="Separador de milhares 2 11 2 2 4 4 2" xfId="53561"/>
    <cellStyle name="Separador de milhares 2 11 2 2 4 5" xfId="47610"/>
    <cellStyle name="Separador de milhares 2 11 2 2 5" xfId="22751"/>
    <cellStyle name="Separador de milhares 2 11 2 2 5 2" xfId="24527"/>
    <cellStyle name="Separador de milhares 2 11 2 2 5 2 2" xfId="28078"/>
    <cellStyle name="Separador de milhares 2 11 2 2 5 2 2 2" xfId="53566"/>
    <cellStyle name="Separador de milhares 2 11 2 2 5 2 3" xfId="47615"/>
    <cellStyle name="Separador de milhares 2 11 2 2 5 3" xfId="26302"/>
    <cellStyle name="Separador de milhares 2 11 2 2 5 3 2" xfId="53565"/>
    <cellStyle name="Separador de milhares 2 11 2 2 5 4" xfId="47614"/>
    <cellStyle name="Separador de milhares 2 11 2 2 6" xfId="23639"/>
    <cellStyle name="Separador de milhares 2 11 2 2 6 2" xfId="27190"/>
    <cellStyle name="Separador de milhares 2 11 2 2 6 2 2" xfId="53567"/>
    <cellStyle name="Separador de milhares 2 11 2 2 6 3" xfId="47616"/>
    <cellStyle name="Separador de milhares 2 11 2 2 7" xfId="25415"/>
    <cellStyle name="Separador de milhares 2 11 2 2 7 2" xfId="52460"/>
    <cellStyle name="Separador de milhares 2 11 2 2 8" xfId="28966"/>
    <cellStyle name="Separador de milhares 2 11 2 2 9" xfId="29109"/>
    <cellStyle name="Separador de milhares 2 11 3" xfId="1734"/>
    <cellStyle name="Separador de milhares 2 11 3 10" xfId="56078"/>
    <cellStyle name="Separador de milhares 2 11 3 2" xfId="21943"/>
    <cellStyle name="Separador de milhares 2 11 3 2 2" xfId="22506"/>
    <cellStyle name="Separador de milhares 2 11 3 2 2 2" xfId="23393"/>
    <cellStyle name="Separador de milhares 2 11 3 2 2 2 2" xfId="25169"/>
    <cellStyle name="Separador de milhares 2 11 3 2 2 2 2 2" xfId="28720"/>
    <cellStyle name="Separador de milhares 2 11 3 2 2 2 2 2 2" xfId="53571"/>
    <cellStyle name="Separador de milhares 2 11 3 2 2 2 2 3" xfId="47620"/>
    <cellStyle name="Separador de milhares 2 11 3 2 2 2 3" xfId="26944"/>
    <cellStyle name="Separador de milhares 2 11 3 2 2 2 3 2" xfId="53570"/>
    <cellStyle name="Separador de milhares 2 11 3 2 2 2 4" xfId="47619"/>
    <cellStyle name="Separador de milhares 2 11 3 2 2 3" xfId="24281"/>
    <cellStyle name="Separador de milhares 2 11 3 2 2 3 2" xfId="27832"/>
    <cellStyle name="Separador de milhares 2 11 3 2 2 3 2 2" xfId="53572"/>
    <cellStyle name="Separador de milhares 2 11 3 2 2 3 3" xfId="47621"/>
    <cellStyle name="Separador de milhares 2 11 3 2 2 4" xfId="26057"/>
    <cellStyle name="Separador de milhares 2 11 3 2 2 4 2" xfId="53569"/>
    <cellStyle name="Separador de milhares 2 11 3 2 2 5" xfId="47618"/>
    <cellStyle name="Separador de milhares 2 11 3 2 3" xfId="22890"/>
    <cellStyle name="Separador de milhares 2 11 3 2 3 2" xfId="24666"/>
    <cellStyle name="Separador de milhares 2 11 3 2 3 2 2" xfId="28217"/>
    <cellStyle name="Separador de milhares 2 11 3 2 3 2 2 2" xfId="53574"/>
    <cellStyle name="Separador de milhares 2 11 3 2 3 2 3" xfId="47623"/>
    <cellStyle name="Separador de milhares 2 11 3 2 3 3" xfId="26441"/>
    <cellStyle name="Separador de milhares 2 11 3 2 3 3 2" xfId="53573"/>
    <cellStyle name="Separador de milhares 2 11 3 2 3 4" xfId="47622"/>
    <cellStyle name="Separador de milhares 2 11 3 2 4" xfId="23778"/>
    <cellStyle name="Separador de milhares 2 11 3 2 4 2" xfId="27329"/>
    <cellStyle name="Separador de milhares 2 11 3 2 4 2 2" xfId="53575"/>
    <cellStyle name="Separador de milhares 2 11 3 2 4 3" xfId="47624"/>
    <cellStyle name="Separador de milhares 2 11 3 2 5" xfId="25554"/>
    <cellStyle name="Separador de milhares 2 11 3 2 5 2" xfId="53568"/>
    <cellStyle name="Separador de milhares 2 11 3 2 6" xfId="47617"/>
    <cellStyle name="Separador de milhares 2 11 3 3" xfId="22247"/>
    <cellStyle name="Separador de milhares 2 11 3 3 2" xfId="23134"/>
    <cellStyle name="Separador de milhares 2 11 3 3 2 2" xfId="24910"/>
    <cellStyle name="Separador de milhares 2 11 3 3 2 2 2" xfId="28461"/>
    <cellStyle name="Separador de milhares 2 11 3 3 2 2 2 2" xfId="53578"/>
    <cellStyle name="Separador de milhares 2 11 3 3 2 2 3" xfId="47627"/>
    <cellStyle name="Separador de milhares 2 11 3 3 2 3" xfId="26685"/>
    <cellStyle name="Separador de milhares 2 11 3 3 2 3 2" xfId="53577"/>
    <cellStyle name="Separador de milhares 2 11 3 3 2 4" xfId="47626"/>
    <cellStyle name="Separador de milhares 2 11 3 3 3" xfId="24022"/>
    <cellStyle name="Separador de milhares 2 11 3 3 3 2" xfId="27573"/>
    <cellStyle name="Separador de milhares 2 11 3 3 3 2 2" xfId="53579"/>
    <cellStyle name="Separador de milhares 2 11 3 3 3 3" xfId="47628"/>
    <cellStyle name="Separador de milhares 2 11 3 3 4" xfId="25798"/>
    <cellStyle name="Separador de milhares 2 11 3 3 4 2" xfId="53576"/>
    <cellStyle name="Separador de milhares 2 11 3 3 5" xfId="47625"/>
    <cellStyle name="Separador de milhares 2 11 3 4" xfId="22366"/>
    <cellStyle name="Separador de milhares 2 11 3 4 2" xfId="23253"/>
    <cellStyle name="Separador de milhares 2 11 3 4 2 2" xfId="25029"/>
    <cellStyle name="Separador de milhares 2 11 3 4 2 2 2" xfId="28580"/>
    <cellStyle name="Separador de milhares 2 11 3 4 2 2 2 2" xfId="53582"/>
    <cellStyle name="Separador de milhares 2 11 3 4 2 2 3" xfId="47631"/>
    <cellStyle name="Separador de milhares 2 11 3 4 2 3" xfId="26804"/>
    <cellStyle name="Separador de milhares 2 11 3 4 2 3 2" xfId="53581"/>
    <cellStyle name="Separador de milhares 2 11 3 4 2 4" xfId="47630"/>
    <cellStyle name="Separador de milhares 2 11 3 4 3" xfId="24141"/>
    <cellStyle name="Separador de milhares 2 11 3 4 3 2" xfId="27692"/>
    <cellStyle name="Separador de milhares 2 11 3 4 3 2 2" xfId="53583"/>
    <cellStyle name="Separador de milhares 2 11 3 4 3 3" xfId="47632"/>
    <cellStyle name="Separador de milhares 2 11 3 4 4" xfId="25917"/>
    <cellStyle name="Separador de milhares 2 11 3 4 4 2" xfId="53580"/>
    <cellStyle name="Separador de milhares 2 11 3 4 5" xfId="47629"/>
    <cellStyle name="Separador de milhares 2 11 3 5" xfId="22750"/>
    <cellStyle name="Separador de milhares 2 11 3 5 2" xfId="24526"/>
    <cellStyle name="Separador de milhares 2 11 3 5 2 2" xfId="28077"/>
    <cellStyle name="Separador de milhares 2 11 3 5 2 2 2" xfId="53585"/>
    <cellStyle name="Separador de milhares 2 11 3 5 2 3" xfId="47634"/>
    <cellStyle name="Separador de milhares 2 11 3 5 3" xfId="26301"/>
    <cellStyle name="Separador de milhares 2 11 3 5 3 2" xfId="53584"/>
    <cellStyle name="Separador de milhares 2 11 3 5 4" xfId="47633"/>
    <cellStyle name="Separador de milhares 2 11 3 6" xfId="23638"/>
    <cellStyle name="Separador de milhares 2 11 3 6 2" xfId="27189"/>
    <cellStyle name="Separador de milhares 2 11 3 6 2 2" xfId="53586"/>
    <cellStyle name="Separador de milhares 2 11 3 6 3" xfId="47635"/>
    <cellStyle name="Separador de milhares 2 11 3 7" xfId="25414"/>
    <cellStyle name="Separador de milhares 2 11 3 7 2" xfId="52459"/>
    <cellStyle name="Separador de milhares 2 11 3 8" xfId="28965"/>
    <cellStyle name="Separador de milhares 2 11 3 9" xfId="29108"/>
    <cellStyle name="Separador de milhares 2 12" xfId="1500"/>
    <cellStyle name="Separador de milhares 2 12 2" xfId="1501"/>
    <cellStyle name="Separador de milhares 2 12 2 2" xfId="1737"/>
    <cellStyle name="Separador de milhares 2 12 2 2 10" xfId="56079"/>
    <cellStyle name="Separador de milhares 2 12 2 2 2" xfId="21946"/>
    <cellStyle name="Separador de milhares 2 12 2 2 2 2" xfId="22509"/>
    <cellStyle name="Separador de milhares 2 12 2 2 2 2 2" xfId="23396"/>
    <cellStyle name="Separador de milhares 2 12 2 2 2 2 2 2" xfId="25172"/>
    <cellStyle name="Separador de milhares 2 12 2 2 2 2 2 2 2" xfId="28723"/>
    <cellStyle name="Separador de milhares 2 12 2 2 2 2 2 2 2 2" xfId="53590"/>
    <cellStyle name="Separador de milhares 2 12 2 2 2 2 2 2 3" xfId="47639"/>
    <cellStyle name="Separador de milhares 2 12 2 2 2 2 2 3" xfId="26947"/>
    <cellStyle name="Separador de milhares 2 12 2 2 2 2 2 3 2" xfId="53589"/>
    <cellStyle name="Separador de milhares 2 12 2 2 2 2 2 4" xfId="47638"/>
    <cellStyle name="Separador de milhares 2 12 2 2 2 2 3" xfId="24284"/>
    <cellStyle name="Separador de milhares 2 12 2 2 2 2 3 2" xfId="27835"/>
    <cellStyle name="Separador de milhares 2 12 2 2 2 2 3 2 2" xfId="53591"/>
    <cellStyle name="Separador de milhares 2 12 2 2 2 2 3 3" xfId="47640"/>
    <cellStyle name="Separador de milhares 2 12 2 2 2 2 4" xfId="26060"/>
    <cellStyle name="Separador de milhares 2 12 2 2 2 2 4 2" xfId="53588"/>
    <cellStyle name="Separador de milhares 2 12 2 2 2 2 5" xfId="47637"/>
    <cellStyle name="Separador de milhares 2 12 2 2 2 3" xfId="22893"/>
    <cellStyle name="Separador de milhares 2 12 2 2 2 3 2" xfId="24669"/>
    <cellStyle name="Separador de milhares 2 12 2 2 2 3 2 2" xfId="28220"/>
    <cellStyle name="Separador de milhares 2 12 2 2 2 3 2 2 2" xfId="53593"/>
    <cellStyle name="Separador de milhares 2 12 2 2 2 3 2 3" xfId="47642"/>
    <cellStyle name="Separador de milhares 2 12 2 2 2 3 3" xfId="26444"/>
    <cellStyle name="Separador de milhares 2 12 2 2 2 3 3 2" xfId="53592"/>
    <cellStyle name="Separador de milhares 2 12 2 2 2 3 4" xfId="47641"/>
    <cellStyle name="Separador de milhares 2 12 2 2 2 4" xfId="23781"/>
    <cellStyle name="Separador de milhares 2 12 2 2 2 4 2" xfId="27332"/>
    <cellStyle name="Separador de milhares 2 12 2 2 2 4 2 2" xfId="53594"/>
    <cellStyle name="Separador de milhares 2 12 2 2 2 4 3" xfId="47643"/>
    <cellStyle name="Separador de milhares 2 12 2 2 2 5" xfId="25557"/>
    <cellStyle name="Separador de milhares 2 12 2 2 2 5 2" xfId="53587"/>
    <cellStyle name="Separador de milhares 2 12 2 2 2 6" xfId="47636"/>
    <cellStyle name="Separador de milhares 2 12 2 2 3" xfId="22250"/>
    <cellStyle name="Separador de milhares 2 12 2 2 3 2" xfId="23137"/>
    <cellStyle name="Separador de milhares 2 12 2 2 3 2 2" xfId="24913"/>
    <cellStyle name="Separador de milhares 2 12 2 2 3 2 2 2" xfId="28464"/>
    <cellStyle name="Separador de milhares 2 12 2 2 3 2 2 2 2" xfId="53597"/>
    <cellStyle name="Separador de milhares 2 12 2 2 3 2 2 3" xfId="47646"/>
    <cellStyle name="Separador de milhares 2 12 2 2 3 2 3" xfId="26688"/>
    <cellStyle name="Separador de milhares 2 12 2 2 3 2 3 2" xfId="53596"/>
    <cellStyle name="Separador de milhares 2 12 2 2 3 2 4" xfId="47645"/>
    <cellStyle name="Separador de milhares 2 12 2 2 3 3" xfId="24025"/>
    <cellStyle name="Separador de milhares 2 12 2 2 3 3 2" xfId="27576"/>
    <cellStyle name="Separador de milhares 2 12 2 2 3 3 2 2" xfId="53598"/>
    <cellStyle name="Separador de milhares 2 12 2 2 3 3 3" xfId="47647"/>
    <cellStyle name="Separador de milhares 2 12 2 2 3 4" xfId="25801"/>
    <cellStyle name="Separador de milhares 2 12 2 2 3 4 2" xfId="53595"/>
    <cellStyle name="Separador de milhares 2 12 2 2 3 5" xfId="47644"/>
    <cellStyle name="Separador de milhares 2 12 2 2 4" xfId="22369"/>
    <cellStyle name="Separador de milhares 2 12 2 2 4 2" xfId="23256"/>
    <cellStyle name="Separador de milhares 2 12 2 2 4 2 2" xfId="25032"/>
    <cellStyle name="Separador de milhares 2 12 2 2 4 2 2 2" xfId="28583"/>
    <cellStyle name="Separador de milhares 2 12 2 2 4 2 2 2 2" xfId="53601"/>
    <cellStyle name="Separador de milhares 2 12 2 2 4 2 2 3" xfId="47650"/>
    <cellStyle name="Separador de milhares 2 12 2 2 4 2 3" xfId="26807"/>
    <cellStyle name="Separador de milhares 2 12 2 2 4 2 3 2" xfId="53600"/>
    <cellStyle name="Separador de milhares 2 12 2 2 4 2 4" xfId="47649"/>
    <cellStyle name="Separador de milhares 2 12 2 2 4 3" xfId="24144"/>
    <cellStyle name="Separador de milhares 2 12 2 2 4 3 2" xfId="27695"/>
    <cellStyle name="Separador de milhares 2 12 2 2 4 3 2 2" xfId="53602"/>
    <cellStyle name="Separador de milhares 2 12 2 2 4 3 3" xfId="47651"/>
    <cellStyle name="Separador de milhares 2 12 2 2 4 4" xfId="25920"/>
    <cellStyle name="Separador de milhares 2 12 2 2 4 4 2" xfId="53599"/>
    <cellStyle name="Separador de milhares 2 12 2 2 4 5" xfId="47648"/>
    <cellStyle name="Separador de milhares 2 12 2 2 5" xfId="22753"/>
    <cellStyle name="Separador de milhares 2 12 2 2 5 2" xfId="24529"/>
    <cellStyle name="Separador de milhares 2 12 2 2 5 2 2" xfId="28080"/>
    <cellStyle name="Separador de milhares 2 12 2 2 5 2 2 2" xfId="53604"/>
    <cellStyle name="Separador de milhares 2 12 2 2 5 2 3" xfId="47653"/>
    <cellStyle name="Separador de milhares 2 12 2 2 5 3" xfId="26304"/>
    <cellStyle name="Separador de milhares 2 12 2 2 5 3 2" xfId="53603"/>
    <cellStyle name="Separador de milhares 2 12 2 2 5 4" xfId="47652"/>
    <cellStyle name="Separador de milhares 2 12 2 2 6" xfId="23641"/>
    <cellStyle name="Separador de milhares 2 12 2 2 6 2" xfId="27192"/>
    <cellStyle name="Separador de milhares 2 12 2 2 6 2 2" xfId="53605"/>
    <cellStyle name="Separador de milhares 2 12 2 2 6 3" xfId="47654"/>
    <cellStyle name="Separador de milhares 2 12 2 2 7" xfId="25417"/>
    <cellStyle name="Separador de milhares 2 12 2 2 7 2" xfId="52462"/>
    <cellStyle name="Separador de milhares 2 12 2 2 8" xfId="28968"/>
    <cellStyle name="Separador de milhares 2 12 2 2 9" xfId="29111"/>
    <cellStyle name="Separador de milhares 2 12 3" xfId="1736"/>
    <cellStyle name="Separador de milhares 2 12 3 10" xfId="56080"/>
    <cellStyle name="Separador de milhares 2 12 3 2" xfId="21945"/>
    <cellStyle name="Separador de milhares 2 12 3 2 2" xfId="22508"/>
    <cellStyle name="Separador de milhares 2 12 3 2 2 2" xfId="23395"/>
    <cellStyle name="Separador de milhares 2 12 3 2 2 2 2" xfId="25171"/>
    <cellStyle name="Separador de milhares 2 12 3 2 2 2 2 2" xfId="28722"/>
    <cellStyle name="Separador de milhares 2 12 3 2 2 2 2 2 2" xfId="53609"/>
    <cellStyle name="Separador de milhares 2 12 3 2 2 2 2 3" xfId="47658"/>
    <cellStyle name="Separador de milhares 2 12 3 2 2 2 3" xfId="26946"/>
    <cellStyle name="Separador de milhares 2 12 3 2 2 2 3 2" xfId="53608"/>
    <cellStyle name="Separador de milhares 2 12 3 2 2 2 4" xfId="47657"/>
    <cellStyle name="Separador de milhares 2 12 3 2 2 3" xfId="24283"/>
    <cellStyle name="Separador de milhares 2 12 3 2 2 3 2" xfId="27834"/>
    <cellStyle name="Separador de milhares 2 12 3 2 2 3 2 2" xfId="53610"/>
    <cellStyle name="Separador de milhares 2 12 3 2 2 3 3" xfId="47659"/>
    <cellStyle name="Separador de milhares 2 12 3 2 2 4" xfId="26059"/>
    <cellStyle name="Separador de milhares 2 12 3 2 2 4 2" xfId="53607"/>
    <cellStyle name="Separador de milhares 2 12 3 2 2 5" xfId="47656"/>
    <cellStyle name="Separador de milhares 2 12 3 2 3" xfId="22892"/>
    <cellStyle name="Separador de milhares 2 12 3 2 3 2" xfId="24668"/>
    <cellStyle name="Separador de milhares 2 12 3 2 3 2 2" xfId="28219"/>
    <cellStyle name="Separador de milhares 2 12 3 2 3 2 2 2" xfId="53612"/>
    <cellStyle name="Separador de milhares 2 12 3 2 3 2 3" xfId="47661"/>
    <cellStyle name="Separador de milhares 2 12 3 2 3 3" xfId="26443"/>
    <cellStyle name="Separador de milhares 2 12 3 2 3 3 2" xfId="53611"/>
    <cellStyle name="Separador de milhares 2 12 3 2 3 4" xfId="47660"/>
    <cellStyle name="Separador de milhares 2 12 3 2 4" xfId="23780"/>
    <cellStyle name="Separador de milhares 2 12 3 2 4 2" xfId="27331"/>
    <cellStyle name="Separador de milhares 2 12 3 2 4 2 2" xfId="53613"/>
    <cellStyle name="Separador de milhares 2 12 3 2 4 3" xfId="47662"/>
    <cellStyle name="Separador de milhares 2 12 3 2 5" xfId="25556"/>
    <cellStyle name="Separador de milhares 2 12 3 2 5 2" xfId="53606"/>
    <cellStyle name="Separador de milhares 2 12 3 2 6" xfId="47655"/>
    <cellStyle name="Separador de milhares 2 12 3 3" xfId="22249"/>
    <cellStyle name="Separador de milhares 2 12 3 3 2" xfId="23136"/>
    <cellStyle name="Separador de milhares 2 12 3 3 2 2" xfId="24912"/>
    <cellStyle name="Separador de milhares 2 12 3 3 2 2 2" xfId="28463"/>
    <cellStyle name="Separador de milhares 2 12 3 3 2 2 2 2" xfId="53616"/>
    <cellStyle name="Separador de milhares 2 12 3 3 2 2 3" xfId="47665"/>
    <cellStyle name="Separador de milhares 2 12 3 3 2 3" xfId="26687"/>
    <cellStyle name="Separador de milhares 2 12 3 3 2 3 2" xfId="53615"/>
    <cellStyle name="Separador de milhares 2 12 3 3 2 4" xfId="47664"/>
    <cellStyle name="Separador de milhares 2 12 3 3 3" xfId="24024"/>
    <cellStyle name="Separador de milhares 2 12 3 3 3 2" xfId="27575"/>
    <cellStyle name="Separador de milhares 2 12 3 3 3 2 2" xfId="53617"/>
    <cellStyle name="Separador de milhares 2 12 3 3 3 3" xfId="47666"/>
    <cellStyle name="Separador de milhares 2 12 3 3 4" xfId="25800"/>
    <cellStyle name="Separador de milhares 2 12 3 3 4 2" xfId="53614"/>
    <cellStyle name="Separador de milhares 2 12 3 3 5" xfId="47663"/>
    <cellStyle name="Separador de milhares 2 12 3 4" xfId="22368"/>
    <cellStyle name="Separador de milhares 2 12 3 4 2" xfId="23255"/>
    <cellStyle name="Separador de milhares 2 12 3 4 2 2" xfId="25031"/>
    <cellStyle name="Separador de milhares 2 12 3 4 2 2 2" xfId="28582"/>
    <cellStyle name="Separador de milhares 2 12 3 4 2 2 2 2" xfId="53620"/>
    <cellStyle name="Separador de milhares 2 12 3 4 2 2 3" xfId="47669"/>
    <cellStyle name="Separador de milhares 2 12 3 4 2 3" xfId="26806"/>
    <cellStyle name="Separador de milhares 2 12 3 4 2 3 2" xfId="53619"/>
    <cellStyle name="Separador de milhares 2 12 3 4 2 4" xfId="47668"/>
    <cellStyle name="Separador de milhares 2 12 3 4 3" xfId="24143"/>
    <cellStyle name="Separador de milhares 2 12 3 4 3 2" xfId="27694"/>
    <cellStyle name="Separador de milhares 2 12 3 4 3 2 2" xfId="53621"/>
    <cellStyle name="Separador de milhares 2 12 3 4 3 3" xfId="47670"/>
    <cellStyle name="Separador de milhares 2 12 3 4 4" xfId="25919"/>
    <cellStyle name="Separador de milhares 2 12 3 4 4 2" xfId="53618"/>
    <cellStyle name="Separador de milhares 2 12 3 4 5" xfId="47667"/>
    <cellStyle name="Separador de milhares 2 12 3 5" xfId="22752"/>
    <cellStyle name="Separador de milhares 2 12 3 5 2" xfId="24528"/>
    <cellStyle name="Separador de milhares 2 12 3 5 2 2" xfId="28079"/>
    <cellStyle name="Separador de milhares 2 12 3 5 2 2 2" xfId="53623"/>
    <cellStyle name="Separador de milhares 2 12 3 5 2 3" xfId="47672"/>
    <cellStyle name="Separador de milhares 2 12 3 5 3" xfId="26303"/>
    <cellStyle name="Separador de milhares 2 12 3 5 3 2" xfId="53622"/>
    <cellStyle name="Separador de milhares 2 12 3 5 4" xfId="47671"/>
    <cellStyle name="Separador de milhares 2 12 3 6" xfId="23640"/>
    <cellStyle name="Separador de milhares 2 12 3 6 2" xfId="27191"/>
    <cellStyle name="Separador de milhares 2 12 3 6 2 2" xfId="53624"/>
    <cellStyle name="Separador de milhares 2 12 3 6 3" xfId="47673"/>
    <cellStyle name="Separador de milhares 2 12 3 7" xfId="25416"/>
    <cellStyle name="Separador de milhares 2 12 3 7 2" xfId="52461"/>
    <cellStyle name="Separador de milhares 2 12 3 8" xfId="28967"/>
    <cellStyle name="Separador de milhares 2 12 3 9" xfId="29110"/>
    <cellStyle name="Separador de milhares 2 13" xfId="1502"/>
    <cellStyle name="Separador de milhares 2 13 2" xfId="1503"/>
    <cellStyle name="Separador de milhares 2 13 2 2" xfId="1739"/>
    <cellStyle name="Separador de milhares 2 13 2 2 10" xfId="56081"/>
    <cellStyle name="Separador de milhares 2 13 2 2 2" xfId="21948"/>
    <cellStyle name="Separador de milhares 2 13 2 2 2 2" xfId="22511"/>
    <cellStyle name="Separador de milhares 2 13 2 2 2 2 2" xfId="23398"/>
    <cellStyle name="Separador de milhares 2 13 2 2 2 2 2 2" xfId="25174"/>
    <cellStyle name="Separador de milhares 2 13 2 2 2 2 2 2 2" xfId="28725"/>
    <cellStyle name="Separador de milhares 2 13 2 2 2 2 2 2 2 2" xfId="53628"/>
    <cellStyle name="Separador de milhares 2 13 2 2 2 2 2 2 3" xfId="47677"/>
    <cellStyle name="Separador de milhares 2 13 2 2 2 2 2 3" xfId="26949"/>
    <cellStyle name="Separador de milhares 2 13 2 2 2 2 2 3 2" xfId="53627"/>
    <cellStyle name="Separador de milhares 2 13 2 2 2 2 2 4" xfId="47676"/>
    <cellStyle name="Separador de milhares 2 13 2 2 2 2 3" xfId="24286"/>
    <cellStyle name="Separador de milhares 2 13 2 2 2 2 3 2" xfId="27837"/>
    <cellStyle name="Separador de milhares 2 13 2 2 2 2 3 2 2" xfId="53629"/>
    <cellStyle name="Separador de milhares 2 13 2 2 2 2 3 3" xfId="47678"/>
    <cellStyle name="Separador de milhares 2 13 2 2 2 2 4" xfId="26062"/>
    <cellStyle name="Separador de milhares 2 13 2 2 2 2 4 2" xfId="53626"/>
    <cellStyle name="Separador de milhares 2 13 2 2 2 2 5" xfId="47675"/>
    <cellStyle name="Separador de milhares 2 13 2 2 2 3" xfId="22895"/>
    <cellStyle name="Separador de milhares 2 13 2 2 2 3 2" xfId="24671"/>
    <cellStyle name="Separador de milhares 2 13 2 2 2 3 2 2" xfId="28222"/>
    <cellStyle name="Separador de milhares 2 13 2 2 2 3 2 2 2" xfId="53631"/>
    <cellStyle name="Separador de milhares 2 13 2 2 2 3 2 3" xfId="47680"/>
    <cellStyle name="Separador de milhares 2 13 2 2 2 3 3" xfId="26446"/>
    <cellStyle name="Separador de milhares 2 13 2 2 2 3 3 2" xfId="53630"/>
    <cellStyle name="Separador de milhares 2 13 2 2 2 3 4" xfId="47679"/>
    <cellStyle name="Separador de milhares 2 13 2 2 2 4" xfId="23783"/>
    <cellStyle name="Separador de milhares 2 13 2 2 2 4 2" xfId="27334"/>
    <cellStyle name="Separador de milhares 2 13 2 2 2 4 2 2" xfId="53632"/>
    <cellStyle name="Separador de milhares 2 13 2 2 2 4 3" xfId="47681"/>
    <cellStyle name="Separador de milhares 2 13 2 2 2 5" xfId="25559"/>
    <cellStyle name="Separador de milhares 2 13 2 2 2 5 2" xfId="53625"/>
    <cellStyle name="Separador de milhares 2 13 2 2 2 6" xfId="47674"/>
    <cellStyle name="Separador de milhares 2 13 2 2 3" xfId="22252"/>
    <cellStyle name="Separador de milhares 2 13 2 2 3 2" xfId="23139"/>
    <cellStyle name="Separador de milhares 2 13 2 2 3 2 2" xfId="24915"/>
    <cellStyle name="Separador de milhares 2 13 2 2 3 2 2 2" xfId="28466"/>
    <cellStyle name="Separador de milhares 2 13 2 2 3 2 2 2 2" xfId="53635"/>
    <cellStyle name="Separador de milhares 2 13 2 2 3 2 2 3" xfId="47684"/>
    <cellStyle name="Separador de milhares 2 13 2 2 3 2 3" xfId="26690"/>
    <cellStyle name="Separador de milhares 2 13 2 2 3 2 3 2" xfId="53634"/>
    <cellStyle name="Separador de milhares 2 13 2 2 3 2 4" xfId="47683"/>
    <cellStyle name="Separador de milhares 2 13 2 2 3 3" xfId="24027"/>
    <cellStyle name="Separador de milhares 2 13 2 2 3 3 2" xfId="27578"/>
    <cellStyle name="Separador de milhares 2 13 2 2 3 3 2 2" xfId="53636"/>
    <cellStyle name="Separador de milhares 2 13 2 2 3 3 3" xfId="47685"/>
    <cellStyle name="Separador de milhares 2 13 2 2 3 4" xfId="25803"/>
    <cellStyle name="Separador de milhares 2 13 2 2 3 4 2" xfId="53633"/>
    <cellStyle name="Separador de milhares 2 13 2 2 3 5" xfId="47682"/>
    <cellStyle name="Separador de milhares 2 13 2 2 4" xfId="22371"/>
    <cellStyle name="Separador de milhares 2 13 2 2 4 2" xfId="23258"/>
    <cellStyle name="Separador de milhares 2 13 2 2 4 2 2" xfId="25034"/>
    <cellStyle name="Separador de milhares 2 13 2 2 4 2 2 2" xfId="28585"/>
    <cellStyle name="Separador de milhares 2 13 2 2 4 2 2 2 2" xfId="53639"/>
    <cellStyle name="Separador de milhares 2 13 2 2 4 2 2 3" xfId="47688"/>
    <cellStyle name="Separador de milhares 2 13 2 2 4 2 3" xfId="26809"/>
    <cellStyle name="Separador de milhares 2 13 2 2 4 2 3 2" xfId="53638"/>
    <cellStyle name="Separador de milhares 2 13 2 2 4 2 4" xfId="47687"/>
    <cellStyle name="Separador de milhares 2 13 2 2 4 3" xfId="24146"/>
    <cellStyle name="Separador de milhares 2 13 2 2 4 3 2" xfId="27697"/>
    <cellStyle name="Separador de milhares 2 13 2 2 4 3 2 2" xfId="53640"/>
    <cellStyle name="Separador de milhares 2 13 2 2 4 3 3" xfId="47689"/>
    <cellStyle name="Separador de milhares 2 13 2 2 4 4" xfId="25922"/>
    <cellStyle name="Separador de milhares 2 13 2 2 4 4 2" xfId="53637"/>
    <cellStyle name="Separador de milhares 2 13 2 2 4 5" xfId="47686"/>
    <cellStyle name="Separador de milhares 2 13 2 2 5" xfId="22755"/>
    <cellStyle name="Separador de milhares 2 13 2 2 5 2" xfId="24531"/>
    <cellStyle name="Separador de milhares 2 13 2 2 5 2 2" xfId="28082"/>
    <cellStyle name="Separador de milhares 2 13 2 2 5 2 2 2" xfId="53642"/>
    <cellStyle name="Separador de milhares 2 13 2 2 5 2 3" xfId="47691"/>
    <cellStyle name="Separador de milhares 2 13 2 2 5 3" xfId="26306"/>
    <cellStyle name="Separador de milhares 2 13 2 2 5 3 2" xfId="53641"/>
    <cellStyle name="Separador de milhares 2 13 2 2 5 4" xfId="47690"/>
    <cellStyle name="Separador de milhares 2 13 2 2 6" xfId="23643"/>
    <cellStyle name="Separador de milhares 2 13 2 2 6 2" xfId="27194"/>
    <cellStyle name="Separador de milhares 2 13 2 2 6 2 2" xfId="53643"/>
    <cellStyle name="Separador de milhares 2 13 2 2 6 3" xfId="47692"/>
    <cellStyle name="Separador de milhares 2 13 2 2 7" xfId="25419"/>
    <cellStyle name="Separador de milhares 2 13 2 2 7 2" xfId="52464"/>
    <cellStyle name="Separador de milhares 2 13 2 2 8" xfId="28970"/>
    <cellStyle name="Separador de milhares 2 13 2 2 9" xfId="29113"/>
    <cellStyle name="Separador de milhares 2 13 3" xfId="1738"/>
    <cellStyle name="Separador de milhares 2 13 3 10" xfId="56082"/>
    <cellStyle name="Separador de milhares 2 13 3 2" xfId="21947"/>
    <cellStyle name="Separador de milhares 2 13 3 2 2" xfId="22510"/>
    <cellStyle name="Separador de milhares 2 13 3 2 2 2" xfId="23397"/>
    <cellStyle name="Separador de milhares 2 13 3 2 2 2 2" xfId="25173"/>
    <cellStyle name="Separador de milhares 2 13 3 2 2 2 2 2" xfId="28724"/>
    <cellStyle name="Separador de milhares 2 13 3 2 2 2 2 2 2" xfId="53647"/>
    <cellStyle name="Separador de milhares 2 13 3 2 2 2 2 3" xfId="47696"/>
    <cellStyle name="Separador de milhares 2 13 3 2 2 2 3" xfId="26948"/>
    <cellStyle name="Separador de milhares 2 13 3 2 2 2 3 2" xfId="53646"/>
    <cellStyle name="Separador de milhares 2 13 3 2 2 2 4" xfId="47695"/>
    <cellStyle name="Separador de milhares 2 13 3 2 2 3" xfId="24285"/>
    <cellStyle name="Separador de milhares 2 13 3 2 2 3 2" xfId="27836"/>
    <cellStyle name="Separador de milhares 2 13 3 2 2 3 2 2" xfId="53648"/>
    <cellStyle name="Separador de milhares 2 13 3 2 2 3 3" xfId="47697"/>
    <cellStyle name="Separador de milhares 2 13 3 2 2 4" xfId="26061"/>
    <cellStyle name="Separador de milhares 2 13 3 2 2 4 2" xfId="53645"/>
    <cellStyle name="Separador de milhares 2 13 3 2 2 5" xfId="47694"/>
    <cellStyle name="Separador de milhares 2 13 3 2 3" xfId="22894"/>
    <cellStyle name="Separador de milhares 2 13 3 2 3 2" xfId="24670"/>
    <cellStyle name="Separador de milhares 2 13 3 2 3 2 2" xfId="28221"/>
    <cellStyle name="Separador de milhares 2 13 3 2 3 2 2 2" xfId="53650"/>
    <cellStyle name="Separador de milhares 2 13 3 2 3 2 3" xfId="47699"/>
    <cellStyle name="Separador de milhares 2 13 3 2 3 3" xfId="26445"/>
    <cellStyle name="Separador de milhares 2 13 3 2 3 3 2" xfId="53649"/>
    <cellStyle name="Separador de milhares 2 13 3 2 3 4" xfId="47698"/>
    <cellStyle name="Separador de milhares 2 13 3 2 4" xfId="23782"/>
    <cellStyle name="Separador de milhares 2 13 3 2 4 2" xfId="27333"/>
    <cellStyle name="Separador de milhares 2 13 3 2 4 2 2" xfId="53651"/>
    <cellStyle name="Separador de milhares 2 13 3 2 4 3" xfId="47700"/>
    <cellStyle name="Separador de milhares 2 13 3 2 5" xfId="25558"/>
    <cellStyle name="Separador de milhares 2 13 3 2 5 2" xfId="53644"/>
    <cellStyle name="Separador de milhares 2 13 3 2 6" xfId="47693"/>
    <cellStyle name="Separador de milhares 2 13 3 3" xfId="22251"/>
    <cellStyle name="Separador de milhares 2 13 3 3 2" xfId="23138"/>
    <cellStyle name="Separador de milhares 2 13 3 3 2 2" xfId="24914"/>
    <cellStyle name="Separador de milhares 2 13 3 3 2 2 2" xfId="28465"/>
    <cellStyle name="Separador de milhares 2 13 3 3 2 2 2 2" xfId="53654"/>
    <cellStyle name="Separador de milhares 2 13 3 3 2 2 3" xfId="47703"/>
    <cellStyle name="Separador de milhares 2 13 3 3 2 3" xfId="26689"/>
    <cellStyle name="Separador de milhares 2 13 3 3 2 3 2" xfId="53653"/>
    <cellStyle name="Separador de milhares 2 13 3 3 2 4" xfId="47702"/>
    <cellStyle name="Separador de milhares 2 13 3 3 3" xfId="24026"/>
    <cellStyle name="Separador de milhares 2 13 3 3 3 2" xfId="27577"/>
    <cellStyle name="Separador de milhares 2 13 3 3 3 2 2" xfId="53655"/>
    <cellStyle name="Separador de milhares 2 13 3 3 3 3" xfId="47704"/>
    <cellStyle name="Separador de milhares 2 13 3 3 4" xfId="25802"/>
    <cellStyle name="Separador de milhares 2 13 3 3 4 2" xfId="53652"/>
    <cellStyle name="Separador de milhares 2 13 3 3 5" xfId="47701"/>
    <cellStyle name="Separador de milhares 2 13 3 4" xfId="22370"/>
    <cellStyle name="Separador de milhares 2 13 3 4 2" xfId="23257"/>
    <cellStyle name="Separador de milhares 2 13 3 4 2 2" xfId="25033"/>
    <cellStyle name="Separador de milhares 2 13 3 4 2 2 2" xfId="28584"/>
    <cellStyle name="Separador de milhares 2 13 3 4 2 2 2 2" xfId="53658"/>
    <cellStyle name="Separador de milhares 2 13 3 4 2 2 3" xfId="47707"/>
    <cellStyle name="Separador de milhares 2 13 3 4 2 3" xfId="26808"/>
    <cellStyle name="Separador de milhares 2 13 3 4 2 3 2" xfId="53657"/>
    <cellStyle name="Separador de milhares 2 13 3 4 2 4" xfId="47706"/>
    <cellStyle name="Separador de milhares 2 13 3 4 3" xfId="24145"/>
    <cellStyle name="Separador de milhares 2 13 3 4 3 2" xfId="27696"/>
    <cellStyle name="Separador de milhares 2 13 3 4 3 2 2" xfId="53659"/>
    <cellStyle name="Separador de milhares 2 13 3 4 3 3" xfId="47708"/>
    <cellStyle name="Separador de milhares 2 13 3 4 4" xfId="25921"/>
    <cellStyle name="Separador de milhares 2 13 3 4 4 2" xfId="53656"/>
    <cellStyle name="Separador de milhares 2 13 3 4 5" xfId="47705"/>
    <cellStyle name="Separador de milhares 2 13 3 5" xfId="22754"/>
    <cellStyle name="Separador de milhares 2 13 3 5 2" xfId="24530"/>
    <cellStyle name="Separador de milhares 2 13 3 5 2 2" xfId="28081"/>
    <cellStyle name="Separador de milhares 2 13 3 5 2 2 2" xfId="53661"/>
    <cellStyle name="Separador de milhares 2 13 3 5 2 3" xfId="47710"/>
    <cellStyle name="Separador de milhares 2 13 3 5 3" xfId="26305"/>
    <cellStyle name="Separador de milhares 2 13 3 5 3 2" xfId="53660"/>
    <cellStyle name="Separador de milhares 2 13 3 5 4" xfId="47709"/>
    <cellStyle name="Separador de milhares 2 13 3 6" xfId="23642"/>
    <cellStyle name="Separador de milhares 2 13 3 6 2" xfId="27193"/>
    <cellStyle name="Separador de milhares 2 13 3 6 2 2" xfId="53662"/>
    <cellStyle name="Separador de milhares 2 13 3 6 3" xfId="47711"/>
    <cellStyle name="Separador de milhares 2 13 3 7" xfId="25418"/>
    <cellStyle name="Separador de milhares 2 13 3 7 2" xfId="52463"/>
    <cellStyle name="Separador de milhares 2 13 3 8" xfId="28969"/>
    <cellStyle name="Separador de milhares 2 13 3 9" xfId="29112"/>
    <cellStyle name="Separador de milhares 2 14" xfId="1504"/>
    <cellStyle name="Separador de milhares 2 14 2" xfId="1505"/>
    <cellStyle name="Separador de milhares 2 14 2 2" xfId="1741"/>
    <cellStyle name="Separador de milhares 2 14 2 2 10" xfId="56083"/>
    <cellStyle name="Separador de milhares 2 14 2 2 2" xfId="21950"/>
    <cellStyle name="Separador de milhares 2 14 2 2 2 2" xfId="22513"/>
    <cellStyle name="Separador de milhares 2 14 2 2 2 2 2" xfId="23400"/>
    <cellStyle name="Separador de milhares 2 14 2 2 2 2 2 2" xfId="25176"/>
    <cellStyle name="Separador de milhares 2 14 2 2 2 2 2 2 2" xfId="28727"/>
    <cellStyle name="Separador de milhares 2 14 2 2 2 2 2 2 2 2" xfId="53666"/>
    <cellStyle name="Separador de milhares 2 14 2 2 2 2 2 2 3" xfId="47715"/>
    <cellStyle name="Separador de milhares 2 14 2 2 2 2 2 3" xfId="26951"/>
    <cellStyle name="Separador de milhares 2 14 2 2 2 2 2 3 2" xfId="53665"/>
    <cellStyle name="Separador de milhares 2 14 2 2 2 2 2 4" xfId="47714"/>
    <cellStyle name="Separador de milhares 2 14 2 2 2 2 3" xfId="24288"/>
    <cellStyle name="Separador de milhares 2 14 2 2 2 2 3 2" xfId="27839"/>
    <cellStyle name="Separador de milhares 2 14 2 2 2 2 3 2 2" xfId="53667"/>
    <cellStyle name="Separador de milhares 2 14 2 2 2 2 3 3" xfId="47716"/>
    <cellStyle name="Separador de milhares 2 14 2 2 2 2 4" xfId="26064"/>
    <cellStyle name="Separador de milhares 2 14 2 2 2 2 4 2" xfId="53664"/>
    <cellStyle name="Separador de milhares 2 14 2 2 2 2 5" xfId="47713"/>
    <cellStyle name="Separador de milhares 2 14 2 2 2 3" xfId="22897"/>
    <cellStyle name="Separador de milhares 2 14 2 2 2 3 2" xfId="24673"/>
    <cellStyle name="Separador de milhares 2 14 2 2 2 3 2 2" xfId="28224"/>
    <cellStyle name="Separador de milhares 2 14 2 2 2 3 2 2 2" xfId="53669"/>
    <cellStyle name="Separador de milhares 2 14 2 2 2 3 2 3" xfId="47718"/>
    <cellStyle name="Separador de milhares 2 14 2 2 2 3 3" xfId="26448"/>
    <cellStyle name="Separador de milhares 2 14 2 2 2 3 3 2" xfId="53668"/>
    <cellStyle name="Separador de milhares 2 14 2 2 2 3 4" xfId="47717"/>
    <cellStyle name="Separador de milhares 2 14 2 2 2 4" xfId="23785"/>
    <cellStyle name="Separador de milhares 2 14 2 2 2 4 2" xfId="27336"/>
    <cellStyle name="Separador de milhares 2 14 2 2 2 4 2 2" xfId="53670"/>
    <cellStyle name="Separador de milhares 2 14 2 2 2 4 3" xfId="47719"/>
    <cellStyle name="Separador de milhares 2 14 2 2 2 5" xfId="25561"/>
    <cellStyle name="Separador de milhares 2 14 2 2 2 5 2" xfId="53663"/>
    <cellStyle name="Separador de milhares 2 14 2 2 2 6" xfId="47712"/>
    <cellStyle name="Separador de milhares 2 14 2 2 3" xfId="22254"/>
    <cellStyle name="Separador de milhares 2 14 2 2 3 2" xfId="23141"/>
    <cellStyle name="Separador de milhares 2 14 2 2 3 2 2" xfId="24917"/>
    <cellStyle name="Separador de milhares 2 14 2 2 3 2 2 2" xfId="28468"/>
    <cellStyle name="Separador de milhares 2 14 2 2 3 2 2 2 2" xfId="53673"/>
    <cellStyle name="Separador de milhares 2 14 2 2 3 2 2 3" xfId="47722"/>
    <cellStyle name="Separador de milhares 2 14 2 2 3 2 3" xfId="26692"/>
    <cellStyle name="Separador de milhares 2 14 2 2 3 2 3 2" xfId="53672"/>
    <cellStyle name="Separador de milhares 2 14 2 2 3 2 4" xfId="47721"/>
    <cellStyle name="Separador de milhares 2 14 2 2 3 3" xfId="24029"/>
    <cellStyle name="Separador de milhares 2 14 2 2 3 3 2" xfId="27580"/>
    <cellStyle name="Separador de milhares 2 14 2 2 3 3 2 2" xfId="53674"/>
    <cellStyle name="Separador de milhares 2 14 2 2 3 3 3" xfId="47723"/>
    <cellStyle name="Separador de milhares 2 14 2 2 3 4" xfId="25805"/>
    <cellStyle name="Separador de milhares 2 14 2 2 3 4 2" xfId="53671"/>
    <cellStyle name="Separador de milhares 2 14 2 2 3 5" xfId="47720"/>
    <cellStyle name="Separador de milhares 2 14 2 2 4" xfId="22373"/>
    <cellStyle name="Separador de milhares 2 14 2 2 4 2" xfId="23260"/>
    <cellStyle name="Separador de milhares 2 14 2 2 4 2 2" xfId="25036"/>
    <cellStyle name="Separador de milhares 2 14 2 2 4 2 2 2" xfId="28587"/>
    <cellStyle name="Separador de milhares 2 14 2 2 4 2 2 2 2" xfId="53677"/>
    <cellStyle name="Separador de milhares 2 14 2 2 4 2 2 3" xfId="47726"/>
    <cellStyle name="Separador de milhares 2 14 2 2 4 2 3" xfId="26811"/>
    <cellStyle name="Separador de milhares 2 14 2 2 4 2 3 2" xfId="53676"/>
    <cellStyle name="Separador de milhares 2 14 2 2 4 2 4" xfId="47725"/>
    <cellStyle name="Separador de milhares 2 14 2 2 4 3" xfId="24148"/>
    <cellStyle name="Separador de milhares 2 14 2 2 4 3 2" xfId="27699"/>
    <cellStyle name="Separador de milhares 2 14 2 2 4 3 2 2" xfId="53678"/>
    <cellStyle name="Separador de milhares 2 14 2 2 4 3 3" xfId="47727"/>
    <cellStyle name="Separador de milhares 2 14 2 2 4 4" xfId="25924"/>
    <cellStyle name="Separador de milhares 2 14 2 2 4 4 2" xfId="53675"/>
    <cellStyle name="Separador de milhares 2 14 2 2 4 5" xfId="47724"/>
    <cellStyle name="Separador de milhares 2 14 2 2 5" xfId="22757"/>
    <cellStyle name="Separador de milhares 2 14 2 2 5 2" xfId="24533"/>
    <cellStyle name="Separador de milhares 2 14 2 2 5 2 2" xfId="28084"/>
    <cellStyle name="Separador de milhares 2 14 2 2 5 2 2 2" xfId="53680"/>
    <cellStyle name="Separador de milhares 2 14 2 2 5 2 3" xfId="47729"/>
    <cellStyle name="Separador de milhares 2 14 2 2 5 3" xfId="26308"/>
    <cellStyle name="Separador de milhares 2 14 2 2 5 3 2" xfId="53679"/>
    <cellStyle name="Separador de milhares 2 14 2 2 5 4" xfId="47728"/>
    <cellStyle name="Separador de milhares 2 14 2 2 6" xfId="23645"/>
    <cellStyle name="Separador de milhares 2 14 2 2 6 2" xfId="27196"/>
    <cellStyle name="Separador de milhares 2 14 2 2 6 2 2" xfId="53681"/>
    <cellStyle name="Separador de milhares 2 14 2 2 6 3" xfId="47730"/>
    <cellStyle name="Separador de milhares 2 14 2 2 7" xfId="25421"/>
    <cellStyle name="Separador de milhares 2 14 2 2 7 2" xfId="52466"/>
    <cellStyle name="Separador de milhares 2 14 2 2 8" xfId="28972"/>
    <cellStyle name="Separador de milhares 2 14 2 2 9" xfId="29115"/>
    <cellStyle name="Separador de milhares 2 14 3" xfId="1740"/>
    <cellStyle name="Separador de milhares 2 14 3 10" xfId="56084"/>
    <cellStyle name="Separador de milhares 2 14 3 2" xfId="21949"/>
    <cellStyle name="Separador de milhares 2 14 3 2 2" xfId="22512"/>
    <cellStyle name="Separador de milhares 2 14 3 2 2 2" xfId="23399"/>
    <cellStyle name="Separador de milhares 2 14 3 2 2 2 2" xfId="25175"/>
    <cellStyle name="Separador de milhares 2 14 3 2 2 2 2 2" xfId="28726"/>
    <cellStyle name="Separador de milhares 2 14 3 2 2 2 2 2 2" xfId="53685"/>
    <cellStyle name="Separador de milhares 2 14 3 2 2 2 2 3" xfId="47734"/>
    <cellStyle name="Separador de milhares 2 14 3 2 2 2 3" xfId="26950"/>
    <cellStyle name="Separador de milhares 2 14 3 2 2 2 3 2" xfId="53684"/>
    <cellStyle name="Separador de milhares 2 14 3 2 2 2 4" xfId="47733"/>
    <cellStyle name="Separador de milhares 2 14 3 2 2 3" xfId="24287"/>
    <cellStyle name="Separador de milhares 2 14 3 2 2 3 2" xfId="27838"/>
    <cellStyle name="Separador de milhares 2 14 3 2 2 3 2 2" xfId="53686"/>
    <cellStyle name="Separador de milhares 2 14 3 2 2 3 3" xfId="47735"/>
    <cellStyle name="Separador de milhares 2 14 3 2 2 4" xfId="26063"/>
    <cellStyle name="Separador de milhares 2 14 3 2 2 4 2" xfId="53683"/>
    <cellStyle name="Separador de milhares 2 14 3 2 2 5" xfId="47732"/>
    <cellStyle name="Separador de milhares 2 14 3 2 3" xfId="22896"/>
    <cellStyle name="Separador de milhares 2 14 3 2 3 2" xfId="24672"/>
    <cellStyle name="Separador de milhares 2 14 3 2 3 2 2" xfId="28223"/>
    <cellStyle name="Separador de milhares 2 14 3 2 3 2 2 2" xfId="53688"/>
    <cellStyle name="Separador de milhares 2 14 3 2 3 2 3" xfId="47737"/>
    <cellStyle name="Separador de milhares 2 14 3 2 3 3" xfId="26447"/>
    <cellStyle name="Separador de milhares 2 14 3 2 3 3 2" xfId="53687"/>
    <cellStyle name="Separador de milhares 2 14 3 2 3 4" xfId="47736"/>
    <cellStyle name="Separador de milhares 2 14 3 2 4" xfId="23784"/>
    <cellStyle name="Separador de milhares 2 14 3 2 4 2" xfId="27335"/>
    <cellStyle name="Separador de milhares 2 14 3 2 4 2 2" xfId="53689"/>
    <cellStyle name="Separador de milhares 2 14 3 2 4 3" xfId="47738"/>
    <cellStyle name="Separador de milhares 2 14 3 2 5" xfId="25560"/>
    <cellStyle name="Separador de milhares 2 14 3 2 5 2" xfId="53682"/>
    <cellStyle name="Separador de milhares 2 14 3 2 6" xfId="47731"/>
    <cellStyle name="Separador de milhares 2 14 3 3" xfId="22253"/>
    <cellStyle name="Separador de milhares 2 14 3 3 2" xfId="23140"/>
    <cellStyle name="Separador de milhares 2 14 3 3 2 2" xfId="24916"/>
    <cellStyle name="Separador de milhares 2 14 3 3 2 2 2" xfId="28467"/>
    <cellStyle name="Separador de milhares 2 14 3 3 2 2 2 2" xfId="53692"/>
    <cellStyle name="Separador de milhares 2 14 3 3 2 2 3" xfId="47741"/>
    <cellStyle name="Separador de milhares 2 14 3 3 2 3" xfId="26691"/>
    <cellStyle name="Separador de milhares 2 14 3 3 2 3 2" xfId="53691"/>
    <cellStyle name="Separador de milhares 2 14 3 3 2 4" xfId="47740"/>
    <cellStyle name="Separador de milhares 2 14 3 3 3" xfId="24028"/>
    <cellStyle name="Separador de milhares 2 14 3 3 3 2" xfId="27579"/>
    <cellStyle name="Separador de milhares 2 14 3 3 3 2 2" xfId="53693"/>
    <cellStyle name="Separador de milhares 2 14 3 3 3 3" xfId="47742"/>
    <cellStyle name="Separador de milhares 2 14 3 3 4" xfId="25804"/>
    <cellStyle name="Separador de milhares 2 14 3 3 4 2" xfId="53690"/>
    <cellStyle name="Separador de milhares 2 14 3 3 5" xfId="47739"/>
    <cellStyle name="Separador de milhares 2 14 3 4" xfId="22372"/>
    <cellStyle name="Separador de milhares 2 14 3 4 2" xfId="23259"/>
    <cellStyle name="Separador de milhares 2 14 3 4 2 2" xfId="25035"/>
    <cellStyle name="Separador de milhares 2 14 3 4 2 2 2" xfId="28586"/>
    <cellStyle name="Separador de milhares 2 14 3 4 2 2 2 2" xfId="53696"/>
    <cellStyle name="Separador de milhares 2 14 3 4 2 2 3" xfId="47745"/>
    <cellStyle name="Separador de milhares 2 14 3 4 2 3" xfId="26810"/>
    <cellStyle name="Separador de milhares 2 14 3 4 2 3 2" xfId="53695"/>
    <cellStyle name="Separador de milhares 2 14 3 4 2 4" xfId="47744"/>
    <cellStyle name="Separador de milhares 2 14 3 4 3" xfId="24147"/>
    <cellStyle name="Separador de milhares 2 14 3 4 3 2" xfId="27698"/>
    <cellStyle name="Separador de milhares 2 14 3 4 3 2 2" xfId="53697"/>
    <cellStyle name="Separador de milhares 2 14 3 4 3 3" xfId="47746"/>
    <cellStyle name="Separador de milhares 2 14 3 4 4" xfId="25923"/>
    <cellStyle name="Separador de milhares 2 14 3 4 4 2" xfId="53694"/>
    <cellStyle name="Separador de milhares 2 14 3 4 5" xfId="47743"/>
    <cellStyle name="Separador de milhares 2 14 3 5" xfId="22756"/>
    <cellStyle name="Separador de milhares 2 14 3 5 2" xfId="24532"/>
    <cellStyle name="Separador de milhares 2 14 3 5 2 2" xfId="28083"/>
    <cellStyle name="Separador de milhares 2 14 3 5 2 2 2" xfId="53699"/>
    <cellStyle name="Separador de milhares 2 14 3 5 2 3" xfId="47748"/>
    <cellStyle name="Separador de milhares 2 14 3 5 3" xfId="26307"/>
    <cellStyle name="Separador de milhares 2 14 3 5 3 2" xfId="53698"/>
    <cellStyle name="Separador de milhares 2 14 3 5 4" xfId="47747"/>
    <cellStyle name="Separador de milhares 2 14 3 6" xfId="23644"/>
    <cellStyle name="Separador de milhares 2 14 3 6 2" xfId="27195"/>
    <cellStyle name="Separador de milhares 2 14 3 6 2 2" xfId="53700"/>
    <cellStyle name="Separador de milhares 2 14 3 6 3" xfId="47749"/>
    <cellStyle name="Separador de milhares 2 14 3 7" xfId="25420"/>
    <cellStyle name="Separador de milhares 2 14 3 7 2" xfId="52465"/>
    <cellStyle name="Separador de milhares 2 14 3 8" xfId="28971"/>
    <cellStyle name="Separador de milhares 2 14 3 9" xfId="29114"/>
    <cellStyle name="Separador de milhares 2 15" xfId="1506"/>
    <cellStyle name="Separador de milhares 2 15 2" xfId="1507"/>
    <cellStyle name="Separador de milhares 2 15 2 2" xfId="1743"/>
    <cellStyle name="Separador de milhares 2 15 2 2 10" xfId="56085"/>
    <cellStyle name="Separador de milhares 2 15 2 2 2" xfId="21952"/>
    <cellStyle name="Separador de milhares 2 15 2 2 2 2" xfId="22515"/>
    <cellStyle name="Separador de milhares 2 15 2 2 2 2 2" xfId="23402"/>
    <cellStyle name="Separador de milhares 2 15 2 2 2 2 2 2" xfId="25178"/>
    <cellStyle name="Separador de milhares 2 15 2 2 2 2 2 2 2" xfId="28729"/>
    <cellStyle name="Separador de milhares 2 15 2 2 2 2 2 2 2 2" xfId="53704"/>
    <cellStyle name="Separador de milhares 2 15 2 2 2 2 2 2 3" xfId="47753"/>
    <cellStyle name="Separador de milhares 2 15 2 2 2 2 2 3" xfId="26953"/>
    <cellStyle name="Separador de milhares 2 15 2 2 2 2 2 3 2" xfId="53703"/>
    <cellStyle name="Separador de milhares 2 15 2 2 2 2 2 4" xfId="47752"/>
    <cellStyle name="Separador de milhares 2 15 2 2 2 2 3" xfId="24290"/>
    <cellStyle name="Separador de milhares 2 15 2 2 2 2 3 2" xfId="27841"/>
    <cellStyle name="Separador de milhares 2 15 2 2 2 2 3 2 2" xfId="53705"/>
    <cellStyle name="Separador de milhares 2 15 2 2 2 2 3 3" xfId="47754"/>
    <cellStyle name="Separador de milhares 2 15 2 2 2 2 4" xfId="26066"/>
    <cellStyle name="Separador de milhares 2 15 2 2 2 2 4 2" xfId="53702"/>
    <cellStyle name="Separador de milhares 2 15 2 2 2 2 5" xfId="47751"/>
    <cellStyle name="Separador de milhares 2 15 2 2 2 3" xfId="22899"/>
    <cellStyle name="Separador de milhares 2 15 2 2 2 3 2" xfId="24675"/>
    <cellStyle name="Separador de milhares 2 15 2 2 2 3 2 2" xfId="28226"/>
    <cellStyle name="Separador de milhares 2 15 2 2 2 3 2 2 2" xfId="53707"/>
    <cellStyle name="Separador de milhares 2 15 2 2 2 3 2 3" xfId="47756"/>
    <cellStyle name="Separador de milhares 2 15 2 2 2 3 3" xfId="26450"/>
    <cellStyle name="Separador de milhares 2 15 2 2 2 3 3 2" xfId="53706"/>
    <cellStyle name="Separador de milhares 2 15 2 2 2 3 4" xfId="47755"/>
    <cellStyle name="Separador de milhares 2 15 2 2 2 4" xfId="23787"/>
    <cellStyle name="Separador de milhares 2 15 2 2 2 4 2" xfId="27338"/>
    <cellStyle name="Separador de milhares 2 15 2 2 2 4 2 2" xfId="53708"/>
    <cellStyle name="Separador de milhares 2 15 2 2 2 4 3" xfId="47757"/>
    <cellStyle name="Separador de milhares 2 15 2 2 2 5" xfId="25563"/>
    <cellStyle name="Separador de milhares 2 15 2 2 2 5 2" xfId="53701"/>
    <cellStyle name="Separador de milhares 2 15 2 2 2 6" xfId="47750"/>
    <cellStyle name="Separador de milhares 2 15 2 2 3" xfId="22256"/>
    <cellStyle name="Separador de milhares 2 15 2 2 3 2" xfId="23143"/>
    <cellStyle name="Separador de milhares 2 15 2 2 3 2 2" xfId="24919"/>
    <cellStyle name="Separador de milhares 2 15 2 2 3 2 2 2" xfId="28470"/>
    <cellStyle name="Separador de milhares 2 15 2 2 3 2 2 2 2" xfId="53711"/>
    <cellStyle name="Separador de milhares 2 15 2 2 3 2 2 3" xfId="47760"/>
    <cellStyle name="Separador de milhares 2 15 2 2 3 2 3" xfId="26694"/>
    <cellStyle name="Separador de milhares 2 15 2 2 3 2 3 2" xfId="53710"/>
    <cellStyle name="Separador de milhares 2 15 2 2 3 2 4" xfId="47759"/>
    <cellStyle name="Separador de milhares 2 15 2 2 3 3" xfId="24031"/>
    <cellStyle name="Separador de milhares 2 15 2 2 3 3 2" xfId="27582"/>
    <cellStyle name="Separador de milhares 2 15 2 2 3 3 2 2" xfId="53712"/>
    <cellStyle name="Separador de milhares 2 15 2 2 3 3 3" xfId="47761"/>
    <cellStyle name="Separador de milhares 2 15 2 2 3 4" xfId="25807"/>
    <cellStyle name="Separador de milhares 2 15 2 2 3 4 2" xfId="53709"/>
    <cellStyle name="Separador de milhares 2 15 2 2 3 5" xfId="47758"/>
    <cellStyle name="Separador de milhares 2 15 2 2 4" xfId="22375"/>
    <cellStyle name="Separador de milhares 2 15 2 2 4 2" xfId="23262"/>
    <cellStyle name="Separador de milhares 2 15 2 2 4 2 2" xfId="25038"/>
    <cellStyle name="Separador de milhares 2 15 2 2 4 2 2 2" xfId="28589"/>
    <cellStyle name="Separador de milhares 2 15 2 2 4 2 2 2 2" xfId="53715"/>
    <cellStyle name="Separador de milhares 2 15 2 2 4 2 2 3" xfId="47764"/>
    <cellStyle name="Separador de milhares 2 15 2 2 4 2 3" xfId="26813"/>
    <cellStyle name="Separador de milhares 2 15 2 2 4 2 3 2" xfId="53714"/>
    <cellStyle name="Separador de milhares 2 15 2 2 4 2 4" xfId="47763"/>
    <cellStyle name="Separador de milhares 2 15 2 2 4 3" xfId="24150"/>
    <cellStyle name="Separador de milhares 2 15 2 2 4 3 2" xfId="27701"/>
    <cellStyle name="Separador de milhares 2 15 2 2 4 3 2 2" xfId="53716"/>
    <cellStyle name="Separador de milhares 2 15 2 2 4 3 3" xfId="47765"/>
    <cellStyle name="Separador de milhares 2 15 2 2 4 4" xfId="25926"/>
    <cellStyle name="Separador de milhares 2 15 2 2 4 4 2" xfId="53713"/>
    <cellStyle name="Separador de milhares 2 15 2 2 4 5" xfId="47762"/>
    <cellStyle name="Separador de milhares 2 15 2 2 5" xfId="22759"/>
    <cellStyle name="Separador de milhares 2 15 2 2 5 2" xfId="24535"/>
    <cellStyle name="Separador de milhares 2 15 2 2 5 2 2" xfId="28086"/>
    <cellStyle name="Separador de milhares 2 15 2 2 5 2 2 2" xfId="53718"/>
    <cellStyle name="Separador de milhares 2 15 2 2 5 2 3" xfId="47767"/>
    <cellStyle name="Separador de milhares 2 15 2 2 5 3" xfId="26310"/>
    <cellStyle name="Separador de milhares 2 15 2 2 5 3 2" xfId="53717"/>
    <cellStyle name="Separador de milhares 2 15 2 2 5 4" xfId="47766"/>
    <cellStyle name="Separador de milhares 2 15 2 2 6" xfId="23647"/>
    <cellStyle name="Separador de milhares 2 15 2 2 6 2" xfId="27198"/>
    <cellStyle name="Separador de milhares 2 15 2 2 6 2 2" xfId="53719"/>
    <cellStyle name="Separador de milhares 2 15 2 2 6 3" xfId="47768"/>
    <cellStyle name="Separador de milhares 2 15 2 2 7" xfId="25423"/>
    <cellStyle name="Separador de milhares 2 15 2 2 7 2" xfId="52468"/>
    <cellStyle name="Separador de milhares 2 15 2 2 8" xfId="28974"/>
    <cellStyle name="Separador de milhares 2 15 2 2 9" xfId="29117"/>
    <cellStyle name="Separador de milhares 2 15 3" xfId="1742"/>
    <cellStyle name="Separador de milhares 2 15 3 10" xfId="56086"/>
    <cellStyle name="Separador de milhares 2 15 3 2" xfId="21951"/>
    <cellStyle name="Separador de milhares 2 15 3 2 2" xfId="22514"/>
    <cellStyle name="Separador de milhares 2 15 3 2 2 2" xfId="23401"/>
    <cellStyle name="Separador de milhares 2 15 3 2 2 2 2" xfId="25177"/>
    <cellStyle name="Separador de milhares 2 15 3 2 2 2 2 2" xfId="28728"/>
    <cellStyle name="Separador de milhares 2 15 3 2 2 2 2 2 2" xfId="53723"/>
    <cellStyle name="Separador de milhares 2 15 3 2 2 2 2 3" xfId="47772"/>
    <cellStyle name="Separador de milhares 2 15 3 2 2 2 3" xfId="26952"/>
    <cellStyle name="Separador de milhares 2 15 3 2 2 2 3 2" xfId="53722"/>
    <cellStyle name="Separador de milhares 2 15 3 2 2 2 4" xfId="47771"/>
    <cellStyle name="Separador de milhares 2 15 3 2 2 3" xfId="24289"/>
    <cellStyle name="Separador de milhares 2 15 3 2 2 3 2" xfId="27840"/>
    <cellStyle name="Separador de milhares 2 15 3 2 2 3 2 2" xfId="53724"/>
    <cellStyle name="Separador de milhares 2 15 3 2 2 3 3" xfId="47773"/>
    <cellStyle name="Separador de milhares 2 15 3 2 2 4" xfId="26065"/>
    <cellStyle name="Separador de milhares 2 15 3 2 2 4 2" xfId="53721"/>
    <cellStyle name="Separador de milhares 2 15 3 2 2 5" xfId="47770"/>
    <cellStyle name="Separador de milhares 2 15 3 2 3" xfId="22898"/>
    <cellStyle name="Separador de milhares 2 15 3 2 3 2" xfId="24674"/>
    <cellStyle name="Separador de milhares 2 15 3 2 3 2 2" xfId="28225"/>
    <cellStyle name="Separador de milhares 2 15 3 2 3 2 2 2" xfId="53726"/>
    <cellStyle name="Separador de milhares 2 15 3 2 3 2 3" xfId="47775"/>
    <cellStyle name="Separador de milhares 2 15 3 2 3 3" xfId="26449"/>
    <cellStyle name="Separador de milhares 2 15 3 2 3 3 2" xfId="53725"/>
    <cellStyle name="Separador de milhares 2 15 3 2 3 4" xfId="47774"/>
    <cellStyle name="Separador de milhares 2 15 3 2 4" xfId="23786"/>
    <cellStyle name="Separador de milhares 2 15 3 2 4 2" xfId="27337"/>
    <cellStyle name="Separador de milhares 2 15 3 2 4 2 2" xfId="53727"/>
    <cellStyle name="Separador de milhares 2 15 3 2 4 3" xfId="47776"/>
    <cellStyle name="Separador de milhares 2 15 3 2 5" xfId="25562"/>
    <cellStyle name="Separador de milhares 2 15 3 2 5 2" xfId="53720"/>
    <cellStyle name="Separador de milhares 2 15 3 2 6" xfId="47769"/>
    <cellStyle name="Separador de milhares 2 15 3 3" xfId="22255"/>
    <cellStyle name="Separador de milhares 2 15 3 3 2" xfId="23142"/>
    <cellStyle name="Separador de milhares 2 15 3 3 2 2" xfId="24918"/>
    <cellStyle name="Separador de milhares 2 15 3 3 2 2 2" xfId="28469"/>
    <cellStyle name="Separador de milhares 2 15 3 3 2 2 2 2" xfId="53730"/>
    <cellStyle name="Separador de milhares 2 15 3 3 2 2 3" xfId="47779"/>
    <cellStyle name="Separador de milhares 2 15 3 3 2 3" xfId="26693"/>
    <cellStyle name="Separador de milhares 2 15 3 3 2 3 2" xfId="53729"/>
    <cellStyle name="Separador de milhares 2 15 3 3 2 4" xfId="47778"/>
    <cellStyle name="Separador de milhares 2 15 3 3 3" xfId="24030"/>
    <cellStyle name="Separador de milhares 2 15 3 3 3 2" xfId="27581"/>
    <cellStyle name="Separador de milhares 2 15 3 3 3 2 2" xfId="53731"/>
    <cellStyle name="Separador de milhares 2 15 3 3 3 3" xfId="47780"/>
    <cellStyle name="Separador de milhares 2 15 3 3 4" xfId="25806"/>
    <cellStyle name="Separador de milhares 2 15 3 3 4 2" xfId="53728"/>
    <cellStyle name="Separador de milhares 2 15 3 3 5" xfId="47777"/>
    <cellStyle name="Separador de milhares 2 15 3 4" xfId="22374"/>
    <cellStyle name="Separador de milhares 2 15 3 4 2" xfId="23261"/>
    <cellStyle name="Separador de milhares 2 15 3 4 2 2" xfId="25037"/>
    <cellStyle name="Separador de milhares 2 15 3 4 2 2 2" xfId="28588"/>
    <cellStyle name="Separador de milhares 2 15 3 4 2 2 2 2" xfId="53734"/>
    <cellStyle name="Separador de milhares 2 15 3 4 2 2 3" xfId="47783"/>
    <cellStyle name="Separador de milhares 2 15 3 4 2 3" xfId="26812"/>
    <cellStyle name="Separador de milhares 2 15 3 4 2 3 2" xfId="53733"/>
    <cellStyle name="Separador de milhares 2 15 3 4 2 4" xfId="47782"/>
    <cellStyle name="Separador de milhares 2 15 3 4 3" xfId="24149"/>
    <cellStyle name="Separador de milhares 2 15 3 4 3 2" xfId="27700"/>
    <cellStyle name="Separador de milhares 2 15 3 4 3 2 2" xfId="53735"/>
    <cellStyle name="Separador de milhares 2 15 3 4 3 3" xfId="47784"/>
    <cellStyle name="Separador de milhares 2 15 3 4 4" xfId="25925"/>
    <cellStyle name="Separador de milhares 2 15 3 4 4 2" xfId="53732"/>
    <cellStyle name="Separador de milhares 2 15 3 4 5" xfId="47781"/>
    <cellStyle name="Separador de milhares 2 15 3 5" xfId="22758"/>
    <cellStyle name="Separador de milhares 2 15 3 5 2" xfId="24534"/>
    <cellStyle name="Separador de milhares 2 15 3 5 2 2" xfId="28085"/>
    <cellStyle name="Separador de milhares 2 15 3 5 2 2 2" xfId="53737"/>
    <cellStyle name="Separador de milhares 2 15 3 5 2 3" xfId="47786"/>
    <cellStyle name="Separador de milhares 2 15 3 5 3" xfId="26309"/>
    <cellStyle name="Separador de milhares 2 15 3 5 3 2" xfId="53736"/>
    <cellStyle name="Separador de milhares 2 15 3 5 4" xfId="47785"/>
    <cellStyle name="Separador de milhares 2 15 3 6" xfId="23646"/>
    <cellStyle name="Separador de milhares 2 15 3 6 2" xfId="27197"/>
    <cellStyle name="Separador de milhares 2 15 3 6 2 2" xfId="53738"/>
    <cellStyle name="Separador de milhares 2 15 3 6 3" xfId="47787"/>
    <cellStyle name="Separador de milhares 2 15 3 7" xfId="25422"/>
    <cellStyle name="Separador de milhares 2 15 3 7 2" xfId="52467"/>
    <cellStyle name="Separador de milhares 2 15 3 8" xfId="28973"/>
    <cellStyle name="Separador de milhares 2 15 3 9" xfId="29116"/>
    <cellStyle name="Separador de milhares 2 16" xfId="1508"/>
    <cellStyle name="Separador de milhares 2 16 2" xfId="1509"/>
    <cellStyle name="Separador de milhares 2 16 2 2" xfId="1745"/>
    <cellStyle name="Separador de milhares 2 16 2 2 10" xfId="56087"/>
    <cellStyle name="Separador de milhares 2 16 2 2 2" xfId="21954"/>
    <cellStyle name="Separador de milhares 2 16 2 2 2 2" xfId="22517"/>
    <cellStyle name="Separador de milhares 2 16 2 2 2 2 2" xfId="23404"/>
    <cellStyle name="Separador de milhares 2 16 2 2 2 2 2 2" xfId="25180"/>
    <cellStyle name="Separador de milhares 2 16 2 2 2 2 2 2 2" xfId="28731"/>
    <cellStyle name="Separador de milhares 2 16 2 2 2 2 2 2 2 2" xfId="53742"/>
    <cellStyle name="Separador de milhares 2 16 2 2 2 2 2 2 3" xfId="47791"/>
    <cellStyle name="Separador de milhares 2 16 2 2 2 2 2 3" xfId="26955"/>
    <cellStyle name="Separador de milhares 2 16 2 2 2 2 2 3 2" xfId="53741"/>
    <cellStyle name="Separador de milhares 2 16 2 2 2 2 2 4" xfId="47790"/>
    <cellStyle name="Separador de milhares 2 16 2 2 2 2 3" xfId="24292"/>
    <cellStyle name="Separador de milhares 2 16 2 2 2 2 3 2" xfId="27843"/>
    <cellStyle name="Separador de milhares 2 16 2 2 2 2 3 2 2" xfId="53743"/>
    <cellStyle name="Separador de milhares 2 16 2 2 2 2 3 3" xfId="47792"/>
    <cellStyle name="Separador de milhares 2 16 2 2 2 2 4" xfId="26068"/>
    <cellStyle name="Separador de milhares 2 16 2 2 2 2 4 2" xfId="53740"/>
    <cellStyle name="Separador de milhares 2 16 2 2 2 2 5" xfId="47789"/>
    <cellStyle name="Separador de milhares 2 16 2 2 2 3" xfId="22901"/>
    <cellStyle name="Separador de milhares 2 16 2 2 2 3 2" xfId="24677"/>
    <cellStyle name="Separador de milhares 2 16 2 2 2 3 2 2" xfId="28228"/>
    <cellStyle name="Separador de milhares 2 16 2 2 2 3 2 2 2" xfId="53745"/>
    <cellStyle name="Separador de milhares 2 16 2 2 2 3 2 3" xfId="47794"/>
    <cellStyle name="Separador de milhares 2 16 2 2 2 3 3" xfId="26452"/>
    <cellStyle name="Separador de milhares 2 16 2 2 2 3 3 2" xfId="53744"/>
    <cellStyle name="Separador de milhares 2 16 2 2 2 3 4" xfId="47793"/>
    <cellStyle name="Separador de milhares 2 16 2 2 2 4" xfId="23789"/>
    <cellStyle name="Separador de milhares 2 16 2 2 2 4 2" xfId="27340"/>
    <cellStyle name="Separador de milhares 2 16 2 2 2 4 2 2" xfId="53746"/>
    <cellStyle name="Separador de milhares 2 16 2 2 2 4 3" xfId="47795"/>
    <cellStyle name="Separador de milhares 2 16 2 2 2 5" xfId="25565"/>
    <cellStyle name="Separador de milhares 2 16 2 2 2 5 2" xfId="53739"/>
    <cellStyle name="Separador de milhares 2 16 2 2 2 6" xfId="47788"/>
    <cellStyle name="Separador de milhares 2 16 2 2 3" xfId="22258"/>
    <cellStyle name="Separador de milhares 2 16 2 2 3 2" xfId="23145"/>
    <cellStyle name="Separador de milhares 2 16 2 2 3 2 2" xfId="24921"/>
    <cellStyle name="Separador de milhares 2 16 2 2 3 2 2 2" xfId="28472"/>
    <cellStyle name="Separador de milhares 2 16 2 2 3 2 2 2 2" xfId="53749"/>
    <cellStyle name="Separador de milhares 2 16 2 2 3 2 2 3" xfId="47798"/>
    <cellStyle name="Separador de milhares 2 16 2 2 3 2 3" xfId="26696"/>
    <cellStyle name="Separador de milhares 2 16 2 2 3 2 3 2" xfId="53748"/>
    <cellStyle name="Separador de milhares 2 16 2 2 3 2 4" xfId="47797"/>
    <cellStyle name="Separador de milhares 2 16 2 2 3 3" xfId="24033"/>
    <cellStyle name="Separador de milhares 2 16 2 2 3 3 2" xfId="27584"/>
    <cellStyle name="Separador de milhares 2 16 2 2 3 3 2 2" xfId="53750"/>
    <cellStyle name="Separador de milhares 2 16 2 2 3 3 3" xfId="47799"/>
    <cellStyle name="Separador de milhares 2 16 2 2 3 4" xfId="25809"/>
    <cellStyle name="Separador de milhares 2 16 2 2 3 4 2" xfId="53747"/>
    <cellStyle name="Separador de milhares 2 16 2 2 3 5" xfId="47796"/>
    <cellStyle name="Separador de milhares 2 16 2 2 4" xfId="22377"/>
    <cellStyle name="Separador de milhares 2 16 2 2 4 2" xfId="23264"/>
    <cellStyle name="Separador de milhares 2 16 2 2 4 2 2" xfId="25040"/>
    <cellStyle name="Separador de milhares 2 16 2 2 4 2 2 2" xfId="28591"/>
    <cellStyle name="Separador de milhares 2 16 2 2 4 2 2 2 2" xfId="53753"/>
    <cellStyle name="Separador de milhares 2 16 2 2 4 2 2 3" xfId="47802"/>
    <cellStyle name="Separador de milhares 2 16 2 2 4 2 3" xfId="26815"/>
    <cellStyle name="Separador de milhares 2 16 2 2 4 2 3 2" xfId="53752"/>
    <cellStyle name="Separador de milhares 2 16 2 2 4 2 4" xfId="47801"/>
    <cellStyle name="Separador de milhares 2 16 2 2 4 3" xfId="24152"/>
    <cellStyle name="Separador de milhares 2 16 2 2 4 3 2" xfId="27703"/>
    <cellStyle name="Separador de milhares 2 16 2 2 4 3 2 2" xfId="53754"/>
    <cellStyle name="Separador de milhares 2 16 2 2 4 3 3" xfId="47803"/>
    <cellStyle name="Separador de milhares 2 16 2 2 4 4" xfId="25928"/>
    <cellStyle name="Separador de milhares 2 16 2 2 4 4 2" xfId="53751"/>
    <cellStyle name="Separador de milhares 2 16 2 2 4 5" xfId="47800"/>
    <cellStyle name="Separador de milhares 2 16 2 2 5" xfId="22761"/>
    <cellStyle name="Separador de milhares 2 16 2 2 5 2" xfId="24537"/>
    <cellStyle name="Separador de milhares 2 16 2 2 5 2 2" xfId="28088"/>
    <cellStyle name="Separador de milhares 2 16 2 2 5 2 2 2" xfId="53756"/>
    <cellStyle name="Separador de milhares 2 16 2 2 5 2 3" xfId="47805"/>
    <cellStyle name="Separador de milhares 2 16 2 2 5 3" xfId="26312"/>
    <cellStyle name="Separador de milhares 2 16 2 2 5 3 2" xfId="53755"/>
    <cellStyle name="Separador de milhares 2 16 2 2 5 4" xfId="47804"/>
    <cellStyle name="Separador de milhares 2 16 2 2 6" xfId="23649"/>
    <cellStyle name="Separador de milhares 2 16 2 2 6 2" xfId="27200"/>
    <cellStyle name="Separador de milhares 2 16 2 2 6 2 2" xfId="53757"/>
    <cellStyle name="Separador de milhares 2 16 2 2 6 3" xfId="47806"/>
    <cellStyle name="Separador de milhares 2 16 2 2 7" xfId="25425"/>
    <cellStyle name="Separador de milhares 2 16 2 2 7 2" xfId="52470"/>
    <cellStyle name="Separador de milhares 2 16 2 2 8" xfId="28976"/>
    <cellStyle name="Separador de milhares 2 16 2 2 9" xfId="29119"/>
    <cellStyle name="Separador de milhares 2 16 3" xfId="1744"/>
    <cellStyle name="Separador de milhares 2 16 3 10" xfId="56088"/>
    <cellStyle name="Separador de milhares 2 16 3 2" xfId="21953"/>
    <cellStyle name="Separador de milhares 2 16 3 2 2" xfId="22516"/>
    <cellStyle name="Separador de milhares 2 16 3 2 2 2" xfId="23403"/>
    <cellStyle name="Separador de milhares 2 16 3 2 2 2 2" xfId="25179"/>
    <cellStyle name="Separador de milhares 2 16 3 2 2 2 2 2" xfId="28730"/>
    <cellStyle name="Separador de milhares 2 16 3 2 2 2 2 2 2" xfId="53761"/>
    <cellStyle name="Separador de milhares 2 16 3 2 2 2 2 3" xfId="47810"/>
    <cellStyle name="Separador de milhares 2 16 3 2 2 2 3" xfId="26954"/>
    <cellStyle name="Separador de milhares 2 16 3 2 2 2 3 2" xfId="53760"/>
    <cellStyle name="Separador de milhares 2 16 3 2 2 2 4" xfId="47809"/>
    <cellStyle name="Separador de milhares 2 16 3 2 2 3" xfId="24291"/>
    <cellStyle name="Separador de milhares 2 16 3 2 2 3 2" xfId="27842"/>
    <cellStyle name="Separador de milhares 2 16 3 2 2 3 2 2" xfId="53762"/>
    <cellStyle name="Separador de milhares 2 16 3 2 2 3 3" xfId="47811"/>
    <cellStyle name="Separador de milhares 2 16 3 2 2 4" xfId="26067"/>
    <cellStyle name="Separador de milhares 2 16 3 2 2 4 2" xfId="53759"/>
    <cellStyle name="Separador de milhares 2 16 3 2 2 5" xfId="47808"/>
    <cellStyle name="Separador de milhares 2 16 3 2 3" xfId="22900"/>
    <cellStyle name="Separador de milhares 2 16 3 2 3 2" xfId="24676"/>
    <cellStyle name="Separador de milhares 2 16 3 2 3 2 2" xfId="28227"/>
    <cellStyle name="Separador de milhares 2 16 3 2 3 2 2 2" xfId="53764"/>
    <cellStyle name="Separador de milhares 2 16 3 2 3 2 3" xfId="47813"/>
    <cellStyle name="Separador de milhares 2 16 3 2 3 3" xfId="26451"/>
    <cellStyle name="Separador de milhares 2 16 3 2 3 3 2" xfId="53763"/>
    <cellStyle name="Separador de milhares 2 16 3 2 3 4" xfId="47812"/>
    <cellStyle name="Separador de milhares 2 16 3 2 4" xfId="23788"/>
    <cellStyle name="Separador de milhares 2 16 3 2 4 2" xfId="27339"/>
    <cellStyle name="Separador de milhares 2 16 3 2 4 2 2" xfId="53765"/>
    <cellStyle name="Separador de milhares 2 16 3 2 4 3" xfId="47814"/>
    <cellStyle name="Separador de milhares 2 16 3 2 5" xfId="25564"/>
    <cellStyle name="Separador de milhares 2 16 3 2 5 2" xfId="53758"/>
    <cellStyle name="Separador de milhares 2 16 3 2 6" xfId="47807"/>
    <cellStyle name="Separador de milhares 2 16 3 3" xfId="22257"/>
    <cellStyle name="Separador de milhares 2 16 3 3 2" xfId="23144"/>
    <cellStyle name="Separador de milhares 2 16 3 3 2 2" xfId="24920"/>
    <cellStyle name="Separador de milhares 2 16 3 3 2 2 2" xfId="28471"/>
    <cellStyle name="Separador de milhares 2 16 3 3 2 2 2 2" xfId="53768"/>
    <cellStyle name="Separador de milhares 2 16 3 3 2 2 3" xfId="47817"/>
    <cellStyle name="Separador de milhares 2 16 3 3 2 3" xfId="26695"/>
    <cellStyle name="Separador de milhares 2 16 3 3 2 3 2" xfId="53767"/>
    <cellStyle name="Separador de milhares 2 16 3 3 2 4" xfId="47816"/>
    <cellStyle name="Separador de milhares 2 16 3 3 3" xfId="24032"/>
    <cellStyle name="Separador de milhares 2 16 3 3 3 2" xfId="27583"/>
    <cellStyle name="Separador de milhares 2 16 3 3 3 2 2" xfId="53769"/>
    <cellStyle name="Separador de milhares 2 16 3 3 3 3" xfId="47818"/>
    <cellStyle name="Separador de milhares 2 16 3 3 4" xfId="25808"/>
    <cellStyle name="Separador de milhares 2 16 3 3 4 2" xfId="53766"/>
    <cellStyle name="Separador de milhares 2 16 3 3 5" xfId="47815"/>
    <cellStyle name="Separador de milhares 2 16 3 4" xfId="22376"/>
    <cellStyle name="Separador de milhares 2 16 3 4 2" xfId="23263"/>
    <cellStyle name="Separador de milhares 2 16 3 4 2 2" xfId="25039"/>
    <cellStyle name="Separador de milhares 2 16 3 4 2 2 2" xfId="28590"/>
    <cellStyle name="Separador de milhares 2 16 3 4 2 2 2 2" xfId="53772"/>
    <cellStyle name="Separador de milhares 2 16 3 4 2 2 3" xfId="47821"/>
    <cellStyle name="Separador de milhares 2 16 3 4 2 3" xfId="26814"/>
    <cellStyle name="Separador de milhares 2 16 3 4 2 3 2" xfId="53771"/>
    <cellStyle name="Separador de milhares 2 16 3 4 2 4" xfId="47820"/>
    <cellStyle name="Separador de milhares 2 16 3 4 3" xfId="24151"/>
    <cellStyle name="Separador de milhares 2 16 3 4 3 2" xfId="27702"/>
    <cellStyle name="Separador de milhares 2 16 3 4 3 2 2" xfId="53773"/>
    <cellStyle name="Separador de milhares 2 16 3 4 3 3" xfId="47822"/>
    <cellStyle name="Separador de milhares 2 16 3 4 4" xfId="25927"/>
    <cellStyle name="Separador de milhares 2 16 3 4 4 2" xfId="53770"/>
    <cellStyle name="Separador de milhares 2 16 3 4 5" xfId="47819"/>
    <cellStyle name="Separador de milhares 2 16 3 5" xfId="22760"/>
    <cellStyle name="Separador de milhares 2 16 3 5 2" xfId="24536"/>
    <cellStyle name="Separador de milhares 2 16 3 5 2 2" xfId="28087"/>
    <cellStyle name="Separador de milhares 2 16 3 5 2 2 2" xfId="53775"/>
    <cellStyle name="Separador de milhares 2 16 3 5 2 3" xfId="47824"/>
    <cellStyle name="Separador de milhares 2 16 3 5 3" xfId="26311"/>
    <cellStyle name="Separador de milhares 2 16 3 5 3 2" xfId="53774"/>
    <cellStyle name="Separador de milhares 2 16 3 5 4" xfId="47823"/>
    <cellStyle name="Separador de milhares 2 16 3 6" xfId="23648"/>
    <cellStyle name="Separador de milhares 2 16 3 6 2" xfId="27199"/>
    <cellStyle name="Separador de milhares 2 16 3 6 2 2" xfId="53776"/>
    <cellStyle name="Separador de milhares 2 16 3 6 3" xfId="47825"/>
    <cellStyle name="Separador de milhares 2 16 3 7" xfId="25424"/>
    <cellStyle name="Separador de milhares 2 16 3 7 2" xfId="52469"/>
    <cellStyle name="Separador de milhares 2 16 3 8" xfId="28975"/>
    <cellStyle name="Separador de milhares 2 16 3 9" xfId="29118"/>
    <cellStyle name="Separador de milhares 2 17" xfId="1510"/>
    <cellStyle name="Separador de milhares 2 17 2" xfId="1511"/>
    <cellStyle name="Separador de milhares 2 17 2 2" xfId="1747"/>
    <cellStyle name="Separador de milhares 2 17 2 2 10" xfId="56089"/>
    <cellStyle name="Separador de milhares 2 17 2 2 2" xfId="21956"/>
    <cellStyle name="Separador de milhares 2 17 2 2 2 2" xfId="22519"/>
    <cellStyle name="Separador de milhares 2 17 2 2 2 2 2" xfId="23406"/>
    <cellStyle name="Separador de milhares 2 17 2 2 2 2 2 2" xfId="25182"/>
    <cellStyle name="Separador de milhares 2 17 2 2 2 2 2 2 2" xfId="28733"/>
    <cellStyle name="Separador de milhares 2 17 2 2 2 2 2 2 2 2" xfId="53780"/>
    <cellStyle name="Separador de milhares 2 17 2 2 2 2 2 2 3" xfId="47829"/>
    <cellStyle name="Separador de milhares 2 17 2 2 2 2 2 3" xfId="26957"/>
    <cellStyle name="Separador de milhares 2 17 2 2 2 2 2 3 2" xfId="53779"/>
    <cellStyle name="Separador de milhares 2 17 2 2 2 2 2 4" xfId="47828"/>
    <cellStyle name="Separador de milhares 2 17 2 2 2 2 3" xfId="24294"/>
    <cellStyle name="Separador de milhares 2 17 2 2 2 2 3 2" xfId="27845"/>
    <cellStyle name="Separador de milhares 2 17 2 2 2 2 3 2 2" xfId="53781"/>
    <cellStyle name="Separador de milhares 2 17 2 2 2 2 3 3" xfId="47830"/>
    <cellStyle name="Separador de milhares 2 17 2 2 2 2 4" xfId="26070"/>
    <cellStyle name="Separador de milhares 2 17 2 2 2 2 4 2" xfId="53778"/>
    <cellStyle name="Separador de milhares 2 17 2 2 2 2 5" xfId="47827"/>
    <cellStyle name="Separador de milhares 2 17 2 2 2 3" xfId="22903"/>
    <cellStyle name="Separador de milhares 2 17 2 2 2 3 2" xfId="24679"/>
    <cellStyle name="Separador de milhares 2 17 2 2 2 3 2 2" xfId="28230"/>
    <cellStyle name="Separador de milhares 2 17 2 2 2 3 2 2 2" xfId="53783"/>
    <cellStyle name="Separador de milhares 2 17 2 2 2 3 2 3" xfId="47832"/>
    <cellStyle name="Separador de milhares 2 17 2 2 2 3 3" xfId="26454"/>
    <cellStyle name="Separador de milhares 2 17 2 2 2 3 3 2" xfId="53782"/>
    <cellStyle name="Separador de milhares 2 17 2 2 2 3 4" xfId="47831"/>
    <cellStyle name="Separador de milhares 2 17 2 2 2 4" xfId="23791"/>
    <cellStyle name="Separador de milhares 2 17 2 2 2 4 2" xfId="27342"/>
    <cellStyle name="Separador de milhares 2 17 2 2 2 4 2 2" xfId="53784"/>
    <cellStyle name="Separador de milhares 2 17 2 2 2 4 3" xfId="47833"/>
    <cellStyle name="Separador de milhares 2 17 2 2 2 5" xfId="25567"/>
    <cellStyle name="Separador de milhares 2 17 2 2 2 5 2" xfId="53777"/>
    <cellStyle name="Separador de milhares 2 17 2 2 2 6" xfId="47826"/>
    <cellStyle name="Separador de milhares 2 17 2 2 3" xfId="22260"/>
    <cellStyle name="Separador de milhares 2 17 2 2 3 2" xfId="23147"/>
    <cellStyle name="Separador de milhares 2 17 2 2 3 2 2" xfId="24923"/>
    <cellStyle name="Separador de milhares 2 17 2 2 3 2 2 2" xfId="28474"/>
    <cellStyle name="Separador de milhares 2 17 2 2 3 2 2 2 2" xfId="53787"/>
    <cellStyle name="Separador de milhares 2 17 2 2 3 2 2 3" xfId="47836"/>
    <cellStyle name="Separador de milhares 2 17 2 2 3 2 3" xfId="26698"/>
    <cellStyle name="Separador de milhares 2 17 2 2 3 2 3 2" xfId="53786"/>
    <cellStyle name="Separador de milhares 2 17 2 2 3 2 4" xfId="47835"/>
    <cellStyle name="Separador de milhares 2 17 2 2 3 3" xfId="24035"/>
    <cellStyle name="Separador de milhares 2 17 2 2 3 3 2" xfId="27586"/>
    <cellStyle name="Separador de milhares 2 17 2 2 3 3 2 2" xfId="53788"/>
    <cellStyle name="Separador de milhares 2 17 2 2 3 3 3" xfId="47837"/>
    <cellStyle name="Separador de milhares 2 17 2 2 3 4" xfId="25811"/>
    <cellStyle name="Separador de milhares 2 17 2 2 3 4 2" xfId="53785"/>
    <cellStyle name="Separador de milhares 2 17 2 2 3 5" xfId="47834"/>
    <cellStyle name="Separador de milhares 2 17 2 2 4" xfId="22379"/>
    <cellStyle name="Separador de milhares 2 17 2 2 4 2" xfId="23266"/>
    <cellStyle name="Separador de milhares 2 17 2 2 4 2 2" xfId="25042"/>
    <cellStyle name="Separador de milhares 2 17 2 2 4 2 2 2" xfId="28593"/>
    <cellStyle name="Separador de milhares 2 17 2 2 4 2 2 2 2" xfId="53791"/>
    <cellStyle name="Separador de milhares 2 17 2 2 4 2 2 3" xfId="47840"/>
    <cellStyle name="Separador de milhares 2 17 2 2 4 2 3" xfId="26817"/>
    <cellStyle name="Separador de milhares 2 17 2 2 4 2 3 2" xfId="53790"/>
    <cellStyle name="Separador de milhares 2 17 2 2 4 2 4" xfId="47839"/>
    <cellStyle name="Separador de milhares 2 17 2 2 4 3" xfId="24154"/>
    <cellStyle name="Separador de milhares 2 17 2 2 4 3 2" xfId="27705"/>
    <cellStyle name="Separador de milhares 2 17 2 2 4 3 2 2" xfId="53792"/>
    <cellStyle name="Separador de milhares 2 17 2 2 4 3 3" xfId="47841"/>
    <cellStyle name="Separador de milhares 2 17 2 2 4 4" xfId="25930"/>
    <cellStyle name="Separador de milhares 2 17 2 2 4 4 2" xfId="53789"/>
    <cellStyle name="Separador de milhares 2 17 2 2 4 5" xfId="47838"/>
    <cellStyle name="Separador de milhares 2 17 2 2 5" xfId="22763"/>
    <cellStyle name="Separador de milhares 2 17 2 2 5 2" xfId="24539"/>
    <cellStyle name="Separador de milhares 2 17 2 2 5 2 2" xfId="28090"/>
    <cellStyle name="Separador de milhares 2 17 2 2 5 2 2 2" xfId="53794"/>
    <cellStyle name="Separador de milhares 2 17 2 2 5 2 3" xfId="47843"/>
    <cellStyle name="Separador de milhares 2 17 2 2 5 3" xfId="26314"/>
    <cellStyle name="Separador de milhares 2 17 2 2 5 3 2" xfId="53793"/>
    <cellStyle name="Separador de milhares 2 17 2 2 5 4" xfId="47842"/>
    <cellStyle name="Separador de milhares 2 17 2 2 6" xfId="23651"/>
    <cellStyle name="Separador de milhares 2 17 2 2 6 2" xfId="27202"/>
    <cellStyle name="Separador de milhares 2 17 2 2 6 2 2" xfId="53795"/>
    <cellStyle name="Separador de milhares 2 17 2 2 6 3" xfId="47844"/>
    <cellStyle name="Separador de milhares 2 17 2 2 7" xfId="25427"/>
    <cellStyle name="Separador de milhares 2 17 2 2 7 2" xfId="52472"/>
    <cellStyle name="Separador de milhares 2 17 2 2 8" xfId="28978"/>
    <cellStyle name="Separador de milhares 2 17 2 2 9" xfId="29121"/>
    <cellStyle name="Separador de milhares 2 17 3" xfId="1746"/>
    <cellStyle name="Separador de milhares 2 17 3 10" xfId="56090"/>
    <cellStyle name="Separador de milhares 2 17 3 2" xfId="21955"/>
    <cellStyle name="Separador de milhares 2 17 3 2 2" xfId="22518"/>
    <cellStyle name="Separador de milhares 2 17 3 2 2 2" xfId="23405"/>
    <cellStyle name="Separador de milhares 2 17 3 2 2 2 2" xfId="25181"/>
    <cellStyle name="Separador de milhares 2 17 3 2 2 2 2 2" xfId="28732"/>
    <cellStyle name="Separador de milhares 2 17 3 2 2 2 2 2 2" xfId="53799"/>
    <cellStyle name="Separador de milhares 2 17 3 2 2 2 2 3" xfId="47848"/>
    <cellStyle name="Separador de milhares 2 17 3 2 2 2 3" xfId="26956"/>
    <cellStyle name="Separador de milhares 2 17 3 2 2 2 3 2" xfId="53798"/>
    <cellStyle name="Separador de milhares 2 17 3 2 2 2 4" xfId="47847"/>
    <cellStyle name="Separador de milhares 2 17 3 2 2 3" xfId="24293"/>
    <cellStyle name="Separador de milhares 2 17 3 2 2 3 2" xfId="27844"/>
    <cellStyle name="Separador de milhares 2 17 3 2 2 3 2 2" xfId="53800"/>
    <cellStyle name="Separador de milhares 2 17 3 2 2 3 3" xfId="47849"/>
    <cellStyle name="Separador de milhares 2 17 3 2 2 4" xfId="26069"/>
    <cellStyle name="Separador de milhares 2 17 3 2 2 4 2" xfId="53797"/>
    <cellStyle name="Separador de milhares 2 17 3 2 2 5" xfId="47846"/>
    <cellStyle name="Separador de milhares 2 17 3 2 3" xfId="22902"/>
    <cellStyle name="Separador de milhares 2 17 3 2 3 2" xfId="24678"/>
    <cellStyle name="Separador de milhares 2 17 3 2 3 2 2" xfId="28229"/>
    <cellStyle name="Separador de milhares 2 17 3 2 3 2 2 2" xfId="53802"/>
    <cellStyle name="Separador de milhares 2 17 3 2 3 2 3" xfId="47851"/>
    <cellStyle name="Separador de milhares 2 17 3 2 3 3" xfId="26453"/>
    <cellStyle name="Separador de milhares 2 17 3 2 3 3 2" xfId="53801"/>
    <cellStyle name="Separador de milhares 2 17 3 2 3 4" xfId="47850"/>
    <cellStyle name="Separador de milhares 2 17 3 2 4" xfId="23790"/>
    <cellStyle name="Separador de milhares 2 17 3 2 4 2" xfId="27341"/>
    <cellStyle name="Separador de milhares 2 17 3 2 4 2 2" xfId="53803"/>
    <cellStyle name="Separador de milhares 2 17 3 2 4 3" xfId="47852"/>
    <cellStyle name="Separador de milhares 2 17 3 2 5" xfId="25566"/>
    <cellStyle name="Separador de milhares 2 17 3 2 5 2" xfId="53796"/>
    <cellStyle name="Separador de milhares 2 17 3 2 6" xfId="47845"/>
    <cellStyle name="Separador de milhares 2 17 3 3" xfId="22259"/>
    <cellStyle name="Separador de milhares 2 17 3 3 2" xfId="23146"/>
    <cellStyle name="Separador de milhares 2 17 3 3 2 2" xfId="24922"/>
    <cellStyle name="Separador de milhares 2 17 3 3 2 2 2" xfId="28473"/>
    <cellStyle name="Separador de milhares 2 17 3 3 2 2 2 2" xfId="53806"/>
    <cellStyle name="Separador de milhares 2 17 3 3 2 2 3" xfId="47855"/>
    <cellStyle name="Separador de milhares 2 17 3 3 2 3" xfId="26697"/>
    <cellStyle name="Separador de milhares 2 17 3 3 2 3 2" xfId="53805"/>
    <cellStyle name="Separador de milhares 2 17 3 3 2 4" xfId="47854"/>
    <cellStyle name="Separador de milhares 2 17 3 3 3" xfId="24034"/>
    <cellStyle name="Separador de milhares 2 17 3 3 3 2" xfId="27585"/>
    <cellStyle name="Separador de milhares 2 17 3 3 3 2 2" xfId="53807"/>
    <cellStyle name="Separador de milhares 2 17 3 3 3 3" xfId="47856"/>
    <cellStyle name="Separador de milhares 2 17 3 3 4" xfId="25810"/>
    <cellStyle name="Separador de milhares 2 17 3 3 4 2" xfId="53804"/>
    <cellStyle name="Separador de milhares 2 17 3 3 5" xfId="47853"/>
    <cellStyle name="Separador de milhares 2 17 3 4" xfId="22378"/>
    <cellStyle name="Separador de milhares 2 17 3 4 2" xfId="23265"/>
    <cellStyle name="Separador de milhares 2 17 3 4 2 2" xfId="25041"/>
    <cellStyle name="Separador de milhares 2 17 3 4 2 2 2" xfId="28592"/>
    <cellStyle name="Separador de milhares 2 17 3 4 2 2 2 2" xfId="53810"/>
    <cellStyle name="Separador de milhares 2 17 3 4 2 2 3" xfId="47859"/>
    <cellStyle name="Separador de milhares 2 17 3 4 2 3" xfId="26816"/>
    <cellStyle name="Separador de milhares 2 17 3 4 2 3 2" xfId="53809"/>
    <cellStyle name="Separador de milhares 2 17 3 4 2 4" xfId="47858"/>
    <cellStyle name="Separador de milhares 2 17 3 4 3" xfId="24153"/>
    <cellStyle name="Separador de milhares 2 17 3 4 3 2" xfId="27704"/>
    <cellStyle name="Separador de milhares 2 17 3 4 3 2 2" xfId="53811"/>
    <cellStyle name="Separador de milhares 2 17 3 4 3 3" xfId="47860"/>
    <cellStyle name="Separador de milhares 2 17 3 4 4" xfId="25929"/>
    <cellStyle name="Separador de milhares 2 17 3 4 4 2" xfId="53808"/>
    <cellStyle name="Separador de milhares 2 17 3 4 5" xfId="47857"/>
    <cellStyle name="Separador de milhares 2 17 3 5" xfId="22762"/>
    <cellStyle name="Separador de milhares 2 17 3 5 2" xfId="24538"/>
    <cellStyle name="Separador de milhares 2 17 3 5 2 2" xfId="28089"/>
    <cellStyle name="Separador de milhares 2 17 3 5 2 2 2" xfId="53813"/>
    <cellStyle name="Separador de milhares 2 17 3 5 2 3" xfId="47862"/>
    <cellStyle name="Separador de milhares 2 17 3 5 3" xfId="26313"/>
    <cellStyle name="Separador de milhares 2 17 3 5 3 2" xfId="53812"/>
    <cellStyle name="Separador de milhares 2 17 3 5 4" xfId="47861"/>
    <cellStyle name="Separador de milhares 2 17 3 6" xfId="23650"/>
    <cellStyle name="Separador de milhares 2 17 3 6 2" xfId="27201"/>
    <cellStyle name="Separador de milhares 2 17 3 6 2 2" xfId="53814"/>
    <cellStyle name="Separador de milhares 2 17 3 6 3" xfId="47863"/>
    <cellStyle name="Separador de milhares 2 17 3 7" xfId="25426"/>
    <cellStyle name="Separador de milhares 2 17 3 7 2" xfId="52471"/>
    <cellStyle name="Separador de milhares 2 17 3 8" xfId="28977"/>
    <cellStyle name="Separador de milhares 2 17 3 9" xfId="29120"/>
    <cellStyle name="Separador de milhares 2 18" xfId="1512"/>
    <cellStyle name="Separador de milhares 2 18 2" xfId="1513"/>
    <cellStyle name="Separador de milhares 2 18 2 2" xfId="1749"/>
    <cellStyle name="Separador de milhares 2 18 2 2 10" xfId="56091"/>
    <cellStyle name="Separador de milhares 2 18 2 2 2" xfId="21958"/>
    <cellStyle name="Separador de milhares 2 18 2 2 2 2" xfId="22521"/>
    <cellStyle name="Separador de milhares 2 18 2 2 2 2 2" xfId="23408"/>
    <cellStyle name="Separador de milhares 2 18 2 2 2 2 2 2" xfId="25184"/>
    <cellStyle name="Separador de milhares 2 18 2 2 2 2 2 2 2" xfId="28735"/>
    <cellStyle name="Separador de milhares 2 18 2 2 2 2 2 2 2 2" xfId="53818"/>
    <cellStyle name="Separador de milhares 2 18 2 2 2 2 2 2 3" xfId="47867"/>
    <cellStyle name="Separador de milhares 2 18 2 2 2 2 2 3" xfId="26959"/>
    <cellStyle name="Separador de milhares 2 18 2 2 2 2 2 3 2" xfId="53817"/>
    <cellStyle name="Separador de milhares 2 18 2 2 2 2 2 4" xfId="47866"/>
    <cellStyle name="Separador de milhares 2 18 2 2 2 2 3" xfId="24296"/>
    <cellStyle name="Separador de milhares 2 18 2 2 2 2 3 2" xfId="27847"/>
    <cellStyle name="Separador de milhares 2 18 2 2 2 2 3 2 2" xfId="53819"/>
    <cellStyle name="Separador de milhares 2 18 2 2 2 2 3 3" xfId="47868"/>
    <cellStyle name="Separador de milhares 2 18 2 2 2 2 4" xfId="26072"/>
    <cellStyle name="Separador de milhares 2 18 2 2 2 2 4 2" xfId="53816"/>
    <cellStyle name="Separador de milhares 2 18 2 2 2 2 5" xfId="47865"/>
    <cellStyle name="Separador de milhares 2 18 2 2 2 3" xfId="22905"/>
    <cellStyle name="Separador de milhares 2 18 2 2 2 3 2" xfId="24681"/>
    <cellStyle name="Separador de milhares 2 18 2 2 2 3 2 2" xfId="28232"/>
    <cellStyle name="Separador de milhares 2 18 2 2 2 3 2 2 2" xfId="53821"/>
    <cellStyle name="Separador de milhares 2 18 2 2 2 3 2 3" xfId="47870"/>
    <cellStyle name="Separador de milhares 2 18 2 2 2 3 3" xfId="26456"/>
    <cellStyle name="Separador de milhares 2 18 2 2 2 3 3 2" xfId="53820"/>
    <cellStyle name="Separador de milhares 2 18 2 2 2 3 4" xfId="47869"/>
    <cellStyle name="Separador de milhares 2 18 2 2 2 4" xfId="23793"/>
    <cellStyle name="Separador de milhares 2 18 2 2 2 4 2" xfId="27344"/>
    <cellStyle name="Separador de milhares 2 18 2 2 2 4 2 2" xfId="53822"/>
    <cellStyle name="Separador de milhares 2 18 2 2 2 4 3" xfId="47871"/>
    <cellStyle name="Separador de milhares 2 18 2 2 2 5" xfId="25569"/>
    <cellStyle name="Separador de milhares 2 18 2 2 2 5 2" xfId="53815"/>
    <cellStyle name="Separador de milhares 2 18 2 2 2 6" xfId="47864"/>
    <cellStyle name="Separador de milhares 2 18 2 2 3" xfId="22262"/>
    <cellStyle name="Separador de milhares 2 18 2 2 3 2" xfId="23149"/>
    <cellStyle name="Separador de milhares 2 18 2 2 3 2 2" xfId="24925"/>
    <cellStyle name="Separador de milhares 2 18 2 2 3 2 2 2" xfId="28476"/>
    <cellStyle name="Separador de milhares 2 18 2 2 3 2 2 2 2" xfId="53825"/>
    <cellStyle name="Separador de milhares 2 18 2 2 3 2 2 3" xfId="47874"/>
    <cellStyle name="Separador de milhares 2 18 2 2 3 2 3" xfId="26700"/>
    <cellStyle name="Separador de milhares 2 18 2 2 3 2 3 2" xfId="53824"/>
    <cellStyle name="Separador de milhares 2 18 2 2 3 2 4" xfId="47873"/>
    <cellStyle name="Separador de milhares 2 18 2 2 3 3" xfId="24037"/>
    <cellStyle name="Separador de milhares 2 18 2 2 3 3 2" xfId="27588"/>
    <cellStyle name="Separador de milhares 2 18 2 2 3 3 2 2" xfId="53826"/>
    <cellStyle name="Separador de milhares 2 18 2 2 3 3 3" xfId="47875"/>
    <cellStyle name="Separador de milhares 2 18 2 2 3 4" xfId="25813"/>
    <cellStyle name="Separador de milhares 2 18 2 2 3 4 2" xfId="53823"/>
    <cellStyle name="Separador de milhares 2 18 2 2 3 5" xfId="47872"/>
    <cellStyle name="Separador de milhares 2 18 2 2 4" xfId="22381"/>
    <cellStyle name="Separador de milhares 2 18 2 2 4 2" xfId="23268"/>
    <cellStyle name="Separador de milhares 2 18 2 2 4 2 2" xfId="25044"/>
    <cellStyle name="Separador de milhares 2 18 2 2 4 2 2 2" xfId="28595"/>
    <cellStyle name="Separador de milhares 2 18 2 2 4 2 2 2 2" xfId="53829"/>
    <cellStyle name="Separador de milhares 2 18 2 2 4 2 2 3" xfId="47878"/>
    <cellStyle name="Separador de milhares 2 18 2 2 4 2 3" xfId="26819"/>
    <cellStyle name="Separador de milhares 2 18 2 2 4 2 3 2" xfId="53828"/>
    <cellStyle name="Separador de milhares 2 18 2 2 4 2 4" xfId="47877"/>
    <cellStyle name="Separador de milhares 2 18 2 2 4 3" xfId="24156"/>
    <cellStyle name="Separador de milhares 2 18 2 2 4 3 2" xfId="27707"/>
    <cellStyle name="Separador de milhares 2 18 2 2 4 3 2 2" xfId="53830"/>
    <cellStyle name="Separador de milhares 2 18 2 2 4 3 3" xfId="47879"/>
    <cellStyle name="Separador de milhares 2 18 2 2 4 4" xfId="25932"/>
    <cellStyle name="Separador de milhares 2 18 2 2 4 4 2" xfId="53827"/>
    <cellStyle name="Separador de milhares 2 18 2 2 4 5" xfId="47876"/>
    <cellStyle name="Separador de milhares 2 18 2 2 5" xfId="22765"/>
    <cellStyle name="Separador de milhares 2 18 2 2 5 2" xfId="24541"/>
    <cellStyle name="Separador de milhares 2 18 2 2 5 2 2" xfId="28092"/>
    <cellStyle name="Separador de milhares 2 18 2 2 5 2 2 2" xfId="53832"/>
    <cellStyle name="Separador de milhares 2 18 2 2 5 2 3" xfId="47881"/>
    <cellStyle name="Separador de milhares 2 18 2 2 5 3" xfId="26316"/>
    <cellStyle name="Separador de milhares 2 18 2 2 5 3 2" xfId="53831"/>
    <cellStyle name="Separador de milhares 2 18 2 2 5 4" xfId="47880"/>
    <cellStyle name="Separador de milhares 2 18 2 2 6" xfId="23653"/>
    <cellStyle name="Separador de milhares 2 18 2 2 6 2" xfId="27204"/>
    <cellStyle name="Separador de milhares 2 18 2 2 6 2 2" xfId="53833"/>
    <cellStyle name="Separador de milhares 2 18 2 2 6 3" xfId="47882"/>
    <cellStyle name="Separador de milhares 2 18 2 2 7" xfId="25429"/>
    <cellStyle name="Separador de milhares 2 18 2 2 7 2" xfId="52474"/>
    <cellStyle name="Separador de milhares 2 18 2 2 8" xfId="28980"/>
    <cellStyle name="Separador de milhares 2 18 2 2 9" xfId="29123"/>
    <cellStyle name="Separador de milhares 2 18 3" xfId="1748"/>
    <cellStyle name="Separador de milhares 2 18 3 10" xfId="56092"/>
    <cellStyle name="Separador de milhares 2 18 3 2" xfId="21957"/>
    <cellStyle name="Separador de milhares 2 18 3 2 2" xfId="22520"/>
    <cellStyle name="Separador de milhares 2 18 3 2 2 2" xfId="23407"/>
    <cellStyle name="Separador de milhares 2 18 3 2 2 2 2" xfId="25183"/>
    <cellStyle name="Separador de milhares 2 18 3 2 2 2 2 2" xfId="28734"/>
    <cellStyle name="Separador de milhares 2 18 3 2 2 2 2 2 2" xfId="53837"/>
    <cellStyle name="Separador de milhares 2 18 3 2 2 2 2 3" xfId="47886"/>
    <cellStyle name="Separador de milhares 2 18 3 2 2 2 3" xfId="26958"/>
    <cellStyle name="Separador de milhares 2 18 3 2 2 2 3 2" xfId="53836"/>
    <cellStyle name="Separador de milhares 2 18 3 2 2 2 4" xfId="47885"/>
    <cellStyle name="Separador de milhares 2 18 3 2 2 3" xfId="24295"/>
    <cellStyle name="Separador de milhares 2 18 3 2 2 3 2" xfId="27846"/>
    <cellStyle name="Separador de milhares 2 18 3 2 2 3 2 2" xfId="53838"/>
    <cellStyle name="Separador de milhares 2 18 3 2 2 3 3" xfId="47887"/>
    <cellStyle name="Separador de milhares 2 18 3 2 2 4" xfId="26071"/>
    <cellStyle name="Separador de milhares 2 18 3 2 2 4 2" xfId="53835"/>
    <cellStyle name="Separador de milhares 2 18 3 2 2 5" xfId="47884"/>
    <cellStyle name="Separador de milhares 2 18 3 2 3" xfId="22904"/>
    <cellStyle name="Separador de milhares 2 18 3 2 3 2" xfId="24680"/>
    <cellStyle name="Separador de milhares 2 18 3 2 3 2 2" xfId="28231"/>
    <cellStyle name="Separador de milhares 2 18 3 2 3 2 2 2" xfId="53840"/>
    <cellStyle name="Separador de milhares 2 18 3 2 3 2 3" xfId="47889"/>
    <cellStyle name="Separador de milhares 2 18 3 2 3 3" xfId="26455"/>
    <cellStyle name="Separador de milhares 2 18 3 2 3 3 2" xfId="53839"/>
    <cellStyle name="Separador de milhares 2 18 3 2 3 4" xfId="47888"/>
    <cellStyle name="Separador de milhares 2 18 3 2 4" xfId="23792"/>
    <cellStyle name="Separador de milhares 2 18 3 2 4 2" xfId="27343"/>
    <cellStyle name="Separador de milhares 2 18 3 2 4 2 2" xfId="53841"/>
    <cellStyle name="Separador de milhares 2 18 3 2 4 3" xfId="47890"/>
    <cellStyle name="Separador de milhares 2 18 3 2 5" xfId="25568"/>
    <cellStyle name="Separador de milhares 2 18 3 2 5 2" xfId="53834"/>
    <cellStyle name="Separador de milhares 2 18 3 2 6" xfId="47883"/>
    <cellStyle name="Separador de milhares 2 18 3 3" xfId="22261"/>
    <cellStyle name="Separador de milhares 2 18 3 3 2" xfId="23148"/>
    <cellStyle name="Separador de milhares 2 18 3 3 2 2" xfId="24924"/>
    <cellStyle name="Separador de milhares 2 18 3 3 2 2 2" xfId="28475"/>
    <cellStyle name="Separador de milhares 2 18 3 3 2 2 2 2" xfId="53844"/>
    <cellStyle name="Separador de milhares 2 18 3 3 2 2 3" xfId="47893"/>
    <cellStyle name="Separador de milhares 2 18 3 3 2 3" xfId="26699"/>
    <cellStyle name="Separador de milhares 2 18 3 3 2 3 2" xfId="53843"/>
    <cellStyle name="Separador de milhares 2 18 3 3 2 4" xfId="47892"/>
    <cellStyle name="Separador de milhares 2 18 3 3 3" xfId="24036"/>
    <cellStyle name="Separador de milhares 2 18 3 3 3 2" xfId="27587"/>
    <cellStyle name="Separador de milhares 2 18 3 3 3 2 2" xfId="53845"/>
    <cellStyle name="Separador de milhares 2 18 3 3 3 3" xfId="47894"/>
    <cellStyle name="Separador de milhares 2 18 3 3 4" xfId="25812"/>
    <cellStyle name="Separador de milhares 2 18 3 3 4 2" xfId="53842"/>
    <cellStyle name="Separador de milhares 2 18 3 3 5" xfId="47891"/>
    <cellStyle name="Separador de milhares 2 18 3 4" xfId="22380"/>
    <cellStyle name="Separador de milhares 2 18 3 4 2" xfId="23267"/>
    <cellStyle name="Separador de milhares 2 18 3 4 2 2" xfId="25043"/>
    <cellStyle name="Separador de milhares 2 18 3 4 2 2 2" xfId="28594"/>
    <cellStyle name="Separador de milhares 2 18 3 4 2 2 2 2" xfId="53848"/>
    <cellStyle name="Separador de milhares 2 18 3 4 2 2 3" xfId="47897"/>
    <cellStyle name="Separador de milhares 2 18 3 4 2 3" xfId="26818"/>
    <cellStyle name="Separador de milhares 2 18 3 4 2 3 2" xfId="53847"/>
    <cellStyle name="Separador de milhares 2 18 3 4 2 4" xfId="47896"/>
    <cellStyle name="Separador de milhares 2 18 3 4 3" xfId="24155"/>
    <cellStyle name="Separador de milhares 2 18 3 4 3 2" xfId="27706"/>
    <cellStyle name="Separador de milhares 2 18 3 4 3 2 2" xfId="53849"/>
    <cellStyle name="Separador de milhares 2 18 3 4 3 3" xfId="47898"/>
    <cellStyle name="Separador de milhares 2 18 3 4 4" xfId="25931"/>
    <cellStyle name="Separador de milhares 2 18 3 4 4 2" xfId="53846"/>
    <cellStyle name="Separador de milhares 2 18 3 4 5" xfId="47895"/>
    <cellStyle name="Separador de milhares 2 18 3 5" xfId="22764"/>
    <cellStyle name="Separador de milhares 2 18 3 5 2" xfId="24540"/>
    <cellStyle name="Separador de milhares 2 18 3 5 2 2" xfId="28091"/>
    <cellStyle name="Separador de milhares 2 18 3 5 2 2 2" xfId="53851"/>
    <cellStyle name="Separador de milhares 2 18 3 5 2 3" xfId="47900"/>
    <cellStyle name="Separador de milhares 2 18 3 5 3" xfId="26315"/>
    <cellStyle name="Separador de milhares 2 18 3 5 3 2" xfId="53850"/>
    <cellStyle name="Separador de milhares 2 18 3 5 4" xfId="47899"/>
    <cellStyle name="Separador de milhares 2 18 3 6" xfId="23652"/>
    <cellStyle name="Separador de milhares 2 18 3 6 2" xfId="27203"/>
    <cellStyle name="Separador de milhares 2 18 3 6 2 2" xfId="53852"/>
    <cellStyle name="Separador de milhares 2 18 3 6 3" xfId="47901"/>
    <cellStyle name="Separador de milhares 2 18 3 7" xfId="25428"/>
    <cellStyle name="Separador de milhares 2 18 3 7 2" xfId="52473"/>
    <cellStyle name="Separador de milhares 2 18 3 8" xfId="28979"/>
    <cellStyle name="Separador de milhares 2 18 3 9" xfId="29122"/>
    <cellStyle name="Separador de milhares 2 19" xfId="1514"/>
    <cellStyle name="Separador de milhares 2 19 2" xfId="1515"/>
    <cellStyle name="Separador de milhares 2 19 2 2" xfId="1751"/>
    <cellStyle name="Separador de milhares 2 19 2 2 10" xfId="56093"/>
    <cellStyle name="Separador de milhares 2 19 2 2 2" xfId="21960"/>
    <cellStyle name="Separador de milhares 2 19 2 2 2 2" xfId="22523"/>
    <cellStyle name="Separador de milhares 2 19 2 2 2 2 2" xfId="23410"/>
    <cellStyle name="Separador de milhares 2 19 2 2 2 2 2 2" xfId="25186"/>
    <cellStyle name="Separador de milhares 2 19 2 2 2 2 2 2 2" xfId="28737"/>
    <cellStyle name="Separador de milhares 2 19 2 2 2 2 2 2 2 2" xfId="53856"/>
    <cellStyle name="Separador de milhares 2 19 2 2 2 2 2 2 3" xfId="47905"/>
    <cellStyle name="Separador de milhares 2 19 2 2 2 2 2 3" xfId="26961"/>
    <cellStyle name="Separador de milhares 2 19 2 2 2 2 2 3 2" xfId="53855"/>
    <cellStyle name="Separador de milhares 2 19 2 2 2 2 2 4" xfId="47904"/>
    <cellStyle name="Separador de milhares 2 19 2 2 2 2 3" xfId="24298"/>
    <cellStyle name="Separador de milhares 2 19 2 2 2 2 3 2" xfId="27849"/>
    <cellStyle name="Separador de milhares 2 19 2 2 2 2 3 2 2" xfId="53857"/>
    <cellStyle name="Separador de milhares 2 19 2 2 2 2 3 3" xfId="47906"/>
    <cellStyle name="Separador de milhares 2 19 2 2 2 2 4" xfId="26074"/>
    <cellStyle name="Separador de milhares 2 19 2 2 2 2 4 2" xfId="53854"/>
    <cellStyle name="Separador de milhares 2 19 2 2 2 2 5" xfId="47903"/>
    <cellStyle name="Separador de milhares 2 19 2 2 2 3" xfId="22907"/>
    <cellStyle name="Separador de milhares 2 19 2 2 2 3 2" xfId="24683"/>
    <cellStyle name="Separador de milhares 2 19 2 2 2 3 2 2" xfId="28234"/>
    <cellStyle name="Separador de milhares 2 19 2 2 2 3 2 2 2" xfId="53859"/>
    <cellStyle name="Separador de milhares 2 19 2 2 2 3 2 3" xfId="47908"/>
    <cellStyle name="Separador de milhares 2 19 2 2 2 3 3" xfId="26458"/>
    <cellStyle name="Separador de milhares 2 19 2 2 2 3 3 2" xfId="53858"/>
    <cellStyle name="Separador de milhares 2 19 2 2 2 3 4" xfId="47907"/>
    <cellStyle name="Separador de milhares 2 19 2 2 2 4" xfId="23795"/>
    <cellStyle name="Separador de milhares 2 19 2 2 2 4 2" xfId="27346"/>
    <cellStyle name="Separador de milhares 2 19 2 2 2 4 2 2" xfId="53860"/>
    <cellStyle name="Separador de milhares 2 19 2 2 2 4 3" xfId="47909"/>
    <cellStyle name="Separador de milhares 2 19 2 2 2 5" xfId="25571"/>
    <cellStyle name="Separador de milhares 2 19 2 2 2 5 2" xfId="53853"/>
    <cellStyle name="Separador de milhares 2 19 2 2 2 6" xfId="47902"/>
    <cellStyle name="Separador de milhares 2 19 2 2 3" xfId="22264"/>
    <cellStyle name="Separador de milhares 2 19 2 2 3 2" xfId="23151"/>
    <cellStyle name="Separador de milhares 2 19 2 2 3 2 2" xfId="24927"/>
    <cellStyle name="Separador de milhares 2 19 2 2 3 2 2 2" xfId="28478"/>
    <cellStyle name="Separador de milhares 2 19 2 2 3 2 2 2 2" xfId="53863"/>
    <cellStyle name="Separador de milhares 2 19 2 2 3 2 2 3" xfId="47912"/>
    <cellStyle name="Separador de milhares 2 19 2 2 3 2 3" xfId="26702"/>
    <cellStyle name="Separador de milhares 2 19 2 2 3 2 3 2" xfId="53862"/>
    <cellStyle name="Separador de milhares 2 19 2 2 3 2 4" xfId="47911"/>
    <cellStyle name="Separador de milhares 2 19 2 2 3 3" xfId="24039"/>
    <cellStyle name="Separador de milhares 2 19 2 2 3 3 2" xfId="27590"/>
    <cellStyle name="Separador de milhares 2 19 2 2 3 3 2 2" xfId="53864"/>
    <cellStyle name="Separador de milhares 2 19 2 2 3 3 3" xfId="47913"/>
    <cellStyle name="Separador de milhares 2 19 2 2 3 4" xfId="25815"/>
    <cellStyle name="Separador de milhares 2 19 2 2 3 4 2" xfId="53861"/>
    <cellStyle name="Separador de milhares 2 19 2 2 3 5" xfId="47910"/>
    <cellStyle name="Separador de milhares 2 19 2 2 4" xfId="22383"/>
    <cellStyle name="Separador de milhares 2 19 2 2 4 2" xfId="23270"/>
    <cellStyle name="Separador de milhares 2 19 2 2 4 2 2" xfId="25046"/>
    <cellStyle name="Separador de milhares 2 19 2 2 4 2 2 2" xfId="28597"/>
    <cellStyle name="Separador de milhares 2 19 2 2 4 2 2 2 2" xfId="53867"/>
    <cellStyle name="Separador de milhares 2 19 2 2 4 2 2 3" xfId="47916"/>
    <cellStyle name="Separador de milhares 2 19 2 2 4 2 3" xfId="26821"/>
    <cellStyle name="Separador de milhares 2 19 2 2 4 2 3 2" xfId="53866"/>
    <cellStyle name="Separador de milhares 2 19 2 2 4 2 4" xfId="47915"/>
    <cellStyle name="Separador de milhares 2 19 2 2 4 3" xfId="24158"/>
    <cellStyle name="Separador de milhares 2 19 2 2 4 3 2" xfId="27709"/>
    <cellStyle name="Separador de milhares 2 19 2 2 4 3 2 2" xfId="53868"/>
    <cellStyle name="Separador de milhares 2 19 2 2 4 3 3" xfId="47917"/>
    <cellStyle name="Separador de milhares 2 19 2 2 4 4" xfId="25934"/>
    <cellStyle name="Separador de milhares 2 19 2 2 4 4 2" xfId="53865"/>
    <cellStyle name="Separador de milhares 2 19 2 2 4 5" xfId="47914"/>
    <cellStyle name="Separador de milhares 2 19 2 2 5" xfId="22767"/>
    <cellStyle name="Separador de milhares 2 19 2 2 5 2" xfId="24543"/>
    <cellStyle name="Separador de milhares 2 19 2 2 5 2 2" xfId="28094"/>
    <cellStyle name="Separador de milhares 2 19 2 2 5 2 2 2" xfId="53870"/>
    <cellStyle name="Separador de milhares 2 19 2 2 5 2 3" xfId="47919"/>
    <cellStyle name="Separador de milhares 2 19 2 2 5 3" xfId="26318"/>
    <cellStyle name="Separador de milhares 2 19 2 2 5 3 2" xfId="53869"/>
    <cellStyle name="Separador de milhares 2 19 2 2 5 4" xfId="47918"/>
    <cellStyle name="Separador de milhares 2 19 2 2 6" xfId="23655"/>
    <cellStyle name="Separador de milhares 2 19 2 2 6 2" xfId="27206"/>
    <cellStyle name="Separador de milhares 2 19 2 2 6 2 2" xfId="53871"/>
    <cellStyle name="Separador de milhares 2 19 2 2 6 3" xfId="47920"/>
    <cellStyle name="Separador de milhares 2 19 2 2 7" xfId="25431"/>
    <cellStyle name="Separador de milhares 2 19 2 2 7 2" xfId="52476"/>
    <cellStyle name="Separador de milhares 2 19 2 2 8" xfId="28982"/>
    <cellStyle name="Separador de milhares 2 19 2 2 9" xfId="29125"/>
    <cellStyle name="Separador de milhares 2 19 3" xfId="1750"/>
    <cellStyle name="Separador de milhares 2 19 3 10" xfId="56094"/>
    <cellStyle name="Separador de milhares 2 19 3 2" xfId="21959"/>
    <cellStyle name="Separador de milhares 2 19 3 2 2" xfId="22522"/>
    <cellStyle name="Separador de milhares 2 19 3 2 2 2" xfId="23409"/>
    <cellStyle name="Separador de milhares 2 19 3 2 2 2 2" xfId="25185"/>
    <cellStyle name="Separador de milhares 2 19 3 2 2 2 2 2" xfId="28736"/>
    <cellStyle name="Separador de milhares 2 19 3 2 2 2 2 2 2" xfId="53875"/>
    <cellStyle name="Separador de milhares 2 19 3 2 2 2 2 3" xfId="47924"/>
    <cellStyle name="Separador de milhares 2 19 3 2 2 2 3" xfId="26960"/>
    <cellStyle name="Separador de milhares 2 19 3 2 2 2 3 2" xfId="53874"/>
    <cellStyle name="Separador de milhares 2 19 3 2 2 2 4" xfId="47923"/>
    <cellStyle name="Separador de milhares 2 19 3 2 2 3" xfId="24297"/>
    <cellStyle name="Separador de milhares 2 19 3 2 2 3 2" xfId="27848"/>
    <cellStyle name="Separador de milhares 2 19 3 2 2 3 2 2" xfId="53876"/>
    <cellStyle name="Separador de milhares 2 19 3 2 2 3 3" xfId="47925"/>
    <cellStyle name="Separador de milhares 2 19 3 2 2 4" xfId="26073"/>
    <cellStyle name="Separador de milhares 2 19 3 2 2 4 2" xfId="53873"/>
    <cellStyle name="Separador de milhares 2 19 3 2 2 5" xfId="47922"/>
    <cellStyle name="Separador de milhares 2 19 3 2 3" xfId="22906"/>
    <cellStyle name="Separador de milhares 2 19 3 2 3 2" xfId="24682"/>
    <cellStyle name="Separador de milhares 2 19 3 2 3 2 2" xfId="28233"/>
    <cellStyle name="Separador de milhares 2 19 3 2 3 2 2 2" xfId="53878"/>
    <cellStyle name="Separador de milhares 2 19 3 2 3 2 3" xfId="47927"/>
    <cellStyle name="Separador de milhares 2 19 3 2 3 3" xfId="26457"/>
    <cellStyle name="Separador de milhares 2 19 3 2 3 3 2" xfId="53877"/>
    <cellStyle name="Separador de milhares 2 19 3 2 3 4" xfId="47926"/>
    <cellStyle name="Separador de milhares 2 19 3 2 4" xfId="23794"/>
    <cellStyle name="Separador de milhares 2 19 3 2 4 2" xfId="27345"/>
    <cellStyle name="Separador de milhares 2 19 3 2 4 2 2" xfId="53879"/>
    <cellStyle name="Separador de milhares 2 19 3 2 4 3" xfId="47928"/>
    <cellStyle name="Separador de milhares 2 19 3 2 5" xfId="25570"/>
    <cellStyle name="Separador de milhares 2 19 3 2 5 2" xfId="53872"/>
    <cellStyle name="Separador de milhares 2 19 3 2 6" xfId="47921"/>
    <cellStyle name="Separador de milhares 2 19 3 3" xfId="22263"/>
    <cellStyle name="Separador de milhares 2 19 3 3 2" xfId="23150"/>
    <cellStyle name="Separador de milhares 2 19 3 3 2 2" xfId="24926"/>
    <cellStyle name="Separador de milhares 2 19 3 3 2 2 2" xfId="28477"/>
    <cellStyle name="Separador de milhares 2 19 3 3 2 2 2 2" xfId="53882"/>
    <cellStyle name="Separador de milhares 2 19 3 3 2 2 3" xfId="47931"/>
    <cellStyle name="Separador de milhares 2 19 3 3 2 3" xfId="26701"/>
    <cellStyle name="Separador de milhares 2 19 3 3 2 3 2" xfId="53881"/>
    <cellStyle name="Separador de milhares 2 19 3 3 2 4" xfId="47930"/>
    <cellStyle name="Separador de milhares 2 19 3 3 3" xfId="24038"/>
    <cellStyle name="Separador de milhares 2 19 3 3 3 2" xfId="27589"/>
    <cellStyle name="Separador de milhares 2 19 3 3 3 2 2" xfId="53883"/>
    <cellStyle name="Separador de milhares 2 19 3 3 3 3" xfId="47932"/>
    <cellStyle name="Separador de milhares 2 19 3 3 4" xfId="25814"/>
    <cellStyle name="Separador de milhares 2 19 3 3 4 2" xfId="53880"/>
    <cellStyle name="Separador de milhares 2 19 3 3 5" xfId="47929"/>
    <cellStyle name="Separador de milhares 2 19 3 4" xfId="22382"/>
    <cellStyle name="Separador de milhares 2 19 3 4 2" xfId="23269"/>
    <cellStyle name="Separador de milhares 2 19 3 4 2 2" xfId="25045"/>
    <cellStyle name="Separador de milhares 2 19 3 4 2 2 2" xfId="28596"/>
    <cellStyle name="Separador de milhares 2 19 3 4 2 2 2 2" xfId="53886"/>
    <cellStyle name="Separador de milhares 2 19 3 4 2 2 3" xfId="47935"/>
    <cellStyle name="Separador de milhares 2 19 3 4 2 3" xfId="26820"/>
    <cellStyle name="Separador de milhares 2 19 3 4 2 3 2" xfId="53885"/>
    <cellStyle name="Separador de milhares 2 19 3 4 2 4" xfId="47934"/>
    <cellStyle name="Separador de milhares 2 19 3 4 3" xfId="24157"/>
    <cellStyle name="Separador de milhares 2 19 3 4 3 2" xfId="27708"/>
    <cellStyle name="Separador de milhares 2 19 3 4 3 2 2" xfId="53887"/>
    <cellStyle name="Separador de milhares 2 19 3 4 3 3" xfId="47936"/>
    <cellStyle name="Separador de milhares 2 19 3 4 4" xfId="25933"/>
    <cellStyle name="Separador de milhares 2 19 3 4 4 2" xfId="53884"/>
    <cellStyle name="Separador de milhares 2 19 3 4 5" xfId="47933"/>
    <cellStyle name="Separador de milhares 2 19 3 5" xfId="22766"/>
    <cellStyle name="Separador de milhares 2 19 3 5 2" xfId="24542"/>
    <cellStyle name="Separador de milhares 2 19 3 5 2 2" xfId="28093"/>
    <cellStyle name="Separador de milhares 2 19 3 5 2 2 2" xfId="53889"/>
    <cellStyle name="Separador de milhares 2 19 3 5 2 3" xfId="47938"/>
    <cellStyle name="Separador de milhares 2 19 3 5 3" xfId="26317"/>
    <cellStyle name="Separador de milhares 2 19 3 5 3 2" xfId="53888"/>
    <cellStyle name="Separador de milhares 2 19 3 5 4" xfId="47937"/>
    <cellStyle name="Separador de milhares 2 19 3 6" xfId="23654"/>
    <cellStyle name="Separador de milhares 2 19 3 6 2" xfId="27205"/>
    <cellStyle name="Separador de milhares 2 19 3 6 2 2" xfId="53890"/>
    <cellStyle name="Separador de milhares 2 19 3 6 3" xfId="47939"/>
    <cellStyle name="Separador de milhares 2 19 3 7" xfId="25430"/>
    <cellStyle name="Separador de milhares 2 19 3 7 2" xfId="52475"/>
    <cellStyle name="Separador de milhares 2 19 3 8" xfId="28981"/>
    <cellStyle name="Separador de milhares 2 19 3 9" xfId="29124"/>
    <cellStyle name="Separador de milhares 2 2" xfId="1516"/>
    <cellStyle name="Separador de milhares 2 2 10" xfId="1517"/>
    <cellStyle name="Separador de milhares 2 2 10 2" xfId="1518"/>
    <cellStyle name="Separador de milhares 2 2 10 2 2" xfId="1754"/>
    <cellStyle name="Separador de milhares 2 2 10 2 2 10" xfId="56095"/>
    <cellStyle name="Separador de milhares 2 2 10 2 2 2" xfId="21963"/>
    <cellStyle name="Separador de milhares 2 2 10 2 2 2 2" xfId="22526"/>
    <cellStyle name="Separador de milhares 2 2 10 2 2 2 2 2" xfId="23413"/>
    <cellStyle name="Separador de milhares 2 2 10 2 2 2 2 2 2" xfId="25189"/>
    <cellStyle name="Separador de milhares 2 2 10 2 2 2 2 2 2 2" xfId="28740"/>
    <cellStyle name="Separador de milhares 2 2 10 2 2 2 2 2 2 2 2" xfId="53894"/>
    <cellStyle name="Separador de milhares 2 2 10 2 2 2 2 2 2 3" xfId="47943"/>
    <cellStyle name="Separador de milhares 2 2 10 2 2 2 2 2 3" xfId="26964"/>
    <cellStyle name="Separador de milhares 2 2 10 2 2 2 2 2 3 2" xfId="53893"/>
    <cellStyle name="Separador de milhares 2 2 10 2 2 2 2 2 4" xfId="47942"/>
    <cellStyle name="Separador de milhares 2 2 10 2 2 2 2 3" xfId="24301"/>
    <cellStyle name="Separador de milhares 2 2 10 2 2 2 2 3 2" xfId="27852"/>
    <cellStyle name="Separador de milhares 2 2 10 2 2 2 2 3 2 2" xfId="53895"/>
    <cellStyle name="Separador de milhares 2 2 10 2 2 2 2 3 3" xfId="47944"/>
    <cellStyle name="Separador de milhares 2 2 10 2 2 2 2 4" xfId="26077"/>
    <cellStyle name="Separador de milhares 2 2 10 2 2 2 2 4 2" xfId="53892"/>
    <cellStyle name="Separador de milhares 2 2 10 2 2 2 2 5" xfId="47941"/>
    <cellStyle name="Separador de milhares 2 2 10 2 2 2 3" xfId="22910"/>
    <cellStyle name="Separador de milhares 2 2 10 2 2 2 3 2" xfId="24686"/>
    <cellStyle name="Separador de milhares 2 2 10 2 2 2 3 2 2" xfId="28237"/>
    <cellStyle name="Separador de milhares 2 2 10 2 2 2 3 2 2 2" xfId="53897"/>
    <cellStyle name="Separador de milhares 2 2 10 2 2 2 3 2 3" xfId="47946"/>
    <cellStyle name="Separador de milhares 2 2 10 2 2 2 3 3" xfId="26461"/>
    <cellStyle name="Separador de milhares 2 2 10 2 2 2 3 3 2" xfId="53896"/>
    <cellStyle name="Separador de milhares 2 2 10 2 2 2 3 4" xfId="47945"/>
    <cellStyle name="Separador de milhares 2 2 10 2 2 2 4" xfId="23798"/>
    <cellStyle name="Separador de milhares 2 2 10 2 2 2 4 2" xfId="27349"/>
    <cellStyle name="Separador de milhares 2 2 10 2 2 2 4 2 2" xfId="53898"/>
    <cellStyle name="Separador de milhares 2 2 10 2 2 2 4 3" xfId="47947"/>
    <cellStyle name="Separador de milhares 2 2 10 2 2 2 5" xfId="25574"/>
    <cellStyle name="Separador de milhares 2 2 10 2 2 2 5 2" xfId="53891"/>
    <cellStyle name="Separador de milhares 2 2 10 2 2 2 6" xfId="47940"/>
    <cellStyle name="Separador de milhares 2 2 10 2 2 3" xfId="22267"/>
    <cellStyle name="Separador de milhares 2 2 10 2 2 3 2" xfId="23154"/>
    <cellStyle name="Separador de milhares 2 2 10 2 2 3 2 2" xfId="24930"/>
    <cellStyle name="Separador de milhares 2 2 10 2 2 3 2 2 2" xfId="28481"/>
    <cellStyle name="Separador de milhares 2 2 10 2 2 3 2 2 2 2" xfId="53901"/>
    <cellStyle name="Separador de milhares 2 2 10 2 2 3 2 2 3" xfId="47950"/>
    <cellStyle name="Separador de milhares 2 2 10 2 2 3 2 3" xfId="26705"/>
    <cellStyle name="Separador de milhares 2 2 10 2 2 3 2 3 2" xfId="53900"/>
    <cellStyle name="Separador de milhares 2 2 10 2 2 3 2 4" xfId="47949"/>
    <cellStyle name="Separador de milhares 2 2 10 2 2 3 3" xfId="24042"/>
    <cellStyle name="Separador de milhares 2 2 10 2 2 3 3 2" xfId="27593"/>
    <cellStyle name="Separador de milhares 2 2 10 2 2 3 3 2 2" xfId="53902"/>
    <cellStyle name="Separador de milhares 2 2 10 2 2 3 3 3" xfId="47951"/>
    <cellStyle name="Separador de milhares 2 2 10 2 2 3 4" xfId="25818"/>
    <cellStyle name="Separador de milhares 2 2 10 2 2 3 4 2" xfId="53899"/>
    <cellStyle name="Separador de milhares 2 2 10 2 2 3 5" xfId="47948"/>
    <cellStyle name="Separador de milhares 2 2 10 2 2 4" xfId="22386"/>
    <cellStyle name="Separador de milhares 2 2 10 2 2 4 2" xfId="23273"/>
    <cellStyle name="Separador de milhares 2 2 10 2 2 4 2 2" xfId="25049"/>
    <cellStyle name="Separador de milhares 2 2 10 2 2 4 2 2 2" xfId="28600"/>
    <cellStyle name="Separador de milhares 2 2 10 2 2 4 2 2 2 2" xfId="53905"/>
    <cellStyle name="Separador de milhares 2 2 10 2 2 4 2 2 3" xfId="47954"/>
    <cellStyle name="Separador de milhares 2 2 10 2 2 4 2 3" xfId="26824"/>
    <cellStyle name="Separador de milhares 2 2 10 2 2 4 2 3 2" xfId="53904"/>
    <cellStyle name="Separador de milhares 2 2 10 2 2 4 2 4" xfId="47953"/>
    <cellStyle name="Separador de milhares 2 2 10 2 2 4 3" xfId="24161"/>
    <cellStyle name="Separador de milhares 2 2 10 2 2 4 3 2" xfId="27712"/>
    <cellStyle name="Separador de milhares 2 2 10 2 2 4 3 2 2" xfId="53906"/>
    <cellStyle name="Separador de milhares 2 2 10 2 2 4 3 3" xfId="47955"/>
    <cellStyle name="Separador de milhares 2 2 10 2 2 4 4" xfId="25937"/>
    <cellStyle name="Separador de milhares 2 2 10 2 2 4 4 2" xfId="53903"/>
    <cellStyle name="Separador de milhares 2 2 10 2 2 4 5" xfId="47952"/>
    <cellStyle name="Separador de milhares 2 2 10 2 2 5" xfId="22770"/>
    <cellStyle name="Separador de milhares 2 2 10 2 2 5 2" xfId="24546"/>
    <cellStyle name="Separador de milhares 2 2 10 2 2 5 2 2" xfId="28097"/>
    <cellStyle name="Separador de milhares 2 2 10 2 2 5 2 2 2" xfId="53908"/>
    <cellStyle name="Separador de milhares 2 2 10 2 2 5 2 3" xfId="47957"/>
    <cellStyle name="Separador de milhares 2 2 10 2 2 5 3" xfId="26321"/>
    <cellStyle name="Separador de milhares 2 2 10 2 2 5 3 2" xfId="53907"/>
    <cellStyle name="Separador de milhares 2 2 10 2 2 5 4" xfId="47956"/>
    <cellStyle name="Separador de milhares 2 2 10 2 2 6" xfId="23658"/>
    <cellStyle name="Separador de milhares 2 2 10 2 2 6 2" xfId="27209"/>
    <cellStyle name="Separador de milhares 2 2 10 2 2 6 2 2" xfId="53909"/>
    <cellStyle name="Separador de milhares 2 2 10 2 2 6 3" xfId="47958"/>
    <cellStyle name="Separador de milhares 2 2 10 2 2 7" xfId="25434"/>
    <cellStyle name="Separador de milhares 2 2 10 2 2 7 2" xfId="52479"/>
    <cellStyle name="Separador de milhares 2 2 10 2 2 8" xfId="28985"/>
    <cellStyle name="Separador de milhares 2 2 10 2 2 9" xfId="29128"/>
    <cellStyle name="Separador de milhares 2 2 10 3" xfId="1753"/>
    <cellStyle name="Separador de milhares 2 2 10 3 10" xfId="56096"/>
    <cellStyle name="Separador de milhares 2 2 10 3 2" xfId="21962"/>
    <cellStyle name="Separador de milhares 2 2 10 3 2 2" xfId="22525"/>
    <cellStyle name="Separador de milhares 2 2 10 3 2 2 2" xfId="23412"/>
    <cellStyle name="Separador de milhares 2 2 10 3 2 2 2 2" xfId="25188"/>
    <cellStyle name="Separador de milhares 2 2 10 3 2 2 2 2 2" xfId="28739"/>
    <cellStyle name="Separador de milhares 2 2 10 3 2 2 2 2 2 2" xfId="53913"/>
    <cellStyle name="Separador de milhares 2 2 10 3 2 2 2 2 3" xfId="47962"/>
    <cellStyle name="Separador de milhares 2 2 10 3 2 2 2 3" xfId="26963"/>
    <cellStyle name="Separador de milhares 2 2 10 3 2 2 2 3 2" xfId="53912"/>
    <cellStyle name="Separador de milhares 2 2 10 3 2 2 2 4" xfId="47961"/>
    <cellStyle name="Separador de milhares 2 2 10 3 2 2 3" xfId="24300"/>
    <cellStyle name="Separador de milhares 2 2 10 3 2 2 3 2" xfId="27851"/>
    <cellStyle name="Separador de milhares 2 2 10 3 2 2 3 2 2" xfId="53914"/>
    <cellStyle name="Separador de milhares 2 2 10 3 2 2 3 3" xfId="47963"/>
    <cellStyle name="Separador de milhares 2 2 10 3 2 2 4" xfId="26076"/>
    <cellStyle name="Separador de milhares 2 2 10 3 2 2 4 2" xfId="53911"/>
    <cellStyle name="Separador de milhares 2 2 10 3 2 2 5" xfId="47960"/>
    <cellStyle name="Separador de milhares 2 2 10 3 2 3" xfId="22909"/>
    <cellStyle name="Separador de milhares 2 2 10 3 2 3 2" xfId="24685"/>
    <cellStyle name="Separador de milhares 2 2 10 3 2 3 2 2" xfId="28236"/>
    <cellStyle name="Separador de milhares 2 2 10 3 2 3 2 2 2" xfId="53916"/>
    <cellStyle name="Separador de milhares 2 2 10 3 2 3 2 3" xfId="47965"/>
    <cellStyle name="Separador de milhares 2 2 10 3 2 3 3" xfId="26460"/>
    <cellStyle name="Separador de milhares 2 2 10 3 2 3 3 2" xfId="53915"/>
    <cellStyle name="Separador de milhares 2 2 10 3 2 3 4" xfId="47964"/>
    <cellStyle name="Separador de milhares 2 2 10 3 2 4" xfId="23797"/>
    <cellStyle name="Separador de milhares 2 2 10 3 2 4 2" xfId="27348"/>
    <cellStyle name="Separador de milhares 2 2 10 3 2 4 2 2" xfId="53917"/>
    <cellStyle name="Separador de milhares 2 2 10 3 2 4 3" xfId="47966"/>
    <cellStyle name="Separador de milhares 2 2 10 3 2 5" xfId="25573"/>
    <cellStyle name="Separador de milhares 2 2 10 3 2 5 2" xfId="53910"/>
    <cellStyle name="Separador de milhares 2 2 10 3 2 6" xfId="47959"/>
    <cellStyle name="Separador de milhares 2 2 10 3 3" xfId="22266"/>
    <cellStyle name="Separador de milhares 2 2 10 3 3 2" xfId="23153"/>
    <cellStyle name="Separador de milhares 2 2 10 3 3 2 2" xfId="24929"/>
    <cellStyle name="Separador de milhares 2 2 10 3 3 2 2 2" xfId="28480"/>
    <cellStyle name="Separador de milhares 2 2 10 3 3 2 2 2 2" xfId="53920"/>
    <cellStyle name="Separador de milhares 2 2 10 3 3 2 2 3" xfId="47969"/>
    <cellStyle name="Separador de milhares 2 2 10 3 3 2 3" xfId="26704"/>
    <cellStyle name="Separador de milhares 2 2 10 3 3 2 3 2" xfId="53919"/>
    <cellStyle name="Separador de milhares 2 2 10 3 3 2 4" xfId="47968"/>
    <cellStyle name="Separador de milhares 2 2 10 3 3 3" xfId="24041"/>
    <cellStyle name="Separador de milhares 2 2 10 3 3 3 2" xfId="27592"/>
    <cellStyle name="Separador de milhares 2 2 10 3 3 3 2 2" xfId="53921"/>
    <cellStyle name="Separador de milhares 2 2 10 3 3 3 3" xfId="47970"/>
    <cellStyle name="Separador de milhares 2 2 10 3 3 4" xfId="25817"/>
    <cellStyle name="Separador de milhares 2 2 10 3 3 4 2" xfId="53918"/>
    <cellStyle name="Separador de milhares 2 2 10 3 3 5" xfId="47967"/>
    <cellStyle name="Separador de milhares 2 2 10 3 4" xfId="22385"/>
    <cellStyle name="Separador de milhares 2 2 10 3 4 2" xfId="23272"/>
    <cellStyle name="Separador de milhares 2 2 10 3 4 2 2" xfId="25048"/>
    <cellStyle name="Separador de milhares 2 2 10 3 4 2 2 2" xfId="28599"/>
    <cellStyle name="Separador de milhares 2 2 10 3 4 2 2 2 2" xfId="53924"/>
    <cellStyle name="Separador de milhares 2 2 10 3 4 2 2 3" xfId="47973"/>
    <cellStyle name="Separador de milhares 2 2 10 3 4 2 3" xfId="26823"/>
    <cellStyle name="Separador de milhares 2 2 10 3 4 2 3 2" xfId="53923"/>
    <cellStyle name="Separador de milhares 2 2 10 3 4 2 4" xfId="47972"/>
    <cellStyle name="Separador de milhares 2 2 10 3 4 3" xfId="24160"/>
    <cellStyle name="Separador de milhares 2 2 10 3 4 3 2" xfId="27711"/>
    <cellStyle name="Separador de milhares 2 2 10 3 4 3 2 2" xfId="53925"/>
    <cellStyle name="Separador de milhares 2 2 10 3 4 3 3" xfId="47974"/>
    <cellStyle name="Separador de milhares 2 2 10 3 4 4" xfId="25936"/>
    <cellStyle name="Separador de milhares 2 2 10 3 4 4 2" xfId="53922"/>
    <cellStyle name="Separador de milhares 2 2 10 3 4 5" xfId="47971"/>
    <cellStyle name="Separador de milhares 2 2 10 3 5" xfId="22769"/>
    <cellStyle name="Separador de milhares 2 2 10 3 5 2" xfId="24545"/>
    <cellStyle name="Separador de milhares 2 2 10 3 5 2 2" xfId="28096"/>
    <cellStyle name="Separador de milhares 2 2 10 3 5 2 2 2" xfId="53927"/>
    <cellStyle name="Separador de milhares 2 2 10 3 5 2 3" xfId="47976"/>
    <cellStyle name="Separador de milhares 2 2 10 3 5 3" xfId="26320"/>
    <cellStyle name="Separador de milhares 2 2 10 3 5 3 2" xfId="53926"/>
    <cellStyle name="Separador de milhares 2 2 10 3 5 4" xfId="47975"/>
    <cellStyle name="Separador de milhares 2 2 10 3 6" xfId="23657"/>
    <cellStyle name="Separador de milhares 2 2 10 3 6 2" xfId="27208"/>
    <cellStyle name="Separador de milhares 2 2 10 3 6 2 2" xfId="53928"/>
    <cellStyle name="Separador de milhares 2 2 10 3 6 3" xfId="47977"/>
    <cellStyle name="Separador de milhares 2 2 10 3 7" xfId="25433"/>
    <cellStyle name="Separador de milhares 2 2 10 3 7 2" xfId="52478"/>
    <cellStyle name="Separador de milhares 2 2 10 3 8" xfId="28984"/>
    <cellStyle name="Separador de milhares 2 2 10 3 9" xfId="29127"/>
    <cellStyle name="Separador de milhares 2 2 11" xfId="1519"/>
    <cellStyle name="Separador de milhares 2 2 11 2" xfId="1520"/>
    <cellStyle name="Separador de milhares 2 2 11 2 2" xfId="1756"/>
    <cellStyle name="Separador de milhares 2 2 11 2 2 10" xfId="56097"/>
    <cellStyle name="Separador de milhares 2 2 11 2 2 2" xfId="21965"/>
    <cellStyle name="Separador de milhares 2 2 11 2 2 2 2" xfId="22528"/>
    <cellStyle name="Separador de milhares 2 2 11 2 2 2 2 2" xfId="23415"/>
    <cellStyle name="Separador de milhares 2 2 11 2 2 2 2 2 2" xfId="25191"/>
    <cellStyle name="Separador de milhares 2 2 11 2 2 2 2 2 2 2" xfId="28742"/>
    <cellStyle name="Separador de milhares 2 2 11 2 2 2 2 2 2 2 2" xfId="53932"/>
    <cellStyle name="Separador de milhares 2 2 11 2 2 2 2 2 2 3" xfId="47981"/>
    <cellStyle name="Separador de milhares 2 2 11 2 2 2 2 2 3" xfId="26966"/>
    <cellStyle name="Separador de milhares 2 2 11 2 2 2 2 2 3 2" xfId="53931"/>
    <cellStyle name="Separador de milhares 2 2 11 2 2 2 2 2 4" xfId="47980"/>
    <cellStyle name="Separador de milhares 2 2 11 2 2 2 2 3" xfId="24303"/>
    <cellStyle name="Separador de milhares 2 2 11 2 2 2 2 3 2" xfId="27854"/>
    <cellStyle name="Separador de milhares 2 2 11 2 2 2 2 3 2 2" xfId="53933"/>
    <cellStyle name="Separador de milhares 2 2 11 2 2 2 2 3 3" xfId="47982"/>
    <cellStyle name="Separador de milhares 2 2 11 2 2 2 2 4" xfId="26079"/>
    <cellStyle name="Separador de milhares 2 2 11 2 2 2 2 4 2" xfId="53930"/>
    <cellStyle name="Separador de milhares 2 2 11 2 2 2 2 5" xfId="47979"/>
    <cellStyle name="Separador de milhares 2 2 11 2 2 2 3" xfId="22912"/>
    <cellStyle name="Separador de milhares 2 2 11 2 2 2 3 2" xfId="24688"/>
    <cellStyle name="Separador de milhares 2 2 11 2 2 2 3 2 2" xfId="28239"/>
    <cellStyle name="Separador de milhares 2 2 11 2 2 2 3 2 2 2" xfId="53935"/>
    <cellStyle name="Separador de milhares 2 2 11 2 2 2 3 2 3" xfId="47984"/>
    <cellStyle name="Separador de milhares 2 2 11 2 2 2 3 3" xfId="26463"/>
    <cellStyle name="Separador de milhares 2 2 11 2 2 2 3 3 2" xfId="53934"/>
    <cellStyle name="Separador de milhares 2 2 11 2 2 2 3 4" xfId="47983"/>
    <cellStyle name="Separador de milhares 2 2 11 2 2 2 4" xfId="23800"/>
    <cellStyle name="Separador de milhares 2 2 11 2 2 2 4 2" xfId="27351"/>
    <cellStyle name="Separador de milhares 2 2 11 2 2 2 4 2 2" xfId="53936"/>
    <cellStyle name="Separador de milhares 2 2 11 2 2 2 4 3" xfId="47985"/>
    <cellStyle name="Separador de milhares 2 2 11 2 2 2 5" xfId="25576"/>
    <cellStyle name="Separador de milhares 2 2 11 2 2 2 5 2" xfId="53929"/>
    <cellStyle name="Separador de milhares 2 2 11 2 2 2 6" xfId="47978"/>
    <cellStyle name="Separador de milhares 2 2 11 2 2 3" xfId="22269"/>
    <cellStyle name="Separador de milhares 2 2 11 2 2 3 2" xfId="23156"/>
    <cellStyle name="Separador de milhares 2 2 11 2 2 3 2 2" xfId="24932"/>
    <cellStyle name="Separador de milhares 2 2 11 2 2 3 2 2 2" xfId="28483"/>
    <cellStyle name="Separador de milhares 2 2 11 2 2 3 2 2 2 2" xfId="53939"/>
    <cellStyle name="Separador de milhares 2 2 11 2 2 3 2 2 3" xfId="47988"/>
    <cellStyle name="Separador de milhares 2 2 11 2 2 3 2 3" xfId="26707"/>
    <cellStyle name="Separador de milhares 2 2 11 2 2 3 2 3 2" xfId="53938"/>
    <cellStyle name="Separador de milhares 2 2 11 2 2 3 2 4" xfId="47987"/>
    <cellStyle name="Separador de milhares 2 2 11 2 2 3 3" xfId="24044"/>
    <cellStyle name="Separador de milhares 2 2 11 2 2 3 3 2" xfId="27595"/>
    <cellStyle name="Separador de milhares 2 2 11 2 2 3 3 2 2" xfId="53940"/>
    <cellStyle name="Separador de milhares 2 2 11 2 2 3 3 3" xfId="47989"/>
    <cellStyle name="Separador de milhares 2 2 11 2 2 3 4" xfId="25820"/>
    <cellStyle name="Separador de milhares 2 2 11 2 2 3 4 2" xfId="53937"/>
    <cellStyle name="Separador de milhares 2 2 11 2 2 3 5" xfId="47986"/>
    <cellStyle name="Separador de milhares 2 2 11 2 2 4" xfId="22388"/>
    <cellStyle name="Separador de milhares 2 2 11 2 2 4 2" xfId="23275"/>
    <cellStyle name="Separador de milhares 2 2 11 2 2 4 2 2" xfId="25051"/>
    <cellStyle name="Separador de milhares 2 2 11 2 2 4 2 2 2" xfId="28602"/>
    <cellStyle name="Separador de milhares 2 2 11 2 2 4 2 2 2 2" xfId="53943"/>
    <cellStyle name="Separador de milhares 2 2 11 2 2 4 2 2 3" xfId="47992"/>
    <cellStyle name="Separador de milhares 2 2 11 2 2 4 2 3" xfId="26826"/>
    <cellStyle name="Separador de milhares 2 2 11 2 2 4 2 3 2" xfId="53942"/>
    <cellStyle name="Separador de milhares 2 2 11 2 2 4 2 4" xfId="47991"/>
    <cellStyle name="Separador de milhares 2 2 11 2 2 4 3" xfId="24163"/>
    <cellStyle name="Separador de milhares 2 2 11 2 2 4 3 2" xfId="27714"/>
    <cellStyle name="Separador de milhares 2 2 11 2 2 4 3 2 2" xfId="53944"/>
    <cellStyle name="Separador de milhares 2 2 11 2 2 4 3 3" xfId="47993"/>
    <cellStyle name="Separador de milhares 2 2 11 2 2 4 4" xfId="25939"/>
    <cellStyle name="Separador de milhares 2 2 11 2 2 4 4 2" xfId="53941"/>
    <cellStyle name="Separador de milhares 2 2 11 2 2 4 5" xfId="47990"/>
    <cellStyle name="Separador de milhares 2 2 11 2 2 5" xfId="22772"/>
    <cellStyle name="Separador de milhares 2 2 11 2 2 5 2" xfId="24548"/>
    <cellStyle name="Separador de milhares 2 2 11 2 2 5 2 2" xfId="28099"/>
    <cellStyle name="Separador de milhares 2 2 11 2 2 5 2 2 2" xfId="53946"/>
    <cellStyle name="Separador de milhares 2 2 11 2 2 5 2 3" xfId="47995"/>
    <cellStyle name="Separador de milhares 2 2 11 2 2 5 3" xfId="26323"/>
    <cellStyle name="Separador de milhares 2 2 11 2 2 5 3 2" xfId="53945"/>
    <cellStyle name="Separador de milhares 2 2 11 2 2 5 4" xfId="47994"/>
    <cellStyle name="Separador de milhares 2 2 11 2 2 6" xfId="23660"/>
    <cellStyle name="Separador de milhares 2 2 11 2 2 6 2" xfId="27211"/>
    <cellStyle name="Separador de milhares 2 2 11 2 2 6 2 2" xfId="53947"/>
    <cellStyle name="Separador de milhares 2 2 11 2 2 6 3" xfId="47996"/>
    <cellStyle name="Separador de milhares 2 2 11 2 2 7" xfId="25436"/>
    <cellStyle name="Separador de milhares 2 2 11 2 2 7 2" xfId="52481"/>
    <cellStyle name="Separador de milhares 2 2 11 2 2 8" xfId="28987"/>
    <cellStyle name="Separador de milhares 2 2 11 2 2 9" xfId="29130"/>
    <cellStyle name="Separador de milhares 2 2 11 3" xfId="1755"/>
    <cellStyle name="Separador de milhares 2 2 11 3 10" xfId="56098"/>
    <cellStyle name="Separador de milhares 2 2 11 3 2" xfId="21964"/>
    <cellStyle name="Separador de milhares 2 2 11 3 2 2" xfId="22527"/>
    <cellStyle name="Separador de milhares 2 2 11 3 2 2 2" xfId="23414"/>
    <cellStyle name="Separador de milhares 2 2 11 3 2 2 2 2" xfId="25190"/>
    <cellStyle name="Separador de milhares 2 2 11 3 2 2 2 2 2" xfId="28741"/>
    <cellStyle name="Separador de milhares 2 2 11 3 2 2 2 2 2 2" xfId="53951"/>
    <cellStyle name="Separador de milhares 2 2 11 3 2 2 2 2 3" xfId="48000"/>
    <cellStyle name="Separador de milhares 2 2 11 3 2 2 2 3" xfId="26965"/>
    <cellStyle name="Separador de milhares 2 2 11 3 2 2 2 3 2" xfId="53950"/>
    <cellStyle name="Separador de milhares 2 2 11 3 2 2 2 4" xfId="47999"/>
    <cellStyle name="Separador de milhares 2 2 11 3 2 2 3" xfId="24302"/>
    <cellStyle name="Separador de milhares 2 2 11 3 2 2 3 2" xfId="27853"/>
    <cellStyle name="Separador de milhares 2 2 11 3 2 2 3 2 2" xfId="53952"/>
    <cellStyle name="Separador de milhares 2 2 11 3 2 2 3 3" xfId="48001"/>
    <cellStyle name="Separador de milhares 2 2 11 3 2 2 4" xfId="26078"/>
    <cellStyle name="Separador de milhares 2 2 11 3 2 2 4 2" xfId="53949"/>
    <cellStyle name="Separador de milhares 2 2 11 3 2 2 5" xfId="47998"/>
    <cellStyle name="Separador de milhares 2 2 11 3 2 3" xfId="22911"/>
    <cellStyle name="Separador de milhares 2 2 11 3 2 3 2" xfId="24687"/>
    <cellStyle name="Separador de milhares 2 2 11 3 2 3 2 2" xfId="28238"/>
    <cellStyle name="Separador de milhares 2 2 11 3 2 3 2 2 2" xfId="53954"/>
    <cellStyle name="Separador de milhares 2 2 11 3 2 3 2 3" xfId="48003"/>
    <cellStyle name="Separador de milhares 2 2 11 3 2 3 3" xfId="26462"/>
    <cellStyle name="Separador de milhares 2 2 11 3 2 3 3 2" xfId="53953"/>
    <cellStyle name="Separador de milhares 2 2 11 3 2 3 4" xfId="48002"/>
    <cellStyle name="Separador de milhares 2 2 11 3 2 4" xfId="23799"/>
    <cellStyle name="Separador de milhares 2 2 11 3 2 4 2" xfId="27350"/>
    <cellStyle name="Separador de milhares 2 2 11 3 2 4 2 2" xfId="53955"/>
    <cellStyle name="Separador de milhares 2 2 11 3 2 4 3" xfId="48004"/>
    <cellStyle name="Separador de milhares 2 2 11 3 2 5" xfId="25575"/>
    <cellStyle name="Separador de milhares 2 2 11 3 2 5 2" xfId="53948"/>
    <cellStyle name="Separador de milhares 2 2 11 3 2 6" xfId="47997"/>
    <cellStyle name="Separador de milhares 2 2 11 3 3" xfId="22268"/>
    <cellStyle name="Separador de milhares 2 2 11 3 3 2" xfId="23155"/>
    <cellStyle name="Separador de milhares 2 2 11 3 3 2 2" xfId="24931"/>
    <cellStyle name="Separador de milhares 2 2 11 3 3 2 2 2" xfId="28482"/>
    <cellStyle name="Separador de milhares 2 2 11 3 3 2 2 2 2" xfId="53958"/>
    <cellStyle name="Separador de milhares 2 2 11 3 3 2 2 3" xfId="48007"/>
    <cellStyle name="Separador de milhares 2 2 11 3 3 2 3" xfId="26706"/>
    <cellStyle name="Separador de milhares 2 2 11 3 3 2 3 2" xfId="53957"/>
    <cellStyle name="Separador de milhares 2 2 11 3 3 2 4" xfId="48006"/>
    <cellStyle name="Separador de milhares 2 2 11 3 3 3" xfId="24043"/>
    <cellStyle name="Separador de milhares 2 2 11 3 3 3 2" xfId="27594"/>
    <cellStyle name="Separador de milhares 2 2 11 3 3 3 2 2" xfId="53959"/>
    <cellStyle name="Separador de milhares 2 2 11 3 3 3 3" xfId="48008"/>
    <cellStyle name="Separador de milhares 2 2 11 3 3 4" xfId="25819"/>
    <cellStyle name="Separador de milhares 2 2 11 3 3 4 2" xfId="53956"/>
    <cellStyle name="Separador de milhares 2 2 11 3 3 5" xfId="48005"/>
    <cellStyle name="Separador de milhares 2 2 11 3 4" xfId="22387"/>
    <cellStyle name="Separador de milhares 2 2 11 3 4 2" xfId="23274"/>
    <cellStyle name="Separador de milhares 2 2 11 3 4 2 2" xfId="25050"/>
    <cellStyle name="Separador de milhares 2 2 11 3 4 2 2 2" xfId="28601"/>
    <cellStyle name="Separador de milhares 2 2 11 3 4 2 2 2 2" xfId="53962"/>
    <cellStyle name="Separador de milhares 2 2 11 3 4 2 2 3" xfId="48011"/>
    <cellStyle name="Separador de milhares 2 2 11 3 4 2 3" xfId="26825"/>
    <cellStyle name="Separador de milhares 2 2 11 3 4 2 3 2" xfId="53961"/>
    <cellStyle name="Separador de milhares 2 2 11 3 4 2 4" xfId="48010"/>
    <cellStyle name="Separador de milhares 2 2 11 3 4 3" xfId="24162"/>
    <cellStyle name="Separador de milhares 2 2 11 3 4 3 2" xfId="27713"/>
    <cellStyle name="Separador de milhares 2 2 11 3 4 3 2 2" xfId="53963"/>
    <cellStyle name="Separador de milhares 2 2 11 3 4 3 3" xfId="48012"/>
    <cellStyle name="Separador de milhares 2 2 11 3 4 4" xfId="25938"/>
    <cellStyle name="Separador de milhares 2 2 11 3 4 4 2" xfId="53960"/>
    <cellStyle name="Separador de milhares 2 2 11 3 4 5" xfId="48009"/>
    <cellStyle name="Separador de milhares 2 2 11 3 5" xfId="22771"/>
    <cellStyle name="Separador de milhares 2 2 11 3 5 2" xfId="24547"/>
    <cellStyle name="Separador de milhares 2 2 11 3 5 2 2" xfId="28098"/>
    <cellStyle name="Separador de milhares 2 2 11 3 5 2 2 2" xfId="53965"/>
    <cellStyle name="Separador de milhares 2 2 11 3 5 2 3" xfId="48014"/>
    <cellStyle name="Separador de milhares 2 2 11 3 5 3" xfId="26322"/>
    <cellStyle name="Separador de milhares 2 2 11 3 5 3 2" xfId="53964"/>
    <cellStyle name="Separador de milhares 2 2 11 3 5 4" xfId="48013"/>
    <cellStyle name="Separador de milhares 2 2 11 3 6" xfId="23659"/>
    <cellStyle name="Separador de milhares 2 2 11 3 6 2" xfId="27210"/>
    <cellStyle name="Separador de milhares 2 2 11 3 6 2 2" xfId="53966"/>
    <cellStyle name="Separador de milhares 2 2 11 3 6 3" xfId="48015"/>
    <cellStyle name="Separador de milhares 2 2 11 3 7" xfId="25435"/>
    <cellStyle name="Separador de milhares 2 2 11 3 7 2" xfId="52480"/>
    <cellStyle name="Separador de milhares 2 2 11 3 8" xfId="28986"/>
    <cellStyle name="Separador de milhares 2 2 11 3 9" xfId="29129"/>
    <cellStyle name="Separador de milhares 2 2 12" xfId="1521"/>
    <cellStyle name="Separador de milhares 2 2 13" xfId="1522"/>
    <cellStyle name="Separador de milhares 2 2 13 2" xfId="1757"/>
    <cellStyle name="Separador de milhares 2 2 13 2 10" xfId="56099"/>
    <cellStyle name="Separador de milhares 2 2 13 2 2" xfId="21966"/>
    <cellStyle name="Separador de milhares 2 2 13 2 2 2" xfId="22529"/>
    <cellStyle name="Separador de milhares 2 2 13 2 2 2 2" xfId="23416"/>
    <cellStyle name="Separador de milhares 2 2 13 2 2 2 2 2" xfId="25192"/>
    <cellStyle name="Separador de milhares 2 2 13 2 2 2 2 2 2" xfId="28743"/>
    <cellStyle name="Separador de milhares 2 2 13 2 2 2 2 2 2 2" xfId="53970"/>
    <cellStyle name="Separador de milhares 2 2 13 2 2 2 2 2 3" xfId="48019"/>
    <cellStyle name="Separador de milhares 2 2 13 2 2 2 2 3" xfId="26967"/>
    <cellStyle name="Separador de milhares 2 2 13 2 2 2 2 3 2" xfId="53969"/>
    <cellStyle name="Separador de milhares 2 2 13 2 2 2 2 4" xfId="48018"/>
    <cellStyle name="Separador de milhares 2 2 13 2 2 2 3" xfId="24304"/>
    <cellStyle name="Separador de milhares 2 2 13 2 2 2 3 2" xfId="27855"/>
    <cellStyle name="Separador de milhares 2 2 13 2 2 2 3 2 2" xfId="53971"/>
    <cellStyle name="Separador de milhares 2 2 13 2 2 2 3 3" xfId="48020"/>
    <cellStyle name="Separador de milhares 2 2 13 2 2 2 4" xfId="26080"/>
    <cellStyle name="Separador de milhares 2 2 13 2 2 2 4 2" xfId="53968"/>
    <cellStyle name="Separador de milhares 2 2 13 2 2 2 5" xfId="48017"/>
    <cellStyle name="Separador de milhares 2 2 13 2 2 3" xfId="22913"/>
    <cellStyle name="Separador de milhares 2 2 13 2 2 3 2" xfId="24689"/>
    <cellStyle name="Separador de milhares 2 2 13 2 2 3 2 2" xfId="28240"/>
    <cellStyle name="Separador de milhares 2 2 13 2 2 3 2 2 2" xfId="53973"/>
    <cellStyle name="Separador de milhares 2 2 13 2 2 3 2 3" xfId="48022"/>
    <cellStyle name="Separador de milhares 2 2 13 2 2 3 3" xfId="26464"/>
    <cellStyle name="Separador de milhares 2 2 13 2 2 3 3 2" xfId="53972"/>
    <cellStyle name="Separador de milhares 2 2 13 2 2 3 4" xfId="48021"/>
    <cellStyle name="Separador de milhares 2 2 13 2 2 4" xfId="23801"/>
    <cellStyle name="Separador de milhares 2 2 13 2 2 4 2" xfId="27352"/>
    <cellStyle name="Separador de milhares 2 2 13 2 2 4 2 2" xfId="53974"/>
    <cellStyle name="Separador de milhares 2 2 13 2 2 4 3" xfId="48023"/>
    <cellStyle name="Separador de milhares 2 2 13 2 2 5" xfId="25577"/>
    <cellStyle name="Separador de milhares 2 2 13 2 2 5 2" xfId="53967"/>
    <cellStyle name="Separador de milhares 2 2 13 2 2 6" xfId="48016"/>
    <cellStyle name="Separador de milhares 2 2 13 2 3" xfId="22270"/>
    <cellStyle name="Separador de milhares 2 2 13 2 3 2" xfId="23157"/>
    <cellStyle name="Separador de milhares 2 2 13 2 3 2 2" xfId="24933"/>
    <cellStyle name="Separador de milhares 2 2 13 2 3 2 2 2" xfId="28484"/>
    <cellStyle name="Separador de milhares 2 2 13 2 3 2 2 2 2" xfId="53977"/>
    <cellStyle name="Separador de milhares 2 2 13 2 3 2 2 3" xfId="48026"/>
    <cellStyle name="Separador de milhares 2 2 13 2 3 2 3" xfId="26708"/>
    <cellStyle name="Separador de milhares 2 2 13 2 3 2 3 2" xfId="53976"/>
    <cellStyle name="Separador de milhares 2 2 13 2 3 2 4" xfId="48025"/>
    <cellStyle name="Separador de milhares 2 2 13 2 3 3" xfId="24045"/>
    <cellStyle name="Separador de milhares 2 2 13 2 3 3 2" xfId="27596"/>
    <cellStyle name="Separador de milhares 2 2 13 2 3 3 2 2" xfId="53978"/>
    <cellStyle name="Separador de milhares 2 2 13 2 3 3 3" xfId="48027"/>
    <cellStyle name="Separador de milhares 2 2 13 2 3 4" xfId="25821"/>
    <cellStyle name="Separador de milhares 2 2 13 2 3 4 2" xfId="53975"/>
    <cellStyle name="Separador de milhares 2 2 13 2 3 5" xfId="48024"/>
    <cellStyle name="Separador de milhares 2 2 13 2 4" xfId="22389"/>
    <cellStyle name="Separador de milhares 2 2 13 2 4 2" xfId="23276"/>
    <cellStyle name="Separador de milhares 2 2 13 2 4 2 2" xfId="25052"/>
    <cellStyle name="Separador de milhares 2 2 13 2 4 2 2 2" xfId="28603"/>
    <cellStyle name="Separador de milhares 2 2 13 2 4 2 2 2 2" xfId="53981"/>
    <cellStyle name="Separador de milhares 2 2 13 2 4 2 2 3" xfId="48030"/>
    <cellStyle name="Separador de milhares 2 2 13 2 4 2 3" xfId="26827"/>
    <cellStyle name="Separador de milhares 2 2 13 2 4 2 3 2" xfId="53980"/>
    <cellStyle name="Separador de milhares 2 2 13 2 4 2 4" xfId="48029"/>
    <cellStyle name="Separador de milhares 2 2 13 2 4 3" xfId="24164"/>
    <cellStyle name="Separador de milhares 2 2 13 2 4 3 2" xfId="27715"/>
    <cellStyle name="Separador de milhares 2 2 13 2 4 3 2 2" xfId="53982"/>
    <cellStyle name="Separador de milhares 2 2 13 2 4 3 3" xfId="48031"/>
    <cellStyle name="Separador de milhares 2 2 13 2 4 4" xfId="25940"/>
    <cellStyle name="Separador de milhares 2 2 13 2 4 4 2" xfId="53979"/>
    <cellStyle name="Separador de milhares 2 2 13 2 4 5" xfId="48028"/>
    <cellStyle name="Separador de milhares 2 2 13 2 5" xfId="22773"/>
    <cellStyle name="Separador de milhares 2 2 13 2 5 2" xfId="24549"/>
    <cellStyle name="Separador de milhares 2 2 13 2 5 2 2" xfId="28100"/>
    <cellStyle name="Separador de milhares 2 2 13 2 5 2 2 2" xfId="53984"/>
    <cellStyle name="Separador de milhares 2 2 13 2 5 2 3" xfId="48033"/>
    <cellStyle name="Separador de milhares 2 2 13 2 5 3" xfId="26324"/>
    <cellStyle name="Separador de milhares 2 2 13 2 5 3 2" xfId="53983"/>
    <cellStyle name="Separador de milhares 2 2 13 2 5 4" xfId="48032"/>
    <cellStyle name="Separador de milhares 2 2 13 2 6" xfId="23661"/>
    <cellStyle name="Separador de milhares 2 2 13 2 6 2" xfId="27212"/>
    <cellStyle name="Separador de milhares 2 2 13 2 6 2 2" xfId="53985"/>
    <cellStyle name="Separador de milhares 2 2 13 2 6 3" xfId="48034"/>
    <cellStyle name="Separador de milhares 2 2 13 2 7" xfId="25437"/>
    <cellStyle name="Separador de milhares 2 2 13 2 7 2" xfId="52482"/>
    <cellStyle name="Separador de milhares 2 2 13 2 8" xfId="28988"/>
    <cellStyle name="Separador de milhares 2 2 13 2 9" xfId="29131"/>
    <cellStyle name="Separador de milhares 2 2 14" xfId="1752"/>
    <cellStyle name="Separador de milhares 2 2 14 10" xfId="56100"/>
    <cellStyle name="Separador de milhares 2 2 14 2" xfId="21961"/>
    <cellStyle name="Separador de milhares 2 2 14 2 2" xfId="22524"/>
    <cellStyle name="Separador de milhares 2 2 14 2 2 2" xfId="23411"/>
    <cellStyle name="Separador de milhares 2 2 14 2 2 2 2" xfId="25187"/>
    <cellStyle name="Separador de milhares 2 2 14 2 2 2 2 2" xfId="28738"/>
    <cellStyle name="Separador de milhares 2 2 14 2 2 2 2 2 2" xfId="53989"/>
    <cellStyle name="Separador de milhares 2 2 14 2 2 2 2 3" xfId="48038"/>
    <cellStyle name="Separador de milhares 2 2 14 2 2 2 3" xfId="26962"/>
    <cellStyle name="Separador de milhares 2 2 14 2 2 2 3 2" xfId="53988"/>
    <cellStyle name="Separador de milhares 2 2 14 2 2 2 4" xfId="48037"/>
    <cellStyle name="Separador de milhares 2 2 14 2 2 3" xfId="24299"/>
    <cellStyle name="Separador de milhares 2 2 14 2 2 3 2" xfId="27850"/>
    <cellStyle name="Separador de milhares 2 2 14 2 2 3 2 2" xfId="53990"/>
    <cellStyle name="Separador de milhares 2 2 14 2 2 3 3" xfId="48039"/>
    <cellStyle name="Separador de milhares 2 2 14 2 2 4" xfId="26075"/>
    <cellStyle name="Separador de milhares 2 2 14 2 2 4 2" xfId="53987"/>
    <cellStyle name="Separador de milhares 2 2 14 2 2 5" xfId="48036"/>
    <cellStyle name="Separador de milhares 2 2 14 2 3" xfId="22908"/>
    <cellStyle name="Separador de milhares 2 2 14 2 3 2" xfId="24684"/>
    <cellStyle name="Separador de milhares 2 2 14 2 3 2 2" xfId="28235"/>
    <cellStyle name="Separador de milhares 2 2 14 2 3 2 2 2" xfId="53992"/>
    <cellStyle name="Separador de milhares 2 2 14 2 3 2 3" xfId="48041"/>
    <cellStyle name="Separador de milhares 2 2 14 2 3 3" xfId="26459"/>
    <cellStyle name="Separador de milhares 2 2 14 2 3 3 2" xfId="53991"/>
    <cellStyle name="Separador de milhares 2 2 14 2 3 4" xfId="48040"/>
    <cellStyle name="Separador de milhares 2 2 14 2 4" xfId="23796"/>
    <cellStyle name="Separador de milhares 2 2 14 2 4 2" xfId="27347"/>
    <cellStyle name="Separador de milhares 2 2 14 2 4 2 2" xfId="53993"/>
    <cellStyle name="Separador de milhares 2 2 14 2 4 3" xfId="48042"/>
    <cellStyle name="Separador de milhares 2 2 14 2 5" xfId="25572"/>
    <cellStyle name="Separador de milhares 2 2 14 2 5 2" xfId="53986"/>
    <cellStyle name="Separador de milhares 2 2 14 2 6" xfId="48035"/>
    <cellStyle name="Separador de milhares 2 2 14 3" xfId="22265"/>
    <cellStyle name="Separador de milhares 2 2 14 3 2" xfId="23152"/>
    <cellStyle name="Separador de milhares 2 2 14 3 2 2" xfId="24928"/>
    <cellStyle name="Separador de milhares 2 2 14 3 2 2 2" xfId="28479"/>
    <cellStyle name="Separador de milhares 2 2 14 3 2 2 2 2" xfId="53996"/>
    <cellStyle name="Separador de milhares 2 2 14 3 2 2 3" xfId="48045"/>
    <cellStyle name="Separador de milhares 2 2 14 3 2 3" xfId="26703"/>
    <cellStyle name="Separador de milhares 2 2 14 3 2 3 2" xfId="53995"/>
    <cellStyle name="Separador de milhares 2 2 14 3 2 4" xfId="48044"/>
    <cellStyle name="Separador de milhares 2 2 14 3 3" xfId="24040"/>
    <cellStyle name="Separador de milhares 2 2 14 3 3 2" xfId="27591"/>
    <cellStyle name="Separador de milhares 2 2 14 3 3 2 2" xfId="53997"/>
    <cellStyle name="Separador de milhares 2 2 14 3 3 3" xfId="48046"/>
    <cellStyle name="Separador de milhares 2 2 14 3 4" xfId="25816"/>
    <cellStyle name="Separador de milhares 2 2 14 3 4 2" xfId="53994"/>
    <cellStyle name="Separador de milhares 2 2 14 3 5" xfId="48043"/>
    <cellStyle name="Separador de milhares 2 2 14 4" xfId="22384"/>
    <cellStyle name="Separador de milhares 2 2 14 4 2" xfId="23271"/>
    <cellStyle name="Separador de milhares 2 2 14 4 2 2" xfId="25047"/>
    <cellStyle name="Separador de milhares 2 2 14 4 2 2 2" xfId="28598"/>
    <cellStyle name="Separador de milhares 2 2 14 4 2 2 2 2" xfId="54000"/>
    <cellStyle name="Separador de milhares 2 2 14 4 2 2 3" xfId="48049"/>
    <cellStyle name="Separador de milhares 2 2 14 4 2 3" xfId="26822"/>
    <cellStyle name="Separador de milhares 2 2 14 4 2 3 2" xfId="53999"/>
    <cellStyle name="Separador de milhares 2 2 14 4 2 4" xfId="48048"/>
    <cellStyle name="Separador de milhares 2 2 14 4 3" xfId="24159"/>
    <cellStyle name="Separador de milhares 2 2 14 4 3 2" xfId="27710"/>
    <cellStyle name="Separador de milhares 2 2 14 4 3 2 2" xfId="54001"/>
    <cellStyle name="Separador de milhares 2 2 14 4 3 3" xfId="48050"/>
    <cellStyle name="Separador de milhares 2 2 14 4 4" xfId="25935"/>
    <cellStyle name="Separador de milhares 2 2 14 4 4 2" xfId="53998"/>
    <cellStyle name="Separador de milhares 2 2 14 4 5" xfId="48047"/>
    <cellStyle name="Separador de milhares 2 2 14 5" xfId="22768"/>
    <cellStyle name="Separador de milhares 2 2 14 5 2" xfId="24544"/>
    <cellStyle name="Separador de milhares 2 2 14 5 2 2" xfId="28095"/>
    <cellStyle name="Separador de milhares 2 2 14 5 2 2 2" xfId="54003"/>
    <cellStyle name="Separador de milhares 2 2 14 5 2 3" xfId="48052"/>
    <cellStyle name="Separador de milhares 2 2 14 5 3" xfId="26319"/>
    <cellStyle name="Separador de milhares 2 2 14 5 3 2" xfId="54002"/>
    <cellStyle name="Separador de milhares 2 2 14 5 4" xfId="48051"/>
    <cellStyle name="Separador de milhares 2 2 14 6" xfId="23656"/>
    <cellStyle name="Separador de milhares 2 2 14 6 2" xfId="27207"/>
    <cellStyle name="Separador de milhares 2 2 14 6 2 2" xfId="54004"/>
    <cellStyle name="Separador de milhares 2 2 14 6 3" xfId="48053"/>
    <cellStyle name="Separador de milhares 2 2 14 7" xfId="25432"/>
    <cellStyle name="Separador de milhares 2 2 14 7 2" xfId="52477"/>
    <cellStyle name="Separador de milhares 2 2 14 8" xfId="28983"/>
    <cellStyle name="Separador de milhares 2 2 14 9" xfId="29126"/>
    <cellStyle name="Separador de milhares 2 2 2" xfId="1523"/>
    <cellStyle name="Separador de milhares 2 2 2 2" xfId="1524"/>
    <cellStyle name="Separador de milhares 2 2 2 2 2" xfId="1759"/>
    <cellStyle name="Separador de milhares 2 2 2 2 2 10" xfId="29133"/>
    <cellStyle name="Separador de milhares 2 2 2 2 2 11" xfId="56101"/>
    <cellStyle name="Separador de milhares 2 2 2 2 2 2" xfId="2068"/>
    <cellStyle name="Separador de milhares 2 2 2 2 2 3" xfId="21968"/>
    <cellStyle name="Separador de milhares 2 2 2 2 2 3 2" xfId="22531"/>
    <cellStyle name="Separador de milhares 2 2 2 2 2 3 2 2" xfId="23418"/>
    <cellStyle name="Separador de milhares 2 2 2 2 2 3 2 2 2" xfId="25194"/>
    <cellStyle name="Separador de milhares 2 2 2 2 2 3 2 2 2 2" xfId="28745"/>
    <cellStyle name="Separador de milhares 2 2 2 2 2 3 2 2 2 2 2" xfId="54008"/>
    <cellStyle name="Separador de milhares 2 2 2 2 2 3 2 2 2 3" xfId="48057"/>
    <cellStyle name="Separador de milhares 2 2 2 2 2 3 2 2 3" xfId="26969"/>
    <cellStyle name="Separador de milhares 2 2 2 2 2 3 2 2 3 2" xfId="54007"/>
    <cellStyle name="Separador de milhares 2 2 2 2 2 3 2 2 4" xfId="48056"/>
    <cellStyle name="Separador de milhares 2 2 2 2 2 3 2 3" xfId="24306"/>
    <cellStyle name="Separador de milhares 2 2 2 2 2 3 2 3 2" xfId="27857"/>
    <cellStyle name="Separador de milhares 2 2 2 2 2 3 2 3 2 2" xfId="54009"/>
    <cellStyle name="Separador de milhares 2 2 2 2 2 3 2 3 3" xfId="48058"/>
    <cellStyle name="Separador de milhares 2 2 2 2 2 3 2 4" xfId="26082"/>
    <cellStyle name="Separador de milhares 2 2 2 2 2 3 2 4 2" xfId="54006"/>
    <cellStyle name="Separador de milhares 2 2 2 2 2 3 2 5" xfId="48055"/>
    <cellStyle name="Separador de milhares 2 2 2 2 2 3 3" xfId="22915"/>
    <cellStyle name="Separador de milhares 2 2 2 2 2 3 3 2" xfId="24691"/>
    <cellStyle name="Separador de milhares 2 2 2 2 2 3 3 2 2" xfId="28242"/>
    <cellStyle name="Separador de milhares 2 2 2 2 2 3 3 2 2 2" xfId="54011"/>
    <cellStyle name="Separador de milhares 2 2 2 2 2 3 3 2 3" xfId="48060"/>
    <cellStyle name="Separador de milhares 2 2 2 2 2 3 3 3" xfId="26466"/>
    <cellStyle name="Separador de milhares 2 2 2 2 2 3 3 3 2" xfId="54010"/>
    <cellStyle name="Separador de milhares 2 2 2 2 2 3 3 4" xfId="48059"/>
    <cellStyle name="Separador de milhares 2 2 2 2 2 3 4" xfId="23803"/>
    <cellStyle name="Separador de milhares 2 2 2 2 2 3 4 2" xfId="27354"/>
    <cellStyle name="Separador de milhares 2 2 2 2 2 3 4 2 2" xfId="54012"/>
    <cellStyle name="Separador de milhares 2 2 2 2 2 3 4 3" xfId="48061"/>
    <cellStyle name="Separador de milhares 2 2 2 2 2 3 5" xfId="25579"/>
    <cellStyle name="Separador de milhares 2 2 2 2 2 3 5 2" xfId="54005"/>
    <cellStyle name="Separador de milhares 2 2 2 2 2 3 6" xfId="48054"/>
    <cellStyle name="Separador de milhares 2 2 2 2 2 4" xfId="22272"/>
    <cellStyle name="Separador de milhares 2 2 2 2 2 4 2" xfId="23159"/>
    <cellStyle name="Separador de milhares 2 2 2 2 2 4 2 2" xfId="24935"/>
    <cellStyle name="Separador de milhares 2 2 2 2 2 4 2 2 2" xfId="28486"/>
    <cellStyle name="Separador de milhares 2 2 2 2 2 4 2 2 2 2" xfId="54015"/>
    <cellStyle name="Separador de milhares 2 2 2 2 2 4 2 2 3" xfId="48064"/>
    <cellStyle name="Separador de milhares 2 2 2 2 2 4 2 3" xfId="26710"/>
    <cellStyle name="Separador de milhares 2 2 2 2 2 4 2 3 2" xfId="54014"/>
    <cellStyle name="Separador de milhares 2 2 2 2 2 4 2 4" xfId="48063"/>
    <cellStyle name="Separador de milhares 2 2 2 2 2 4 3" xfId="24047"/>
    <cellStyle name="Separador de milhares 2 2 2 2 2 4 3 2" xfId="27598"/>
    <cellStyle name="Separador de milhares 2 2 2 2 2 4 3 2 2" xfId="54016"/>
    <cellStyle name="Separador de milhares 2 2 2 2 2 4 3 3" xfId="48065"/>
    <cellStyle name="Separador de milhares 2 2 2 2 2 4 4" xfId="25823"/>
    <cellStyle name="Separador de milhares 2 2 2 2 2 4 4 2" xfId="54013"/>
    <cellStyle name="Separador de milhares 2 2 2 2 2 4 5" xfId="48062"/>
    <cellStyle name="Separador de milhares 2 2 2 2 2 5" xfId="22391"/>
    <cellStyle name="Separador de milhares 2 2 2 2 2 5 2" xfId="23278"/>
    <cellStyle name="Separador de milhares 2 2 2 2 2 5 2 2" xfId="25054"/>
    <cellStyle name="Separador de milhares 2 2 2 2 2 5 2 2 2" xfId="28605"/>
    <cellStyle name="Separador de milhares 2 2 2 2 2 5 2 2 2 2" xfId="54019"/>
    <cellStyle name="Separador de milhares 2 2 2 2 2 5 2 2 3" xfId="48068"/>
    <cellStyle name="Separador de milhares 2 2 2 2 2 5 2 3" xfId="26829"/>
    <cellStyle name="Separador de milhares 2 2 2 2 2 5 2 3 2" xfId="54018"/>
    <cellStyle name="Separador de milhares 2 2 2 2 2 5 2 4" xfId="48067"/>
    <cellStyle name="Separador de milhares 2 2 2 2 2 5 3" xfId="24166"/>
    <cellStyle name="Separador de milhares 2 2 2 2 2 5 3 2" xfId="27717"/>
    <cellStyle name="Separador de milhares 2 2 2 2 2 5 3 2 2" xfId="54020"/>
    <cellStyle name="Separador de milhares 2 2 2 2 2 5 3 3" xfId="48069"/>
    <cellStyle name="Separador de milhares 2 2 2 2 2 5 4" xfId="25942"/>
    <cellStyle name="Separador de milhares 2 2 2 2 2 5 4 2" xfId="54017"/>
    <cellStyle name="Separador de milhares 2 2 2 2 2 5 5" xfId="48066"/>
    <cellStyle name="Separador de milhares 2 2 2 2 2 6" xfId="22775"/>
    <cellStyle name="Separador de milhares 2 2 2 2 2 6 2" xfId="24551"/>
    <cellStyle name="Separador de milhares 2 2 2 2 2 6 2 2" xfId="28102"/>
    <cellStyle name="Separador de milhares 2 2 2 2 2 6 2 2 2" xfId="54022"/>
    <cellStyle name="Separador de milhares 2 2 2 2 2 6 2 3" xfId="48071"/>
    <cellStyle name="Separador de milhares 2 2 2 2 2 6 3" xfId="26326"/>
    <cellStyle name="Separador de milhares 2 2 2 2 2 6 3 2" xfId="54021"/>
    <cellStyle name="Separador de milhares 2 2 2 2 2 6 4" xfId="48070"/>
    <cellStyle name="Separador de milhares 2 2 2 2 2 7" xfId="23663"/>
    <cellStyle name="Separador de milhares 2 2 2 2 2 7 2" xfId="27214"/>
    <cellStyle name="Separador de milhares 2 2 2 2 2 7 2 2" xfId="54023"/>
    <cellStyle name="Separador de milhares 2 2 2 2 2 7 3" xfId="48072"/>
    <cellStyle name="Separador de milhares 2 2 2 2 2 8" xfId="25439"/>
    <cellStyle name="Separador de milhares 2 2 2 2 2 8 2" xfId="52484"/>
    <cellStyle name="Separador de milhares 2 2 2 2 2 9" xfId="28990"/>
    <cellStyle name="Separador de milhares 2 2 2 2 3" xfId="2066"/>
    <cellStyle name="Separador de milhares 2 2 2 3" xfId="1758"/>
    <cellStyle name="Separador de milhares 2 2 2 3 10" xfId="29132"/>
    <cellStyle name="Separador de milhares 2 2 2 3 11" xfId="56102"/>
    <cellStyle name="Separador de milhares 2 2 2 3 2" xfId="2079"/>
    <cellStyle name="Separador de milhares 2 2 2 3 2 2" xfId="22104"/>
    <cellStyle name="Separador de milhares 2 2 2 3 2 2 2" xfId="22667"/>
    <cellStyle name="Separador de milhares 2 2 2 3 2 2 2 2" xfId="23554"/>
    <cellStyle name="Separador de milhares 2 2 2 3 2 2 2 2 2" xfId="25330"/>
    <cellStyle name="Separador de milhares 2 2 2 3 2 2 2 2 2 2" xfId="28881"/>
    <cellStyle name="Separador de milhares 2 2 2 3 2 2 2 2 2 2 2" xfId="54027"/>
    <cellStyle name="Separador de milhares 2 2 2 3 2 2 2 2 2 3" xfId="48076"/>
    <cellStyle name="Separador de milhares 2 2 2 3 2 2 2 2 3" xfId="27105"/>
    <cellStyle name="Separador de milhares 2 2 2 3 2 2 2 2 3 2" xfId="54026"/>
    <cellStyle name="Separador de milhares 2 2 2 3 2 2 2 2 4" xfId="48075"/>
    <cellStyle name="Separador de milhares 2 2 2 3 2 2 2 3" xfId="24442"/>
    <cellStyle name="Separador de milhares 2 2 2 3 2 2 2 3 2" xfId="27993"/>
    <cellStyle name="Separador de milhares 2 2 2 3 2 2 2 3 2 2" xfId="54028"/>
    <cellStyle name="Separador de milhares 2 2 2 3 2 2 2 3 3" xfId="48077"/>
    <cellStyle name="Separador de milhares 2 2 2 3 2 2 2 4" xfId="26218"/>
    <cellStyle name="Separador de milhares 2 2 2 3 2 2 2 4 2" xfId="54025"/>
    <cellStyle name="Separador de milhares 2 2 2 3 2 2 2 5" xfId="48074"/>
    <cellStyle name="Separador de milhares 2 2 2 3 2 2 3" xfId="23051"/>
    <cellStyle name="Separador de milhares 2 2 2 3 2 2 3 2" xfId="24827"/>
    <cellStyle name="Separador de milhares 2 2 2 3 2 2 3 2 2" xfId="28378"/>
    <cellStyle name="Separador de milhares 2 2 2 3 2 2 3 2 2 2" xfId="54030"/>
    <cellStyle name="Separador de milhares 2 2 2 3 2 2 3 2 3" xfId="48079"/>
    <cellStyle name="Separador de milhares 2 2 2 3 2 2 3 3" xfId="26602"/>
    <cellStyle name="Separador de milhares 2 2 2 3 2 2 3 3 2" xfId="54029"/>
    <cellStyle name="Separador de milhares 2 2 2 3 2 2 3 4" xfId="48078"/>
    <cellStyle name="Separador de milhares 2 2 2 3 2 2 4" xfId="23939"/>
    <cellStyle name="Separador de milhares 2 2 2 3 2 2 4 2" xfId="27490"/>
    <cellStyle name="Separador de milhares 2 2 2 3 2 2 4 2 2" xfId="54031"/>
    <cellStyle name="Separador de milhares 2 2 2 3 2 2 4 3" xfId="48080"/>
    <cellStyle name="Separador de milhares 2 2 2 3 2 2 5" xfId="25715"/>
    <cellStyle name="Separador de milhares 2 2 2 3 2 2 5 2" xfId="54024"/>
    <cellStyle name="Separador de milhares 2 2 2 3 2 2 6" xfId="48073"/>
    <cellStyle name="Separador de milhares 2 2 2 3 3" xfId="21967"/>
    <cellStyle name="Separador de milhares 2 2 2 3 3 2" xfId="22530"/>
    <cellStyle name="Separador de milhares 2 2 2 3 3 2 2" xfId="23417"/>
    <cellStyle name="Separador de milhares 2 2 2 3 3 2 2 2" xfId="25193"/>
    <cellStyle name="Separador de milhares 2 2 2 3 3 2 2 2 2" xfId="28744"/>
    <cellStyle name="Separador de milhares 2 2 2 3 3 2 2 2 2 2" xfId="54035"/>
    <cellStyle name="Separador de milhares 2 2 2 3 3 2 2 2 3" xfId="48084"/>
    <cellStyle name="Separador de milhares 2 2 2 3 3 2 2 3" xfId="26968"/>
    <cellStyle name="Separador de milhares 2 2 2 3 3 2 2 3 2" xfId="54034"/>
    <cellStyle name="Separador de milhares 2 2 2 3 3 2 2 4" xfId="48083"/>
    <cellStyle name="Separador de milhares 2 2 2 3 3 2 3" xfId="24305"/>
    <cellStyle name="Separador de milhares 2 2 2 3 3 2 3 2" xfId="27856"/>
    <cellStyle name="Separador de milhares 2 2 2 3 3 2 3 2 2" xfId="54036"/>
    <cellStyle name="Separador de milhares 2 2 2 3 3 2 3 3" xfId="48085"/>
    <cellStyle name="Separador de milhares 2 2 2 3 3 2 4" xfId="26081"/>
    <cellStyle name="Separador de milhares 2 2 2 3 3 2 4 2" xfId="54033"/>
    <cellStyle name="Separador de milhares 2 2 2 3 3 2 5" xfId="48082"/>
    <cellStyle name="Separador de milhares 2 2 2 3 3 3" xfId="22914"/>
    <cellStyle name="Separador de milhares 2 2 2 3 3 3 2" xfId="24690"/>
    <cellStyle name="Separador de milhares 2 2 2 3 3 3 2 2" xfId="28241"/>
    <cellStyle name="Separador de milhares 2 2 2 3 3 3 2 2 2" xfId="54038"/>
    <cellStyle name="Separador de milhares 2 2 2 3 3 3 2 3" xfId="48087"/>
    <cellStyle name="Separador de milhares 2 2 2 3 3 3 3" xfId="26465"/>
    <cellStyle name="Separador de milhares 2 2 2 3 3 3 3 2" xfId="54037"/>
    <cellStyle name="Separador de milhares 2 2 2 3 3 3 4" xfId="48086"/>
    <cellStyle name="Separador de milhares 2 2 2 3 3 4" xfId="23802"/>
    <cellStyle name="Separador de milhares 2 2 2 3 3 4 2" xfId="27353"/>
    <cellStyle name="Separador de milhares 2 2 2 3 3 4 2 2" xfId="54039"/>
    <cellStyle name="Separador de milhares 2 2 2 3 3 4 3" xfId="48088"/>
    <cellStyle name="Separador de milhares 2 2 2 3 3 5" xfId="25578"/>
    <cellStyle name="Separador de milhares 2 2 2 3 3 5 2" xfId="54032"/>
    <cellStyle name="Separador de milhares 2 2 2 3 3 6" xfId="48081"/>
    <cellStyle name="Separador de milhares 2 2 2 3 4" xfId="22271"/>
    <cellStyle name="Separador de milhares 2 2 2 3 4 2" xfId="23158"/>
    <cellStyle name="Separador de milhares 2 2 2 3 4 2 2" xfId="24934"/>
    <cellStyle name="Separador de milhares 2 2 2 3 4 2 2 2" xfId="28485"/>
    <cellStyle name="Separador de milhares 2 2 2 3 4 2 2 2 2" xfId="54042"/>
    <cellStyle name="Separador de milhares 2 2 2 3 4 2 2 3" xfId="48091"/>
    <cellStyle name="Separador de milhares 2 2 2 3 4 2 3" xfId="26709"/>
    <cellStyle name="Separador de milhares 2 2 2 3 4 2 3 2" xfId="54041"/>
    <cellStyle name="Separador de milhares 2 2 2 3 4 2 4" xfId="48090"/>
    <cellStyle name="Separador de milhares 2 2 2 3 4 3" xfId="24046"/>
    <cellStyle name="Separador de milhares 2 2 2 3 4 3 2" xfId="27597"/>
    <cellStyle name="Separador de milhares 2 2 2 3 4 3 2 2" xfId="54043"/>
    <cellStyle name="Separador de milhares 2 2 2 3 4 3 3" xfId="48092"/>
    <cellStyle name="Separador de milhares 2 2 2 3 4 4" xfId="25822"/>
    <cellStyle name="Separador de milhares 2 2 2 3 4 4 2" xfId="54040"/>
    <cellStyle name="Separador de milhares 2 2 2 3 4 5" xfId="48089"/>
    <cellStyle name="Separador de milhares 2 2 2 3 5" xfId="22390"/>
    <cellStyle name="Separador de milhares 2 2 2 3 5 2" xfId="23277"/>
    <cellStyle name="Separador de milhares 2 2 2 3 5 2 2" xfId="25053"/>
    <cellStyle name="Separador de milhares 2 2 2 3 5 2 2 2" xfId="28604"/>
    <cellStyle name="Separador de milhares 2 2 2 3 5 2 2 2 2" xfId="54046"/>
    <cellStyle name="Separador de milhares 2 2 2 3 5 2 2 3" xfId="48095"/>
    <cellStyle name="Separador de milhares 2 2 2 3 5 2 3" xfId="26828"/>
    <cellStyle name="Separador de milhares 2 2 2 3 5 2 3 2" xfId="54045"/>
    <cellStyle name="Separador de milhares 2 2 2 3 5 2 4" xfId="48094"/>
    <cellStyle name="Separador de milhares 2 2 2 3 5 3" xfId="24165"/>
    <cellStyle name="Separador de milhares 2 2 2 3 5 3 2" xfId="27716"/>
    <cellStyle name="Separador de milhares 2 2 2 3 5 3 2 2" xfId="54047"/>
    <cellStyle name="Separador de milhares 2 2 2 3 5 3 3" xfId="48096"/>
    <cellStyle name="Separador de milhares 2 2 2 3 5 4" xfId="25941"/>
    <cellStyle name="Separador de milhares 2 2 2 3 5 4 2" xfId="54044"/>
    <cellStyle name="Separador de milhares 2 2 2 3 5 5" xfId="48093"/>
    <cellStyle name="Separador de milhares 2 2 2 3 6" xfId="22774"/>
    <cellStyle name="Separador de milhares 2 2 2 3 6 2" xfId="24550"/>
    <cellStyle name="Separador de milhares 2 2 2 3 6 2 2" xfId="28101"/>
    <cellStyle name="Separador de milhares 2 2 2 3 6 2 2 2" xfId="54049"/>
    <cellStyle name="Separador de milhares 2 2 2 3 6 2 3" xfId="48098"/>
    <cellStyle name="Separador de milhares 2 2 2 3 6 3" xfId="26325"/>
    <cellStyle name="Separador de milhares 2 2 2 3 6 3 2" xfId="54048"/>
    <cellStyle name="Separador de milhares 2 2 2 3 6 4" xfId="48097"/>
    <cellStyle name="Separador de milhares 2 2 2 3 7" xfId="23662"/>
    <cellStyle name="Separador de milhares 2 2 2 3 7 2" xfId="27213"/>
    <cellStyle name="Separador de milhares 2 2 2 3 7 2 2" xfId="54050"/>
    <cellStyle name="Separador de milhares 2 2 2 3 7 3" xfId="48099"/>
    <cellStyle name="Separador de milhares 2 2 2 3 8" xfId="25438"/>
    <cellStyle name="Separador de milhares 2 2 2 3 8 2" xfId="52483"/>
    <cellStyle name="Separador de milhares 2 2 2 3 9" xfId="28989"/>
    <cellStyle name="Separador de milhares 2 2 2 4" xfId="2070"/>
    <cellStyle name="Separador de milhares 2 2 3" xfId="1525"/>
    <cellStyle name="Separador de milhares 2 2 3 2" xfId="1526"/>
    <cellStyle name="Separador de milhares 2 2 3 2 2" xfId="1761"/>
    <cellStyle name="Separador de milhares 2 2 3 2 2 10" xfId="56103"/>
    <cellStyle name="Separador de milhares 2 2 3 2 2 2" xfId="21970"/>
    <cellStyle name="Separador de milhares 2 2 3 2 2 2 2" xfId="22533"/>
    <cellStyle name="Separador de milhares 2 2 3 2 2 2 2 2" xfId="23420"/>
    <cellStyle name="Separador de milhares 2 2 3 2 2 2 2 2 2" xfId="25196"/>
    <cellStyle name="Separador de milhares 2 2 3 2 2 2 2 2 2 2" xfId="28747"/>
    <cellStyle name="Separador de milhares 2 2 3 2 2 2 2 2 2 2 2" xfId="54054"/>
    <cellStyle name="Separador de milhares 2 2 3 2 2 2 2 2 2 3" xfId="48103"/>
    <cellStyle name="Separador de milhares 2 2 3 2 2 2 2 2 3" xfId="26971"/>
    <cellStyle name="Separador de milhares 2 2 3 2 2 2 2 2 3 2" xfId="54053"/>
    <cellStyle name="Separador de milhares 2 2 3 2 2 2 2 2 4" xfId="48102"/>
    <cellStyle name="Separador de milhares 2 2 3 2 2 2 2 3" xfId="24308"/>
    <cellStyle name="Separador de milhares 2 2 3 2 2 2 2 3 2" xfId="27859"/>
    <cellStyle name="Separador de milhares 2 2 3 2 2 2 2 3 2 2" xfId="54055"/>
    <cellStyle name="Separador de milhares 2 2 3 2 2 2 2 3 3" xfId="48104"/>
    <cellStyle name="Separador de milhares 2 2 3 2 2 2 2 4" xfId="26084"/>
    <cellStyle name="Separador de milhares 2 2 3 2 2 2 2 4 2" xfId="54052"/>
    <cellStyle name="Separador de milhares 2 2 3 2 2 2 2 5" xfId="48101"/>
    <cellStyle name="Separador de milhares 2 2 3 2 2 2 3" xfId="22917"/>
    <cellStyle name="Separador de milhares 2 2 3 2 2 2 3 2" xfId="24693"/>
    <cellStyle name="Separador de milhares 2 2 3 2 2 2 3 2 2" xfId="28244"/>
    <cellStyle name="Separador de milhares 2 2 3 2 2 2 3 2 2 2" xfId="54057"/>
    <cellStyle name="Separador de milhares 2 2 3 2 2 2 3 2 3" xfId="48106"/>
    <cellStyle name="Separador de milhares 2 2 3 2 2 2 3 3" xfId="26468"/>
    <cellStyle name="Separador de milhares 2 2 3 2 2 2 3 3 2" xfId="54056"/>
    <cellStyle name="Separador de milhares 2 2 3 2 2 2 3 4" xfId="48105"/>
    <cellStyle name="Separador de milhares 2 2 3 2 2 2 4" xfId="23805"/>
    <cellStyle name="Separador de milhares 2 2 3 2 2 2 4 2" xfId="27356"/>
    <cellStyle name="Separador de milhares 2 2 3 2 2 2 4 2 2" xfId="54058"/>
    <cellStyle name="Separador de milhares 2 2 3 2 2 2 4 3" xfId="48107"/>
    <cellStyle name="Separador de milhares 2 2 3 2 2 2 5" xfId="25581"/>
    <cellStyle name="Separador de milhares 2 2 3 2 2 2 5 2" xfId="54051"/>
    <cellStyle name="Separador de milhares 2 2 3 2 2 2 6" xfId="48100"/>
    <cellStyle name="Separador de milhares 2 2 3 2 2 3" xfId="22274"/>
    <cellStyle name="Separador de milhares 2 2 3 2 2 3 2" xfId="23161"/>
    <cellStyle name="Separador de milhares 2 2 3 2 2 3 2 2" xfId="24937"/>
    <cellStyle name="Separador de milhares 2 2 3 2 2 3 2 2 2" xfId="28488"/>
    <cellStyle name="Separador de milhares 2 2 3 2 2 3 2 2 2 2" xfId="54061"/>
    <cellStyle name="Separador de milhares 2 2 3 2 2 3 2 2 3" xfId="48110"/>
    <cellStyle name="Separador de milhares 2 2 3 2 2 3 2 3" xfId="26712"/>
    <cellStyle name="Separador de milhares 2 2 3 2 2 3 2 3 2" xfId="54060"/>
    <cellStyle name="Separador de milhares 2 2 3 2 2 3 2 4" xfId="48109"/>
    <cellStyle name="Separador de milhares 2 2 3 2 2 3 3" xfId="24049"/>
    <cellStyle name="Separador de milhares 2 2 3 2 2 3 3 2" xfId="27600"/>
    <cellStyle name="Separador de milhares 2 2 3 2 2 3 3 2 2" xfId="54062"/>
    <cellStyle name="Separador de milhares 2 2 3 2 2 3 3 3" xfId="48111"/>
    <cellStyle name="Separador de milhares 2 2 3 2 2 3 4" xfId="25825"/>
    <cellStyle name="Separador de milhares 2 2 3 2 2 3 4 2" xfId="54059"/>
    <cellStyle name="Separador de milhares 2 2 3 2 2 3 5" xfId="48108"/>
    <cellStyle name="Separador de milhares 2 2 3 2 2 4" xfId="22393"/>
    <cellStyle name="Separador de milhares 2 2 3 2 2 4 2" xfId="23280"/>
    <cellStyle name="Separador de milhares 2 2 3 2 2 4 2 2" xfId="25056"/>
    <cellStyle name="Separador de milhares 2 2 3 2 2 4 2 2 2" xfId="28607"/>
    <cellStyle name="Separador de milhares 2 2 3 2 2 4 2 2 2 2" xfId="54065"/>
    <cellStyle name="Separador de milhares 2 2 3 2 2 4 2 2 3" xfId="48114"/>
    <cellStyle name="Separador de milhares 2 2 3 2 2 4 2 3" xfId="26831"/>
    <cellStyle name="Separador de milhares 2 2 3 2 2 4 2 3 2" xfId="54064"/>
    <cellStyle name="Separador de milhares 2 2 3 2 2 4 2 4" xfId="48113"/>
    <cellStyle name="Separador de milhares 2 2 3 2 2 4 3" xfId="24168"/>
    <cellStyle name="Separador de milhares 2 2 3 2 2 4 3 2" xfId="27719"/>
    <cellStyle name="Separador de milhares 2 2 3 2 2 4 3 2 2" xfId="54066"/>
    <cellStyle name="Separador de milhares 2 2 3 2 2 4 3 3" xfId="48115"/>
    <cellStyle name="Separador de milhares 2 2 3 2 2 4 4" xfId="25944"/>
    <cellStyle name="Separador de milhares 2 2 3 2 2 4 4 2" xfId="54063"/>
    <cellStyle name="Separador de milhares 2 2 3 2 2 4 5" xfId="48112"/>
    <cellStyle name="Separador de milhares 2 2 3 2 2 5" xfId="22777"/>
    <cellStyle name="Separador de milhares 2 2 3 2 2 5 2" xfId="24553"/>
    <cellStyle name="Separador de milhares 2 2 3 2 2 5 2 2" xfId="28104"/>
    <cellStyle name="Separador de milhares 2 2 3 2 2 5 2 2 2" xfId="54068"/>
    <cellStyle name="Separador de milhares 2 2 3 2 2 5 2 3" xfId="48117"/>
    <cellStyle name="Separador de milhares 2 2 3 2 2 5 3" xfId="26328"/>
    <cellStyle name="Separador de milhares 2 2 3 2 2 5 3 2" xfId="54067"/>
    <cellStyle name="Separador de milhares 2 2 3 2 2 5 4" xfId="48116"/>
    <cellStyle name="Separador de milhares 2 2 3 2 2 6" xfId="23665"/>
    <cellStyle name="Separador de milhares 2 2 3 2 2 6 2" xfId="27216"/>
    <cellStyle name="Separador de milhares 2 2 3 2 2 6 2 2" xfId="54069"/>
    <cellStyle name="Separador de milhares 2 2 3 2 2 6 3" xfId="48118"/>
    <cellStyle name="Separador de milhares 2 2 3 2 2 7" xfId="25441"/>
    <cellStyle name="Separador de milhares 2 2 3 2 2 7 2" xfId="52486"/>
    <cellStyle name="Separador de milhares 2 2 3 2 2 8" xfId="28992"/>
    <cellStyle name="Separador de milhares 2 2 3 2 2 9" xfId="29135"/>
    <cellStyle name="Separador de milhares 2 2 3 3" xfId="1760"/>
    <cellStyle name="Separador de milhares 2 2 3 3 10" xfId="56104"/>
    <cellStyle name="Separador de milhares 2 2 3 3 2" xfId="21969"/>
    <cellStyle name="Separador de milhares 2 2 3 3 2 2" xfId="22532"/>
    <cellStyle name="Separador de milhares 2 2 3 3 2 2 2" xfId="23419"/>
    <cellStyle name="Separador de milhares 2 2 3 3 2 2 2 2" xfId="25195"/>
    <cellStyle name="Separador de milhares 2 2 3 3 2 2 2 2 2" xfId="28746"/>
    <cellStyle name="Separador de milhares 2 2 3 3 2 2 2 2 2 2" xfId="54073"/>
    <cellStyle name="Separador de milhares 2 2 3 3 2 2 2 2 3" xfId="48122"/>
    <cellStyle name="Separador de milhares 2 2 3 3 2 2 2 3" xfId="26970"/>
    <cellStyle name="Separador de milhares 2 2 3 3 2 2 2 3 2" xfId="54072"/>
    <cellStyle name="Separador de milhares 2 2 3 3 2 2 2 4" xfId="48121"/>
    <cellStyle name="Separador de milhares 2 2 3 3 2 2 3" xfId="24307"/>
    <cellStyle name="Separador de milhares 2 2 3 3 2 2 3 2" xfId="27858"/>
    <cellStyle name="Separador de milhares 2 2 3 3 2 2 3 2 2" xfId="54074"/>
    <cellStyle name="Separador de milhares 2 2 3 3 2 2 3 3" xfId="48123"/>
    <cellStyle name="Separador de milhares 2 2 3 3 2 2 4" xfId="26083"/>
    <cellStyle name="Separador de milhares 2 2 3 3 2 2 4 2" xfId="54071"/>
    <cellStyle name="Separador de milhares 2 2 3 3 2 2 5" xfId="48120"/>
    <cellStyle name="Separador de milhares 2 2 3 3 2 3" xfId="22916"/>
    <cellStyle name="Separador de milhares 2 2 3 3 2 3 2" xfId="24692"/>
    <cellStyle name="Separador de milhares 2 2 3 3 2 3 2 2" xfId="28243"/>
    <cellStyle name="Separador de milhares 2 2 3 3 2 3 2 2 2" xfId="54076"/>
    <cellStyle name="Separador de milhares 2 2 3 3 2 3 2 3" xfId="48125"/>
    <cellStyle name="Separador de milhares 2 2 3 3 2 3 3" xfId="26467"/>
    <cellStyle name="Separador de milhares 2 2 3 3 2 3 3 2" xfId="54075"/>
    <cellStyle name="Separador de milhares 2 2 3 3 2 3 4" xfId="48124"/>
    <cellStyle name="Separador de milhares 2 2 3 3 2 4" xfId="23804"/>
    <cellStyle name="Separador de milhares 2 2 3 3 2 4 2" xfId="27355"/>
    <cellStyle name="Separador de milhares 2 2 3 3 2 4 2 2" xfId="54077"/>
    <cellStyle name="Separador de milhares 2 2 3 3 2 4 3" xfId="48126"/>
    <cellStyle name="Separador de milhares 2 2 3 3 2 5" xfId="25580"/>
    <cellStyle name="Separador de milhares 2 2 3 3 2 5 2" xfId="54070"/>
    <cellStyle name="Separador de milhares 2 2 3 3 2 6" xfId="48119"/>
    <cellStyle name="Separador de milhares 2 2 3 3 3" xfId="22273"/>
    <cellStyle name="Separador de milhares 2 2 3 3 3 2" xfId="23160"/>
    <cellStyle name="Separador de milhares 2 2 3 3 3 2 2" xfId="24936"/>
    <cellStyle name="Separador de milhares 2 2 3 3 3 2 2 2" xfId="28487"/>
    <cellStyle name="Separador de milhares 2 2 3 3 3 2 2 2 2" xfId="54080"/>
    <cellStyle name="Separador de milhares 2 2 3 3 3 2 2 3" xfId="48129"/>
    <cellStyle name="Separador de milhares 2 2 3 3 3 2 3" xfId="26711"/>
    <cellStyle name="Separador de milhares 2 2 3 3 3 2 3 2" xfId="54079"/>
    <cellStyle name="Separador de milhares 2 2 3 3 3 2 4" xfId="48128"/>
    <cellStyle name="Separador de milhares 2 2 3 3 3 3" xfId="24048"/>
    <cellStyle name="Separador de milhares 2 2 3 3 3 3 2" xfId="27599"/>
    <cellStyle name="Separador de milhares 2 2 3 3 3 3 2 2" xfId="54081"/>
    <cellStyle name="Separador de milhares 2 2 3 3 3 3 3" xfId="48130"/>
    <cellStyle name="Separador de milhares 2 2 3 3 3 4" xfId="25824"/>
    <cellStyle name="Separador de milhares 2 2 3 3 3 4 2" xfId="54078"/>
    <cellStyle name="Separador de milhares 2 2 3 3 3 5" xfId="48127"/>
    <cellStyle name="Separador de milhares 2 2 3 3 4" xfId="22392"/>
    <cellStyle name="Separador de milhares 2 2 3 3 4 2" xfId="23279"/>
    <cellStyle name="Separador de milhares 2 2 3 3 4 2 2" xfId="25055"/>
    <cellStyle name="Separador de milhares 2 2 3 3 4 2 2 2" xfId="28606"/>
    <cellStyle name="Separador de milhares 2 2 3 3 4 2 2 2 2" xfId="54084"/>
    <cellStyle name="Separador de milhares 2 2 3 3 4 2 2 3" xfId="48133"/>
    <cellStyle name="Separador de milhares 2 2 3 3 4 2 3" xfId="26830"/>
    <cellStyle name="Separador de milhares 2 2 3 3 4 2 3 2" xfId="54083"/>
    <cellStyle name="Separador de milhares 2 2 3 3 4 2 4" xfId="48132"/>
    <cellStyle name="Separador de milhares 2 2 3 3 4 3" xfId="24167"/>
    <cellStyle name="Separador de milhares 2 2 3 3 4 3 2" xfId="27718"/>
    <cellStyle name="Separador de milhares 2 2 3 3 4 3 2 2" xfId="54085"/>
    <cellStyle name="Separador de milhares 2 2 3 3 4 3 3" xfId="48134"/>
    <cellStyle name="Separador de milhares 2 2 3 3 4 4" xfId="25943"/>
    <cellStyle name="Separador de milhares 2 2 3 3 4 4 2" xfId="54082"/>
    <cellStyle name="Separador de milhares 2 2 3 3 4 5" xfId="48131"/>
    <cellStyle name="Separador de milhares 2 2 3 3 5" xfId="22776"/>
    <cellStyle name="Separador de milhares 2 2 3 3 5 2" xfId="24552"/>
    <cellStyle name="Separador de milhares 2 2 3 3 5 2 2" xfId="28103"/>
    <cellStyle name="Separador de milhares 2 2 3 3 5 2 2 2" xfId="54087"/>
    <cellStyle name="Separador de milhares 2 2 3 3 5 2 3" xfId="48136"/>
    <cellStyle name="Separador de milhares 2 2 3 3 5 3" xfId="26327"/>
    <cellStyle name="Separador de milhares 2 2 3 3 5 3 2" xfId="54086"/>
    <cellStyle name="Separador de milhares 2 2 3 3 5 4" xfId="48135"/>
    <cellStyle name="Separador de milhares 2 2 3 3 6" xfId="23664"/>
    <cellStyle name="Separador de milhares 2 2 3 3 6 2" xfId="27215"/>
    <cellStyle name="Separador de milhares 2 2 3 3 6 2 2" xfId="54088"/>
    <cellStyle name="Separador de milhares 2 2 3 3 6 3" xfId="48137"/>
    <cellStyle name="Separador de milhares 2 2 3 3 7" xfId="25440"/>
    <cellStyle name="Separador de milhares 2 2 3 3 7 2" xfId="52485"/>
    <cellStyle name="Separador de milhares 2 2 3 3 8" xfId="28991"/>
    <cellStyle name="Separador de milhares 2 2 3 3 9" xfId="29134"/>
    <cellStyle name="Separador de milhares 2 2 3 4" xfId="2075"/>
    <cellStyle name="Separador de milhares 2 2 4" xfId="1527"/>
    <cellStyle name="Separador de milhares 2 2 4 2" xfId="1528"/>
    <cellStyle name="Separador de milhares 2 2 4 2 2" xfId="1763"/>
    <cellStyle name="Separador de milhares 2 2 4 2 2 10" xfId="56105"/>
    <cellStyle name="Separador de milhares 2 2 4 2 2 2" xfId="21972"/>
    <cellStyle name="Separador de milhares 2 2 4 2 2 2 2" xfId="22535"/>
    <cellStyle name="Separador de milhares 2 2 4 2 2 2 2 2" xfId="23422"/>
    <cellStyle name="Separador de milhares 2 2 4 2 2 2 2 2 2" xfId="25198"/>
    <cellStyle name="Separador de milhares 2 2 4 2 2 2 2 2 2 2" xfId="28749"/>
    <cellStyle name="Separador de milhares 2 2 4 2 2 2 2 2 2 2 2" xfId="54092"/>
    <cellStyle name="Separador de milhares 2 2 4 2 2 2 2 2 2 3" xfId="48141"/>
    <cellStyle name="Separador de milhares 2 2 4 2 2 2 2 2 3" xfId="26973"/>
    <cellStyle name="Separador de milhares 2 2 4 2 2 2 2 2 3 2" xfId="54091"/>
    <cellStyle name="Separador de milhares 2 2 4 2 2 2 2 2 4" xfId="48140"/>
    <cellStyle name="Separador de milhares 2 2 4 2 2 2 2 3" xfId="24310"/>
    <cellStyle name="Separador de milhares 2 2 4 2 2 2 2 3 2" xfId="27861"/>
    <cellStyle name="Separador de milhares 2 2 4 2 2 2 2 3 2 2" xfId="54093"/>
    <cellStyle name="Separador de milhares 2 2 4 2 2 2 2 3 3" xfId="48142"/>
    <cellStyle name="Separador de milhares 2 2 4 2 2 2 2 4" xfId="26086"/>
    <cellStyle name="Separador de milhares 2 2 4 2 2 2 2 4 2" xfId="54090"/>
    <cellStyle name="Separador de milhares 2 2 4 2 2 2 2 5" xfId="48139"/>
    <cellStyle name="Separador de milhares 2 2 4 2 2 2 3" xfId="22919"/>
    <cellStyle name="Separador de milhares 2 2 4 2 2 2 3 2" xfId="24695"/>
    <cellStyle name="Separador de milhares 2 2 4 2 2 2 3 2 2" xfId="28246"/>
    <cellStyle name="Separador de milhares 2 2 4 2 2 2 3 2 2 2" xfId="54095"/>
    <cellStyle name="Separador de milhares 2 2 4 2 2 2 3 2 3" xfId="48144"/>
    <cellStyle name="Separador de milhares 2 2 4 2 2 2 3 3" xfId="26470"/>
    <cellStyle name="Separador de milhares 2 2 4 2 2 2 3 3 2" xfId="54094"/>
    <cellStyle name="Separador de milhares 2 2 4 2 2 2 3 4" xfId="48143"/>
    <cellStyle name="Separador de milhares 2 2 4 2 2 2 4" xfId="23807"/>
    <cellStyle name="Separador de milhares 2 2 4 2 2 2 4 2" xfId="27358"/>
    <cellStyle name="Separador de milhares 2 2 4 2 2 2 4 2 2" xfId="54096"/>
    <cellStyle name="Separador de milhares 2 2 4 2 2 2 4 3" xfId="48145"/>
    <cellStyle name="Separador de milhares 2 2 4 2 2 2 5" xfId="25583"/>
    <cellStyle name="Separador de milhares 2 2 4 2 2 2 5 2" xfId="54089"/>
    <cellStyle name="Separador de milhares 2 2 4 2 2 2 6" xfId="48138"/>
    <cellStyle name="Separador de milhares 2 2 4 2 2 3" xfId="22276"/>
    <cellStyle name="Separador de milhares 2 2 4 2 2 3 2" xfId="23163"/>
    <cellStyle name="Separador de milhares 2 2 4 2 2 3 2 2" xfId="24939"/>
    <cellStyle name="Separador de milhares 2 2 4 2 2 3 2 2 2" xfId="28490"/>
    <cellStyle name="Separador de milhares 2 2 4 2 2 3 2 2 2 2" xfId="54099"/>
    <cellStyle name="Separador de milhares 2 2 4 2 2 3 2 2 3" xfId="48148"/>
    <cellStyle name="Separador de milhares 2 2 4 2 2 3 2 3" xfId="26714"/>
    <cellStyle name="Separador de milhares 2 2 4 2 2 3 2 3 2" xfId="54098"/>
    <cellStyle name="Separador de milhares 2 2 4 2 2 3 2 4" xfId="48147"/>
    <cellStyle name="Separador de milhares 2 2 4 2 2 3 3" xfId="24051"/>
    <cellStyle name="Separador de milhares 2 2 4 2 2 3 3 2" xfId="27602"/>
    <cellStyle name="Separador de milhares 2 2 4 2 2 3 3 2 2" xfId="54100"/>
    <cellStyle name="Separador de milhares 2 2 4 2 2 3 3 3" xfId="48149"/>
    <cellStyle name="Separador de milhares 2 2 4 2 2 3 4" xfId="25827"/>
    <cellStyle name="Separador de milhares 2 2 4 2 2 3 4 2" xfId="54097"/>
    <cellStyle name="Separador de milhares 2 2 4 2 2 3 5" xfId="48146"/>
    <cellStyle name="Separador de milhares 2 2 4 2 2 4" xfId="22395"/>
    <cellStyle name="Separador de milhares 2 2 4 2 2 4 2" xfId="23282"/>
    <cellStyle name="Separador de milhares 2 2 4 2 2 4 2 2" xfId="25058"/>
    <cellStyle name="Separador de milhares 2 2 4 2 2 4 2 2 2" xfId="28609"/>
    <cellStyle name="Separador de milhares 2 2 4 2 2 4 2 2 2 2" xfId="54103"/>
    <cellStyle name="Separador de milhares 2 2 4 2 2 4 2 2 3" xfId="48152"/>
    <cellStyle name="Separador de milhares 2 2 4 2 2 4 2 3" xfId="26833"/>
    <cellStyle name="Separador de milhares 2 2 4 2 2 4 2 3 2" xfId="54102"/>
    <cellStyle name="Separador de milhares 2 2 4 2 2 4 2 4" xfId="48151"/>
    <cellStyle name="Separador de milhares 2 2 4 2 2 4 3" xfId="24170"/>
    <cellStyle name="Separador de milhares 2 2 4 2 2 4 3 2" xfId="27721"/>
    <cellStyle name="Separador de milhares 2 2 4 2 2 4 3 2 2" xfId="54104"/>
    <cellStyle name="Separador de milhares 2 2 4 2 2 4 3 3" xfId="48153"/>
    <cellStyle name="Separador de milhares 2 2 4 2 2 4 4" xfId="25946"/>
    <cellStyle name="Separador de milhares 2 2 4 2 2 4 4 2" xfId="54101"/>
    <cellStyle name="Separador de milhares 2 2 4 2 2 4 5" xfId="48150"/>
    <cellStyle name="Separador de milhares 2 2 4 2 2 5" xfId="22779"/>
    <cellStyle name="Separador de milhares 2 2 4 2 2 5 2" xfId="24555"/>
    <cellStyle name="Separador de milhares 2 2 4 2 2 5 2 2" xfId="28106"/>
    <cellStyle name="Separador de milhares 2 2 4 2 2 5 2 2 2" xfId="54106"/>
    <cellStyle name="Separador de milhares 2 2 4 2 2 5 2 3" xfId="48155"/>
    <cellStyle name="Separador de milhares 2 2 4 2 2 5 3" xfId="26330"/>
    <cellStyle name="Separador de milhares 2 2 4 2 2 5 3 2" xfId="54105"/>
    <cellStyle name="Separador de milhares 2 2 4 2 2 5 4" xfId="48154"/>
    <cellStyle name="Separador de milhares 2 2 4 2 2 6" xfId="23667"/>
    <cellStyle name="Separador de milhares 2 2 4 2 2 6 2" xfId="27218"/>
    <cellStyle name="Separador de milhares 2 2 4 2 2 6 2 2" xfId="54107"/>
    <cellStyle name="Separador de milhares 2 2 4 2 2 6 3" xfId="48156"/>
    <cellStyle name="Separador de milhares 2 2 4 2 2 7" xfId="25443"/>
    <cellStyle name="Separador de milhares 2 2 4 2 2 7 2" xfId="52488"/>
    <cellStyle name="Separador de milhares 2 2 4 2 2 8" xfId="28994"/>
    <cellStyle name="Separador de milhares 2 2 4 2 2 9" xfId="29137"/>
    <cellStyle name="Separador de milhares 2 2 4 3" xfId="1762"/>
    <cellStyle name="Separador de milhares 2 2 4 3 10" xfId="56106"/>
    <cellStyle name="Separador de milhares 2 2 4 3 2" xfId="21971"/>
    <cellStyle name="Separador de milhares 2 2 4 3 2 2" xfId="22534"/>
    <cellStyle name="Separador de milhares 2 2 4 3 2 2 2" xfId="23421"/>
    <cellStyle name="Separador de milhares 2 2 4 3 2 2 2 2" xfId="25197"/>
    <cellStyle name="Separador de milhares 2 2 4 3 2 2 2 2 2" xfId="28748"/>
    <cellStyle name="Separador de milhares 2 2 4 3 2 2 2 2 2 2" xfId="54111"/>
    <cellStyle name="Separador de milhares 2 2 4 3 2 2 2 2 3" xfId="48160"/>
    <cellStyle name="Separador de milhares 2 2 4 3 2 2 2 3" xfId="26972"/>
    <cellStyle name="Separador de milhares 2 2 4 3 2 2 2 3 2" xfId="54110"/>
    <cellStyle name="Separador de milhares 2 2 4 3 2 2 2 4" xfId="48159"/>
    <cellStyle name="Separador de milhares 2 2 4 3 2 2 3" xfId="24309"/>
    <cellStyle name="Separador de milhares 2 2 4 3 2 2 3 2" xfId="27860"/>
    <cellStyle name="Separador de milhares 2 2 4 3 2 2 3 2 2" xfId="54112"/>
    <cellStyle name="Separador de milhares 2 2 4 3 2 2 3 3" xfId="48161"/>
    <cellStyle name="Separador de milhares 2 2 4 3 2 2 4" xfId="26085"/>
    <cellStyle name="Separador de milhares 2 2 4 3 2 2 4 2" xfId="54109"/>
    <cellStyle name="Separador de milhares 2 2 4 3 2 2 5" xfId="48158"/>
    <cellStyle name="Separador de milhares 2 2 4 3 2 3" xfId="22918"/>
    <cellStyle name="Separador de milhares 2 2 4 3 2 3 2" xfId="24694"/>
    <cellStyle name="Separador de milhares 2 2 4 3 2 3 2 2" xfId="28245"/>
    <cellStyle name="Separador de milhares 2 2 4 3 2 3 2 2 2" xfId="54114"/>
    <cellStyle name="Separador de milhares 2 2 4 3 2 3 2 3" xfId="48163"/>
    <cellStyle name="Separador de milhares 2 2 4 3 2 3 3" xfId="26469"/>
    <cellStyle name="Separador de milhares 2 2 4 3 2 3 3 2" xfId="54113"/>
    <cellStyle name="Separador de milhares 2 2 4 3 2 3 4" xfId="48162"/>
    <cellStyle name="Separador de milhares 2 2 4 3 2 4" xfId="23806"/>
    <cellStyle name="Separador de milhares 2 2 4 3 2 4 2" xfId="27357"/>
    <cellStyle name="Separador de milhares 2 2 4 3 2 4 2 2" xfId="54115"/>
    <cellStyle name="Separador de milhares 2 2 4 3 2 4 3" xfId="48164"/>
    <cellStyle name="Separador de milhares 2 2 4 3 2 5" xfId="25582"/>
    <cellStyle name="Separador de milhares 2 2 4 3 2 5 2" xfId="54108"/>
    <cellStyle name="Separador de milhares 2 2 4 3 2 6" xfId="48157"/>
    <cellStyle name="Separador de milhares 2 2 4 3 3" xfId="22275"/>
    <cellStyle name="Separador de milhares 2 2 4 3 3 2" xfId="23162"/>
    <cellStyle name="Separador de milhares 2 2 4 3 3 2 2" xfId="24938"/>
    <cellStyle name="Separador de milhares 2 2 4 3 3 2 2 2" xfId="28489"/>
    <cellStyle name="Separador de milhares 2 2 4 3 3 2 2 2 2" xfId="54118"/>
    <cellStyle name="Separador de milhares 2 2 4 3 3 2 2 3" xfId="48167"/>
    <cellStyle name="Separador de milhares 2 2 4 3 3 2 3" xfId="26713"/>
    <cellStyle name="Separador de milhares 2 2 4 3 3 2 3 2" xfId="54117"/>
    <cellStyle name="Separador de milhares 2 2 4 3 3 2 4" xfId="48166"/>
    <cellStyle name="Separador de milhares 2 2 4 3 3 3" xfId="24050"/>
    <cellStyle name="Separador de milhares 2 2 4 3 3 3 2" xfId="27601"/>
    <cellStyle name="Separador de milhares 2 2 4 3 3 3 2 2" xfId="54119"/>
    <cellStyle name="Separador de milhares 2 2 4 3 3 3 3" xfId="48168"/>
    <cellStyle name="Separador de milhares 2 2 4 3 3 4" xfId="25826"/>
    <cellStyle name="Separador de milhares 2 2 4 3 3 4 2" xfId="54116"/>
    <cellStyle name="Separador de milhares 2 2 4 3 3 5" xfId="48165"/>
    <cellStyle name="Separador de milhares 2 2 4 3 4" xfId="22394"/>
    <cellStyle name="Separador de milhares 2 2 4 3 4 2" xfId="23281"/>
    <cellStyle name="Separador de milhares 2 2 4 3 4 2 2" xfId="25057"/>
    <cellStyle name="Separador de milhares 2 2 4 3 4 2 2 2" xfId="28608"/>
    <cellStyle name="Separador de milhares 2 2 4 3 4 2 2 2 2" xfId="54122"/>
    <cellStyle name="Separador de milhares 2 2 4 3 4 2 2 3" xfId="48171"/>
    <cellStyle name="Separador de milhares 2 2 4 3 4 2 3" xfId="26832"/>
    <cellStyle name="Separador de milhares 2 2 4 3 4 2 3 2" xfId="54121"/>
    <cellStyle name="Separador de milhares 2 2 4 3 4 2 4" xfId="48170"/>
    <cellStyle name="Separador de milhares 2 2 4 3 4 3" xfId="24169"/>
    <cellStyle name="Separador de milhares 2 2 4 3 4 3 2" xfId="27720"/>
    <cellStyle name="Separador de milhares 2 2 4 3 4 3 2 2" xfId="54123"/>
    <cellStyle name="Separador de milhares 2 2 4 3 4 3 3" xfId="48172"/>
    <cellStyle name="Separador de milhares 2 2 4 3 4 4" xfId="25945"/>
    <cellStyle name="Separador de milhares 2 2 4 3 4 4 2" xfId="54120"/>
    <cellStyle name="Separador de milhares 2 2 4 3 4 5" xfId="48169"/>
    <cellStyle name="Separador de milhares 2 2 4 3 5" xfId="22778"/>
    <cellStyle name="Separador de milhares 2 2 4 3 5 2" xfId="24554"/>
    <cellStyle name="Separador de milhares 2 2 4 3 5 2 2" xfId="28105"/>
    <cellStyle name="Separador de milhares 2 2 4 3 5 2 2 2" xfId="54125"/>
    <cellStyle name="Separador de milhares 2 2 4 3 5 2 3" xfId="48174"/>
    <cellStyle name="Separador de milhares 2 2 4 3 5 3" xfId="26329"/>
    <cellStyle name="Separador de milhares 2 2 4 3 5 3 2" xfId="54124"/>
    <cellStyle name="Separador de milhares 2 2 4 3 5 4" xfId="48173"/>
    <cellStyle name="Separador de milhares 2 2 4 3 6" xfId="23666"/>
    <cellStyle name="Separador de milhares 2 2 4 3 6 2" xfId="27217"/>
    <cellStyle name="Separador de milhares 2 2 4 3 6 2 2" xfId="54126"/>
    <cellStyle name="Separador de milhares 2 2 4 3 6 3" xfId="48175"/>
    <cellStyle name="Separador de milhares 2 2 4 3 7" xfId="25442"/>
    <cellStyle name="Separador de milhares 2 2 4 3 7 2" xfId="52487"/>
    <cellStyle name="Separador de milhares 2 2 4 3 8" xfId="28993"/>
    <cellStyle name="Separador de milhares 2 2 4 3 9" xfId="29136"/>
    <cellStyle name="Separador de milhares 2 2 4 4" xfId="2076"/>
    <cellStyle name="Separador de milhares 2 2 5" xfId="1529"/>
    <cellStyle name="Separador de milhares 2 2 5 2" xfId="1530"/>
    <cellStyle name="Separador de milhares 2 2 5 2 2" xfId="1765"/>
    <cellStyle name="Separador de milhares 2 2 5 2 2 10" xfId="56107"/>
    <cellStyle name="Separador de milhares 2 2 5 2 2 2" xfId="21974"/>
    <cellStyle name="Separador de milhares 2 2 5 2 2 2 2" xfId="22537"/>
    <cellStyle name="Separador de milhares 2 2 5 2 2 2 2 2" xfId="23424"/>
    <cellStyle name="Separador de milhares 2 2 5 2 2 2 2 2 2" xfId="25200"/>
    <cellStyle name="Separador de milhares 2 2 5 2 2 2 2 2 2 2" xfId="28751"/>
    <cellStyle name="Separador de milhares 2 2 5 2 2 2 2 2 2 2 2" xfId="54130"/>
    <cellStyle name="Separador de milhares 2 2 5 2 2 2 2 2 2 3" xfId="48179"/>
    <cellStyle name="Separador de milhares 2 2 5 2 2 2 2 2 3" xfId="26975"/>
    <cellStyle name="Separador de milhares 2 2 5 2 2 2 2 2 3 2" xfId="54129"/>
    <cellStyle name="Separador de milhares 2 2 5 2 2 2 2 2 4" xfId="48178"/>
    <cellStyle name="Separador de milhares 2 2 5 2 2 2 2 3" xfId="24312"/>
    <cellStyle name="Separador de milhares 2 2 5 2 2 2 2 3 2" xfId="27863"/>
    <cellStyle name="Separador de milhares 2 2 5 2 2 2 2 3 2 2" xfId="54131"/>
    <cellStyle name="Separador de milhares 2 2 5 2 2 2 2 3 3" xfId="48180"/>
    <cellStyle name="Separador de milhares 2 2 5 2 2 2 2 4" xfId="26088"/>
    <cellStyle name="Separador de milhares 2 2 5 2 2 2 2 4 2" xfId="54128"/>
    <cellStyle name="Separador de milhares 2 2 5 2 2 2 2 5" xfId="48177"/>
    <cellStyle name="Separador de milhares 2 2 5 2 2 2 3" xfId="22921"/>
    <cellStyle name="Separador de milhares 2 2 5 2 2 2 3 2" xfId="24697"/>
    <cellStyle name="Separador de milhares 2 2 5 2 2 2 3 2 2" xfId="28248"/>
    <cellStyle name="Separador de milhares 2 2 5 2 2 2 3 2 2 2" xfId="54133"/>
    <cellStyle name="Separador de milhares 2 2 5 2 2 2 3 2 3" xfId="48182"/>
    <cellStyle name="Separador de milhares 2 2 5 2 2 2 3 3" xfId="26472"/>
    <cellStyle name="Separador de milhares 2 2 5 2 2 2 3 3 2" xfId="54132"/>
    <cellStyle name="Separador de milhares 2 2 5 2 2 2 3 4" xfId="48181"/>
    <cellStyle name="Separador de milhares 2 2 5 2 2 2 4" xfId="23809"/>
    <cellStyle name="Separador de milhares 2 2 5 2 2 2 4 2" xfId="27360"/>
    <cellStyle name="Separador de milhares 2 2 5 2 2 2 4 2 2" xfId="54134"/>
    <cellStyle name="Separador de milhares 2 2 5 2 2 2 4 3" xfId="48183"/>
    <cellStyle name="Separador de milhares 2 2 5 2 2 2 5" xfId="25585"/>
    <cellStyle name="Separador de milhares 2 2 5 2 2 2 5 2" xfId="54127"/>
    <cellStyle name="Separador de milhares 2 2 5 2 2 2 6" xfId="48176"/>
    <cellStyle name="Separador de milhares 2 2 5 2 2 3" xfId="22278"/>
    <cellStyle name="Separador de milhares 2 2 5 2 2 3 2" xfId="23165"/>
    <cellStyle name="Separador de milhares 2 2 5 2 2 3 2 2" xfId="24941"/>
    <cellStyle name="Separador de milhares 2 2 5 2 2 3 2 2 2" xfId="28492"/>
    <cellStyle name="Separador de milhares 2 2 5 2 2 3 2 2 2 2" xfId="54137"/>
    <cellStyle name="Separador de milhares 2 2 5 2 2 3 2 2 3" xfId="48186"/>
    <cellStyle name="Separador de milhares 2 2 5 2 2 3 2 3" xfId="26716"/>
    <cellStyle name="Separador de milhares 2 2 5 2 2 3 2 3 2" xfId="54136"/>
    <cellStyle name="Separador de milhares 2 2 5 2 2 3 2 4" xfId="48185"/>
    <cellStyle name="Separador de milhares 2 2 5 2 2 3 3" xfId="24053"/>
    <cellStyle name="Separador de milhares 2 2 5 2 2 3 3 2" xfId="27604"/>
    <cellStyle name="Separador de milhares 2 2 5 2 2 3 3 2 2" xfId="54138"/>
    <cellStyle name="Separador de milhares 2 2 5 2 2 3 3 3" xfId="48187"/>
    <cellStyle name="Separador de milhares 2 2 5 2 2 3 4" xfId="25829"/>
    <cellStyle name="Separador de milhares 2 2 5 2 2 3 4 2" xfId="54135"/>
    <cellStyle name="Separador de milhares 2 2 5 2 2 3 5" xfId="48184"/>
    <cellStyle name="Separador de milhares 2 2 5 2 2 4" xfId="22397"/>
    <cellStyle name="Separador de milhares 2 2 5 2 2 4 2" xfId="23284"/>
    <cellStyle name="Separador de milhares 2 2 5 2 2 4 2 2" xfId="25060"/>
    <cellStyle name="Separador de milhares 2 2 5 2 2 4 2 2 2" xfId="28611"/>
    <cellStyle name="Separador de milhares 2 2 5 2 2 4 2 2 2 2" xfId="54141"/>
    <cellStyle name="Separador de milhares 2 2 5 2 2 4 2 2 3" xfId="48190"/>
    <cellStyle name="Separador de milhares 2 2 5 2 2 4 2 3" xfId="26835"/>
    <cellStyle name="Separador de milhares 2 2 5 2 2 4 2 3 2" xfId="54140"/>
    <cellStyle name="Separador de milhares 2 2 5 2 2 4 2 4" xfId="48189"/>
    <cellStyle name="Separador de milhares 2 2 5 2 2 4 3" xfId="24172"/>
    <cellStyle name="Separador de milhares 2 2 5 2 2 4 3 2" xfId="27723"/>
    <cellStyle name="Separador de milhares 2 2 5 2 2 4 3 2 2" xfId="54142"/>
    <cellStyle name="Separador de milhares 2 2 5 2 2 4 3 3" xfId="48191"/>
    <cellStyle name="Separador de milhares 2 2 5 2 2 4 4" xfId="25948"/>
    <cellStyle name="Separador de milhares 2 2 5 2 2 4 4 2" xfId="54139"/>
    <cellStyle name="Separador de milhares 2 2 5 2 2 4 5" xfId="48188"/>
    <cellStyle name="Separador de milhares 2 2 5 2 2 5" xfId="22781"/>
    <cellStyle name="Separador de milhares 2 2 5 2 2 5 2" xfId="24557"/>
    <cellStyle name="Separador de milhares 2 2 5 2 2 5 2 2" xfId="28108"/>
    <cellStyle name="Separador de milhares 2 2 5 2 2 5 2 2 2" xfId="54144"/>
    <cellStyle name="Separador de milhares 2 2 5 2 2 5 2 3" xfId="48193"/>
    <cellStyle name="Separador de milhares 2 2 5 2 2 5 3" xfId="26332"/>
    <cellStyle name="Separador de milhares 2 2 5 2 2 5 3 2" xfId="54143"/>
    <cellStyle name="Separador de milhares 2 2 5 2 2 5 4" xfId="48192"/>
    <cellStyle name="Separador de milhares 2 2 5 2 2 6" xfId="23669"/>
    <cellStyle name="Separador de milhares 2 2 5 2 2 6 2" xfId="27220"/>
    <cellStyle name="Separador de milhares 2 2 5 2 2 6 2 2" xfId="54145"/>
    <cellStyle name="Separador de milhares 2 2 5 2 2 6 3" xfId="48194"/>
    <cellStyle name="Separador de milhares 2 2 5 2 2 7" xfId="25445"/>
    <cellStyle name="Separador de milhares 2 2 5 2 2 7 2" xfId="52490"/>
    <cellStyle name="Separador de milhares 2 2 5 2 2 8" xfId="28996"/>
    <cellStyle name="Separador de milhares 2 2 5 2 2 9" xfId="29139"/>
    <cellStyle name="Separador de milhares 2 2 5 3" xfId="1764"/>
    <cellStyle name="Separador de milhares 2 2 5 3 10" xfId="56108"/>
    <cellStyle name="Separador de milhares 2 2 5 3 2" xfId="21973"/>
    <cellStyle name="Separador de milhares 2 2 5 3 2 2" xfId="22536"/>
    <cellStyle name="Separador de milhares 2 2 5 3 2 2 2" xfId="23423"/>
    <cellStyle name="Separador de milhares 2 2 5 3 2 2 2 2" xfId="25199"/>
    <cellStyle name="Separador de milhares 2 2 5 3 2 2 2 2 2" xfId="28750"/>
    <cellStyle name="Separador de milhares 2 2 5 3 2 2 2 2 2 2" xfId="54149"/>
    <cellStyle name="Separador de milhares 2 2 5 3 2 2 2 2 3" xfId="48198"/>
    <cellStyle name="Separador de milhares 2 2 5 3 2 2 2 3" xfId="26974"/>
    <cellStyle name="Separador de milhares 2 2 5 3 2 2 2 3 2" xfId="54148"/>
    <cellStyle name="Separador de milhares 2 2 5 3 2 2 2 4" xfId="48197"/>
    <cellStyle name="Separador de milhares 2 2 5 3 2 2 3" xfId="24311"/>
    <cellStyle name="Separador de milhares 2 2 5 3 2 2 3 2" xfId="27862"/>
    <cellStyle name="Separador de milhares 2 2 5 3 2 2 3 2 2" xfId="54150"/>
    <cellStyle name="Separador de milhares 2 2 5 3 2 2 3 3" xfId="48199"/>
    <cellStyle name="Separador de milhares 2 2 5 3 2 2 4" xfId="26087"/>
    <cellStyle name="Separador de milhares 2 2 5 3 2 2 4 2" xfId="54147"/>
    <cellStyle name="Separador de milhares 2 2 5 3 2 2 5" xfId="48196"/>
    <cellStyle name="Separador de milhares 2 2 5 3 2 3" xfId="22920"/>
    <cellStyle name="Separador de milhares 2 2 5 3 2 3 2" xfId="24696"/>
    <cellStyle name="Separador de milhares 2 2 5 3 2 3 2 2" xfId="28247"/>
    <cellStyle name="Separador de milhares 2 2 5 3 2 3 2 2 2" xfId="54152"/>
    <cellStyle name="Separador de milhares 2 2 5 3 2 3 2 3" xfId="48201"/>
    <cellStyle name="Separador de milhares 2 2 5 3 2 3 3" xfId="26471"/>
    <cellStyle name="Separador de milhares 2 2 5 3 2 3 3 2" xfId="54151"/>
    <cellStyle name="Separador de milhares 2 2 5 3 2 3 4" xfId="48200"/>
    <cellStyle name="Separador de milhares 2 2 5 3 2 4" xfId="23808"/>
    <cellStyle name="Separador de milhares 2 2 5 3 2 4 2" xfId="27359"/>
    <cellStyle name="Separador de milhares 2 2 5 3 2 4 2 2" xfId="54153"/>
    <cellStyle name="Separador de milhares 2 2 5 3 2 4 3" xfId="48202"/>
    <cellStyle name="Separador de milhares 2 2 5 3 2 5" xfId="25584"/>
    <cellStyle name="Separador de milhares 2 2 5 3 2 5 2" xfId="54146"/>
    <cellStyle name="Separador de milhares 2 2 5 3 2 6" xfId="48195"/>
    <cellStyle name="Separador de milhares 2 2 5 3 3" xfId="22277"/>
    <cellStyle name="Separador de milhares 2 2 5 3 3 2" xfId="23164"/>
    <cellStyle name="Separador de milhares 2 2 5 3 3 2 2" xfId="24940"/>
    <cellStyle name="Separador de milhares 2 2 5 3 3 2 2 2" xfId="28491"/>
    <cellStyle name="Separador de milhares 2 2 5 3 3 2 2 2 2" xfId="54156"/>
    <cellStyle name="Separador de milhares 2 2 5 3 3 2 2 3" xfId="48205"/>
    <cellStyle name="Separador de milhares 2 2 5 3 3 2 3" xfId="26715"/>
    <cellStyle name="Separador de milhares 2 2 5 3 3 2 3 2" xfId="54155"/>
    <cellStyle name="Separador de milhares 2 2 5 3 3 2 4" xfId="48204"/>
    <cellStyle name="Separador de milhares 2 2 5 3 3 3" xfId="24052"/>
    <cellStyle name="Separador de milhares 2 2 5 3 3 3 2" xfId="27603"/>
    <cellStyle name="Separador de milhares 2 2 5 3 3 3 2 2" xfId="54157"/>
    <cellStyle name="Separador de milhares 2 2 5 3 3 3 3" xfId="48206"/>
    <cellStyle name="Separador de milhares 2 2 5 3 3 4" xfId="25828"/>
    <cellStyle name="Separador de milhares 2 2 5 3 3 4 2" xfId="54154"/>
    <cellStyle name="Separador de milhares 2 2 5 3 3 5" xfId="48203"/>
    <cellStyle name="Separador de milhares 2 2 5 3 4" xfId="22396"/>
    <cellStyle name="Separador de milhares 2 2 5 3 4 2" xfId="23283"/>
    <cellStyle name="Separador de milhares 2 2 5 3 4 2 2" xfId="25059"/>
    <cellStyle name="Separador de milhares 2 2 5 3 4 2 2 2" xfId="28610"/>
    <cellStyle name="Separador de milhares 2 2 5 3 4 2 2 2 2" xfId="54160"/>
    <cellStyle name="Separador de milhares 2 2 5 3 4 2 2 3" xfId="48209"/>
    <cellStyle name="Separador de milhares 2 2 5 3 4 2 3" xfId="26834"/>
    <cellStyle name="Separador de milhares 2 2 5 3 4 2 3 2" xfId="54159"/>
    <cellStyle name="Separador de milhares 2 2 5 3 4 2 4" xfId="48208"/>
    <cellStyle name="Separador de milhares 2 2 5 3 4 3" xfId="24171"/>
    <cellStyle name="Separador de milhares 2 2 5 3 4 3 2" xfId="27722"/>
    <cellStyle name="Separador de milhares 2 2 5 3 4 3 2 2" xfId="54161"/>
    <cellStyle name="Separador de milhares 2 2 5 3 4 3 3" xfId="48210"/>
    <cellStyle name="Separador de milhares 2 2 5 3 4 4" xfId="25947"/>
    <cellStyle name="Separador de milhares 2 2 5 3 4 4 2" xfId="54158"/>
    <cellStyle name="Separador de milhares 2 2 5 3 4 5" xfId="48207"/>
    <cellStyle name="Separador de milhares 2 2 5 3 5" xfId="22780"/>
    <cellStyle name="Separador de milhares 2 2 5 3 5 2" xfId="24556"/>
    <cellStyle name="Separador de milhares 2 2 5 3 5 2 2" xfId="28107"/>
    <cellStyle name="Separador de milhares 2 2 5 3 5 2 2 2" xfId="54163"/>
    <cellStyle name="Separador de milhares 2 2 5 3 5 2 3" xfId="48212"/>
    <cellStyle name="Separador de milhares 2 2 5 3 5 3" xfId="26331"/>
    <cellStyle name="Separador de milhares 2 2 5 3 5 3 2" xfId="54162"/>
    <cellStyle name="Separador de milhares 2 2 5 3 5 4" xfId="48211"/>
    <cellStyle name="Separador de milhares 2 2 5 3 6" xfId="23668"/>
    <cellStyle name="Separador de milhares 2 2 5 3 6 2" xfId="27219"/>
    <cellStyle name="Separador de milhares 2 2 5 3 6 2 2" xfId="54164"/>
    <cellStyle name="Separador de milhares 2 2 5 3 6 3" xfId="48213"/>
    <cellStyle name="Separador de milhares 2 2 5 3 7" xfId="25444"/>
    <cellStyle name="Separador de milhares 2 2 5 3 7 2" xfId="52489"/>
    <cellStyle name="Separador de milhares 2 2 5 3 8" xfId="28995"/>
    <cellStyle name="Separador de milhares 2 2 5 3 9" xfId="29138"/>
    <cellStyle name="Separador de milhares 2 2 5 4" xfId="2073"/>
    <cellStyle name="Separador de milhares 2 2 6" xfId="1531"/>
    <cellStyle name="Separador de milhares 2 2 6 2" xfId="1532"/>
    <cellStyle name="Separador de milhares 2 2 6 2 2" xfId="1767"/>
    <cellStyle name="Separador de milhares 2 2 6 2 2 10" xfId="56109"/>
    <cellStyle name="Separador de milhares 2 2 6 2 2 2" xfId="21976"/>
    <cellStyle name="Separador de milhares 2 2 6 2 2 2 2" xfId="22539"/>
    <cellStyle name="Separador de milhares 2 2 6 2 2 2 2 2" xfId="23426"/>
    <cellStyle name="Separador de milhares 2 2 6 2 2 2 2 2 2" xfId="25202"/>
    <cellStyle name="Separador de milhares 2 2 6 2 2 2 2 2 2 2" xfId="28753"/>
    <cellStyle name="Separador de milhares 2 2 6 2 2 2 2 2 2 2 2" xfId="54168"/>
    <cellStyle name="Separador de milhares 2 2 6 2 2 2 2 2 2 3" xfId="48217"/>
    <cellStyle name="Separador de milhares 2 2 6 2 2 2 2 2 3" xfId="26977"/>
    <cellStyle name="Separador de milhares 2 2 6 2 2 2 2 2 3 2" xfId="54167"/>
    <cellStyle name="Separador de milhares 2 2 6 2 2 2 2 2 4" xfId="48216"/>
    <cellStyle name="Separador de milhares 2 2 6 2 2 2 2 3" xfId="24314"/>
    <cellStyle name="Separador de milhares 2 2 6 2 2 2 2 3 2" xfId="27865"/>
    <cellStyle name="Separador de milhares 2 2 6 2 2 2 2 3 2 2" xfId="54169"/>
    <cellStyle name="Separador de milhares 2 2 6 2 2 2 2 3 3" xfId="48218"/>
    <cellStyle name="Separador de milhares 2 2 6 2 2 2 2 4" xfId="26090"/>
    <cellStyle name="Separador de milhares 2 2 6 2 2 2 2 4 2" xfId="54166"/>
    <cellStyle name="Separador de milhares 2 2 6 2 2 2 2 5" xfId="48215"/>
    <cellStyle name="Separador de milhares 2 2 6 2 2 2 3" xfId="22923"/>
    <cellStyle name="Separador de milhares 2 2 6 2 2 2 3 2" xfId="24699"/>
    <cellStyle name="Separador de milhares 2 2 6 2 2 2 3 2 2" xfId="28250"/>
    <cellStyle name="Separador de milhares 2 2 6 2 2 2 3 2 2 2" xfId="54171"/>
    <cellStyle name="Separador de milhares 2 2 6 2 2 2 3 2 3" xfId="48220"/>
    <cellStyle name="Separador de milhares 2 2 6 2 2 2 3 3" xfId="26474"/>
    <cellStyle name="Separador de milhares 2 2 6 2 2 2 3 3 2" xfId="54170"/>
    <cellStyle name="Separador de milhares 2 2 6 2 2 2 3 4" xfId="48219"/>
    <cellStyle name="Separador de milhares 2 2 6 2 2 2 4" xfId="23811"/>
    <cellStyle name="Separador de milhares 2 2 6 2 2 2 4 2" xfId="27362"/>
    <cellStyle name="Separador de milhares 2 2 6 2 2 2 4 2 2" xfId="54172"/>
    <cellStyle name="Separador de milhares 2 2 6 2 2 2 4 3" xfId="48221"/>
    <cellStyle name="Separador de milhares 2 2 6 2 2 2 5" xfId="25587"/>
    <cellStyle name="Separador de milhares 2 2 6 2 2 2 5 2" xfId="54165"/>
    <cellStyle name="Separador de milhares 2 2 6 2 2 2 6" xfId="48214"/>
    <cellStyle name="Separador de milhares 2 2 6 2 2 3" xfId="22280"/>
    <cellStyle name="Separador de milhares 2 2 6 2 2 3 2" xfId="23167"/>
    <cellStyle name="Separador de milhares 2 2 6 2 2 3 2 2" xfId="24943"/>
    <cellStyle name="Separador de milhares 2 2 6 2 2 3 2 2 2" xfId="28494"/>
    <cellStyle name="Separador de milhares 2 2 6 2 2 3 2 2 2 2" xfId="54175"/>
    <cellStyle name="Separador de milhares 2 2 6 2 2 3 2 2 3" xfId="48224"/>
    <cellStyle name="Separador de milhares 2 2 6 2 2 3 2 3" xfId="26718"/>
    <cellStyle name="Separador de milhares 2 2 6 2 2 3 2 3 2" xfId="54174"/>
    <cellStyle name="Separador de milhares 2 2 6 2 2 3 2 4" xfId="48223"/>
    <cellStyle name="Separador de milhares 2 2 6 2 2 3 3" xfId="24055"/>
    <cellStyle name="Separador de milhares 2 2 6 2 2 3 3 2" xfId="27606"/>
    <cellStyle name="Separador de milhares 2 2 6 2 2 3 3 2 2" xfId="54176"/>
    <cellStyle name="Separador de milhares 2 2 6 2 2 3 3 3" xfId="48225"/>
    <cellStyle name="Separador de milhares 2 2 6 2 2 3 4" xfId="25831"/>
    <cellStyle name="Separador de milhares 2 2 6 2 2 3 4 2" xfId="54173"/>
    <cellStyle name="Separador de milhares 2 2 6 2 2 3 5" xfId="48222"/>
    <cellStyle name="Separador de milhares 2 2 6 2 2 4" xfId="22399"/>
    <cellStyle name="Separador de milhares 2 2 6 2 2 4 2" xfId="23286"/>
    <cellStyle name="Separador de milhares 2 2 6 2 2 4 2 2" xfId="25062"/>
    <cellStyle name="Separador de milhares 2 2 6 2 2 4 2 2 2" xfId="28613"/>
    <cellStyle name="Separador de milhares 2 2 6 2 2 4 2 2 2 2" xfId="54179"/>
    <cellStyle name="Separador de milhares 2 2 6 2 2 4 2 2 3" xfId="48228"/>
    <cellStyle name="Separador de milhares 2 2 6 2 2 4 2 3" xfId="26837"/>
    <cellStyle name="Separador de milhares 2 2 6 2 2 4 2 3 2" xfId="54178"/>
    <cellStyle name="Separador de milhares 2 2 6 2 2 4 2 4" xfId="48227"/>
    <cellStyle name="Separador de milhares 2 2 6 2 2 4 3" xfId="24174"/>
    <cellStyle name="Separador de milhares 2 2 6 2 2 4 3 2" xfId="27725"/>
    <cellStyle name="Separador de milhares 2 2 6 2 2 4 3 2 2" xfId="54180"/>
    <cellStyle name="Separador de milhares 2 2 6 2 2 4 3 3" xfId="48229"/>
    <cellStyle name="Separador de milhares 2 2 6 2 2 4 4" xfId="25950"/>
    <cellStyle name="Separador de milhares 2 2 6 2 2 4 4 2" xfId="54177"/>
    <cellStyle name="Separador de milhares 2 2 6 2 2 4 5" xfId="48226"/>
    <cellStyle name="Separador de milhares 2 2 6 2 2 5" xfId="22783"/>
    <cellStyle name="Separador de milhares 2 2 6 2 2 5 2" xfId="24559"/>
    <cellStyle name="Separador de milhares 2 2 6 2 2 5 2 2" xfId="28110"/>
    <cellStyle name="Separador de milhares 2 2 6 2 2 5 2 2 2" xfId="54182"/>
    <cellStyle name="Separador de milhares 2 2 6 2 2 5 2 3" xfId="48231"/>
    <cellStyle name="Separador de milhares 2 2 6 2 2 5 3" xfId="26334"/>
    <cellStyle name="Separador de milhares 2 2 6 2 2 5 3 2" xfId="54181"/>
    <cellStyle name="Separador de milhares 2 2 6 2 2 5 4" xfId="48230"/>
    <cellStyle name="Separador de milhares 2 2 6 2 2 6" xfId="23671"/>
    <cellStyle name="Separador de milhares 2 2 6 2 2 6 2" xfId="27222"/>
    <cellStyle name="Separador de milhares 2 2 6 2 2 6 2 2" xfId="54183"/>
    <cellStyle name="Separador de milhares 2 2 6 2 2 6 3" xfId="48232"/>
    <cellStyle name="Separador de milhares 2 2 6 2 2 7" xfId="25447"/>
    <cellStyle name="Separador de milhares 2 2 6 2 2 7 2" xfId="52492"/>
    <cellStyle name="Separador de milhares 2 2 6 2 2 8" xfId="28998"/>
    <cellStyle name="Separador de milhares 2 2 6 2 2 9" xfId="29141"/>
    <cellStyle name="Separador de milhares 2 2 6 3" xfId="1766"/>
    <cellStyle name="Separador de milhares 2 2 6 3 10" xfId="56110"/>
    <cellStyle name="Separador de milhares 2 2 6 3 2" xfId="21975"/>
    <cellStyle name="Separador de milhares 2 2 6 3 2 2" xfId="22538"/>
    <cellStyle name="Separador de milhares 2 2 6 3 2 2 2" xfId="23425"/>
    <cellStyle name="Separador de milhares 2 2 6 3 2 2 2 2" xfId="25201"/>
    <cellStyle name="Separador de milhares 2 2 6 3 2 2 2 2 2" xfId="28752"/>
    <cellStyle name="Separador de milhares 2 2 6 3 2 2 2 2 2 2" xfId="54187"/>
    <cellStyle name="Separador de milhares 2 2 6 3 2 2 2 2 3" xfId="48236"/>
    <cellStyle name="Separador de milhares 2 2 6 3 2 2 2 3" xfId="26976"/>
    <cellStyle name="Separador de milhares 2 2 6 3 2 2 2 3 2" xfId="54186"/>
    <cellStyle name="Separador de milhares 2 2 6 3 2 2 2 4" xfId="48235"/>
    <cellStyle name="Separador de milhares 2 2 6 3 2 2 3" xfId="24313"/>
    <cellStyle name="Separador de milhares 2 2 6 3 2 2 3 2" xfId="27864"/>
    <cellStyle name="Separador de milhares 2 2 6 3 2 2 3 2 2" xfId="54188"/>
    <cellStyle name="Separador de milhares 2 2 6 3 2 2 3 3" xfId="48237"/>
    <cellStyle name="Separador de milhares 2 2 6 3 2 2 4" xfId="26089"/>
    <cellStyle name="Separador de milhares 2 2 6 3 2 2 4 2" xfId="54185"/>
    <cellStyle name="Separador de milhares 2 2 6 3 2 2 5" xfId="48234"/>
    <cellStyle name="Separador de milhares 2 2 6 3 2 3" xfId="22922"/>
    <cellStyle name="Separador de milhares 2 2 6 3 2 3 2" xfId="24698"/>
    <cellStyle name="Separador de milhares 2 2 6 3 2 3 2 2" xfId="28249"/>
    <cellStyle name="Separador de milhares 2 2 6 3 2 3 2 2 2" xfId="54190"/>
    <cellStyle name="Separador de milhares 2 2 6 3 2 3 2 3" xfId="48239"/>
    <cellStyle name="Separador de milhares 2 2 6 3 2 3 3" xfId="26473"/>
    <cellStyle name="Separador de milhares 2 2 6 3 2 3 3 2" xfId="54189"/>
    <cellStyle name="Separador de milhares 2 2 6 3 2 3 4" xfId="48238"/>
    <cellStyle name="Separador de milhares 2 2 6 3 2 4" xfId="23810"/>
    <cellStyle name="Separador de milhares 2 2 6 3 2 4 2" xfId="27361"/>
    <cellStyle name="Separador de milhares 2 2 6 3 2 4 2 2" xfId="54191"/>
    <cellStyle name="Separador de milhares 2 2 6 3 2 4 3" xfId="48240"/>
    <cellStyle name="Separador de milhares 2 2 6 3 2 5" xfId="25586"/>
    <cellStyle name="Separador de milhares 2 2 6 3 2 5 2" xfId="54184"/>
    <cellStyle name="Separador de milhares 2 2 6 3 2 6" xfId="48233"/>
    <cellStyle name="Separador de milhares 2 2 6 3 3" xfId="22279"/>
    <cellStyle name="Separador de milhares 2 2 6 3 3 2" xfId="23166"/>
    <cellStyle name="Separador de milhares 2 2 6 3 3 2 2" xfId="24942"/>
    <cellStyle name="Separador de milhares 2 2 6 3 3 2 2 2" xfId="28493"/>
    <cellStyle name="Separador de milhares 2 2 6 3 3 2 2 2 2" xfId="54194"/>
    <cellStyle name="Separador de milhares 2 2 6 3 3 2 2 3" xfId="48243"/>
    <cellStyle name="Separador de milhares 2 2 6 3 3 2 3" xfId="26717"/>
    <cellStyle name="Separador de milhares 2 2 6 3 3 2 3 2" xfId="54193"/>
    <cellStyle name="Separador de milhares 2 2 6 3 3 2 4" xfId="48242"/>
    <cellStyle name="Separador de milhares 2 2 6 3 3 3" xfId="24054"/>
    <cellStyle name="Separador de milhares 2 2 6 3 3 3 2" xfId="27605"/>
    <cellStyle name="Separador de milhares 2 2 6 3 3 3 2 2" xfId="54195"/>
    <cellStyle name="Separador de milhares 2 2 6 3 3 3 3" xfId="48244"/>
    <cellStyle name="Separador de milhares 2 2 6 3 3 4" xfId="25830"/>
    <cellStyle name="Separador de milhares 2 2 6 3 3 4 2" xfId="54192"/>
    <cellStyle name="Separador de milhares 2 2 6 3 3 5" xfId="48241"/>
    <cellStyle name="Separador de milhares 2 2 6 3 4" xfId="22398"/>
    <cellStyle name="Separador de milhares 2 2 6 3 4 2" xfId="23285"/>
    <cellStyle name="Separador de milhares 2 2 6 3 4 2 2" xfId="25061"/>
    <cellStyle name="Separador de milhares 2 2 6 3 4 2 2 2" xfId="28612"/>
    <cellStyle name="Separador de milhares 2 2 6 3 4 2 2 2 2" xfId="54198"/>
    <cellStyle name="Separador de milhares 2 2 6 3 4 2 2 3" xfId="48247"/>
    <cellStyle name="Separador de milhares 2 2 6 3 4 2 3" xfId="26836"/>
    <cellStyle name="Separador de milhares 2 2 6 3 4 2 3 2" xfId="54197"/>
    <cellStyle name="Separador de milhares 2 2 6 3 4 2 4" xfId="48246"/>
    <cellStyle name="Separador de milhares 2 2 6 3 4 3" xfId="24173"/>
    <cellStyle name="Separador de milhares 2 2 6 3 4 3 2" xfId="27724"/>
    <cellStyle name="Separador de milhares 2 2 6 3 4 3 2 2" xfId="54199"/>
    <cellStyle name="Separador de milhares 2 2 6 3 4 3 3" xfId="48248"/>
    <cellStyle name="Separador de milhares 2 2 6 3 4 4" xfId="25949"/>
    <cellStyle name="Separador de milhares 2 2 6 3 4 4 2" xfId="54196"/>
    <cellStyle name="Separador de milhares 2 2 6 3 4 5" xfId="48245"/>
    <cellStyle name="Separador de milhares 2 2 6 3 5" xfId="22782"/>
    <cellStyle name="Separador de milhares 2 2 6 3 5 2" xfId="24558"/>
    <cellStyle name="Separador de milhares 2 2 6 3 5 2 2" xfId="28109"/>
    <cellStyle name="Separador de milhares 2 2 6 3 5 2 2 2" xfId="54201"/>
    <cellStyle name="Separador de milhares 2 2 6 3 5 2 3" xfId="48250"/>
    <cellStyle name="Separador de milhares 2 2 6 3 5 3" xfId="26333"/>
    <cellStyle name="Separador de milhares 2 2 6 3 5 3 2" xfId="54200"/>
    <cellStyle name="Separador de milhares 2 2 6 3 5 4" xfId="48249"/>
    <cellStyle name="Separador de milhares 2 2 6 3 6" xfId="23670"/>
    <cellStyle name="Separador de milhares 2 2 6 3 6 2" xfId="27221"/>
    <cellStyle name="Separador de milhares 2 2 6 3 6 2 2" xfId="54202"/>
    <cellStyle name="Separador de milhares 2 2 6 3 6 3" xfId="48251"/>
    <cellStyle name="Separador de milhares 2 2 6 3 7" xfId="25446"/>
    <cellStyle name="Separador de milhares 2 2 6 3 7 2" xfId="52491"/>
    <cellStyle name="Separador de milhares 2 2 6 3 8" xfId="28997"/>
    <cellStyle name="Separador de milhares 2 2 6 3 9" xfId="29140"/>
    <cellStyle name="Separador de milhares 2 2 6 4" xfId="2074"/>
    <cellStyle name="Separador de milhares 2 2 7" xfId="1533"/>
    <cellStyle name="Separador de milhares 2 2 7 2" xfId="1534"/>
    <cellStyle name="Separador de milhares 2 2 7 2 2" xfId="1769"/>
    <cellStyle name="Separador de milhares 2 2 7 2 2 10" xfId="56111"/>
    <cellStyle name="Separador de milhares 2 2 7 2 2 2" xfId="21978"/>
    <cellStyle name="Separador de milhares 2 2 7 2 2 2 2" xfId="22541"/>
    <cellStyle name="Separador de milhares 2 2 7 2 2 2 2 2" xfId="23428"/>
    <cellStyle name="Separador de milhares 2 2 7 2 2 2 2 2 2" xfId="25204"/>
    <cellStyle name="Separador de milhares 2 2 7 2 2 2 2 2 2 2" xfId="28755"/>
    <cellStyle name="Separador de milhares 2 2 7 2 2 2 2 2 2 2 2" xfId="54206"/>
    <cellStyle name="Separador de milhares 2 2 7 2 2 2 2 2 2 3" xfId="48255"/>
    <cellStyle name="Separador de milhares 2 2 7 2 2 2 2 2 3" xfId="26979"/>
    <cellStyle name="Separador de milhares 2 2 7 2 2 2 2 2 3 2" xfId="54205"/>
    <cellStyle name="Separador de milhares 2 2 7 2 2 2 2 2 4" xfId="48254"/>
    <cellStyle name="Separador de milhares 2 2 7 2 2 2 2 3" xfId="24316"/>
    <cellStyle name="Separador de milhares 2 2 7 2 2 2 2 3 2" xfId="27867"/>
    <cellStyle name="Separador de milhares 2 2 7 2 2 2 2 3 2 2" xfId="54207"/>
    <cellStyle name="Separador de milhares 2 2 7 2 2 2 2 3 3" xfId="48256"/>
    <cellStyle name="Separador de milhares 2 2 7 2 2 2 2 4" xfId="26092"/>
    <cellStyle name="Separador de milhares 2 2 7 2 2 2 2 4 2" xfId="54204"/>
    <cellStyle name="Separador de milhares 2 2 7 2 2 2 2 5" xfId="48253"/>
    <cellStyle name="Separador de milhares 2 2 7 2 2 2 3" xfId="22925"/>
    <cellStyle name="Separador de milhares 2 2 7 2 2 2 3 2" xfId="24701"/>
    <cellStyle name="Separador de milhares 2 2 7 2 2 2 3 2 2" xfId="28252"/>
    <cellStyle name="Separador de milhares 2 2 7 2 2 2 3 2 2 2" xfId="54209"/>
    <cellStyle name="Separador de milhares 2 2 7 2 2 2 3 2 3" xfId="48258"/>
    <cellStyle name="Separador de milhares 2 2 7 2 2 2 3 3" xfId="26476"/>
    <cellStyle name="Separador de milhares 2 2 7 2 2 2 3 3 2" xfId="54208"/>
    <cellStyle name="Separador de milhares 2 2 7 2 2 2 3 4" xfId="48257"/>
    <cellStyle name="Separador de milhares 2 2 7 2 2 2 4" xfId="23813"/>
    <cellStyle name="Separador de milhares 2 2 7 2 2 2 4 2" xfId="27364"/>
    <cellStyle name="Separador de milhares 2 2 7 2 2 2 4 2 2" xfId="54210"/>
    <cellStyle name="Separador de milhares 2 2 7 2 2 2 4 3" xfId="48259"/>
    <cellStyle name="Separador de milhares 2 2 7 2 2 2 5" xfId="25589"/>
    <cellStyle name="Separador de milhares 2 2 7 2 2 2 5 2" xfId="54203"/>
    <cellStyle name="Separador de milhares 2 2 7 2 2 2 6" xfId="48252"/>
    <cellStyle name="Separador de milhares 2 2 7 2 2 3" xfId="22282"/>
    <cellStyle name="Separador de milhares 2 2 7 2 2 3 2" xfId="23169"/>
    <cellStyle name="Separador de milhares 2 2 7 2 2 3 2 2" xfId="24945"/>
    <cellStyle name="Separador de milhares 2 2 7 2 2 3 2 2 2" xfId="28496"/>
    <cellStyle name="Separador de milhares 2 2 7 2 2 3 2 2 2 2" xfId="54213"/>
    <cellStyle name="Separador de milhares 2 2 7 2 2 3 2 2 3" xfId="48262"/>
    <cellStyle name="Separador de milhares 2 2 7 2 2 3 2 3" xfId="26720"/>
    <cellStyle name="Separador de milhares 2 2 7 2 2 3 2 3 2" xfId="54212"/>
    <cellStyle name="Separador de milhares 2 2 7 2 2 3 2 4" xfId="48261"/>
    <cellStyle name="Separador de milhares 2 2 7 2 2 3 3" xfId="24057"/>
    <cellStyle name="Separador de milhares 2 2 7 2 2 3 3 2" xfId="27608"/>
    <cellStyle name="Separador de milhares 2 2 7 2 2 3 3 2 2" xfId="54214"/>
    <cellStyle name="Separador de milhares 2 2 7 2 2 3 3 3" xfId="48263"/>
    <cellStyle name="Separador de milhares 2 2 7 2 2 3 4" xfId="25833"/>
    <cellStyle name="Separador de milhares 2 2 7 2 2 3 4 2" xfId="54211"/>
    <cellStyle name="Separador de milhares 2 2 7 2 2 3 5" xfId="48260"/>
    <cellStyle name="Separador de milhares 2 2 7 2 2 4" xfId="22401"/>
    <cellStyle name="Separador de milhares 2 2 7 2 2 4 2" xfId="23288"/>
    <cellStyle name="Separador de milhares 2 2 7 2 2 4 2 2" xfId="25064"/>
    <cellStyle name="Separador de milhares 2 2 7 2 2 4 2 2 2" xfId="28615"/>
    <cellStyle name="Separador de milhares 2 2 7 2 2 4 2 2 2 2" xfId="54217"/>
    <cellStyle name="Separador de milhares 2 2 7 2 2 4 2 2 3" xfId="48266"/>
    <cellStyle name="Separador de milhares 2 2 7 2 2 4 2 3" xfId="26839"/>
    <cellStyle name="Separador de milhares 2 2 7 2 2 4 2 3 2" xfId="54216"/>
    <cellStyle name="Separador de milhares 2 2 7 2 2 4 2 4" xfId="48265"/>
    <cellStyle name="Separador de milhares 2 2 7 2 2 4 3" xfId="24176"/>
    <cellStyle name="Separador de milhares 2 2 7 2 2 4 3 2" xfId="27727"/>
    <cellStyle name="Separador de milhares 2 2 7 2 2 4 3 2 2" xfId="54218"/>
    <cellStyle name="Separador de milhares 2 2 7 2 2 4 3 3" xfId="48267"/>
    <cellStyle name="Separador de milhares 2 2 7 2 2 4 4" xfId="25952"/>
    <cellStyle name="Separador de milhares 2 2 7 2 2 4 4 2" xfId="54215"/>
    <cellStyle name="Separador de milhares 2 2 7 2 2 4 5" xfId="48264"/>
    <cellStyle name="Separador de milhares 2 2 7 2 2 5" xfId="22785"/>
    <cellStyle name="Separador de milhares 2 2 7 2 2 5 2" xfId="24561"/>
    <cellStyle name="Separador de milhares 2 2 7 2 2 5 2 2" xfId="28112"/>
    <cellStyle name="Separador de milhares 2 2 7 2 2 5 2 2 2" xfId="54220"/>
    <cellStyle name="Separador de milhares 2 2 7 2 2 5 2 3" xfId="48269"/>
    <cellStyle name="Separador de milhares 2 2 7 2 2 5 3" xfId="26336"/>
    <cellStyle name="Separador de milhares 2 2 7 2 2 5 3 2" xfId="54219"/>
    <cellStyle name="Separador de milhares 2 2 7 2 2 5 4" xfId="48268"/>
    <cellStyle name="Separador de milhares 2 2 7 2 2 6" xfId="23673"/>
    <cellStyle name="Separador de milhares 2 2 7 2 2 6 2" xfId="27224"/>
    <cellStyle name="Separador de milhares 2 2 7 2 2 6 2 2" xfId="54221"/>
    <cellStyle name="Separador de milhares 2 2 7 2 2 6 3" xfId="48270"/>
    <cellStyle name="Separador de milhares 2 2 7 2 2 7" xfId="25449"/>
    <cellStyle name="Separador de milhares 2 2 7 2 2 7 2" xfId="52494"/>
    <cellStyle name="Separador de milhares 2 2 7 2 2 8" xfId="29000"/>
    <cellStyle name="Separador de milhares 2 2 7 2 2 9" xfId="29143"/>
    <cellStyle name="Separador de milhares 2 2 7 3" xfId="1768"/>
    <cellStyle name="Separador de milhares 2 2 7 3 10" xfId="56112"/>
    <cellStyle name="Separador de milhares 2 2 7 3 2" xfId="21977"/>
    <cellStyle name="Separador de milhares 2 2 7 3 2 2" xfId="22540"/>
    <cellStyle name="Separador de milhares 2 2 7 3 2 2 2" xfId="23427"/>
    <cellStyle name="Separador de milhares 2 2 7 3 2 2 2 2" xfId="25203"/>
    <cellStyle name="Separador de milhares 2 2 7 3 2 2 2 2 2" xfId="28754"/>
    <cellStyle name="Separador de milhares 2 2 7 3 2 2 2 2 2 2" xfId="54225"/>
    <cellStyle name="Separador de milhares 2 2 7 3 2 2 2 2 3" xfId="48274"/>
    <cellStyle name="Separador de milhares 2 2 7 3 2 2 2 3" xfId="26978"/>
    <cellStyle name="Separador de milhares 2 2 7 3 2 2 2 3 2" xfId="54224"/>
    <cellStyle name="Separador de milhares 2 2 7 3 2 2 2 4" xfId="48273"/>
    <cellStyle name="Separador de milhares 2 2 7 3 2 2 3" xfId="24315"/>
    <cellStyle name="Separador de milhares 2 2 7 3 2 2 3 2" xfId="27866"/>
    <cellStyle name="Separador de milhares 2 2 7 3 2 2 3 2 2" xfId="54226"/>
    <cellStyle name="Separador de milhares 2 2 7 3 2 2 3 3" xfId="48275"/>
    <cellStyle name="Separador de milhares 2 2 7 3 2 2 4" xfId="26091"/>
    <cellStyle name="Separador de milhares 2 2 7 3 2 2 4 2" xfId="54223"/>
    <cellStyle name="Separador de milhares 2 2 7 3 2 2 5" xfId="48272"/>
    <cellStyle name="Separador de milhares 2 2 7 3 2 3" xfId="22924"/>
    <cellStyle name="Separador de milhares 2 2 7 3 2 3 2" xfId="24700"/>
    <cellStyle name="Separador de milhares 2 2 7 3 2 3 2 2" xfId="28251"/>
    <cellStyle name="Separador de milhares 2 2 7 3 2 3 2 2 2" xfId="54228"/>
    <cellStyle name="Separador de milhares 2 2 7 3 2 3 2 3" xfId="48277"/>
    <cellStyle name="Separador de milhares 2 2 7 3 2 3 3" xfId="26475"/>
    <cellStyle name="Separador de milhares 2 2 7 3 2 3 3 2" xfId="54227"/>
    <cellStyle name="Separador de milhares 2 2 7 3 2 3 4" xfId="48276"/>
    <cellStyle name="Separador de milhares 2 2 7 3 2 4" xfId="23812"/>
    <cellStyle name="Separador de milhares 2 2 7 3 2 4 2" xfId="27363"/>
    <cellStyle name="Separador de milhares 2 2 7 3 2 4 2 2" xfId="54229"/>
    <cellStyle name="Separador de milhares 2 2 7 3 2 4 3" xfId="48278"/>
    <cellStyle name="Separador de milhares 2 2 7 3 2 5" xfId="25588"/>
    <cellStyle name="Separador de milhares 2 2 7 3 2 5 2" xfId="54222"/>
    <cellStyle name="Separador de milhares 2 2 7 3 2 6" xfId="48271"/>
    <cellStyle name="Separador de milhares 2 2 7 3 3" xfId="22281"/>
    <cellStyle name="Separador de milhares 2 2 7 3 3 2" xfId="23168"/>
    <cellStyle name="Separador de milhares 2 2 7 3 3 2 2" xfId="24944"/>
    <cellStyle name="Separador de milhares 2 2 7 3 3 2 2 2" xfId="28495"/>
    <cellStyle name="Separador de milhares 2 2 7 3 3 2 2 2 2" xfId="54232"/>
    <cellStyle name="Separador de milhares 2 2 7 3 3 2 2 3" xfId="48281"/>
    <cellStyle name="Separador de milhares 2 2 7 3 3 2 3" xfId="26719"/>
    <cellStyle name="Separador de milhares 2 2 7 3 3 2 3 2" xfId="54231"/>
    <cellStyle name="Separador de milhares 2 2 7 3 3 2 4" xfId="48280"/>
    <cellStyle name="Separador de milhares 2 2 7 3 3 3" xfId="24056"/>
    <cellStyle name="Separador de milhares 2 2 7 3 3 3 2" xfId="27607"/>
    <cellStyle name="Separador de milhares 2 2 7 3 3 3 2 2" xfId="54233"/>
    <cellStyle name="Separador de milhares 2 2 7 3 3 3 3" xfId="48282"/>
    <cellStyle name="Separador de milhares 2 2 7 3 3 4" xfId="25832"/>
    <cellStyle name="Separador de milhares 2 2 7 3 3 4 2" xfId="54230"/>
    <cellStyle name="Separador de milhares 2 2 7 3 3 5" xfId="48279"/>
    <cellStyle name="Separador de milhares 2 2 7 3 4" xfId="22400"/>
    <cellStyle name="Separador de milhares 2 2 7 3 4 2" xfId="23287"/>
    <cellStyle name="Separador de milhares 2 2 7 3 4 2 2" xfId="25063"/>
    <cellStyle name="Separador de milhares 2 2 7 3 4 2 2 2" xfId="28614"/>
    <cellStyle name="Separador de milhares 2 2 7 3 4 2 2 2 2" xfId="54236"/>
    <cellStyle name="Separador de milhares 2 2 7 3 4 2 2 3" xfId="48285"/>
    <cellStyle name="Separador de milhares 2 2 7 3 4 2 3" xfId="26838"/>
    <cellStyle name="Separador de milhares 2 2 7 3 4 2 3 2" xfId="54235"/>
    <cellStyle name="Separador de milhares 2 2 7 3 4 2 4" xfId="48284"/>
    <cellStyle name="Separador de milhares 2 2 7 3 4 3" xfId="24175"/>
    <cellStyle name="Separador de milhares 2 2 7 3 4 3 2" xfId="27726"/>
    <cellStyle name="Separador de milhares 2 2 7 3 4 3 2 2" xfId="54237"/>
    <cellStyle name="Separador de milhares 2 2 7 3 4 3 3" xfId="48286"/>
    <cellStyle name="Separador de milhares 2 2 7 3 4 4" xfId="25951"/>
    <cellStyle name="Separador de milhares 2 2 7 3 4 4 2" xfId="54234"/>
    <cellStyle name="Separador de milhares 2 2 7 3 4 5" xfId="48283"/>
    <cellStyle name="Separador de milhares 2 2 7 3 5" xfId="22784"/>
    <cellStyle name="Separador de milhares 2 2 7 3 5 2" xfId="24560"/>
    <cellStyle name="Separador de milhares 2 2 7 3 5 2 2" xfId="28111"/>
    <cellStyle name="Separador de milhares 2 2 7 3 5 2 2 2" xfId="54239"/>
    <cellStyle name="Separador de milhares 2 2 7 3 5 2 3" xfId="48288"/>
    <cellStyle name="Separador de milhares 2 2 7 3 5 3" xfId="26335"/>
    <cellStyle name="Separador de milhares 2 2 7 3 5 3 2" xfId="54238"/>
    <cellStyle name="Separador de milhares 2 2 7 3 5 4" xfId="48287"/>
    <cellStyle name="Separador de milhares 2 2 7 3 6" xfId="23672"/>
    <cellStyle name="Separador de milhares 2 2 7 3 6 2" xfId="27223"/>
    <cellStyle name="Separador de milhares 2 2 7 3 6 2 2" xfId="54240"/>
    <cellStyle name="Separador de milhares 2 2 7 3 6 3" xfId="48289"/>
    <cellStyle name="Separador de milhares 2 2 7 3 7" xfId="25448"/>
    <cellStyle name="Separador de milhares 2 2 7 3 7 2" xfId="52493"/>
    <cellStyle name="Separador de milhares 2 2 7 3 8" xfId="28999"/>
    <cellStyle name="Separador de milhares 2 2 7 3 9" xfId="29142"/>
    <cellStyle name="Separador de milhares 2 2 7 4" xfId="2065"/>
    <cellStyle name="Separador de milhares 2 2 8" xfId="1535"/>
    <cellStyle name="Separador de milhares 2 2 8 2" xfId="1536"/>
    <cellStyle name="Separador de milhares 2 2 8 2 2" xfId="1771"/>
    <cellStyle name="Separador de milhares 2 2 8 2 2 10" xfId="56113"/>
    <cellStyle name="Separador de milhares 2 2 8 2 2 2" xfId="21980"/>
    <cellStyle name="Separador de milhares 2 2 8 2 2 2 2" xfId="22543"/>
    <cellStyle name="Separador de milhares 2 2 8 2 2 2 2 2" xfId="23430"/>
    <cellStyle name="Separador de milhares 2 2 8 2 2 2 2 2 2" xfId="25206"/>
    <cellStyle name="Separador de milhares 2 2 8 2 2 2 2 2 2 2" xfId="28757"/>
    <cellStyle name="Separador de milhares 2 2 8 2 2 2 2 2 2 2 2" xfId="54244"/>
    <cellStyle name="Separador de milhares 2 2 8 2 2 2 2 2 2 3" xfId="48293"/>
    <cellStyle name="Separador de milhares 2 2 8 2 2 2 2 2 3" xfId="26981"/>
    <cellStyle name="Separador de milhares 2 2 8 2 2 2 2 2 3 2" xfId="54243"/>
    <cellStyle name="Separador de milhares 2 2 8 2 2 2 2 2 4" xfId="48292"/>
    <cellStyle name="Separador de milhares 2 2 8 2 2 2 2 3" xfId="24318"/>
    <cellStyle name="Separador de milhares 2 2 8 2 2 2 2 3 2" xfId="27869"/>
    <cellStyle name="Separador de milhares 2 2 8 2 2 2 2 3 2 2" xfId="54245"/>
    <cellStyle name="Separador de milhares 2 2 8 2 2 2 2 3 3" xfId="48294"/>
    <cellStyle name="Separador de milhares 2 2 8 2 2 2 2 4" xfId="26094"/>
    <cellStyle name="Separador de milhares 2 2 8 2 2 2 2 4 2" xfId="54242"/>
    <cellStyle name="Separador de milhares 2 2 8 2 2 2 2 5" xfId="48291"/>
    <cellStyle name="Separador de milhares 2 2 8 2 2 2 3" xfId="22927"/>
    <cellStyle name="Separador de milhares 2 2 8 2 2 2 3 2" xfId="24703"/>
    <cellStyle name="Separador de milhares 2 2 8 2 2 2 3 2 2" xfId="28254"/>
    <cellStyle name="Separador de milhares 2 2 8 2 2 2 3 2 2 2" xfId="54247"/>
    <cellStyle name="Separador de milhares 2 2 8 2 2 2 3 2 3" xfId="48296"/>
    <cellStyle name="Separador de milhares 2 2 8 2 2 2 3 3" xfId="26478"/>
    <cellStyle name="Separador de milhares 2 2 8 2 2 2 3 3 2" xfId="54246"/>
    <cellStyle name="Separador de milhares 2 2 8 2 2 2 3 4" xfId="48295"/>
    <cellStyle name="Separador de milhares 2 2 8 2 2 2 4" xfId="23815"/>
    <cellStyle name="Separador de milhares 2 2 8 2 2 2 4 2" xfId="27366"/>
    <cellStyle name="Separador de milhares 2 2 8 2 2 2 4 2 2" xfId="54248"/>
    <cellStyle name="Separador de milhares 2 2 8 2 2 2 4 3" xfId="48297"/>
    <cellStyle name="Separador de milhares 2 2 8 2 2 2 5" xfId="25591"/>
    <cellStyle name="Separador de milhares 2 2 8 2 2 2 5 2" xfId="54241"/>
    <cellStyle name="Separador de milhares 2 2 8 2 2 2 6" xfId="48290"/>
    <cellStyle name="Separador de milhares 2 2 8 2 2 3" xfId="22284"/>
    <cellStyle name="Separador de milhares 2 2 8 2 2 3 2" xfId="23171"/>
    <cellStyle name="Separador de milhares 2 2 8 2 2 3 2 2" xfId="24947"/>
    <cellStyle name="Separador de milhares 2 2 8 2 2 3 2 2 2" xfId="28498"/>
    <cellStyle name="Separador de milhares 2 2 8 2 2 3 2 2 2 2" xfId="54251"/>
    <cellStyle name="Separador de milhares 2 2 8 2 2 3 2 2 3" xfId="48300"/>
    <cellStyle name="Separador de milhares 2 2 8 2 2 3 2 3" xfId="26722"/>
    <cellStyle name="Separador de milhares 2 2 8 2 2 3 2 3 2" xfId="54250"/>
    <cellStyle name="Separador de milhares 2 2 8 2 2 3 2 4" xfId="48299"/>
    <cellStyle name="Separador de milhares 2 2 8 2 2 3 3" xfId="24059"/>
    <cellStyle name="Separador de milhares 2 2 8 2 2 3 3 2" xfId="27610"/>
    <cellStyle name="Separador de milhares 2 2 8 2 2 3 3 2 2" xfId="54252"/>
    <cellStyle name="Separador de milhares 2 2 8 2 2 3 3 3" xfId="48301"/>
    <cellStyle name="Separador de milhares 2 2 8 2 2 3 4" xfId="25835"/>
    <cellStyle name="Separador de milhares 2 2 8 2 2 3 4 2" xfId="54249"/>
    <cellStyle name="Separador de milhares 2 2 8 2 2 3 5" xfId="48298"/>
    <cellStyle name="Separador de milhares 2 2 8 2 2 4" xfId="22403"/>
    <cellStyle name="Separador de milhares 2 2 8 2 2 4 2" xfId="23290"/>
    <cellStyle name="Separador de milhares 2 2 8 2 2 4 2 2" xfId="25066"/>
    <cellStyle name="Separador de milhares 2 2 8 2 2 4 2 2 2" xfId="28617"/>
    <cellStyle name="Separador de milhares 2 2 8 2 2 4 2 2 2 2" xfId="54255"/>
    <cellStyle name="Separador de milhares 2 2 8 2 2 4 2 2 3" xfId="48304"/>
    <cellStyle name="Separador de milhares 2 2 8 2 2 4 2 3" xfId="26841"/>
    <cellStyle name="Separador de milhares 2 2 8 2 2 4 2 3 2" xfId="54254"/>
    <cellStyle name="Separador de milhares 2 2 8 2 2 4 2 4" xfId="48303"/>
    <cellStyle name="Separador de milhares 2 2 8 2 2 4 3" xfId="24178"/>
    <cellStyle name="Separador de milhares 2 2 8 2 2 4 3 2" xfId="27729"/>
    <cellStyle name="Separador de milhares 2 2 8 2 2 4 3 2 2" xfId="54256"/>
    <cellStyle name="Separador de milhares 2 2 8 2 2 4 3 3" xfId="48305"/>
    <cellStyle name="Separador de milhares 2 2 8 2 2 4 4" xfId="25954"/>
    <cellStyle name="Separador de milhares 2 2 8 2 2 4 4 2" xfId="54253"/>
    <cellStyle name="Separador de milhares 2 2 8 2 2 4 5" xfId="48302"/>
    <cellStyle name="Separador de milhares 2 2 8 2 2 5" xfId="22787"/>
    <cellStyle name="Separador de milhares 2 2 8 2 2 5 2" xfId="24563"/>
    <cellStyle name="Separador de milhares 2 2 8 2 2 5 2 2" xfId="28114"/>
    <cellStyle name="Separador de milhares 2 2 8 2 2 5 2 2 2" xfId="54258"/>
    <cellStyle name="Separador de milhares 2 2 8 2 2 5 2 3" xfId="48307"/>
    <cellStyle name="Separador de milhares 2 2 8 2 2 5 3" xfId="26338"/>
    <cellStyle name="Separador de milhares 2 2 8 2 2 5 3 2" xfId="54257"/>
    <cellStyle name="Separador de milhares 2 2 8 2 2 5 4" xfId="48306"/>
    <cellStyle name="Separador de milhares 2 2 8 2 2 6" xfId="23675"/>
    <cellStyle name="Separador de milhares 2 2 8 2 2 6 2" xfId="27226"/>
    <cellStyle name="Separador de milhares 2 2 8 2 2 6 2 2" xfId="54259"/>
    <cellStyle name="Separador de milhares 2 2 8 2 2 6 3" xfId="48308"/>
    <cellStyle name="Separador de milhares 2 2 8 2 2 7" xfId="25451"/>
    <cellStyle name="Separador de milhares 2 2 8 2 2 7 2" xfId="52496"/>
    <cellStyle name="Separador de milhares 2 2 8 2 2 8" xfId="29002"/>
    <cellStyle name="Separador de milhares 2 2 8 2 2 9" xfId="29145"/>
    <cellStyle name="Separador de milhares 2 2 8 3" xfId="1770"/>
    <cellStyle name="Separador de milhares 2 2 8 3 10" xfId="56114"/>
    <cellStyle name="Separador de milhares 2 2 8 3 2" xfId="21979"/>
    <cellStyle name="Separador de milhares 2 2 8 3 2 2" xfId="22542"/>
    <cellStyle name="Separador de milhares 2 2 8 3 2 2 2" xfId="23429"/>
    <cellStyle name="Separador de milhares 2 2 8 3 2 2 2 2" xfId="25205"/>
    <cellStyle name="Separador de milhares 2 2 8 3 2 2 2 2 2" xfId="28756"/>
    <cellStyle name="Separador de milhares 2 2 8 3 2 2 2 2 2 2" xfId="54263"/>
    <cellStyle name="Separador de milhares 2 2 8 3 2 2 2 2 3" xfId="48312"/>
    <cellStyle name="Separador de milhares 2 2 8 3 2 2 2 3" xfId="26980"/>
    <cellStyle name="Separador de milhares 2 2 8 3 2 2 2 3 2" xfId="54262"/>
    <cellStyle name="Separador de milhares 2 2 8 3 2 2 2 4" xfId="48311"/>
    <cellStyle name="Separador de milhares 2 2 8 3 2 2 3" xfId="24317"/>
    <cellStyle name="Separador de milhares 2 2 8 3 2 2 3 2" xfId="27868"/>
    <cellStyle name="Separador de milhares 2 2 8 3 2 2 3 2 2" xfId="54264"/>
    <cellStyle name="Separador de milhares 2 2 8 3 2 2 3 3" xfId="48313"/>
    <cellStyle name="Separador de milhares 2 2 8 3 2 2 4" xfId="26093"/>
    <cellStyle name="Separador de milhares 2 2 8 3 2 2 4 2" xfId="54261"/>
    <cellStyle name="Separador de milhares 2 2 8 3 2 2 5" xfId="48310"/>
    <cellStyle name="Separador de milhares 2 2 8 3 2 3" xfId="22926"/>
    <cellStyle name="Separador de milhares 2 2 8 3 2 3 2" xfId="24702"/>
    <cellStyle name="Separador de milhares 2 2 8 3 2 3 2 2" xfId="28253"/>
    <cellStyle name="Separador de milhares 2 2 8 3 2 3 2 2 2" xfId="54266"/>
    <cellStyle name="Separador de milhares 2 2 8 3 2 3 2 3" xfId="48315"/>
    <cellStyle name="Separador de milhares 2 2 8 3 2 3 3" xfId="26477"/>
    <cellStyle name="Separador de milhares 2 2 8 3 2 3 3 2" xfId="54265"/>
    <cellStyle name="Separador de milhares 2 2 8 3 2 3 4" xfId="48314"/>
    <cellStyle name="Separador de milhares 2 2 8 3 2 4" xfId="23814"/>
    <cellStyle name="Separador de milhares 2 2 8 3 2 4 2" xfId="27365"/>
    <cellStyle name="Separador de milhares 2 2 8 3 2 4 2 2" xfId="54267"/>
    <cellStyle name="Separador de milhares 2 2 8 3 2 4 3" xfId="48316"/>
    <cellStyle name="Separador de milhares 2 2 8 3 2 5" xfId="25590"/>
    <cellStyle name="Separador de milhares 2 2 8 3 2 5 2" xfId="54260"/>
    <cellStyle name="Separador de milhares 2 2 8 3 2 6" xfId="48309"/>
    <cellStyle name="Separador de milhares 2 2 8 3 3" xfId="22283"/>
    <cellStyle name="Separador de milhares 2 2 8 3 3 2" xfId="23170"/>
    <cellStyle name="Separador de milhares 2 2 8 3 3 2 2" xfId="24946"/>
    <cellStyle name="Separador de milhares 2 2 8 3 3 2 2 2" xfId="28497"/>
    <cellStyle name="Separador de milhares 2 2 8 3 3 2 2 2 2" xfId="54270"/>
    <cellStyle name="Separador de milhares 2 2 8 3 3 2 2 3" xfId="48319"/>
    <cellStyle name="Separador de milhares 2 2 8 3 3 2 3" xfId="26721"/>
    <cellStyle name="Separador de milhares 2 2 8 3 3 2 3 2" xfId="54269"/>
    <cellStyle name="Separador de milhares 2 2 8 3 3 2 4" xfId="48318"/>
    <cellStyle name="Separador de milhares 2 2 8 3 3 3" xfId="24058"/>
    <cellStyle name="Separador de milhares 2 2 8 3 3 3 2" xfId="27609"/>
    <cellStyle name="Separador de milhares 2 2 8 3 3 3 2 2" xfId="54271"/>
    <cellStyle name="Separador de milhares 2 2 8 3 3 3 3" xfId="48320"/>
    <cellStyle name="Separador de milhares 2 2 8 3 3 4" xfId="25834"/>
    <cellStyle name="Separador de milhares 2 2 8 3 3 4 2" xfId="54268"/>
    <cellStyle name="Separador de milhares 2 2 8 3 3 5" xfId="48317"/>
    <cellStyle name="Separador de milhares 2 2 8 3 4" xfId="22402"/>
    <cellStyle name="Separador de milhares 2 2 8 3 4 2" xfId="23289"/>
    <cellStyle name="Separador de milhares 2 2 8 3 4 2 2" xfId="25065"/>
    <cellStyle name="Separador de milhares 2 2 8 3 4 2 2 2" xfId="28616"/>
    <cellStyle name="Separador de milhares 2 2 8 3 4 2 2 2 2" xfId="54274"/>
    <cellStyle name="Separador de milhares 2 2 8 3 4 2 2 3" xfId="48323"/>
    <cellStyle name="Separador de milhares 2 2 8 3 4 2 3" xfId="26840"/>
    <cellStyle name="Separador de milhares 2 2 8 3 4 2 3 2" xfId="54273"/>
    <cellStyle name="Separador de milhares 2 2 8 3 4 2 4" xfId="48322"/>
    <cellStyle name="Separador de milhares 2 2 8 3 4 3" xfId="24177"/>
    <cellStyle name="Separador de milhares 2 2 8 3 4 3 2" xfId="27728"/>
    <cellStyle name="Separador de milhares 2 2 8 3 4 3 2 2" xfId="54275"/>
    <cellStyle name="Separador de milhares 2 2 8 3 4 3 3" xfId="48324"/>
    <cellStyle name="Separador de milhares 2 2 8 3 4 4" xfId="25953"/>
    <cellStyle name="Separador de milhares 2 2 8 3 4 4 2" xfId="54272"/>
    <cellStyle name="Separador de milhares 2 2 8 3 4 5" xfId="48321"/>
    <cellStyle name="Separador de milhares 2 2 8 3 5" xfId="22786"/>
    <cellStyle name="Separador de milhares 2 2 8 3 5 2" xfId="24562"/>
    <cellStyle name="Separador de milhares 2 2 8 3 5 2 2" xfId="28113"/>
    <cellStyle name="Separador de milhares 2 2 8 3 5 2 2 2" xfId="54277"/>
    <cellStyle name="Separador de milhares 2 2 8 3 5 2 3" xfId="48326"/>
    <cellStyle name="Separador de milhares 2 2 8 3 5 3" xfId="26337"/>
    <cellStyle name="Separador de milhares 2 2 8 3 5 3 2" xfId="54276"/>
    <cellStyle name="Separador de milhares 2 2 8 3 5 4" xfId="48325"/>
    <cellStyle name="Separador de milhares 2 2 8 3 6" xfId="23674"/>
    <cellStyle name="Separador de milhares 2 2 8 3 6 2" xfId="27225"/>
    <cellStyle name="Separador de milhares 2 2 8 3 6 2 2" xfId="54278"/>
    <cellStyle name="Separador de milhares 2 2 8 3 6 3" xfId="48327"/>
    <cellStyle name="Separador de milhares 2 2 8 3 7" xfId="25450"/>
    <cellStyle name="Separador de milhares 2 2 8 3 7 2" xfId="52495"/>
    <cellStyle name="Separador de milhares 2 2 8 3 8" xfId="29001"/>
    <cellStyle name="Separador de milhares 2 2 8 3 9" xfId="29144"/>
    <cellStyle name="Separador de milhares 2 2 8 4" xfId="2064"/>
    <cellStyle name="Separador de milhares 2 2 9" xfId="1537"/>
    <cellStyle name="Separador de milhares 2 2 9 2" xfId="1538"/>
    <cellStyle name="Separador de milhares 2 2 9 2 2" xfId="1773"/>
    <cellStyle name="Separador de milhares 2 2 9 2 2 10" xfId="56115"/>
    <cellStyle name="Separador de milhares 2 2 9 2 2 2" xfId="21982"/>
    <cellStyle name="Separador de milhares 2 2 9 2 2 2 2" xfId="22545"/>
    <cellStyle name="Separador de milhares 2 2 9 2 2 2 2 2" xfId="23432"/>
    <cellStyle name="Separador de milhares 2 2 9 2 2 2 2 2 2" xfId="25208"/>
    <cellStyle name="Separador de milhares 2 2 9 2 2 2 2 2 2 2" xfId="28759"/>
    <cellStyle name="Separador de milhares 2 2 9 2 2 2 2 2 2 2 2" xfId="54282"/>
    <cellStyle name="Separador de milhares 2 2 9 2 2 2 2 2 2 3" xfId="48331"/>
    <cellStyle name="Separador de milhares 2 2 9 2 2 2 2 2 3" xfId="26983"/>
    <cellStyle name="Separador de milhares 2 2 9 2 2 2 2 2 3 2" xfId="54281"/>
    <cellStyle name="Separador de milhares 2 2 9 2 2 2 2 2 4" xfId="48330"/>
    <cellStyle name="Separador de milhares 2 2 9 2 2 2 2 3" xfId="24320"/>
    <cellStyle name="Separador de milhares 2 2 9 2 2 2 2 3 2" xfId="27871"/>
    <cellStyle name="Separador de milhares 2 2 9 2 2 2 2 3 2 2" xfId="54283"/>
    <cellStyle name="Separador de milhares 2 2 9 2 2 2 2 3 3" xfId="48332"/>
    <cellStyle name="Separador de milhares 2 2 9 2 2 2 2 4" xfId="26096"/>
    <cellStyle name="Separador de milhares 2 2 9 2 2 2 2 4 2" xfId="54280"/>
    <cellStyle name="Separador de milhares 2 2 9 2 2 2 2 5" xfId="48329"/>
    <cellStyle name="Separador de milhares 2 2 9 2 2 2 3" xfId="22929"/>
    <cellStyle name="Separador de milhares 2 2 9 2 2 2 3 2" xfId="24705"/>
    <cellStyle name="Separador de milhares 2 2 9 2 2 2 3 2 2" xfId="28256"/>
    <cellStyle name="Separador de milhares 2 2 9 2 2 2 3 2 2 2" xfId="54285"/>
    <cellStyle name="Separador de milhares 2 2 9 2 2 2 3 2 3" xfId="48334"/>
    <cellStyle name="Separador de milhares 2 2 9 2 2 2 3 3" xfId="26480"/>
    <cellStyle name="Separador de milhares 2 2 9 2 2 2 3 3 2" xfId="54284"/>
    <cellStyle name="Separador de milhares 2 2 9 2 2 2 3 4" xfId="48333"/>
    <cellStyle name="Separador de milhares 2 2 9 2 2 2 4" xfId="23817"/>
    <cellStyle name="Separador de milhares 2 2 9 2 2 2 4 2" xfId="27368"/>
    <cellStyle name="Separador de milhares 2 2 9 2 2 2 4 2 2" xfId="54286"/>
    <cellStyle name="Separador de milhares 2 2 9 2 2 2 4 3" xfId="48335"/>
    <cellStyle name="Separador de milhares 2 2 9 2 2 2 5" xfId="25593"/>
    <cellStyle name="Separador de milhares 2 2 9 2 2 2 5 2" xfId="54279"/>
    <cellStyle name="Separador de milhares 2 2 9 2 2 2 6" xfId="48328"/>
    <cellStyle name="Separador de milhares 2 2 9 2 2 3" xfId="22286"/>
    <cellStyle name="Separador de milhares 2 2 9 2 2 3 2" xfId="23173"/>
    <cellStyle name="Separador de milhares 2 2 9 2 2 3 2 2" xfId="24949"/>
    <cellStyle name="Separador de milhares 2 2 9 2 2 3 2 2 2" xfId="28500"/>
    <cellStyle name="Separador de milhares 2 2 9 2 2 3 2 2 2 2" xfId="54289"/>
    <cellStyle name="Separador de milhares 2 2 9 2 2 3 2 2 3" xfId="48338"/>
    <cellStyle name="Separador de milhares 2 2 9 2 2 3 2 3" xfId="26724"/>
    <cellStyle name="Separador de milhares 2 2 9 2 2 3 2 3 2" xfId="54288"/>
    <cellStyle name="Separador de milhares 2 2 9 2 2 3 2 4" xfId="48337"/>
    <cellStyle name="Separador de milhares 2 2 9 2 2 3 3" xfId="24061"/>
    <cellStyle name="Separador de milhares 2 2 9 2 2 3 3 2" xfId="27612"/>
    <cellStyle name="Separador de milhares 2 2 9 2 2 3 3 2 2" xfId="54290"/>
    <cellStyle name="Separador de milhares 2 2 9 2 2 3 3 3" xfId="48339"/>
    <cellStyle name="Separador de milhares 2 2 9 2 2 3 4" xfId="25837"/>
    <cellStyle name="Separador de milhares 2 2 9 2 2 3 4 2" xfId="54287"/>
    <cellStyle name="Separador de milhares 2 2 9 2 2 3 5" xfId="48336"/>
    <cellStyle name="Separador de milhares 2 2 9 2 2 4" xfId="22405"/>
    <cellStyle name="Separador de milhares 2 2 9 2 2 4 2" xfId="23292"/>
    <cellStyle name="Separador de milhares 2 2 9 2 2 4 2 2" xfId="25068"/>
    <cellStyle name="Separador de milhares 2 2 9 2 2 4 2 2 2" xfId="28619"/>
    <cellStyle name="Separador de milhares 2 2 9 2 2 4 2 2 2 2" xfId="54293"/>
    <cellStyle name="Separador de milhares 2 2 9 2 2 4 2 2 3" xfId="48342"/>
    <cellStyle name="Separador de milhares 2 2 9 2 2 4 2 3" xfId="26843"/>
    <cellStyle name="Separador de milhares 2 2 9 2 2 4 2 3 2" xfId="54292"/>
    <cellStyle name="Separador de milhares 2 2 9 2 2 4 2 4" xfId="48341"/>
    <cellStyle name="Separador de milhares 2 2 9 2 2 4 3" xfId="24180"/>
    <cellStyle name="Separador de milhares 2 2 9 2 2 4 3 2" xfId="27731"/>
    <cellStyle name="Separador de milhares 2 2 9 2 2 4 3 2 2" xfId="54294"/>
    <cellStyle name="Separador de milhares 2 2 9 2 2 4 3 3" xfId="48343"/>
    <cellStyle name="Separador de milhares 2 2 9 2 2 4 4" xfId="25956"/>
    <cellStyle name="Separador de milhares 2 2 9 2 2 4 4 2" xfId="54291"/>
    <cellStyle name="Separador de milhares 2 2 9 2 2 4 5" xfId="48340"/>
    <cellStyle name="Separador de milhares 2 2 9 2 2 5" xfId="22789"/>
    <cellStyle name="Separador de milhares 2 2 9 2 2 5 2" xfId="24565"/>
    <cellStyle name="Separador de milhares 2 2 9 2 2 5 2 2" xfId="28116"/>
    <cellStyle name="Separador de milhares 2 2 9 2 2 5 2 2 2" xfId="54296"/>
    <cellStyle name="Separador de milhares 2 2 9 2 2 5 2 3" xfId="48345"/>
    <cellStyle name="Separador de milhares 2 2 9 2 2 5 3" xfId="26340"/>
    <cellStyle name="Separador de milhares 2 2 9 2 2 5 3 2" xfId="54295"/>
    <cellStyle name="Separador de milhares 2 2 9 2 2 5 4" xfId="48344"/>
    <cellStyle name="Separador de milhares 2 2 9 2 2 6" xfId="23677"/>
    <cellStyle name="Separador de milhares 2 2 9 2 2 6 2" xfId="27228"/>
    <cellStyle name="Separador de milhares 2 2 9 2 2 6 2 2" xfId="54297"/>
    <cellStyle name="Separador de milhares 2 2 9 2 2 6 3" xfId="48346"/>
    <cellStyle name="Separador de milhares 2 2 9 2 2 7" xfId="25453"/>
    <cellStyle name="Separador de milhares 2 2 9 2 2 7 2" xfId="52498"/>
    <cellStyle name="Separador de milhares 2 2 9 2 2 8" xfId="29004"/>
    <cellStyle name="Separador de milhares 2 2 9 2 2 9" xfId="29147"/>
    <cellStyle name="Separador de milhares 2 2 9 3" xfId="1772"/>
    <cellStyle name="Separador de milhares 2 2 9 3 10" xfId="56116"/>
    <cellStyle name="Separador de milhares 2 2 9 3 2" xfId="21981"/>
    <cellStyle name="Separador de milhares 2 2 9 3 2 2" xfId="22544"/>
    <cellStyle name="Separador de milhares 2 2 9 3 2 2 2" xfId="23431"/>
    <cellStyle name="Separador de milhares 2 2 9 3 2 2 2 2" xfId="25207"/>
    <cellStyle name="Separador de milhares 2 2 9 3 2 2 2 2 2" xfId="28758"/>
    <cellStyle name="Separador de milhares 2 2 9 3 2 2 2 2 2 2" xfId="54301"/>
    <cellStyle name="Separador de milhares 2 2 9 3 2 2 2 2 3" xfId="48350"/>
    <cellStyle name="Separador de milhares 2 2 9 3 2 2 2 3" xfId="26982"/>
    <cellStyle name="Separador de milhares 2 2 9 3 2 2 2 3 2" xfId="54300"/>
    <cellStyle name="Separador de milhares 2 2 9 3 2 2 2 4" xfId="48349"/>
    <cellStyle name="Separador de milhares 2 2 9 3 2 2 3" xfId="24319"/>
    <cellStyle name="Separador de milhares 2 2 9 3 2 2 3 2" xfId="27870"/>
    <cellStyle name="Separador de milhares 2 2 9 3 2 2 3 2 2" xfId="54302"/>
    <cellStyle name="Separador de milhares 2 2 9 3 2 2 3 3" xfId="48351"/>
    <cellStyle name="Separador de milhares 2 2 9 3 2 2 4" xfId="26095"/>
    <cellStyle name="Separador de milhares 2 2 9 3 2 2 4 2" xfId="54299"/>
    <cellStyle name="Separador de milhares 2 2 9 3 2 2 5" xfId="48348"/>
    <cellStyle name="Separador de milhares 2 2 9 3 2 3" xfId="22928"/>
    <cellStyle name="Separador de milhares 2 2 9 3 2 3 2" xfId="24704"/>
    <cellStyle name="Separador de milhares 2 2 9 3 2 3 2 2" xfId="28255"/>
    <cellStyle name="Separador de milhares 2 2 9 3 2 3 2 2 2" xfId="54304"/>
    <cellStyle name="Separador de milhares 2 2 9 3 2 3 2 3" xfId="48353"/>
    <cellStyle name="Separador de milhares 2 2 9 3 2 3 3" xfId="26479"/>
    <cellStyle name="Separador de milhares 2 2 9 3 2 3 3 2" xfId="54303"/>
    <cellStyle name="Separador de milhares 2 2 9 3 2 3 4" xfId="48352"/>
    <cellStyle name="Separador de milhares 2 2 9 3 2 4" xfId="23816"/>
    <cellStyle name="Separador de milhares 2 2 9 3 2 4 2" xfId="27367"/>
    <cellStyle name="Separador de milhares 2 2 9 3 2 4 2 2" xfId="54305"/>
    <cellStyle name="Separador de milhares 2 2 9 3 2 4 3" xfId="48354"/>
    <cellStyle name="Separador de milhares 2 2 9 3 2 5" xfId="25592"/>
    <cellStyle name="Separador de milhares 2 2 9 3 2 5 2" xfId="54298"/>
    <cellStyle name="Separador de milhares 2 2 9 3 2 6" xfId="48347"/>
    <cellStyle name="Separador de milhares 2 2 9 3 3" xfId="22285"/>
    <cellStyle name="Separador de milhares 2 2 9 3 3 2" xfId="23172"/>
    <cellStyle name="Separador de milhares 2 2 9 3 3 2 2" xfId="24948"/>
    <cellStyle name="Separador de milhares 2 2 9 3 3 2 2 2" xfId="28499"/>
    <cellStyle name="Separador de milhares 2 2 9 3 3 2 2 2 2" xfId="54308"/>
    <cellStyle name="Separador de milhares 2 2 9 3 3 2 2 3" xfId="48357"/>
    <cellStyle name="Separador de milhares 2 2 9 3 3 2 3" xfId="26723"/>
    <cellStyle name="Separador de milhares 2 2 9 3 3 2 3 2" xfId="54307"/>
    <cellStyle name="Separador de milhares 2 2 9 3 3 2 4" xfId="48356"/>
    <cellStyle name="Separador de milhares 2 2 9 3 3 3" xfId="24060"/>
    <cellStyle name="Separador de milhares 2 2 9 3 3 3 2" xfId="27611"/>
    <cellStyle name="Separador de milhares 2 2 9 3 3 3 2 2" xfId="54309"/>
    <cellStyle name="Separador de milhares 2 2 9 3 3 3 3" xfId="48358"/>
    <cellStyle name="Separador de milhares 2 2 9 3 3 4" xfId="25836"/>
    <cellStyle name="Separador de milhares 2 2 9 3 3 4 2" xfId="54306"/>
    <cellStyle name="Separador de milhares 2 2 9 3 3 5" xfId="48355"/>
    <cellStyle name="Separador de milhares 2 2 9 3 4" xfId="22404"/>
    <cellStyle name="Separador de milhares 2 2 9 3 4 2" xfId="23291"/>
    <cellStyle name="Separador de milhares 2 2 9 3 4 2 2" xfId="25067"/>
    <cellStyle name="Separador de milhares 2 2 9 3 4 2 2 2" xfId="28618"/>
    <cellStyle name="Separador de milhares 2 2 9 3 4 2 2 2 2" xfId="54312"/>
    <cellStyle name="Separador de milhares 2 2 9 3 4 2 2 3" xfId="48361"/>
    <cellStyle name="Separador de milhares 2 2 9 3 4 2 3" xfId="26842"/>
    <cellStyle name="Separador de milhares 2 2 9 3 4 2 3 2" xfId="54311"/>
    <cellStyle name="Separador de milhares 2 2 9 3 4 2 4" xfId="48360"/>
    <cellStyle name="Separador de milhares 2 2 9 3 4 3" xfId="24179"/>
    <cellStyle name="Separador de milhares 2 2 9 3 4 3 2" xfId="27730"/>
    <cellStyle name="Separador de milhares 2 2 9 3 4 3 2 2" xfId="54313"/>
    <cellStyle name="Separador de milhares 2 2 9 3 4 3 3" xfId="48362"/>
    <cellStyle name="Separador de milhares 2 2 9 3 4 4" xfId="25955"/>
    <cellStyle name="Separador de milhares 2 2 9 3 4 4 2" xfId="54310"/>
    <cellStyle name="Separador de milhares 2 2 9 3 4 5" xfId="48359"/>
    <cellStyle name="Separador de milhares 2 2 9 3 5" xfId="22788"/>
    <cellStyle name="Separador de milhares 2 2 9 3 5 2" xfId="24564"/>
    <cellStyle name="Separador de milhares 2 2 9 3 5 2 2" xfId="28115"/>
    <cellStyle name="Separador de milhares 2 2 9 3 5 2 2 2" xfId="54315"/>
    <cellStyle name="Separador de milhares 2 2 9 3 5 2 3" xfId="48364"/>
    <cellStyle name="Separador de milhares 2 2 9 3 5 3" xfId="26339"/>
    <cellStyle name="Separador de milhares 2 2 9 3 5 3 2" xfId="54314"/>
    <cellStyle name="Separador de milhares 2 2 9 3 5 4" xfId="48363"/>
    <cellStyle name="Separador de milhares 2 2 9 3 6" xfId="23676"/>
    <cellStyle name="Separador de milhares 2 2 9 3 6 2" xfId="27227"/>
    <cellStyle name="Separador de milhares 2 2 9 3 6 2 2" xfId="54316"/>
    <cellStyle name="Separador de milhares 2 2 9 3 6 3" xfId="48365"/>
    <cellStyle name="Separador de milhares 2 2 9 3 7" xfId="25452"/>
    <cellStyle name="Separador de milhares 2 2 9 3 7 2" xfId="52497"/>
    <cellStyle name="Separador de milhares 2 2 9 3 8" xfId="29003"/>
    <cellStyle name="Separador de milhares 2 2 9 3 9" xfId="29146"/>
    <cellStyle name="Separador de milhares 2 2 9 4" xfId="2062"/>
    <cellStyle name="Separador de milhares 2 20" xfId="1539"/>
    <cellStyle name="Separador de milhares 2 20 2" xfId="1540"/>
    <cellStyle name="Separador de milhares 2 20 2 2" xfId="1775"/>
    <cellStyle name="Separador de milhares 2 20 2 2 10" xfId="56117"/>
    <cellStyle name="Separador de milhares 2 20 2 2 2" xfId="21984"/>
    <cellStyle name="Separador de milhares 2 20 2 2 2 2" xfId="22547"/>
    <cellStyle name="Separador de milhares 2 20 2 2 2 2 2" xfId="23434"/>
    <cellStyle name="Separador de milhares 2 20 2 2 2 2 2 2" xfId="25210"/>
    <cellStyle name="Separador de milhares 2 20 2 2 2 2 2 2 2" xfId="28761"/>
    <cellStyle name="Separador de milhares 2 20 2 2 2 2 2 2 2 2" xfId="54320"/>
    <cellStyle name="Separador de milhares 2 20 2 2 2 2 2 2 3" xfId="48369"/>
    <cellStyle name="Separador de milhares 2 20 2 2 2 2 2 3" xfId="26985"/>
    <cellStyle name="Separador de milhares 2 20 2 2 2 2 2 3 2" xfId="54319"/>
    <cellStyle name="Separador de milhares 2 20 2 2 2 2 2 4" xfId="48368"/>
    <cellStyle name="Separador de milhares 2 20 2 2 2 2 3" xfId="24322"/>
    <cellStyle name="Separador de milhares 2 20 2 2 2 2 3 2" xfId="27873"/>
    <cellStyle name="Separador de milhares 2 20 2 2 2 2 3 2 2" xfId="54321"/>
    <cellStyle name="Separador de milhares 2 20 2 2 2 2 3 3" xfId="48370"/>
    <cellStyle name="Separador de milhares 2 20 2 2 2 2 4" xfId="26098"/>
    <cellStyle name="Separador de milhares 2 20 2 2 2 2 4 2" xfId="54318"/>
    <cellStyle name="Separador de milhares 2 20 2 2 2 2 5" xfId="48367"/>
    <cellStyle name="Separador de milhares 2 20 2 2 2 3" xfId="22931"/>
    <cellStyle name="Separador de milhares 2 20 2 2 2 3 2" xfId="24707"/>
    <cellStyle name="Separador de milhares 2 20 2 2 2 3 2 2" xfId="28258"/>
    <cellStyle name="Separador de milhares 2 20 2 2 2 3 2 2 2" xfId="54323"/>
    <cellStyle name="Separador de milhares 2 20 2 2 2 3 2 3" xfId="48372"/>
    <cellStyle name="Separador de milhares 2 20 2 2 2 3 3" xfId="26482"/>
    <cellStyle name="Separador de milhares 2 20 2 2 2 3 3 2" xfId="54322"/>
    <cellStyle name="Separador de milhares 2 20 2 2 2 3 4" xfId="48371"/>
    <cellStyle name="Separador de milhares 2 20 2 2 2 4" xfId="23819"/>
    <cellStyle name="Separador de milhares 2 20 2 2 2 4 2" xfId="27370"/>
    <cellStyle name="Separador de milhares 2 20 2 2 2 4 2 2" xfId="54324"/>
    <cellStyle name="Separador de milhares 2 20 2 2 2 4 3" xfId="48373"/>
    <cellStyle name="Separador de milhares 2 20 2 2 2 5" xfId="25595"/>
    <cellStyle name="Separador de milhares 2 20 2 2 2 5 2" xfId="54317"/>
    <cellStyle name="Separador de milhares 2 20 2 2 2 6" xfId="48366"/>
    <cellStyle name="Separador de milhares 2 20 2 2 3" xfId="22288"/>
    <cellStyle name="Separador de milhares 2 20 2 2 3 2" xfId="23175"/>
    <cellStyle name="Separador de milhares 2 20 2 2 3 2 2" xfId="24951"/>
    <cellStyle name="Separador de milhares 2 20 2 2 3 2 2 2" xfId="28502"/>
    <cellStyle name="Separador de milhares 2 20 2 2 3 2 2 2 2" xfId="54327"/>
    <cellStyle name="Separador de milhares 2 20 2 2 3 2 2 3" xfId="48376"/>
    <cellStyle name="Separador de milhares 2 20 2 2 3 2 3" xfId="26726"/>
    <cellStyle name="Separador de milhares 2 20 2 2 3 2 3 2" xfId="54326"/>
    <cellStyle name="Separador de milhares 2 20 2 2 3 2 4" xfId="48375"/>
    <cellStyle name="Separador de milhares 2 20 2 2 3 3" xfId="24063"/>
    <cellStyle name="Separador de milhares 2 20 2 2 3 3 2" xfId="27614"/>
    <cellStyle name="Separador de milhares 2 20 2 2 3 3 2 2" xfId="54328"/>
    <cellStyle name="Separador de milhares 2 20 2 2 3 3 3" xfId="48377"/>
    <cellStyle name="Separador de milhares 2 20 2 2 3 4" xfId="25839"/>
    <cellStyle name="Separador de milhares 2 20 2 2 3 4 2" xfId="54325"/>
    <cellStyle name="Separador de milhares 2 20 2 2 3 5" xfId="48374"/>
    <cellStyle name="Separador de milhares 2 20 2 2 4" xfId="22407"/>
    <cellStyle name="Separador de milhares 2 20 2 2 4 2" xfId="23294"/>
    <cellStyle name="Separador de milhares 2 20 2 2 4 2 2" xfId="25070"/>
    <cellStyle name="Separador de milhares 2 20 2 2 4 2 2 2" xfId="28621"/>
    <cellStyle name="Separador de milhares 2 20 2 2 4 2 2 2 2" xfId="54331"/>
    <cellStyle name="Separador de milhares 2 20 2 2 4 2 2 3" xfId="48380"/>
    <cellStyle name="Separador de milhares 2 20 2 2 4 2 3" xfId="26845"/>
    <cellStyle name="Separador de milhares 2 20 2 2 4 2 3 2" xfId="54330"/>
    <cellStyle name="Separador de milhares 2 20 2 2 4 2 4" xfId="48379"/>
    <cellStyle name="Separador de milhares 2 20 2 2 4 3" xfId="24182"/>
    <cellStyle name="Separador de milhares 2 20 2 2 4 3 2" xfId="27733"/>
    <cellStyle name="Separador de milhares 2 20 2 2 4 3 2 2" xfId="54332"/>
    <cellStyle name="Separador de milhares 2 20 2 2 4 3 3" xfId="48381"/>
    <cellStyle name="Separador de milhares 2 20 2 2 4 4" xfId="25958"/>
    <cellStyle name="Separador de milhares 2 20 2 2 4 4 2" xfId="54329"/>
    <cellStyle name="Separador de milhares 2 20 2 2 4 5" xfId="48378"/>
    <cellStyle name="Separador de milhares 2 20 2 2 5" xfId="22791"/>
    <cellStyle name="Separador de milhares 2 20 2 2 5 2" xfId="24567"/>
    <cellStyle name="Separador de milhares 2 20 2 2 5 2 2" xfId="28118"/>
    <cellStyle name="Separador de milhares 2 20 2 2 5 2 2 2" xfId="54334"/>
    <cellStyle name="Separador de milhares 2 20 2 2 5 2 3" xfId="48383"/>
    <cellStyle name="Separador de milhares 2 20 2 2 5 3" xfId="26342"/>
    <cellStyle name="Separador de milhares 2 20 2 2 5 3 2" xfId="54333"/>
    <cellStyle name="Separador de milhares 2 20 2 2 5 4" xfId="48382"/>
    <cellStyle name="Separador de milhares 2 20 2 2 6" xfId="23679"/>
    <cellStyle name="Separador de milhares 2 20 2 2 6 2" xfId="27230"/>
    <cellStyle name="Separador de milhares 2 20 2 2 6 2 2" xfId="54335"/>
    <cellStyle name="Separador de milhares 2 20 2 2 6 3" xfId="48384"/>
    <cellStyle name="Separador de milhares 2 20 2 2 7" xfId="25455"/>
    <cellStyle name="Separador de milhares 2 20 2 2 7 2" xfId="52500"/>
    <cellStyle name="Separador de milhares 2 20 2 2 8" xfId="29006"/>
    <cellStyle name="Separador de milhares 2 20 2 2 9" xfId="29149"/>
    <cellStyle name="Separador de milhares 2 20 3" xfId="1774"/>
    <cellStyle name="Separador de milhares 2 20 3 10" xfId="56118"/>
    <cellStyle name="Separador de milhares 2 20 3 2" xfId="21983"/>
    <cellStyle name="Separador de milhares 2 20 3 2 2" xfId="22546"/>
    <cellStyle name="Separador de milhares 2 20 3 2 2 2" xfId="23433"/>
    <cellStyle name="Separador de milhares 2 20 3 2 2 2 2" xfId="25209"/>
    <cellStyle name="Separador de milhares 2 20 3 2 2 2 2 2" xfId="28760"/>
    <cellStyle name="Separador de milhares 2 20 3 2 2 2 2 2 2" xfId="54339"/>
    <cellStyle name="Separador de milhares 2 20 3 2 2 2 2 3" xfId="48388"/>
    <cellStyle name="Separador de milhares 2 20 3 2 2 2 3" xfId="26984"/>
    <cellStyle name="Separador de milhares 2 20 3 2 2 2 3 2" xfId="54338"/>
    <cellStyle name="Separador de milhares 2 20 3 2 2 2 4" xfId="48387"/>
    <cellStyle name="Separador de milhares 2 20 3 2 2 3" xfId="24321"/>
    <cellStyle name="Separador de milhares 2 20 3 2 2 3 2" xfId="27872"/>
    <cellStyle name="Separador de milhares 2 20 3 2 2 3 2 2" xfId="54340"/>
    <cellStyle name="Separador de milhares 2 20 3 2 2 3 3" xfId="48389"/>
    <cellStyle name="Separador de milhares 2 20 3 2 2 4" xfId="26097"/>
    <cellStyle name="Separador de milhares 2 20 3 2 2 4 2" xfId="54337"/>
    <cellStyle name="Separador de milhares 2 20 3 2 2 5" xfId="48386"/>
    <cellStyle name="Separador de milhares 2 20 3 2 3" xfId="22930"/>
    <cellStyle name="Separador de milhares 2 20 3 2 3 2" xfId="24706"/>
    <cellStyle name="Separador de milhares 2 20 3 2 3 2 2" xfId="28257"/>
    <cellStyle name="Separador de milhares 2 20 3 2 3 2 2 2" xfId="54342"/>
    <cellStyle name="Separador de milhares 2 20 3 2 3 2 3" xfId="48391"/>
    <cellStyle name="Separador de milhares 2 20 3 2 3 3" xfId="26481"/>
    <cellStyle name="Separador de milhares 2 20 3 2 3 3 2" xfId="54341"/>
    <cellStyle name="Separador de milhares 2 20 3 2 3 4" xfId="48390"/>
    <cellStyle name="Separador de milhares 2 20 3 2 4" xfId="23818"/>
    <cellStyle name="Separador de milhares 2 20 3 2 4 2" xfId="27369"/>
    <cellStyle name="Separador de milhares 2 20 3 2 4 2 2" xfId="54343"/>
    <cellStyle name="Separador de milhares 2 20 3 2 4 3" xfId="48392"/>
    <cellStyle name="Separador de milhares 2 20 3 2 5" xfId="25594"/>
    <cellStyle name="Separador de milhares 2 20 3 2 5 2" xfId="54336"/>
    <cellStyle name="Separador de milhares 2 20 3 2 6" xfId="48385"/>
    <cellStyle name="Separador de milhares 2 20 3 3" xfId="22287"/>
    <cellStyle name="Separador de milhares 2 20 3 3 2" xfId="23174"/>
    <cellStyle name="Separador de milhares 2 20 3 3 2 2" xfId="24950"/>
    <cellStyle name="Separador de milhares 2 20 3 3 2 2 2" xfId="28501"/>
    <cellStyle name="Separador de milhares 2 20 3 3 2 2 2 2" xfId="54346"/>
    <cellStyle name="Separador de milhares 2 20 3 3 2 2 3" xfId="48395"/>
    <cellStyle name="Separador de milhares 2 20 3 3 2 3" xfId="26725"/>
    <cellStyle name="Separador de milhares 2 20 3 3 2 3 2" xfId="54345"/>
    <cellStyle name="Separador de milhares 2 20 3 3 2 4" xfId="48394"/>
    <cellStyle name="Separador de milhares 2 20 3 3 3" xfId="24062"/>
    <cellStyle name="Separador de milhares 2 20 3 3 3 2" xfId="27613"/>
    <cellStyle name="Separador de milhares 2 20 3 3 3 2 2" xfId="54347"/>
    <cellStyle name="Separador de milhares 2 20 3 3 3 3" xfId="48396"/>
    <cellStyle name="Separador de milhares 2 20 3 3 4" xfId="25838"/>
    <cellStyle name="Separador de milhares 2 20 3 3 4 2" xfId="54344"/>
    <cellStyle name="Separador de milhares 2 20 3 3 5" xfId="48393"/>
    <cellStyle name="Separador de milhares 2 20 3 4" xfId="22406"/>
    <cellStyle name="Separador de milhares 2 20 3 4 2" xfId="23293"/>
    <cellStyle name="Separador de milhares 2 20 3 4 2 2" xfId="25069"/>
    <cellStyle name="Separador de milhares 2 20 3 4 2 2 2" xfId="28620"/>
    <cellStyle name="Separador de milhares 2 20 3 4 2 2 2 2" xfId="54350"/>
    <cellStyle name="Separador de milhares 2 20 3 4 2 2 3" xfId="48399"/>
    <cellStyle name="Separador de milhares 2 20 3 4 2 3" xfId="26844"/>
    <cellStyle name="Separador de milhares 2 20 3 4 2 3 2" xfId="54349"/>
    <cellStyle name="Separador de milhares 2 20 3 4 2 4" xfId="48398"/>
    <cellStyle name="Separador de milhares 2 20 3 4 3" xfId="24181"/>
    <cellStyle name="Separador de milhares 2 20 3 4 3 2" xfId="27732"/>
    <cellStyle name="Separador de milhares 2 20 3 4 3 2 2" xfId="54351"/>
    <cellStyle name="Separador de milhares 2 20 3 4 3 3" xfId="48400"/>
    <cellStyle name="Separador de milhares 2 20 3 4 4" xfId="25957"/>
    <cellStyle name="Separador de milhares 2 20 3 4 4 2" xfId="54348"/>
    <cellStyle name="Separador de milhares 2 20 3 4 5" xfId="48397"/>
    <cellStyle name="Separador de milhares 2 20 3 5" xfId="22790"/>
    <cellStyle name="Separador de milhares 2 20 3 5 2" xfId="24566"/>
    <cellStyle name="Separador de milhares 2 20 3 5 2 2" xfId="28117"/>
    <cellStyle name="Separador de milhares 2 20 3 5 2 2 2" xfId="54353"/>
    <cellStyle name="Separador de milhares 2 20 3 5 2 3" xfId="48402"/>
    <cellStyle name="Separador de milhares 2 20 3 5 3" xfId="26341"/>
    <cellStyle name="Separador de milhares 2 20 3 5 3 2" xfId="54352"/>
    <cellStyle name="Separador de milhares 2 20 3 5 4" xfId="48401"/>
    <cellStyle name="Separador de milhares 2 20 3 6" xfId="23678"/>
    <cellStyle name="Separador de milhares 2 20 3 6 2" xfId="27229"/>
    <cellStyle name="Separador de milhares 2 20 3 6 2 2" xfId="54354"/>
    <cellStyle name="Separador de milhares 2 20 3 6 3" xfId="48403"/>
    <cellStyle name="Separador de milhares 2 20 3 7" xfId="25454"/>
    <cellStyle name="Separador de milhares 2 20 3 7 2" xfId="52499"/>
    <cellStyle name="Separador de milhares 2 20 3 8" xfId="29005"/>
    <cellStyle name="Separador de milhares 2 20 3 9" xfId="29148"/>
    <cellStyle name="Separador de milhares 2 21" xfId="1541"/>
    <cellStyle name="Separador de milhares 2 21 2" xfId="1542"/>
    <cellStyle name="Separador de milhares 2 21 2 2" xfId="1777"/>
    <cellStyle name="Separador de milhares 2 21 2 2 10" xfId="56119"/>
    <cellStyle name="Separador de milhares 2 21 2 2 2" xfId="21986"/>
    <cellStyle name="Separador de milhares 2 21 2 2 2 2" xfId="22549"/>
    <cellStyle name="Separador de milhares 2 21 2 2 2 2 2" xfId="23436"/>
    <cellStyle name="Separador de milhares 2 21 2 2 2 2 2 2" xfId="25212"/>
    <cellStyle name="Separador de milhares 2 21 2 2 2 2 2 2 2" xfId="28763"/>
    <cellStyle name="Separador de milhares 2 21 2 2 2 2 2 2 2 2" xfId="54358"/>
    <cellStyle name="Separador de milhares 2 21 2 2 2 2 2 2 3" xfId="48407"/>
    <cellStyle name="Separador de milhares 2 21 2 2 2 2 2 3" xfId="26987"/>
    <cellStyle name="Separador de milhares 2 21 2 2 2 2 2 3 2" xfId="54357"/>
    <cellStyle name="Separador de milhares 2 21 2 2 2 2 2 4" xfId="48406"/>
    <cellStyle name="Separador de milhares 2 21 2 2 2 2 3" xfId="24324"/>
    <cellStyle name="Separador de milhares 2 21 2 2 2 2 3 2" xfId="27875"/>
    <cellStyle name="Separador de milhares 2 21 2 2 2 2 3 2 2" xfId="54359"/>
    <cellStyle name="Separador de milhares 2 21 2 2 2 2 3 3" xfId="48408"/>
    <cellStyle name="Separador de milhares 2 21 2 2 2 2 4" xfId="26100"/>
    <cellStyle name="Separador de milhares 2 21 2 2 2 2 4 2" xfId="54356"/>
    <cellStyle name="Separador de milhares 2 21 2 2 2 2 5" xfId="48405"/>
    <cellStyle name="Separador de milhares 2 21 2 2 2 3" xfId="22933"/>
    <cellStyle name="Separador de milhares 2 21 2 2 2 3 2" xfId="24709"/>
    <cellStyle name="Separador de milhares 2 21 2 2 2 3 2 2" xfId="28260"/>
    <cellStyle name="Separador de milhares 2 21 2 2 2 3 2 2 2" xfId="54361"/>
    <cellStyle name="Separador de milhares 2 21 2 2 2 3 2 3" xfId="48410"/>
    <cellStyle name="Separador de milhares 2 21 2 2 2 3 3" xfId="26484"/>
    <cellStyle name="Separador de milhares 2 21 2 2 2 3 3 2" xfId="54360"/>
    <cellStyle name="Separador de milhares 2 21 2 2 2 3 4" xfId="48409"/>
    <cellStyle name="Separador de milhares 2 21 2 2 2 4" xfId="23821"/>
    <cellStyle name="Separador de milhares 2 21 2 2 2 4 2" xfId="27372"/>
    <cellStyle name="Separador de milhares 2 21 2 2 2 4 2 2" xfId="54362"/>
    <cellStyle name="Separador de milhares 2 21 2 2 2 4 3" xfId="48411"/>
    <cellStyle name="Separador de milhares 2 21 2 2 2 5" xfId="25597"/>
    <cellStyle name="Separador de milhares 2 21 2 2 2 5 2" xfId="54355"/>
    <cellStyle name="Separador de milhares 2 21 2 2 2 6" xfId="48404"/>
    <cellStyle name="Separador de milhares 2 21 2 2 3" xfId="22290"/>
    <cellStyle name="Separador de milhares 2 21 2 2 3 2" xfId="23177"/>
    <cellStyle name="Separador de milhares 2 21 2 2 3 2 2" xfId="24953"/>
    <cellStyle name="Separador de milhares 2 21 2 2 3 2 2 2" xfId="28504"/>
    <cellStyle name="Separador de milhares 2 21 2 2 3 2 2 2 2" xfId="54365"/>
    <cellStyle name="Separador de milhares 2 21 2 2 3 2 2 3" xfId="48414"/>
    <cellStyle name="Separador de milhares 2 21 2 2 3 2 3" xfId="26728"/>
    <cellStyle name="Separador de milhares 2 21 2 2 3 2 3 2" xfId="54364"/>
    <cellStyle name="Separador de milhares 2 21 2 2 3 2 4" xfId="48413"/>
    <cellStyle name="Separador de milhares 2 21 2 2 3 3" xfId="24065"/>
    <cellStyle name="Separador de milhares 2 21 2 2 3 3 2" xfId="27616"/>
    <cellStyle name="Separador de milhares 2 21 2 2 3 3 2 2" xfId="54366"/>
    <cellStyle name="Separador de milhares 2 21 2 2 3 3 3" xfId="48415"/>
    <cellStyle name="Separador de milhares 2 21 2 2 3 4" xfId="25841"/>
    <cellStyle name="Separador de milhares 2 21 2 2 3 4 2" xfId="54363"/>
    <cellStyle name="Separador de milhares 2 21 2 2 3 5" xfId="48412"/>
    <cellStyle name="Separador de milhares 2 21 2 2 4" xfId="22409"/>
    <cellStyle name="Separador de milhares 2 21 2 2 4 2" xfId="23296"/>
    <cellStyle name="Separador de milhares 2 21 2 2 4 2 2" xfId="25072"/>
    <cellStyle name="Separador de milhares 2 21 2 2 4 2 2 2" xfId="28623"/>
    <cellStyle name="Separador de milhares 2 21 2 2 4 2 2 2 2" xfId="54369"/>
    <cellStyle name="Separador de milhares 2 21 2 2 4 2 2 3" xfId="48418"/>
    <cellStyle name="Separador de milhares 2 21 2 2 4 2 3" xfId="26847"/>
    <cellStyle name="Separador de milhares 2 21 2 2 4 2 3 2" xfId="54368"/>
    <cellStyle name="Separador de milhares 2 21 2 2 4 2 4" xfId="48417"/>
    <cellStyle name="Separador de milhares 2 21 2 2 4 3" xfId="24184"/>
    <cellStyle name="Separador de milhares 2 21 2 2 4 3 2" xfId="27735"/>
    <cellStyle name="Separador de milhares 2 21 2 2 4 3 2 2" xfId="54370"/>
    <cellStyle name="Separador de milhares 2 21 2 2 4 3 3" xfId="48419"/>
    <cellStyle name="Separador de milhares 2 21 2 2 4 4" xfId="25960"/>
    <cellStyle name="Separador de milhares 2 21 2 2 4 4 2" xfId="54367"/>
    <cellStyle name="Separador de milhares 2 21 2 2 4 5" xfId="48416"/>
    <cellStyle name="Separador de milhares 2 21 2 2 5" xfId="22793"/>
    <cellStyle name="Separador de milhares 2 21 2 2 5 2" xfId="24569"/>
    <cellStyle name="Separador de milhares 2 21 2 2 5 2 2" xfId="28120"/>
    <cellStyle name="Separador de milhares 2 21 2 2 5 2 2 2" xfId="54372"/>
    <cellStyle name="Separador de milhares 2 21 2 2 5 2 3" xfId="48421"/>
    <cellStyle name="Separador de milhares 2 21 2 2 5 3" xfId="26344"/>
    <cellStyle name="Separador de milhares 2 21 2 2 5 3 2" xfId="54371"/>
    <cellStyle name="Separador de milhares 2 21 2 2 5 4" xfId="48420"/>
    <cellStyle name="Separador de milhares 2 21 2 2 6" xfId="23681"/>
    <cellStyle name="Separador de milhares 2 21 2 2 6 2" xfId="27232"/>
    <cellStyle name="Separador de milhares 2 21 2 2 6 2 2" xfId="54373"/>
    <cellStyle name="Separador de milhares 2 21 2 2 6 3" xfId="48422"/>
    <cellStyle name="Separador de milhares 2 21 2 2 7" xfId="25457"/>
    <cellStyle name="Separador de milhares 2 21 2 2 7 2" xfId="52502"/>
    <cellStyle name="Separador de milhares 2 21 2 2 8" xfId="29008"/>
    <cellStyle name="Separador de milhares 2 21 2 2 9" xfId="29151"/>
    <cellStyle name="Separador de milhares 2 21 3" xfId="1776"/>
    <cellStyle name="Separador de milhares 2 21 3 10" xfId="56120"/>
    <cellStyle name="Separador de milhares 2 21 3 2" xfId="21985"/>
    <cellStyle name="Separador de milhares 2 21 3 2 2" xfId="22548"/>
    <cellStyle name="Separador de milhares 2 21 3 2 2 2" xfId="23435"/>
    <cellStyle name="Separador de milhares 2 21 3 2 2 2 2" xfId="25211"/>
    <cellStyle name="Separador de milhares 2 21 3 2 2 2 2 2" xfId="28762"/>
    <cellStyle name="Separador de milhares 2 21 3 2 2 2 2 2 2" xfId="54377"/>
    <cellStyle name="Separador de milhares 2 21 3 2 2 2 2 3" xfId="48426"/>
    <cellStyle name="Separador de milhares 2 21 3 2 2 2 3" xfId="26986"/>
    <cellStyle name="Separador de milhares 2 21 3 2 2 2 3 2" xfId="54376"/>
    <cellStyle name="Separador de milhares 2 21 3 2 2 2 4" xfId="48425"/>
    <cellStyle name="Separador de milhares 2 21 3 2 2 3" xfId="24323"/>
    <cellStyle name="Separador de milhares 2 21 3 2 2 3 2" xfId="27874"/>
    <cellStyle name="Separador de milhares 2 21 3 2 2 3 2 2" xfId="54378"/>
    <cellStyle name="Separador de milhares 2 21 3 2 2 3 3" xfId="48427"/>
    <cellStyle name="Separador de milhares 2 21 3 2 2 4" xfId="26099"/>
    <cellStyle name="Separador de milhares 2 21 3 2 2 4 2" xfId="54375"/>
    <cellStyle name="Separador de milhares 2 21 3 2 2 5" xfId="48424"/>
    <cellStyle name="Separador de milhares 2 21 3 2 3" xfId="22932"/>
    <cellStyle name="Separador de milhares 2 21 3 2 3 2" xfId="24708"/>
    <cellStyle name="Separador de milhares 2 21 3 2 3 2 2" xfId="28259"/>
    <cellStyle name="Separador de milhares 2 21 3 2 3 2 2 2" xfId="54380"/>
    <cellStyle name="Separador de milhares 2 21 3 2 3 2 3" xfId="48429"/>
    <cellStyle name="Separador de milhares 2 21 3 2 3 3" xfId="26483"/>
    <cellStyle name="Separador de milhares 2 21 3 2 3 3 2" xfId="54379"/>
    <cellStyle name="Separador de milhares 2 21 3 2 3 4" xfId="48428"/>
    <cellStyle name="Separador de milhares 2 21 3 2 4" xfId="23820"/>
    <cellStyle name="Separador de milhares 2 21 3 2 4 2" xfId="27371"/>
    <cellStyle name="Separador de milhares 2 21 3 2 4 2 2" xfId="54381"/>
    <cellStyle name="Separador de milhares 2 21 3 2 4 3" xfId="48430"/>
    <cellStyle name="Separador de milhares 2 21 3 2 5" xfId="25596"/>
    <cellStyle name="Separador de milhares 2 21 3 2 5 2" xfId="54374"/>
    <cellStyle name="Separador de milhares 2 21 3 2 6" xfId="48423"/>
    <cellStyle name="Separador de milhares 2 21 3 3" xfId="22289"/>
    <cellStyle name="Separador de milhares 2 21 3 3 2" xfId="23176"/>
    <cellStyle name="Separador de milhares 2 21 3 3 2 2" xfId="24952"/>
    <cellStyle name="Separador de milhares 2 21 3 3 2 2 2" xfId="28503"/>
    <cellStyle name="Separador de milhares 2 21 3 3 2 2 2 2" xfId="54384"/>
    <cellStyle name="Separador de milhares 2 21 3 3 2 2 3" xfId="48433"/>
    <cellStyle name="Separador de milhares 2 21 3 3 2 3" xfId="26727"/>
    <cellStyle name="Separador de milhares 2 21 3 3 2 3 2" xfId="54383"/>
    <cellStyle name="Separador de milhares 2 21 3 3 2 4" xfId="48432"/>
    <cellStyle name="Separador de milhares 2 21 3 3 3" xfId="24064"/>
    <cellStyle name="Separador de milhares 2 21 3 3 3 2" xfId="27615"/>
    <cellStyle name="Separador de milhares 2 21 3 3 3 2 2" xfId="54385"/>
    <cellStyle name="Separador de milhares 2 21 3 3 3 3" xfId="48434"/>
    <cellStyle name="Separador de milhares 2 21 3 3 4" xfId="25840"/>
    <cellStyle name="Separador de milhares 2 21 3 3 4 2" xfId="54382"/>
    <cellStyle name="Separador de milhares 2 21 3 3 5" xfId="48431"/>
    <cellStyle name="Separador de milhares 2 21 3 4" xfId="22408"/>
    <cellStyle name="Separador de milhares 2 21 3 4 2" xfId="23295"/>
    <cellStyle name="Separador de milhares 2 21 3 4 2 2" xfId="25071"/>
    <cellStyle name="Separador de milhares 2 21 3 4 2 2 2" xfId="28622"/>
    <cellStyle name="Separador de milhares 2 21 3 4 2 2 2 2" xfId="54388"/>
    <cellStyle name="Separador de milhares 2 21 3 4 2 2 3" xfId="48437"/>
    <cellStyle name="Separador de milhares 2 21 3 4 2 3" xfId="26846"/>
    <cellStyle name="Separador de milhares 2 21 3 4 2 3 2" xfId="54387"/>
    <cellStyle name="Separador de milhares 2 21 3 4 2 4" xfId="48436"/>
    <cellStyle name="Separador de milhares 2 21 3 4 3" xfId="24183"/>
    <cellStyle name="Separador de milhares 2 21 3 4 3 2" xfId="27734"/>
    <cellStyle name="Separador de milhares 2 21 3 4 3 2 2" xfId="54389"/>
    <cellStyle name="Separador de milhares 2 21 3 4 3 3" xfId="48438"/>
    <cellStyle name="Separador de milhares 2 21 3 4 4" xfId="25959"/>
    <cellStyle name="Separador de milhares 2 21 3 4 4 2" xfId="54386"/>
    <cellStyle name="Separador de milhares 2 21 3 4 5" xfId="48435"/>
    <cellStyle name="Separador de milhares 2 21 3 5" xfId="22792"/>
    <cellStyle name="Separador de milhares 2 21 3 5 2" xfId="24568"/>
    <cellStyle name="Separador de milhares 2 21 3 5 2 2" xfId="28119"/>
    <cellStyle name="Separador de milhares 2 21 3 5 2 2 2" xfId="54391"/>
    <cellStyle name="Separador de milhares 2 21 3 5 2 3" xfId="48440"/>
    <cellStyle name="Separador de milhares 2 21 3 5 3" xfId="26343"/>
    <cellStyle name="Separador de milhares 2 21 3 5 3 2" xfId="54390"/>
    <cellStyle name="Separador de milhares 2 21 3 5 4" xfId="48439"/>
    <cellStyle name="Separador de milhares 2 21 3 6" xfId="23680"/>
    <cellStyle name="Separador de milhares 2 21 3 6 2" xfId="27231"/>
    <cellStyle name="Separador de milhares 2 21 3 6 2 2" xfId="54392"/>
    <cellStyle name="Separador de milhares 2 21 3 6 3" xfId="48441"/>
    <cellStyle name="Separador de milhares 2 21 3 7" xfId="25456"/>
    <cellStyle name="Separador de milhares 2 21 3 7 2" xfId="52501"/>
    <cellStyle name="Separador de milhares 2 21 3 8" xfId="29007"/>
    <cellStyle name="Separador de milhares 2 21 3 9" xfId="29150"/>
    <cellStyle name="Separador de milhares 2 22" xfId="1543"/>
    <cellStyle name="Separador de milhares 2 23" xfId="1544"/>
    <cellStyle name="Separador de milhares 2 23 2" xfId="1778"/>
    <cellStyle name="Separador de milhares 2 23 2 10" xfId="56121"/>
    <cellStyle name="Separador de milhares 2 23 2 2" xfId="21987"/>
    <cellStyle name="Separador de milhares 2 23 2 2 2" xfId="22550"/>
    <cellStyle name="Separador de milhares 2 23 2 2 2 2" xfId="23437"/>
    <cellStyle name="Separador de milhares 2 23 2 2 2 2 2" xfId="25213"/>
    <cellStyle name="Separador de milhares 2 23 2 2 2 2 2 2" xfId="28764"/>
    <cellStyle name="Separador de milhares 2 23 2 2 2 2 2 2 2" xfId="54396"/>
    <cellStyle name="Separador de milhares 2 23 2 2 2 2 2 3" xfId="48445"/>
    <cellStyle name="Separador de milhares 2 23 2 2 2 2 3" xfId="26988"/>
    <cellStyle name="Separador de milhares 2 23 2 2 2 2 3 2" xfId="54395"/>
    <cellStyle name="Separador de milhares 2 23 2 2 2 2 4" xfId="48444"/>
    <cellStyle name="Separador de milhares 2 23 2 2 2 3" xfId="24325"/>
    <cellStyle name="Separador de milhares 2 23 2 2 2 3 2" xfId="27876"/>
    <cellStyle name="Separador de milhares 2 23 2 2 2 3 2 2" xfId="54397"/>
    <cellStyle name="Separador de milhares 2 23 2 2 2 3 3" xfId="48446"/>
    <cellStyle name="Separador de milhares 2 23 2 2 2 4" xfId="26101"/>
    <cellStyle name="Separador de milhares 2 23 2 2 2 4 2" xfId="54394"/>
    <cellStyle name="Separador de milhares 2 23 2 2 2 5" xfId="48443"/>
    <cellStyle name="Separador de milhares 2 23 2 2 3" xfId="22934"/>
    <cellStyle name="Separador de milhares 2 23 2 2 3 2" xfId="24710"/>
    <cellStyle name="Separador de milhares 2 23 2 2 3 2 2" xfId="28261"/>
    <cellStyle name="Separador de milhares 2 23 2 2 3 2 2 2" xfId="54399"/>
    <cellStyle name="Separador de milhares 2 23 2 2 3 2 3" xfId="48448"/>
    <cellStyle name="Separador de milhares 2 23 2 2 3 3" xfId="26485"/>
    <cellStyle name="Separador de milhares 2 23 2 2 3 3 2" xfId="54398"/>
    <cellStyle name="Separador de milhares 2 23 2 2 3 4" xfId="48447"/>
    <cellStyle name="Separador de milhares 2 23 2 2 4" xfId="23822"/>
    <cellStyle name="Separador de milhares 2 23 2 2 4 2" xfId="27373"/>
    <cellStyle name="Separador de milhares 2 23 2 2 4 2 2" xfId="54400"/>
    <cellStyle name="Separador de milhares 2 23 2 2 4 3" xfId="48449"/>
    <cellStyle name="Separador de milhares 2 23 2 2 5" xfId="25598"/>
    <cellStyle name="Separador de milhares 2 23 2 2 5 2" xfId="54393"/>
    <cellStyle name="Separador de milhares 2 23 2 2 6" xfId="48442"/>
    <cellStyle name="Separador de milhares 2 23 2 3" xfId="22291"/>
    <cellStyle name="Separador de milhares 2 23 2 3 2" xfId="23178"/>
    <cellStyle name="Separador de milhares 2 23 2 3 2 2" xfId="24954"/>
    <cellStyle name="Separador de milhares 2 23 2 3 2 2 2" xfId="28505"/>
    <cellStyle name="Separador de milhares 2 23 2 3 2 2 2 2" xfId="54403"/>
    <cellStyle name="Separador de milhares 2 23 2 3 2 2 3" xfId="48452"/>
    <cellStyle name="Separador de milhares 2 23 2 3 2 3" xfId="26729"/>
    <cellStyle name="Separador de milhares 2 23 2 3 2 3 2" xfId="54402"/>
    <cellStyle name="Separador de milhares 2 23 2 3 2 4" xfId="48451"/>
    <cellStyle name="Separador de milhares 2 23 2 3 3" xfId="24066"/>
    <cellStyle name="Separador de milhares 2 23 2 3 3 2" xfId="27617"/>
    <cellStyle name="Separador de milhares 2 23 2 3 3 2 2" xfId="54404"/>
    <cellStyle name="Separador de milhares 2 23 2 3 3 3" xfId="48453"/>
    <cellStyle name="Separador de milhares 2 23 2 3 4" xfId="25842"/>
    <cellStyle name="Separador de milhares 2 23 2 3 4 2" xfId="54401"/>
    <cellStyle name="Separador de milhares 2 23 2 3 5" xfId="48450"/>
    <cellStyle name="Separador de milhares 2 23 2 4" xfId="22410"/>
    <cellStyle name="Separador de milhares 2 23 2 4 2" xfId="23297"/>
    <cellStyle name="Separador de milhares 2 23 2 4 2 2" xfId="25073"/>
    <cellStyle name="Separador de milhares 2 23 2 4 2 2 2" xfId="28624"/>
    <cellStyle name="Separador de milhares 2 23 2 4 2 2 2 2" xfId="54407"/>
    <cellStyle name="Separador de milhares 2 23 2 4 2 2 3" xfId="48456"/>
    <cellStyle name="Separador de milhares 2 23 2 4 2 3" xfId="26848"/>
    <cellStyle name="Separador de milhares 2 23 2 4 2 3 2" xfId="54406"/>
    <cellStyle name="Separador de milhares 2 23 2 4 2 4" xfId="48455"/>
    <cellStyle name="Separador de milhares 2 23 2 4 3" xfId="24185"/>
    <cellStyle name="Separador de milhares 2 23 2 4 3 2" xfId="27736"/>
    <cellStyle name="Separador de milhares 2 23 2 4 3 2 2" xfId="54408"/>
    <cellStyle name="Separador de milhares 2 23 2 4 3 3" xfId="48457"/>
    <cellStyle name="Separador de milhares 2 23 2 4 4" xfId="25961"/>
    <cellStyle name="Separador de milhares 2 23 2 4 4 2" xfId="54405"/>
    <cellStyle name="Separador de milhares 2 23 2 4 5" xfId="48454"/>
    <cellStyle name="Separador de milhares 2 23 2 5" xfId="22794"/>
    <cellStyle name="Separador de milhares 2 23 2 5 2" xfId="24570"/>
    <cellStyle name="Separador de milhares 2 23 2 5 2 2" xfId="28121"/>
    <cellStyle name="Separador de milhares 2 23 2 5 2 2 2" xfId="54410"/>
    <cellStyle name="Separador de milhares 2 23 2 5 2 3" xfId="48459"/>
    <cellStyle name="Separador de milhares 2 23 2 5 3" xfId="26345"/>
    <cellStyle name="Separador de milhares 2 23 2 5 3 2" xfId="54409"/>
    <cellStyle name="Separador de milhares 2 23 2 5 4" xfId="48458"/>
    <cellStyle name="Separador de milhares 2 23 2 6" xfId="23682"/>
    <cellStyle name="Separador de milhares 2 23 2 6 2" xfId="27233"/>
    <cellStyle name="Separador de milhares 2 23 2 6 2 2" xfId="54411"/>
    <cellStyle name="Separador de milhares 2 23 2 6 3" xfId="48460"/>
    <cellStyle name="Separador de milhares 2 23 2 7" xfId="25458"/>
    <cellStyle name="Separador de milhares 2 23 2 7 2" xfId="52503"/>
    <cellStyle name="Separador de milhares 2 23 2 8" xfId="29009"/>
    <cellStyle name="Separador de milhares 2 23 2 9" xfId="29152"/>
    <cellStyle name="Separador de milhares 2 24" xfId="1721"/>
    <cellStyle name="Separador de milhares 2 24 10" xfId="56122"/>
    <cellStyle name="Separador de milhares 2 24 2" xfId="21930"/>
    <cellStyle name="Separador de milhares 2 24 2 2" xfId="22493"/>
    <cellStyle name="Separador de milhares 2 24 2 2 2" xfId="23380"/>
    <cellStyle name="Separador de milhares 2 24 2 2 2 2" xfId="25156"/>
    <cellStyle name="Separador de milhares 2 24 2 2 2 2 2" xfId="28707"/>
    <cellStyle name="Separador de milhares 2 24 2 2 2 2 2 2" xfId="54415"/>
    <cellStyle name="Separador de milhares 2 24 2 2 2 2 3" xfId="48464"/>
    <cellStyle name="Separador de milhares 2 24 2 2 2 3" xfId="26931"/>
    <cellStyle name="Separador de milhares 2 24 2 2 2 3 2" xfId="54414"/>
    <cellStyle name="Separador de milhares 2 24 2 2 2 4" xfId="48463"/>
    <cellStyle name="Separador de milhares 2 24 2 2 3" xfId="24268"/>
    <cellStyle name="Separador de milhares 2 24 2 2 3 2" xfId="27819"/>
    <cellStyle name="Separador de milhares 2 24 2 2 3 2 2" xfId="54416"/>
    <cellStyle name="Separador de milhares 2 24 2 2 3 3" xfId="48465"/>
    <cellStyle name="Separador de milhares 2 24 2 2 4" xfId="26044"/>
    <cellStyle name="Separador de milhares 2 24 2 2 4 2" xfId="54413"/>
    <cellStyle name="Separador de milhares 2 24 2 2 5" xfId="48462"/>
    <cellStyle name="Separador de milhares 2 24 2 3" xfId="22877"/>
    <cellStyle name="Separador de milhares 2 24 2 3 2" xfId="24653"/>
    <cellStyle name="Separador de milhares 2 24 2 3 2 2" xfId="28204"/>
    <cellStyle name="Separador de milhares 2 24 2 3 2 2 2" xfId="54418"/>
    <cellStyle name="Separador de milhares 2 24 2 3 2 3" xfId="48467"/>
    <cellStyle name="Separador de milhares 2 24 2 3 3" xfId="26428"/>
    <cellStyle name="Separador de milhares 2 24 2 3 3 2" xfId="54417"/>
    <cellStyle name="Separador de milhares 2 24 2 3 4" xfId="48466"/>
    <cellStyle name="Separador de milhares 2 24 2 4" xfId="23765"/>
    <cellStyle name="Separador de milhares 2 24 2 4 2" xfId="27316"/>
    <cellStyle name="Separador de milhares 2 24 2 4 2 2" xfId="54419"/>
    <cellStyle name="Separador de milhares 2 24 2 4 3" xfId="48468"/>
    <cellStyle name="Separador de milhares 2 24 2 5" xfId="25541"/>
    <cellStyle name="Separador de milhares 2 24 2 5 2" xfId="54412"/>
    <cellStyle name="Separador de milhares 2 24 2 6" xfId="48461"/>
    <cellStyle name="Separador de milhares 2 24 3" xfId="22234"/>
    <cellStyle name="Separador de milhares 2 24 3 2" xfId="23121"/>
    <cellStyle name="Separador de milhares 2 24 3 2 2" xfId="24897"/>
    <cellStyle name="Separador de milhares 2 24 3 2 2 2" xfId="28448"/>
    <cellStyle name="Separador de milhares 2 24 3 2 2 2 2" xfId="54422"/>
    <cellStyle name="Separador de milhares 2 24 3 2 2 3" xfId="48471"/>
    <cellStyle name="Separador de milhares 2 24 3 2 3" xfId="26672"/>
    <cellStyle name="Separador de milhares 2 24 3 2 3 2" xfId="54421"/>
    <cellStyle name="Separador de milhares 2 24 3 2 4" xfId="48470"/>
    <cellStyle name="Separador de milhares 2 24 3 3" xfId="24009"/>
    <cellStyle name="Separador de milhares 2 24 3 3 2" xfId="27560"/>
    <cellStyle name="Separador de milhares 2 24 3 3 2 2" xfId="54423"/>
    <cellStyle name="Separador de milhares 2 24 3 3 3" xfId="48472"/>
    <cellStyle name="Separador de milhares 2 24 3 4" xfId="25785"/>
    <cellStyle name="Separador de milhares 2 24 3 4 2" xfId="54420"/>
    <cellStyle name="Separador de milhares 2 24 3 5" xfId="48469"/>
    <cellStyle name="Separador de milhares 2 24 4" xfId="22353"/>
    <cellStyle name="Separador de milhares 2 24 4 2" xfId="23240"/>
    <cellStyle name="Separador de milhares 2 24 4 2 2" xfId="25016"/>
    <cellStyle name="Separador de milhares 2 24 4 2 2 2" xfId="28567"/>
    <cellStyle name="Separador de milhares 2 24 4 2 2 2 2" xfId="54426"/>
    <cellStyle name="Separador de milhares 2 24 4 2 2 3" xfId="48475"/>
    <cellStyle name="Separador de milhares 2 24 4 2 3" xfId="26791"/>
    <cellStyle name="Separador de milhares 2 24 4 2 3 2" xfId="54425"/>
    <cellStyle name="Separador de milhares 2 24 4 2 4" xfId="48474"/>
    <cellStyle name="Separador de milhares 2 24 4 3" xfId="24128"/>
    <cellStyle name="Separador de milhares 2 24 4 3 2" xfId="27679"/>
    <cellStyle name="Separador de milhares 2 24 4 3 2 2" xfId="54427"/>
    <cellStyle name="Separador de milhares 2 24 4 3 3" xfId="48476"/>
    <cellStyle name="Separador de milhares 2 24 4 4" xfId="25904"/>
    <cellStyle name="Separador de milhares 2 24 4 4 2" xfId="54424"/>
    <cellStyle name="Separador de milhares 2 24 4 5" xfId="48473"/>
    <cellStyle name="Separador de milhares 2 24 5" xfId="22737"/>
    <cellStyle name="Separador de milhares 2 24 5 2" xfId="24513"/>
    <cellStyle name="Separador de milhares 2 24 5 2 2" xfId="28064"/>
    <cellStyle name="Separador de milhares 2 24 5 2 2 2" xfId="54429"/>
    <cellStyle name="Separador de milhares 2 24 5 2 3" xfId="48478"/>
    <cellStyle name="Separador de milhares 2 24 5 3" xfId="26288"/>
    <cellStyle name="Separador de milhares 2 24 5 3 2" xfId="54428"/>
    <cellStyle name="Separador de milhares 2 24 5 4" xfId="48477"/>
    <cellStyle name="Separador de milhares 2 24 6" xfId="23625"/>
    <cellStyle name="Separador de milhares 2 24 6 2" xfId="27176"/>
    <cellStyle name="Separador de milhares 2 24 6 2 2" xfId="54430"/>
    <cellStyle name="Separador de milhares 2 24 6 3" xfId="48479"/>
    <cellStyle name="Separador de milhares 2 24 7" xfId="25401"/>
    <cellStyle name="Separador de milhares 2 24 7 2" xfId="52446"/>
    <cellStyle name="Separador de milhares 2 24 8" xfId="28952"/>
    <cellStyle name="Separador de milhares 2 24 9" xfId="29095"/>
    <cellStyle name="Separador de milhares 2 25" xfId="1890"/>
    <cellStyle name="Separador de milhares 2 3" xfId="1545"/>
    <cellStyle name="Separador de milhares 2 3 10" xfId="1546"/>
    <cellStyle name="Separador de milhares 2 3 10 2" xfId="1547"/>
    <cellStyle name="Separador de milhares 2 3 10 2 2" xfId="1780"/>
    <cellStyle name="Separador de milhares 2 3 10 2 2 10" xfId="56123"/>
    <cellStyle name="Separador de milhares 2 3 10 2 2 2" xfId="21989"/>
    <cellStyle name="Separador de milhares 2 3 10 2 2 2 2" xfId="22552"/>
    <cellStyle name="Separador de milhares 2 3 10 2 2 2 2 2" xfId="23439"/>
    <cellStyle name="Separador de milhares 2 3 10 2 2 2 2 2 2" xfId="25215"/>
    <cellStyle name="Separador de milhares 2 3 10 2 2 2 2 2 2 2" xfId="28766"/>
    <cellStyle name="Separador de milhares 2 3 10 2 2 2 2 2 2 2 2" xfId="54434"/>
    <cellStyle name="Separador de milhares 2 3 10 2 2 2 2 2 2 3" xfId="48483"/>
    <cellStyle name="Separador de milhares 2 3 10 2 2 2 2 2 3" xfId="26990"/>
    <cellStyle name="Separador de milhares 2 3 10 2 2 2 2 2 3 2" xfId="54433"/>
    <cellStyle name="Separador de milhares 2 3 10 2 2 2 2 2 4" xfId="48482"/>
    <cellStyle name="Separador de milhares 2 3 10 2 2 2 2 3" xfId="24327"/>
    <cellStyle name="Separador de milhares 2 3 10 2 2 2 2 3 2" xfId="27878"/>
    <cellStyle name="Separador de milhares 2 3 10 2 2 2 2 3 2 2" xfId="54435"/>
    <cellStyle name="Separador de milhares 2 3 10 2 2 2 2 3 3" xfId="48484"/>
    <cellStyle name="Separador de milhares 2 3 10 2 2 2 2 4" xfId="26103"/>
    <cellStyle name="Separador de milhares 2 3 10 2 2 2 2 4 2" xfId="54432"/>
    <cellStyle name="Separador de milhares 2 3 10 2 2 2 2 5" xfId="48481"/>
    <cellStyle name="Separador de milhares 2 3 10 2 2 2 3" xfId="22936"/>
    <cellStyle name="Separador de milhares 2 3 10 2 2 2 3 2" xfId="24712"/>
    <cellStyle name="Separador de milhares 2 3 10 2 2 2 3 2 2" xfId="28263"/>
    <cellStyle name="Separador de milhares 2 3 10 2 2 2 3 2 2 2" xfId="54437"/>
    <cellStyle name="Separador de milhares 2 3 10 2 2 2 3 2 3" xfId="48486"/>
    <cellStyle name="Separador de milhares 2 3 10 2 2 2 3 3" xfId="26487"/>
    <cellStyle name="Separador de milhares 2 3 10 2 2 2 3 3 2" xfId="54436"/>
    <cellStyle name="Separador de milhares 2 3 10 2 2 2 3 4" xfId="48485"/>
    <cellStyle name="Separador de milhares 2 3 10 2 2 2 4" xfId="23824"/>
    <cellStyle name="Separador de milhares 2 3 10 2 2 2 4 2" xfId="27375"/>
    <cellStyle name="Separador de milhares 2 3 10 2 2 2 4 2 2" xfId="54438"/>
    <cellStyle name="Separador de milhares 2 3 10 2 2 2 4 3" xfId="48487"/>
    <cellStyle name="Separador de milhares 2 3 10 2 2 2 5" xfId="25600"/>
    <cellStyle name="Separador de milhares 2 3 10 2 2 2 5 2" xfId="54431"/>
    <cellStyle name="Separador de milhares 2 3 10 2 2 2 6" xfId="48480"/>
    <cellStyle name="Separador de milhares 2 3 10 2 2 3" xfId="22293"/>
    <cellStyle name="Separador de milhares 2 3 10 2 2 3 2" xfId="23180"/>
    <cellStyle name="Separador de milhares 2 3 10 2 2 3 2 2" xfId="24956"/>
    <cellStyle name="Separador de milhares 2 3 10 2 2 3 2 2 2" xfId="28507"/>
    <cellStyle name="Separador de milhares 2 3 10 2 2 3 2 2 2 2" xfId="54441"/>
    <cellStyle name="Separador de milhares 2 3 10 2 2 3 2 2 3" xfId="48490"/>
    <cellStyle name="Separador de milhares 2 3 10 2 2 3 2 3" xfId="26731"/>
    <cellStyle name="Separador de milhares 2 3 10 2 2 3 2 3 2" xfId="54440"/>
    <cellStyle name="Separador de milhares 2 3 10 2 2 3 2 4" xfId="48489"/>
    <cellStyle name="Separador de milhares 2 3 10 2 2 3 3" xfId="24068"/>
    <cellStyle name="Separador de milhares 2 3 10 2 2 3 3 2" xfId="27619"/>
    <cellStyle name="Separador de milhares 2 3 10 2 2 3 3 2 2" xfId="54442"/>
    <cellStyle name="Separador de milhares 2 3 10 2 2 3 3 3" xfId="48491"/>
    <cellStyle name="Separador de milhares 2 3 10 2 2 3 4" xfId="25844"/>
    <cellStyle name="Separador de milhares 2 3 10 2 2 3 4 2" xfId="54439"/>
    <cellStyle name="Separador de milhares 2 3 10 2 2 3 5" xfId="48488"/>
    <cellStyle name="Separador de milhares 2 3 10 2 2 4" xfId="22412"/>
    <cellStyle name="Separador de milhares 2 3 10 2 2 4 2" xfId="23299"/>
    <cellStyle name="Separador de milhares 2 3 10 2 2 4 2 2" xfId="25075"/>
    <cellStyle name="Separador de milhares 2 3 10 2 2 4 2 2 2" xfId="28626"/>
    <cellStyle name="Separador de milhares 2 3 10 2 2 4 2 2 2 2" xfId="54445"/>
    <cellStyle name="Separador de milhares 2 3 10 2 2 4 2 2 3" xfId="48494"/>
    <cellStyle name="Separador de milhares 2 3 10 2 2 4 2 3" xfId="26850"/>
    <cellStyle name="Separador de milhares 2 3 10 2 2 4 2 3 2" xfId="54444"/>
    <cellStyle name="Separador de milhares 2 3 10 2 2 4 2 4" xfId="48493"/>
    <cellStyle name="Separador de milhares 2 3 10 2 2 4 3" xfId="24187"/>
    <cellStyle name="Separador de milhares 2 3 10 2 2 4 3 2" xfId="27738"/>
    <cellStyle name="Separador de milhares 2 3 10 2 2 4 3 2 2" xfId="54446"/>
    <cellStyle name="Separador de milhares 2 3 10 2 2 4 3 3" xfId="48495"/>
    <cellStyle name="Separador de milhares 2 3 10 2 2 4 4" xfId="25963"/>
    <cellStyle name="Separador de milhares 2 3 10 2 2 4 4 2" xfId="54443"/>
    <cellStyle name="Separador de milhares 2 3 10 2 2 4 5" xfId="48492"/>
    <cellStyle name="Separador de milhares 2 3 10 2 2 5" xfId="22796"/>
    <cellStyle name="Separador de milhares 2 3 10 2 2 5 2" xfId="24572"/>
    <cellStyle name="Separador de milhares 2 3 10 2 2 5 2 2" xfId="28123"/>
    <cellStyle name="Separador de milhares 2 3 10 2 2 5 2 2 2" xfId="54448"/>
    <cellStyle name="Separador de milhares 2 3 10 2 2 5 2 3" xfId="48497"/>
    <cellStyle name="Separador de milhares 2 3 10 2 2 5 3" xfId="26347"/>
    <cellStyle name="Separador de milhares 2 3 10 2 2 5 3 2" xfId="54447"/>
    <cellStyle name="Separador de milhares 2 3 10 2 2 5 4" xfId="48496"/>
    <cellStyle name="Separador de milhares 2 3 10 2 2 6" xfId="23684"/>
    <cellStyle name="Separador de milhares 2 3 10 2 2 6 2" xfId="27235"/>
    <cellStyle name="Separador de milhares 2 3 10 2 2 6 2 2" xfId="54449"/>
    <cellStyle name="Separador de milhares 2 3 10 2 2 6 3" xfId="48498"/>
    <cellStyle name="Separador de milhares 2 3 10 2 2 7" xfId="25460"/>
    <cellStyle name="Separador de milhares 2 3 10 2 2 7 2" xfId="52505"/>
    <cellStyle name="Separador de milhares 2 3 10 2 2 8" xfId="29011"/>
    <cellStyle name="Separador de milhares 2 3 10 2 2 9" xfId="29154"/>
    <cellStyle name="Separador de milhares 2 3 10 3" xfId="1779"/>
    <cellStyle name="Separador de milhares 2 3 10 3 10" xfId="56124"/>
    <cellStyle name="Separador de milhares 2 3 10 3 2" xfId="21988"/>
    <cellStyle name="Separador de milhares 2 3 10 3 2 2" xfId="22551"/>
    <cellStyle name="Separador de milhares 2 3 10 3 2 2 2" xfId="23438"/>
    <cellStyle name="Separador de milhares 2 3 10 3 2 2 2 2" xfId="25214"/>
    <cellStyle name="Separador de milhares 2 3 10 3 2 2 2 2 2" xfId="28765"/>
    <cellStyle name="Separador de milhares 2 3 10 3 2 2 2 2 2 2" xfId="54453"/>
    <cellStyle name="Separador de milhares 2 3 10 3 2 2 2 2 3" xfId="48502"/>
    <cellStyle name="Separador de milhares 2 3 10 3 2 2 2 3" xfId="26989"/>
    <cellStyle name="Separador de milhares 2 3 10 3 2 2 2 3 2" xfId="54452"/>
    <cellStyle name="Separador de milhares 2 3 10 3 2 2 2 4" xfId="48501"/>
    <cellStyle name="Separador de milhares 2 3 10 3 2 2 3" xfId="24326"/>
    <cellStyle name="Separador de milhares 2 3 10 3 2 2 3 2" xfId="27877"/>
    <cellStyle name="Separador de milhares 2 3 10 3 2 2 3 2 2" xfId="54454"/>
    <cellStyle name="Separador de milhares 2 3 10 3 2 2 3 3" xfId="48503"/>
    <cellStyle name="Separador de milhares 2 3 10 3 2 2 4" xfId="26102"/>
    <cellStyle name="Separador de milhares 2 3 10 3 2 2 4 2" xfId="54451"/>
    <cellStyle name="Separador de milhares 2 3 10 3 2 2 5" xfId="48500"/>
    <cellStyle name="Separador de milhares 2 3 10 3 2 3" xfId="22935"/>
    <cellStyle name="Separador de milhares 2 3 10 3 2 3 2" xfId="24711"/>
    <cellStyle name="Separador de milhares 2 3 10 3 2 3 2 2" xfId="28262"/>
    <cellStyle name="Separador de milhares 2 3 10 3 2 3 2 2 2" xfId="54456"/>
    <cellStyle name="Separador de milhares 2 3 10 3 2 3 2 3" xfId="48505"/>
    <cellStyle name="Separador de milhares 2 3 10 3 2 3 3" xfId="26486"/>
    <cellStyle name="Separador de milhares 2 3 10 3 2 3 3 2" xfId="54455"/>
    <cellStyle name="Separador de milhares 2 3 10 3 2 3 4" xfId="48504"/>
    <cellStyle name="Separador de milhares 2 3 10 3 2 4" xfId="23823"/>
    <cellStyle name="Separador de milhares 2 3 10 3 2 4 2" xfId="27374"/>
    <cellStyle name="Separador de milhares 2 3 10 3 2 4 2 2" xfId="54457"/>
    <cellStyle name="Separador de milhares 2 3 10 3 2 4 3" xfId="48506"/>
    <cellStyle name="Separador de milhares 2 3 10 3 2 5" xfId="25599"/>
    <cellStyle name="Separador de milhares 2 3 10 3 2 5 2" xfId="54450"/>
    <cellStyle name="Separador de milhares 2 3 10 3 2 6" xfId="48499"/>
    <cellStyle name="Separador de milhares 2 3 10 3 3" xfId="22292"/>
    <cellStyle name="Separador de milhares 2 3 10 3 3 2" xfId="23179"/>
    <cellStyle name="Separador de milhares 2 3 10 3 3 2 2" xfId="24955"/>
    <cellStyle name="Separador de milhares 2 3 10 3 3 2 2 2" xfId="28506"/>
    <cellStyle name="Separador de milhares 2 3 10 3 3 2 2 2 2" xfId="54460"/>
    <cellStyle name="Separador de milhares 2 3 10 3 3 2 2 3" xfId="48509"/>
    <cellStyle name="Separador de milhares 2 3 10 3 3 2 3" xfId="26730"/>
    <cellStyle name="Separador de milhares 2 3 10 3 3 2 3 2" xfId="54459"/>
    <cellStyle name="Separador de milhares 2 3 10 3 3 2 4" xfId="48508"/>
    <cellStyle name="Separador de milhares 2 3 10 3 3 3" xfId="24067"/>
    <cellStyle name="Separador de milhares 2 3 10 3 3 3 2" xfId="27618"/>
    <cellStyle name="Separador de milhares 2 3 10 3 3 3 2 2" xfId="54461"/>
    <cellStyle name="Separador de milhares 2 3 10 3 3 3 3" xfId="48510"/>
    <cellStyle name="Separador de milhares 2 3 10 3 3 4" xfId="25843"/>
    <cellStyle name="Separador de milhares 2 3 10 3 3 4 2" xfId="54458"/>
    <cellStyle name="Separador de milhares 2 3 10 3 3 5" xfId="48507"/>
    <cellStyle name="Separador de milhares 2 3 10 3 4" xfId="22411"/>
    <cellStyle name="Separador de milhares 2 3 10 3 4 2" xfId="23298"/>
    <cellStyle name="Separador de milhares 2 3 10 3 4 2 2" xfId="25074"/>
    <cellStyle name="Separador de milhares 2 3 10 3 4 2 2 2" xfId="28625"/>
    <cellStyle name="Separador de milhares 2 3 10 3 4 2 2 2 2" xfId="54464"/>
    <cellStyle name="Separador de milhares 2 3 10 3 4 2 2 3" xfId="48513"/>
    <cellStyle name="Separador de milhares 2 3 10 3 4 2 3" xfId="26849"/>
    <cellStyle name="Separador de milhares 2 3 10 3 4 2 3 2" xfId="54463"/>
    <cellStyle name="Separador de milhares 2 3 10 3 4 2 4" xfId="48512"/>
    <cellStyle name="Separador de milhares 2 3 10 3 4 3" xfId="24186"/>
    <cellStyle name="Separador de milhares 2 3 10 3 4 3 2" xfId="27737"/>
    <cellStyle name="Separador de milhares 2 3 10 3 4 3 2 2" xfId="54465"/>
    <cellStyle name="Separador de milhares 2 3 10 3 4 3 3" xfId="48514"/>
    <cellStyle name="Separador de milhares 2 3 10 3 4 4" xfId="25962"/>
    <cellStyle name="Separador de milhares 2 3 10 3 4 4 2" xfId="54462"/>
    <cellStyle name="Separador de milhares 2 3 10 3 4 5" xfId="48511"/>
    <cellStyle name="Separador de milhares 2 3 10 3 5" xfId="22795"/>
    <cellStyle name="Separador de milhares 2 3 10 3 5 2" xfId="24571"/>
    <cellStyle name="Separador de milhares 2 3 10 3 5 2 2" xfId="28122"/>
    <cellStyle name="Separador de milhares 2 3 10 3 5 2 2 2" xfId="54467"/>
    <cellStyle name="Separador de milhares 2 3 10 3 5 2 3" xfId="48516"/>
    <cellStyle name="Separador de milhares 2 3 10 3 5 3" xfId="26346"/>
    <cellStyle name="Separador de milhares 2 3 10 3 5 3 2" xfId="54466"/>
    <cellStyle name="Separador de milhares 2 3 10 3 5 4" xfId="48515"/>
    <cellStyle name="Separador de milhares 2 3 10 3 6" xfId="23683"/>
    <cellStyle name="Separador de milhares 2 3 10 3 6 2" xfId="27234"/>
    <cellStyle name="Separador de milhares 2 3 10 3 6 2 2" xfId="54468"/>
    <cellStyle name="Separador de milhares 2 3 10 3 6 3" xfId="48517"/>
    <cellStyle name="Separador de milhares 2 3 10 3 7" xfId="25459"/>
    <cellStyle name="Separador de milhares 2 3 10 3 7 2" xfId="52504"/>
    <cellStyle name="Separador de milhares 2 3 10 3 8" xfId="29010"/>
    <cellStyle name="Separador de milhares 2 3 10 3 9" xfId="29153"/>
    <cellStyle name="Separador de milhares 2 3 11" xfId="1548"/>
    <cellStyle name="Separador de milhares 2 3 2" xfId="1549"/>
    <cellStyle name="Separador de milhares 2 3 2 2" xfId="1550"/>
    <cellStyle name="Separador de milhares 2 3 2 2 2" xfId="1782"/>
    <cellStyle name="Separador de milhares 2 3 2 2 2 10" xfId="56125"/>
    <cellStyle name="Separador de milhares 2 3 2 2 2 2" xfId="21991"/>
    <cellStyle name="Separador de milhares 2 3 2 2 2 2 2" xfId="22554"/>
    <cellStyle name="Separador de milhares 2 3 2 2 2 2 2 2" xfId="23441"/>
    <cellStyle name="Separador de milhares 2 3 2 2 2 2 2 2 2" xfId="25217"/>
    <cellStyle name="Separador de milhares 2 3 2 2 2 2 2 2 2 2" xfId="28768"/>
    <cellStyle name="Separador de milhares 2 3 2 2 2 2 2 2 2 2 2" xfId="54472"/>
    <cellStyle name="Separador de milhares 2 3 2 2 2 2 2 2 2 3" xfId="48521"/>
    <cellStyle name="Separador de milhares 2 3 2 2 2 2 2 2 3" xfId="26992"/>
    <cellStyle name="Separador de milhares 2 3 2 2 2 2 2 2 3 2" xfId="54471"/>
    <cellStyle name="Separador de milhares 2 3 2 2 2 2 2 2 4" xfId="48520"/>
    <cellStyle name="Separador de milhares 2 3 2 2 2 2 2 3" xfId="24329"/>
    <cellStyle name="Separador de milhares 2 3 2 2 2 2 2 3 2" xfId="27880"/>
    <cellStyle name="Separador de milhares 2 3 2 2 2 2 2 3 2 2" xfId="54473"/>
    <cellStyle name="Separador de milhares 2 3 2 2 2 2 2 3 3" xfId="48522"/>
    <cellStyle name="Separador de milhares 2 3 2 2 2 2 2 4" xfId="26105"/>
    <cellStyle name="Separador de milhares 2 3 2 2 2 2 2 4 2" xfId="54470"/>
    <cellStyle name="Separador de milhares 2 3 2 2 2 2 2 5" xfId="48519"/>
    <cellStyle name="Separador de milhares 2 3 2 2 2 2 3" xfId="22938"/>
    <cellStyle name="Separador de milhares 2 3 2 2 2 2 3 2" xfId="24714"/>
    <cellStyle name="Separador de milhares 2 3 2 2 2 2 3 2 2" xfId="28265"/>
    <cellStyle name="Separador de milhares 2 3 2 2 2 2 3 2 2 2" xfId="54475"/>
    <cellStyle name="Separador de milhares 2 3 2 2 2 2 3 2 3" xfId="48524"/>
    <cellStyle name="Separador de milhares 2 3 2 2 2 2 3 3" xfId="26489"/>
    <cellStyle name="Separador de milhares 2 3 2 2 2 2 3 3 2" xfId="54474"/>
    <cellStyle name="Separador de milhares 2 3 2 2 2 2 3 4" xfId="48523"/>
    <cellStyle name="Separador de milhares 2 3 2 2 2 2 4" xfId="23826"/>
    <cellStyle name="Separador de milhares 2 3 2 2 2 2 4 2" xfId="27377"/>
    <cellStyle name="Separador de milhares 2 3 2 2 2 2 4 2 2" xfId="54476"/>
    <cellStyle name="Separador de milhares 2 3 2 2 2 2 4 3" xfId="48525"/>
    <cellStyle name="Separador de milhares 2 3 2 2 2 2 5" xfId="25602"/>
    <cellStyle name="Separador de milhares 2 3 2 2 2 2 5 2" xfId="54469"/>
    <cellStyle name="Separador de milhares 2 3 2 2 2 2 6" xfId="48518"/>
    <cellStyle name="Separador de milhares 2 3 2 2 2 3" xfId="22295"/>
    <cellStyle name="Separador de milhares 2 3 2 2 2 3 2" xfId="23182"/>
    <cellStyle name="Separador de milhares 2 3 2 2 2 3 2 2" xfId="24958"/>
    <cellStyle name="Separador de milhares 2 3 2 2 2 3 2 2 2" xfId="28509"/>
    <cellStyle name="Separador de milhares 2 3 2 2 2 3 2 2 2 2" xfId="54479"/>
    <cellStyle name="Separador de milhares 2 3 2 2 2 3 2 2 3" xfId="48528"/>
    <cellStyle name="Separador de milhares 2 3 2 2 2 3 2 3" xfId="26733"/>
    <cellStyle name="Separador de milhares 2 3 2 2 2 3 2 3 2" xfId="54478"/>
    <cellStyle name="Separador de milhares 2 3 2 2 2 3 2 4" xfId="48527"/>
    <cellStyle name="Separador de milhares 2 3 2 2 2 3 3" xfId="24070"/>
    <cellStyle name="Separador de milhares 2 3 2 2 2 3 3 2" xfId="27621"/>
    <cellStyle name="Separador de milhares 2 3 2 2 2 3 3 2 2" xfId="54480"/>
    <cellStyle name="Separador de milhares 2 3 2 2 2 3 3 3" xfId="48529"/>
    <cellStyle name="Separador de milhares 2 3 2 2 2 3 4" xfId="25846"/>
    <cellStyle name="Separador de milhares 2 3 2 2 2 3 4 2" xfId="54477"/>
    <cellStyle name="Separador de milhares 2 3 2 2 2 3 5" xfId="48526"/>
    <cellStyle name="Separador de milhares 2 3 2 2 2 4" xfId="22414"/>
    <cellStyle name="Separador de milhares 2 3 2 2 2 4 2" xfId="23301"/>
    <cellStyle name="Separador de milhares 2 3 2 2 2 4 2 2" xfId="25077"/>
    <cellStyle name="Separador de milhares 2 3 2 2 2 4 2 2 2" xfId="28628"/>
    <cellStyle name="Separador de milhares 2 3 2 2 2 4 2 2 2 2" xfId="54483"/>
    <cellStyle name="Separador de milhares 2 3 2 2 2 4 2 2 3" xfId="48532"/>
    <cellStyle name="Separador de milhares 2 3 2 2 2 4 2 3" xfId="26852"/>
    <cellStyle name="Separador de milhares 2 3 2 2 2 4 2 3 2" xfId="54482"/>
    <cellStyle name="Separador de milhares 2 3 2 2 2 4 2 4" xfId="48531"/>
    <cellStyle name="Separador de milhares 2 3 2 2 2 4 3" xfId="24189"/>
    <cellStyle name="Separador de milhares 2 3 2 2 2 4 3 2" xfId="27740"/>
    <cellStyle name="Separador de milhares 2 3 2 2 2 4 3 2 2" xfId="54484"/>
    <cellStyle name="Separador de milhares 2 3 2 2 2 4 3 3" xfId="48533"/>
    <cellStyle name="Separador de milhares 2 3 2 2 2 4 4" xfId="25965"/>
    <cellStyle name="Separador de milhares 2 3 2 2 2 4 4 2" xfId="54481"/>
    <cellStyle name="Separador de milhares 2 3 2 2 2 4 5" xfId="48530"/>
    <cellStyle name="Separador de milhares 2 3 2 2 2 5" xfId="22798"/>
    <cellStyle name="Separador de milhares 2 3 2 2 2 5 2" xfId="24574"/>
    <cellStyle name="Separador de milhares 2 3 2 2 2 5 2 2" xfId="28125"/>
    <cellStyle name="Separador de milhares 2 3 2 2 2 5 2 2 2" xfId="54486"/>
    <cellStyle name="Separador de milhares 2 3 2 2 2 5 2 3" xfId="48535"/>
    <cellStyle name="Separador de milhares 2 3 2 2 2 5 3" xfId="26349"/>
    <cellStyle name="Separador de milhares 2 3 2 2 2 5 3 2" xfId="54485"/>
    <cellStyle name="Separador de milhares 2 3 2 2 2 5 4" xfId="48534"/>
    <cellStyle name="Separador de milhares 2 3 2 2 2 6" xfId="23686"/>
    <cellStyle name="Separador de milhares 2 3 2 2 2 6 2" xfId="27237"/>
    <cellStyle name="Separador de milhares 2 3 2 2 2 6 2 2" xfId="54487"/>
    <cellStyle name="Separador de milhares 2 3 2 2 2 6 3" xfId="48536"/>
    <cellStyle name="Separador de milhares 2 3 2 2 2 7" xfId="25462"/>
    <cellStyle name="Separador de milhares 2 3 2 2 2 7 2" xfId="52507"/>
    <cellStyle name="Separador de milhares 2 3 2 2 2 8" xfId="29013"/>
    <cellStyle name="Separador de milhares 2 3 2 2 2 9" xfId="29156"/>
    <cellStyle name="Separador de milhares 2 3 2 3" xfId="1781"/>
    <cellStyle name="Separador de milhares 2 3 2 3 10" xfId="56126"/>
    <cellStyle name="Separador de milhares 2 3 2 3 2" xfId="21990"/>
    <cellStyle name="Separador de milhares 2 3 2 3 2 2" xfId="22553"/>
    <cellStyle name="Separador de milhares 2 3 2 3 2 2 2" xfId="23440"/>
    <cellStyle name="Separador de milhares 2 3 2 3 2 2 2 2" xfId="25216"/>
    <cellStyle name="Separador de milhares 2 3 2 3 2 2 2 2 2" xfId="28767"/>
    <cellStyle name="Separador de milhares 2 3 2 3 2 2 2 2 2 2" xfId="54491"/>
    <cellStyle name="Separador de milhares 2 3 2 3 2 2 2 2 3" xfId="48540"/>
    <cellStyle name="Separador de milhares 2 3 2 3 2 2 2 3" xfId="26991"/>
    <cellStyle name="Separador de milhares 2 3 2 3 2 2 2 3 2" xfId="54490"/>
    <cellStyle name="Separador de milhares 2 3 2 3 2 2 2 4" xfId="48539"/>
    <cellStyle name="Separador de milhares 2 3 2 3 2 2 3" xfId="24328"/>
    <cellStyle name="Separador de milhares 2 3 2 3 2 2 3 2" xfId="27879"/>
    <cellStyle name="Separador de milhares 2 3 2 3 2 2 3 2 2" xfId="54492"/>
    <cellStyle name="Separador de milhares 2 3 2 3 2 2 3 3" xfId="48541"/>
    <cellStyle name="Separador de milhares 2 3 2 3 2 2 4" xfId="26104"/>
    <cellStyle name="Separador de milhares 2 3 2 3 2 2 4 2" xfId="54489"/>
    <cellStyle name="Separador de milhares 2 3 2 3 2 2 5" xfId="48538"/>
    <cellStyle name="Separador de milhares 2 3 2 3 2 3" xfId="22937"/>
    <cellStyle name="Separador de milhares 2 3 2 3 2 3 2" xfId="24713"/>
    <cellStyle name="Separador de milhares 2 3 2 3 2 3 2 2" xfId="28264"/>
    <cellStyle name="Separador de milhares 2 3 2 3 2 3 2 2 2" xfId="54494"/>
    <cellStyle name="Separador de milhares 2 3 2 3 2 3 2 3" xfId="48543"/>
    <cellStyle name="Separador de milhares 2 3 2 3 2 3 3" xfId="26488"/>
    <cellStyle name="Separador de milhares 2 3 2 3 2 3 3 2" xfId="54493"/>
    <cellStyle name="Separador de milhares 2 3 2 3 2 3 4" xfId="48542"/>
    <cellStyle name="Separador de milhares 2 3 2 3 2 4" xfId="23825"/>
    <cellStyle name="Separador de milhares 2 3 2 3 2 4 2" xfId="27376"/>
    <cellStyle name="Separador de milhares 2 3 2 3 2 4 2 2" xfId="54495"/>
    <cellStyle name="Separador de milhares 2 3 2 3 2 4 3" xfId="48544"/>
    <cellStyle name="Separador de milhares 2 3 2 3 2 5" xfId="25601"/>
    <cellStyle name="Separador de milhares 2 3 2 3 2 5 2" xfId="54488"/>
    <cellStyle name="Separador de milhares 2 3 2 3 2 6" xfId="48537"/>
    <cellStyle name="Separador de milhares 2 3 2 3 3" xfId="22294"/>
    <cellStyle name="Separador de milhares 2 3 2 3 3 2" xfId="23181"/>
    <cellStyle name="Separador de milhares 2 3 2 3 3 2 2" xfId="24957"/>
    <cellStyle name="Separador de milhares 2 3 2 3 3 2 2 2" xfId="28508"/>
    <cellStyle name="Separador de milhares 2 3 2 3 3 2 2 2 2" xfId="54498"/>
    <cellStyle name="Separador de milhares 2 3 2 3 3 2 2 3" xfId="48547"/>
    <cellStyle name="Separador de milhares 2 3 2 3 3 2 3" xfId="26732"/>
    <cellStyle name="Separador de milhares 2 3 2 3 3 2 3 2" xfId="54497"/>
    <cellStyle name="Separador de milhares 2 3 2 3 3 2 4" xfId="48546"/>
    <cellStyle name="Separador de milhares 2 3 2 3 3 3" xfId="24069"/>
    <cellStyle name="Separador de milhares 2 3 2 3 3 3 2" xfId="27620"/>
    <cellStyle name="Separador de milhares 2 3 2 3 3 3 2 2" xfId="54499"/>
    <cellStyle name="Separador de milhares 2 3 2 3 3 3 3" xfId="48548"/>
    <cellStyle name="Separador de milhares 2 3 2 3 3 4" xfId="25845"/>
    <cellStyle name="Separador de milhares 2 3 2 3 3 4 2" xfId="54496"/>
    <cellStyle name="Separador de milhares 2 3 2 3 3 5" xfId="48545"/>
    <cellStyle name="Separador de milhares 2 3 2 3 4" xfId="22413"/>
    <cellStyle name="Separador de milhares 2 3 2 3 4 2" xfId="23300"/>
    <cellStyle name="Separador de milhares 2 3 2 3 4 2 2" xfId="25076"/>
    <cellStyle name="Separador de milhares 2 3 2 3 4 2 2 2" xfId="28627"/>
    <cellStyle name="Separador de milhares 2 3 2 3 4 2 2 2 2" xfId="54502"/>
    <cellStyle name="Separador de milhares 2 3 2 3 4 2 2 3" xfId="48551"/>
    <cellStyle name="Separador de milhares 2 3 2 3 4 2 3" xfId="26851"/>
    <cellStyle name="Separador de milhares 2 3 2 3 4 2 3 2" xfId="54501"/>
    <cellStyle name="Separador de milhares 2 3 2 3 4 2 4" xfId="48550"/>
    <cellStyle name="Separador de milhares 2 3 2 3 4 3" xfId="24188"/>
    <cellStyle name="Separador de milhares 2 3 2 3 4 3 2" xfId="27739"/>
    <cellStyle name="Separador de milhares 2 3 2 3 4 3 2 2" xfId="54503"/>
    <cellStyle name="Separador de milhares 2 3 2 3 4 3 3" xfId="48552"/>
    <cellStyle name="Separador de milhares 2 3 2 3 4 4" xfId="25964"/>
    <cellStyle name="Separador de milhares 2 3 2 3 4 4 2" xfId="54500"/>
    <cellStyle name="Separador de milhares 2 3 2 3 4 5" xfId="48549"/>
    <cellStyle name="Separador de milhares 2 3 2 3 5" xfId="22797"/>
    <cellStyle name="Separador de milhares 2 3 2 3 5 2" xfId="24573"/>
    <cellStyle name="Separador de milhares 2 3 2 3 5 2 2" xfId="28124"/>
    <cellStyle name="Separador de milhares 2 3 2 3 5 2 2 2" xfId="54505"/>
    <cellStyle name="Separador de milhares 2 3 2 3 5 2 3" xfId="48554"/>
    <cellStyle name="Separador de milhares 2 3 2 3 5 3" xfId="26348"/>
    <cellStyle name="Separador de milhares 2 3 2 3 5 3 2" xfId="54504"/>
    <cellStyle name="Separador de milhares 2 3 2 3 5 4" xfId="48553"/>
    <cellStyle name="Separador de milhares 2 3 2 3 6" xfId="23685"/>
    <cellStyle name="Separador de milhares 2 3 2 3 6 2" xfId="27236"/>
    <cellStyle name="Separador de milhares 2 3 2 3 6 2 2" xfId="54506"/>
    <cellStyle name="Separador de milhares 2 3 2 3 6 3" xfId="48555"/>
    <cellStyle name="Separador de milhares 2 3 2 3 7" xfId="25461"/>
    <cellStyle name="Separador de milhares 2 3 2 3 7 2" xfId="52506"/>
    <cellStyle name="Separador de milhares 2 3 2 3 8" xfId="29012"/>
    <cellStyle name="Separador de milhares 2 3 2 3 9" xfId="29155"/>
    <cellStyle name="Separador de milhares 2 3 3" xfId="1551"/>
    <cellStyle name="Separador de milhares 2 3 3 2" xfId="1552"/>
    <cellStyle name="Separador de milhares 2 3 3 2 2" xfId="1784"/>
    <cellStyle name="Separador de milhares 2 3 3 2 2 10" xfId="56127"/>
    <cellStyle name="Separador de milhares 2 3 3 2 2 2" xfId="21993"/>
    <cellStyle name="Separador de milhares 2 3 3 2 2 2 2" xfId="22556"/>
    <cellStyle name="Separador de milhares 2 3 3 2 2 2 2 2" xfId="23443"/>
    <cellStyle name="Separador de milhares 2 3 3 2 2 2 2 2 2" xfId="25219"/>
    <cellStyle name="Separador de milhares 2 3 3 2 2 2 2 2 2 2" xfId="28770"/>
    <cellStyle name="Separador de milhares 2 3 3 2 2 2 2 2 2 2 2" xfId="54510"/>
    <cellStyle name="Separador de milhares 2 3 3 2 2 2 2 2 2 3" xfId="48559"/>
    <cellStyle name="Separador de milhares 2 3 3 2 2 2 2 2 3" xfId="26994"/>
    <cellStyle name="Separador de milhares 2 3 3 2 2 2 2 2 3 2" xfId="54509"/>
    <cellStyle name="Separador de milhares 2 3 3 2 2 2 2 2 4" xfId="48558"/>
    <cellStyle name="Separador de milhares 2 3 3 2 2 2 2 3" xfId="24331"/>
    <cellStyle name="Separador de milhares 2 3 3 2 2 2 2 3 2" xfId="27882"/>
    <cellStyle name="Separador de milhares 2 3 3 2 2 2 2 3 2 2" xfId="54511"/>
    <cellStyle name="Separador de milhares 2 3 3 2 2 2 2 3 3" xfId="48560"/>
    <cellStyle name="Separador de milhares 2 3 3 2 2 2 2 4" xfId="26107"/>
    <cellStyle name="Separador de milhares 2 3 3 2 2 2 2 4 2" xfId="54508"/>
    <cellStyle name="Separador de milhares 2 3 3 2 2 2 2 5" xfId="48557"/>
    <cellStyle name="Separador de milhares 2 3 3 2 2 2 3" xfId="22940"/>
    <cellStyle name="Separador de milhares 2 3 3 2 2 2 3 2" xfId="24716"/>
    <cellStyle name="Separador de milhares 2 3 3 2 2 2 3 2 2" xfId="28267"/>
    <cellStyle name="Separador de milhares 2 3 3 2 2 2 3 2 2 2" xfId="54513"/>
    <cellStyle name="Separador de milhares 2 3 3 2 2 2 3 2 3" xfId="48562"/>
    <cellStyle name="Separador de milhares 2 3 3 2 2 2 3 3" xfId="26491"/>
    <cellStyle name="Separador de milhares 2 3 3 2 2 2 3 3 2" xfId="54512"/>
    <cellStyle name="Separador de milhares 2 3 3 2 2 2 3 4" xfId="48561"/>
    <cellStyle name="Separador de milhares 2 3 3 2 2 2 4" xfId="23828"/>
    <cellStyle name="Separador de milhares 2 3 3 2 2 2 4 2" xfId="27379"/>
    <cellStyle name="Separador de milhares 2 3 3 2 2 2 4 2 2" xfId="54514"/>
    <cellStyle name="Separador de milhares 2 3 3 2 2 2 4 3" xfId="48563"/>
    <cellStyle name="Separador de milhares 2 3 3 2 2 2 5" xfId="25604"/>
    <cellStyle name="Separador de milhares 2 3 3 2 2 2 5 2" xfId="54507"/>
    <cellStyle name="Separador de milhares 2 3 3 2 2 2 6" xfId="48556"/>
    <cellStyle name="Separador de milhares 2 3 3 2 2 3" xfId="22297"/>
    <cellStyle name="Separador de milhares 2 3 3 2 2 3 2" xfId="23184"/>
    <cellStyle name="Separador de milhares 2 3 3 2 2 3 2 2" xfId="24960"/>
    <cellStyle name="Separador de milhares 2 3 3 2 2 3 2 2 2" xfId="28511"/>
    <cellStyle name="Separador de milhares 2 3 3 2 2 3 2 2 2 2" xfId="54517"/>
    <cellStyle name="Separador de milhares 2 3 3 2 2 3 2 2 3" xfId="48566"/>
    <cellStyle name="Separador de milhares 2 3 3 2 2 3 2 3" xfId="26735"/>
    <cellStyle name="Separador de milhares 2 3 3 2 2 3 2 3 2" xfId="54516"/>
    <cellStyle name="Separador de milhares 2 3 3 2 2 3 2 4" xfId="48565"/>
    <cellStyle name="Separador de milhares 2 3 3 2 2 3 3" xfId="24072"/>
    <cellStyle name="Separador de milhares 2 3 3 2 2 3 3 2" xfId="27623"/>
    <cellStyle name="Separador de milhares 2 3 3 2 2 3 3 2 2" xfId="54518"/>
    <cellStyle name="Separador de milhares 2 3 3 2 2 3 3 3" xfId="48567"/>
    <cellStyle name="Separador de milhares 2 3 3 2 2 3 4" xfId="25848"/>
    <cellStyle name="Separador de milhares 2 3 3 2 2 3 4 2" xfId="54515"/>
    <cellStyle name="Separador de milhares 2 3 3 2 2 3 5" xfId="48564"/>
    <cellStyle name="Separador de milhares 2 3 3 2 2 4" xfId="22416"/>
    <cellStyle name="Separador de milhares 2 3 3 2 2 4 2" xfId="23303"/>
    <cellStyle name="Separador de milhares 2 3 3 2 2 4 2 2" xfId="25079"/>
    <cellStyle name="Separador de milhares 2 3 3 2 2 4 2 2 2" xfId="28630"/>
    <cellStyle name="Separador de milhares 2 3 3 2 2 4 2 2 2 2" xfId="54521"/>
    <cellStyle name="Separador de milhares 2 3 3 2 2 4 2 2 3" xfId="48570"/>
    <cellStyle name="Separador de milhares 2 3 3 2 2 4 2 3" xfId="26854"/>
    <cellStyle name="Separador de milhares 2 3 3 2 2 4 2 3 2" xfId="54520"/>
    <cellStyle name="Separador de milhares 2 3 3 2 2 4 2 4" xfId="48569"/>
    <cellStyle name="Separador de milhares 2 3 3 2 2 4 3" xfId="24191"/>
    <cellStyle name="Separador de milhares 2 3 3 2 2 4 3 2" xfId="27742"/>
    <cellStyle name="Separador de milhares 2 3 3 2 2 4 3 2 2" xfId="54522"/>
    <cellStyle name="Separador de milhares 2 3 3 2 2 4 3 3" xfId="48571"/>
    <cellStyle name="Separador de milhares 2 3 3 2 2 4 4" xfId="25967"/>
    <cellStyle name="Separador de milhares 2 3 3 2 2 4 4 2" xfId="54519"/>
    <cellStyle name="Separador de milhares 2 3 3 2 2 4 5" xfId="48568"/>
    <cellStyle name="Separador de milhares 2 3 3 2 2 5" xfId="22800"/>
    <cellStyle name="Separador de milhares 2 3 3 2 2 5 2" xfId="24576"/>
    <cellStyle name="Separador de milhares 2 3 3 2 2 5 2 2" xfId="28127"/>
    <cellStyle name="Separador de milhares 2 3 3 2 2 5 2 2 2" xfId="54524"/>
    <cellStyle name="Separador de milhares 2 3 3 2 2 5 2 3" xfId="48573"/>
    <cellStyle name="Separador de milhares 2 3 3 2 2 5 3" xfId="26351"/>
    <cellStyle name="Separador de milhares 2 3 3 2 2 5 3 2" xfId="54523"/>
    <cellStyle name="Separador de milhares 2 3 3 2 2 5 4" xfId="48572"/>
    <cellStyle name="Separador de milhares 2 3 3 2 2 6" xfId="23688"/>
    <cellStyle name="Separador de milhares 2 3 3 2 2 6 2" xfId="27239"/>
    <cellStyle name="Separador de milhares 2 3 3 2 2 6 2 2" xfId="54525"/>
    <cellStyle name="Separador de milhares 2 3 3 2 2 6 3" xfId="48574"/>
    <cellStyle name="Separador de milhares 2 3 3 2 2 7" xfId="25464"/>
    <cellStyle name="Separador de milhares 2 3 3 2 2 7 2" xfId="52509"/>
    <cellStyle name="Separador de milhares 2 3 3 2 2 8" xfId="29015"/>
    <cellStyle name="Separador de milhares 2 3 3 2 2 9" xfId="29158"/>
    <cellStyle name="Separador de milhares 2 3 3 3" xfId="1783"/>
    <cellStyle name="Separador de milhares 2 3 3 3 10" xfId="56128"/>
    <cellStyle name="Separador de milhares 2 3 3 3 2" xfId="21992"/>
    <cellStyle name="Separador de milhares 2 3 3 3 2 2" xfId="22555"/>
    <cellStyle name="Separador de milhares 2 3 3 3 2 2 2" xfId="23442"/>
    <cellStyle name="Separador de milhares 2 3 3 3 2 2 2 2" xfId="25218"/>
    <cellStyle name="Separador de milhares 2 3 3 3 2 2 2 2 2" xfId="28769"/>
    <cellStyle name="Separador de milhares 2 3 3 3 2 2 2 2 2 2" xfId="54529"/>
    <cellStyle name="Separador de milhares 2 3 3 3 2 2 2 2 3" xfId="48578"/>
    <cellStyle name="Separador de milhares 2 3 3 3 2 2 2 3" xfId="26993"/>
    <cellStyle name="Separador de milhares 2 3 3 3 2 2 2 3 2" xfId="54528"/>
    <cellStyle name="Separador de milhares 2 3 3 3 2 2 2 4" xfId="48577"/>
    <cellStyle name="Separador de milhares 2 3 3 3 2 2 3" xfId="24330"/>
    <cellStyle name="Separador de milhares 2 3 3 3 2 2 3 2" xfId="27881"/>
    <cellStyle name="Separador de milhares 2 3 3 3 2 2 3 2 2" xfId="54530"/>
    <cellStyle name="Separador de milhares 2 3 3 3 2 2 3 3" xfId="48579"/>
    <cellStyle name="Separador de milhares 2 3 3 3 2 2 4" xfId="26106"/>
    <cellStyle name="Separador de milhares 2 3 3 3 2 2 4 2" xfId="54527"/>
    <cellStyle name="Separador de milhares 2 3 3 3 2 2 5" xfId="48576"/>
    <cellStyle name="Separador de milhares 2 3 3 3 2 3" xfId="22939"/>
    <cellStyle name="Separador de milhares 2 3 3 3 2 3 2" xfId="24715"/>
    <cellStyle name="Separador de milhares 2 3 3 3 2 3 2 2" xfId="28266"/>
    <cellStyle name="Separador de milhares 2 3 3 3 2 3 2 2 2" xfId="54532"/>
    <cellStyle name="Separador de milhares 2 3 3 3 2 3 2 3" xfId="48581"/>
    <cellStyle name="Separador de milhares 2 3 3 3 2 3 3" xfId="26490"/>
    <cellStyle name="Separador de milhares 2 3 3 3 2 3 3 2" xfId="54531"/>
    <cellStyle name="Separador de milhares 2 3 3 3 2 3 4" xfId="48580"/>
    <cellStyle name="Separador de milhares 2 3 3 3 2 4" xfId="23827"/>
    <cellStyle name="Separador de milhares 2 3 3 3 2 4 2" xfId="27378"/>
    <cellStyle name="Separador de milhares 2 3 3 3 2 4 2 2" xfId="54533"/>
    <cellStyle name="Separador de milhares 2 3 3 3 2 4 3" xfId="48582"/>
    <cellStyle name="Separador de milhares 2 3 3 3 2 5" xfId="25603"/>
    <cellStyle name="Separador de milhares 2 3 3 3 2 5 2" xfId="54526"/>
    <cellStyle name="Separador de milhares 2 3 3 3 2 6" xfId="48575"/>
    <cellStyle name="Separador de milhares 2 3 3 3 3" xfId="22296"/>
    <cellStyle name="Separador de milhares 2 3 3 3 3 2" xfId="23183"/>
    <cellStyle name="Separador de milhares 2 3 3 3 3 2 2" xfId="24959"/>
    <cellStyle name="Separador de milhares 2 3 3 3 3 2 2 2" xfId="28510"/>
    <cellStyle name="Separador de milhares 2 3 3 3 3 2 2 2 2" xfId="54536"/>
    <cellStyle name="Separador de milhares 2 3 3 3 3 2 2 3" xfId="48585"/>
    <cellStyle name="Separador de milhares 2 3 3 3 3 2 3" xfId="26734"/>
    <cellStyle name="Separador de milhares 2 3 3 3 3 2 3 2" xfId="54535"/>
    <cellStyle name="Separador de milhares 2 3 3 3 3 2 4" xfId="48584"/>
    <cellStyle name="Separador de milhares 2 3 3 3 3 3" xfId="24071"/>
    <cellStyle name="Separador de milhares 2 3 3 3 3 3 2" xfId="27622"/>
    <cellStyle name="Separador de milhares 2 3 3 3 3 3 2 2" xfId="54537"/>
    <cellStyle name="Separador de milhares 2 3 3 3 3 3 3" xfId="48586"/>
    <cellStyle name="Separador de milhares 2 3 3 3 3 4" xfId="25847"/>
    <cellStyle name="Separador de milhares 2 3 3 3 3 4 2" xfId="54534"/>
    <cellStyle name="Separador de milhares 2 3 3 3 3 5" xfId="48583"/>
    <cellStyle name="Separador de milhares 2 3 3 3 4" xfId="22415"/>
    <cellStyle name="Separador de milhares 2 3 3 3 4 2" xfId="23302"/>
    <cellStyle name="Separador de milhares 2 3 3 3 4 2 2" xfId="25078"/>
    <cellStyle name="Separador de milhares 2 3 3 3 4 2 2 2" xfId="28629"/>
    <cellStyle name="Separador de milhares 2 3 3 3 4 2 2 2 2" xfId="54540"/>
    <cellStyle name="Separador de milhares 2 3 3 3 4 2 2 3" xfId="48589"/>
    <cellStyle name="Separador de milhares 2 3 3 3 4 2 3" xfId="26853"/>
    <cellStyle name="Separador de milhares 2 3 3 3 4 2 3 2" xfId="54539"/>
    <cellStyle name="Separador de milhares 2 3 3 3 4 2 4" xfId="48588"/>
    <cellStyle name="Separador de milhares 2 3 3 3 4 3" xfId="24190"/>
    <cellStyle name="Separador de milhares 2 3 3 3 4 3 2" xfId="27741"/>
    <cellStyle name="Separador de milhares 2 3 3 3 4 3 2 2" xfId="54541"/>
    <cellStyle name="Separador de milhares 2 3 3 3 4 3 3" xfId="48590"/>
    <cellStyle name="Separador de milhares 2 3 3 3 4 4" xfId="25966"/>
    <cellStyle name="Separador de milhares 2 3 3 3 4 4 2" xfId="54538"/>
    <cellStyle name="Separador de milhares 2 3 3 3 4 5" xfId="48587"/>
    <cellStyle name="Separador de milhares 2 3 3 3 5" xfId="22799"/>
    <cellStyle name="Separador de milhares 2 3 3 3 5 2" xfId="24575"/>
    <cellStyle name="Separador de milhares 2 3 3 3 5 2 2" xfId="28126"/>
    <cellStyle name="Separador de milhares 2 3 3 3 5 2 2 2" xfId="54543"/>
    <cellStyle name="Separador de milhares 2 3 3 3 5 2 3" xfId="48592"/>
    <cellStyle name="Separador de milhares 2 3 3 3 5 3" xfId="26350"/>
    <cellStyle name="Separador de milhares 2 3 3 3 5 3 2" xfId="54542"/>
    <cellStyle name="Separador de milhares 2 3 3 3 5 4" xfId="48591"/>
    <cellStyle name="Separador de milhares 2 3 3 3 6" xfId="23687"/>
    <cellStyle name="Separador de milhares 2 3 3 3 6 2" xfId="27238"/>
    <cellStyle name="Separador de milhares 2 3 3 3 6 2 2" xfId="54544"/>
    <cellStyle name="Separador de milhares 2 3 3 3 6 3" xfId="48593"/>
    <cellStyle name="Separador de milhares 2 3 3 3 7" xfId="25463"/>
    <cellStyle name="Separador de milhares 2 3 3 3 7 2" xfId="52508"/>
    <cellStyle name="Separador de milhares 2 3 3 3 8" xfId="29014"/>
    <cellStyle name="Separador de milhares 2 3 3 3 9" xfId="29157"/>
    <cellStyle name="Separador de milhares 2 3 4" xfId="1553"/>
    <cellStyle name="Separador de milhares 2 3 4 2" xfId="1554"/>
    <cellStyle name="Separador de milhares 2 3 4 2 2" xfId="1786"/>
    <cellStyle name="Separador de milhares 2 3 4 2 2 10" xfId="56129"/>
    <cellStyle name="Separador de milhares 2 3 4 2 2 2" xfId="21995"/>
    <cellStyle name="Separador de milhares 2 3 4 2 2 2 2" xfId="22558"/>
    <cellStyle name="Separador de milhares 2 3 4 2 2 2 2 2" xfId="23445"/>
    <cellStyle name="Separador de milhares 2 3 4 2 2 2 2 2 2" xfId="25221"/>
    <cellStyle name="Separador de milhares 2 3 4 2 2 2 2 2 2 2" xfId="28772"/>
    <cellStyle name="Separador de milhares 2 3 4 2 2 2 2 2 2 2 2" xfId="54548"/>
    <cellStyle name="Separador de milhares 2 3 4 2 2 2 2 2 2 3" xfId="48597"/>
    <cellStyle name="Separador de milhares 2 3 4 2 2 2 2 2 3" xfId="26996"/>
    <cellStyle name="Separador de milhares 2 3 4 2 2 2 2 2 3 2" xfId="54547"/>
    <cellStyle name="Separador de milhares 2 3 4 2 2 2 2 2 4" xfId="48596"/>
    <cellStyle name="Separador de milhares 2 3 4 2 2 2 2 3" xfId="24333"/>
    <cellStyle name="Separador de milhares 2 3 4 2 2 2 2 3 2" xfId="27884"/>
    <cellStyle name="Separador de milhares 2 3 4 2 2 2 2 3 2 2" xfId="54549"/>
    <cellStyle name="Separador de milhares 2 3 4 2 2 2 2 3 3" xfId="48598"/>
    <cellStyle name="Separador de milhares 2 3 4 2 2 2 2 4" xfId="26109"/>
    <cellStyle name="Separador de milhares 2 3 4 2 2 2 2 4 2" xfId="54546"/>
    <cellStyle name="Separador de milhares 2 3 4 2 2 2 2 5" xfId="48595"/>
    <cellStyle name="Separador de milhares 2 3 4 2 2 2 3" xfId="22942"/>
    <cellStyle name="Separador de milhares 2 3 4 2 2 2 3 2" xfId="24718"/>
    <cellStyle name="Separador de milhares 2 3 4 2 2 2 3 2 2" xfId="28269"/>
    <cellStyle name="Separador de milhares 2 3 4 2 2 2 3 2 2 2" xfId="54551"/>
    <cellStyle name="Separador de milhares 2 3 4 2 2 2 3 2 3" xfId="48600"/>
    <cellStyle name="Separador de milhares 2 3 4 2 2 2 3 3" xfId="26493"/>
    <cellStyle name="Separador de milhares 2 3 4 2 2 2 3 3 2" xfId="54550"/>
    <cellStyle name="Separador de milhares 2 3 4 2 2 2 3 4" xfId="48599"/>
    <cellStyle name="Separador de milhares 2 3 4 2 2 2 4" xfId="23830"/>
    <cellStyle name="Separador de milhares 2 3 4 2 2 2 4 2" xfId="27381"/>
    <cellStyle name="Separador de milhares 2 3 4 2 2 2 4 2 2" xfId="54552"/>
    <cellStyle name="Separador de milhares 2 3 4 2 2 2 4 3" xfId="48601"/>
    <cellStyle name="Separador de milhares 2 3 4 2 2 2 5" xfId="25606"/>
    <cellStyle name="Separador de milhares 2 3 4 2 2 2 5 2" xfId="54545"/>
    <cellStyle name="Separador de milhares 2 3 4 2 2 2 6" xfId="48594"/>
    <cellStyle name="Separador de milhares 2 3 4 2 2 3" xfId="22299"/>
    <cellStyle name="Separador de milhares 2 3 4 2 2 3 2" xfId="23186"/>
    <cellStyle name="Separador de milhares 2 3 4 2 2 3 2 2" xfId="24962"/>
    <cellStyle name="Separador de milhares 2 3 4 2 2 3 2 2 2" xfId="28513"/>
    <cellStyle name="Separador de milhares 2 3 4 2 2 3 2 2 2 2" xfId="54555"/>
    <cellStyle name="Separador de milhares 2 3 4 2 2 3 2 2 3" xfId="48604"/>
    <cellStyle name="Separador de milhares 2 3 4 2 2 3 2 3" xfId="26737"/>
    <cellStyle name="Separador de milhares 2 3 4 2 2 3 2 3 2" xfId="54554"/>
    <cellStyle name="Separador de milhares 2 3 4 2 2 3 2 4" xfId="48603"/>
    <cellStyle name="Separador de milhares 2 3 4 2 2 3 3" xfId="24074"/>
    <cellStyle name="Separador de milhares 2 3 4 2 2 3 3 2" xfId="27625"/>
    <cellStyle name="Separador de milhares 2 3 4 2 2 3 3 2 2" xfId="54556"/>
    <cellStyle name="Separador de milhares 2 3 4 2 2 3 3 3" xfId="48605"/>
    <cellStyle name="Separador de milhares 2 3 4 2 2 3 4" xfId="25850"/>
    <cellStyle name="Separador de milhares 2 3 4 2 2 3 4 2" xfId="54553"/>
    <cellStyle name="Separador de milhares 2 3 4 2 2 3 5" xfId="48602"/>
    <cellStyle name="Separador de milhares 2 3 4 2 2 4" xfId="22418"/>
    <cellStyle name="Separador de milhares 2 3 4 2 2 4 2" xfId="23305"/>
    <cellStyle name="Separador de milhares 2 3 4 2 2 4 2 2" xfId="25081"/>
    <cellStyle name="Separador de milhares 2 3 4 2 2 4 2 2 2" xfId="28632"/>
    <cellStyle name="Separador de milhares 2 3 4 2 2 4 2 2 2 2" xfId="54559"/>
    <cellStyle name="Separador de milhares 2 3 4 2 2 4 2 2 3" xfId="48608"/>
    <cellStyle name="Separador de milhares 2 3 4 2 2 4 2 3" xfId="26856"/>
    <cellStyle name="Separador de milhares 2 3 4 2 2 4 2 3 2" xfId="54558"/>
    <cellStyle name="Separador de milhares 2 3 4 2 2 4 2 4" xfId="48607"/>
    <cellStyle name="Separador de milhares 2 3 4 2 2 4 3" xfId="24193"/>
    <cellStyle name="Separador de milhares 2 3 4 2 2 4 3 2" xfId="27744"/>
    <cellStyle name="Separador de milhares 2 3 4 2 2 4 3 2 2" xfId="54560"/>
    <cellStyle name="Separador de milhares 2 3 4 2 2 4 3 3" xfId="48609"/>
    <cellStyle name="Separador de milhares 2 3 4 2 2 4 4" xfId="25969"/>
    <cellStyle name="Separador de milhares 2 3 4 2 2 4 4 2" xfId="54557"/>
    <cellStyle name="Separador de milhares 2 3 4 2 2 4 5" xfId="48606"/>
    <cellStyle name="Separador de milhares 2 3 4 2 2 5" xfId="22802"/>
    <cellStyle name="Separador de milhares 2 3 4 2 2 5 2" xfId="24578"/>
    <cellStyle name="Separador de milhares 2 3 4 2 2 5 2 2" xfId="28129"/>
    <cellStyle name="Separador de milhares 2 3 4 2 2 5 2 2 2" xfId="54562"/>
    <cellStyle name="Separador de milhares 2 3 4 2 2 5 2 3" xfId="48611"/>
    <cellStyle name="Separador de milhares 2 3 4 2 2 5 3" xfId="26353"/>
    <cellStyle name="Separador de milhares 2 3 4 2 2 5 3 2" xfId="54561"/>
    <cellStyle name="Separador de milhares 2 3 4 2 2 5 4" xfId="48610"/>
    <cellStyle name="Separador de milhares 2 3 4 2 2 6" xfId="23690"/>
    <cellStyle name="Separador de milhares 2 3 4 2 2 6 2" xfId="27241"/>
    <cellStyle name="Separador de milhares 2 3 4 2 2 6 2 2" xfId="54563"/>
    <cellStyle name="Separador de milhares 2 3 4 2 2 6 3" xfId="48612"/>
    <cellStyle name="Separador de milhares 2 3 4 2 2 7" xfId="25466"/>
    <cellStyle name="Separador de milhares 2 3 4 2 2 7 2" xfId="52511"/>
    <cellStyle name="Separador de milhares 2 3 4 2 2 8" xfId="29017"/>
    <cellStyle name="Separador de milhares 2 3 4 2 2 9" xfId="29160"/>
    <cellStyle name="Separador de milhares 2 3 4 3" xfId="1785"/>
    <cellStyle name="Separador de milhares 2 3 4 3 10" xfId="56130"/>
    <cellStyle name="Separador de milhares 2 3 4 3 2" xfId="21994"/>
    <cellStyle name="Separador de milhares 2 3 4 3 2 2" xfId="22557"/>
    <cellStyle name="Separador de milhares 2 3 4 3 2 2 2" xfId="23444"/>
    <cellStyle name="Separador de milhares 2 3 4 3 2 2 2 2" xfId="25220"/>
    <cellStyle name="Separador de milhares 2 3 4 3 2 2 2 2 2" xfId="28771"/>
    <cellStyle name="Separador de milhares 2 3 4 3 2 2 2 2 2 2" xfId="54567"/>
    <cellStyle name="Separador de milhares 2 3 4 3 2 2 2 2 3" xfId="48616"/>
    <cellStyle name="Separador de milhares 2 3 4 3 2 2 2 3" xfId="26995"/>
    <cellStyle name="Separador de milhares 2 3 4 3 2 2 2 3 2" xfId="54566"/>
    <cellStyle name="Separador de milhares 2 3 4 3 2 2 2 4" xfId="48615"/>
    <cellStyle name="Separador de milhares 2 3 4 3 2 2 3" xfId="24332"/>
    <cellStyle name="Separador de milhares 2 3 4 3 2 2 3 2" xfId="27883"/>
    <cellStyle name="Separador de milhares 2 3 4 3 2 2 3 2 2" xfId="54568"/>
    <cellStyle name="Separador de milhares 2 3 4 3 2 2 3 3" xfId="48617"/>
    <cellStyle name="Separador de milhares 2 3 4 3 2 2 4" xfId="26108"/>
    <cellStyle name="Separador de milhares 2 3 4 3 2 2 4 2" xfId="54565"/>
    <cellStyle name="Separador de milhares 2 3 4 3 2 2 5" xfId="48614"/>
    <cellStyle name="Separador de milhares 2 3 4 3 2 3" xfId="22941"/>
    <cellStyle name="Separador de milhares 2 3 4 3 2 3 2" xfId="24717"/>
    <cellStyle name="Separador de milhares 2 3 4 3 2 3 2 2" xfId="28268"/>
    <cellStyle name="Separador de milhares 2 3 4 3 2 3 2 2 2" xfId="54570"/>
    <cellStyle name="Separador de milhares 2 3 4 3 2 3 2 3" xfId="48619"/>
    <cellStyle name="Separador de milhares 2 3 4 3 2 3 3" xfId="26492"/>
    <cellStyle name="Separador de milhares 2 3 4 3 2 3 3 2" xfId="54569"/>
    <cellStyle name="Separador de milhares 2 3 4 3 2 3 4" xfId="48618"/>
    <cellStyle name="Separador de milhares 2 3 4 3 2 4" xfId="23829"/>
    <cellStyle name="Separador de milhares 2 3 4 3 2 4 2" xfId="27380"/>
    <cellStyle name="Separador de milhares 2 3 4 3 2 4 2 2" xfId="54571"/>
    <cellStyle name="Separador de milhares 2 3 4 3 2 4 3" xfId="48620"/>
    <cellStyle name="Separador de milhares 2 3 4 3 2 5" xfId="25605"/>
    <cellStyle name="Separador de milhares 2 3 4 3 2 5 2" xfId="54564"/>
    <cellStyle name="Separador de milhares 2 3 4 3 2 6" xfId="48613"/>
    <cellStyle name="Separador de milhares 2 3 4 3 3" xfId="22298"/>
    <cellStyle name="Separador de milhares 2 3 4 3 3 2" xfId="23185"/>
    <cellStyle name="Separador de milhares 2 3 4 3 3 2 2" xfId="24961"/>
    <cellStyle name="Separador de milhares 2 3 4 3 3 2 2 2" xfId="28512"/>
    <cellStyle name="Separador de milhares 2 3 4 3 3 2 2 2 2" xfId="54574"/>
    <cellStyle name="Separador de milhares 2 3 4 3 3 2 2 3" xfId="48623"/>
    <cellStyle name="Separador de milhares 2 3 4 3 3 2 3" xfId="26736"/>
    <cellStyle name="Separador de milhares 2 3 4 3 3 2 3 2" xfId="54573"/>
    <cellStyle name="Separador de milhares 2 3 4 3 3 2 4" xfId="48622"/>
    <cellStyle name="Separador de milhares 2 3 4 3 3 3" xfId="24073"/>
    <cellStyle name="Separador de milhares 2 3 4 3 3 3 2" xfId="27624"/>
    <cellStyle name="Separador de milhares 2 3 4 3 3 3 2 2" xfId="54575"/>
    <cellStyle name="Separador de milhares 2 3 4 3 3 3 3" xfId="48624"/>
    <cellStyle name="Separador de milhares 2 3 4 3 3 4" xfId="25849"/>
    <cellStyle name="Separador de milhares 2 3 4 3 3 4 2" xfId="54572"/>
    <cellStyle name="Separador de milhares 2 3 4 3 3 5" xfId="48621"/>
    <cellStyle name="Separador de milhares 2 3 4 3 4" xfId="22417"/>
    <cellStyle name="Separador de milhares 2 3 4 3 4 2" xfId="23304"/>
    <cellStyle name="Separador de milhares 2 3 4 3 4 2 2" xfId="25080"/>
    <cellStyle name="Separador de milhares 2 3 4 3 4 2 2 2" xfId="28631"/>
    <cellStyle name="Separador de milhares 2 3 4 3 4 2 2 2 2" xfId="54578"/>
    <cellStyle name="Separador de milhares 2 3 4 3 4 2 2 3" xfId="48627"/>
    <cellStyle name="Separador de milhares 2 3 4 3 4 2 3" xfId="26855"/>
    <cellStyle name="Separador de milhares 2 3 4 3 4 2 3 2" xfId="54577"/>
    <cellStyle name="Separador de milhares 2 3 4 3 4 2 4" xfId="48626"/>
    <cellStyle name="Separador de milhares 2 3 4 3 4 3" xfId="24192"/>
    <cellStyle name="Separador de milhares 2 3 4 3 4 3 2" xfId="27743"/>
    <cellStyle name="Separador de milhares 2 3 4 3 4 3 2 2" xfId="54579"/>
    <cellStyle name="Separador de milhares 2 3 4 3 4 3 3" xfId="48628"/>
    <cellStyle name="Separador de milhares 2 3 4 3 4 4" xfId="25968"/>
    <cellStyle name="Separador de milhares 2 3 4 3 4 4 2" xfId="54576"/>
    <cellStyle name="Separador de milhares 2 3 4 3 4 5" xfId="48625"/>
    <cellStyle name="Separador de milhares 2 3 4 3 5" xfId="22801"/>
    <cellStyle name="Separador de milhares 2 3 4 3 5 2" xfId="24577"/>
    <cellStyle name="Separador de milhares 2 3 4 3 5 2 2" xfId="28128"/>
    <cellStyle name="Separador de milhares 2 3 4 3 5 2 2 2" xfId="54581"/>
    <cellStyle name="Separador de milhares 2 3 4 3 5 2 3" xfId="48630"/>
    <cellStyle name="Separador de milhares 2 3 4 3 5 3" xfId="26352"/>
    <cellStyle name="Separador de milhares 2 3 4 3 5 3 2" xfId="54580"/>
    <cellStyle name="Separador de milhares 2 3 4 3 5 4" xfId="48629"/>
    <cellStyle name="Separador de milhares 2 3 4 3 6" xfId="23689"/>
    <cellStyle name="Separador de milhares 2 3 4 3 6 2" xfId="27240"/>
    <cellStyle name="Separador de milhares 2 3 4 3 6 2 2" xfId="54582"/>
    <cellStyle name="Separador de milhares 2 3 4 3 6 3" xfId="48631"/>
    <cellStyle name="Separador de milhares 2 3 4 3 7" xfId="25465"/>
    <cellStyle name="Separador de milhares 2 3 4 3 7 2" xfId="52510"/>
    <cellStyle name="Separador de milhares 2 3 4 3 8" xfId="29016"/>
    <cellStyle name="Separador de milhares 2 3 4 3 9" xfId="29159"/>
    <cellStyle name="Separador de milhares 2 3 5" xfId="1555"/>
    <cellStyle name="Separador de milhares 2 3 5 2" xfId="1556"/>
    <cellStyle name="Separador de milhares 2 3 5 2 2" xfId="1788"/>
    <cellStyle name="Separador de milhares 2 3 5 2 2 10" xfId="56131"/>
    <cellStyle name="Separador de milhares 2 3 5 2 2 2" xfId="21997"/>
    <cellStyle name="Separador de milhares 2 3 5 2 2 2 2" xfId="22560"/>
    <cellStyle name="Separador de milhares 2 3 5 2 2 2 2 2" xfId="23447"/>
    <cellStyle name="Separador de milhares 2 3 5 2 2 2 2 2 2" xfId="25223"/>
    <cellStyle name="Separador de milhares 2 3 5 2 2 2 2 2 2 2" xfId="28774"/>
    <cellStyle name="Separador de milhares 2 3 5 2 2 2 2 2 2 2 2" xfId="54586"/>
    <cellStyle name="Separador de milhares 2 3 5 2 2 2 2 2 2 3" xfId="48635"/>
    <cellStyle name="Separador de milhares 2 3 5 2 2 2 2 2 3" xfId="26998"/>
    <cellStyle name="Separador de milhares 2 3 5 2 2 2 2 2 3 2" xfId="54585"/>
    <cellStyle name="Separador de milhares 2 3 5 2 2 2 2 2 4" xfId="48634"/>
    <cellStyle name="Separador de milhares 2 3 5 2 2 2 2 3" xfId="24335"/>
    <cellStyle name="Separador de milhares 2 3 5 2 2 2 2 3 2" xfId="27886"/>
    <cellStyle name="Separador de milhares 2 3 5 2 2 2 2 3 2 2" xfId="54587"/>
    <cellStyle name="Separador de milhares 2 3 5 2 2 2 2 3 3" xfId="48636"/>
    <cellStyle name="Separador de milhares 2 3 5 2 2 2 2 4" xfId="26111"/>
    <cellStyle name="Separador de milhares 2 3 5 2 2 2 2 4 2" xfId="54584"/>
    <cellStyle name="Separador de milhares 2 3 5 2 2 2 2 5" xfId="48633"/>
    <cellStyle name="Separador de milhares 2 3 5 2 2 2 3" xfId="22944"/>
    <cellStyle name="Separador de milhares 2 3 5 2 2 2 3 2" xfId="24720"/>
    <cellStyle name="Separador de milhares 2 3 5 2 2 2 3 2 2" xfId="28271"/>
    <cellStyle name="Separador de milhares 2 3 5 2 2 2 3 2 2 2" xfId="54589"/>
    <cellStyle name="Separador de milhares 2 3 5 2 2 2 3 2 3" xfId="48638"/>
    <cellStyle name="Separador de milhares 2 3 5 2 2 2 3 3" xfId="26495"/>
    <cellStyle name="Separador de milhares 2 3 5 2 2 2 3 3 2" xfId="54588"/>
    <cellStyle name="Separador de milhares 2 3 5 2 2 2 3 4" xfId="48637"/>
    <cellStyle name="Separador de milhares 2 3 5 2 2 2 4" xfId="23832"/>
    <cellStyle name="Separador de milhares 2 3 5 2 2 2 4 2" xfId="27383"/>
    <cellStyle name="Separador de milhares 2 3 5 2 2 2 4 2 2" xfId="54590"/>
    <cellStyle name="Separador de milhares 2 3 5 2 2 2 4 3" xfId="48639"/>
    <cellStyle name="Separador de milhares 2 3 5 2 2 2 5" xfId="25608"/>
    <cellStyle name="Separador de milhares 2 3 5 2 2 2 5 2" xfId="54583"/>
    <cellStyle name="Separador de milhares 2 3 5 2 2 2 6" xfId="48632"/>
    <cellStyle name="Separador de milhares 2 3 5 2 2 3" xfId="22301"/>
    <cellStyle name="Separador de milhares 2 3 5 2 2 3 2" xfId="23188"/>
    <cellStyle name="Separador de milhares 2 3 5 2 2 3 2 2" xfId="24964"/>
    <cellStyle name="Separador de milhares 2 3 5 2 2 3 2 2 2" xfId="28515"/>
    <cellStyle name="Separador de milhares 2 3 5 2 2 3 2 2 2 2" xfId="54593"/>
    <cellStyle name="Separador de milhares 2 3 5 2 2 3 2 2 3" xfId="48642"/>
    <cellStyle name="Separador de milhares 2 3 5 2 2 3 2 3" xfId="26739"/>
    <cellStyle name="Separador de milhares 2 3 5 2 2 3 2 3 2" xfId="54592"/>
    <cellStyle name="Separador de milhares 2 3 5 2 2 3 2 4" xfId="48641"/>
    <cellStyle name="Separador de milhares 2 3 5 2 2 3 3" xfId="24076"/>
    <cellStyle name="Separador de milhares 2 3 5 2 2 3 3 2" xfId="27627"/>
    <cellStyle name="Separador de milhares 2 3 5 2 2 3 3 2 2" xfId="54594"/>
    <cellStyle name="Separador de milhares 2 3 5 2 2 3 3 3" xfId="48643"/>
    <cellStyle name="Separador de milhares 2 3 5 2 2 3 4" xfId="25852"/>
    <cellStyle name="Separador de milhares 2 3 5 2 2 3 4 2" xfId="54591"/>
    <cellStyle name="Separador de milhares 2 3 5 2 2 3 5" xfId="48640"/>
    <cellStyle name="Separador de milhares 2 3 5 2 2 4" xfId="22420"/>
    <cellStyle name="Separador de milhares 2 3 5 2 2 4 2" xfId="23307"/>
    <cellStyle name="Separador de milhares 2 3 5 2 2 4 2 2" xfId="25083"/>
    <cellStyle name="Separador de milhares 2 3 5 2 2 4 2 2 2" xfId="28634"/>
    <cellStyle name="Separador de milhares 2 3 5 2 2 4 2 2 2 2" xfId="54597"/>
    <cellStyle name="Separador de milhares 2 3 5 2 2 4 2 2 3" xfId="48646"/>
    <cellStyle name="Separador de milhares 2 3 5 2 2 4 2 3" xfId="26858"/>
    <cellStyle name="Separador de milhares 2 3 5 2 2 4 2 3 2" xfId="54596"/>
    <cellStyle name="Separador de milhares 2 3 5 2 2 4 2 4" xfId="48645"/>
    <cellStyle name="Separador de milhares 2 3 5 2 2 4 3" xfId="24195"/>
    <cellStyle name="Separador de milhares 2 3 5 2 2 4 3 2" xfId="27746"/>
    <cellStyle name="Separador de milhares 2 3 5 2 2 4 3 2 2" xfId="54598"/>
    <cellStyle name="Separador de milhares 2 3 5 2 2 4 3 3" xfId="48647"/>
    <cellStyle name="Separador de milhares 2 3 5 2 2 4 4" xfId="25971"/>
    <cellStyle name="Separador de milhares 2 3 5 2 2 4 4 2" xfId="54595"/>
    <cellStyle name="Separador de milhares 2 3 5 2 2 4 5" xfId="48644"/>
    <cellStyle name="Separador de milhares 2 3 5 2 2 5" xfId="22804"/>
    <cellStyle name="Separador de milhares 2 3 5 2 2 5 2" xfId="24580"/>
    <cellStyle name="Separador de milhares 2 3 5 2 2 5 2 2" xfId="28131"/>
    <cellStyle name="Separador de milhares 2 3 5 2 2 5 2 2 2" xfId="54600"/>
    <cellStyle name="Separador de milhares 2 3 5 2 2 5 2 3" xfId="48649"/>
    <cellStyle name="Separador de milhares 2 3 5 2 2 5 3" xfId="26355"/>
    <cellStyle name="Separador de milhares 2 3 5 2 2 5 3 2" xfId="54599"/>
    <cellStyle name="Separador de milhares 2 3 5 2 2 5 4" xfId="48648"/>
    <cellStyle name="Separador de milhares 2 3 5 2 2 6" xfId="23692"/>
    <cellStyle name="Separador de milhares 2 3 5 2 2 6 2" xfId="27243"/>
    <cellStyle name="Separador de milhares 2 3 5 2 2 6 2 2" xfId="54601"/>
    <cellStyle name="Separador de milhares 2 3 5 2 2 6 3" xfId="48650"/>
    <cellStyle name="Separador de milhares 2 3 5 2 2 7" xfId="25468"/>
    <cellStyle name="Separador de milhares 2 3 5 2 2 7 2" xfId="52513"/>
    <cellStyle name="Separador de milhares 2 3 5 2 2 8" xfId="29019"/>
    <cellStyle name="Separador de milhares 2 3 5 2 2 9" xfId="29162"/>
    <cellStyle name="Separador de milhares 2 3 5 3" xfId="1787"/>
    <cellStyle name="Separador de milhares 2 3 5 3 10" xfId="56132"/>
    <cellStyle name="Separador de milhares 2 3 5 3 2" xfId="21996"/>
    <cellStyle name="Separador de milhares 2 3 5 3 2 2" xfId="22559"/>
    <cellStyle name="Separador de milhares 2 3 5 3 2 2 2" xfId="23446"/>
    <cellStyle name="Separador de milhares 2 3 5 3 2 2 2 2" xfId="25222"/>
    <cellStyle name="Separador de milhares 2 3 5 3 2 2 2 2 2" xfId="28773"/>
    <cellStyle name="Separador de milhares 2 3 5 3 2 2 2 2 2 2" xfId="54605"/>
    <cellStyle name="Separador de milhares 2 3 5 3 2 2 2 2 3" xfId="48654"/>
    <cellStyle name="Separador de milhares 2 3 5 3 2 2 2 3" xfId="26997"/>
    <cellStyle name="Separador de milhares 2 3 5 3 2 2 2 3 2" xfId="54604"/>
    <cellStyle name="Separador de milhares 2 3 5 3 2 2 2 4" xfId="48653"/>
    <cellStyle name="Separador de milhares 2 3 5 3 2 2 3" xfId="24334"/>
    <cellStyle name="Separador de milhares 2 3 5 3 2 2 3 2" xfId="27885"/>
    <cellStyle name="Separador de milhares 2 3 5 3 2 2 3 2 2" xfId="54606"/>
    <cellStyle name="Separador de milhares 2 3 5 3 2 2 3 3" xfId="48655"/>
    <cellStyle name="Separador de milhares 2 3 5 3 2 2 4" xfId="26110"/>
    <cellStyle name="Separador de milhares 2 3 5 3 2 2 4 2" xfId="54603"/>
    <cellStyle name="Separador de milhares 2 3 5 3 2 2 5" xfId="48652"/>
    <cellStyle name="Separador de milhares 2 3 5 3 2 3" xfId="22943"/>
    <cellStyle name="Separador de milhares 2 3 5 3 2 3 2" xfId="24719"/>
    <cellStyle name="Separador de milhares 2 3 5 3 2 3 2 2" xfId="28270"/>
    <cellStyle name="Separador de milhares 2 3 5 3 2 3 2 2 2" xfId="54608"/>
    <cellStyle name="Separador de milhares 2 3 5 3 2 3 2 3" xfId="48657"/>
    <cellStyle name="Separador de milhares 2 3 5 3 2 3 3" xfId="26494"/>
    <cellStyle name="Separador de milhares 2 3 5 3 2 3 3 2" xfId="54607"/>
    <cellStyle name="Separador de milhares 2 3 5 3 2 3 4" xfId="48656"/>
    <cellStyle name="Separador de milhares 2 3 5 3 2 4" xfId="23831"/>
    <cellStyle name="Separador de milhares 2 3 5 3 2 4 2" xfId="27382"/>
    <cellStyle name="Separador de milhares 2 3 5 3 2 4 2 2" xfId="54609"/>
    <cellStyle name="Separador de milhares 2 3 5 3 2 4 3" xfId="48658"/>
    <cellStyle name="Separador de milhares 2 3 5 3 2 5" xfId="25607"/>
    <cellStyle name="Separador de milhares 2 3 5 3 2 5 2" xfId="54602"/>
    <cellStyle name="Separador de milhares 2 3 5 3 2 6" xfId="48651"/>
    <cellStyle name="Separador de milhares 2 3 5 3 3" xfId="22300"/>
    <cellStyle name="Separador de milhares 2 3 5 3 3 2" xfId="23187"/>
    <cellStyle name="Separador de milhares 2 3 5 3 3 2 2" xfId="24963"/>
    <cellStyle name="Separador de milhares 2 3 5 3 3 2 2 2" xfId="28514"/>
    <cellStyle name="Separador de milhares 2 3 5 3 3 2 2 2 2" xfId="54612"/>
    <cellStyle name="Separador de milhares 2 3 5 3 3 2 2 3" xfId="48661"/>
    <cellStyle name="Separador de milhares 2 3 5 3 3 2 3" xfId="26738"/>
    <cellStyle name="Separador de milhares 2 3 5 3 3 2 3 2" xfId="54611"/>
    <cellStyle name="Separador de milhares 2 3 5 3 3 2 4" xfId="48660"/>
    <cellStyle name="Separador de milhares 2 3 5 3 3 3" xfId="24075"/>
    <cellStyle name="Separador de milhares 2 3 5 3 3 3 2" xfId="27626"/>
    <cellStyle name="Separador de milhares 2 3 5 3 3 3 2 2" xfId="54613"/>
    <cellStyle name="Separador de milhares 2 3 5 3 3 3 3" xfId="48662"/>
    <cellStyle name="Separador de milhares 2 3 5 3 3 4" xfId="25851"/>
    <cellStyle name="Separador de milhares 2 3 5 3 3 4 2" xfId="54610"/>
    <cellStyle name="Separador de milhares 2 3 5 3 3 5" xfId="48659"/>
    <cellStyle name="Separador de milhares 2 3 5 3 4" xfId="22419"/>
    <cellStyle name="Separador de milhares 2 3 5 3 4 2" xfId="23306"/>
    <cellStyle name="Separador de milhares 2 3 5 3 4 2 2" xfId="25082"/>
    <cellStyle name="Separador de milhares 2 3 5 3 4 2 2 2" xfId="28633"/>
    <cellStyle name="Separador de milhares 2 3 5 3 4 2 2 2 2" xfId="54616"/>
    <cellStyle name="Separador de milhares 2 3 5 3 4 2 2 3" xfId="48665"/>
    <cellStyle name="Separador de milhares 2 3 5 3 4 2 3" xfId="26857"/>
    <cellStyle name="Separador de milhares 2 3 5 3 4 2 3 2" xfId="54615"/>
    <cellStyle name="Separador de milhares 2 3 5 3 4 2 4" xfId="48664"/>
    <cellStyle name="Separador de milhares 2 3 5 3 4 3" xfId="24194"/>
    <cellStyle name="Separador de milhares 2 3 5 3 4 3 2" xfId="27745"/>
    <cellStyle name="Separador de milhares 2 3 5 3 4 3 2 2" xfId="54617"/>
    <cellStyle name="Separador de milhares 2 3 5 3 4 3 3" xfId="48666"/>
    <cellStyle name="Separador de milhares 2 3 5 3 4 4" xfId="25970"/>
    <cellStyle name="Separador de milhares 2 3 5 3 4 4 2" xfId="54614"/>
    <cellStyle name="Separador de milhares 2 3 5 3 4 5" xfId="48663"/>
    <cellStyle name="Separador de milhares 2 3 5 3 5" xfId="22803"/>
    <cellStyle name="Separador de milhares 2 3 5 3 5 2" xfId="24579"/>
    <cellStyle name="Separador de milhares 2 3 5 3 5 2 2" xfId="28130"/>
    <cellStyle name="Separador de milhares 2 3 5 3 5 2 2 2" xfId="54619"/>
    <cellStyle name="Separador de milhares 2 3 5 3 5 2 3" xfId="48668"/>
    <cellStyle name="Separador de milhares 2 3 5 3 5 3" xfId="26354"/>
    <cellStyle name="Separador de milhares 2 3 5 3 5 3 2" xfId="54618"/>
    <cellStyle name="Separador de milhares 2 3 5 3 5 4" xfId="48667"/>
    <cellStyle name="Separador de milhares 2 3 5 3 6" xfId="23691"/>
    <cellStyle name="Separador de milhares 2 3 5 3 6 2" xfId="27242"/>
    <cellStyle name="Separador de milhares 2 3 5 3 6 2 2" xfId="54620"/>
    <cellStyle name="Separador de milhares 2 3 5 3 6 3" xfId="48669"/>
    <cellStyle name="Separador de milhares 2 3 5 3 7" xfId="25467"/>
    <cellStyle name="Separador de milhares 2 3 5 3 7 2" xfId="52512"/>
    <cellStyle name="Separador de milhares 2 3 5 3 8" xfId="29018"/>
    <cellStyle name="Separador de milhares 2 3 5 3 9" xfId="29161"/>
    <cellStyle name="Separador de milhares 2 3 6" xfId="1557"/>
    <cellStyle name="Separador de milhares 2 3 6 2" xfId="1558"/>
    <cellStyle name="Separador de milhares 2 3 6 2 2" xfId="1790"/>
    <cellStyle name="Separador de milhares 2 3 6 2 2 10" xfId="56133"/>
    <cellStyle name="Separador de milhares 2 3 6 2 2 2" xfId="21999"/>
    <cellStyle name="Separador de milhares 2 3 6 2 2 2 2" xfId="22562"/>
    <cellStyle name="Separador de milhares 2 3 6 2 2 2 2 2" xfId="23449"/>
    <cellStyle name="Separador de milhares 2 3 6 2 2 2 2 2 2" xfId="25225"/>
    <cellStyle name="Separador de milhares 2 3 6 2 2 2 2 2 2 2" xfId="28776"/>
    <cellStyle name="Separador de milhares 2 3 6 2 2 2 2 2 2 2 2" xfId="54624"/>
    <cellStyle name="Separador de milhares 2 3 6 2 2 2 2 2 2 3" xfId="48673"/>
    <cellStyle name="Separador de milhares 2 3 6 2 2 2 2 2 3" xfId="27000"/>
    <cellStyle name="Separador de milhares 2 3 6 2 2 2 2 2 3 2" xfId="54623"/>
    <cellStyle name="Separador de milhares 2 3 6 2 2 2 2 2 4" xfId="48672"/>
    <cellStyle name="Separador de milhares 2 3 6 2 2 2 2 3" xfId="24337"/>
    <cellStyle name="Separador de milhares 2 3 6 2 2 2 2 3 2" xfId="27888"/>
    <cellStyle name="Separador de milhares 2 3 6 2 2 2 2 3 2 2" xfId="54625"/>
    <cellStyle name="Separador de milhares 2 3 6 2 2 2 2 3 3" xfId="48674"/>
    <cellStyle name="Separador de milhares 2 3 6 2 2 2 2 4" xfId="26113"/>
    <cellStyle name="Separador de milhares 2 3 6 2 2 2 2 4 2" xfId="54622"/>
    <cellStyle name="Separador de milhares 2 3 6 2 2 2 2 5" xfId="48671"/>
    <cellStyle name="Separador de milhares 2 3 6 2 2 2 3" xfId="22946"/>
    <cellStyle name="Separador de milhares 2 3 6 2 2 2 3 2" xfId="24722"/>
    <cellStyle name="Separador de milhares 2 3 6 2 2 2 3 2 2" xfId="28273"/>
    <cellStyle name="Separador de milhares 2 3 6 2 2 2 3 2 2 2" xfId="54627"/>
    <cellStyle name="Separador de milhares 2 3 6 2 2 2 3 2 3" xfId="48676"/>
    <cellStyle name="Separador de milhares 2 3 6 2 2 2 3 3" xfId="26497"/>
    <cellStyle name="Separador de milhares 2 3 6 2 2 2 3 3 2" xfId="54626"/>
    <cellStyle name="Separador de milhares 2 3 6 2 2 2 3 4" xfId="48675"/>
    <cellStyle name="Separador de milhares 2 3 6 2 2 2 4" xfId="23834"/>
    <cellStyle name="Separador de milhares 2 3 6 2 2 2 4 2" xfId="27385"/>
    <cellStyle name="Separador de milhares 2 3 6 2 2 2 4 2 2" xfId="54628"/>
    <cellStyle name="Separador de milhares 2 3 6 2 2 2 4 3" xfId="48677"/>
    <cellStyle name="Separador de milhares 2 3 6 2 2 2 5" xfId="25610"/>
    <cellStyle name="Separador de milhares 2 3 6 2 2 2 5 2" xfId="54621"/>
    <cellStyle name="Separador de milhares 2 3 6 2 2 2 6" xfId="48670"/>
    <cellStyle name="Separador de milhares 2 3 6 2 2 3" xfId="22303"/>
    <cellStyle name="Separador de milhares 2 3 6 2 2 3 2" xfId="23190"/>
    <cellStyle name="Separador de milhares 2 3 6 2 2 3 2 2" xfId="24966"/>
    <cellStyle name="Separador de milhares 2 3 6 2 2 3 2 2 2" xfId="28517"/>
    <cellStyle name="Separador de milhares 2 3 6 2 2 3 2 2 2 2" xfId="54631"/>
    <cellStyle name="Separador de milhares 2 3 6 2 2 3 2 2 3" xfId="48680"/>
    <cellStyle name="Separador de milhares 2 3 6 2 2 3 2 3" xfId="26741"/>
    <cellStyle name="Separador de milhares 2 3 6 2 2 3 2 3 2" xfId="54630"/>
    <cellStyle name="Separador de milhares 2 3 6 2 2 3 2 4" xfId="48679"/>
    <cellStyle name="Separador de milhares 2 3 6 2 2 3 3" xfId="24078"/>
    <cellStyle name="Separador de milhares 2 3 6 2 2 3 3 2" xfId="27629"/>
    <cellStyle name="Separador de milhares 2 3 6 2 2 3 3 2 2" xfId="54632"/>
    <cellStyle name="Separador de milhares 2 3 6 2 2 3 3 3" xfId="48681"/>
    <cellStyle name="Separador de milhares 2 3 6 2 2 3 4" xfId="25854"/>
    <cellStyle name="Separador de milhares 2 3 6 2 2 3 4 2" xfId="54629"/>
    <cellStyle name="Separador de milhares 2 3 6 2 2 3 5" xfId="48678"/>
    <cellStyle name="Separador de milhares 2 3 6 2 2 4" xfId="22422"/>
    <cellStyle name="Separador de milhares 2 3 6 2 2 4 2" xfId="23309"/>
    <cellStyle name="Separador de milhares 2 3 6 2 2 4 2 2" xfId="25085"/>
    <cellStyle name="Separador de milhares 2 3 6 2 2 4 2 2 2" xfId="28636"/>
    <cellStyle name="Separador de milhares 2 3 6 2 2 4 2 2 2 2" xfId="54635"/>
    <cellStyle name="Separador de milhares 2 3 6 2 2 4 2 2 3" xfId="48684"/>
    <cellStyle name="Separador de milhares 2 3 6 2 2 4 2 3" xfId="26860"/>
    <cellStyle name="Separador de milhares 2 3 6 2 2 4 2 3 2" xfId="54634"/>
    <cellStyle name="Separador de milhares 2 3 6 2 2 4 2 4" xfId="48683"/>
    <cellStyle name="Separador de milhares 2 3 6 2 2 4 3" xfId="24197"/>
    <cellStyle name="Separador de milhares 2 3 6 2 2 4 3 2" xfId="27748"/>
    <cellStyle name="Separador de milhares 2 3 6 2 2 4 3 2 2" xfId="54636"/>
    <cellStyle name="Separador de milhares 2 3 6 2 2 4 3 3" xfId="48685"/>
    <cellStyle name="Separador de milhares 2 3 6 2 2 4 4" xfId="25973"/>
    <cellStyle name="Separador de milhares 2 3 6 2 2 4 4 2" xfId="54633"/>
    <cellStyle name="Separador de milhares 2 3 6 2 2 4 5" xfId="48682"/>
    <cellStyle name="Separador de milhares 2 3 6 2 2 5" xfId="22806"/>
    <cellStyle name="Separador de milhares 2 3 6 2 2 5 2" xfId="24582"/>
    <cellStyle name="Separador de milhares 2 3 6 2 2 5 2 2" xfId="28133"/>
    <cellStyle name="Separador de milhares 2 3 6 2 2 5 2 2 2" xfId="54638"/>
    <cellStyle name="Separador de milhares 2 3 6 2 2 5 2 3" xfId="48687"/>
    <cellStyle name="Separador de milhares 2 3 6 2 2 5 3" xfId="26357"/>
    <cellStyle name="Separador de milhares 2 3 6 2 2 5 3 2" xfId="54637"/>
    <cellStyle name="Separador de milhares 2 3 6 2 2 5 4" xfId="48686"/>
    <cellStyle name="Separador de milhares 2 3 6 2 2 6" xfId="23694"/>
    <cellStyle name="Separador de milhares 2 3 6 2 2 6 2" xfId="27245"/>
    <cellStyle name="Separador de milhares 2 3 6 2 2 6 2 2" xfId="54639"/>
    <cellStyle name="Separador de milhares 2 3 6 2 2 6 3" xfId="48688"/>
    <cellStyle name="Separador de milhares 2 3 6 2 2 7" xfId="25470"/>
    <cellStyle name="Separador de milhares 2 3 6 2 2 7 2" xfId="52515"/>
    <cellStyle name="Separador de milhares 2 3 6 2 2 8" xfId="29021"/>
    <cellStyle name="Separador de milhares 2 3 6 2 2 9" xfId="29164"/>
    <cellStyle name="Separador de milhares 2 3 6 3" xfId="1789"/>
    <cellStyle name="Separador de milhares 2 3 6 3 10" xfId="56134"/>
    <cellStyle name="Separador de milhares 2 3 6 3 2" xfId="21998"/>
    <cellStyle name="Separador de milhares 2 3 6 3 2 2" xfId="22561"/>
    <cellStyle name="Separador de milhares 2 3 6 3 2 2 2" xfId="23448"/>
    <cellStyle name="Separador de milhares 2 3 6 3 2 2 2 2" xfId="25224"/>
    <cellStyle name="Separador de milhares 2 3 6 3 2 2 2 2 2" xfId="28775"/>
    <cellStyle name="Separador de milhares 2 3 6 3 2 2 2 2 2 2" xfId="54643"/>
    <cellStyle name="Separador de milhares 2 3 6 3 2 2 2 2 3" xfId="48692"/>
    <cellStyle name="Separador de milhares 2 3 6 3 2 2 2 3" xfId="26999"/>
    <cellStyle name="Separador de milhares 2 3 6 3 2 2 2 3 2" xfId="54642"/>
    <cellStyle name="Separador de milhares 2 3 6 3 2 2 2 4" xfId="48691"/>
    <cellStyle name="Separador de milhares 2 3 6 3 2 2 3" xfId="24336"/>
    <cellStyle name="Separador de milhares 2 3 6 3 2 2 3 2" xfId="27887"/>
    <cellStyle name="Separador de milhares 2 3 6 3 2 2 3 2 2" xfId="54644"/>
    <cellStyle name="Separador de milhares 2 3 6 3 2 2 3 3" xfId="48693"/>
    <cellStyle name="Separador de milhares 2 3 6 3 2 2 4" xfId="26112"/>
    <cellStyle name="Separador de milhares 2 3 6 3 2 2 4 2" xfId="54641"/>
    <cellStyle name="Separador de milhares 2 3 6 3 2 2 5" xfId="48690"/>
    <cellStyle name="Separador de milhares 2 3 6 3 2 3" xfId="22945"/>
    <cellStyle name="Separador de milhares 2 3 6 3 2 3 2" xfId="24721"/>
    <cellStyle name="Separador de milhares 2 3 6 3 2 3 2 2" xfId="28272"/>
    <cellStyle name="Separador de milhares 2 3 6 3 2 3 2 2 2" xfId="54646"/>
    <cellStyle name="Separador de milhares 2 3 6 3 2 3 2 3" xfId="48695"/>
    <cellStyle name="Separador de milhares 2 3 6 3 2 3 3" xfId="26496"/>
    <cellStyle name="Separador de milhares 2 3 6 3 2 3 3 2" xfId="54645"/>
    <cellStyle name="Separador de milhares 2 3 6 3 2 3 4" xfId="48694"/>
    <cellStyle name="Separador de milhares 2 3 6 3 2 4" xfId="23833"/>
    <cellStyle name="Separador de milhares 2 3 6 3 2 4 2" xfId="27384"/>
    <cellStyle name="Separador de milhares 2 3 6 3 2 4 2 2" xfId="54647"/>
    <cellStyle name="Separador de milhares 2 3 6 3 2 4 3" xfId="48696"/>
    <cellStyle name="Separador de milhares 2 3 6 3 2 5" xfId="25609"/>
    <cellStyle name="Separador de milhares 2 3 6 3 2 5 2" xfId="54640"/>
    <cellStyle name="Separador de milhares 2 3 6 3 2 6" xfId="48689"/>
    <cellStyle name="Separador de milhares 2 3 6 3 3" xfId="22302"/>
    <cellStyle name="Separador de milhares 2 3 6 3 3 2" xfId="23189"/>
    <cellStyle name="Separador de milhares 2 3 6 3 3 2 2" xfId="24965"/>
    <cellStyle name="Separador de milhares 2 3 6 3 3 2 2 2" xfId="28516"/>
    <cellStyle name="Separador de milhares 2 3 6 3 3 2 2 2 2" xfId="54650"/>
    <cellStyle name="Separador de milhares 2 3 6 3 3 2 2 3" xfId="48699"/>
    <cellStyle name="Separador de milhares 2 3 6 3 3 2 3" xfId="26740"/>
    <cellStyle name="Separador de milhares 2 3 6 3 3 2 3 2" xfId="54649"/>
    <cellStyle name="Separador de milhares 2 3 6 3 3 2 4" xfId="48698"/>
    <cellStyle name="Separador de milhares 2 3 6 3 3 3" xfId="24077"/>
    <cellStyle name="Separador de milhares 2 3 6 3 3 3 2" xfId="27628"/>
    <cellStyle name="Separador de milhares 2 3 6 3 3 3 2 2" xfId="54651"/>
    <cellStyle name="Separador de milhares 2 3 6 3 3 3 3" xfId="48700"/>
    <cellStyle name="Separador de milhares 2 3 6 3 3 4" xfId="25853"/>
    <cellStyle name="Separador de milhares 2 3 6 3 3 4 2" xfId="54648"/>
    <cellStyle name="Separador de milhares 2 3 6 3 3 5" xfId="48697"/>
    <cellStyle name="Separador de milhares 2 3 6 3 4" xfId="22421"/>
    <cellStyle name="Separador de milhares 2 3 6 3 4 2" xfId="23308"/>
    <cellStyle name="Separador de milhares 2 3 6 3 4 2 2" xfId="25084"/>
    <cellStyle name="Separador de milhares 2 3 6 3 4 2 2 2" xfId="28635"/>
    <cellStyle name="Separador de milhares 2 3 6 3 4 2 2 2 2" xfId="54654"/>
    <cellStyle name="Separador de milhares 2 3 6 3 4 2 2 3" xfId="48703"/>
    <cellStyle name="Separador de milhares 2 3 6 3 4 2 3" xfId="26859"/>
    <cellStyle name="Separador de milhares 2 3 6 3 4 2 3 2" xfId="54653"/>
    <cellStyle name="Separador de milhares 2 3 6 3 4 2 4" xfId="48702"/>
    <cellStyle name="Separador de milhares 2 3 6 3 4 3" xfId="24196"/>
    <cellStyle name="Separador de milhares 2 3 6 3 4 3 2" xfId="27747"/>
    <cellStyle name="Separador de milhares 2 3 6 3 4 3 2 2" xfId="54655"/>
    <cellStyle name="Separador de milhares 2 3 6 3 4 3 3" xfId="48704"/>
    <cellStyle name="Separador de milhares 2 3 6 3 4 4" xfId="25972"/>
    <cellStyle name="Separador de milhares 2 3 6 3 4 4 2" xfId="54652"/>
    <cellStyle name="Separador de milhares 2 3 6 3 4 5" xfId="48701"/>
    <cellStyle name="Separador de milhares 2 3 6 3 5" xfId="22805"/>
    <cellStyle name="Separador de milhares 2 3 6 3 5 2" xfId="24581"/>
    <cellStyle name="Separador de milhares 2 3 6 3 5 2 2" xfId="28132"/>
    <cellStyle name="Separador de milhares 2 3 6 3 5 2 2 2" xfId="54657"/>
    <cellStyle name="Separador de milhares 2 3 6 3 5 2 3" xfId="48706"/>
    <cellStyle name="Separador de milhares 2 3 6 3 5 3" xfId="26356"/>
    <cellStyle name="Separador de milhares 2 3 6 3 5 3 2" xfId="54656"/>
    <cellStyle name="Separador de milhares 2 3 6 3 5 4" xfId="48705"/>
    <cellStyle name="Separador de milhares 2 3 6 3 6" xfId="23693"/>
    <cellStyle name="Separador de milhares 2 3 6 3 6 2" xfId="27244"/>
    <cellStyle name="Separador de milhares 2 3 6 3 6 2 2" xfId="54658"/>
    <cellStyle name="Separador de milhares 2 3 6 3 6 3" xfId="48707"/>
    <cellStyle name="Separador de milhares 2 3 6 3 7" xfId="25469"/>
    <cellStyle name="Separador de milhares 2 3 6 3 7 2" xfId="52514"/>
    <cellStyle name="Separador de milhares 2 3 6 3 8" xfId="29020"/>
    <cellStyle name="Separador de milhares 2 3 6 3 9" xfId="29163"/>
    <cellStyle name="Separador de milhares 2 3 7" xfId="1559"/>
    <cellStyle name="Separador de milhares 2 3 7 2" xfId="1560"/>
    <cellStyle name="Separador de milhares 2 3 7 2 2" xfId="1792"/>
    <cellStyle name="Separador de milhares 2 3 7 2 2 10" xfId="56135"/>
    <cellStyle name="Separador de milhares 2 3 7 2 2 2" xfId="22001"/>
    <cellStyle name="Separador de milhares 2 3 7 2 2 2 2" xfId="22564"/>
    <cellStyle name="Separador de milhares 2 3 7 2 2 2 2 2" xfId="23451"/>
    <cellStyle name="Separador de milhares 2 3 7 2 2 2 2 2 2" xfId="25227"/>
    <cellStyle name="Separador de milhares 2 3 7 2 2 2 2 2 2 2" xfId="28778"/>
    <cellStyle name="Separador de milhares 2 3 7 2 2 2 2 2 2 2 2" xfId="54662"/>
    <cellStyle name="Separador de milhares 2 3 7 2 2 2 2 2 2 3" xfId="48711"/>
    <cellStyle name="Separador de milhares 2 3 7 2 2 2 2 2 3" xfId="27002"/>
    <cellStyle name="Separador de milhares 2 3 7 2 2 2 2 2 3 2" xfId="54661"/>
    <cellStyle name="Separador de milhares 2 3 7 2 2 2 2 2 4" xfId="48710"/>
    <cellStyle name="Separador de milhares 2 3 7 2 2 2 2 3" xfId="24339"/>
    <cellStyle name="Separador de milhares 2 3 7 2 2 2 2 3 2" xfId="27890"/>
    <cellStyle name="Separador de milhares 2 3 7 2 2 2 2 3 2 2" xfId="54663"/>
    <cellStyle name="Separador de milhares 2 3 7 2 2 2 2 3 3" xfId="48712"/>
    <cellStyle name="Separador de milhares 2 3 7 2 2 2 2 4" xfId="26115"/>
    <cellStyle name="Separador de milhares 2 3 7 2 2 2 2 4 2" xfId="54660"/>
    <cellStyle name="Separador de milhares 2 3 7 2 2 2 2 5" xfId="48709"/>
    <cellStyle name="Separador de milhares 2 3 7 2 2 2 3" xfId="22948"/>
    <cellStyle name="Separador de milhares 2 3 7 2 2 2 3 2" xfId="24724"/>
    <cellStyle name="Separador de milhares 2 3 7 2 2 2 3 2 2" xfId="28275"/>
    <cellStyle name="Separador de milhares 2 3 7 2 2 2 3 2 2 2" xfId="54665"/>
    <cellStyle name="Separador de milhares 2 3 7 2 2 2 3 2 3" xfId="48714"/>
    <cellStyle name="Separador de milhares 2 3 7 2 2 2 3 3" xfId="26499"/>
    <cellStyle name="Separador de milhares 2 3 7 2 2 2 3 3 2" xfId="54664"/>
    <cellStyle name="Separador de milhares 2 3 7 2 2 2 3 4" xfId="48713"/>
    <cellStyle name="Separador de milhares 2 3 7 2 2 2 4" xfId="23836"/>
    <cellStyle name="Separador de milhares 2 3 7 2 2 2 4 2" xfId="27387"/>
    <cellStyle name="Separador de milhares 2 3 7 2 2 2 4 2 2" xfId="54666"/>
    <cellStyle name="Separador de milhares 2 3 7 2 2 2 4 3" xfId="48715"/>
    <cellStyle name="Separador de milhares 2 3 7 2 2 2 5" xfId="25612"/>
    <cellStyle name="Separador de milhares 2 3 7 2 2 2 5 2" xfId="54659"/>
    <cellStyle name="Separador de milhares 2 3 7 2 2 2 6" xfId="48708"/>
    <cellStyle name="Separador de milhares 2 3 7 2 2 3" xfId="22305"/>
    <cellStyle name="Separador de milhares 2 3 7 2 2 3 2" xfId="23192"/>
    <cellStyle name="Separador de milhares 2 3 7 2 2 3 2 2" xfId="24968"/>
    <cellStyle name="Separador de milhares 2 3 7 2 2 3 2 2 2" xfId="28519"/>
    <cellStyle name="Separador de milhares 2 3 7 2 2 3 2 2 2 2" xfId="54669"/>
    <cellStyle name="Separador de milhares 2 3 7 2 2 3 2 2 3" xfId="48718"/>
    <cellStyle name="Separador de milhares 2 3 7 2 2 3 2 3" xfId="26743"/>
    <cellStyle name="Separador de milhares 2 3 7 2 2 3 2 3 2" xfId="54668"/>
    <cellStyle name="Separador de milhares 2 3 7 2 2 3 2 4" xfId="48717"/>
    <cellStyle name="Separador de milhares 2 3 7 2 2 3 3" xfId="24080"/>
    <cellStyle name="Separador de milhares 2 3 7 2 2 3 3 2" xfId="27631"/>
    <cellStyle name="Separador de milhares 2 3 7 2 2 3 3 2 2" xfId="54670"/>
    <cellStyle name="Separador de milhares 2 3 7 2 2 3 3 3" xfId="48719"/>
    <cellStyle name="Separador de milhares 2 3 7 2 2 3 4" xfId="25856"/>
    <cellStyle name="Separador de milhares 2 3 7 2 2 3 4 2" xfId="54667"/>
    <cellStyle name="Separador de milhares 2 3 7 2 2 3 5" xfId="48716"/>
    <cellStyle name="Separador de milhares 2 3 7 2 2 4" xfId="22424"/>
    <cellStyle name="Separador de milhares 2 3 7 2 2 4 2" xfId="23311"/>
    <cellStyle name="Separador de milhares 2 3 7 2 2 4 2 2" xfId="25087"/>
    <cellStyle name="Separador de milhares 2 3 7 2 2 4 2 2 2" xfId="28638"/>
    <cellStyle name="Separador de milhares 2 3 7 2 2 4 2 2 2 2" xfId="54673"/>
    <cellStyle name="Separador de milhares 2 3 7 2 2 4 2 2 3" xfId="48722"/>
    <cellStyle name="Separador de milhares 2 3 7 2 2 4 2 3" xfId="26862"/>
    <cellStyle name="Separador de milhares 2 3 7 2 2 4 2 3 2" xfId="54672"/>
    <cellStyle name="Separador de milhares 2 3 7 2 2 4 2 4" xfId="48721"/>
    <cellStyle name="Separador de milhares 2 3 7 2 2 4 3" xfId="24199"/>
    <cellStyle name="Separador de milhares 2 3 7 2 2 4 3 2" xfId="27750"/>
    <cellStyle name="Separador de milhares 2 3 7 2 2 4 3 2 2" xfId="54674"/>
    <cellStyle name="Separador de milhares 2 3 7 2 2 4 3 3" xfId="48723"/>
    <cellStyle name="Separador de milhares 2 3 7 2 2 4 4" xfId="25975"/>
    <cellStyle name="Separador de milhares 2 3 7 2 2 4 4 2" xfId="54671"/>
    <cellStyle name="Separador de milhares 2 3 7 2 2 4 5" xfId="48720"/>
    <cellStyle name="Separador de milhares 2 3 7 2 2 5" xfId="22808"/>
    <cellStyle name="Separador de milhares 2 3 7 2 2 5 2" xfId="24584"/>
    <cellStyle name="Separador de milhares 2 3 7 2 2 5 2 2" xfId="28135"/>
    <cellStyle name="Separador de milhares 2 3 7 2 2 5 2 2 2" xfId="54676"/>
    <cellStyle name="Separador de milhares 2 3 7 2 2 5 2 3" xfId="48725"/>
    <cellStyle name="Separador de milhares 2 3 7 2 2 5 3" xfId="26359"/>
    <cellStyle name="Separador de milhares 2 3 7 2 2 5 3 2" xfId="54675"/>
    <cellStyle name="Separador de milhares 2 3 7 2 2 5 4" xfId="48724"/>
    <cellStyle name="Separador de milhares 2 3 7 2 2 6" xfId="23696"/>
    <cellStyle name="Separador de milhares 2 3 7 2 2 6 2" xfId="27247"/>
    <cellStyle name="Separador de milhares 2 3 7 2 2 6 2 2" xfId="54677"/>
    <cellStyle name="Separador de milhares 2 3 7 2 2 6 3" xfId="48726"/>
    <cellStyle name="Separador de milhares 2 3 7 2 2 7" xfId="25472"/>
    <cellStyle name="Separador de milhares 2 3 7 2 2 7 2" xfId="52517"/>
    <cellStyle name="Separador de milhares 2 3 7 2 2 8" xfId="29023"/>
    <cellStyle name="Separador de milhares 2 3 7 2 2 9" xfId="29166"/>
    <cellStyle name="Separador de milhares 2 3 7 3" xfId="1791"/>
    <cellStyle name="Separador de milhares 2 3 7 3 10" xfId="56136"/>
    <cellStyle name="Separador de milhares 2 3 7 3 2" xfId="22000"/>
    <cellStyle name="Separador de milhares 2 3 7 3 2 2" xfId="22563"/>
    <cellStyle name="Separador de milhares 2 3 7 3 2 2 2" xfId="23450"/>
    <cellStyle name="Separador de milhares 2 3 7 3 2 2 2 2" xfId="25226"/>
    <cellStyle name="Separador de milhares 2 3 7 3 2 2 2 2 2" xfId="28777"/>
    <cellStyle name="Separador de milhares 2 3 7 3 2 2 2 2 2 2" xfId="54681"/>
    <cellStyle name="Separador de milhares 2 3 7 3 2 2 2 2 3" xfId="48730"/>
    <cellStyle name="Separador de milhares 2 3 7 3 2 2 2 3" xfId="27001"/>
    <cellStyle name="Separador de milhares 2 3 7 3 2 2 2 3 2" xfId="54680"/>
    <cellStyle name="Separador de milhares 2 3 7 3 2 2 2 4" xfId="48729"/>
    <cellStyle name="Separador de milhares 2 3 7 3 2 2 3" xfId="24338"/>
    <cellStyle name="Separador de milhares 2 3 7 3 2 2 3 2" xfId="27889"/>
    <cellStyle name="Separador de milhares 2 3 7 3 2 2 3 2 2" xfId="54682"/>
    <cellStyle name="Separador de milhares 2 3 7 3 2 2 3 3" xfId="48731"/>
    <cellStyle name="Separador de milhares 2 3 7 3 2 2 4" xfId="26114"/>
    <cellStyle name="Separador de milhares 2 3 7 3 2 2 4 2" xfId="54679"/>
    <cellStyle name="Separador de milhares 2 3 7 3 2 2 5" xfId="48728"/>
    <cellStyle name="Separador de milhares 2 3 7 3 2 3" xfId="22947"/>
    <cellStyle name="Separador de milhares 2 3 7 3 2 3 2" xfId="24723"/>
    <cellStyle name="Separador de milhares 2 3 7 3 2 3 2 2" xfId="28274"/>
    <cellStyle name="Separador de milhares 2 3 7 3 2 3 2 2 2" xfId="54684"/>
    <cellStyle name="Separador de milhares 2 3 7 3 2 3 2 3" xfId="48733"/>
    <cellStyle name="Separador de milhares 2 3 7 3 2 3 3" xfId="26498"/>
    <cellStyle name="Separador de milhares 2 3 7 3 2 3 3 2" xfId="54683"/>
    <cellStyle name="Separador de milhares 2 3 7 3 2 3 4" xfId="48732"/>
    <cellStyle name="Separador de milhares 2 3 7 3 2 4" xfId="23835"/>
    <cellStyle name="Separador de milhares 2 3 7 3 2 4 2" xfId="27386"/>
    <cellStyle name="Separador de milhares 2 3 7 3 2 4 2 2" xfId="54685"/>
    <cellStyle name="Separador de milhares 2 3 7 3 2 4 3" xfId="48734"/>
    <cellStyle name="Separador de milhares 2 3 7 3 2 5" xfId="25611"/>
    <cellStyle name="Separador de milhares 2 3 7 3 2 5 2" xfId="54678"/>
    <cellStyle name="Separador de milhares 2 3 7 3 2 6" xfId="48727"/>
    <cellStyle name="Separador de milhares 2 3 7 3 3" xfId="22304"/>
    <cellStyle name="Separador de milhares 2 3 7 3 3 2" xfId="23191"/>
    <cellStyle name="Separador de milhares 2 3 7 3 3 2 2" xfId="24967"/>
    <cellStyle name="Separador de milhares 2 3 7 3 3 2 2 2" xfId="28518"/>
    <cellStyle name="Separador de milhares 2 3 7 3 3 2 2 2 2" xfId="54688"/>
    <cellStyle name="Separador de milhares 2 3 7 3 3 2 2 3" xfId="48737"/>
    <cellStyle name="Separador de milhares 2 3 7 3 3 2 3" xfId="26742"/>
    <cellStyle name="Separador de milhares 2 3 7 3 3 2 3 2" xfId="54687"/>
    <cellStyle name="Separador de milhares 2 3 7 3 3 2 4" xfId="48736"/>
    <cellStyle name="Separador de milhares 2 3 7 3 3 3" xfId="24079"/>
    <cellStyle name="Separador de milhares 2 3 7 3 3 3 2" xfId="27630"/>
    <cellStyle name="Separador de milhares 2 3 7 3 3 3 2 2" xfId="54689"/>
    <cellStyle name="Separador de milhares 2 3 7 3 3 3 3" xfId="48738"/>
    <cellStyle name="Separador de milhares 2 3 7 3 3 4" xfId="25855"/>
    <cellStyle name="Separador de milhares 2 3 7 3 3 4 2" xfId="54686"/>
    <cellStyle name="Separador de milhares 2 3 7 3 3 5" xfId="48735"/>
    <cellStyle name="Separador de milhares 2 3 7 3 4" xfId="22423"/>
    <cellStyle name="Separador de milhares 2 3 7 3 4 2" xfId="23310"/>
    <cellStyle name="Separador de milhares 2 3 7 3 4 2 2" xfId="25086"/>
    <cellStyle name="Separador de milhares 2 3 7 3 4 2 2 2" xfId="28637"/>
    <cellStyle name="Separador de milhares 2 3 7 3 4 2 2 2 2" xfId="54692"/>
    <cellStyle name="Separador de milhares 2 3 7 3 4 2 2 3" xfId="48741"/>
    <cellStyle name="Separador de milhares 2 3 7 3 4 2 3" xfId="26861"/>
    <cellStyle name="Separador de milhares 2 3 7 3 4 2 3 2" xfId="54691"/>
    <cellStyle name="Separador de milhares 2 3 7 3 4 2 4" xfId="48740"/>
    <cellStyle name="Separador de milhares 2 3 7 3 4 3" xfId="24198"/>
    <cellStyle name="Separador de milhares 2 3 7 3 4 3 2" xfId="27749"/>
    <cellStyle name="Separador de milhares 2 3 7 3 4 3 2 2" xfId="54693"/>
    <cellStyle name="Separador de milhares 2 3 7 3 4 3 3" xfId="48742"/>
    <cellStyle name="Separador de milhares 2 3 7 3 4 4" xfId="25974"/>
    <cellStyle name="Separador de milhares 2 3 7 3 4 4 2" xfId="54690"/>
    <cellStyle name="Separador de milhares 2 3 7 3 4 5" xfId="48739"/>
    <cellStyle name="Separador de milhares 2 3 7 3 5" xfId="22807"/>
    <cellStyle name="Separador de milhares 2 3 7 3 5 2" xfId="24583"/>
    <cellStyle name="Separador de milhares 2 3 7 3 5 2 2" xfId="28134"/>
    <cellStyle name="Separador de milhares 2 3 7 3 5 2 2 2" xfId="54695"/>
    <cellStyle name="Separador de milhares 2 3 7 3 5 2 3" xfId="48744"/>
    <cellStyle name="Separador de milhares 2 3 7 3 5 3" xfId="26358"/>
    <cellStyle name="Separador de milhares 2 3 7 3 5 3 2" xfId="54694"/>
    <cellStyle name="Separador de milhares 2 3 7 3 5 4" xfId="48743"/>
    <cellStyle name="Separador de milhares 2 3 7 3 6" xfId="23695"/>
    <cellStyle name="Separador de milhares 2 3 7 3 6 2" xfId="27246"/>
    <cellStyle name="Separador de milhares 2 3 7 3 6 2 2" xfId="54696"/>
    <cellStyle name="Separador de milhares 2 3 7 3 6 3" xfId="48745"/>
    <cellStyle name="Separador de milhares 2 3 7 3 7" xfId="25471"/>
    <cellStyle name="Separador de milhares 2 3 7 3 7 2" xfId="52516"/>
    <cellStyle name="Separador de milhares 2 3 7 3 8" xfId="29022"/>
    <cellStyle name="Separador de milhares 2 3 7 3 9" xfId="29165"/>
    <cellStyle name="Separador de milhares 2 3 8" xfId="1561"/>
    <cellStyle name="Separador de milhares 2 3 8 2" xfId="1562"/>
    <cellStyle name="Separador de milhares 2 3 8 2 2" xfId="1794"/>
    <cellStyle name="Separador de milhares 2 3 8 2 2 10" xfId="56137"/>
    <cellStyle name="Separador de milhares 2 3 8 2 2 2" xfId="22003"/>
    <cellStyle name="Separador de milhares 2 3 8 2 2 2 2" xfId="22566"/>
    <cellStyle name="Separador de milhares 2 3 8 2 2 2 2 2" xfId="23453"/>
    <cellStyle name="Separador de milhares 2 3 8 2 2 2 2 2 2" xfId="25229"/>
    <cellStyle name="Separador de milhares 2 3 8 2 2 2 2 2 2 2" xfId="28780"/>
    <cellStyle name="Separador de milhares 2 3 8 2 2 2 2 2 2 2 2" xfId="54700"/>
    <cellStyle name="Separador de milhares 2 3 8 2 2 2 2 2 2 3" xfId="48749"/>
    <cellStyle name="Separador de milhares 2 3 8 2 2 2 2 2 3" xfId="27004"/>
    <cellStyle name="Separador de milhares 2 3 8 2 2 2 2 2 3 2" xfId="54699"/>
    <cellStyle name="Separador de milhares 2 3 8 2 2 2 2 2 4" xfId="48748"/>
    <cellStyle name="Separador de milhares 2 3 8 2 2 2 2 3" xfId="24341"/>
    <cellStyle name="Separador de milhares 2 3 8 2 2 2 2 3 2" xfId="27892"/>
    <cellStyle name="Separador de milhares 2 3 8 2 2 2 2 3 2 2" xfId="54701"/>
    <cellStyle name="Separador de milhares 2 3 8 2 2 2 2 3 3" xfId="48750"/>
    <cellStyle name="Separador de milhares 2 3 8 2 2 2 2 4" xfId="26117"/>
    <cellStyle name="Separador de milhares 2 3 8 2 2 2 2 4 2" xfId="54698"/>
    <cellStyle name="Separador de milhares 2 3 8 2 2 2 2 5" xfId="48747"/>
    <cellStyle name="Separador de milhares 2 3 8 2 2 2 3" xfId="22950"/>
    <cellStyle name="Separador de milhares 2 3 8 2 2 2 3 2" xfId="24726"/>
    <cellStyle name="Separador de milhares 2 3 8 2 2 2 3 2 2" xfId="28277"/>
    <cellStyle name="Separador de milhares 2 3 8 2 2 2 3 2 2 2" xfId="54703"/>
    <cellStyle name="Separador de milhares 2 3 8 2 2 2 3 2 3" xfId="48752"/>
    <cellStyle name="Separador de milhares 2 3 8 2 2 2 3 3" xfId="26501"/>
    <cellStyle name="Separador de milhares 2 3 8 2 2 2 3 3 2" xfId="54702"/>
    <cellStyle name="Separador de milhares 2 3 8 2 2 2 3 4" xfId="48751"/>
    <cellStyle name="Separador de milhares 2 3 8 2 2 2 4" xfId="23838"/>
    <cellStyle name="Separador de milhares 2 3 8 2 2 2 4 2" xfId="27389"/>
    <cellStyle name="Separador de milhares 2 3 8 2 2 2 4 2 2" xfId="54704"/>
    <cellStyle name="Separador de milhares 2 3 8 2 2 2 4 3" xfId="48753"/>
    <cellStyle name="Separador de milhares 2 3 8 2 2 2 5" xfId="25614"/>
    <cellStyle name="Separador de milhares 2 3 8 2 2 2 5 2" xfId="54697"/>
    <cellStyle name="Separador de milhares 2 3 8 2 2 2 6" xfId="48746"/>
    <cellStyle name="Separador de milhares 2 3 8 2 2 3" xfId="22307"/>
    <cellStyle name="Separador de milhares 2 3 8 2 2 3 2" xfId="23194"/>
    <cellStyle name="Separador de milhares 2 3 8 2 2 3 2 2" xfId="24970"/>
    <cellStyle name="Separador de milhares 2 3 8 2 2 3 2 2 2" xfId="28521"/>
    <cellStyle name="Separador de milhares 2 3 8 2 2 3 2 2 2 2" xfId="54707"/>
    <cellStyle name="Separador de milhares 2 3 8 2 2 3 2 2 3" xfId="48756"/>
    <cellStyle name="Separador de milhares 2 3 8 2 2 3 2 3" xfId="26745"/>
    <cellStyle name="Separador de milhares 2 3 8 2 2 3 2 3 2" xfId="54706"/>
    <cellStyle name="Separador de milhares 2 3 8 2 2 3 2 4" xfId="48755"/>
    <cellStyle name="Separador de milhares 2 3 8 2 2 3 3" xfId="24082"/>
    <cellStyle name="Separador de milhares 2 3 8 2 2 3 3 2" xfId="27633"/>
    <cellStyle name="Separador de milhares 2 3 8 2 2 3 3 2 2" xfId="54708"/>
    <cellStyle name="Separador de milhares 2 3 8 2 2 3 3 3" xfId="48757"/>
    <cellStyle name="Separador de milhares 2 3 8 2 2 3 4" xfId="25858"/>
    <cellStyle name="Separador de milhares 2 3 8 2 2 3 4 2" xfId="54705"/>
    <cellStyle name="Separador de milhares 2 3 8 2 2 3 5" xfId="48754"/>
    <cellStyle name="Separador de milhares 2 3 8 2 2 4" xfId="22426"/>
    <cellStyle name="Separador de milhares 2 3 8 2 2 4 2" xfId="23313"/>
    <cellStyle name="Separador de milhares 2 3 8 2 2 4 2 2" xfId="25089"/>
    <cellStyle name="Separador de milhares 2 3 8 2 2 4 2 2 2" xfId="28640"/>
    <cellStyle name="Separador de milhares 2 3 8 2 2 4 2 2 2 2" xfId="54711"/>
    <cellStyle name="Separador de milhares 2 3 8 2 2 4 2 2 3" xfId="48760"/>
    <cellStyle name="Separador de milhares 2 3 8 2 2 4 2 3" xfId="26864"/>
    <cellStyle name="Separador de milhares 2 3 8 2 2 4 2 3 2" xfId="54710"/>
    <cellStyle name="Separador de milhares 2 3 8 2 2 4 2 4" xfId="48759"/>
    <cellStyle name="Separador de milhares 2 3 8 2 2 4 3" xfId="24201"/>
    <cellStyle name="Separador de milhares 2 3 8 2 2 4 3 2" xfId="27752"/>
    <cellStyle name="Separador de milhares 2 3 8 2 2 4 3 2 2" xfId="54712"/>
    <cellStyle name="Separador de milhares 2 3 8 2 2 4 3 3" xfId="48761"/>
    <cellStyle name="Separador de milhares 2 3 8 2 2 4 4" xfId="25977"/>
    <cellStyle name="Separador de milhares 2 3 8 2 2 4 4 2" xfId="54709"/>
    <cellStyle name="Separador de milhares 2 3 8 2 2 4 5" xfId="48758"/>
    <cellStyle name="Separador de milhares 2 3 8 2 2 5" xfId="22810"/>
    <cellStyle name="Separador de milhares 2 3 8 2 2 5 2" xfId="24586"/>
    <cellStyle name="Separador de milhares 2 3 8 2 2 5 2 2" xfId="28137"/>
    <cellStyle name="Separador de milhares 2 3 8 2 2 5 2 2 2" xfId="54714"/>
    <cellStyle name="Separador de milhares 2 3 8 2 2 5 2 3" xfId="48763"/>
    <cellStyle name="Separador de milhares 2 3 8 2 2 5 3" xfId="26361"/>
    <cellStyle name="Separador de milhares 2 3 8 2 2 5 3 2" xfId="54713"/>
    <cellStyle name="Separador de milhares 2 3 8 2 2 5 4" xfId="48762"/>
    <cellStyle name="Separador de milhares 2 3 8 2 2 6" xfId="23698"/>
    <cellStyle name="Separador de milhares 2 3 8 2 2 6 2" xfId="27249"/>
    <cellStyle name="Separador de milhares 2 3 8 2 2 6 2 2" xfId="54715"/>
    <cellStyle name="Separador de milhares 2 3 8 2 2 6 3" xfId="48764"/>
    <cellStyle name="Separador de milhares 2 3 8 2 2 7" xfId="25474"/>
    <cellStyle name="Separador de milhares 2 3 8 2 2 7 2" xfId="52519"/>
    <cellStyle name="Separador de milhares 2 3 8 2 2 8" xfId="29025"/>
    <cellStyle name="Separador de milhares 2 3 8 2 2 9" xfId="29168"/>
    <cellStyle name="Separador de milhares 2 3 8 3" xfId="1793"/>
    <cellStyle name="Separador de milhares 2 3 8 3 10" xfId="56138"/>
    <cellStyle name="Separador de milhares 2 3 8 3 2" xfId="22002"/>
    <cellStyle name="Separador de milhares 2 3 8 3 2 2" xfId="22565"/>
    <cellStyle name="Separador de milhares 2 3 8 3 2 2 2" xfId="23452"/>
    <cellStyle name="Separador de milhares 2 3 8 3 2 2 2 2" xfId="25228"/>
    <cellStyle name="Separador de milhares 2 3 8 3 2 2 2 2 2" xfId="28779"/>
    <cellStyle name="Separador de milhares 2 3 8 3 2 2 2 2 2 2" xfId="54719"/>
    <cellStyle name="Separador de milhares 2 3 8 3 2 2 2 2 3" xfId="48768"/>
    <cellStyle name="Separador de milhares 2 3 8 3 2 2 2 3" xfId="27003"/>
    <cellStyle name="Separador de milhares 2 3 8 3 2 2 2 3 2" xfId="54718"/>
    <cellStyle name="Separador de milhares 2 3 8 3 2 2 2 4" xfId="48767"/>
    <cellStyle name="Separador de milhares 2 3 8 3 2 2 3" xfId="24340"/>
    <cellStyle name="Separador de milhares 2 3 8 3 2 2 3 2" xfId="27891"/>
    <cellStyle name="Separador de milhares 2 3 8 3 2 2 3 2 2" xfId="54720"/>
    <cellStyle name="Separador de milhares 2 3 8 3 2 2 3 3" xfId="48769"/>
    <cellStyle name="Separador de milhares 2 3 8 3 2 2 4" xfId="26116"/>
    <cellStyle name="Separador de milhares 2 3 8 3 2 2 4 2" xfId="54717"/>
    <cellStyle name="Separador de milhares 2 3 8 3 2 2 5" xfId="48766"/>
    <cellStyle name="Separador de milhares 2 3 8 3 2 3" xfId="22949"/>
    <cellStyle name="Separador de milhares 2 3 8 3 2 3 2" xfId="24725"/>
    <cellStyle name="Separador de milhares 2 3 8 3 2 3 2 2" xfId="28276"/>
    <cellStyle name="Separador de milhares 2 3 8 3 2 3 2 2 2" xfId="54722"/>
    <cellStyle name="Separador de milhares 2 3 8 3 2 3 2 3" xfId="48771"/>
    <cellStyle name="Separador de milhares 2 3 8 3 2 3 3" xfId="26500"/>
    <cellStyle name="Separador de milhares 2 3 8 3 2 3 3 2" xfId="54721"/>
    <cellStyle name="Separador de milhares 2 3 8 3 2 3 4" xfId="48770"/>
    <cellStyle name="Separador de milhares 2 3 8 3 2 4" xfId="23837"/>
    <cellStyle name="Separador de milhares 2 3 8 3 2 4 2" xfId="27388"/>
    <cellStyle name="Separador de milhares 2 3 8 3 2 4 2 2" xfId="54723"/>
    <cellStyle name="Separador de milhares 2 3 8 3 2 4 3" xfId="48772"/>
    <cellStyle name="Separador de milhares 2 3 8 3 2 5" xfId="25613"/>
    <cellStyle name="Separador de milhares 2 3 8 3 2 5 2" xfId="54716"/>
    <cellStyle name="Separador de milhares 2 3 8 3 2 6" xfId="48765"/>
    <cellStyle name="Separador de milhares 2 3 8 3 3" xfId="22306"/>
    <cellStyle name="Separador de milhares 2 3 8 3 3 2" xfId="23193"/>
    <cellStyle name="Separador de milhares 2 3 8 3 3 2 2" xfId="24969"/>
    <cellStyle name="Separador de milhares 2 3 8 3 3 2 2 2" xfId="28520"/>
    <cellStyle name="Separador de milhares 2 3 8 3 3 2 2 2 2" xfId="54726"/>
    <cellStyle name="Separador de milhares 2 3 8 3 3 2 2 3" xfId="48775"/>
    <cellStyle name="Separador de milhares 2 3 8 3 3 2 3" xfId="26744"/>
    <cellStyle name="Separador de milhares 2 3 8 3 3 2 3 2" xfId="54725"/>
    <cellStyle name="Separador de milhares 2 3 8 3 3 2 4" xfId="48774"/>
    <cellStyle name="Separador de milhares 2 3 8 3 3 3" xfId="24081"/>
    <cellStyle name="Separador de milhares 2 3 8 3 3 3 2" xfId="27632"/>
    <cellStyle name="Separador de milhares 2 3 8 3 3 3 2 2" xfId="54727"/>
    <cellStyle name="Separador de milhares 2 3 8 3 3 3 3" xfId="48776"/>
    <cellStyle name="Separador de milhares 2 3 8 3 3 4" xfId="25857"/>
    <cellStyle name="Separador de milhares 2 3 8 3 3 4 2" xfId="54724"/>
    <cellStyle name="Separador de milhares 2 3 8 3 3 5" xfId="48773"/>
    <cellStyle name="Separador de milhares 2 3 8 3 4" xfId="22425"/>
    <cellStyle name="Separador de milhares 2 3 8 3 4 2" xfId="23312"/>
    <cellStyle name="Separador de milhares 2 3 8 3 4 2 2" xfId="25088"/>
    <cellStyle name="Separador de milhares 2 3 8 3 4 2 2 2" xfId="28639"/>
    <cellStyle name="Separador de milhares 2 3 8 3 4 2 2 2 2" xfId="54730"/>
    <cellStyle name="Separador de milhares 2 3 8 3 4 2 2 3" xfId="48779"/>
    <cellStyle name="Separador de milhares 2 3 8 3 4 2 3" xfId="26863"/>
    <cellStyle name="Separador de milhares 2 3 8 3 4 2 3 2" xfId="54729"/>
    <cellStyle name="Separador de milhares 2 3 8 3 4 2 4" xfId="48778"/>
    <cellStyle name="Separador de milhares 2 3 8 3 4 3" xfId="24200"/>
    <cellStyle name="Separador de milhares 2 3 8 3 4 3 2" xfId="27751"/>
    <cellStyle name="Separador de milhares 2 3 8 3 4 3 2 2" xfId="54731"/>
    <cellStyle name="Separador de milhares 2 3 8 3 4 3 3" xfId="48780"/>
    <cellStyle name="Separador de milhares 2 3 8 3 4 4" xfId="25976"/>
    <cellStyle name="Separador de milhares 2 3 8 3 4 4 2" xfId="54728"/>
    <cellStyle name="Separador de milhares 2 3 8 3 4 5" xfId="48777"/>
    <cellStyle name="Separador de milhares 2 3 8 3 5" xfId="22809"/>
    <cellStyle name="Separador de milhares 2 3 8 3 5 2" xfId="24585"/>
    <cellStyle name="Separador de milhares 2 3 8 3 5 2 2" xfId="28136"/>
    <cellStyle name="Separador de milhares 2 3 8 3 5 2 2 2" xfId="54733"/>
    <cellStyle name="Separador de milhares 2 3 8 3 5 2 3" xfId="48782"/>
    <cellStyle name="Separador de milhares 2 3 8 3 5 3" xfId="26360"/>
    <cellStyle name="Separador de milhares 2 3 8 3 5 3 2" xfId="54732"/>
    <cellStyle name="Separador de milhares 2 3 8 3 5 4" xfId="48781"/>
    <cellStyle name="Separador de milhares 2 3 8 3 6" xfId="23697"/>
    <cellStyle name="Separador de milhares 2 3 8 3 6 2" xfId="27248"/>
    <cellStyle name="Separador de milhares 2 3 8 3 6 2 2" xfId="54734"/>
    <cellStyle name="Separador de milhares 2 3 8 3 6 3" xfId="48783"/>
    <cellStyle name="Separador de milhares 2 3 8 3 7" xfId="25473"/>
    <cellStyle name="Separador de milhares 2 3 8 3 7 2" xfId="52518"/>
    <cellStyle name="Separador de milhares 2 3 8 3 8" xfId="29024"/>
    <cellStyle name="Separador de milhares 2 3 8 3 9" xfId="29167"/>
    <cellStyle name="Separador de milhares 2 3 9" xfId="1563"/>
    <cellStyle name="Separador de milhares 2 3 9 2" xfId="1564"/>
    <cellStyle name="Separador de milhares 2 3 9 2 2" xfId="1796"/>
    <cellStyle name="Separador de milhares 2 3 9 2 2 10" xfId="56139"/>
    <cellStyle name="Separador de milhares 2 3 9 2 2 2" xfId="22005"/>
    <cellStyle name="Separador de milhares 2 3 9 2 2 2 2" xfId="22568"/>
    <cellStyle name="Separador de milhares 2 3 9 2 2 2 2 2" xfId="23455"/>
    <cellStyle name="Separador de milhares 2 3 9 2 2 2 2 2 2" xfId="25231"/>
    <cellStyle name="Separador de milhares 2 3 9 2 2 2 2 2 2 2" xfId="28782"/>
    <cellStyle name="Separador de milhares 2 3 9 2 2 2 2 2 2 2 2" xfId="54738"/>
    <cellStyle name="Separador de milhares 2 3 9 2 2 2 2 2 2 3" xfId="48787"/>
    <cellStyle name="Separador de milhares 2 3 9 2 2 2 2 2 3" xfId="27006"/>
    <cellStyle name="Separador de milhares 2 3 9 2 2 2 2 2 3 2" xfId="54737"/>
    <cellStyle name="Separador de milhares 2 3 9 2 2 2 2 2 4" xfId="48786"/>
    <cellStyle name="Separador de milhares 2 3 9 2 2 2 2 3" xfId="24343"/>
    <cellStyle name="Separador de milhares 2 3 9 2 2 2 2 3 2" xfId="27894"/>
    <cellStyle name="Separador de milhares 2 3 9 2 2 2 2 3 2 2" xfId="54739"/>
    <cellStyle name="Separador de milhares 2 3 9 2 2 2 2 3 3" xfId="48788"/>
    <cellStyle name="Separador de milhares 2 3 9 2 2 2 2 4" xfId="26119"/>
    <cellStyle name="Separador de milhares 2 3 9 2 2 2 2 4 2" xfId="54736"/>
    <cellStyle name="Separador de milhares 2 3 9 2 2 2 2 5" xfId="48785"/>
    <cellStyle name="Separador de milhares 2 3 9 2 2 2 3" xfId="22952"/>
    <cellStyle name="Separador de milhares 2 3 9 2 2 2 3 2" xfId="24728"/>
    <cellStyle name="Separador de milhares 2 3 9 2 2 2 3 2 2" xfId="28279"/>
    <cellStyle name="Separador de milhares 2 3 9 2 2 2 3 2 2 2" xfId="54741"/>
    <cellStyle name="Separador de milhares 2 3 9 2 2 2 3 2 3" xfId="48790"/>
    <cellStyle name="Separador de milhares 2 3 9 2 2 2 3 3" xfId="26503"/>
    <cellStyle name="Separador de milhares 2 3 9 2 2 2 3 3 2" xfId="54740"/>
    <cellStyle name="Separador de milhares 2 3 9 2 2 2 3 4" xfId="48789"/>
    <cellStyle name="Separador de milhares 2 3 9 2 2 2 4" xfId="23840"/>
    <cellStyle name="Separador de milhares 2 3 9 2 2 2 4 2" xfId="27391"/>
    <cellStyle name="Separador de milhares 2 3 9 2 2 2 4 2 2" xfId="54742"/>
    <cellStyle name="Separador de milhares 2 3 9 2 2 2 4 3" xfId="48791"/>
    <cellStyle name="Separador de milhares 2 3 9 2 2 2 5" xfId="25616"/>
    <cellStyle name="Separador de milhares 2 3 9 2 2 2 5 2" xfId="54735"/>
    <cellStyle name="Separador de milhares 2 3 9 2 2 2 6" xfId="48784"/>
    <cellStyle name="Separador de milhares 2 3 9 2 2 3" xfId="22309"/>
    <cellStyle name="Separador de milhares 2 3 9 2 2 3 2" xfId="23196"/>
    <cellStyle name="Separador de milhares 2 3 9 2 2 3 2 2" xfId="24972"/>
    <cellStyle name="Separador de milhares 2 3 9 2 2 3 2 2 2" xfId="28523"/>
    <cellStyle name="Separador de milhares 2 3 9 2 2 3 2 2 2 2" xfId="54745"/>
    <cellStyle name="Separador de milhares 2 3 9 2 2 3 2 2 3" xfId="48794"/>
    <cellStyle name="Separador de milhares 2 3 9 2 2 3 2 3" xfId="26747"/>
    <cellStyle name="Separador de milhares 2 3 9 2 2 3 2 3 2" xfId="54744"/>
    <cellStyle name="Separador de milhares 2 3 9 2 2 3 2 4" xfId="48793"/>
    <cellStyle name="Separador de milhares 2 3 9 2 2 3 3" xfId="24084"/>
    <cellStyle name="Separador de milhares 2 3 9 2 2 3 3 2" xfId="27635"/>
    <cellStyle name="Separador de milhares 2 3 9 2 2 3 3 2 2" xfId="54746"/>
    <cellStyle name="Separador de milhares 2 3 9 2 2 3 3 3" xfId="48795"/>
    <cellStyle name="Separador de milhares 2 3 9 2 2 3 4" xfId="25860"/>
    <cellStyle name="Separador de milhares 2 3 9 2 2 3 4 2" xfId="54743"/>
    <cellStyle name="Separador de milhares 2 3 9 2 2 3 5" xfId="48792"/>
    <cellStyle name="Separador de milhares 2 3 9 2 2 4" xfId="22428"/>
    <cellStyle name="Separador de milhares 2 3 9 2 2 4 2" xfId="23315"/>
    <cellStyle name="Separador de milhares 2 3 9 2 2 4 2 2" xfId="25091"/>
    <cellStyle name="Separador de milhares 2 3 9 2 2 4 2 2 2" xfId="28642"/>
    <cellStyle name="Separador de milhares 2 3 9 2 2 4 2 2 2 2" xfId="54749"/>
    <cellStyle name="Separador de milhares 2 3 9 2 2 4 2 2 3" xfId="48798"/>
    <cellStyle name="Separador de milhares 2 3 9 2 2 4 2 3" xfId="26866"/>
    <cellStyle name="Separador de milhares 2 3 9 2 2 4 2 3 2" xfId="54748"/>
    <cellStyle name="Separador de milhares 2 3 9 2 2 4 2 4" xfId="48797"/>
    <cellStyle name="Separador de milhares 2 3 9 2 2 4 3" xfId="24203"/>
    <cellStyle name="Separador de milhares 2 3 9 2 2 4 3 2" xfId="27754"/>
    <cellStyle name="Separador de milhares 2 3 9 2 2 4 3 2 2" xfId="54750"/>
    <cellStyle name="Separador de milhares 2 3 9 2 2 4 3 3" xfId="48799"/>
    <cellStyle name="Separador de milhares 2 3 9 2 2 4 4" xfId="25979"/>
    <cellStyle name="Separador de milhares 2 3 9 2 2 4 4 2" xfId="54747"/>
    <cellStyle name="Separador de milhares 2 3 9 2 2 4 5" xfId="48796"/>
    <cellStyle name="Separador de milhares 2 3 9 2 2 5" xfId="22812"/>
    <cellStyle name="Separador de milhares 2 3 9 2 2 5 2" xfId="24588"/>
    <cellStyle name="Separador de milhares 2 3 9 2 2 5 2 2" xfId="28139"/>
    <cellStyle name="Separador de milhares 2 3 9 2 2 5 2 2 2" xfId="54752"/>
    <cellStyle name="Separador de milhares 2 3 9 2 2 5 2 3" xfId="48801"/>
    <cellStyle name="Separador de milhares 2 3 9 2 2 5 3" xfId="26363"/>
    <cellStyle name="Separador de milhares 2 3 9 2 2 5 3 2" xfId="54751"/>
    <cellStyle name="Separador de milhares 2 3 9 2 2 5 4" xfId="48800"/>
    <cellStyle name="Separador de milhares 2 3 9 2 2 6" xfId="23700"/>
    <cellStyle name="Separador de milhares 2 3 9 2 2 6 2" xfId="27251"/>
    <cellStyle name="Separador de milhares 2 3 9 2 2 6 2 2" xfId="54753"/>
    <cellStyle name="Separador de milhares 2 3 9 2 2 6 3" xfId="48802"/>
    <cellStyle name="Separador de milhares 2 3 9 2 2 7" xfId="25476"/>
    <cellStyle name="Separador de milhares 2 3 9 2 2 7 2" xfId="52521"/>
    <cellStyle name="Separador de milhares 2 3 9 2 2 8" xfId="29027"/>
    <cellStyle name="Separador de milhares 2 3 9 2 2 9" xfId="29170"/>
    <cellStyle name="Separador de milhares 2 3 9 3" xfId="1795"/>
    <cellStyle name="Separador de milhares 2 3 9 3 10" xfId="56140"/>
    <cellStyle name="Separador de milhares 2 3 9 3 2" xfId="22004"/>
    <cellStyle name="Separador de milhares 2 3 9 3 2 2" xfId="22567"/>
    <cellStyle name="Separador de milhares 2 3 9 3 2 2 2" xfId="23454"/>
    <cellStyle name="Separador de milhares 2 3 9 3 2 2 2 2" xfId="25230"/>
    <cellStyle name="Separador de milhares 2 3 9 3 2 2 2 2 2" xfId="28781"/>
    <cellStyle name="Separador de milhares 2 3 9 3 2 2 2 2 2 2" xfId="54757"/>
    <cellStyle name="Separador de milhares 2 3 9 3 2 2 2 2 3" xfId="48806"/>
    <cellStyle name="Separador de milhares 2 3 9 3 2 2 2 3" xfId="27005"/>
    <cellStyle name="Separador de milhares 2 3 9 3 2 2 2 3 2" xfId="54756"/>
    <cellStyle name="Separador de milhares 2 3 9 3 2 2 2 4" xfId="48805"/>
    <cellStyle name="Separador de milhares 2 3 9 3 2 2 3" xfId="24342"/>
    <cellStyle name="Separador de milhares 2 3 9 3 2 2 3 2" xfId="27893"/>
    <cellStyle name="Separador de milhares 2 3 9 3 2 2 3 2 2" xfId="54758"/>
    <cellStyle name="Separador de milhares 2 3 9 3 2 2 3 3" xfId="48807"/>
    <cellStyle name="Separador de milhares 2 3 9 3 2 2 4" xfId="26118"/>
    <cellStyle name="Separador de milhares 2 3 9 3 2 2 4 2" xfId="54755"/>
    <cellStyle name="Separador de milhares 2 3 9 3 2 2 5" xfId="48804"/>
    <cellStyle name="Separador de milhares 2 3 9 3 2 3" xfId="22951"/>
    <cellStyle name="Separador de milhares 2 3 9 3 2 3 2" xfId="24727"/>
    <cellStyle name="Separador de milhares 2 3 9 3 2 3 2 2" xfId="28278"/>
    <cellStyle name="Separador de milhares 2 3 9 3 2 3 2 2 2" xfId="54760"/>
    <cellStyle name="Separador de milhares 2 3 9 3 2 3 2 3" xfId="48809"/>
    <cellStyle name="Separador de milhares 2 3 9 3 2 3 3" xfId="26502"/>
    <cellStyle name="Separador de milhares 2 3 9 3 2 3 3 2" xfId="54759"/>
    <cellStyle name="Separador de milhares 2 3 9 3 2 3 4" xfId="48808"/>
    <cellStyle name="Separador de milhares 2 3 9 3 2 4" xfId="23839"/>
    <cellStyle name="Separador de milhares 2 3 9 3 2 4 2" xfId="27390"/>
    <cellStyle name="Separador de milhares 2 3 9 3 2 4 2 2" xfId="54761"/>
    <cellStyle name="Separador de milhares 2 3 9 3 2 4 3" xfId="48810"/>
    <cellStyle name="Separador de milhares 2 3 9 3 2 5" xfId="25615"/>
    <cellStyle name="Separador de milhares 2 3 9 3 2 5 2" xfId="54754"/>
    <cellStyle name="Separador de milhares 2 3 9 3 2 6" xfId="48803"/>
    <cellStyle name="Separador de milhares 2 3 9 3 3" xfId="22308"/>
    <cellStyle name="Separador de milhares 2 3 9 3 3 2" xfId="23195"/>
    <cellStyle name="Separador de milhares 2 3 9 3 3 2 2" xfId="24971"/>
    <cellStyle name="Separador de milhares 2 3 9 3 3 2 2 2" xfId="28522"/>
    <cellStyle name="Separador de milhares 2 3 9 3 3 2 2 2 2" xfId="54764"/>
    <cellStyle name="Separador de milhares 2 3 9 3 3 2 2 3" xfId="48813"/>
    <cellStyle name="Separador de milhares 2 3 9 3 3 2 3" xfId="26746"/>
    <cellStyle name="Separador de milhares 2 3 9 3 3 2 3 2" xfId="54763"/>
    <cellStyle name="Separador de milhares 2 3 9 3 3 2 4" xfId="48812"/>
    <cellStyle name="Separador de milhares 2 3 9 3 3 3" xfId="24083"/>
    <cellStyle name="Separador de milhares 2 3 9 3 3 3 2" xfId="27634"/>
    <cellStyle name="Separador de milhares 2 3 9 3 3 3 2 2" xfId="54765"/>
    <cellStyle name="Separador de milhares 2 3 9 3 3 3 3" xfId="48814"/>
    <cellStyle name="Separador de milhares 2 3 9 3 3 4" xfId="25859"/>
    <cellStyle name="Separador de milhares 2 3 9 3 3 4 2" xfId="54762"/>
    <cellStyle name="Separador de milhares 2 3 9 3 3 5" xfId="48811"/>
    <cellStyle name="Separador de milhares 2 3 9 3 4" xfId="22427"/>
    <cellStyle name="Separador de milhares 2 3 9 3 4 2" xfId="23314"/>
    <cellStyle name="Separador de milhares 2 3 9 3 4 2 2" xfId="25090"/>
    <cellStyle name="Separador de milhares 2 3 9 3 4 2 2 2" xfId="28641"/>
    <cellStyle name="Separador de milhares 2 3 9 3 4 2 2 2 2" xfId="54768"/>
    <cellStyle name="Separador de milhares 2 3 9 3 4 2 2 3" xfId="48817"/>
    <cellStyle name="Separador de milhares 2 3 9 3 4 2 3" xfId="26865"/>
    <cellStyle name="Separador de milhares 2 3 9 3 4 2 3 2" xfId="54767"/>
    <cellStyle name="Separador de milhares 2 3 9 3 4 2 4" xfId="48816"/>
    <cellStyle name="Separador de milhares 2 3 9 3 4 3" xfId="24202"/>
    <cellStyle name="Separador de milhares 2 3 9 3 4 3 2" xfId="27753"/>
    <cellStyle name="Separador de milhares 2 3 9 3 4 3 2 2" xfId="54769"/>
    <cellStyle name="Separador de milhares 2 3 9 3 4 3 3" xfId="48818"/>
    <cellStyle name="Separador de milhares 2 3 9 3 4 4" xfId="25978"/>
    <cellStyle name="Separador de milhares 2 3 9 3 4 4 2" xfId="54766"/>
    <cellStyle name="Separador de milhares 2 3 9 3 4 5" xfId="48815"/>
    <cellStyle name="Separador de milhares 2 3 9 3 5" xfId="22811"/>
    <cellStyle name="Separador de milhares 2 3 9 3 5 2" xfId="24587"/>
    <cellStyle name="Separador de milhares 2 3 9 3 5 2 2" xfId="28138"/>
    <cellStyle name="Separador de milhares 2 3 9 3 5 2 2 2" xfId="54771"/>
    <cellStyle name="Separador de milhares 2 3 9 3 5 2 3" xfId="48820"/>
    <cellStyle name="Separador de milhares 2 3 9 3 5 3" xfId="26362"/>
    <cellStyle name="Separador de milhares 2 3 9 3 5 3 2" xfId="54770"/>
    <cellStyle name="Separador de milhares 2 3 9 3 5 4" xfId="48819"/>
    <cellStyle name="Separador de milhares 2 3 9 3 6" xfId="23699"/>
    <cellStyle name="Separador de milhares 2 3 9 3 6 2" xfId="27250"/>
    <cellStyle name="Separador de milhares 2 3 9 3 6 2 2" xfId="54772"/>
    <cellStyle name="Separador de milhares 2 3 9 3 6 3" xfId="48821"/>
    <cellStyle name="Separador de milhares 2 3 9 3 7" xfId="25475"/>
    <cellStyle name="Separador de milhares 2 3 9 3 7 2" xfId="52520"/>
    <cellStyle name="Separador de milhares 2 3 9 3 8" xfId="29026"/>
    <cellStyle name="Separador de milhares 2 3 9 3 9" xfId="29169"/>
    <cellStyle name="Separador de milhares 2 4" xfId="1565"/>
    <cellStyle name="Separador de milhares 2 4 2" xfId="1566"/>
    <cellStyle name="Separador de milhares 2 4 2 2" xfId="1798"/>
    <cellStyle name="Separador de milhares 2 4 2 2 10" xfId="56141"/>
    <cellStyle name="Separador de milhares 2 4 2 2 2" xfId="22007"/>
    <cellStyle name="Separador de milhares 2 4 2 2 2 2" xfId="22570"/>
    <cellStyle name="Separador de milhares 2 4 2 2 2 2 2" xfId="23457"/>
    <cellStyle name="Separador de milhares 2 4 2 2 2 2 2 2" xfId="25233"/>
    <cellStyle name="Separador de milhares 2 4 2 2 2 2 2 2 2" xfId="28784"/>
    <cellStyle name="Separador de milhares 2 4 2 2 2 2 2 2 2 2" xfId="54776"/>
    <cellStyle name="Separador de milhares 2 4 2 2 2 2 2 2 3" xfId="48825"/>
    <cellStyle name="Separador de milhares 2 4 2 2 2 2 2 3" xfId="27008"/>
    <cellStyle name="Separador de milhares 2 4 2 2 2 2 2 3 2" xfId="54775"/>
    <cellStyle name="Separador de milhares 2 4 2 2 2 2 2 4" xfId="48824"/>
    <cellStyle name="Separador de milhares 2 4 2 2 2 2 3" xfId="24345"/>
    <cellStyle name="Separador de milhares 2 4 2 2 2 2 3 2" xfId="27896"/>
    <cellStyle name="Separador de milhares 2 4 2 2 2 2 3 2 2" xfId="54777"/>
    <cellStyle name="Separador de milhares 2 4 2 2 2 2 3 3" xfId="48826"/>
    <cellStyle name="Separador de milhares 2 4 2 2 2 2 4" xfId="26121"/>
    <cellStyle name="Separador de milhares 2 4 2 2 2 2 4 2" xfId="54774"/>
    <cellStyle name="Separador de milhares 2 4 2 2 2 2 5" xfId="48823"/>
    <cellStyle name="Separador de milhares 2 4 2 2 2 3" xfId="22954"/>
    <cellStyle name="Separador de milhares 2 4 2 2 2 3 2" xfId="24730"/>
    <cellStyle name="Separador de milhares 2 4 2 2 2 3 2 2" xfId="28281"/>
    <cellStyle name="Separador de milhares 2 4 2 2 2 3 2 2 2" xfId="54779"/>
    <cellStyle name="Separador de milhares 2 4 2 2 2 3 2 3" xfId="48828"/>
    <cellStyle name="Separador de milhares 2 4 2 2 2 3 3" xfId="26505"/>
    <cellStyle name="Separador de milhares 2 4 2 2 2 3 3 2" xfId="54778"/>
    <cellStyle name="Separador de milhares 2 4 2 2 2 3 4" xfId="48827"/>
    <cellStyle name="Separador de milhares 2 4 2 2 2 4" xfId="23842"/>
    <cellStyle name="Separador de milhares 2 4 2 2 2 4 2" xfId="27393"/>
    <cellStyle name="Separador de milhares 2 4 2 2 2 4 2 2" xfId="54780"/>
    <cellStyle name="Separador de milhares 2 4 2 2 2 4 3" xfId="48829"/>
    <cellStyle name="Separador de milhares 2 4 2 2 2 5" xfId="25618"/>
    <cellStyle name="Separador de milhares 2 4 2 2 2 5 2" xfId="54773"/>
    <cellStyle name="Separador de milhares 2 4 2 2 2 6" xfId="48822"/>
    <cellStyle name="Separador de milhares 2 4 2 2 3" xfId="22311"/>
    <cellStyle name="Separador de milhares 2 4 2 2 3 2" xfId="23198"/>
    <cellStyle name="Separador de milhares 2 4 2 2 3 2 2" xfId="24974"/>
    <cellStyle name="Separador de milhares 2 4 2 2 3 2 2 2" xfId="28525"/>
    <cellStyle name="Separador de milhares 2 4 2 2 3 2 2 2 2" xfId="54783"/>
    <cellStyle name="Separador de milhares 2 4 2 2 3 2 2 3" xfId="48832"/>
    <cellStyle name="Separador de milhares 2 4 2 2 3 2 3" xfId="26749"/>
    <cellStyle name="Separador de milhares 2 4 2 2 3 2 3 2" xfId="54782"/>
    <cellStyle name="Separador de milhares 2 4 2 2 3 2 4" xfId="48831"/>
    <cellStyle name="Separador de milhares 2 4 2 2 3 3" xfId="24086"/>
    <cellStyle name="Separador de milhares 2 4 2 2 3 3 2" xfId="27637"/>
    <cellStyle name="Separador de milhares 2 4 2 2 3 3 2 2" xfId="54784"/>
    <cellStyle name="Separador de milhares 2 4 2 2 3 3 3" xfId="48833"/>
    <cellStyle name="Separador de milhares 2 4 2 2 3 4" xfId="25862"/>
    <cellStyle name="Separador de milhares 2 4 2 2 3 4 2" xfId="54781"/>
    <cellStyle name="Separador de milhares 2 4 2 2 3 5" xfId="48830"/>
    <cellStyle name="Separador de milhares 2 4 2 2 4" xfId="22430"/>
    <cellStyle name="Separador de milhares 2 4 2 2 4 2" xfId="23317"/>
    <cellStyle name="Separador de milhares 2 4 2 2 4 2 2" xfId="25093"/>
    <cellStyle name="Separador de milhares 2 4 2 2 4 2 2 2" xfId="28644"/>
    <cellStyle name="Separador de milhares 2 4 2 2 4 2 2 2 2" xfId="54787"/>
    <cellStyle name="Separador de milhares 2 4 2 2 4 2 2 3" xfId="48836"/>
    <cellStyle name="Separador de milhares 2 4 2 2 4 2 3" xfId="26868"/>
    <cellStyle name="Separador de milhares 2 4 2 2 4 2 3 2" xfId="54786"/>
    <cellStyle name="Separador de milhares 2 4 2 2 4 2 4" xfId="48835"/>
    <cellStyle name="Separador de milhares 2 4 2 2 4 3" xfId="24205"/>
    <cellStyle name="Separador de milhares 2 4 2 2 4 3 2" xfId="27756"/>
    <cellStyle name="Separador de milhares 2 4 2 2 4 3 2 2" xfId="54788"/>
    <cellStyle name="Separador de milhares 2 4 2 2 4 3 3" xfId="48837"/>
    <cellStyle name="Separador de milhares 2 4 2 2 4 4" xfId="25981"/>
    <cellStyle name="Separador de milhares 2 4 2 2 4 4 2" xfId="54785"/>
    <cellStyle name="Separador de milhares 2 4 2 2 4 5" xfId="48834"/>
    <cellStyle name="Separador de milhares 2 4 2 2 5" xfId="22814"/>
    <cellStyle name="Separador de milhares 2 4 2 2 5 2" xfId="24590"/>
    <cellStyle name="Separador de milhares 2 4 2 2 5 2 2" xfId="28141"/>
    <cellStyle name="Separador de milhares 2 4 2 2 5 2 2 2" xfId="54790"/>
    <cellStyle name="Separador de milhares 2 4 2 2 5 2 3" xfId="48839"/>
    <cellStyle name="Separador de milhares 2 4 2 2 5 3" xfId="26365"/>
    <cellStyle name="Separador de milhares 2 4 2 2 5 3 2" xfId="54789"/>
    <cellStyle name="Separador de milhares 2 4 2 2 5 4" xfId="48838"/>
    <cellStyle name="Separador de milhares 2 4 2 2 6" xfId="23702"/>
    <cellStyle name="Separador de milhares 2 4 2 2 6 2" xfId="27253"/>
    <cellStyle name="Separador de milhares 2 4 2 2 6 2 2" xfId="54791"/>
    <cellStyle name="Separador de milhares 2 4 2 2 6 3" xfId="48840"/>
    <cellStyle name="Separador de milhares 2 4 2 2 7" xfId="25478"/>
    <cellStyle name="Separador de milhares 2 4 2 2 7 2" xfId="52523"/>
    <cellStyle name="Separador de milhares 2 4 2 2 8" xfId="29029"/>
    <cellStyle name="Separador de milhares 2 4 2 2 9" xfId="29172"/>
    <cellStyle name="Separador de milhares 2 4 3" xfId="1797"/>
    <cellStyle name="Separador de milhares 2 4 3 10" xfId="56142"/>
    <cellStyle name="Separador de milhares 2 4 3 2" xfId="22006"/>
    <cellStyle name="Separador de milhares 2 4 3 2 2" xfId="22569"/>
    <cellStyle name="Separador de milhares 2 4 3 2 2 2" xfId="23456"/>
    <cellStyle name="Separador de milhares 2 4 3 2 2 2 2" xfId="25232"/>
    <cellStyle name="Separador de milhares 2 4 3 2 2 2 2 2" xfId="28783"/>
    <cellStyle name="Separador de milhares 2 4 3 2 2 2 2 2 2" xfId="54795"/>
    <cellStyle name="Separador de milhares 2 4 3 2 2 2 2 3" xfId="48844"/>
    <cellStyle name="Separador de milhares 2 4 3 2 2 2 3" xfId="27007"/>
    <cellStyle name="Separador de milhares 2 4 3 2 2 2 3 2" xfId="54794"/>
    <cellStyle name="Separador de milhares 2 4 3 2 2 2 4" xfId="48843"/>
    <cellStyle name="Separador de milhares 2 4 3 2 2 3" xfId="24344"/>
    <cellStyle name="Separador de milhares 2 4 3 2 2 3 2" xfId="27895"/>
    <cellStyle name="Separador de milhares 2 4 3 2 2 3 2 2" xfId="54796"/>
    <cellStyle name="Separador de milhares 2 4 3 2 2 3 3" xfId="48845"/>
    <cellStyle name="Separador de milhares 2 4 3 2 2 4" xfId="26120"/>
    <cellStyle name="Separador de milhares 2 4 3 2 2 4 2" xfId="54793"/>
    <cellStyle name="Separador de milhares 2 4 3 2 2 5" xfId="48842"/>
    <cellStyle name="Separador de milhares 2 4 3 2 3" xfId="22953"/>
    <cellStyle name="Separador de milhares 2 4 3 2 3 2" xfId="24729"/>
    <cellStyle name="Separador de milhares 2 4 3 2 3 2 2" xfId="28280"/>
    <cellStyle name="Separador de milhares 2 4 3 2 3 2 2 2" xfId="54798"/>
    <cellStyle name="Separador de milhares 2 4 3 2 3 2 3" xfId="48847"/>
    <cellStyle name="Separador de milhares 2 4 3 2 3 3" xfId="26504"/>
    <cellStyle name="Separador de milhares 2 4 3 2 3 3 2" xfId="54797"/>
    <cellStyle name="Separador de milhares 2 4 3 2 3 4" xfId="48846"/>
    <cellStyle name="Separador de milhares 2 4 3 2 4" xfId="23841"/>
    <cellStyle name="Separador de milhares 2 4 3 2 4 2" xfId="27392"/>
    <cellStyle name="Separador de milhares 2 4 3 2 4 2 2" xfId="54799"/>
    <cellStyle name="Separador de milhares 2 4 3 2 4 3" xfId="48848"/>
    <cellStyle name="Separador de milhares 2 4 3 2 5" xfId="25617"/>
    <cellStyle name="Separador de milhares 2 4 3 2 5 2" xfId="54792"/>
    <cellStyle name="Separador de milhares 2 4 3 2 6" xfId="48841"/>
    <cellStyle name="Separador de milhares 2 4 3 3" xfId="22310"/>
    <cellStyle name="Separador de milhares 2 4 3 3 2" xfId="23197"/>
    <cellStyle name="Separador de milhares 2 4 3 3 2 2" xfId="24973"/>
    <cellStyle name="Separador de milhares 2 4 3 3 2 2 2" xfId="28524"/>
    <cellStyle name="Separador de milhares 2 4 3 3 2 2 2 2" xfId="54802"/>
    <cellStyle name="Separador de milhares 2 4 3 3 2 2 3" xfId="48851"/>
    <cellStyle name="Separador de milhares 2 4 3 3 2 3" xfId="26748"/>
    <cellStyle name="Separador de milhares 2 4 3 3 2 3 2" xfId="54801"/>
    <cellStyle name="Separador de milhares 2 4 3 3 2 4" xfId="48850"/>
    <cellStyle name="Separador de milhares 2 4 3 3 3" xfId="24085"/>
    <cellStyle name="Separador de milhares 2 4 3 3 3 2" xfId="27636"/>
    <cellStyle name="Separador de milhares 2 4 3 3 3 2 2" xfId="54803"/>
    <cellStyle name="Separador de milhares 2 4 3 3 3 3" xfId="48852"/>
    <cellStyle name="Separador de milhares 2 4 3 3 4" xfId="25861"/>
    <cellStyle name="Separador de milhares 2 4 3 3 4 2" xfId="54800"/>
    <cellStyle name="Separador de milhares 2 4 3 3 5" xfId="48849"/>
    <cellStyle name="Separador de milhares 2 4 3 4" xfId="22429"/>
    <cellStyle name="Separador de milhares 2 4 3 4 2" xfId="23316"/>
    <cellStyle name="Separador de milhares 2 4 3 4 2 2" xfId="25092"/>
    <cellStyle name="Separador de milhares 2 4 3 4 2 2 2" xfId="28643"/>
    <cellStyle name="Separador de milhares 2 4 3 4 2 2 2 2" xfId="54806"/>
    <cellStyle name="Separador de milhares 2 4 3 4 2 2 3" xfId="48855"/>
    <cellStyle name="Separador de milhares 2 4 3 4 2 3" xfId="26867"/>
    <cellStyle name="Separador de milhares 2 4 3 4 2 3 2" xfId="54805"/>
    <cellStyle name="Separador de milhares 2 4 3 4 2 4" xfId="48854"/>
    <cellStyle name="Separador de milhares 2 4 3 4 3" xfId="24204"/>
    <cellStyle name="Separador de milhares 2 4 3 4 3 2" xfId="27755"/>
    <cellStyle name="Separador de milhares 2 4 3 4 3 2 2" xfId="54807"/>
    <cellStyle name="Separador de milhares 2 4 3 4 3 3" xfId="48856"/>
    <cellStyle name="Separador de milhares 2 4 3 4 4" xfId="25980"/>
    <cellStyle name="Separador de milhares 2 4 3 4 4 2" xfId="54804"/>
    <cellStyle name="Separador de milhares 2 4 3 4 5" xfId="48853"/>
    <cellStyle name="Separador de milhares 2 4 3 5" xfId="22813"/>
    <cellStyle name="Separador de milhares 2 4 3 5 2" xfId="24589"/>
    <cellStyle name="Separador de milhares 2 4 3 5 2 2" xfId="28140"/>
    <cellStyle name="Separador de milhares 2 4 3 5 2 2 2" xfId="54809"/>
    <cellStyle name="Separador de milhares 2 4 3 5 2 3" xfId="48858"/>
    <cellStyle name="Separador de milhares 2 4 3 5 3" xfId="26364"/>
    <cellStyle name="Separador de milhares 2 4 3 5 3 2" xfId="54808"/>
    <cellStyle name="Separador de milhares 2 4 3 5 4" xfId="48857"/>
    <cellStyle name="Separador de milhares 2 4 3 6" xfId="23701"/>
    <cellStyle name="Separador de milhares 2 4 3 6 2" xfId="27252"/>
    <cellStyle name="Separador de milhares 2 4 3 6 2 2" xfId="54810"/>
    <cellStyle name="Separador de milhares 2 4 3 6 3" xfId="48859"/>
    <cellStyle name="Separador de milhares 2 4 3 7" xfId="25477"/>
    <cellStyle name="Separador de milhares 2 4 3 7 2" xfId="52522"/>
    <cellStyle name="Separador de milhares 2 4 3 8" xfId="29028"/>
    <cellStyle name="Separador de milhares 2 4 3 9" xfId="29171"/>
    <cellStyle name="Separador de milhares 2 5" xfId="1567"/>
    <cellStyle name="Separador de milhares 2 5 2" xfId="1568"/>
    <cellStyle name="Separador de milhares 2 5 2 2" xfId="1800"/>
    <cellStyle name="Separador de milhares 2 5 2 2 10" xfId="56143"/>
    <cellStyle name="Separador de milhares 2 5 2 2 2" xfId="22009"/>
    <cellStyle name="Separador de milhares 2 5 2 2 2 2" xfId="22572"/>
    <cellStyle name="Separador de milhares 2 5 2 2 2 2 2" xfId="23459"/>
    <cellStyle name="Separador de milhares 2 5 2 2 2 2 2 2" xfId="25235"/>
    <cellStyle name="Separador de milhares 2 5 2 2 2 2 2 2 2" xfId="28786"/>
    <cellStyle name="Separador de milhares 2 5 2 2 2 2 2 2 2 2" xfId="54814"/>
    <cellStyle name="Separador de milhares 2 5 2 2 2 2 2 2 3" xfId="48863"/>
    <cellStyle name="Separador de milhares 2 5 2 2 2 2 2 3" xfId="27010"/>
    <cellStyle name="Separador de milhares 2 5 2 2 2 2 2 3 2" xfId="54813"/>
    <cellStyle name="Separador de milhares 2 5 2 2 2 2 2 4" xfId="48862"/>
    <cellStyle name="Separador de milhares 2 5 2 2 2 2 3" xfId="24347"/>
    <cellStyle name="Separador de milhares 2 5 2 2 2 2 3 2" xfId="27898"/>
    <cellStyle name="Separador de milhares 2 5 2 2 2 2 3 2 2" xfId="54815"/>
    <cellStyle name="Separador de milhares 2 5 2 2 2 2 3 3" xfId="48864"/>
    <cellStyle name="Separador de milhares 2 5 2 2 2 2 4" xfId="26123"/>
    <cellStyle name="Separador de milhares 2 5 2 2 2 2 4 2" xfId="54812"/>
    <cellStyle name="Separador de milhares 2 5 2 2 2 2 5" xfId="48861"/>
    <cellStyle name="Separador de milhares 2 5 2 2 2 3" xfId="22956"/>
    <cellStyle name="Separador de milhares 2 5 2 2 2 3 2" xfId="24732"/>
    <cellStyle name="Separador de milhares 2 5 2 2 2 3 2 2" xfId="28283"/>
    <cellStyle name="Separador de milhares 2 5 2 2 2 3 2 2 2" xfId="54817"/>
    <cellStyle name="Separador de milhares 2 5 2 2 2 3 2 3" xfId="48866"/>
    <cellStyle name="Separador de milhares 2 5 2 2 2 3 3" xfId="26507"/>
    <cellStyle name="Separador de milhares 2 5 2 2 2 3 3 2" xfId="54816"/>
    <cellStyle name="Separador de milhares 2 5 2 2 2 3 4" xfId="48865"/>
    <cellStyle name="Separador de milhares 2 5 2 2 2 4" xfId="23844"/>
    <cellStyle name="Separador de milhares 2 5 2 2 2 4 2" xfId="27395"/>
    <cellStyle name="Separador de milhares 2 5 2 2 2 4 2 2" xfId="54818"/>
    <cellStyle name="Separador de milhares 2 5 2 2 2 4 3" xfId="48867"/>
    <cellStyle name="Separador de milhares 2 5 2 2 2 5" xfId="25620"/>
    <cellStyle name="Separador de milhares 2 5 2 2 2 5 2" xfId="54811"/>
    <cellStyle name="Separador de milhares 2 5 2 2 2 6" xfId="48860"/>
    <cellStyle name="Separador de milhares 2 5 2 2 3" xfId="22313"/>
    <cellStyle name="Separador de milhares 2 5 2 2 3 2" xfId="23200"/>
    <cellStyle name="Separador de milhares 2 5 2 2 3 2 2" xfId="24976"/>
    <cellStyle name="Separador de milhares 2 5 2 2 3 2 2 2" xfId="28527"/>
    <cellStyle name="Separador de milhares 2 5 2 2 3 2 2 2 2" xfId="54821"/>
    <cellStyle name="Separador de milhares 2 5 2 2 3 2 2 3" xfId="48870"/>
    <cellStyle name="Separador de milhares 2 5 2 2 3 2 3" xfId="26751"/>
    <cellStyle name="Separador de milhares 2 5 2 2 3 2 3 2" xfId="54820"/>
    <cellStyle name="Separador de milhares 2 5 2 2 3 2 4" xfId="48869"/>
    <cellStyle name="Separador de milhares 2 5 2 2 3 3" xfId="24088"/>
    <cellStyle name="Separador de milhares 2 5 2 2 3 3 2" xfId="27639"/>
    <cellStyle name="Separador de milhares 2 5 2 2 3 3 2 2" xfId="54822"/>
    <cellStyle name="Separador de milhares 2 5 2 2 3 3 3" xfId="48871"/>
    <cellStyle name="Separador de milhares 2 5 2 2 3 4" xfId="25864"/>
    <cellStyle name="Separador de milhares 2 5 2 2 3 4 2" xfId="54819"/>
    <cellStyle name="Separador de milhares 2 5 2 2 3 5" xfId="48868"/>
    <cellStyle name="Separador de milhares 2 5 2 2 4" xfId="22432"/>
    <cellStyle name="Separador de milhares 2 5 2 2 4 2" xfId="23319"/>
    <cellStyle name="Separador de milhares 2 5 2 2 4 2 2" xfId="25095"/>
    <cellStyle name="Separador de milhares 2 5 2 2 4 2 2 2" xfId="28646"/>
    <cellStyle name="Separador de milhares 2 5 2 2 4 2 2 2 2" xfId="54825"/>
    <cellStyle name="Separador de milhares 2 5 2 2 4 2 2 3" xfId="48874"/>
    <cellStyle name="Separador de milhares 2 5 2 2 4 2 3" xfId="26870"/>
    <cellStyle name="Separador de milhares 2 5 2 2 4 2 3 2" xfId="54824"/>
    <cellStyle name="Separador de milhares 2 5 2 2 4 2 4" xfId="48873"/>
    <cellStyle name="Separador de milhares 2 5 2 2 4 3" xfId="24207"/>
    <cellStyle name="Separador de milhares 2 5 2 2 4 3 2" xfId="27758"/>
    <cellStyle name="Separador de milhares 2 5 2 2 4 3 2 2" xfId="54826"/>
    <cellStyle name="Separador de milhares 2 5 2 2 4 3 3" xfId="48875"/>
    <cellStyle name="Separador de milhares 2 5 2 2 4 4" xfId="25983"/>
    <cellStyle name="Separador de milhares 2 5 2 2 4 4 2" xfId="54823"/>
    <cellStyle name="Separador de milhares 2 5 2 2 4 5" xfId="48872"/>
    <cellStyle name="Separador de milhares 2 5 2 2 5" xfId="22816"/>
    <cellStyle name="Separador de milhares 2 5 2 2 5 2" xfId="24592"/>
    <cellStyle name="Separador de milhares 2 5 2 2 5 2 2" xfId="28143"/>
    <cellStyle name="Separador de milhares 2 5 2 2 5 2 2 2" xfId="54828"/>
    <cellStyle name="Separador de milhares 2 5 2 2 5 2 3" xfId="48877"/>
    <cellStyle name="Separador de milhares 2 5 2 2 5 3" xfId="26367"/>
    <cellStyle name="Separador de milhares 2 5 2 2 5 3 2" xfId="54827"/>
    <cellStyle name="Separador de milhares 2 5 2 2 5 4" xfId="48876"/>
    <cellStyle name="Separador de milhares 2 5 2 2 6" xfId="23704"/>
    <cellStyle name="Separador de milhares 2 5 2 2 6 2" xfId="27255"/>
    <cellStyle name="Separador de milhares 2 5 2 2 6 2 2" xfId="54829"/>
    <cellStyle name="Separador de milhares 2 5 2 2 6 3" xfId="48878"/>
    <cellStyle name="Separador de milhares 2 5 2 2 7" xfId="25480"/>
    <cellStyle name="Separador de milhares 2 5 2 2 7 2" xfId="52525"/>
    <cellStyle name="Separador de milhares 2 5 2 2 8" xfId="29031"/>
    <cellStyle name="Separador de milhares 2 5 2 2 9" xfId="29174"/>
    <cellStyle name="Separador de milhares 2 5 3" xfId="1799"/>
    <cellStyle name="Separador de milhares 2 5 3 10" xfId="56144"/>
    <cellStyle name="Separador de milhares 2 5 3 2" xfId="22008"/>
    <cellStyle name="Separador de milhares 2 5 3 2 2" xfId="22571"/>
    <cellStyle name="Separador de milhares 2 5 3 2 2 2" xfId="23458"/>
    <cellStyle name="Separador de milhares 2 5 3 2 2 2 2" xfId="25234"/>
    <cellStyle name="Separador de milhares 2 5 3 2 2 2 2 2" xfId="28785"/>
    <cellStyle name="Separador de milhares 2 5 3 2 2 2 2 2 2" xfId="54833"/>
    <cellStyle name="Separador de milhares 2 5 3 2 2 2 2 3" xfId="48882"/>
    <cellStyle name="Separador de milhares 2 5 3 2 2 2 3" xfId="27009"/>
    <cellStyle name="Separador de milhares 2 5 3 2 2 2 3 2" xfId="54832"/>
    <cellStyle name="Separador de milhares 2 5 3 2 2 2 4" xfId="48881"/>
    <cellStyle name="Separador de milhares 2 5 3 2 2 3" xfId="24346"/>
    <cellStyle name="Separador de milhares 2 5 3 2 2 3 2" xfId="27897"/>
    <cellStyle name="Separador de milhares 2 5 3 2 2 3 2 2" xfId="54834"/>
    <cellStyle name="Separador de milhares 2 5 3 2 2 3 3" xfId="48883"/>
    <cellStyle name="Separador de milhares 2 5 3 2 2 4" xfId="26122"/>
    <cellStyle name="Separador de milhares 2 5 3 2 2 4 2" xfId="54831"/>
    <cellStyle name="Separador de milhares 2 5 3 2 2 5" xfId="48880"/>
    <cellStyle name="Separador de milhares 2 5 3 2 3" xfId="22955"/>
    <cellStyle name="Separador de milhares 2 5 3 2 3 2" xfId="24731"/>
    <cellStyle name="Separador de milhares 2 5 3 2 3 2 2" xfId="28282"/>
    <cellStyle name="Separador de milhares 2 5 3 2 3 2 2 2" xfId="54836"/>
    <cellStyle name="Separador de milhares 2 5 3 2 3 2 3" xfId="48885"/>
    <cellStyle name="Separador de milhares 2 5 3 2 3 3" xfId="26506"/>
    <cellStyle name="Separador de milhares 2 5 3 2 3 3 2" xfId="54835"/>
    <cellStyle name="Separador de milhares 2 5 3 2 3 4" xfId="48884"/>
    <cellStyle name="Separador de milhares 2 5 3 2 4" xfId="23843"/>
    <cellStyle name="Separador de milhares 2 5 3 2 4 2" xfId="27394"/>
    <cellStyle name="Separador de milhares 2 5 3 2 4 2 2" xfId="54837"/>
    <cellStyle name="Separador de milhares 2 5 3 2 4 3" xfId="48886"/>
    <cellStyle name="Separador de milhares 2 5 3 2 5" xfId="25619"/>
    <cellStyle name="Separador de milhares 2 5 3 2 5 2" xfId="54830"/>
    <cellStyle name="Separador de milhares 2 5 3 2 6" xfId="48879"/>
    <cellStyle name="Separador de milhares 2 5 3 3" xfId="22312"/>
    <cellStyle name="Separador de milhares 2 5 3 3 2" xfId="23199"/>
    <cellStyle name="Separador de milhares 2 5 3 3 2 2" xfId="24975"/>
    <cellStyle name="Separador de milhares 2 5 3 3 2 2 2" xfId="28526"/>
    <cellStyle name="Separador de milhares 2 5 3 3 2 2 2 2" xfId="54840"/>
    <cellStyle name="Separador de milhares 2 5 3 3 2 2 3" xfId="48889"/>
    <cellStyle name="Separador de milhares 2 5 3 3 2 3" xfId="26750"/>
    <cellStyle name="Separador de milhares 2 5 3 3 2 3 2" xfId="54839"/>
    <cellStyle name="Separador de milhares 2 5 3 3 2 4" xfId="48888"/>
    <cellStyle name="Separador de milhares 2 5 3 3 3" xfId="24087"/>
    <cellStyle name="Separador de milhares 2 5 3 3 3 2" xfId="27638"/>
    <cellStyle name="Separador de milhares 2 5 3 3 3 2 2" xfId="54841"/>
    <cellStyle name="Separador de milhares 2 5 3 3 3 3" xfId="48890"/>
    <cellStyle name="Separador de milhares 2 5 3 3 4" xfId="25863"/>
    <cellStyle name="Separador de milhares 2 5 3 3 4 2" xfId="54838"/>
    <cellStyle name="Separador de milhares 2 5 3 3 5" xfId="48887"/>
    <cellStyle name="Separador de milhares 2 5 3 4" xfId="22431"/>
    <cellStyle name="Separador de milhares 2 5 3 4 2" xfId="23318"/>
    <cellStyle name="Separador de milhares 2 5 3 4 2 2" xfId="25094"/>
    <cellStyle name="Separador de milhares 2 5 3 4 2 2 2" xfId="28645"/>
    <cellStyle name="Separador de milhares 2 5 3 4 2 2 2 2" xfId="54844"/>
    <cellStyle name="Separador de milhares 2 5 3 4 2 2 3" xfId="48893"/>
    <cellStyle name="Separador de milhares 2 5 3 4 2 3" xfId="26869"/>
    <cellStyle name="Separador de milhares 2 5 3 4 2 3 2" xfId="54843"/>
    <cellStyle name="Separador de milhares 2 5 3 4 2 4" xfId="48892"/>
    <cellStyle name="Separador de milhares 2 5 3 4 3" xfId="24206"/>
    <cellStyle name="Separador de milhares 2 5 3 4 3 2" xfId="27757"/>
    <cellStyle name="Separador de milhares 2 5 3 4 3 2 2" xfId="54845"/>
    <cellStyle name="Separador de milhares 2 5 3 4 3 3" xfId="48894"/>
    <cellStyle name="Separador de milhares 2 5 3 4 4" xfId="25982"/>
    <cellStyle name="Separador de milhares 2 5 3 4 4 2" xfId="54842"/>
    <cellStyle name="Separador de milhares 2 5 3 4 5" xfId="48891"/>
    <cellStyle name="Separador de milhares 2 5 3 5" xfId="22815"/>
    <cellStyle name="Separador de milhares 2 5 3 5 2" xfId="24591"/>
    <cellStyle name="Separador de milhares 2 5 3 5 2 2" xfId="28142"/>
    <cellStyle name="Separador de milhares 2 5 3 5 2 2 2" xfId="54847"/>
    <cellStyle name="Separador de milhares 2 5 3 5 2 3" xfId="48896"/>
    <cellStyle name="Separador de milhares 2 5 3 5 3" xfId="26366"/>
    <cellStyle name="Separador de milhares 2 5 3 5 3 2" xfId="54846"/>
    <cellStyle name="Separador de milhares 2 5 3 5 4" xfId="48895"/>
    <cellStyle name="Separador de milhares 2 5 3 6" xfId="23703"/>
    <cellStyle name="Separador de milhares 2 5 3 6 2" xfId="27254"/>
    <cellStyle name="Separador de milhares 2 5 3 6 2 2" xfId="54848"/>
    <cellStyle name="Separador de milhares 2 5 3 6 3" xfId="48897"/>
    <cellStyle name="Separador de milhares 2 5 3 7" xfId="25479"/>
    <cellStyle name="Separador de milhares 2 5 3 7 2" xfId="52524"/>
    <cellStyle name="Separador de milhares 2 5 3 8" xfId="29030"/>
    <cellStyle name="Separador de milhares 2 5 3 9" xfId="29173"/>
    <cellStyle name="Separador de milhares 2 6" xfId="1569"/>
    <cellStyle name="Separador de milhares 2 6 2" xfId="1570"/>
    <cellStyle name="Separador de milhares 2 6 2 2" xfId="1802"/>
    <cellStyle name="Separador de milhares 2 6 2 2 10" xfId="56145"/>
    <cellStyle name="Separador de milhares 2 6 2 2 2" xfId="22011"/>
    <cellStyle name="Separador de milhares 2 6 2 2 2 2" xfId="22574"/>
    <cellStyle name="Separador de milhares 2 6 2 2 2 2 2" xfId="23461"/>
    <cellStyle name="Separador de milhares 2 6 2 2 2 2 2 2" xfId="25237"/>
    <cellStyle name="Separador de milhares 2 6 2 2 2 2 2 2 2" xfId="28788"/>
    <cellStyle name="Separador de milhares 2 6 2 2 2 2 2 2 2 2" xfId="54852"/>
    <cellStyle name="Separador de milhares 2 6 2 2 2 2 2 2 3" xfId="48901"/>
    <cellStyle name="Separador de milhares 2 6 2 2 2 2 2 3" xfId="27012"/>
    <cellStyle name="Separador de milhares 2 6 2 2 2 2 2 3 2" xfId="54851"/>
    <cellStyle name="Separador de milhares 2 6 2 2 2 2 2 4" xfId="48900"/>
    <cellStyle name="Separador de milhares 2 6 2 2 2 2 3" xfId="24349"/>
    <cellStyle name="Separador de milhares 2 6 2 2 2 2 3 2" xfId="27900"/>
    <cellStyle name="Separador de milhares 2 6 2 2 2 2 3 2 2" xfId="54853"/>
    <cellStyle name="Separador de milhares 2 6 2 2 2 2 3 3" xfId="48902"/>
    <cellStyle name="Separador de milhares 2 6 2 2 2 2 4" xfId="26125"/>
    <cellStyle name="Separador de milhares 2 6 2 2 2 2 4 2" xfId="54850"/>
    <cellStyle name="Separador de milhares 2 6 2 2 2 2 5" xfId="48899"/>
    <cellStyle name="Separador de milhares 2 6 2 2 2 3" xfId="22958"/>
    <cellStyle name="Separador de milhares 2 6 2 2 2 3 2" xfId="24734"/>
    <cellStyle name="Separador de milhares 2 6 2 2 2 3 2 2" xfId="28285"/>
    <cellStyle name="Separador de milhares 2 6 2 2 2 3 2 2 2" xfId="54855"/>
    <cellStyle name="Separador de milhares 2 6 2 2 2 3 2 3" xfId="48904"/>
    <cellStyle name="Separador de milhares 2 6 2 2 2 3 3" xfId="26509"/>
    <cellStyle name="Separador de milhares 2 6 2 2 2 3 3 2" xfId="54854"/>
    <cellStyle name="Separador de milhares 2 6 2 2 2 3 4" xfId="48903"/>
    <cellStyle name="Separador de milhares 2 6 2 2 2 4" xfId="23846"/>
    <cellStyle name="Separador de milhares 2 6 2 2 2 4 2" xfId="27397"/>
    <cellStyle name="Separador de milhares 2 6 2 2 2 4 2 2" xfId="54856"/>
    <cellStyle name="Separador de milhares 2 6 2 2 2 4 3" xfId="48905"/>
    <cellStyle name="Separador de milhares 2 6 2 2 2 5" xfId="25622"/>
    <cellStyle name="Separador de milhares 2 6 2 2 2 5 2" xfId="54849"/>
    <cellStyle name="Separador de milhares 2 6 2 2 2 6" xfId="48898"/>
    <cellStyle name="Separador de milhares 2 6 2 2 3" xfId="22315"/>
    <cellStyle name="Separador de milhares 2 6 2 2 3 2" xfId="23202"/>
    <cellStyle name="Separador de milhares 2 6 2 2 3 2 2" xfId="24978"/>
    <cellStyle name="Separador de milhares 2 6 2 2 3 2 2 2" xfId="28529"/>
    <cellStyle name="Separador de milhares 2 6 2 2 3 2 2 2 2" xfId="54859"/>
    <cellStyle name="Separador de milhares 2 6 2 2 3 2 2 3" xfId="48908"/>
    <cellStyle name="Separador de milhares 2 6 2 2 3 2 3" xfId="26753"/>
    <cellStyle name="Separador de milhares 2 6 2 2 3 2 3 2" xfId="54858"/>
    <cellStyle name="Separador de milhares 2 6 2 2 3 2 4" xfId="48907"/>
    <cellStyle name="Separador de milhares 2 6 2 2 3 3" xfId="24090"/>
    <cellStyle name="Separador de milhares 2 6 2 2 3 3 2" xfId="27641"/>
    <cellStyle name="Separador de milhares 2 6 2 2 3 3 2 2" xfId="54860"/>
    <cellStyle name="Separador de milhares 2 6 2 2 3 3 3" xfId="48909"/>
    <cellStyle name="Separador de milhares 2 6 2 2 3 4" xfId="25866"/>
    <cellStyle name="Separador de milhares 2 6 2 2 3 4 2" xfId="54857"/>
    <cellStyle name="Separador de milhares 2 6 2 2 3 5" xfId="48906"/>
    <cellStyle name="Separador de milhares 2 6 2 2 4" xfId="22434"/>
    <cellStyle name="Separador de milhares 2 6 2 2 4 2" xfId="23321"/>
    <cellStyle name="Separador de milhares 2 6 2 2 4 2 2" xfId="25097"/>
    <cellStyle name="Separador de milhares 2 6 2 2 4 2 2 2" xfId="28648"/>
    <cellStyle name="Separador de milhares 2 6 2 2 4 2 2 2 2" xfId="54863"/>
    <cellStyle name="Separador de milhares 2 6 2 2 4 2 2 3" xfId="48912"/>
    <cellStyle name="Separador de milhares 2 6 2 2 4 2 3" xfId="26872"/>
    <cellStyle name="Separador de milhares 2 6 2 2 4 2 3 2" xfId="54862"/>
    <cellStyle name="Separador de milhares 2 6 2 2 4 2 4" xfId="48911"/>
    <cellStyle name="Separador de milhares 2 6 2 2 4 3" xfId="24209"/>
    <cellStyle name="Separador de milhares 2 6 2 2 4 3 2" xfId="27760"/>
    <cellStyle name="Separador de milhares 2 6 2 2 4 3 2 2" xfId="54864"/>
    <cellStyle name="Separador de milhares 2 6 2 2 4 3 3" xfId="48913"/>
    <cellStyle name="Separador de milhares 2 6 2 2 4 4" xfId="25985"/>
    <cellStyle name="Separador de milhares 2 6 2 2 4 4 2" xfId="54861"/>
    <cellStyle name="Separador de milhares 2 6 2 2 4 5" xfId="48910"/>
    <cellStyle name="Separador de milhares 2 6 2 2 5" xfId="22818"/>
    <cellStyle name="Separador de milhares 2 6 2 2 5 2" xfId="24594"/>
    <cellStyle name="Separador de milhares 2 6 2 2 5 2 2" xfId="28145"/>
    <cellStyle name="Separador de milhares 2 6 2 2 5 2 2 2" xfId="54866"/>
    <cellStyle name="Separador de milhares 2 6 2 2 5 2 3" xfId="48915"/>
    <cellStyle name="Separador de milhares 2 6 2 2 5 3" xfId="26369"/>
    <cellStyle name="Separador de milhares 2 6 2 2 5 3 2" xfId="54865"/>
    <cellStyle name="Separador de milhares 2 6 2 2 5 4" xfId="48914"/>
    <cellStyle name="Separador de milhares 2 6 2 2 6" xfId="23706"/>
    <cellStyle name="Separador de milhares 2 6 2 2 6 2" xfId="27257"/>
    <cellStyle name="Separador de milhares 2 6 2 2 6 2 2" xfId="54867"/>
    <cellStyle name="Separador de milhares 2 6 2 2 6 3" xfId="48916"/>
    <cellStyle name="Separador de milhares 2 6 2 2 7" xfId="25482"/>
    <cellStyle name="Separador de milhares 2 6 2 2 7 2" xfId="52527"/>
    <cellStyle name="Separador de milhares 2 6 2 2 8" xfId="29033"/>
    <cellStyle name="Separador de milhares 2 6 2 2 9" xfId="29176"/>
    <cellStyle name="Separador de milhares 2 6 3" xfId="1801"/>
    <cellStyle name="Separador de milhares 2 6 3 10" xfId="56146"/>
    <cellStyle name="Separador de milhares 2 6 3 2" xfId="22010"/>
    <cellStyle name="Separador de milhares 2 6 3 2 2" xfId="22573"/>
    <cellStyle name="Separador de milhares 2 6 3 2 2 2" xfId="23460"/>
    <cellStyle name="Separador de milhares 2 6 3 2 2 2 2" xfId="25236"/>
    <cellStyle name="Separador de milhares 2 6 3 2 2 2 2 2" xfId="28787"/>
    <cellStyle name="Separador de milhares 2 6 3 2 2 2 2 2 2" xfId="54871"/>
    <cellStyle name="Separador de milhares 2 6 3 2 2 2 2 3" xfId="48920"/>
    <cellStyle name="Separador de milhares 2 6 3 2 2 2 3" xfId="27011"/>
    <cellStyle name="Separador de milhares 2 6 3 2 2 2 3 2" xfId="54870"/>
    <cellStyle name="Separador de milhares 2 6 3 2 2 2 4" xfId="48919"/>
    <cellStyle name="Separador de milhares 2 6 3 2 2 3" xfId="24348"/>
    <cellStyle name="Separador de milhares 2 6 3 2 2 3 2" xfId="27899"/>
    <cellStyle name="Separador de milhares 2 6 3 2 2 3 2 2" xfId="54872"/>
    <cellStyle name="Separador de milhares 2 6 3 2 2 3 3" xfId="48921"/>
    <cellStyle name="Separador de milhares 2 6 3 2 2 4" xfId="26124"/>
    <cellStyle name="Separador de milhares 2 6 3 2 2 4 2" xfId="54869"/>
    <cellStyle name="Separador de milhares 2 6 3 2 2 5" xfId="48918"/>
    <cellStyle name="Separador de milhares 2 6 3 2 3" xfId="22957"/>
    <cellStyle name="Separador de milhares 2 6 3 2 3 2" xfId="24733"/>
    <cellStyle name="Separador de milhares 2 6 3 2 3 2 2" xfId="28284"/>
    <cellStyle name="Separador de milhares 2 6 3 2 3 2 2 2" xfId="54874"/>
    <cellStyle name="Separador de milhares 2 6 3 2 3 2 3" xfId="48923"/>
    <cellStyle name="Separador de milhares 2 6 3 2 3 3" xfId="26508"/>
    <cellStyle name="Separador de milhares 2 6 3 2 3 3 2" xfId="54873"/>
    <cellStyle name="Separador de milhares 2 6 3 2 3 4" xfId="48922"/>
    <cellStyle name="Separador de milhares 2 6 3 2 4" xfId="23845"/>
    <cellStyle name="Separador de milhares 2 6 3 2 4 2" xfId="27396"/>
    <cellStyle name="Separador de milhares 2 6 3 2 4 2 2" xfId="54875"/>
    <cellStyle name="Separador de milhares 2 6 3 2 4 3" xfId="48924"/>
    <cellStyle name="Separador de milhares 2 6 3 2 5" xfId="25621"/>
    <cellStyle name="Separador de milhares 2 6 3 2 5 2" xfId="54868"/>
    <cellStyle name="Separador de milhares 2 6 3 2 6" xfId="48917"/>
    <cellStyle name="Separador de milhares 2 6 3 3" xfId="22314"/>
    <cellStyle name="Separador de milhares 2 6 3 3 2" xfId="23201"/>
    <cellStyle name="Separador de milhares 2 6 3 3 2 2" xfId="24977"/>
    <cellStyle name="Separador de milhares 2 6 3 3 2 2 2" xfId="28528"/>
    <cellStyle name="Separador de milhares 2 6 3 3 2 2 2 2" xfId="54878"/>
    <cellStyle name="Separador de milhares 2 6 3 3 2 2 3" xfId="48927"/>
    <cellStyle name="Separador de milhares 2 6 3 3 2 3" xfId="26752"/>
    <cellStyle name="Separador de milhares 2 6 3 3 2 3 2" xfId="54877"/>
    <cellStyle name="Separador de milhares 2 6 3 3 2 4" xfId="48926"/>
    <cellStyle name="Separador de milhares 2 6 3 3 3" xfId="24089"/>
    <cellStyle name="Separador de milhares 2 6 3 3 3 2" xfId="27640"/>
    <cellStyle name="Separador de milhares 2 6 3 3 3 2 2" xfId="54879"/>
    <cellStyle name="Separador de milhares 2 6 3 3 3 3" xfId="48928"/>
    <cellStyle name="Separador de milhares 2 6 3 3 4" xfId="25865"/>
    <cellStyle name="Separador de milhares 2 6 3 3 4 2" xfId="54876"/>
    <cellStyle name="Separador de milhares 2 6 3 3 5" xfId="48925"/>
    <cellStyle name="Separador de milhares 2 6 3 4" xfId="22433"/>
    <cellStyle name="Separador de milhares 2 6 3 4 2" xfId="23320"/>
    <cellStyle name="Separador de milhares 2 6 3 4 2 2" xfId="25096"/>
    <cellStyle name="Separador de milhares 2 6 3 4 2 2 2" xfId="28647"/>
    <cellStyle name="Separador de milhares 2 6 3 4 2 2 2 2" xfId="54882"/>
    <cellStyle name="Separador de milhares 2 6 3 4 2 2 3" xfId="48931"/>
    <cellStyle name="Separador de milhares 2 6 3 4 2 3" xfId="26871"/>
    <cellStyle name="Separador de milhares 2 6 3 4 2 3 2" xfId="54881"/>
    <cellStyle name="Separador de milhares 2 6 3 4 2 4" xfId="48930"/>
    <cellStyle name="Separador de milhares 2 6 3 4 3" xfId="24208"/>
    <cellStyle name="Separador de milhares 2 6 3 4 3 2" xfId="27759"/>
    <cellStyle name="Separador de milhares 2 6 3 4 3 2 2" xfId="54883"/>
    <cellStyle name="Separador de milhares 2 6 3 4 3 3" xfId="48932"/>
    <cellStyle name="Separador de milhares 2 6 3 4 4" xfId="25984"/>
    <cellStyle name="Separador de milhares 2 6 3 4 4 2" xfId="54880"/>
    <cellStyle name="Separador de milhares 2 6 3 4 5" xfId="48929"/>
    <cellStyle name="Separador de milhares 2 6 3 5" xfId="22817"/>
    <cellStyle name="Separador de milhares 2 6 3 5 2" xfId="24593"/>
    <cellStyle name="Separador de milhares 2 6 3 5 2 2" xfId="28144"/>
    <cellStyle name="Separador de milhares 2 6 3 5 2 2 2" xfId="54885"/>
    <cellStyle name="Separador de milhares 2 6 3 5 2 3" xfId="48934"/>
    <cellStyle name="Separador de milhares 2 6 3 5 3" xfId="26368"/>
    <cellStyle name="Separador de milhares 2 6 3 5 3 2" xfId="54884"/>
    <cellStyle name="Separador de milhares 2 6 3 5 4" xfId="48933"/>
    <cellStyle name="Separador de milhares 2 6 3 6" xfId="23705"/>
    <cellStyle name="Separador de milhares 2 6 3 6 2" xfId="27256"/>
    <cellStyle name="Separador de milhares 2 6 3 6 2 2" xfId="54886"/>
    <cellStyle name="Separador de milhares 2 6 3 6 3" xfId="48935"/>
    <cellStyle name="Separador de milhares 2 6 3 7" xfId="25481"/>
    <cellStyle name="Separador de milhares 2 6 3 7 2" xfId="52526"/>
    <cellStyle name="Separador de milhares 2 6 3 8" xfId="29032"/>
    <cellStyle name="Separador de milhares 2 6 3 9" xfId="29175"/>
    <cellStyle name="Separador de milhares 2 7" xfId="1571"/>
    <cellStyle name="Separador de milhares 2 7 2" xfId="1572"/>
    <cellStyle name="Separador de milhares 2 7 2 2" xfId="1804"/>
    <cellStyle name="Separador de milhares 2 7 2 2 10" xfId="56147"/>
    <cellStyle name="Separador de milhares 2 7 2 2 2" xfId="22013"/>
    <cellStyle name="Separador de milhares 2 7 2 2 2 2" xfId="22576"/>
    <cellStyle name="Separador de milhares 2 7 2 2 2 2 2" xfId="23463"/>
    <cellStyle name="Separador de milhares 2 7 2 2 2 2 2 2" xfId="25239"/>
    <cellStyle name="Separador de milhares 2 7 2 2 2 2 2 2 2" xfId="28790"/>
    <cellStyle name="Separador de milhares 2 7 2 2 2 2 2 2 2 2" xfId="54890"/>
    <cellStyle name="Separador de milhares 2 7 2 2 2 2 2 2 3" xfId="48939"/>
    <cellStyle name="Separador de milhares 2 7 2 2 2 2 2 3" xfId="27014"/>
    <cellStyle name="Separador de milhares 2 7 2 2 2 2 2 3 2" xfId="54889"/>
    <cellStyle name="Separador de milhares 2 7 2 2 2 2 2 4" xfId="48938"/>
    <cellStyle name="Separador de milhares 2 7 2 2 2 2 3" xfId="24351"/>
    <cellStyle name="Separador de milhares 2 7 2 2 2 2 3 2" xfId="27902"/>
    <cellStyle name="Separador de milhares 2 7 2 2 2 2 3 2 2" xfId="54891"/>
    <cellStyle name="Separador de milhares 2 7 2 2 2 2 3 3" xfId="48940"/>
    <cellStyle name="Separador de milhares 2 7 2 2 2 2 4" xfId="26127"/>
    <cellStyle name="Separador de milhares 2 7 2 2 2 2 4 2" xfId="54888"/>
    <cellStyle name="Separador de milhares 2 7 2 2 2 2 5" xfId="48937"/>
    <cellStyle name="Separador de milhares 2 7 2 2 2 3" xfId="22960"/>
    <cellStyle name="Separador de milhares 2 7 2 2 2 3 2" xfId="24736"/>
    <cellStyle name="Separador de milhares 2 7 2 2 2 3 2 2" xfId="28287"/>
    <cellStyle name="Separador de milhares 2 7 2 2 2 3 2 2 2" xfId="54893"/>
    <cellStyle name="Separador de milhares 2 7 2 2 2 3 2 3" xfId="48942"/>
    <cellStyle name="Separador de milhares 2 7 2 2 2 3 3" xfId="26511"/>
    <cellStyle name="Separador de milhares 2 7 2 2 2 3 3 2" xfId="54892"/>
    <cellStyle name="Separador de milhares 2 7 2 2 2 3 4" xfId="48941"/>
    <cellStyle name="Separador de milhares 2 7 2 2 2 4" xfId="23848"/>
    <cellStyle name="Separador de milhares 2 7 2 2 2 4 2" xfId="27399"/>
    <cellStyle name="Separador de milhares 2 7 2 2 2 4 2 2" xfId="54894"/>
    <cellStyle name="Separador de milhares 2 7 2 2 2 4 3" xfId="48943"/>
    <cellStyle name="Separador de milhares 2 7 2 2 2 5" xfId="25624"/>
    <cellStyle name="Separador de milhares 2 7 2 2 2 5 2" xfId="54887"/>
    <cellStyle name="Separador de milhares 2 7 2 2 2 6" xfId="48936"/>
    <cellStyle name="Separador de milhares 2 7 2 2 3" xfId="22317"/>
    <cellStyle name="Separador de milhares 2 7 2 2 3 2" xfId="23204"/>
    <cellStyle name="Separador de milhares 2 7 2 2 3 2 2" xfId="24980"/>
    <cellStyle name="Separador de milhares 2 7 2 2 3 2 2 2" xfId="28531"/>
    <cellStyle name="Separador de milhares 2 7 2 2 3 2 2 2 2" xfId="54897"/>
    <cellStyle name="Separador de milhares 2 7 2 2 3 2 2 3" xfId="48946"/>
    <cellStyle name="Separador de milhares 2 7 2 2 3 2 3" xfId="26755"/>
    <cellStyle name="Separador de milhares 2 7 2 2 3 2 3 2" xfId="54896"/>
    <cellStyle name="Separador de milhares 2 7 2 2 3 2 4" xfId="48945"/>
    <cellStyle name="Separador de milhares 2 7 2 2 3 3" xfId="24092"/>
    <cellStyle name="Separador de milhares 2 7 2 2 3 3 2" xfId="27643"/>
    <cellStyle name="Separador de milhares 2 7 2 2 3 3 2 2" xfId="54898"/>
    <cellStyle name="Separador de milhares 2 7 2 2 3 3 3" xfId="48947"/>
    <cellStyle name="Separador de milhares 2 7 2 2 3 4" xfId="25868"/>
    <cellStyle name="Separador de milhares 2 7 2 2 3 4 2" xfId="54895"/>
    <cellStyle name="Separador de milhares 2 7 2 2 3 5" xfId="48944"/>
    <cellStyle name="Separador de milhares 2 7 2 2 4" xfId="22436"/>
    <cellStyle name="Separador de milhares 2 7 2 2 4 2" xfId="23323"/>
    <cellStyle name="Separador de milhares 2 7 2 2 4 2 2" xfId="25099"/>
    <cellStyle name="Separador de milhares 2 7 2 2 4 2 2 2" xfId="28650"/>
    <cellStyle name="Separador de milhares 2 7 2 2 4 2 2 2 2" xfId="54901"/>
    <cellStyle name="Separador de milhares 2 7 2 2 4 2 2 3" xfId="48950"/>
    <cellStyle name="Separador de milhares 2 7 2 2 4 2 3" xfId="26874"/>
    <cellStyle name="Separador de milhares 2 7 2 2 4 2 3 2" xfId="54900"/>
    <cellStyle name="Separador de milhares 2 7 2 2 4 2 4" xfId="48949"/>
    <cellStyle name="Separador de milhares 2 7 2 2 4 3" xfId="24211"/>
    <cellStyle name="Separador de milhares 2 7 2 2 4 3 2" xfId="27762"/>
    <cellStyle name="Separador de milhares 2 7 2 2 4 3 2 2" xfId="54902"/>
    <cellStyle name="Separador de milhares 2 7 2 2 4 3 3" xfId="48951"/>
    <cellStyle name="Separador de milhares 2 7 2 2 4 4" xfId="25987"/>
    <cellStyle name="Separador de milhares 2 7 2 2 4 4 2" xfId="54899"/>
    <cellStyle name="Separador de milhares 2 7 2 2 4 5" xfId="48948"/>
    <cellStyle name="Separador de milhares 2 7 2 2 5" xfId="22820"/>
    <cellStyle name="Separador de milhares 2 7 2 2 5 2" xfId="24596"/>
    <cellStyle name="Separador de milhares 2 7 2 2 5 2 2" xfId="28147"/>
    <cellStyle name="Separador de milhares 2 7 2 2 5 2 2 2" xfId="54904"/>
    <cellStyle name="Separador de milhares 2 7 2 2 5 2 3" xfId="48953"/>
    <cellStyle name="Separador de milhares 2 7 2 2 5 3" xfId="26371"/>
    <cellStyle name="Separador de milhares 2 7 2 2 5 3 2" xfId="54903"/>
    <cellStyle name="Separador de milhares 2 7 2 2 5 4" xfId="48952"/>
    <cellStyle name="Separador de milhares 2 7 2 2 6" xfId="23708"/>
    <cellStyle name="Separador de milhares 2 7 2 2 6 2" xfId="27259"/>
    <cellStyle name="Separador de milhares 2 7 2 2 6 2 2" xfId="54905"/>
    <cellStyle name="Separador de milhares 2 7 2 2 6 3" xfId="48954"/>
    <cellStyle name="Separador de milhares 2 7 2 2 7" xfId="25484"/>
    <cellStyle name="Separador de milhares 2 7 2 2 7 2" xfId="52529"/>
    <cellStyle name="Separador de milhares 2 7 2 2 8" xfId="29035"/>
    <cellStyle name="Separador de milhares 2 7 2 2 9" xfId="29178"/>
    <cellStyle name="Separador de milhares 2 7 3" xfId="1803"/>
    <cellStyle name="Separador de milhares 2 7 3 10" xfId="56148"/>
    <cellStyle name="Separador de milhares 2 7 3 2" xfId="22012"/>
    <cellStyle name="Separador de milhares 2 7 3 2 2" xfId="22575"/>
    <cellStyle name="Separador de milhares 2 7 3 2 2 2" xfId="23462"/>
    <cellStyle name="Separador de milhares 2 7 3 2 2 2 2" xfId="25238"/>
    <cellStyle name="Separador de milhares 2 7 3 2 2 2 2 2" xfId="28789"/>
    <cellStyle name="Separador de milhares 2 7 3 2 2 2 2 2 2" xfId="54909"/>
    <cellStyle name="Separador de milhares 2 7 3 2 2 2 2 3" xfId="48958"/>
    <cellStyle name="Separador de milhares 2 7 3 2 2 2 3" xfId="27013"/>
    <cellStyle name="Separador de milhares 2 7 3 2 2 2 3 2" xfId="54908"/>
    <cellStyle name="Separador de milhares 2 7 3 2 2 2 4" xfId="48957"/>
    <cellStyle name="Separador de milhares 2 7 3 2 2 3" xfId="24350"/>
    <cellStyle name="Separador de milhares 2 7 3 2 2 3 2" xfId="27901"/>
    <cellStyle name="Separador de milhares 2 7 3 2 2 3 2 2" xfId="54910"/>
    <cellStyle name="Separador de milhares 2 7 3 2 2 3 3" xfId="48959"/>
    <cellStyle name="Separador de milhares 2 7 3 2 2 4" xfId="26126"/>
    <cellStyle name="Separador de milhares 2 7 3 2 2 4 2" xfId="54907"/>
    <cellStyle name="Separador de milhares 2 7 3 2 2 5" xfId="48956"/>
    <cellStyle name="Separador de milhares 2 7 3 2 3" xfId="22959"/>
    <cellStyle name="Separador de milhares 2 7 3 2 3 2" xfId="24735"/>
    <cellStyle name="Separador de milhares 2 7 3 2 3 2 2" xfId="28286"/>
    <cellStyle name="Separador de milhares 2 7 3 2 3 2 2 2" xfId="54912"/>
    <cellStyle name="Separador de milhares 2 7 3 2 3 2 3" xfId="48961"/>
    <cellStyle name="Separador de milhares 2 7 3 2 3 3" xfId="26510"/>
    <cellStyle name="Separador de milhares 2 7 3 2 3 3 2" xfId="54911"/>
    <cellStyle name="Separador de milhares 2 7 3 2 3 4" xfId="48960"/>
    <cellStyle name="Separador de milhares 2 7 3 2 4" xfId="23847"/>
    <cellStyle name="Separador de milhares 2 7 3 2 4 2" xfId="27398"/>
    <cellStyle name="Separador de milhares 2 7 3 2 4 2 2" xfId="54913"/>
    <cellStyle name="Separador de milhares 2 7 3 2 4 3" xfId="48962"/>
    <cellStyle name="Separador de milhares 2 7 3 2 5" xfId="25623"/>
    <cellStyle name="Separador de milhares 2 7 3 2 5 2" xfId="54906"/>
    <cellStyle name="Separador de milhares 2 7 3 2 6" xfId="48955"/>
    <cellStyle name="Separador de milhares 2 7 3 3" xfId="22316"/>
    <cellStyle name="Separador de milhares 2 7 3 3 2" xfId="23203"/>
    <cellStyle name="Separador de milhares 2 7 3 3 2 2" xfId="24979"/>
    <cellStyle name="Separador de milhares 2 7 3 3 2 2 2" xfId="28530"/>
    <cellStyle name="Separador de milhares 2 7 3 3 2 2 2 2" xfId="54916"/>
    <cellStyle name="Separador de milhares 2 7 3 3 2 2 3" xfId="48965"/>
    <cellStyle name="Separador de milhares 2 7 3 3 2 3" xfId="26754"/>
    <cellStyle name="Separador de milhares 2 7 3 3 2 3 2" xfId="54915"/>
    <cellStyle name="Separador de milhares 2 7 3 3 2 4" xfId="48964"/>
    <cellStyle name="Separador de milhares 2 7 3 3 3" xfId="24091"/>
    <cellStyle name="Separador de milhares 2 7 3 3 3 2" xfId="27642"/>
    <cellStyle name="Separador de milhares 2 7 3 3 3 2 2" xfId="54917"/>
    <cellStyle name="Separador de milhares 2 7 3 3 3 3" xfId="48966"/>
    <cellStyle name="Separador de milhares 2 7 3 3 4" xfId="25867"/>
    <cellStyle name="Separador de milhares 2 7 3 3 4 2" xfId="54914"/>
    <cellStyle name="Separador de milhares 2 7 3 3 5" xfId="48963"/>
    <cellStyle name="Separador de milhares 2 7 3 4" xfId="22435"/>
    <cellStyle name="Separador de milhares 2 7 3 4 2" xfId="23322"/>
    <cellStyle name="Separador de milhares 2 7 3 4 2 2" xfId="25098"/>
    <cellStyle name="Separador de milhares 2 7 3 4 2 2 2" xfId="28649"/>
    <cellStyle name="Separador de milhares 2 7 3 4 2 2 2 2" xfId="54920"/>
    <cellStyle name="Separador de milhares 2 7 3 4 2 2 3" xfId="48969"/>
    <cellStyle name="Separador de milhares 2 7 3 4 2 3" xfId="26873"/>
    <cellStyle name="Separador de milhares 2 7 3 4 2 3 2" xfId="54919"/>
    <cellStyle name="Separador de milhares 2 7 3 4 2 4" xfId="48968"/>
    <cellStyle name="Separador de milhares 2 7 3 4 3" xfId="24210"/>
    <cellStyle name="Separador de milhares 2 7 3 4 3 2" xfId="27761"/>
    <cellStyle name="Separador de milhares 2 7 3 4 3 2 2" xfId="54921"/>
    <cellStyle name="Separador de milhares 2 7 3 4 3 3" xfId="48970"/>
    <cellStyle name="Separador de milhares 2 7 3 4 4" xfId="25986"/>
    <cellStyle name="Separador de milhares 2 7 3 4 4 2" xfId="54918"/>
    <cellStyle name="Separador de milhares 2 7 3 4 5" xfId="48967"/>
    <cellStyle name="Separador de milhares 2 7 3 5" xfId="22819"/>
    <cellStyle name="Separador de milhares 2 7 3 5 2" xfId="24595"/>
    <cellStyle name="Separador de milhares 2 7 3 5 2 2" xfId="28146"/>
    <cellStyle name="Separador de milhares 2 7 3 5 2 2 2" xfId="54923"/>
    <cellStyle name="Separador de milhares 2 7 3 5 2 3" xfId="48972"/>
    <cellStyle name="Separador de milhares 2 7 3 5 3" xfId="26370"/>
    <cellStyle name="Separador de milhares 2 7 3 5 3 2" xfId="54922"/>
    <cellStyle name="Separador de milhares 2 7 3 5 4" xfId="48971"/>
    <cellStyle name="Separador de milhares 2 7 3 6" xfId="23707"/>
    <cellStyle name="Separador de milhares 2 7 3 6 2" xfId="27258"/>
    <cellStyle name="Separador de milhares 2 7 3 6 2 2" xfId="54924"/>
    <cellStyle name="Separador de milhares 2 7 3 6 3" xfId="48973"/>
    <cellStyle name="Separador de milhares 2 7 3 7" xfId="25483"/>
    <cellStyle name="Separador de milhares 2 7 3 7 2" xfId="52528"/>
    <cellStyle name="Separador de milhares 2 7 3 8" xfId="29034"/>
    <cellStyle name="Separador de milhares 2 7 3 9" xfId="29177"/>
    <cellStyle name="Separador de milhares 2 8" xfId="1573"/>
    <cellStyle name="Separador de milhares 2 8 2" xfId="1574"/>
    <cellStyle name="Separador de milhares 2 8 2 2" xfId="1806"/>
    <cellStyle name="Separador de milhares 2 8 2 2 10" xfId="56149"/>
    <cellStyle name="Separador de milhares 2 8 2 2 2" xfId="22015"/>
    <cellStyle name="Separador de milhares 2 8 2 2 2 2" xfId="22578"/>
    <cellStyle name="Separador de milhares 2 8 2 2 2 2 2" xfId="23465"/>
    <cellStyle name="Separador de milhares 2 8 2 2 2 2 2 2" xfId="25241"/>
    <cellStyle name="Separador de milhares 2 8 2 2 2 2 2 2 2" xfId="28792"/>
    <cellStyle name="Separador de milhares 2 8 2 2 2 2 2 2 2 2" xfId="54928"/>
    <cellStyle name="Separador de milhares 2 8 2 2 2 2 2 2 3" xfId="48977"/>
    <cellStyle name="Separador de milhares 2 8 2 2 2 2 2 3" xfId="27016"/>
    <cellStyle name="Separador de milhares 2 8 2 2 2 2 2 3 2" xfId="54927"/>
    <cellStyle name="Separador de milhares 2 8 2 2 2 2 2 4" xfId="48976"/>
    <cellStyle name="Separador de milhares 2 8 2 2 2 2 3" xfId="24353"/>
    <cellStyle name="Separador de milhares 2 8 2 2 2 2 3 2" xfId="27904"/>
    <cellStyle name="Separador de milhares 2 8 2 2 2 2 3 2 2" xfId="54929"/>
    <cellStyle name="Separador de milhares 2 8 2 2 2 2 3 3" xfId="48978"/>
    <cellStyle name="Separador de milhares 2 8 2 2 2 2 4" xfId="26129"/>
    <cellStyle name="Separador de milhares 2 8 2 2 2 2 4 2" xfId="54926"/>
    <cellStyle name="Separador de milhares 2 8 2 2 2 2 5" xfId="48975"/>
    <cellStyle name="Separador de milhares 2 8 2 2 2 3" xfId="22962"/>
    <cellStyle name="Separador de milhares 2 8 2 2 2 3 2" xfId="24738"/>
    <cellStyle name="Separador de milhares 2 8 2 2 2 3 2 2" xfId="28289"/>
    <cellStyle name="Separador de milhares 2 8 2 2 2 3 2 2 2" xfId="54931"/>
    <cellStyle name="Separador de milhares 2 8 2 2 2 3 2 3" xfId="48980"/>
    <cellStyle name="Separador de milhares 2 8 2 2 2 3 3" xfId="26513"/>
    <cellStyle name="Separador de milhares 2 8 2 2 2 3 3 2" xfId="54930"/>
    <cellStyle name="Separador de milhares 2 8 2 2 2 3 4" xfId="48979"/>
    <cellStyle name="Separador de milhares 2 8 2 2 2 4" xfId="23850"/>
    <cellStyle name="Separador de milhares 2 8 2 2 2 4 2" xfId="27401"/>
    <cellStyle name="Separador de milhares 2 8 2 2 2 4 2 2" xfId="54932"/>
    <cellStyle name="Separador de milhares 2 8 2 2 2 4 3" xfId="48981"/>
    <cellStyle name="Separador de milhares 2 8 2 2 2 5" xfId="25626"/>
    <cellStyle name="Separador de milhares 2 8 2 2 2 5 2" xfId="54925"/>
    <cellStyle name="Separador de milhares 2 8 2 2 2 6" xfId="48974"/>
    <cellStyle name="Separador de milhares 2 8 2 2 3" xfId="22319"/>
    <cellStyle name="Separador de milhares 2 8 2 2 3 2" xfId="23206"/>
    <cellStyle name="Separador de milhares 2 8 2 2 3 2 2" xfId="24982"/>
    <cellStyle name="Separador de milhares 2 8 2 2 3 2 2 2" xfId="28533"/>
    <cellStyle name="Separador de milhares 2 8 2 2 3 2 2 2 2" xfId="54935"/>
    <cellStyle name="Separador de milhares 2 8 2 2 3 2 2 3" xfId="48984"/>
    <cellStyle name="Separador de milhares 2 8 2 2 3 2 3" xfId="26757"/>
    <cellStyle name="Separador de milhares 2 8 2 2 3 2 3 2" xfId="54934"/>
    <cellStyle name="Separador de milhares 2 8 2 2 3 2 4" xfId="48983"/>
    <cellStyle name="Separador de milhares 2 8 2 2 3 3" xfId="24094"/>
    <cellStyle name="Separador de milhares 2 8 2 2 3 3 2" xfId="27645"/>
    <cellStyle name="Separador de milhares 2 8 2 2 3 3 2 2" xfId="54936"/>
    <cellStyle name="Separador de milhares 2 8 2 2 3 3 3" xfId="48985"/>
    <cellStyle name="Separador de milhares 2 8 2 2 3 4" xfId="25870"/>
    <cellStyle name="Separador de milhares 2 8 2 2 3 4 2" xfId="54933"/>
    <cellStyle name="Separador de milhares 2 8 2 2 3 5" xfId="48982"/>
    <cellStyle name="Separador de milhares 2 8 2 2 4" xfId="22438"/>
    <cellStyle name="Separador de milhares 2 8 2 2 4 2" xfId="23325"/>
    <cellStyle name="Separador de milhares 2 8 2 2 4 2 2" xfId="25101"/>
    <cellStyle name="Separador de milhares 2 8 2 2 4 2 2 2" xfId="28652"/>
    <cellStyle name="Separador de milhares 2 8 2 2 4 2 2 2 2" xfId="54939"/>
    <cellStyle name="Separador de milhares 2 8 2 2 4 2 2 3" xfId="48988"/>
    <cellStyle name="Separador de milhares 2 8 2 2 4 2 3" xfId="26876"/>
    <cellStyle name="Separador de milhares 2 8 2 2 4 2 3 2" xfId="54938"/>
    <cellStyle name="Separador de milhares 2 8 2 2 4 2 4" xfId="48987"/>
    <cellStyle name="Separador de milhares 2 8 2 2 4 3" xfId="24213"/>
    <cellStyle name="Separador de milhares 2 8 2 2 4 3 2" xfId="27764"/>
    <cellStyle name="Separador de milhares 2 8 2 2 4 3 2 2" xfId="54940"/>
    <cellStyle name="Separador de milhares 2 8 2 2 4 3 3" xfId="48989"/>
    <cellStyle name="Separador de milhares 2 8 2 2 4 4" xfId="25989"/>
    <cellStyle name="Separador de milhares 2 8 2 2 4 4 2" xfId="54937"/>
    <cellStyle name="Separador de milhares 2 8 2 2 4 5" xfId="48986"/>
    <cellStyle name="Separador de milhares 2 8 2 2 5" xfId="22822"/>
    <cellStyle name="Separador de milhares 2 8 2 2 5 2" xfId="24598"/>
    <cellStyle name="Separador de milhares 2 8 2 2 5 2 2" xfId="28149"/>
    <cellStyle name="Separador de milhares 2 8 2 2 5 2 2 2" xfId="54942"/>
    <cellStyle name="Separador de milhares 2 8 2 2 5 2 3" xfId="48991"/>
    <cellStyle name="Separador de milhares 2 8 2 2 5 3" xfId="26373"/>
    <cellStyle name="Separador de milhares 2 8 2 2 5 3 2" xfId="54941"/>
    <cellStyle name="Separador de milhares 2 8 2 2 5 4" xfId="48990"/>
    <cellStyle name="Separador de milhares 2 8 2 2 6" xfId="23710"/>
    <cellStyle name="Separador de milhares 2 8 2 2 6 2" xfId="27261"/>
    <cellStyle name="Separador de milhares 2 8 2 2 6 2 2" xfId="54943"/>
    <cellStyle name="Separador de milhares 2 8 2 2 6 3" xfId="48992"/>
    <cellStyle name="Separador de milhares 2 8 2 2 7" xfId="25486"/>
    <cellStyle name="Separador de milhares 2 8 2 2 7 2" xfId="52531"/>
    <cellStyle name="Separador de milhares 2 8 2 2 8" xfId="29037"/>
    <cellStyle name="Separador de milhares 2 8 2 2 9" xfId="29180"/>
    <cellStyle name="Separador de milhares 2 8 3" xfId="1805"/>
    <cellStyle name="Separador de milhares 2 8 3 10" xfId="56150"/>
    <cellStyle name="Separador de milhares 2 8 3 2" xfId="22014"/>
    <cellStyle name="Separador de milhares 2 8 3 2 2" xfId="22577"/>
    <cellStyle name="Separador de milhares 2 8 3 2 2 2" xfId="23464"/>
    <cellStyle name="Separador de milhares 2 8 3 2 2 2 2" xfId="25240"/>
    <cellStyle name="Separador de milhares 2 8 3 2 2 2 2 2" xfId="28791"/>
    <cellStyle name="Separador de milhares 2 8 3 2 2 2 2 2 2" xfId="54947"/>
    <cellStyle name="Separador de milhares 2 8 3 2 2 2 2 3" xfId="48996"/>
    <cellStyle name="Separador de milhares 2 8 3 2 2 2 3" xfId="27015"/>
    <cellStyle name="Separador de milhares 2 8 3 2 2 2 3 2" xfId="54946"/>
    <cellStyle name="Separador de milhares 2 8 3 2 2 2 4" xfId="48995"/>
    <cellStyle name="Separador de milhares 2 8 3 2 2 3" xfId="24352"/>
    <cellStyle name="Separador de milhares 2 8 3 2 2 3 2" xfId="27903"/>
    <cellStyle name="Separador de milhares 2 8 3 2 2 3 2 2" xfId="54948"/>
    <cellStyle name="Separador de milhares 2 8 3 2 2 3 3" xfId="48997"/>
    <cellStyle name="Separador de milhares 2 8 3 2 2 4" xfId="26128"/>
    <cellStyle name="Separador de milhares 2 8 3 2 2 4 2" xfId="54945"/>
    <cellStyle name="Separador de milhares 2 8 3 2 2 5" xfId="48994"/>
    <cellStyle name="Separador de milhares 2 8 3 2 3" xfId="22961"/>
    <cellStyle name="Separador de milhares 2 8 3 2 3 2" xfId="24737"/>
    <cellStyle name="Separador de milhares 2 8 3 2 3 2 2" xfId="28288"/>
    <cellStyle name="Separador de milhares 2 8 3 2 3 2 2 2" xfId="54950"/>
    <cellStyle name="Separador de milhares 2 8 3 2 3 2 3" xfId="48999"/>
    <cellStyle name="Separador de milhares 2 8 3 2 3 3" xfId="26512"/>
    <cellStyle name="Separador de milhares 2 8 3 2 3 3 2" xfId="54949"/>
    <cellStyle name="Separador de milhares 2 8 3 2 3 4" xfId="48998"/>
    <cellStyle name="Separador de milhares 2 8 3 2 4" xfId="23849"/>
    <cellStyle name="Separador de milhares 2 8 3 2 4 2" xfId="27400"/>
    <cellStyle name="Separador de milhares 2 8 3 2 4 2 2" xfId="54951"/>
    <cellStyle name="Separador de milhares 2 8 3 2 4 3" xfId="49000"/>
    <cellStyle name="Separador de milhares 2 8 3 2 5" xfId="25625"/>
    <cellStyle name="Separador de milhares 2 8 3 2 5 2" xfId="54944"/>
    <cellStyle name="Separador de milhares 2 8 3 2 6" xfId="48993"/>
    <cellStyle name="Separador de milhares 2 8 3 3" xfId="22318"/>
    <cellStyle name="Separador de milhares 2 8 3 3 2" xfId="23205"/>
    <cellStyle name="Separador de milhares 2 8 3 3 2 2" xfId="24981"/>
    <cellStyle name="Separador de milhares 2 8 3 3 2 2 2" xfId="28532"/>
    <cellStyle name="Separador de milhares 2 8 3 3 2 2 2 2" xfId="54954"/>
    <cellStyle name="Separador de milhares 2 8 3 3 2 2 3" xfId="49003"/>
    <cellStyle name="Separador de milhares 2 8 3 3 2 3" xfId="26756"/>
    <cellStyle name="Separador de milhares 2 8 3 3 2 3 2" xfId="54953"/>
    <cellStyle name="Separador de milhares 2 8 3 3 2 4" xfId="49002"/>
    <cellStyle name="Separador de milhares 2 8 3 3 3" xfId="24093"/>
    <cellStyle name="Separador de milhares 2 8 3 3 3 2" xfId="27644"/>
    <cellStyle name="Separador de milhares 2 8 3 3 3 2 2" xfId="54955"/>
    <cellStyle name="Separador de milhares 2 8 3 3 3 3" xfId="49004"/>
    <cellStyle name="Separador de milhares 2 8 3 3 4" xfId="25869"/>
    <cellStyle name="Separador de milhares 2 8 3 3 4 2" xfId="54952"/>
    <cellStyle name="Separador de milhares 2 8 3 3 5" xfId="49001"/>
    <cellStyle name="Separador de milhares 2 8 3 4" xfId="22437"/>
    <cellStyle name="Separador de milhares 2 8 3 4 2" xfId="23324"/>
    <cellStyle name="Separador de milhares 2 8 3 4 2 2" xfId="25100"/>
    <cellStyle name="Separador de milhares 2 8 3 4 2 2 2" xfId="28651"/>
    <cellStyle name="Separador de milhares 2 8 3 4 2 2 2 2" xfId="54958"/>
    <cellStyle name="Separador de milhares 2 8 3 4 2 2 3" xfId="49007"/>
    <cellStyle name="Separador de milhares 2 8 3 4 2 3" xfId="26875"/>
    <cellStyle name="Separador de milhares 2 8 3 4 2 3 2" xfId="54957"/>
    <cellStyle name="Separador de milhares 2 8 3 4 2 4" xfId="49006"/>
    <cellStyle name="Separador de milhares 2 8 3 4 3" xfId="24212"/>
    <cellStyle name="Separador de milhares 2 8 3 4 3 2" xfId="27763"/>
    <cellStyle name="Separador de milhares 2 8 3 4 3 2 2" xfId="54959"/>
    <cellStyle name="Separador de milhares 2 8 3 4 3 3" xfId="49008"/>
    <cellStyle name="Separador de milhares 2 8 3 4 4" xfId="25988"/>
    <cellStyle name="Separador de milhares 2 8 3 4 4 2" xfId="54956"/>
    <cellStyle name="Separador de milhares 2 8 3 4 5" xfId="49005"/>
    <cellStyle name="Separador de milhares 2 8 3 5" xfId="22821"/>
    <cellStyle name="Separador de milhares 2 8 3 5 2" xfId="24597"/>
    <cellStyle name="Separador de milhares 2 8 3 5 2 2" xfId="28148"/>
    <cellStyle name="Separador de milhares 2 8 3 5 2 2 2" xfId="54961"/>
    <cellStyle name="Separador de milhares 2 8 3 5 2 3" xfId="49010"/>
    <cellStyle name="Separador de milhares 2 8 3 5 3" xfId="26372"/>
    <cellStyle name="Separador de milhares 2 8 3 5 3 2" xfId="54960"/>
    <cellStyle name="Separador de milhares 2 8 3 5 4" xfId="49009"/>
    <cellStyle name="Separador de milhares 2 8 3 6" xfId="23709"/>
    <cellStyle name="Separador de milhares 2 8 3 6 2" xfId="27260"/>
    <cellStyle name="Separador de milhares 2 8 3 6 2 2" xfId="54962"/>
    <cellStyle name="Separador de milhares 2 8 3 6 3" xfId="49011"/>
    <cellStyle name="Separador de milhares 2 8 3 7" xfId="25485"/>
    <cellStyle name="Separador de milhares 2 8 3 7 2" xfId="52530"/>
    <cellStyle name="Separador de milhares 2 8 3 8" xfId="29036"/>
    <cellStyle name="Separador de milhares 2 8 3 9" xfId="29179"/>
    <cellStyle name="Separador de milhares 2 9" xfId="1575"/>
    <cellStyle name="Separador de milhares 2 9 2" xfId="1576"/>
    <cellStyle name="Separador de milhares 2 9 2 2" xfId="1808"/>
    <cellStyle name="Separador de milhares 2 9 2 2 10" xfId="56151"/>
    <cellStyle name="Separador de milhares 2 9 2 2 2" xfId="22017"/>
    <cellStyle name="Separador de milhares 2 9 2 2 2 2" xfId="22580"/>
    <cellStyle name="Separador de milhares 2 9 2 2 2 2 2" xfId="23467"/>
    <cellStyle name="Separador de milhares 2 9 2 2 2 2 2 2" xfId="25243"/>
    <cellStyle name="Separador de milhares 2 9 2 2 2 2 2 2 2" xfId="28794"/>
    <cellStyle name="Separador de milhares 2 9 2 2 2 2 2 2 2 2" xfId="54966"/>
    <cellStyle name="Separador de milhares 2 9 2 2 2 2 2 2 3" xfId="49015"/>
    <cellStyle name="Separador de milhares 2 9 2 2 2 2 2 3" xfId="27018"/>
    <cellStyle name="Separador de milhares 2 9 2 2 2 2 2 3 2" xfId="54965"/>
    <cellStyle name="Separador de milhares 2 9 2 2 2 2 2 4" xfId="49014"/>
    <cellStyle name="Separador de milhares 2 9 2 2 2 2 3" xfId="24355"/>
    <cellStyle name="Separador de milhares 2 9 2 2 2 2 3 2" xfId="27906"/>
    <cellStyle name="Separador de milhares 2 9 2 2 2 2 3 2 2" xfId="54967"/>
    <cellStyle name="Separador de milhares 2 9 2 2 2 2 3 3" xfId="49016"/>
    <cellStyle name="Separador de milhares 2 9 2 2 2 2 4" xfId="26131"/>
    <cellStyle name="Separador de milhares 2 9 2 2 2 2 4 2" xfId="54964"/>
    <cellStyle name="Separador de milhares 2 9 2 2 2 2 5" xfId="49013"/>
    <cellStyle name="Separador de milhares 2 9 2 2 2 3" xfId="22964"/>
    <cellStyle name="Separador de milhares 2 9 2 2 2 3 2" xfId="24740"/>
    <cellStyle name="Separador de milhares 2 9 2 2 2 3 2 2" xfId="28291"/>
    <cellStyle name="Separador de milhares 2 9 2 2 2 3 2 2 2" xfId="54969"/>
    <cellStyle name="Separador de milhares 2 9 2 2 2 3 2 3" xfId="49018"/>
    <cellStyle name="Separador de milhares 2 9 2 2 2 3 3" xfId="26515"/>
    <cellStyle name="Separador de milhares 2 9 2 2 2 3 3 2" xfId="54968"/>
    <cellStyle name="Separador de milhares 2 9 2 2 2 3 4" xfId="49017"/>
    <cellStyle name="Separador de milhares 2 9 2 2 2 4" xfId="23852"/>
    <cellStyle name="Separador de milhares 2 9 2 2 2 4 2" xfId="27403"/>
    <cellStyle name="Separador de milhares 2 9 2 2 2 4 2 2" xfId="54970"/>
    <cellStyle name="Separador de milhares 2 9 2 2 2 4 3" xfId="49019"/>
    <cellStyle name="Separador de milhares 2 9 2 2 2 5" xfId="25628"/>
    <cellStyle name="Separador de milhares 2 9 2 2 2 5 2" xfId="54963"/>
    <cellStyle name="Separador de milhares 2 9 2 2 2 6" xfId="49012"/>
    <cellStyle name="Separador de milhares 2 9 2 2 3" xfId="22321"/>
    <cellStyle name="Separador de milhares 2 9 2 2 3 2" xfId="23208"/>
    <cellStyle name="Separador de milhares 2 9 2 2 3 2 2" xfId="24984"/>
    <cellStyle name="Separador de milhares 2 9 2 2 3 2 2 2" xfId="28535"/>
    <cellStyle name="Separador de milhares 2 9 2 2 3 2 2 2 2" xfId="54973"/>
    <cellStyle name="Separador de milhares 2 9 2 2 3 2 2 3" xfId="49022"/>
    <cellStyle name="Separador de milhares 2 9 2 2 3 2 3" xfId="26759"/>
    <cellStyle name="Separador de milhares 2 9 2 2 3 2 3 2" xfId="54972"/>
    <cellStyle name="Separador de milhares 2 9 2 2 3 2 4" xfId="49021"/>
    <cellStyle name="Separador de milhares 2 9 2 2 3 3" xfId="24096"/>
    <cellStyle name="Separador de milhares 2 9 2 2 3 3 2" xfId="27647"/>
    <cellStyle name="Separador de milhares 2 9 2 2 3 3 2 2" xfId="54974"/>
    <cellStyle name="Separador de milhares 2 9 2 2 3 3 3" xfId="49023"/>
    <cellStyle name="Separador de milhares 2 9 2 2 3 4" xfId="25872"/>
    <cellStyle name="Separador de milhares 2 9 2 2 3 4 2" xfId="54971"/>
    <cellStyle name="Separador de milhares 2 9 2 2 3 5" xfId="49020"/>
    <cellStyle name="Separador de milhares 2 9 2 2 4" xfId="22440"/>
    <cellStyle name="Separador de milhares 2 9 2 2 4 2" xfId="23327"/>
    <cellStyle name="Separador de milhares 2 9 2 2 4 2 2" xfId="25103"/>
    <cellStyle name="Separador de milhares 2 9 2 2 4 2 2 2" xfId="28654"/>
    <cellStyle name="Separador de milhares 2 9 2 2 4 2 2 2 2" xfId="54977"/>
    <cellStyle name="Separador de milhares 2 9 2 2 4 2 2 3" xfId="49026"/>
    <cellStyle name="Separador de milhares 2 9 2 2 4 2 3" xfId="26878"/>
    <cellStyle name="Separador de milhares 2 9 2 2 4 2 3 2" xfId="54976"/>
    <cellStyle name="Separador de milhares 2 9 2 2 4 2 4" xfId="49025"/>
    <cellStyle name="Separador de milhares 2 9 2 2 4 3" xfId="24215"/>
    <cellStyle name="Separador de milhares 2 9 2 2 4 3 2" xfId="27766"/>
    <cellStyle name="Separador de milhares 2 9 2 2 4 3 2 2" xfId="54978"/>
    <cellStyle name="Separador de milhares 2 9 2 2 4 3 3" xfId="49027"/>
    <cellStyle name="Separador de milhares 2 9 2 2 4 4" xfId="25991"/>
    <cellStyle name="Separador de milhares 2 9 2 2 4 4 2" xfId="54975"/>
    <cellStyle name="Separador de milhares 2 9 2 2 4 5" xfId="49024"/>
    <cellStyle name="Separador de milhares 2 9 2 2 5" xfId="22824"/>
    <cellStyle name="Separador de milhares 2 9 2 2 5 2" xfId="24600"/>
    <cellStyle name="Separador de milhares 2 9 2 2 5 2 2" xfId="28151"/>
    <cellStyle name="Separador de milhares 2 9 2 2 5 2 2 2" xfId="54980"/>
    <cellStyle name="Separador de milhares 2 9 2 2 5 2 3" xfId="49029"/>
    <cellStyle name="Separador de milhares 2 9 2 2 5 3" xfId="26375"/>
    <cellStyle name="Separador de milhares 2 9 2 2 5 3 2" xfId="54979"/>
    <cellStyle name="Separador de milhares 2 9 2 2 5 4" xfId="49028"/>
    <cellStyle name="Separador de milhares 2 9 2 2 6" xfId="23712"/>
    <cellStyle name="Separador de milhares 2 9 2 2 6 2" xfId="27263"/>
    <cellStyle name="Separador de milhares 2 9 2 2 6 2 2" xfId="54981"/>
    <cellStyle name="Separador de milhares 2 9 2 2 6 3" xfId="49030"/>
    <cellStyle name="Separador de milhares 2 9 2 2 7" xfId="25488"/>
    <cellStyle name="Separador de milhares 2 9 2 2 7 2" xfId="52533"/>
    <cellStyle name="Separador de milhares 2 9 2 2 8" xfId="29039"/>
    <cellStyle name="Separador de milhares 2 9 2 2 9" xfId="29182"/>
    <cellStyle name="Separador de milhares 2 9 3" xfId="1807"/>
    <cellStyle name="Separador de milhares 2 9 3 10" xfId="56152"/>
    <cellStyle name="Separador de milhares 2 9 3 2" xfId="22016"/>
    <cellStyle name="Separador de milhares 2 9 3 2 2" xfId="22579"/>
    <cellStyle name="Separador de milhares 2 9 3 2 2 2" xfId="23466"/>
    <cellStyle name="Separador de milhares 2 9 3 2 2 2 2" xfId="25242"/>
    <cellStyle name="Separador de milhares 2 9 3 2 2 2 2 2" xfId="28793"/>
    <cellStyle name="Separador de milhares 2 9 3 2 2 2 2 2 2" xfId="54985"/>
    <cellStyle name="Separador de milhares 2 9 3 2 2 2 2 3" xfId="49034"/>
    <cellStyle name="Separador de milhares 2 9 3 2 2 2 3" xfId="27017"/>
    <cellStyle name="Separador de milhares 2 9 3 2 2 2 3 2" xfId="54984"/>
    <cellStyle name="Separador de milhares 2 9 3 2 2 2 4" xfId="49033"/>
    <cellStyle name="Separador de milhares 2 9 3 2 2 3" xfId="24354"/>
    <cellStyle name="Separador de milhares 2 9 3 2 2 3 2" xfId="27905"/>
    <cellStyle name="Separador de milhares 2 9 3 2 2 3 2 2" xfId="54986"/>
    <cellStyle name="Separador de milhares 2 9 3 2 2 3 3" xfId="49035"/>
    <cellStyle name="Separador de milhares 2 9 3 2 2 4" xfId="26130"/>
    <cellStyle name="Separador de milhares 2 9 3 2 2 4 2" xfId="54983"/>
    <cellStyle name="Separador de milhares 2 9 3 2 2 5" xfId="49032"/>
    <cellStyle name="Separador de milhares 2 9 3 2 3" xfId="22963"/>
    <cellStyle name="Separador de milhares 2 9 3 2 3 2" xfId="24739"/>
    <cellStyle name="Separador de milhares 2 9 3 2 3 2 2" xfId="28290"/>
    <cellStyle name="Separador de milhares 2 9 3 2 3 2 2 2" xfId="54988"/>
    <cellStyle name="Separador de milhares 2 9 3 2 3 2 3" xfId="49037"/>
    <cellStyle name="Separador de milhares 2 9 3 2 3 3" xfId="26514"/>
    <cellStyle name="Separador de milhares 2 9 3 2 3 3 2" xfId="54987"/>
    <cellStyle name="Separador de milhares 2 9 3 2 3 4" xfId="49036"/>
    <cellStyle name="Separador de milhares 2 9 3 2 4" xfId="23851"/>
    <cellStyle name="Separador de milhares 2 9 3 2 4 2" xfId="27402"/>
    <cellStyle name="Separador de milhares 2 9 3 2 4 2 2" xfId="54989"/>
    <cellStyle name="Separador de milhares 2 9 3 2 4 3" xfId="49038"/>
    <cellStyle name="Separador de milhares 2 9 3 2 5" xfId="25627"/>
    <cellStyle name="Separador de milhares 2 9 3 2 5 2" xfId="54982"/>
    <cellStyle name="Separador de milhares 2 9 3 2 6" xfId="49031"/>
    <cellStyle name="Separador de milhares 2 9 3 3" xfId="22320"/>
    <cellStyle name="Separador de milhares 2 9 3 3 2" xfId="23207"/>
    <cellStyle name="Separador de milhares 2 9 3 3 2 2" xfId="24983"/>
    <cellStyle name="Separador de milhares 2 9 3 3 2 2 2" xfId="28534"/>
    <cellStyle name="Separador de milhares 2 9 3 3 2 2 2 2" xfId="54992"/>
    <cellStyle name="Separador de milhares 2 9 3 3 2 2 3" xfId="49041"/>
    <cellStyle name="Separador de milhares 2 9 3 3 2 3" xfId="26758"/>
    <cellStyle name="Separador de milhares 2 9 3 3 2 3 2" xfId="54991"/>
    <cellStyle name="Separador de milhares 2 9 3 3 2 4" xfId="49040"/>
    <cellStyle name="Separador de milhares 2 9 3 3 3" xfId="24095"/>
    <cellStyle name="Separador de milhares 2 9 3 3 3 2" xfId="27646"/>
    <cellStyle name="Separador de milhares 2 9 3 3 3 2 2" xfId="54993"/>
    <cellStyle name="Separador de milhares 2 9 3 3 3 3" xfId="49042"/>
    <cellStyle name="Separador de milhares 2 9 3 3 4" xfId="25871"/>
    <cellStyle name="Separador de milhares 2 9 3 3 4 2" xfId="54990"/>
    <cellStyle name="Separador de milhares 2 9 3 3 5" xfId="49039"/>
    <cellStyle name="Separador de milhares 2 9 3 4" xfId="22439"/>
    <cellStyle name="Separador de milhares 2 9 3 4 2" xfId="23326"/>
    <cellStyle name="Separador de milhares 2 9 3 4 2 2" xfId="25102"/>
    <cellStyle name="Separador de milhares 2 9 3 4 2 2 2" xfId="28653"/>
    <cellStyle name="Separador de milhares 2 9 3 4 2 2 2 2" xfId="54996"/>
    <cellStyle name="Separador de milhares 2 9 3 4 2 2 3" xfId="49045"/>
    <cellStyle name="Separador de milhares 2 9 3 4 2 3" xfId="26877"/>
    <cellStyle name="Separador de milhares 2 9 3 4 2 3 2" xfId="54995"/>
    <cellStyle name="Separador de milhares 2 9 3 4 2 4" xfId="49044"/>
    <cellStyle name="Separador de milhares 2 9 3 4 3" xfId="24214"/>
    <cellStyle name="Separador de milhares 2 9 3 4 3 2" xfId="27765"/>
    <cellStyle name="Separador de milhares 2 9 3 4 3 2 2" xfId="54997"/>
    <cellStyle name="Separador de milhares 2 9 3 4 3 3" xfId="49046"/>
    <cellStyle name="Separador de milhares 2 9 3 4 4" xfId="25990"/>
    <cellStyle name="Separador de milhares 2 9 3 4 4 2" xfId="54994"/>
    <cellStyle name="Separador de milhares 2 9 3 4 5" xfId="49043"/>
    <cellStyle name="Separador de milhares 2 9 3 5" xfId="22823"/>
    <cellStyle name="Separador de milhares 2 9 3 5 2" xfId="24599"/>
    <cellStyle name="Separador de milhares 2 9 3 5 2 2" xfId="28150"/>
    <cellStyle name="Separador de milhares 2 9 3 5 2 2 2" xfId="54999"/>
    <cellStyle name="Separador de milhares 2 9 3 5 2 3" xfId="49048"/>
    <cellStyle name="Separador de milhares 2 9 3 5 3" xfId="26374"/>
    <cellStyle name="Separador de milhares 2 9 3 5 3 2" xfId="54998"/>
    <cellStyle name="Separador de milhares 2 9 3 5 4" xfId="49047"/>
    <cellStyle name="Separador de milhares 2 9 3 6" xfId="23711"/>
    <cellStyle name="Separador de milhares 2 9 3 6 2" xfId="27262"/>
    <cellStyle name="Separador de milhares 2 9 3 6 2 2" xfId="55000"/>
    <cellStyle name="Separador de milhares 2 9 3 6 3" xfId="49049"/>
    <cellStyle name="Separador de milhares 2 9 3 7" xfId="25487"/>
    <cellStyle name="Separador de milhares 2 9 3 7 2" xfId="52532"/>
    <cellStyle name="Separador de milhares 2 9 3 8" xfId="29038"/>
    <cellStyle name="Separador de milhares 2 9 3 9" xfId="29181"/>
    <cellStyle name="Separador de milhares 3" xfId="1577"/>
    <cellStyle name="Separador de milhares 3 10" xfId="1578"/>
    <cellStyle name="Separador de milhares 3 10 2" xfId="1579"/>
    <cellStyle name="Separador de milhares 3 11" xfId="1580"/>
    <cellStyle name="Separador de milhares 3 12" xfId="1581"/>
    <cellStyle name="Separador de milhares 3 12 2" xfId="1582"/>
    <cellStyle name="Separador de milhares 3 12 2 2" xfId="1810"/>
    <cellStyle name="Separador de milhares 3 12 2 2 10" xfId="56153"/>
    <cellStyle name="Separador de milhares 3 12 2 2 2" xfId="22019"/>
    <cellStyle name="Separador de milhares 3 12 2 2 2 2" xfId="22582"/>
    <cellStyle name="Separador de milhares 3 12 2 2 2 2 2" xfId="23469"/>
    <cellStyle name="Separador de milhares 3 12 2 2 2 2 2 2" xfId="25245"/>
    <cellStyle name="Separador de milhares 3 12 2 2 2 2 2 2 2" xfId="28796"/>
    <cellStyle name="Separador de milhares 3 12 2 2 2 2 2 2 2 2" xfId="55004"/>
    <cellStyle name="Separador de milhares 3 12 2 2 2 2 2 2 3" xfId="49053"/>
    <cellStyle name="Separador de milhares 3 12 2 2 2 2 2 3" xfId="27020"/>
    <cellStyle name="Separador de milhares 3 12 2 2 2 2 2 3 2" xfId="55003"/>
    <cellStyle name="Separador de milhares 3 12 2 2 2 2 2 4" xfId="49052"/>
    <cellStyle name="Separador de milhares 3 12 2 2 2 2 3" xfId="24357"/>
    <cellStyle name="Separador de milhares 3 12 2 2 2 2 3 2" xfId="27908"/>
    <cellStyle name="Separador de milhares 3 12 2 2 2 2 3 2 2" xfId="55005"/>
    <cellStyle name="Separador de milhares 3 12 2 2 2 2 3 3" xfId="49054"/>
    <cellStyle name="Separador de milhares 3 12 2 2 2 2 4" xfId="26133"/>
    <cellStyle name="Separador de milhares 3 12 2 2 2 2 4 2" xfId="55002"/>
    <cellStyle name="Separador de milhares 3 12 2 2 2 2 5" xfId="49051"/>
    <cellStyle name="Separador de milhares 3 12 2 2 2 3" xfId="22966"/>
    <cellStyle name="Separador de milhares 3 12 2 2 2 3 2" xfId="24742"/>
    <cellStyle name="Separador de milhares 3 12 2 2 2 3 2 2" xfId="28293"/>
    <cellStyle name="Separador de milhares 3 12 2 2 2 3 2 2 2" xfId="55007"/>
    <cellStyle name="Separador de milhares 3 12 2 2 2 3 2 3" xfId="49056"/>
    <cellStyle name="Separador de milhares 3 12 2 2 2 3 3" xfId="26517"/>
    <cellStyle name="Separador de milhares 3 12 2 2 2 3 3 2" xfId="55006"/>
    <cellStyle name="Separador de milhares 3 12 2 2 2 3 4" xfId="49055"/>
    <cellStyle name="Separador de milhares 3 12 2 2 2 4" xfId="23854"/>
    <cellStyle name="Separador de milhares 3 12 2 2 2 4 2" xfId="27405"/>
    <cellStyle name="Separador de milhares 3 12 2 2 2 4 2 2" xfId="55008"/>
    <cellStyle name="Separador de milhares 3 12 2 2 2 4 3" xfId="49057"/>
    <cellStyle name="Separador de milhares 3 12 2 2 2 5" xfId="25630"/>
    <cellStyle name="Separador de milhares 3 12 2 2 2 5 2" xfId="55001"/>
    <cellStyle name="Separador de milhares 3 12 2 2 2 6" xfId="49050"/>
    <cellStyle name="Separador de milhares 3 12 2 2 3" xfId="22323"/>
    <cellStyle name="Separador de milhares 3 12 2 2 3 2" xfId="23210"/>
    <cellStyle name="Separador de milhares 3 12 2 2 3 2 2" xfId="24986"/>
    <cellStyle name="Separador de milhares 3 12 2 2 3 2 2 2" xfId="28537"/>
    <cellStyle name="Separador de milhares 3 12 2 2 3 2 2 2 2" xfId="55011"/>
    <cellStyle name="Separador de milhares 3 12 2 2 3 2 2 3" xfId="49060"/>
    <cellStyle name="Separador de milhares 3 12 2 2 3 2 3" xfId="26761"/>
    <cellStyle name="Separador de milhares 3 12 2 2 3 2 3 2" xfId="55010"/>
    <cellStyle name="Separador de milhares 3 12 2 2 3 2 4" xfId="49059"/>
    <cellStyle name="Separador de milhares 3 12 2 2 3 3" xfId="24098"/>
    <cellStyle name="Separador de milhares 3 12 2 2 3 3 2" xfId="27649"/>
    <cellStyle name="Separador de milhares 3 12 2 2 3 3 2 2" xfId="55012"/>
    <cellStyle name="Separador de milhares 3 12 2 2 3 3 3" xfId="49061"/>
    <cellStyle name="Separador de milhares 3 12 2 2 3 4" xfId="25874"/>
    <cellStyle name="Separador de milhares 3 12 2 2 3 4 2" xfId="55009"/>
    <cellStyle name="Separador de milhares 3 12 2 2 3 5" xfId="49058"/>
    <cellStyle name="Separador de milhares 3 12 2 2 4" xfId="22442"/>
    <cellStyle name="Separador de milhares 3 12 2 2 4 2" xfId="23329"/>
    <cellStyle name="Separador de milhares 3 12 2 2 4 2 2" xfId="25105"/>
    <cellStyle name="Separador de milhares 3 12 2 2 4 2 2 2" xfId="28656"/>
    <cellStyle name="Separador de milhares 3 12 2 2 4 2 2 2 2" xfId="55015"/>
    <cellStyle name="Separador de milhares 3 12 2 2 4 2 2 3" xfId="49064"/>
    <cellStyle name="Separador de milhares 3 12 2 2 4 2 3" xfId="26880"/>
    <cellStyle name="Separador de milhares 3 12 2 2 4 2 3 2" xfId="55014"/>
    <cellStyle name="Separador de milhares 3 12 2 2 4 2 4" xfId="49063"/>
    <cellStyle name="Separador de milhares 3 12 2 2 4 3" xfId="24217"/>
    <cellStyle name="Separador de milhares 3 12 2 2 4 3 2" xfId="27768"/>
    <cellStyle name="Separador de milhares 3 12 2 2 4 3 2 2" xfId="55016"/>
    <cellStyle name="Separador de milhares 3 12 2 2 4 3 3" xfId="49065"/>
    <cellStyle name="Separador de milhares 3 12 2 2 4 4" xfId="25993"/>
    <cellStyle name="Separador de milhares 3 12 2 2 4 4 2" xfId="55013"/>
    <cellStyle name="Separador de milhares 3 12 2 2 4 5" xfId="49062"/>
    <cellStyle name="Separador de milhares 3 12 2 2 5" xfId="22826"/>
    <cellStyle name="Separador de milhares 3 12 2 2 5 2" xfId="24602"/>
    <cellStyle name="Separador de milhares 3 12 2 2 5 2 2" xfId="28153"/>
    <cellStyle name="Separador de milhares 3 12 2 2 5 2 2 2" xfId="55018"/>
    <cellStyle name="Separador de milhares 3 12 2 2 5 2 3" xfId="49067"/>
    <cellStyle name="Separador de milhares 3 12 2 2 5 3" xfId="26377"/>
    <cellStyle name="Separador de milhares 3 12 2 2 5 3 2" xfId="55017"/>
    <cellStyle name="Separador de milhares 3 12 2 2 5 4" xfId="49066"/>
    <cellStyle name="Separador de milhares 3 12 2 2 6" xfId="23714"/>
    <cellStyle name="Separador de milhares 3 12 2 2 6 2" xfId="27265"/>
    <cellStyle name="Separador de milhares 3 12 2 2 6 2 2" xfId="55019"/>
    <cellStyle name="Separador de milhares 3 12 2 2 6 3" xfId="49068"/>
    <cellStyle name="Separador de milhares 3 12 2 2 7" xfId="25490"/>
    <cellStyle name="Separador de milhares 3 12 2 2 7 2" xfId="52535"/>
    <cellStyle name="Separador de milhares 3 12 2 2 8" xfId="29041"/>
    <cellStyle name="Separador de milhares 3 12 2 2 9" xfId="29184"/>
    <cellStyle name="Separador de milhares 3 12 3" xfId="1809"/>
    <cellStyle name="Separador de milhares 3 12 3 10" xfId="56154"/>
    <cellStyle name="Separador de milhares 3 12 3 2" xfId="22018"/>
    <cellStyle name="Separador de milhares 3 12 3 2 2" xfId="22581"/>
    <cellStyle name="Separador de milhares 3 12 3 2 2 2" xfId="23468"/>
    <cellStyle name="Separador de milhares 3 12 3 2 2 2 2" xfId="25244"/>
    <cellStyle name="Separador de milhares 3 12 3 2 2 2 2 2" xfId="28795"/>
    <cellStyle name="Separador de milhares 3 12 3 2 2 2 2 2 2" xfId="55023"/>
    <cellStyle name="Separador de milhares 3 12 3 2 2 2 2 3" xfId="49072"/>
    <cellStyle name="Separador de milhares 3 12 3 2 2 2 3" xfId="27019"/>
    <cellStyle name="Separador de milhares 3 12 3 2 2 2 3 2" xfId="55022"/>
    <cellStyle name="Separador de milhares 3 12 3 2 2 2 4" xfId="49071"/>
    <cellStyle name="Separador de milhares 3 12 3 2 2 3" xfId="24356"/>
    <cellStyle name="Separador de milhares 3 12 3 2 2 3 2" xfId="27907"/>
    <cellStyle name="Separador de milhares 3 12 3 2 2 3 2 2" xfId="55024"/>
    <cellStyle name="Separador de milhares 3 12 3 2 2 3 3" xfId="49073"/>
    <cellStyle name="Separador de milhares 3 12 3 2 2 4" xfId="26132"/>
    <cellStyle name="Separador de milhares 3 12 3 2 2 4 2" xfId="55021"/>
    <cellStyle name="Separador de milhares 3 12 3 2 2 5" xfId="49070"/>
    <cellStyle name="Separador de milhares 3 12 3 2 3" xfId="22965"/>
    <cellStyle name="Separador de milhares 3 12 3 2 3 2" xfId="24741"/>
    <cellStyle name="Separador de milhares 3 12 3 2 3 2 2" xfId="28292"/>
    <cellStyle name="Separador de milhares 3 12 3 2 3 2 2 2" xfId="55026"/>
    <cellStyle name="Separador de milhares 3 12 3 2 3 2 3" xfId="49075"/>
    <cellStyle name="Separador de milhares 3 12 3 2 3 3" xfId="26516"/>
    <cellStyle name="Separador de milhares 3 12 3 2 3 3 2" xfId="55025"/>
    <cellStyle name="Separador de milhares 3 12 3 2 3 4" xfId="49074"/>
    <cellStyle name="Separador de milhares 3 12 3 2 4" xfId="23853"/>
    <cellStyle name="Separador de milhares 3 12 3 2 4 2" xfId="27404"/>
    <cellStyle name="Separador de milhares 3 12 3 2 4 2 2" xfId="55027"/>
    <cellStyle name="Separador de milhares 3 12 3 2 4 3" xfId="49076"/>
    <cellStyle name="Separador de milhares 3 12 3 2 5" xfId="25629"/>
    <cellStyle name="Separador de milhares 3 12 3 2 5 2" xfId="55020"/>
    <cellStyle name="Separador de milhares 3 12 3 2 6" xfId="49069"/>
    <cellStyle name="Separador de milhares 3 12 3 3" xfId="22322"/>
    <cellStyle name="Separador de milhares 3 12 3 3 2" xfId="23209"/>
    <cellStyle name="Separador de milhares 3 12 3 3 2 2" xfId="24985"/>
    <cellStyle name="Separador de milhares 3 12 3 3 2 2 2" xfId="28536"/>
    <cellStyle name="Separador de milhares 3 12 3 3 2 2 2 2" xfId="55030"/>
    <cellStyle name="Separador de milhares 3 12 3 3 2 2 3" xfId="49079"/>
    <cellStyle name="Separador de milhares 3 12 3 3 2 3" xfId="26760"/>
    <cellStyle name="Separador de milhares 3 12 3 3 2 3 2" xfId="55029"/>
    <cellStyle name="Separador de milhares 3 12 3 3 2 4" xfId="49078"/>
    <cellStyle name="Separador de milhares 3 12 3 3 3" xfId="24097"/>
    <cellStyle name="Separador de milhares 3 12 3 3 3 2" xfId="27648"/>
    <cellStyle name="Separador de milhares 3 12 3 3 3 2 2" xfId="55031"/>
    <cellStyle name="Separador de milhares 3 12 3 3 3 3" xfId="49080"/>
    <cellStyle name="Separador de milhares 3 12 3 3 4" xfId="25873"/>
    <cellStyle name="Separador de milhares 3 12 3 3 4 2" xfId="55028"/>
    <cellStyle name="Separador de milhares 3 12 3 3 5" xfId="49077"/>
    <cellStyle name="Separador de milhares 3 12 3 4" xfId="22441"/>
    <cellStyle name="Separador de milhares 3 12 3 4 2" xfId="23328"/>
    <cellStyle name="Separador de milhares 3 12 3 4 2 2" xfId="25104"/>
    <cellStyle name="Separador de milhares 3 12 3 4 2 2 2" xfId="28655"/>
    <cellStyle name="Separador de milhares 3 12 3 4 2 2 2 2" xfId="55034"/>
    <cellStyle name="Separador de milhares 3 12 3 4 2 2 3" xfId="49083"/>
    <cellStyle name="Separador de milhares 3 12 3 4 2 3" xfId="26879"/>
    <cellStyle name="Separador de milhares 3 12 3 4 2 3 2" xfId="55033"/>
    <cellStyle name="Separador de milhares 3 12 3 4 2 4" xfId="49082"/>
    <cellStyle name="Separador de milhares 3 12 3 4 3" xfId="24216"/>
    <cellStyle name="Separador de milhares 3 12 3 4 3 2" xfId="27767"/>
    <cellStyle name="Separador de milhares 3 12 3 4 3 2 2" xfId="55035"/>
    <cellStyle name="Separador de milhares 3 12 3 4 3 3" xfId="49084"/>
    <cellStyle name="Separador de milhares 3 12 3 4 4" xfId="25992"/>
    <cellStyle name="Separador de milhares 3 12 3 4 4 2" xfId="55032"/>
    <cellStyle name="Separador de milhares 3 12 3 4 5" xfId="49081"/>
    <cellStyle name="Separador de milhares 3 12 3 5" xfId="22825"/>
    <cellStyle name="Separador de milhares 3 12 3 5 2" xfId="24601"/>
    <cellStyle name="Separador de milhares 3 12 3 5 2 2" xfId="28152"/>
    <cellStyle name="Separador de milhares 3 12 3 5 2 2 2" xfId="55037"/>
    <cellStyle name="Separador de milhares 3 12 3 5 2 3" xfId="49086"/>
    <cellStyle name="Separador de milhares 3 12 3 5 3" xfId="26376"/>
    <cellStyle name="Separador de milhares 3 12 3 5 3 2" xfId="55036"/>
    <cellStyle name="Separador de milhares 3 12 3 5 4" xfId="49085"/>
    <cellStyle name="Separador de milhares 3 12 3 6" xfId="23713"/>
    <cellStyle name="Separador de milhares 3 12 3 6 2" xfId="27264"/>
    <cellStyle name="Separador de milhares 3 12 3 6 2 2" xfId="55038"/>
    <cellStyle name="Separador de milhares 3 12 3 6 3" xfId="49087"/>
    <cellStyle name="Separador de milhares 3 12 3 7" xfId="25489"/>
    <cellStyle name="Separador de milhares 3 12 3 7 2" xfId="52534"/>
    <cellStyle name="Separador de milhares 3 12 3 8" xfId="29040"/>
    <cellStyle name="Separador de milhares 3 12 3 9" xfId="29183"/>
    <cellStyle name="Separador de milhares 3 13" xfId="1583"/>
    <cellStyle name="Separador de milhares 3 14" xfId="2072"/>
    <cellStyle name="Separador de milhares 3 14 2" xfId="22103"/>
    <cellStyle name="Separador de milhares 3 14 2 2" xfId="22666"/>
    <cellStyle name="Separador de milhares 3 14 2 2 2" xfId="23553"/>
    <cellStyle name="Separador de milhares 3 14 2 2 2 2" xfId="25329"/>
    <cellStyle name="Separador de milhares 3 14 2 2 2 2 2" xfId="28880"/>
    <cellStyle name="Separador de milhares 3 14 2 2 2 2 2 2" xfId="55042"/>
    <cellStyle name="Separador de milhares 3 14 2 2 2 2 3" xfId="49091"/>
    <cellStyle name="Separador de milhares 3 14 2 2 2 3" xfId="27104"/>
    <cellStyle name="Separador de milhares 3 14 2 2 2 3 2" xfId="55041"/>
    <cellStyle name="Separador de milhares 3 14 2 2 2 4" xfId="49090"/>
    <cellStyle name="Separador de milhares 3 14 2 2 3" xfId="24441"/>
    <cellStyle name="Separador de milhares 3 14 2 2 3 2" xfId="27992"/>
    <cellStyle name="Separador de milhares 3 14 2 2 3 2 2" xfId="55043"/>
    <cellStyle name="Separador de milhares 3 14 2 2 3 3" xfId="49092"/>
    <cellStyle name="Separador de milhares 3 14 2 2 4" xfId="26217"/>
    <cellStyle name="Separador de milhares 3 14 2 2 4 2" xfId="55040"/>
    <cellStyle name="Separador de milhares 3 14 2 2 5" xfId="49089"/>
    <cellStyle name="Separador de milhares 3 14 2 3" xfId="23050"/>
    <cellStyle name="Separador de milhares 3 14 2 3 2" xfId="24826"/>
    <cellStyle name="Separador de milhares 3 14 2 3 2 2" xfId="28377"/>
    <cellStyle name="Separador de milhares 3 14 2 3 2 2 2" xfId="55045"/>
    <cellStyle name="Separador de milhares 3 14 2 3 2 3" xfId="49094"/>
    <cellStyle name="Separador de milhares 3 14 2 3 3" xfId="26601"/>
    <cellStyle name="Separador de milhares 3 14 2 3 3 2" xfId="55044"/>
    <cellStyle name="Separador de milhares 3 14 2 3 4" xfId="49093"/>
    <cellStyle name="Separador de milhares 3 14 2 4" xfId="23938"/>
    <cellStyle name="Separador de milhares 3 14 2 4 2" xfId="27489"/>
    <cellStyle name="Separador de milhares 3 14 2 4 2 2" xfId="55046"/>
    <cellStyle name="Separador de milhares 3 14 2 4 3" xfId="49095"/>
    <cellStyle name="Separador de milhares 3 14 2 5" xfId="25714"/>
    <cellStyle name="Separador de milhares 3 14 2 5 2" xfId="55039"/>
    <cellStyle name="Separador de milhares 3 14 2 6" xfId="49088"/>
    <cellStyle name="Separador de milhares 3 2" xfId="1584"/>
    <cellStyle name="Separador de milhares 3 2 2" xfId="1585"/>
    <cellStyle name="Separador de milhares 3 2 3" xfId="2067"/>
    <cellStyle name="Separador de milhares 3 2 3 2" xfId="22102"/>
    <cellStyle name="Separador de milhares 3 2 3 2 2" xfId="22665"/>
    <cellStyle name="Separador de milhares 3 2 3 2 2 2" xfId="23552"/>
    <cellStyle name="Separador de milhares 3 2 3 2 2 2 2" xfId="25328"/>
    <cellStyle name="Separador de milhares 3 2 3 2 2 2 2 2" xfId="28879"/>
    <cellStyle name="Separador de milhares 3 2 3 2 2 2 2 2 2" xfId="55050"/>
    <cellStyle name="Separador de milhares 3 2 3 2 2 2 2 3" xfId="49099"/>
    <cellStyle name="Separador de milhares 3 2 3 2 2 2 3" xfId="27103"/>
    <cellStyle name="Separador de milhares 3 2 3 2 2 2 3 2" xfId="55049"/>
    <cellStyle name="Separador de milhares 3 2 3 2 2 2 4" xfId="49098"/>
    <cellStyle name="Separador de milhares 3 2 3 2 2 3" xfId="24440"/>
    <cellStyle name="Separador de milhares 3 2 3 2 2 3 2" xfId="27991"/>
    <cellStyle name="Separador de milhares 3 2 3 2 2 3 2 2" xfId="55051"/>
    <cellStyle name="Separador de milhares 3 2 3 2 2 3 3" xfId="49100"/>
    <cellStyle name="Separador de milhares 3 2 3 2 2 4" xfId="26216"/>
    <cellStyle name="Separador de milhares 3 2 3 2 2 4 2" xfId="55048"/>
    <cellStyle name="Separador de milhares 3 2 3 2 2 5" xfId="49097"/>
    <cellStyle name="Separador de milhares 3 2 3 2 3" xfId="23049"/>
    <cellStyle name="Separador de milhares 3 2 3 2 3 2" xfId="24825"/>
    <cellStyle name="Separador de milhares 3 2 3 2 3 2 2" xfId="28376"/>
    <cellStyle name="Separador de milhares 3 2 3 2 3 2 2 2" xfId="55053"/>
    <cellStyle name="Separador de milhares 3 2 3 2 3 2 3" xfId="49102"/>
    <cellStyle name="Separador de milhares 3 2 3 2 3 3" xfId="26600"/>
    <cellStyle name="Separador de milhares 3 2 3 2 3 3 2" xfId="55052"/>
    <cellStyle name="Separador de milhares 3 2 3 2 3 4" xfId="49101"/>
    <cellStyle name="Separador de milhares 3 2 3 2 4" xfId="23937"/>
    <cellStyle name="Separador de milhares 3 2 3 2 4 2" xfId="27488"/>
    <cellStyle name="Separador de milhares 3 2 3 2 4 2 2" xfId="55054"/>
    <cellStyle name="Separador de milhares 3 2 3 2 4 3" xfId="49103"/>
    <cellStyle name="Separador de milhares 3 2 3 2 5" xfId="25713"/>
    <cellStyle name="Separador de milhares 3 2 3 2 5 2" xfId="55047"/>
    <cellStyle name="Separador de milhares 3 2 3 2 6" xfId="49096"/>
    <cellStyle name="Separador de milhares 3 3" xfId="1586"/>
    <cellStyle name="Separador de milhares 3 3 2" xfId="1587"/>
    <cellStyle name="Separador de milhares 3 4" xfId="1588"/>
    <cellStyle name="Separador de milhares 3 4 2" xfId="1589"/>
    <cellStyle name="Separador de milhares 3 5" xfId="1590"/>
    <cellStyle name="Separador de milhares 3 5 2" xfId="1591"/>
    <cellStyle name="Separador de milhares 3 6" xfId="1592"/>
    <cellStyle name="Separador de milhares 3 6 2" xfId="1593"/>
    <cellStyle name="Separador de milhares 3 7" xfId="1594"/>
    <cellStyle name="Separador de milhares 3 7 2" xfId="1595"/>
    <cellStyle name="Separador de milhares 3 8" xfId="1596"/>
    <cellStyle name="Separador de milhares 3 8 2" xfId="1597"/>
    <cellStyle name="Separador de milhares 3 9" xfId="1598"/>
    <cellStyle name="Separador de milhares 3 9 2" xfId="1599"/>
    <cellStyle name="Separador de milhares 4" xfId="1600"/>
    <cellStyle name="Separador de milhares 4 2" xfId="1601"/>
    <cellStyle name="Separador de milhares 4 2 2" xfId="1812"/>
    <cellStyle name="Separador de milhares 4 2 2 10" xfId="56155"/>
    <cellStyle name="Separador de milhares 4 2 2 2" xfId="22021"/>
    <cellStyle name="Separador de milhares 4 2 2 2 2" xfId="22584"/>
    <cellStyle name="Separador de milhares 4 2 2 2 2 2" xfId="23471"/>
    <cellStyle name="Separador de milhares 4 2 2 2 2 2 2" xfId="25247"/>
    <cellStyle name="Separador de milhares 4 2 2 2 2 2 2 2" xfId="28798"/>
    <cellStyle name="Separador de milhares 4 2 2 2 2 2 2 2 2" xfId="55058"/>
    <cellStyle name="Separador de milhares 4 2 2 2 2 2 2 3" xfId="49107"/>
    <cellStyle name="Separador de milhares 4 2 2 2 2 2 3" xfId="27022"/>
    <cellStyle name="Separador de milhares 4 2 2 2 2 2 3 2" xfId="55057"/>
    <cellStyle name="Separador de milhares 4 2 2 2 2 2 4" xfId="49106"/>
    <cellStyle name="Separador de milhares 4 2 2 2 2 3" xfId="24359"/>
    <cellStyle name="Separador de milhares 4 2 2 2 2 3 2" xfId="27910"/>
    <cellStyle name="Separador de milhares 4 2 2 2 2 3 2 2" xfId="55059"/>
    <cellStyle name="Separador de milhares 4 2 2 2 2 3 3" xfId="49108"/>
    <cellStyle name="Separador de milhares 4 2 2 2 2 4" xfId="26135"/>
    <cellStyle name="Separador de milhares 4 2 2 2 2 4 2" xfId="55056"/>
    <cellStyle name="Separador de milhares 4 2 2 2 2 5" xfId="49105"/>
    <cellStyle name="Separador de milhares 4 2 2 2 3" xfId="22968"/>
    <cellStyle name="Separador de milhares 4 2 2 2 3 2" xfId="24744"/>
    <cellStyle name="Separador de milhares 4 2 2 2 3 2 2" xfId="28295"/>
    <cellStyle name="Separador de milhares 4 2 2 2 3 2 2 2" xfId="55061"/>
    <cellStyle name="Separador de milhares 4 2 2 2 3 2 3" xfId="49110"/>
    <cellStyle name="Separador de milhares 4 2 2 2 3 3" xfId="26519"/>
    <cellStyle name="Separador de milhares 4 2 2 2 3 3 2" xfId="55060"/>
    <cellStyle name="Separador de milhares 4 2 2 2 3 4" xfId="49109"/>
    <cellStyle name="Separador de milhares 4 2 2 2 4" xfId="23856"/>
    <cellStyle name="Separador de milhares 4 2 2 2 4 2" xfId="27407"/>
    <cellStyle name="Separador de milhares 4 2 2 2 4 2 2" xfId="55062"/>
    <cellStyle name="Separador de milhares 4 2 2 2 4 3" xfId="49111"/>
    <cellStyle name="Separador de milhares 4 2 2 2 5" xfId="25632"/>
    <cellStyle name="Separador de milhares 4 2 2 2 5 2" xfId="55055"/>
    <cellStyle name="Separador de milhares 4 2 2 2 6" xfId="49104"/>
    <cellStyle name="Separador de milhares 4 2 2 3" xfId="22325"/>
    <cellStyle name="Separador de milhares 4 2 2 3 2" xfId="23212"/>
    <cellStyle name="Separador de milhares 4 2 2 3 2 2" xfId="24988"/>
    <cellStyle name="Separador de milhares 4 2 2 3 2 2 2" xfId="28539"/>
    <cellStyle name="Separador de milhares 4 2 2 3 2 2 2 2" xfId="55065"/>
    <cellStyle name="Separador de milhares 4 2 2 3 2 2 3" xfId="49114"/>
    <cellStyle name="Separador de milhares 4 2 2 3 2 3" xfId="26763"/>
    <cellStyle name="Separador de milhares 4 2 2 3 2 3 2" xfId="55064"/>
    <cellStyle name="Separador de milhares 4 2 2 3 2 4" xfId="49113"/>
    <cellStyle name="Separador de milhares 4 2 2 3 3" xfId="24100"/>
    <cellStyle name="Separador de milhares 4 2 2 3 3 2" xfId="27651"/>
    <cellStyle name="Separador de milhares 4 2 2 3 3 2 2" xfId="55066"/>
    <cellStyle name="Separador de milhares 4 2 2 3 3 3" xfId="49115"/>
    <cellStyle name="Separador de milhares 4 2 2 3 4" xfId="25876"/>
    <cellStyle name="Separador de milhares 4 2 2 3 4 2" xfId="55063"/>
    <cellStyle name="Separador de milhares 4 2 2 3 5" xfId="49112"/>
    <cellStyle name="Separador de milhares 4 2 2 4" xfId="22444"/>
    <cellStyle name="Separador de milhares 4 2 2 4 2" xfId="23331"/>
    <cellStyle name="Separador de milhares 4 2 2 4 2 2" xfId="25107"/>
    <cellStyle name="Separador de milhares 4 2 2 4 2 2 2" xfId="28658"/>
    <cellStyle name="Separador de milhares 4 2 2 4 2 2 2 2" xfId="55069"/>
    <cellStyle name="Separador de milhares 4 2 2 4 2 2 3" xfId="49118"/>
    <cellStyle name="Separador de milhares 4 2 2 4 2 3" xfId="26882"/>
    <cellStyle name="Separador de milhares 4 2 2 4 2 3 2" xfId="55068"/>
    <cellStyle name="Separador de milhares 4 2 2 4 2 4" xfId="49117"/>
    <cellStyle name="Separador de milhares 4 2 2 4 3" xfId="24219"/>
    <cellStyle name="Separador de milhares 4 2 2 4 3 2" xfId="27770"/>
    <cellStyle name="Separador de milhares 4 2 2 4 3 2 2" xfId="55070"/>
    <cellStyle name="Separador de milhares 4 2 2 4 3 3" xfId="49119"/>
    <cellStyle name="Separador de milhares 4 2 2 4 4" xfId="25995"/>
    <cellStyle name="Separador de milhares 4 2 2 4 4 2" xfId="55067"/>
    <cellStyle name="Separador de milhares 4 2 2 4 5" xfId="49116"/>
    <cellStyle name="Separador de milhares 4 2 2 5" xfId="22828"/>
    <cellStyle name="Separador de milhares 4 2 2 5 2" xfId="24604"/>
    <cellStyle name="Separador de milhares 4 2 2 5 2 2" xfId="28155"/>
    <cellStyle name="Separador de milhares 4 2 2 5 2 2 2" xfId="55072"/>
    <cellStyle name="Separador de milhares 4 2 2 5 2 3" xfId="49121"/>
    <cellStyle name="Separador de milhares 4 2 2 5 3" xfId="26379"/>
    <cellStyle name="Separador de milhares 4 2 2 5 3 2" xfId="55071"/>
    <cellStyle name="Separador de milhares 4 2 2 5 4" xfId="49120"/>
    <cellStyle name="Separador de milhares 4 2 2 6" xfId="23716"/>
    <cellStyle name="Separador de milhares 4 2 2 6 2" xfId="27267"/>
    <cellStyle name="Separador de milhares 4 2 2 6 2 2" xfId="55073"/>
    <cellStyle name="Separador de milhares 4 2 2 6 3" xfId="49122"/>
    <cellStyle name="Separador de milhares 4 2 2 7" xfId="25492"/>
    <cellStyle name="Separador de milhares 4 2 2 7 2" xfId="52537"/>
    <cellStyle name="Separador de milhares 4 2 2 8" xfId="29043"/>
    <cellStyle name="Separador de milhares 4 2 2 9" xfId="29186"/>
    <cellStyle name="Separador de milhares 4 3" xfId="1811"/>
    <cellStyle name="Separador de milhares 4 3 10" xfId="56156"/>
    <cellStyle name="Separador de milhares 4 3 2" xfId="22020"/>
    <cellStyle name="Separador de milhares 4 3 2 2" xfId="22583"/>
    <cellStyle name="Separador de milhares 4 3 2 2 2" xfId="23470"/>
    <cellStyle name="Separador de milhares 4 3 2 2 2 2" xfId="25246"/>
    <cellStyle name="Separador de milhares 4 3 2 2 2 2 2" xfId="28797"/>
    <cellStyle name="Separador de milhares 4 3 2 2 2 2 2 2" xfId="55077"/>
    <cellStyle name="Separador de milhares 4 3 2 2 2 2 3" xfId="49126"/>
    <cellStyle name="Separador de milhares 4 3 2 2 2 3" xfId="27021"/>
    <cellStyle name="Separador de milhares 4 3 2 2 2 3 2" xfId="55076"/>
    <cellStyle name="Separador de milhares 4 3 2 2 2 4" xfId="49125"/>
    <cellStyle name="Separador de milhares 4 3 2 2 3" xfId="24358"/>
    <cellStyle name="Separador de milhares 4 3 2 2 3 2" xfId="27909"/>
    <cellStyle name="Separador de milhares 4 3 2 2 3 2 2" xfId="55078"/>
    <cellStyle name="Separador de milhares 4 3 2 2 3 3" xfId="49127"/>
    <cellStyle name="Separador de milhares 4 3 2 2 4" xfId="26134"/>
    <cellStyle name="Separador de milhares 4 3 2 2 4 2" xfId="55075"/>
    <cellStyle name="Separador de milhares 4 3 2 2 5" xfId="49124"/>
    <cellStyle name="Separador de milhares 4 3 2 3" xfId="22967"/>
    <cellStyle name="Separador de milhares 4 3 2 3 2" xfId="24743"/>
    <cellStyle name="Separador de milhares 4 3 2 3 2 2" xfId="28294"/>
    <cellStyle name="Separador de milhares 4 3 2 3 2 2 2" xfId="55080"/>
    <cellStyle name="Separador de milhares 4 3 2 3 2 3" xfId="49129"/>
    <cellStyle name="Separador de milhares 4 3 2 3 3" xfId="26518"/>
    <cellStyle name="Separador de milhares 4 3 2 3 3 2" xfId="55079"/>
    <cellStyle name="Separador de milhares 4 3 2 3 4" xfId="49128"/>
    <cellStyle name="Separador de milhares 4 3 2 4" xfId="23855"/>
    <cellStyle name="Separador de milhares 4 3 2 4 2" xfId="27406"/>
    <cellStyle name="Separador de milhares 4 3 2 4 2 2" xfId="55081"/>
    <cellStyle name="Separador de milhares 4 3 2 4 3" xfId="49130"/>
    <cellStyle name="Separador de milhares 4 3 2 5" xfId="25631"/>
    <cellStyle name="Separador de milhares 4 3 2 5 2" xfId="55074"/>
    <cellStyle name="Separador de milhares 4 3 2 6" xfId="49123"/>
    <cellStyle name="Separador de milhares 4 3 3" xfId="22324"/>
    <cellStyle name="Separador de milhares 4 3 3 2" xfId="23211"/>
    <cellStyle name="Separador de milhares 4 3 3 2 2" xfId="24987"/>
    <cellStyle name="Separador de milhares 4 3 3 2 2 2" xfId="28538"/>
    <cellStyle name="Separador de milhares 4 3 3 2 2 2 2" xfId="55084"/>
    <cellStyle name="Separador de milhares 4 3 3 2 2 3" xfId="49133"/>
    <cellStyle name="Separador de milhares 4 3 3 2 3" xfId="26762"/>
    <cellStyle name="Separador de milhares 4 3 3 2 3 2" xfId="55083"/>
    <cellStyle name="Separador de milhares 4 3 3 2 4" xfId="49132"/>
    <cellStyle name="Separador de milhares 4 3 3 3" xfId="24099"/>
    <cellStyle name="Separador de milhares 4 3 3 3 2" xfId="27650"/>
    <cellStyle name="Separador de milhares 4 3 3 3 2 2" xfId="55085"/>
    <cellStyle name="Separador de milhares 4 3 3 3 3" xfId="49134"/>
    <cellStyle name="Separador de milhares 4 3 3 4" xfId="25875"/>
    <cellStyle name="Separador de milhares 4 3 3 4 2" xfId="55082"/>
    <cellStyle name="Separador de milhares 4 3 3 5" xfId="49131"/>
    <cellStyle name="Separador de milhares 4 3 4" xfId="22443"/>
    <cellStyle name="Separador de milhares 4 3 4 2" xfId="23330"/>
    <cellStyle name="Separador de milhares 4 3 4 2 2" xfId="25106"/>
    <cellStyle name="Separador de milhares 4 3 4 2 2 2" xfId="28657"/>
    <cellStyle name="Separador de milhares 4 3 4 2 2 2 2" xfId="55088"/>
    <cellStyle name="Separador de milhares 4 3 4 2 2 3" xfId="49137"/>
    <cellStyle name="Separador de milhares 4 3 4 2 3" xfId="26881"/>
    <cellStyle name="Separador de milhares 4 3 4 2 3 2" xfId="55087"/>
    <cellStyle name="Separador de milhares 4 3 4 2 4" xfId="49136"/>
    <cellStyle name="Separador de milhares 4 3 4 3" xfId="24218"/>
    <cellStyle name="Separador de milhares 4 3 4 3 2" xfId="27769"/>
    <cellStyle name="Separador de milhares 4 3 4 3 2 2" xfId="55089"/>
    <cellStyle name="Separador de milhares 4 3 4 3 3" xfId="49138"/>
    <cellStyle name="Separador de milhares 4 3 4 4" xfId="25994"/>
    <cellStyle name="Separador de milhares 4 3 4 4 2" xfId="55086"/>
    <cellStyle name="Separador de milhares 4 3 4 5" xfId="49135"/>
    <cellStyle name="Separador de milhares 4 3 5" xfId="22827"/>
    <cellStyle name="Separador de milhares 4 3 5 2" xfId="24603"/>
    <cellStyle name="Separador de milhares 4 3 5 2 2" xfId="28154"/>
    <cellStyle name="Separador de milhares 4 3 5 2 2 2" xfId="55091"/>
    <cellStyle name="Separador de milhares 4 3 5 2 3" xfId="49140"/>
    <cellStyle name="Separador de milhares 4 3 5 3" xfId="26378"/>
    <cellStyle name="Separador de milhares 4 3 5 3 2" xfId="55090"/>
    <cellStyle name="Separador de milhares 4 3 5 4" xfId="49139"/>
    <cellStyle name="Separador de milhares 4 3 6" xfId="23715"/>
    <cellStyle name="Separador de milhares 4 3 6 2" xfId="27266"/>
    <cellStyle name="Separador de milhares 4 3 6 2 2" xfId="55092"/>
    <cellStyle name="Separador de milhares 4 3 6 3" xfId="49141"/>
    <cellStyle name="Separador de milhares 4 3 7" xfId="25491"/>
    <cellStyle name="Separador de milhares 4 3 7 2" xfId="52536"/>
    <cellStyle name="Separador de milhares 4 3 8" xfId="29042"/>
    <cellStyle name="Separador de milhares 4 3 9" xfId="29185"/>
    <cellStyle name="Separador de milhares 4 4" xfId="2063"/>
    <cellStyle name="Separador de milhares 4 4 2" xfId="22101"/>
    <cellStyle name="Separador de milhares 4 4 2 2" xfId="22664"/>
    <cellStyle name="Separador de milhares 4 4 2 2 2" xfId="23551"/>
    <cellStyle name="Separador de milhares 4 4 2 2 2 2" xfId="25327"/>
    <cellStyle name="Separador de milhares 4 4 2 2 2 2 2" xfId="28878"/>
    <cellStyle name="Separador de milhares 4 4 2 2 2 2 2 2" xfId="55096"/>
    <cellStyle name="Separador de milhares 4 4 2 2 2 2 3" xfId="49145"/>
    <cellStyle name="Separador de milhares 4 4 2 2 2 3" xfId="27102"/>
    <cellStyle name="Separador de milhares 4 4 2 2 2 3 2" xfId="55095"/>
    <cellStyle name="Separador de milhares 4 4 2 2 2 4" xfId="49144"/>
    <cellStyle name="Separador de milhares 4 4 2 2 3" xfId="24439"/>
    <cellStyle name="Separador de milhares 4 4 2 2 3 2" xfId="27990"/>
    <cellStyle name="Separador de milhares 4 4 2 2 3 2 2" xfId="55097"/>
    <cellStyle name="Separador de milhares 4 4 2 2 3 3" xfId="49146"/>
    <cellStyle name="Separador de milhares 4 4 2 2 4" xfId="26215"/>
    <cellStyle name="Separador de milhares 4 4 2 2 4 2" xfId="55094"/>
    <cellStyle name="Separador de milhares 4 4 2 2 5" xfId="49143"/>
    <cellStyle name="Separador de milhares 4 4 2 3" xfId="23048"/>
    <cellStyle name="Separador de milhares 4 4 2 3 2" xfId="24824"/>
    <cellStyle name="Separador de milhares 4 4 2 3 2 2" xfId="28375"/>
    <cellStyle name="Separador de milhares 4 4 2 3 2 2 2" xfId="55099"/>
    <cellStyle name="Separador de milhares 4 4 2 3 2 3" xfId="49148"/>
    <cellStyle name="Separador de milhares 4 4 2 3 3" xfId="26599"/>
    <cellStyle name="Separador de milhares 4 4 2 3 3 2" xfId="55098"/>
    <cellStyle name="Separador de milhares 4 4 2 3 4" xfId="49147"/>
    <cellStyle name="Separador de milhares 4 4 2 4" xfId="23936"/>
    <cellStyle name="Separador de milhares 4 4 2 4 2" xfId="27487"/>
    <cellStyle name="Separador de milhares 4 4 2 4 2 2" xfId="55100"/>
    <cellStyle name="Separador de milhares 4 4 2 4 3" xfId="49149"/>
    <cellStyle name="Separador de milhares 4 4 2 5" xfId="25712"/>
    <cellStyle name="Separador de milhares 4 4 2 5 2" xfId="55093"/>
    <cellStyle name="Separador de milhares 4 4 2 6" xfId="49142"/>
    <cellStyle name="Separador de milhares 5" xfId="1602"/>
    <cellStyle name="Separador de milhares 5 2" xfId="1603"/>
    <cellStyle name="Separador de milhares 5 2 2" xfId="1604"/>
    <cellStyle name="Separador de milhares 5 2 2 2" xfId="1815"/>
    <cellStyle name="Separador de milhares 5 2 2 2 10" xfId="56157"/>
    <cellStyle name="Separador de milhares 5 2 2 2 2" xfId="22024"/>
    <cellStyle name="Separador de milhares 5 2 2 2 2 2" xfId="22587"/>
    <cellStyle name="Separador de milhares 5 2 2 2 2 2 2" xfId="23474"/>
    <cellStyle name="Separador de milhares 5 2 2 2 2 2 2 2" xfId="25250"/>
    <cellStyle name="Separador de milhares 5 2 2 2 2 2 2 2 2" xfId="28801"/>
    <cellStyle name="Separador de milhares 5 2 2 2 2 2 2 2 2 2" xfId="55104"/>
    <cellStyle name="Separador de milhares 5 2 2 2 2 2 2 2 3" xfId="49153"/>
    <cellStyle name="Separador de milhares 5 2 2 2 2 2 2 3" xfId="27025"/>
    <cellStyle name="Separador de milhares 5 2 2 2 2 2 2 3 2" xfId="55103"/>
    <cellStyle name="Separador de milhares 5 2 2 2 2 2 2 4" xfId="49152"/>
    <cellStyle name="Separador de milhares 5 2 2 2 2 2 3" xfId="24362"/>
    <cellStyle name="Separador de milhares 5 2 2 2 2 2 3 2" xfId="27913"/>
    <cellStyle name="Separador de milhares 5 2 2 2 2 2 3 2 2" xfId="55105"/>
    <cellStyle name="Separador de milhares 5 2 2 2 2 2 3 3" xfId="49154"/>
    <cellStyle name="Separador de milhares 5 2 2 2 2 2 4" xfId="26138"/>
    <cellStyle name="Separador de milhares 5 2 2 2 2 2 4 2" xfId="55102"/>
    <cellStyle name="Separador de milhares 5 2 2 2 2 2 5" xfId="49151"/>
    <cellStyle name="Separador de milhares 5 2 2 2 2 3" xfId="22971"/>
    <cellStyle name="Separador de milhares 5 2 2 2 2 3 2" xfId="24747"/>
    <cellStyle name="Separador de milhares 5 2 2 2 2 3 2 2" xfId="28298"/>
    <cellStyle name="Separador de milhares 5 2 2 2 2 3 2 2 2" xfId="55107"/>
    <cellStyle name="Separador de milhares 5 2 2 2 2 3 2 3" xfId="49156"/>
    <cellStyle name="Separador de milhares 5 2 2 2 2 3 3" xfId="26522"/>
    <cellStyle name="Separador de milhares 5 2 2 2 2 3 3 2" xfId="55106"/>
    <cellStyle name="Separador de milhares 5 2 2 2 2 3 4" xfId="49155"/>
    <cellStyle name="Separador de milhares 5 2 2 2 2 4" xfId="23859"/>
    <cellStyle name="Separador de milhares 5 2 2 2 2 4 2" xfId="27410"/>
    <cellStyle name="Separador de milhares 5 2 2 2 2 4 2 2" xfId="55108"/>
    <cellStyle name="Separador de milhares 5 2 2 2 2 4 3" xfId="49157"/>
    <cellStyle name="Separador de milhares 5 2 2 2 2 5" xfId="25635"/>
    <cellStyle name="Separador de milhares 5 2 2 2 2 5 2" xfId="55101"/>
    <cellStyle name="Separador de milhares 5 2 2 2 2 6" xfId="49150"/>
    <cellStyle name="Separador de milhares 5 2 2 2 3" xfId="22328"/>
    <cellStyle name="Separador de milhares 5 2 2 2 3 2" xfId="23215"/>
    <cellStyle name="Separador de milhares 5 2 2 2 3 2 2" xfId="24991"/>
    <cellStyle name="Separador de milhares 5 2 2 2 3 2 2 2" xfId="28542"/>
    <cellStyle name="Separador de milhares 5 2 2 2 3 2 2 2 2" xfId="55111"/>
    <cellStyle name="Separador de milhares 5 2 2 2 3 2 2 3" xfId="49160"/>
    <cellStyle name="Separador de milhares 5 2 2 2 3 2 3" xfId="26766"/>
    <cellStyle name="Separador de milhares 5 2 2 2 3 2 3 2" xfId="55110"/>
    <cellStyle name="Separador de milhares 5 2 2 2 3 2 4" xfId="49159"/>
    <cellStyle name="Separador de milhares 5 2 2 2 3 3" xfId="24103"/>
    <cellStyle name="Separador de milhares 5 2 2 2 3 3 2" xfId="27654"/>
    <cellStyle name="Separador de milhares 5 2 2 2 3 3 2 2" xfId="55112"/>
    <cellStyle name="Separador de milhares 5 2 2 2 3 3 3" xfId="49161"/>
    <cellStyle name="Separador de milhares 5 2 2 2 3 4" xfId="25879"/>
    <cellStyle name="Separador de milhares 5 2 2 2 3 4 2" xfId="55109"/>
    <cellStyle name="Separador de milhares 5 2 2 2 3 5" xfId="49158"/>
    <cellStyle name="Separador de milhares 5 2 2 2 4" xfId="22447"/>
    <cellStyle name="Separador de milhares 5 2 2 2 4 2" xfId="23334"/>
    <cellStyle name="Separador de milhares 5 2 2 2 4 2 2" xfId="25110"/>
    <cellStyle name="Separador de milhares 5 2 2 2 4 2 2 2" xfId="28661"/>
    <cellStyle name="Separador de milhares 5 2 2 2 4 2 2 2 2" xfId="55115"/>
    <cellStyle name="Separador de milhares 5 2 2 2 4 2 2 3" xfId="49164"/>
    <cellStyle name="Separador de milhares 5 2 2 2 4 2 3" xfId="26885"/>
    <cellStyle name="Separador de milhares 5 2 2 2 4 2 3 2" xfId="55114"/>
    <cellStyle name="Separador de milhares 5 2 2 2 4 2 4" xfId="49163"/>
    <cellStyle name="Separador de milhares 5 2 2 2 4 3" xfId="24222"/>
    <cellStyle name="Separador de milhares 5 2 2 2 4 3 2" xfId="27773"/>
    <cellStyle name="Separador de milhares 5 2 2 2 4 3 2 2" xfId="55116"/>
    <cellStyle name="Separador de milhares 5 2 2 2 4 3 3" xfId="49165"/>
    <cellStyle name="Separador de milhares 5 2 2 2 4 4" xfId="25998"/>
    <cellStyle name="Separador de milhares 5 2 2 2 4 4 2" xfId="55113"/>
    <cellStyle name="Separador de milhares 5 2 2 2 4 5" xfId="49162"/>
    <cellStyle name="Separador de milhares 5 2 2 2 5" xfId="22831"/>
    <cellStyle name="Separador de milhares 5 2 2 2 5 2" xfId="24607"/>
    <cellStyle name="Separador de milhares 5 2 2 2 5 2 2" xfId="28158"/>
    <cellStyle name="Separador de milhares 5 2 2 2 5 2 2 2" xfId="55118"/>
    <cellStyle name="Separador de milhares 5 2 2 2 5 2 3" xfId="49167"/>
    <cellStyle name="Separador de milhares 5 2 2 2 5 3" xfId="26382"/>
    <cellStyle name="Separador de milhares 5 2 2 2 5 3 2" xfId="55117"/>
    <cellStyle name="Separador de milhares 5 2 2 2 5 4" xfId="49166"/>
    <cellStyle name="Separador de milhares 5 2 2 2 6" xfId="23719"/>
    <cellStyle name="Separador de milhares 5 2 2 2 6 2" xfId="27270"/>
    <cellStyle name="Separador de milhares 5 2 2 2 6 2 2" xfId="55119"/>
    <cellStyle name="Separador de milhares 5 2 2 2 6 3" xfId="49168"/>
    <cellStyle name="Separador de milhares 5 2 2 2 7" xfId="25495"/>
    <cellStyle name="Separador de milhares 5 2 2 2 7 2" xfId="52540"/>
    <cellStyle name="Separador de milhares 5 2 2 2 8" xfId="29046"/>
    <cellStyle name="Separador de milhares 5 2 2 2 9" xfId="29189"/>
    <cellStyle name="Separador de milhares 5 2 3" xfId="1814"/>
    <cellStyle name="Separador de milhares 5 2 3 10" xfId="56158"/>
    <cellStyle name="Separador de milhares 5 2 3 2" xfId="22023"/>
    <cellStyle name="Separador de milhares 5 2 3 2 2" xfId="22586"/>
    <cellStyle name="Separador de milhares 5 2 3 2 2 2" xfId="23473"/>
    <cellStyle name="Separador de milhares 5 2 3 2 2 2 2" xfId="25249"/>
    <cellStyle name="Separador de milhares 5 2 3 2 2 2 2 2" xfId="28800"/>
    <cellStyle name="Separador de milhares 5 2 3 2 2 2 2 2 2" xfId="55123"/>
    <cellStyle name="Separador de milhares 5 2 3 2 2 2 2 3" xfId="49172"/>
    <cellStyle name="Separador de milhares 5 2 3 2 2 2 3" xfId="27024"/>
    <cellStyle name="Separador de milhares 5 2 3 2 2 2 3 2" xfId="55122"/>
    <cellStyle name="Separador de milhares 5 2 3 2 2 2 4" xfId="49171"/>
    <cellStyle name="Separador de milhares 5 2 3 2 2 3" xfId="24361"/>
    <cellStyle name="Separador de milhares 5 2 3 2 2 3 2" xfId="27912"/>
    <cellStyle name="Separador de milhares 5 2 3 2 2 3 2 2" xfId="55124"/>
    <cellStyle name="Separador de milhares 5 2 3 2 2 3 3" xfId="49173"/>
    <cellStyle name="Separador de milhares 5 2 3 2 2 4" xfId="26137"/>
    <cellStyle name="Separador de milhares 5 2 3 2 2 4 2" xfId="55121"/>
    <cellStyle name="Separador de milhares 5 2 3 2 2 5" xfId="49170"/>
    <cellStyle name="Separador de milhares 5 2 3 2 3" xfId="22970"/>
    <cellStyle name="Separador de milhares 5 2 3 2 3 2" xfId="24746"/>
    <cellStyle name="Separador de milhares 5 2 3 2 3 2 2" xfId="28297"/>
    <cellStyle name="Separador de milhares 5 2 3 2 3 2 2 2" xfId="55126"/>
    <cellStyle name="Separador de milhares 5 2 3 2 3 2 3" xfId="49175"/>
    <cellStyle name="Separador de milhares 5 2 3 2 3 3" xfId="26521"/>
    <cellStyle name="Separador de milhares 5 2 3 2 3 3 2" xfId="55125"/>
    <cellStyle name="Separador de milhares 5 2 3 2 3 4" xfId="49174"/>
    <cellStyle name="Separador de milhares 5 2 3 2 4" xfId="23858"/>
    <cellStyle name="Separador de milhares 5 2 3 2 4 2" xfId="27409"/>
    <cellStyle name="Separador de milhares 5 2 3 2 4 2 2" xfId="55127"/>
    <cellStyle name="Separador de milhares 5 2 3 2 4 3" xfId="49176"/>
    <cellStyle name="Separador de milhares 5 2 3 2 5" xfId="25634"/>
    <cellStyle name="Separador de milhares 5 2 3 2 5 2" xfId="55120"/>
    <cellStyle name="Separador de milhares 5 2 3 2 6" xfId="49169"/>
    <cellStyle name="Separador de milhares 5 2 3 3" xfId="22327"/>
    <cellStyle name="Separador de milhares 5 2 3 3 2" xfId="23214"/>
    <cellStyle name="Separador de milhares 5 2 3 3 2 2" xfId="24990"/>
    <cellStyle name="Separador de milhares 5 2 3 3 2 2 2" xfId="28541"/>
    <cellStyle name="Separador de milhares 5 2 3 3 2 2 2 2" xfId="55130"/>
    <cellStyle name="Separador de milhares 5 2 3 3 2 2 3" xfId="49179"/>
    <cellStyle name="Separador de milhares 5 2 3 3 2 3" xfId="26765"/>
    <cellStyle name="Separador de milhares 5 2 3 3 2 3 2" xfId="55129"/>
    <cellStyle name="Separador de milhares 5 2 3 3 2 4" xfId="49178"/>
    <cellStyle name="Separador de milhares 5 2 3 3 3" xfId="24102"/>
    <cellStyle name="Separador de milhares 5 2 3 3 3 2" xfId="27653"/>
    <cellStyle name="Separador de milhares 5 2 3 3 3 2 2" xfId="55131"/>
    <cellStyle name="Separador de milhares 5 2 3 3 3 3" xfId="49180"/>
    <cellStyle name="Separador de milhares 5 2 3 3 4" xfId="25878"/>
    <cellStyle name="Separador de milhares 5 2 3 3 4 2" xfId="55128"/>
    <cellStyle name="Separador de milhares 5 2 3 3 5" xfId="49177"/>
    <cellStyle name="Separador de milhares 5 2 3 4" xfId="22446"/>
    <cellStyle name="Separador de milhares 5 2 3 4 2" xfId="23333"/>
    <cellStyle name="Separador de milhares 5 2 3 4 2 2" xfId="25109"/>
    <cellStyle name="Separador de milhares 5 2 3 4 2 2 2" xfId="28660"/>
    <cellStyle name="Separador de milhares 5 2 3 4 2 2 2 2" xfId="55134"/>
    <cellStyle name="Separador de milhares 5 2 3 4 2 2 3" xfId="49183"/>
    <cellStyle name="Separador de milhares 5 2 3 4 2 3" xfId="26884"/>
    <cellStyle name="Separador de milhares 5 2 3 4 2 3 2" xfId="55133"/>
    <cellStyle name="Separador de milhares 5 2 3 4 2 4" xfId="49182"/>
    <cellStyle name="Separador de milhares 5 2 3 4 3" xfId="24221"/>
    <cellStyle name="Separador de milhares 5 2 3 4 3 2" xfId="27772"/>
    <cellStyle name="Separador de milhares 5 2 3 4 3 2 2" xfId="55135"/>
    <cellStyle name="Separador de milhares 5 2 3 4 3 3" xfId="49184"/>
    <cellStyle name="Separador de milhares 5 2 3 4 4" xfId="25997"/>
    <cellStyle name="Separador de milhares 5 2 3 4 4 2" xfId="55132"/>
    <cellStyle name="Separador de milhares 5 2 3 4 5" xfId="49181"/>
    <cellStyle name="Separador de milhares 5 2 3 5" xfId="22830"/>
    <cellStyle name="Separador de milhares 5 2 3 5 2" xfId="24606"/>
    <cellStyle name="Separador de milhares 5 2 3 5 2 2" xfId="28157"/>
    <cellStyle name="Separador de milhares 5 2 3 5 2 2 2" xfId="55137"/>
    <cellStyle name="Separador de milhares 5 2 3 5 2 3" xfId="49186"/>
    <cellStyle name="Separador de milhares 5 2 3 5 3" xfId="26381"/>
    <cellStyle name="Separador de milhares 5 2 3 5 3 2" xfId="55136"/>
    <cellStyle name="Separador de milhares 5 2 3 5 4" xfId="49185"/>
    <cellStyle name="Separador de milhares 5 2 3 6" xfId="23718"/>
    <cellStyle name="Separador de milhares 5 2 3 6 2" xfId="27269"/>
    <cellStyle name="Separador de milhares 5 2 3 6 2 2" xfId="55138"/>
    <cellStyle name="Separador de milhares 5 2 3 6 3" xfId="49187"/>
    <cellStyle name="Separador de milhares 5 2 3 7" xfId="25494"/>
    <cellStyle name="Separador de milhares 5 2 3 7 2" xfId="52539"/>
    <cellStyle name="Separador de milhares 5 2 3 8" xfId="29045"/>
    <cellStyle name="Separador de milhares 5 2 3 9" xfId="29188"/>
    <cellStyle name="Separador de milhares 5 3" xfId="1605"/>
    <cellStyle name="Separador de milhares 5 3 2" xfId="1816"/>
    <cellStyle name="Separador de milhares 5 3 2 10" xfId="56159"/>
    <cellStyle name="Separador de milhares 5 3 2 2" xfId="22025"/>
    <cellStyle name="Separador de milhares 5 3 2 2 2" xfId="22588"/>
    <cellStyle name="Separador de milhares 5 3 2 2 2 2" xfId="23475"/>
    <cellStyle name="Separador de milhares 5 3 2 2 2 2 2" xfId="25251"/>
    <cellStyle name="Separador de milhares 5 3 2 2 2 2 2 2" xfId="28802"/>
    <cellStyle name="Separador de milhares 5 3 2 2 2 2 2 2 2" xfId="55142"/>
    <cellStyle name="Separador de milhares 5 3 2 2 2 2 2 3" xfId="49191"/>
    <cellStyle name="Separador de milhares 5 3 2 2 2 2 3" xfId="27026"/>
    <cellStyle name="Separador de milhares 5 3 2 2 2 2 3 2" xfId="55141"/>
    <cellStyle name="Separador de milhares 5 3 2 2 2 2 4" xfId="49190"/>
    <cellStyle name="Separador de milhares 5 3 2 2 2 3" xfId="24363"/>
    <cellStyle name="Separador de milhares 5 3 2 2 2 3 2" xfId="27914"/>
    <cellStyle name="Separador de milhares 5 3 2 2 2 3 2 2" xfId="55143"/>
    <cellStyle name="Separador de milhares 5 3 2 2 2 3 3" xfId="49192"/>
    <cellStyle name="Separador de milhares 5 3 2 2 2 4" xfId="26139"/>
    <cellStyle name="Separador de milhares 5 3 2 2 2 4 2" xfId="55140"/>
    <cellStyle name="Separador de milhares 5 3 2 2 2 5" xfId="49189"/>
    <cellStyle name="Separador de milhares 5 3 2 2 3" xfId="22972"/>
    <cellStyle name="Separador de milhares 5 3 2 2 3 2" xfId="24748"/>
    <cellStyle name="Separador de milhares 5 3 2 2 3 2 2" xfId="28299"/>
    <cellStyle name="Separador de milhares 5 3 2 2 3 2 2 2" xfId="55145"/>
    <cellStyle name="Separador de milhares 5 3 2 2 3 2 3" xfId="49194"/>
    <cellStyle name="Separador de milhares 5 3 2 2 3 3" xfId="26523"/>
    <cellStyle name="Separador de milhares 5 3 2 2 3 3 2" xfId="55144"/>
    <cellStyle name="Separador de milhares 5 3 2 2 3 4" xfId="49193"/>
    <cellStyle name="Separador de milhares 5 3 2 2 4" xfId="23860"/>
    <cellStyle name="Separador de milhares 5 3 2 2 4 2" xfId="27411"/>
    <cellStyle name="Separador de milhares 5 3 2 2 4 2 2" xfId="55146"/>
    <cellStyle name="Separador de milhares 5 3 2 2 4 3" xfId="49195"/>
    <cellStyle name="Separador de milhares 5 3 2 2 5" xfId="25636"/>
    <cellStyle name="Separador de milhares 5 3 2 2 5 2" xfId="55139"/>
    <cellStyle name="Separador de milhares 5 3 2 2 6" xfId="49188"/>
    <cellStyle name="Separador de milhares 5 3 2 3" xfId="22329"/>
    <cellStyle name="Separador de milhares 5 3 2 3 2" xfId="23216"/>
    <cellStyle name="Separador de milhares 5 3 2 3 2 2" xfId="24992"/>
    <cellStyle name="Separador de milhares 5 3 2 3 2 2 2" xfId="28543"/>
    <cellStyle name="Separador de milhares 5 3 2 3 2 2 2 2" xfId="55149"/>
    <cellStyle name="Separador de milhares 5 3 2 3 2 2 3" xfId="49198"/>
    <cellStyle name="Separador de milhares 5 3 2 3 2 3" xfId="26767"/>
    <cellStyle name="Separador de milhares 5 3 2 3 2 3 2" xfId="55148"/>
    <cellStyle name="Separador de milhares 5 3 2 3 2 4" xfId="49197"/>
    <cellStyle name="Separador de milhares 5 3 2 3 3" xfId="24104"/>
    <cellStyle name="Separador de milhares 5 3 2 3 3 2" xfId="27655"/>
    <cellStyle name="Separador de milhares 5 3 2 3 3 2 2" xfId="55150"/>
    <cellStyle name="Separador de milhares 5 3 2 3 3 3" xfId="49199"/>
    <cellStyle name="Separador de milhares 5 3 2 3 4" xfId="25880"/>
    <cellStyle name="Separador de milhares 5 3 2 3 4 2" xfId="55147"/>
    <cellStyle name="Separador de milhares 5 3 2 3 5" xfId="49196"/>
    <cellStyle name="Separador de milhares 5 3 2 4" xfId="22448"/>
    <cellStyle name="Separador de milhares 5 3 2 4 2" xfId="23335"/>
    <cellStyle name="Separador de milhares 5 3 2 4 2 2" xfId="25111"/>
    <cellStyle name="Separador de milhares 5 3 2 4 2 2 2" xfId="28662"/>
    <cellStyle name="Separador de milhares 5 3 2 4 2 2 2 2" xfId="55153"/>
    <cellStyle name="Separador de milhares 5 3 2 4 2 2 3" xfId="49202"/>
    <cellStyle name="Separador de milhares 5 3 2 4 2 3" xfId="26886"/>
    <cellStyle name="Separador de milhares 5 3 2 4 2 3 2" xfId="55152"/>
    <cellStyle name="Separador de milhares 5 3 2 4 2 4" xfId="49201"/>
    <cellStyle name="Separador de milhares 5 3 2 4 3" xfId="24223"/>
    <cellStyle name="Separador de milhares 5 3 2 4 3 2" xfId="27774"/>
    <cellStyle name="Separador de milhares 5 3 2 4 3 2 2" xfId="55154"/>
    <cellStyle name="Separador de milhares 5 3 2 4 3 3" xfId="49203"/>
    <cellStyle name="Separador de milhares 5 3 2 4 4" xfId="25999"/>
    <cellStyle name="Separador de milhares 5 3 2 4 4 2" xfId="55151"/>
    <cellStyle name="Separador de milhares 5 3 2 4 5" xfId="49200"/>
    <cellStyle name="Separador de milhares 5 3 2 5" xfId="22832"/>
    <cellStyle name="Separador de milhares 5 3 2 5 2" xfId="24608"/>
    <cellStyle name="Separador de milhares 5 3 2 5 2 2" xfId="28159"/>
    <cellStyle name="Separador de milhares 5 3 2 5 2 2 2" xfId="55156"/>
    <cellStyle name="Separador de milhares 5 3 2 5 2 3" xfId="49205"/>
    <cellStyle name="Separador de milhares 5 3 2 5 3" xfId="26383"/>
    <cellStyle name="Separador de milhares 5 3 2 5 3 2" xfId="55155"/>
    <cellStyle name="Separador de milhares 5 3 2 5 4" xfId="49204"/>
    <cellStyle name="Separador de milhares 5 3 2 6" xfId="23720"/>
    <cellStyle name="Separador de milhares 5 3 2 6 2" xfId="27271"/>
    <cellStyle name="Separador de milhares 5 3 2 6 2 2" xfId="55157"/>
    <cellStyle name="Separador de milhares 5 3 2 6 3" xfId="49206"/>
    <cellStyle name="Separador de milhares 5 3 2 7" xfId="25496"/>
    <cellStyle name="Separador de milhares 5 3 2 7 2" xfId="52541"/>
    <cellStyle name="Separador de milhares 5 3 2 8" xfId="29047"/>
    <cellStyle name="Separador de milhares 5 3 2 9" xfId="29190"/>
    <cellStyle name="Separador de milhares 5 4" xfId="1606"/>
    <cellStyle name="Separador de milhares 5 4 2" xfId="1817"/>
    <cellStyle name="Separador de milhares 5 4 2 10" xfId="56160"/>
    <cellStyle name="Separador de milhares 5 4 2 2" xfId="22026"/>
    <cellStyle name="Separador de milhares 5 4 2 2 2" xfId="22589"/>
    <cellStyle name="Separador de milhares 5 4 2 2 2 2" xfId="23476"/>
    <cellStyle name="Separador de milhares 5 4 2 2 2 2 2" xfId="25252"/>
    <cellStyle name="Separador de milhares 5 4 2 2 2 2 2 2" xfId="28803"/>
    <cellStyle name="Separador de milhares 5 4 2 2 2 2 2 2 2" xfId="55161"/>
    <cellStyle name="Separador de milhares 5 4 2 2 2 2 2 3" xfId="49210"/>
    <cellStyle name="Separador de milhares 5 4 2 2 2 2 3" xfId="27027"/>
    <cellStyle name="Separador de milhares 5 4 2 2 2 2 3 2" xfId="55160"/>
    <cellStyle name="Separador de milhares 5 4 2 2 2 2 4" xfId="49209"/>
    <cellStyle name="Separador de milhares 5 4 2 2 2 3" xfId="24364"/>
    <cellStyle name="Separador de milhares 5 4 2 2 2 3 2" xfId="27915"/>
    <cellStyle name="Separador de milhares 5 4 2 2 2 3 2 2" xfId="55162"/>
    <cellStyle name="Separador de milhares 5 4 2 2 2 3 3" xfId="49211"/>
    <cellStyle name="Separador de milhares 5 4 2 2 2 4" xfId="26140"/>
    <cellStyle name="Separador de milhares 5 4 2 2 2 4 2" xfId="55159"/>
    <cellStyle name="Separador de milhares 5 4 2 2 2 5" xfId="49208"/>
    <cellStyle name="Separador de milhares 5 4 2 2 3" xfId="22973"/>
    <cellStyle name="Separador de milhares 5 4 2 2 3 2" xfId="24749"/>
    <cellStyle name="Separador de milhares 5 4 2 2 3 2 2" xfId="28300"/>
    <cellStyle name="Separador de milhares 5 4 2 2 3 2 2 2" xfId="55164"/>
    <cellStyle name="Separador de milhares 5 4 2 2 3 2 3" xfId="49213"/>
    <cellStyle name="Separador de milhares 5 4 2 2 3 3" xfId="26524"/>
    <cellStyle name="Separador de milhares 5 4 2 2 3 3 2" xfId="55163"/>
    <cellStyle name="Separador de milhares 5 4 2 2 3 4" xfId="49212"/>
    <cellStyle name="Separador de milhares 5 4 2 2 4" xfId="23861"/>
    <cellStyle name="Separador de milhares 5 4 2 2 4 2" xfId="27412"/>
    <cellStyle name="Separador de milhares 5 4 2 2 4 2 2" xfId="55165"/>
    <cellStyle name="Separador de milhares 5 4 2 2 4 3" xfId="49214"/>
    <cellStyle name="Separador de milhares 5 4 2 2 5" xfId="25637"/>
    <cellStyle name="Separador de milhares 5 4 2 2 5 2" xfId="55158"/>
    <cellStyle name="Separador de milhares 5 4 2 2 6" xfId="49207"/>
    <cellStyle name="Separador de milhares 5 4 2 3" xfId="22330"/>
    <cellStyle name="Separador de milhares 5 4 2 3 2" xfId="23217"/>
    <cellStyle name="Separador de milhares 5 4 2 3 2 2" xfId="24993"/>
    <cellStyle name="Separador de milhares 5 4 2 3 2 2 2" xfId="28544"/>
    <cellStyle name="Separador de milhares 5 4 2 3 2 2 2 2" xfId="55168"/>
    <cellStyle name="Separador de milhares 5 4 2 3 2 2 3" xfId="49217"/>
    <cellStyle name="Separador de milhares 5 4 2 3 2 3" xfId="26768"/>
    <cellStyle name="Separador de milhares 5 4 2 3 2 3 2" xfId="55167"/>
    <cellStyle name="Separador de milhares 5 4 2 3 2 4" xfId="49216"/>
    <cellStyle name="Separador de milhares 5 4 2 3 3" xfId="24105"/>
    <cellStyle name="Separador de milhares 5 4 2 3 3 2" xfId="27656"/>
    <cellStyle name="Separador de milhares 5 4 2 3 3 2 2" xfId="55169"/>
    <cellStyle name="Separador de milhares 5 4 2 3 3 3" xfId="49218"/>
    <cellStyle name="Separador de milhares 5 4 2 3 4" xfId="25881"/>
    <cellStyle name="Separador de milhares 5 4 2 3 4 2" xfId="55166"/>
    <cellStyle name="Separador de milhares 5 4 2 3 5" xfId="49215"/>
    <cellStyle name="Separador de milhares 5 4 2 4" xfId="22449"/>
    <cellStyle name="Separador de milhares 5 4 2 4 2" xfId="23336"/>
    <cellStyle name="Separador de milhares 5 4 2 4 2 2" xfId="25112"/>
    <cellStyle name="Separador de milhares 5 4 2 4 2 2 2" xfId="28663"/>
    <cellStyle name="Separador de milhares 5 4 2 4 2 2 2 2" xfId="55172"/>
    <cellStyle name="Separador de milhares 5 4 2 4 2 2 3" xfId="49221"/>
    <cellStyle name="Separador de milhares 5 4 2 4 2 3" xfId="26887"/>
    <cellStyle name="Separador de milhares 5 4 2 4 2 3 2" xfId="55171"/>
    <cellStyle name="Separador de milhares 5 4 2 4 2 4" xfId="49220"/>
    <cellStyle name="Separador de milhares 5 4 2 4 3" xfId="24224"/>
    <cellStyle name="Separador de milhares 5 4 2 4 3 2" xfId="27775"/>
    <cellStyle name="Separador de milhares 5 4 2 4 3 2 2" xfId="55173"/>
    <cellStyle name="Separador de milhares 5 4 2 4 3 3" xfId="49222"/>
    <cellStyle name="Separador de milhares 5 4 2 4 4" xfId="26000"/>
    <cellStyle name="Separador de milhares 5 4 2 4 4 2" xfId="55170"/>
    <cellStyle name="Separador de milhares 5 4 2 4 5" xfId="49219"/>
    <cellStyle name="Separador de milhares 5 4 2 5" xfId="22833"/>
    <cellStyle name="Separador de milhares 5 4 2 5 2" xfId="24609"/>
    <cellStyle name="Separador de milhares 5 4 2 5 2 2" xfId="28160"/>
    <cellStyle name="Separador de milhares 5 4 2 5 2 2 2" xfId="55175"/>
    <cellStyle name="Separador de milhares 5 4 2 5 2 3" xfId="49224"/>
    <cellStyle name="Separador de milhares 5 4 2 5 3" xfId="26384"/>
    <cellStyle name="Separador de milhares 5 4 2 5 3 2" xfId="55174"/>
    <cellStyle name="Separador de milhares 5 4 2 5 4" xfId="49223"/>
    <cellStyle name="Separador de milhares 5 4 2 6" xfId="23721"/>
    <cellStyle name="Separador de milhares 5 4 2 6 2" xfId="27272"/>
    <cellStyle name="Separador de milhares 5 4 2 6 2 2" xfId="55176"/>
    <cellStyle name="Separador de milhares 5 4 2 6 3" xfId="49225"/>
    <cellStyle name="Separador de milhares 5 4 2 7" xfId="25497"/>
    <cellStyle name="Separador de milhares 5 4 2 7 2" xfId="52542"/>
    <cellStyle name="Separador de milhares 5 4 2 8" xfId="29048"/>
    <cellStyle name="Separador de milhares 5 4 2 9" xfId="29191"/>
    <cellStyle name="Separador de milhares 5 5" xfId="1813"/>
    <cellStyle name="Separador de milhares 5 5 10" xfId="56161"/>
    <cellStyle name="Separador de milhares 5 5 2" xfId="22022"/>
    <cellStyle name="Separador de milhares 5 5 2 2" xfId="22585"/>
    <cellStyle name="Separador de milhares 5 5 2 2 2" xfId="23472"/>
    <cellStyle name="Separador de milhares 5 5 2 2 2 2" xfId="25248"/>
    <cellStyle name="Separador de milhares 5 5 2 2 2 2 2" xfId="28799"/>
    <cellStyle name="Separador de milhares 5 5 2 2 2 2 2 2" xfId="55180"/>
    <cellStyle name="Separador de milhares 5 5 2 2 2 2 3" xfId="49229"/>
    <cellStyle name="Separador de milhares 5 5 2 2 2 3" xfId="27023"/>
    <cellStyle name="Separador de milhares 5 5 2 2 2 3 2" xfId="55179"/>
    <cellStyle name="Separador de milhares 5 5 2 2 2 4" xfId="49228"/>
    <cellStyle name="Separador de milhares 5 5 2 2 3" xfId="24360"/>
    <cellStyle name="Separador de milhares 5 5 2 2 3 2" xfId="27911"/>
    <cellStyle name="Separador de milhares 5 5 2 2 3 2 2" xfId="55181"/>
    <cellStyle name="Separador de milhares 5 5 2 2 3 3" xfId="49230"/>
    <cellStyle name="Separador de milhares 5 5 2 2 4" xfId="26136"/>
    <cellStyle name="Separador de milhares 5 5 2 2 4 2" xfId="55178"/>
    <cellStyle name="Separador de milhares 5 5 2 2 5" xfId="49227"/>
    <cellStyle name="Separador de milhares 5 5 2 3" xfId="22969"/>
    <cellStyle name="Separador de milhares 5 5 2 3 2" xfId="24745"/>
    <cellStyle name="Separador de milhares 5 5 2 3 2 2" xfId="28296"/>
    <cellStyle name="Separador de milhares 5 5 2 3 2 2 2" xfId="55183"/>
    <cellStyle name="Separador de milhares 5 5 2 3 2 3" xfId="49232"/>
    <cellStyle name="Separador de milhares 5 5 2 3 3" xfId="26520"/>
    <cellStyle name="Separador de milhares 5 5 2 3 3 2" xfId="55182"/>
    <cellStyle name="Separador de milhares 5 5 2 3 4" xfId="49231"/>
    <cellStyle name="Separador de milhares 5 5 2 4" xfId="23857"/>
    <cellStyle name="Separador de milhares 5 5 2 4 2" xfId="27408"/>
    <cellStyle name="Separador de milhares 5 5 2 4 2 2" xfId="55184"/>
    <cellStyle name="Separador de milhares 5 5 2 4 3" xfId="49233"/>
    <cellStyle name="Separador de milhares 5 5 2 5" xfId="25633"/>
    <cellStyle name="Separador de milhares 5 5 2 5 2" xfId="55177"/>
    <cellStyle name="Separador de milhares 5 5 2 6" xfId="49226"/>
    <cellStyle name="Separador de milhares 5 5 3" xfId="22326"/>
    <cellStyle name="Separador de milhares 5 5 3 2" xfId="23213"/>
    <cellStyle name="Separador de milhares 5 5 3 2 2" xfId="24989"/>
    <cellStyle name="Separador de milhares 5 5 3 2 2 2" xfId="28540"/>
    <cellStyle name="Separador de milhares 5 5 3 2 2 2 2" xfId="55187"/>
    <cellStyle name="Separador de milhares 5 5 3 2 2 3" xfId="49236"/>
    <cellStyle name="Separador de milhares 5 5 3 2 3" xfId="26764"/>
    <cellStyle name="Separador de milhares 5 5 3 2 3 2" xfId="55186"/>
    <cellStyle name="Separador de milhares 5 5 3 2 4" xfId="49235"/>
    <cellStyle name="Separador de milhares 5 5 3 3" xfId="24101"/>
    <cellStyle name="Separador de milhares 5 5 3 3 2" xfId="27652"/>
    <cellStyle name="Separador de milhares 5 5 3 3 2 2" xfId="55188"/>
    <cellStyle name="Separador de milhares 5 5 3 3 3" xfId="49237"/>
    <cellStyle name="Separador de milhares 5 5 3 4" xfId="25877"/>
    <cellStyle name="Separador de milhares 5 5 3 4 2" xfId="55185"/>
    <cellStyle name="Separador de milhares 5 5 3 5" xfId="49234"/>
    <cellStyle name="Separador de milhares 5 5 4" xfId="22445"/>
    <cellStyle name="Separador de milhares 5 5 4 2" xfId="23332"/>
    <cellStyle name="Separador de milhares 5 5 4 2 2" xfId="25108"/>
    <cellStyle name="Separador de milhares 5 5 4 2 2 2" xfId="28659"/>
    <cellStyle name="Separador de milhares 5 5 4 2 2 2 2" xfId="55191"/>
    <cellStyle name="Separador de milhares 5 5 4 2 2 3" xfId="49240"/>
    <cellStyle name="Separador de milhares 5 5 4 2 3" xfId="26883"/>
    <cellStyle name="Separador de milhares 5 5 4 2 3 2" xfId="55190"/>
    <cellStyle name="Separador de milhares 5 5 4 2 4" xfId="49239"/>
    <cellStyle name="Separador de milhares 5 5 4 3" xfId="24220"/>
    <cellStyle name="Separador de milhares 5 5 4 3 2" xfId="27771"/>
    <cellStyle name="Separador de milhares 5 5 4 3 2 2" xfId="55192"/>
    <cellStyle name="Separador de milhares 5 5 4 3 3" xfId="49241"/>
    <cellStyle name="Separador de milhares 5 5 4 4" xfId="25996"/>
    <cellStyle name="Separador de milhares 5 5 4 4 2" xfId="55189"/>
    <cellStyle name="Separador de milhares 5 5 4 5" xfId="49238"/>
    <cellStyle name="Separador de milhares 5 5 5" xfId="22829"/>
    <cellStyle name="Separador de milhares 5 5 5 2" xfId="24605"/>
    <cellStyle name="Separador de milhares 5 5 5 2 2" xfId="28156"/>
    <cellStyle name="Separador de milhares 5 5 5 2 2 2" xfId="55194"/>
    <cellStyle name="Separador de milhares 5 5 5 2 3" xfId="49243"/>
    <cellStyle name="Separador de milhares 5 5 5 3" xfId="26380"/>
    <cellStyle name="Separador de milhares 5 5 5 3 2" xfId="55193"/>
    <cellStyle name="Separador de milhares 5 5 5 4" xfId="49242"/>
    <cellStyle name="Separador de milhares 5 5 6" xfId="23717"/>
    <cellStyle name="Separador de milhares 5 5 6 2" xfId="27268"/>
    <cellStyle name="Separador de milhares 5 5 6 2 2" xfId="55195"/>
    <cellStyle name="Separador de milhares 5 5 6 3" xfId="49244"/>
    <cellStyle name="Separador de milhares 5 5 7" xfId="25493"/>
    <cellStyle name="Separador de milhares 5 5 7 2" xfId="52538"/>
    <cellStyle name="Separador de milhares 5 5 8" xfId="29044"/>
    <cellStyle name="Separador de milhares 5 5 9" xfId="29187"/>
    <cellStyle name="Separador de milhares 5 6" xfId="1891"/>
    <cellStyle name="Separador de milhares 5 6 2" xfId="22061"/>
    <cellStyle name="Separador de milhares 5 6 2 2" xfId="22624"/>
    <cellStyle name="Separador de milhares 5 6 2 2 2" xfId="23511"/>
    <cellStyle name="Separador de milhares 5 6 2 2 2 2" xfId="25287"/>
    <cellStyle name="Separador de milhares 5 6 2 2 2 2 2" xfId="28838"/>
    <cellStyle name="Separador de milhares 5 6 2 2 2 2 2 2" xfId="55199"/>
    <cellStyle name="Separador de milhares 5 6 2 2 2 2 3" xfId="49248"/>
    <cellStyle name="Separador de milhares 5 6 2 2 2 3" xfId="27062"/>
    <cellStyle name="Separador de milhares 5 6 2 2 2 3 2" xfId="55198"/>
    <cellStyle name="Separador de milhares 5 6 2 2 2 4" xfId="49247"/>
    <cellStyle name="Separador de milhares 5 6 2 2 3" xfId="24399"/>
    <cellStyle name="Separador de milhares 5 6 2 2 3 2" xfId="27950"/>
    <cellStyle name="Separador de milhares 5 6 2 2 3 2 2" xfId="55200"/>
    <cellStyle name="Separador de milhares 5 6 2 2 3 3" xfId="49249"/>
    <cellStyle name="Separador de milhares 5 6 2 2 4" xfId="26175"/>
    <cellStyle name="Separador de milhares 5 6 2 2 4 2" xfId="55197"/>
    <cellStyle name="Separador de milhares 5 6 2 2 5" xfId="49246"/>
    <cellStyle name="Separador de milhares 5 6 2 3" xfId="23008"/>
    <cellStyle name="Separador de milhares 5 6 2 3 2" xfId="24784"/>
    <cellStyle name="Separador de milhares 5 6 2 3 2 2" xfId="28335"/>
    <cellStyle name="Separador de milhares 5 6 2 3 2 2 2" xfId="55202"/>
    <cellStyle name="Separador de milhares 5 6 2 3 2 3" xfId="49251"/>
    <cellStyle name="Separador de milhares 5 6 2 3 3" xfId="26559"/>
    <cellStyle name="Separador de milhares 5 6 2 3 3 2" xfId="55201"/>
    <cellStyle name="Separador de milhares 5 6 2 3 4" xfId="49250"/>
    <cellStyle name="Separador de milhares 5 6 2 4" xfId="23896"/>
    <cellStyle name="Separador de milhares 5 6 2 4 2" xfId="27447"/>
    <cellStyle name="Separador de milhares 5 6 2 4 2 2" xfId="55203"/>
    <cellStyle name="Separador de milhares 5 6 2 4 3" xfId="49252"/>
    <cellStyle name="Separador de milhares 5 6 2 5" xfId="25672"/>
    <cellStyle name="Separador de milhares 5 6 2 5 2" xfId="55196"/>
    <cellStyle name="Separador de milhares 5 6 2 6" xfId="49245"/>
    <cellStyle name="Separador de milhares 5 6 3" xfId="22469"/>
    <cellStyle name="Separador de milhares 5 6 3 2" xfId="23356"/>
    <cellStyle name="Separador de milhares 5 6 3 2 2" xfId="25132"/>
    <cellStyle name="Separador de milhares 5 6 3 2 2 2" xfId="28683"/>
    <cellStyle name="Separador de milhares 5 6 3 2 2 2 2" xfId="55206"/>
    <cellStyle name="Separador de milhares 5 6 3 2 2 3" xfId="49255"/>
    <cellStyle name="Separador de milhares 5 6 3 2 3" xfId="26907"/>
    <cellStyle name="Separador de milhares 5 6 3 2 3 2" xfId="55205"/>
    <cellStyle name="Separador de milhares 5 6 3 2 4" xfId="49254"/>
    <cellStyle name="Separador de milhares 5 6 3 3" xfId="24244"/>
    <cellStyle name="Separador de milhares 5 6 3 3 2" xfId="27795"/>
    <cellStyle name="Separador de milhares 5 6 3 3 2 2" xfId="55207"/>
    <cellStyle name="Separador de milhares 5 6 3 3 3" xfId="49256"/>
    <cellStyle name="Separador de milhares 5 6 3 4" xfId="26020"/>
    <cellStyle name="Separador de milhares 5 6 3 4 2" xfId="55204"/>
    <cellStyle name="Separador de milhares 5 6 3 5" xfId="49253"/>
    <cellStyle name="Separador de milhares 5 6 4" xfId="22853"/>
    <cellStyle name="Separador de milhares 5 6 4 2" xfId="24629"/>
    <cellStyle name="Separador de milhares 5 6 4 2 2" xfId="28180"/>
    <cellStyle name="Separador de milhares 5 6 4 2 2 2" xfId="55209"/>
    <cellStyle name="Separador de milhares 5 6 4 2 3" xfId="49258"/>
    <cellStyle name="Separador de milhares 5 6 4 3" xfId="26404"/>
    <cellStyle name="Separador de milhares 5 6 4 3 2" xfId="55208"/>
    <cellStyle name="Separador de milhares 5 6 4 4" xfId="49257"/>
    <cellStyle name="Separador de milhares 5 6 5" xfId="23741"/>
    <cellStyle name="Separador de milhares 5 6 5 2" xfId="27292"/>
    <cellStyle name="Separador de milhares 5 6 5 2 2" xfId="55210"/>
    <cellStyle name="Separador de milhares 5 6 5 3" xfId="49259"/>
    <cellStyle name="Separador de milhares 5 6 6" xfId="25517"/>
    <cellStyle name="Separador de milhares 5 6 6 2" xfId="52562"/>
    <cellStyle name="Separador de milhares 5 6 7" xfId="29068"/>
    <cellStyle name="Separador de milhares 5 6 8" xfId="29211"/>
    <cellStyle name="Separador de milhares 5 6 9" xfId="56162"/>
    <cellStyle name="Separador de milhares 6" xfId="1607"/>
    <cellStyle name="Separador de milhares 6 2" xfId="1608"/>
    <cellStyle name="Separador de milhares 6 2 2" xfId="1819"/>
    <cellStyle name="Separador de milhares 6 2 2 10" xfId="56163"/>
    <cellStyle name="Separador de milhares 6 2 2 2" xfId="22028"/>
    <cellStyle name="Separador de milhares 6 2 2 2 2" xfId="22591"/>
    <cellStyle name="Separador de milhares 6 2 2 2 2 2" xfId="23478"/>
    <cellStyle name="Separador de milhares 6 2 2 2 2 2 2" xfId="25254"/>
    <cellStyle name="Separador de milhares 6 2 2 2 2 2 2 2" xfId="28805"/>
    <cellStyle name="Separador de milhares 6 2 2 2 2 2 2 2 2" xfId="55214"/>
    <cellStyle name="Separador de milhares 6 2 2 2 2 2 2 3" xfId="49263"/>
    <cellStyle name="Separador de milhares 6 2 2 2 2 2 3" xfId="27029"/>
    <cellStyle name="Separador de milhares 6 2 2 2 2 2 3 2" xfId="55213"/>
    <cellStyle name="Separador de milhares 6 2 2 2 2 2 4" xfId="49262"/>
    <cellStyle name="Separador de milhares 6 2 2 2 2 3" xfId="24366"/>
    <cellStyle name="Separador de milhares 6 2 2 2 2 3 2" xfId="27917"/>
    <cellStyle name="Separador de milhares 6 2 2 2 2 3 2 2" xfId="55215"/>
    <cellStyle name="Separador de milhares 6 2 2 2 2 3 3" xfId="49264"/>
    <cellStyle name="Separador de milhares 6 2 2 2 2 4" xfId="26142"/>
    <cellStyle name="Separador de milhares 6 2 2 2 2 4 2" xfId="55212"/>
    <cellStyle name="Separador de milhares 6 2 2 2 2 5" xfId="49261"/>
    <cellStyle name="Separador de milhares 6 2 2 2 3" xfId="22975"/>
    <cellStyle name="Separador de milhares 6 2 2 2 3 2" xfId="24751"/>
    <cellStyle name="Separador de milhares 6 2 2 2 3 2 2" xfId="28302"/>
    <cellStyle name="Separador de milhares 6 2 2 2 3 2 2 2" xfId="55217"/>
    <cellStyle name="Separador de milhares 6 2 2 2 3 2 3" xfId="49266"/>
    <cellStyle name="Separador de milhares 6 2 2 2 3 3" xfId="26526"/>
    <cellStyle name="Separador de milhares 6 2 2 2 3 3 2" xfId="55216"/>
    <cellStyle name="Separador de milhares 6 2 2 2 3 4" xfId="49265"/>
    <cellStyle name="Separador de milhares 6 2 2 2 4" xfId="23863"/>
    <cellStyle name="Separador de milhares 6 2 2 2 4 2" xfId="27414"/>
    <cellStyle name="Separador de milhares 6 2 2 2 4 2 2" xfId="55218"/>
    <cellStyle name="Separador de milhares 6 2 2 2 4 3" xfId="49267"/>
    <cellStyle name="Separador de milhares 6 2 2 2 5" xfId="25639"/>
    <cellStyle name="Separador de milhares 6 2 2 2 5 2" xfId="55211"/>
    <cellStyle name="Separador de milhares 6 2 2 2 6" xfId="49260"/>
    <cellStyle name="Separador de milhares 6 2 2 3" xfId="22332"/>
    <cellStyle name="Separador de milhares 6 2 2 3 2" xfId="23219"/>
    <cellStyle name="Separador de milhares 6 2 2 3 2 2" xfId="24995"/>
    <cellStyle name="Separador de milhares 6 2 2 3 2 2 2" xfId="28546"/>
    <cellStyle name="Separador de milhares 6 2 2 3 2 2 2 2" xfId="55221"/>
    <cellStyle name="Separador de milhares 6 2 2 3 2 2 3" xfId="49270"/>
    <cellStyle name="Separador de milhares 6 2 2 3 2 3" xfId="26770"/>
    <cellStyle name="Separador de milhares 6 2 2 3 2 3 2" xfId="55220"/>
    <cellStyle name="Separador de milhares 6 2 2 3 2 4" xfId="49269"/>
    <cellStyle name="Separador de milhares 6 2 2 3 3" xfId="24107"/>
    <cellStyle name="Separador de milhares 6 2 2 3 3 2" xfId="27658"/>
    <cellStyle name="Separador de milhares 6 2 2 3 3 2 2" xfId="55222"/>
    <cellStyle name="Separador de milhares 6 2 2 3 3 3" xfId="49271"/>
    <cellStyle name="Separador de milhares 6 2 2 3 4" xfId="25883"/>
    <cellStyle name="Separador de milhares 6 2 2 3 4 2" xfId="55219"/>
    <cellStyle name="Separador de milhares 6 2 2 3 5" xfId="49268"/>
    <cellStyle name="Separador de milhares 6 2 2 4" xfId="22451"/>
    <cellStyle name="Separador de milhares 6 2 2 4 2" xfId="23338"/>
    <cellStyle name="Separador de milhares 6 2 2 4 2 2" xfId="25114"/>
    <cellStyle name="Separador de milhares 6 2 2 4 2 2 2" xfId="28665"/>
    <cellStyle name="Separador de milhares 6 2 2 4 2 2 2 2" xfId="55225"/>
    <cellStyle name="Separador de milhares 6 2 2 4 2 2 3" xfId="49274"/>
    <cellStyle name="Separador de milhares 6 2 2 4 2 3" xfId="26889"/>
    <cellStyle name="Separador de milhares 6 2 2 4 2 3 2" xfId="55224"/>
    <cellStyle name="Separador de milhares 6 2 2 4 2 4" xfId="49273"/>
    <cellStyle name="Separador de milhares 6 2 2 4 3" xfId="24226"/>
    <cellStyle name="Separador de milhares 6 2 2 4 3 2" xfId="27777"/>
    <cellStyle name="Separador de milhares 6 2 2 4 3 2 2" xfId="55226"/>
    <cellStyle name="Separador de milhares 6 2 2 4 3 3" xfId="49275"/>
    <cellStyle name="Separador de milhares 6 2 2 4 4" xfId="26002"/>
    <cellStyle name="Separador de milhares 6 2 2 4 4 2" xfId="55223"/>
    <cellStyle name="Separador de milhares 6 2 2 4 5" xfId="49272"/>
    <cellStyle name="Separador de milhares 6 2 2 5" xfId="22835"/>
    <cellStyle name="Separador de milhares 6 2 2 5 2" xfId="24611"/>
    <cellStyle name="Separador de milhares 6 2 2 5 2 2" xfId="28162"/>
    <cellStyle name="Separador de milhares 6 2 2 5 2 2 2" xfId="55228"/>
    <cellStyle name="Separador de milhares 6 2 2 5 2 3" xfId="49277"/>
    <cellStyle name="Separador de milhares 6 2 2 5 3" xfId="26386"/>
    <cellStyle name="Separador de milhares 6 2 2 5 3 2" xfId="55227"/>
    <cellStyle name="Separador de milhares 6 2 2 5 4" xfId="49276"/>
    <cellStyle name="Separador de milhares 6 2 2 6" xfId="23723"/>
    <cellStyle name="Separador de milhares 6 2 2 6 2" xfId="27274"/>
    <cellStyle name="Separador de milhares 6 2 2 6 2 2" xfId="55229"/>
    <cellStyle name="Separador de milhares 6 2 2 6 3" xfId="49278"/>
    <cellStyle name="Separador de milhares 6 2 2 7" xfId="25499"/>
    <cellStyle name="Separador de milhares 6 2 2 7 2" xfId="52544"/>
    <cellStyle name="Separador de milhares 6 2 2 8" xfId="29050"/>
    <cellStyle name="Separador de milhares 6 2 2 9" xfId="29193"/>
    <cellStyle name="Separador de milhares 6 3" xfId="1683"/>
    <cellStyle name="Separador de milhares 6 3 2" xfId="1818"/>
    <cellStyle name="Separador de milhares 6 3 2 10" xfId="29049"/>
    <cellStyle name="Separador de milhares 6 3 2 11" xfId="29192"/>
    <cellStyle name="Separador de milhares 6 3 2 12" xfId="56165"/>
    <cellStyle name="Separador de milhares 6 3 2 2" xfId="1894"/>
    <cellStyle name="Separador de milhares 6 3 2 2 2" xfId="8251"/>
    <cellStyle name="Separador de milhares 6 3 2 2 2 2" xfId="22117"/>
    <cellStyle name="Separador de milhares 6 3 2 2 2 2 2" xfId="22680"/>
    <cellStyle name="Separador de milhares 6 3 2 2 2 2 2 2" xfId="23567"/>
    <cellStyle name="Separador de milhares 6 3 2 2 2 2 2 2 2" xfId="25343"/>
    <cellStyle name="Separador de milhares 6 3 2 2 2 2 2 2 2 2" xfId="28894"/>
    <cellStyle name="Separador de milhares 6 3 2 2 2 2 2 2 2 2 2" xfId="55233"/>
    <cellStyle name="Separador de milhares 6 3 2 2 2 2 2 2 2 3" xfId="49282"/>
    <cellStyle name="Separador de milhares 6 3 2 2 2 2 2 2 3" xfId="27118"/>
    <cellStyle name="Separador de milhares 6 3 2 2 2 2 2 2 3 2" xfId="55232"/>
    <cellStyle name="Separador de milhares 6 3 2 2 2 2 2 2 4" xfId="49281"/>
    <cellStyle name="Separador de milhares 6 3 2 2 2 2 2 3" xfId="24455"/>
    <cellStyle name="Separador de milhares 6 3 2 2 2 2 2 3 2" xfId="28006"/>
    <cellStyle name="Separador de milhares 6 3 2 2 2 2 2 3 2 2" xfId="55234"/>
    <cellStyle name="Separador de milhares 6 3 2 2 2 2 2 3 3" xfId="49283"/>
    <cellStyle name="Separador de milhares 6 3 2 2 2 2 2 4" xfId="26231"/>
    <cellStyle name="Separador de milhares 6 3 2 2 2 2 2 4 2" xfId="55231"/>
    <cellStyle name="Separador de milhares 6 3 2 2 2 2 2 5" xfId="49280"/>
    <cellStyle name="Separador de milhares 6 3 2 2 2 2 3" xfId="23064"/>
    <cellStyle name="Separador de milhares 6 3 2 2 2 2 3 2" xfId="24840"/>
    <cellStyle name="Separador de milhares 6 3 2 2 2 2 3 2 2" xfId="28391"/>
    <cellStyle name="Separador de milhares 6 3 2 2 2 2 3 2 2 2" xfId="55236"/>
    <cellStyle name="Separador de milhares 6 3 2 2 2 2 3 2 3" xfId="49285"/>
    <cellStyle name="Separador de milhares 6 3 2 2 2 2 3 3" xfId="26615"/>
    <cellStyle name="Separador de milhares 6 3 2 2 2 2 3 3 2" xfId="55235"/>
    <cellStyle name="Separador de milhares 6 3 2 2 2 2 3 4" xfId="49284"/>
    <cellStyle name="Separador de milhares 6 3 2 2 2 2 4" xfId="23952"/>
    <cellStyle name="Separador de milhares 6 3 2 2 2 2 4 2" xfId="27503"/>
    <cellStyle name="Separador de milhares 6 3 2 2 2 2 4 2 2" xfId="55237"/>
    <cellStyle name="Separador de milhares 6 3 2 2 2 2 4 3" xfId="49286"/>
    <cellStyle name="Separador de milhares 6 3 2 2 2 2 5" xfId="25728"/>
    <cellStyle name="Separador de milhares 6 3 2 2 2 2 5 2" xfId="55230"/>
    <cellStyle name="Separador de milhares 6 3 2 2 2 2 6" xfId="49279"/>
    <cellStyle name="Separador de milhares 6 3 2 2 3" xfId="2107"/>
    <cellStyle name="Separador de milhares 6 3 2 2 3 2" xfId="22111"/>
    <cellStyle name="Separador de milhares 6 3 2 2 3 2 2" xfId="22674"/>
    <cellStyle name="Separador de milhares 6 3 2 2 3 2 2 2" xfId="23561"/>
    <cellStyle name="Separador de milhares 6 3 2 2 3 2 2 2 2" xfId="25337"/>
    <cellStyle name="Separador de milhares 6 3 2 2 3 2 2 2 2 2" xfId="28888"/>
    <cellStyle name="Separador de milhares 6 3 2 2 3 2 2 2 2 2 2" xfId="55242"/>
    <cellStyle name="Separador de milhares 6 3 2 2 3 2 2 2 2 3" xfId="49291"/>
    <cellStyle name="Separador de milhares 6 3 2 2 3 2 2 2 3" xfId="27112"/>
    <cellStyle name="Separador de milhares 6 3 2 2 3 2 2 2 3 2" xfId="55241"/>
    <cellStyle name="Separador de milhares 6 3 2 2 3 2 2 2 4" xfId="49290"/>
    <cellStyle name="Separador de milhares 6 3 2 2 3 2 2 3" xfId="24449"/>
    <cellStyle name="Separador de milhares 6 3 2 2 3 2 2 3 2" xfId="28000"/>
    <cellStyle name="Separador de milhares 6 3 2 2 3 2 2 3 2 2" xfId="55243"/>
    <cellStyle name="Separador de milhares 6 3 2 2 3 2 2 3 3" xfId="49292"/>
    <cellStyle name="Separador de milhares 6 3 2 2 3 2 2 4" xfId="26225"/>
    <cellStyle name="Separador de milhares 6 3 2 2 3 2 2 4 2" xfId="55240"/>
    <cellStyle name="Separador de milhares 6 3 2 2 3 2 2 5" xfId="49289"/>
    <cellStyle name="Separador de milhares 6 3 2 2 3 2 3" xfId="23058"/>
    <cellStyle name="Separador de milhares 6 3 2 2 3 2 3 2" xfId="24834"/>
    <cellStyle name="Separador de milhares 6 3 2 2 3 2 3 2 2" xfId="28385"/>
    <cellStyle name="Separador de milhares 6 3 2 2 3 2 3 2 2 2" xfId="55245"/>
    <cellStyle name="Separador de milhares 6 3 2 2 3 2 3 2 3" xfId="49294"/>
    <cellStyle name="Separador de milhares 6 3 2 2 3 2 3 3" xfId="26609"/>
    <cellStyle name="Separador de milhares 6 3 2 2 3 2 3 3 2" xfId="55244"/>
    <cellStyle name="Separador de milhares 6 3 2 2 3 2 3 4" xfId="49293"/>
    <cellStyle name="Separador de milhares 6 3 2 2 3 2 4" xfId="23946"/>
    <cellStyle name="Separador de milhares 6 3 2 2 3 2 4 2" xfId="27497"/>
    <cellStyle name="Separador de milhares 6 3 2 2 3 2 4 2 2" xfId="55246"/>
    <cellStyle name="Separador de milhares 6 3 2 2 3 2 4 3" xfId="49295"/>
    <cellStyle name="Separador de milhares 6 3 2 2 3 2 5" xfId="25722"/>
    <cellStyle name="Separador de milhares 6 3 2 2 3 2 5 2" xfId="55239"/>
    <cellStyle name="Separador de milhares 6 3 2 2 3 2 6" xfId="49288"/>
    <cellStyle name="Separador de milhares 6 3 2 2 3 3" xfId="22472"/>
    <cellStyle name="Separador de milhares 6 3 2 2 3 3 2" xfId="23359"/>
    <cellStyle name="Separador de milhares 6 3 2 2 3 3 2 2" xfId="25135"/>
    <cellStyle name="Separador de milhares 6 3 2 2 3 3 2 2 2" xfId="28686"/>
    <cellStyle name="Separador de milhares 6 3 2 2 3 3 2 2 2 2" xfId="55249"/>
    <cellStyle name="Separador de milhares 6 3 2 2 3 3 2 2 3" xfId="49298"/>
    <cellStyle name="Separador de milhares 6 3 2 2 3 3 2 3" xfId="26910"/>
    <cellStyle name="Separador de milhares 6 3 2 2 3 3 2 3 2" xfId="55248"/>
    <cellStyle name="Separador de milhares 6 3 2 2 3 3 2 4" xfId="49297"/>
    <cellStyle name="Separador de milhares 6 3 2 2 3 3 3" xfId="24247"/>
    <cellStyle name="Separador de milhares 6 3 2 2 3 3 3 2" xfId="27798"/>
    <cellStyle name="Separador de milhares 6 3 2 2 3 3 3 2 2" xfId="55250"/>
    <cellStyle name="Separador de milhares 6 3 2 2 3 3 3 3" xfId="49299"/>
    <cellStyle name="Separador de milhares 6 3 2 2 3 3 4" xfId="26023"/>
    <cellStyle name="Separador de milhares 6 3 2 2 3 3 4 2" xfId="55247"/>
    <cellStyle name="Separador de milhares 6 3 2 2 3 3 5" xfId="49296"/>
    <cellStyle name="Separador de milhares 6 3 2 2 3 4" xfId="22856"/>
    <cellStyle name="Separador de milhares 6 3 2 2 3 4 2" xfId="24632"/>
    <cellStyle name="Separador de milhares 6 3 2 2 3 4 2 2" xfId="28183"/>
    <cellStyle name="Separador de milhares 6 3 2 2 3 4 2 2 2" xfId="55252"/>
    <cellStyle name="Separador de milhares 6 3 2 2 3 4 2 3" xfId="49301"/>
    <cellStyle name="Separador de milhares 6 3 2 2 3 4 3" xfId="26407"/>
    <cellStyle name="Separador de milhares 6 3 2 2 3 4 3 2" xfId="55251"/>
    <cellStyle name="Separador de milhares 6 3 2 2 3 4 4" xfId="49300"/>
    <cellStyle name="Separador de milhares 6 3 2 2 3 5" xfId="23744"/>
    <cellStyle name="Separador de milhares 6 3 2 2 3 5 2" xfId="27295"/>
    <cellStyle name="Separador de milhares 6 3 2 2 3 5 2 2" xfId="55253"/>
    <cellStyle name="Separador de milhares 6 3 2 2 3 5 3" xfId="49302"/>
    <cellStyle name="Separador de milhares 6 3 2 2 3 6" xfId="25520"/>
    <cellStyle name="Separador de milhares 6 3 2 2 3 6 2" xfId="55238"/>
    <cellStyle name="Separador de milhares 6 3 2 2 3 7" xfId="49287"/>
    <cellStyle name="Separador de milhares 6 3 2 3" xfId="2087"/>
    <cellStyle name="Separador de milhares 6 3 2 3 2" xfId="22108"/>
    <cellStyle name="Separador de milhares 6 3 2 3 2 2" xfId="22671"/>
    <cellStyle name="Separador de milhares 6 3 2 3 2 2 2" xfId="23558"/>
    <cellStyle name="Separador de milhares 6 3 2 3 2 2 2 2" xfId="25334"/>
    <cellStyle name="Separador de milhares 6 3 2 3 2 2 2 2 2" xfId="28885"/>
    <cellStyle name="Separador de milhares 6 3 2 3 2 2 2 2 2 2" xfId="55257"/>
    <cellStyle name="Separador de milhares 6 3 2 3 2 2 2 2 3" xfId="49306"/>
    <cellStyle name="Separador de milhares 6 3 2 3 2 2 2 3" xfId="27109"/>
    <cellStyle name="Separador de milhares 6 3 2 3 2 2 2 3 2" xfId="55256"/>
    <cellStyle name="Separador de milhares 6 3 2 3 2 2 2 4" xfId="49305"/>
    <cellStyle name="Separador de milhares 6 3 2 3 2 2 3" xfId="24446"/>
    <cellStyle name="Separador de milhares 6 3 2 3 2 2 3 2" xfId="27997"/>
    <cellStyle name="Separador de milhares 6 3 2 3 2 2 3 2 2" xfId="55258"/>
    <cellStyle name="Separador de milhares 6 3 2 3 2 2 3 3" xfId="49307"/>
    <cellStyle name="Separador de milhares 6 3 2 3 2 2 4" xfId="26222"/>
    <cellStyle name="Separador de milhares 6 3 2 3 2 2 4 2" xfId="55255"/>
    <cellStyle name="Separador de milhares 6 3 2 3 2 2 5" xfId="49304"/>
    <cellStyle name="Separador de milhares 6 3 2 3 2 3" xfId="23055"/>
    <cellStyle name="Separador de milhares 6 3 2 3 2 3 2" xfId="24831"/>
    <cellStyle name="Separador de milhares 6 3 2 3 2 3 2 2" xfId="28382"/>
    <cellStyle name="Separador de milhares 6 3 2 3 2 3 2 2 2" xfId="55260"/>
    <cellStyle name="Separador de milhares 6 3 2 3 2 3 2 3" xfId="49309"/>
    <cellStyle name="Separador de milhares 6 3 2 3 2 3 3" xfId="26606"/>
    <cellStyle name="Separador de milhares 6 3 2 3 2 3 3 2" xfId="55259"/>
    <cellStyle name="Separador de milhares 6 3 2 3 2 3 4" xfId="49308"/>
    <cellStyle name="Separador de milhares 6 3 2 3 2 4" xfId="23943"/>
    <cellStyle name="Separador de milhares 6 3 2 3 2 4 2" xfId="27494"/>
    <cellStyle name="Separador de milhares 6 3 2 3 2 4 2 2" xfId="55261"/>
    <cellStyle name="Separador de milhares 6 3 2 3 2 4 3" xfId="49310"/>
    <cellStyle name="Separador de milhares 6 3 2 3 2 5" xfId="25719"/>
    <cellStyle name="Separador de milhares 6 3 2 3 2 5 2" xfId="55254"/>
    <cellStyle name="Separador de milhares 6 3 2 3 2 6" xfId="49303"/>
    <cellStyle name="Separador de milhares 6 3 2 4" xfId="22027"/>
    <cellStyle name="Separador de milhares 6 3 2 4 2" xfId="22590"/>
    <cellStyle name="Separador de milhares 6 3 2 4 2 2" xfId="23477"/>
    <cellStyle name="Separador de milhares 6 3 2 4 2 2 2" xfId="25253"/>
    <cellStyle name="Separador de milhares 6 3 2 4 2 2 2 2" xfId="28804"/>
    <cellStyle name="Separador de milhares 6 3 2 4 2 2 2 2 2" xfId="55265"/>
    <cellStyle name="Separador de milhares 6 3 2 4 2 2 2 3" xfId="49314"/>
    <cellStyle name="Separador de milhares 6 3 2 4 2 2 3" xfId="27028"/>
    <cellStyle name="Separador de milhares 6 3 2 4 2 2 3 2" xfId="55264"/>
    <cellStyle name="Separador de milhares 6 3 2 4 2 2 4" xfId="49313"/>
    <cellStyle name="Separador de milhares 6 3 2 4 2 3" xfId="24365"/>
    <cellStyle name="Separador de milhares 6 3 2 4 2 3 2" xfId="27916"/>
    <cellStyle name="Separador de milhares 6 3 2 4 2 3 2 2" xfId="55266"/>
    <cellStyle name="Separador de milhares 6 3 2 4 2 3 3" xfId="49315"/>
    <cellStyle name="Separador de milhares 6 3 2 4 2 4" xfId="26141"/>
    <cellStyle name="Separador de milhares 6 3 2 4 2 4 2" xfId="55263"/>
    <cellStyle name="Separador de milhares 6 3 2 4 2 5" xfId="49312"/>
    <cellStyle name="Separador de milhares 6 3 2 4 3" xfId="22974"/>
    <cellStyle name="Separador de milhares 6 3 2 4 3 2" xfId="24750"/>
    <cellStyle name="Separador de milhares 6 3 2 4 3 2 2" xfId="28301"/>
    <cellStyle name="Separador de milhares 6 3 2 4 3 2 2 2" xfId="55268"/>
    <cellStyle name="Separador de milhares 6 3 2 4 3 2 3" xfId="49317"/>
    <cellStyle name="Separador de milhares 6 3 2 4 3 3" xfId="26525"/>
    <cellStyle name="Separador de milhares 6 3 2 4 3 3 2" xfId="55267"/>
    <cellStyle name="Separador de milhares 6 3 2 4 3 4" xfId="49316"/>
    <cellStyle name="Separador de milhares 6 3 2 4 4" xfId="23862"/>
    <cellStyle name="Separador de milhares 6 3 2 4 4 2" xfId="27413"/>
    <cellStyle name="Separador de milhares 6 3 2 4 4 2 2" xfId="55269"/>
    <cellStyle name="Separador de milhares 6 3 2 4 4 3" xfId="49318"/>
    <cellStyle name="Separador de milhares 6 3 2 4 5" xfId="25638"/>
    <cellStyle name="Separador de milhares 6 3 2 4 5 2" xfId="55262"/>
    <cellStyle name="Separador de milhares 6 3 2 4 6" xfId="49311"/>
    <cellStyle name="Separador de milhares 6 3 2 5" xfId="22331"/>
    <cellStyle name="Separador de milhares 6 3 2 5 2" xfId="23218"/>
    <cellStyle name="Separador de milhares 6 3 2 5 2 2" xfId="24994"/>
    <cellStyle name="Separador de milhares 6 3 2 5 2 2 2" xfId="28545"/>
    <cellStyle name="Separador de milhares 6 3 2 5 2 2 2 2" xfId="55272"/>
    <cellStyle name="Separador de milhares 6 3 2 5 2 2 3" xfId="49321"/>
    <cellStyle name="Separador de milhares 6 3 2 5 2 3" xfId="26769"/>
    <cellStyle name="Separador de milhares 6 3 2 5 2 3 2" xfId="55271"/>
    <cellStyle name="Separador de milhares 6 3 2 5 2 4" xfId="49320"/>
    <cellStyle name="Separador de milhares 6 3 2 5 3" xfId="24106"/>
    <cellStyle name="Separador de milhares 6 3 2 5 3 2" xfId="27657"/>
    <cellStyle name="Separador de milhares 6 3 2 5 3 2 2" xfId="55273"/>
    <cellStyle name="Separador de milhares 6 3 2 5 3 3" xfId="49322"/>
    <cellStyle name="Separador de milhares 6 3 2 5 4" xfId="25882"/>
    <cellStyle name="Separador de milhares 6 3 2 5 4 2" xfId="55270"/>
    <cellStyle name="Separador de milhares 6 3 2 5 5" xfId="49319"/>
    <cellStyle name="Separador de milhares 6 3 2 6" xfId="22450"/>
    <cellStyle name="Separador de milhares 6 3 2 6 2" xfId="23337"/>
    <cellStyle name="Separador de milhares 6 3 2 6 2 2" xfId="25113"/>
    <cellStyle name="Separador de milhares 6 3 2 6 2 2 2" xfId="28664"/>
    <cellStyle name="Separador de milhares 6 3 2 6 2 2 2 2" xfId="55276"/>
    <cellStyle name="Separador de milhares 6 3 2 6 2 2 3" xfId="49325"/>
    <cellStyle name="Separador de milhares 6 3 2 6 2 3" xfId="26888"/>
    <cellStyle name="Separador de milhares 6 3 2 6 2 3 2" xfId="55275"/>
    <cellStyle name="Separador de milhares 6 3 2 6 2 4" xfId="49324"/>
    <cellStyle name="Separador de milhares 6 3 2 6 3" xfId="24225"/>
    <cellStyle name="Separador de milhares 6 3 2 6 3 2" xfId="27776"/>
    <cellStyle name="Separador de milhares 6 3 2 6 3 2 2" xfId="55277"/>
    <cellStyle name="Separador de milhares 6 3 2 6 3 3" xfId="49326"/>
    <cellStyle name="Separador de milhares 6 3 2 6 4" xfId="26001"/>
    <cellStyle name="Separador de milhares 6 3 2 6 4 2" xfId="55274"/>
    <cellStyle name="Separador de milhares 6 3 2 6 5" xfId="49323"/>
    <cellStyle name="Separador de milhares 6 3 2 7" xfId="22834"/>
    <cellStyle name="Separador de milhares 6 3 2 7 2" xfId="24610"/>
    <cellStyle name="Separador de milhares 6 3 2 7 2 2" xfId="28161"/>
    <cellStyle name="Separador de milhares 6 3 2 7 2 2 2" xfId="55279"/>
    <cellStyle name="Separador de milhares 6 3 2 7 2 3" xfId="49328"/>
    <cellStyle name="Separador de milhares 6 3 2 7 3" xfId="26385"/>
    <cellStyle name="Separador de milhares 6 3 2 7 3 2" xfId="55278"/>
    <cellStyle name="Separador de milhares 6 3 2 7 4" xfId="49327"/>
    <cellStyle name="Separador de milhares 6 3 2 8" xfId="23722"/>
    <cellStyle name="Separador de milhares 6 3 2 8 2" xfId="27273"/>
    <cellStyle name="Separador de milhares 6 3 2 8 2 2" xfId="55280"/>
    <cellStyle name="Separador de milhares 6 3 2 8 3" xfId="49329"/>
    <cellStyle name="Separador de milhares 6 3 2 9" xfId="25498"/>
    <cellStyle name="Separador de milhares 6 3 2 9 2" xfId="52543"/>
    <cellStyle name="Separador de milhares 6 3 3" xfId="2038"/>
    <cellStyle name="Separador de milhares 6 3 3 2" xfId="22091"/>
    <cellStyle name="Separador de milhares 6 3 3 2 2" xfId="22654"/>
    <cellStyle name="Separador de milhares 6 3 3 2 2 2" xfId="23541"/>
    <cellStyle name="Separador de milhares 6 3 3 2 2 2 2" xfId="25317"/>
    <cellStyle name="Separador de milhares 6 3 3 2 2 2 2 2" xfId="28868"/>
    <cellStyle name="Separador de milhares 6 3 3 2 2 2 2 2 2" xfId="55284"/>
    <cellStyle name="Separador de milhares 6 3 3 2 2 2 2 3" xfId="49333"/>
    <cellStyle name="Separador de milhares 6 3 3 2 2 2 3" xfId="27092"/>
    <cellStyle name="Separador de milhares 6 3 3 2 2 2 3 2" xfId="55283"/>
    <cellStyle name="Separador de milhares 6 3 3 2 2 2 4" xfId="49332"/>
    <cellStyle name="Separador de milhares 6 3 3 2 2 3" xfId="24429"/>
    <cellStyle name="Separador de milhares 6 3 3 2 2 3 2" xfId="27980"/>
    <cellStyle name="Separador de milhares 6 3 3 2 2 3 2 2" xfId="55285"/>
    <cellStyle name="Separador de milhares 6 3 3 2 2 3 3" xfId="49334"/>
    <cellStyle name="Separador de milhares 6 3 3 2 2 4" xfId="26205"/>
    <cellStyle name="Separador de milhares 6 3 3 2 2 4 2" xfId="55282"/>
    <cellStyle name="Separador de milhares 6 3 3 2 2 5" xfId="49331"/>
    <cellStyle name="Separador de milhares 6 3 3 2 3" xfId="23038"/>
    <cellStyle name="Separador de milhares 6 3 3 2 3 2" xfId="24814"/>
    <cellStyle name="Separador de milhares 6 3 3 2 3 2 2" xfId="28365"/>
    <cellStyle name="Separador de milhares 6 3 3 2 3 2 2 2" xfId="55287"/>
    <cellStyle name="Separador de milhares 6 3 3 2 3 2 3" xfId="49336"/>
    <cellStyle name="Separador de milhares 6 3 3 2 3 3" xfId="26589"/>
    <cellStyle name="Separador de milhares 6 3 3 2 3 3 2" xfId="55286"/>
    <cellStyle name="Separador de milhares 6 3 3 2 3 4" xfId="49335"/>
    <cellStyle name="Separador de milhares 6 3 3 2 4" xfId="23926"/>
    <cellStyle name="Separador de milhares 6 3 3 2 4 2" xfId="27477"/>
    <cellStyle name="Separador de milhares 6 3 3 2 4 2 2" xfId="55288"/>
    <cellStyle name="Separador de milhares 6 3 3 2 4 3" xfId="49337"/>
    <cellStyle name="Separador de milhares 6 3 3 2 5" xfId="25702"/>
    <cellStyle name="Separador de milhares 6 3 3 2 5 2" xfId="55281"/>
    <cellStyle name="Separador de milhares 6 3 3 2 6" xfId="49330"/>
    <cellStyle name="Separador de milhares 6 3 4" xfId="56164"/>
    <cellStyle name="Separador de milhares 6 4" xfId="56035"/>
    <cellStyle name="Separador de milhares 7" xfId="1609"/>
    <cellStyle name="Separador de milhares 7 2" xfId="1610"/>
    <cellStyle name="Separador de milhares 7 2 2" xfId="1821"/>
    <cellStyle name="Separador de milhares 7 2 2 10" xfId="56166"/>
    <cellStyle name="Separador de milhares 7 2 2 2" xfId="22030"/>
    <cellStyle name="Separador de milhares 7 2 2 2 2" xfId="22593"/>
    <cellStyle name="Separador de milhares 7 2 2 2 2 2" xfId="23480"/>
    <cellStyle name="Separador de milhares 7 2 2 2 2 2 2" xfId="25256"/>
    <cellStyle name="Separador de milhares 7 2 2 2 2 2 2 2" xfId="28807"/>
    <cellStyle name="Separador de milhares 7 2 2 2 2 2 2 2 2" xfId="55292"/>
    <cellStyle name="Separador de milhares 7 2 2 2 2 2 2 3" xfId="49341"/>
    <cellStyle name="Separador de milhares 7 2 2 2 2 2 3" xfId="27031"/>
    <cellStyle name="Separador de milhares 7 2 2 2 2 2 3 2" xfId="55291"/>
    <cellStyle name="Separador de milhares 7 2 2 2 2 2 4" xfId="49340"/>
    <cellStyle name="Separador de milhares 7 2 2 2 2 3" xfId="24368"/>
    <cellStyle name="Separador de milhares 7 2 2 2 2 3 2" xfId="27919"/>
    <cellStyle name="Separador de milhares 7 2 2 2 2 3 2 2" xfId="55293"/>
    <cellStyle name="Separador de milhares 7 2 2 2 2 3 3" xfId="49342"/>
    <cellStyle name="Separador de milhares 7 2 2 2 2 4" xfId="26144"/>
    <cellStyle name="Separador de milhares 7 2 2 2 2 4 2" xfId="55290"/>
    <cellStyle name="Separador de milhares 7 2 2 2 2 5" xfId="49339"/>
    <cellStyle name="Separador de milhares 7 2 2 2 3" xfId="22977"/>
    <cellStyle name="Separador de milhares 7 2 2 2 3 2" xfId="24753"/>
    <cellStyle name="Separador de milhares 7 2 2 2 3 2 2" xfId="28304"/>
    <cellStyle name="Separador de milhares 7 2 2 2 3 2 2 2" xfId="55295"/>
    <cellStyle name="Separador de milhares 7 2 2 2 3 2 3" xfId="49344"/>
    <cellStyle name="Separador de milhares 7 2 2 2 3 3" xfId="26528"/>
    <cellStyle name="Separador de milhares 7 2 2 2 3 3 2" xfId="55294"/>
    <cellStyle name="Separador de milhares 7 2 2 2 3 4" xfId="49343"/>
    <cellStyle name="Separador de milhares 7 2 2 2 4" xfId="23865"/>
    <cellStyle name="Separador de milhares 7 2 2 2 4 2" xfId="27416"/>
    <cellStyle name="Separador de milhares 7 2 2 2 4 2 2" xfId="55296"/>
    <cellStyle name="Separador de milhares 7 2 2 2 4 3" xfId="49345"/>
    <cellStyle name="Separador de milhares 7 2 2 2 5" xfId="25641"/>
    <cellStyle name="Separador de milhares 7 2 2 2 5 2" xfId="55289"/>
    <cellStyle name="Separador de milhares 7 2 2 2 6" xfId="49338"/>
    <cellStyle name="Separador de milhares 7 2 2 3" xfId="22334"/>
    <cellStyle name="Separador de milhares 7 2 2 3 2" xfId="23221"/>
    <cellStyle name="Separador de milhares 7 2 2 3 2 2" xfId="24997"/>
    <cellStyle name="Separador de milhares 7 2 2 3 2 2 2" xfId="28548"/>
    <cellStyle name="Separador de milhares 7 2 2 3 2 2 2 2" xfId="55299"/>
    <cellStyle name="Separador de milhares 7 2 2 3 2 2 3" xfId="49348"/>
    <cellStyle name="Separador de milhares 7 2 2 3 2 3" xfId="26772"/>
    <cellStyle name="Separador de milhares 7 2 2 3 2 3 2" xfId="55298"/>
    <cellStyle name="Separador de milhares 7 2 2 3 2 4" xfId="49347"/>
    <cellStyle name="Separador de milhares 7 2 2 3 3" xfId="24109"/>
    <cellStyle name="Separador de milhares 7 2 2 3 3 2" xfId="27660"/>
    <cellStyle name="Separador de milhares 7 2 2 3 3 2 2" xfId="55300"/>
    <cellStyle name="Separador de milhares 7 2 2 3 3 3" xfId="49349"/>
    <cellStyle name="Separador de milhares 7 2 2 3 4" xfId="25885"/>
    <cellStyle name="Separador de milhares 7 2 2 3 4 2" xfId="55297"/>
    <cellStyle name="Separador de milhares 7 2 2 3 5" xfId="49346"/>
    <cellStyle name="Separador de milhares 7 2 2 4" xfId="22453"/>
    <cellStyle name="Separador de milhares 7 2 2 4 2" xfId="23340"/>
    <cellStyle name="Separador de milhares 7 2 2 4 2 2" xfId="25116"/>
    <cellStyle name="Separador de milhares 7 2 2 4 2 2 2" xfId="28667"/>
    <cellStyle name="Separador de milhares 7 2 2 4 2 2 2 2" xfId="55303"/>
    <cellStyle name="Separador de milhares 7 2 2 4 2 2 3" xfId="49352"/>
    <cellStyle name="Separador de milhares 7 2 2 4 2 3" xfId="26891"/>
    <cellStyle name="Separador de milhares 7 2 2 4 2 3 2" xfId="55302"/>
    <cellStyle name="Separador de milhares 7 2 2 4 2 4" xfId="49351"/>
    <cellStyle name="Separador de milhares 7 2 2 4 3" xfId="24228"/>
    <cellStyle name="Separador de milhares 7 2 2 4 3 2" xfId="27779"/>
    <cellStyle name="Separador de milhares 7 2 2 4 3 2 2" xfId="55304"/>
    <cellStyle name="Separador de milhares 7 2 2 4 3 3" xfId="49353"/>
    <cellStyle name="Separador de milhares 7 2 2 4 4" xfId="26004"/>
    <cellStyle name="Separador de milhares 7 2 2 4 4 2" xfId="55301"/>
    <cellStyle name="Separador de milhares 7 2 2 4 5" xfId="49350"/>
    <cellStyle name="Separador de milhares 7 2 2 5" xfId="22837"/>
    <cellStyle name="Separador de milhares 7 2 2 5 2" xfId="24613"/>
    <cellStyle name="Separador de milhares 7 2 2 5 2 2" xfId="28164"/>
    <cellStyle name="Separador de milhares 7 2 2 5 2 2 2" xfId="55306"/>
    <cellStyle name="Separador de milhares 7 2 2 5 2 3" xfId="49355"/>
    <cellStyle name="Separador de milhares 7 2 2 5 3" xfId="26388"/>
    <cellStyle name="Separador de milhares 7 2 2 5 3 2" xfId="55305"/>
    <cellStyle name="Separador de milhares 7 2 2 5 4" xfId="49354"/>
    <cellStyle name="Separador de milhares 7 2 2 6" xfId="23725"/>
    <cellStyle name="Separador de milhares 7 2 2 6 2" xfId="27276"/>
    <cellStyle name="Separador de milhares 7 2 2 6 2 2" xfId="55307"/>
    <cellStyle name="Separador de milhares 7 2 2 6 3" xfId="49356"/>
    <cellStyle name="Separador de milhares 7 2 2 7" xfId="25501"/>
    <cellStyle name="Separador de milhares 7 2 2 7 2" xfId="52546"/>
    <cellStyle name="Separador de milhares 7 2 2 8" xfId="29052"/>
    <cellStyle name="Separador de milhares 7 2 2 9" xfId="29195"/>
    <cellStyle name="Separador de milhares 7 3" xfId="1820"/>
    <cellStyle name="Separador de milhares 7 3 10" xfId="29194"/>
    <cellStyle name="Separador de milhares 7 3 11" xfId="56167"/>
    <cellStyle name="Separador de milhares 7 3 2" xfId="1865"/>
    <cellStyle name="Separador de milhares 7 3 2 2" xfId="22047"/>
    <cellStyle name="Separador de milhares 7 3 2 2 2" xfId="22610"/>
    <cellStyle name="Separador de milhares 7 3 2 2 2 2" xfId="23497"/>
    <cellStyle name="Separador de milhares 7 3 2 2 2 2 2" xfId="25273"/>
    <cellStyle name="Separador de milhares 7 3 2 2 2 2 2 2" xfId="28824"/>
    <cellStyle name="Separador de milhares 7 3 2 2 2 2 2 2 2" xfId="55311"/>
    <cellStyle name="Separador de milhares 7 3 2 2 2 2 2 3" xfId="49360"/>
    <cellStyle name="Separador de milhares 7 3 2 2 2 2 3" xfId="27048"/>
    <cellStyle name="Separador de milhares 7 3 2 2 2 2 3 2" xfId="55310"/>
    <cellStyle name="Separador de milhares 7 3 2 2 2 2 4" xfId="49359"/>
    <cellStyle name="Separador de milhares 7 3 2 2 2 3" xfId="24385"/>
    <cellStyle name="Separador de milhares 7 3 2 2 2 3 2" xfId="27936"/>
    <cellStyle name="Separador de milhares 7 3 2 2 2 3 2 2" xfId="55312"/>
    <cellStyle name="Separador de milhares 7 3 2 2 2 3 3" xfId="49361"/>
    <cellStyle name="Separador de milhares 7 3 2 2 2 4" xfId="26161"/>
    <cellStyle name="Separador de milhares 7 3 2 2 2 4 2" xfId="55309"/>
    <cellStyle name="Separador de milhares 7 3 2 2 2 5" xfId="49358"/>
    <cellStyle name="Separador de milhares 7 3 2 2 3" xfId="22994"/>
    <cellStyle name="Separador de milhares 7 3 2 2 3 2" xfId="24770"/>
    <cellStyle name="Separador de milhares 7 3 2 2 3 2 2" xfId="28321"/>
    <cellStyle name="Separador de milhares 7 3 2 2 3 2 2 2" xfId="55314"/>
    <cellStyle name="Separador de milhares 7 3 2 2 3 2 3" xfId="49363"/>
    <cellStyle name="Separador de milhares 7 3 2 2 3 3" xfId="26545"/>
    <cellStyle name="Separador de milhares 7 3 2 2 3 3 2" xfId="55313"/>
    <cellStyle name="Separador de milhares 7 3 2 2 3 4" xfId="49362"/>
    <cellStyle name="Separador de milhares 7 3 2 2 4" xfId="23882"/>
    <cellStyle name="Separador de milhares 7 3 2 2 4 2" xfId="27433"/>
    <cellStyle name="Separador de milhares 7 3 2 2 4 2 2" xfId="55315"/>
    <cellStyle name="Separador de milhares 7 3 2 2 4 3" xfId="49364"/>
    <cellStyle name="Separador de milhares 7 3 2 2 5" xfId="25658"/>
    <cellStyle name="Separador de milhares 7 3 2 2 5 2" xfId="55308"/>
    <cellStyle name="Separador de milhares 7 3 2 2 6" xfId="49357"/>
    <cellStyle name="Separador de milhares 7 3 3" xfId="22029"/>
    <cellStyle name="Separador de milhares 7 3 3 2" xfId="22592"/>
    <cellStyle name="Separador de milhares 7 3 3 2 2" xfId="23479"/>
    <cellStyle name="Separador de milhares 7 3 3 2 2 2" xfId="25255"/>
    <cellStyle name="Separador de milhares 7 3 3 2 2 2 2" xfId="28806"/>
    <cellStyle name="Separador de milhares 7 3 3 2 2 2 2 2" xfId="55319"/>
    <cellStyle name="Separador de milhares 7 3 3 2 2 2 3" xfId="49368"/>
    <cellStyle name="Separador de milhares 7 3 3 2 2 3" xfId="27030"/>
    <cellStyle name="Separador de milhares 7 3 3 2 2 3 2" xfId="55318"/>
    <cellStyle name="Separador de milhares 7 3 3 2 2 4" xfId="49367"/>
    <cellStyle name="Separador de milhares 7 3 3 2 3" xfId="24367"/>
    <cellStyle name="Separador de milhares 7 3 3 2 3 2" xfId="27918"/>
    <cellStyle name="Separador de milhares 7 3 3 2 3 2 2" xfId="55320"/>
    <cellStyle name="Separador de milhares 7 3 3 2 3 3" xfId="49369"/>
    <cellStyle name="Separador de milhares 7 3 3 2 4" xfId="26143"/>
    <cellStyle name="Separador de milhares 7 3 3 2 4 2" xfId="55317"/>
    <cellStyle name="Separador de milhares 7 3 3 2 5" xfId="49366"/>
    <cellStyle name="Separador de milhares 7 3 3 3" xfId="22976"/>
    <cellStyle name="Separador de milhares 7 3 3 3 2" xfId="24752"/>
    <cellStyle name="Separador de milhares 7 3 3 3 2 2" xfId="28303"/>
    <cellStyle name="Separador de milhares 7 3 3 3 2 2 2" xfId="55322"/>
    <cellStyle name="Separador de milhares 7 3 3 3 2 3" xfId="49371"/>
    <cellStyle name="Separador de milhares 7 3 3 3 3" xfId="26527"/>
    <cellStyle name="Separador de milhares 7 3 3 3 3 2" xfId="55321"/>
    <cellStyle name="Separador de milhares 7 3 3 3 4" xfId="49370"/>
    <cellStyle name="Separador de milhares 7 3 3 4" xfId="23864"/>
    <cellStyle name="Separador de milhares 7 3 3 4 2" xfId="27415"/>
    <cellStyle name="Separador de milhares 7 3 3 4 2 2" xfId="55323"/>
    <cellStyle name="Separador de milhares 7 3 3 4 3" xfId="49372"/>
    <cellStyle name="Separador de milhares 7 3 3 5" xfId="25640"/>
    <cellStyle name="Separador de milhares 7 3 3 5 2" xfId="55316"/>
    <cellStyle name="Separador de milhares 7 3 3 6" xfId="49365"/>
    <cellStyle name="Separador de milhares 7 3 4" xfId="22333"/>
    <cellStyle name="Separador de milhares 7 3 4 2" xfId="23220"/>
    <cellStyle name="Separador de milhares 7 3 4 2 2" xfId="24996"/>
    <cellStyle name="Separador de milhares 7 3 4 2 2 2" xfId="28547"/>
    <cellStyle name="Separador de milhares 7 3 4 2 2 2 2" xfId="55326"/>
    <cellStyle name="Separador de milhares 7 3 4 2 2 3" xfId="49375"/>
    <cellStyle name="Separador de milhares 7 3 4 2 3" xfId="26771"/>
    <cellStyle name="Separador de milhares 7 3 4 2 3 2" xfId="55325"/>
    <cellStyle name="Separador de milhares 7 3 4 2 4" xfId="49374"/>
    <cellStyle name="Separador de milhares 7 3 4 3" xfId="24108"/>
    <cellStyle name="Separador de milhares 7 3 4 3 2" xfId="27659"/>
    <cellStyle name="Separador de milhares 7 3 4 3 2 2" xfId="55327"/>
    <cellStyle name="Separador de milhares 7 3 4 3 3" xfId="49376"/>
    <cellStyle name="Separador de milhares 7 3 4 4" xfId="25884"/>
    <cellStyle name="Separador de milhares 7 3 4 4 2" xfId="55324"/>
    <cellStyle name="Separador de milhares 7 3 4 5" xfId="49373"/>
    <cellStyle name="Separador de milhares 7 3 5" xfId="22452"/>
    <cellStyle name="Separador de milhares 7 3 5 2" xfId="23339"/>
    <cellStyle name="Separador de milhares 7 3 5 2 2" xfId="25115"/>
    <cellStyle name="Separador de milhares 7 3 5 2 2 2" xfId="28666"/>
    <cellStyle name="Separador de milhares 7 3 5 2 2 2 2" xfId="55330"/>
    <cellStyle name="Separador de milhares 7 3 5 2 2 3" xfId="49379"/>
    <cellStyle name="Separador de milhares 7 3 5 2 3" xfId="26890"/>
    <cellStyle name="Separador de milhares 7 3 5 2 3 2" xfId="55329"/>
    <cellStyle name="Separador de milhares 7 3 5 2 4" xfId="49378"/>
    <cellStyle name="Separador de milhares 7 3 5 3" xfId="24227"/>
    <cellStyle name="Separador de milhares 7 3 5 3 2" xfId="27778"/>
    <cellStyle name="Separador de milhares 7 3 5 3 2 2" xfId="55331"/>
    <cellStyle name="Separador de milhares 7 3 5 3 3" xfId="49380"/>
    <cellStyle name="Separador de milhares 7 3 5 4" xfId="26003"/>
    <cellStyle name="Separador de milhares 7 3 5 4 2" xfId="55328"/>
    <cellStyle name="Separador de milhares 7 3 5 5" xfId="49377"/>
    <cellStyle name="Separador de milhares 7 3 6" xfId="22836"/>
    <cellStyle name="Separador de milhares 7 3 6 2" xfId="24612"/>
    <cellStyle name="Separador de milhares 7 3 6 2 2" xfId="28163"/>
    <cellStyle name="Separador de milhares 7 3 6 2 2 2" xfId="55333"/>
    <cellStyle name="Separador de milhares 7 3 6 2 3" xfId="49382"/>
    <cellStyle name="Separador de milhares 7 3 6 3" xfId="26387"/>
    <cellStyle name="Separador de milhares 7 3 6 3 2" xfId="55332"/>
    <cellStyle name="Separador de milhares 7 3 6 4" xfId="49381"/>
    <cellStyle name="Separador de milhares 7 3 7" xfId="23724"/>
    <cellStyle name="Separador de milhares 7 3 7 2" xfId="27275"/>
    <cellStyle name="Separador de milhares 7 3 7 2 2" xfId="55334"/>
    <cellStyle name="Separador de milhares 7 3 7 3" xfId="49383"/>
    <cellStyle name="Separador de milhares 7 3 8" xfId="25500"/>
    <cellStyle name="Separador de milhares 7 3 8 2" xfId="52545"/>
    <cellStyle name="Separador de milhares 7 3 9" xfId="29051"/>
    <cellStyle name="Separador de milhares 7 4" xfId="1719"/>
    <cellStyle name="Separador de milhares 7 4 10" xfId="21929"/>
    <cellStyle name="Separador de milhares 7 4 10 2" xfId="22492"/>
    <cellStyle name="Separador de milhares 7 4 10 2 2" xfId="23379"/>
    <cellStyle name="Separador de milhares 7 4 10 2 2 2" xfId="25155"/>
    <cellStyle name="Separador de milhares 7 4 10 2 2 2 2" xfId="28706"/>
    <cellStyle name="Separador de milhares 7 4 10 2 2 2 2 2" xfId="55338"/>
    <cellStyle name="Separador de milhares 7 4 10 2 2 2 3" xfId="49387"/>
    <cellStyle name="Separador de milhares 7 4 10 2 2 3" xfId="26930"/>
    <cellStyle name="Separador de milhares 7 4 10 2 2 3 2" xfId="55337"/>
    <cellStyle name="Separador de milhares 7 4 10 2 2 4" xfId="49386"/>
    <cellStyle name="Separador de milhares 7 4 10 2 3" xfId="24267"/>
    <cellStyle name="Separador de milhares 7 4 10 2 3 2" xfId="27818"/>
    <cellStyle name="Separador de milhares 7 4 10 2 3 2 2" xfId="55339"/>
    <cellStyle name="Separador de milhares 7 4 10 2 3 3" xfId="49388"/>
    <cellStyle name="Separador de milhares 7 4 10 2 4" xfId="26043"/>
    <cellStyle name="Separador de milhares 7 4 10 2 4 2" xfId="55336"/>
    <cellStyle name="Separador de milhares 7 4 10 2 5" xfId="49385"/>
    <cellStyle name="Separador de milhares 7 4 10 3" xfId="22876"/>
    <cellStyle name="Separador de milhares 7 4 10 3 2" xfId="24652"/>
    <cellStyle name="Separador de milhares 7 4 10 3 2 2" xfId="28203"/>
    <cellStyle name="Separador de milhares 7 4 10 3 2 2 2" xfId="55341"/>
    <cellStyle name="Separador de milhares 7 4 10 3 2 3" xfId="49390"/>
    <cellStyle name="Separador de milhares 7 4 10 3 3" xfId="26427"/>
    <cellStyle name="Separador de milhares 7 4 10 3 3 2" xfId="55340"/>
    <cellStyle name="Separador de milhares 7 4 10 3 4" xfId="49389"/>
    <cellStyle name="Separador de milhares 7 4 10 4" xfId="23764"/>
    <cellStyle name="Separador de milhares 7 4 10 4 2" xfId="27315"/>
    <cellStyle name="Separador de milhares 7 4 10 4 2 2" xfId="55342"/>
    <cellStyle name="Separador de milhares 7 4 10 4 3" xfId="49391"/>
    <cellStyle name="Separador de milhares 7 4 10 5" xfId="25540"/>
    <cellStyle name="Separador de milhares 7 4 10 5 2" xfId="55335"/>
    <cellStyle name="Separador de milhares 7 4 10 6" xfId="49384"/>
    <cellStyle name="Separador de milhares 7 4 2" xfId="1863"/>
    <cellStyle name="Separador de milhares 7 4 2 2" xfId="2060"/>
    <cellStyle name="Separador de milhares 7 4 2 2 2" xfId="21912"/>
    <cellStyle name="Separador de milhares 7 4 2 2 2 2" xfId="22186"/>
    <cellStyle name="Separador de milhares 7 4 2 2 2 2 2" xfId="22726"/>
    <cellStyle name="Separador de milhares 7 4 2 2 2 2 2 2" xfId="23613"/>
    <cellStyle name="Separador de milhares 7 4 2 2 2 2 2 2 2" xfId="25389"/>
    <cellStyle name="Separador de milhares 7 4 2 2 2 2 2 2 2 2" xfId="28940"/>
    <cellStyle name="Separador de milhares 7 4 2 2 2 2 2 2 2 2 2" xfId="55346"/>
    <cellStyle name="Separador de milhares 7 4 2 2 2 2 2 2 2 3" xfId="49395"/>
    <cellStyle name="Separador de milhares 7 4 2 2 2 2 2 2 3" xfId="27164"/>
    <cellStyle name="Separador de milhares 7 4 2 2 2 2 2 2 3 2" xfId="55345"/>
    <cellStyle name="Separador de milhares 7 4 2 2 2 2 2 2 4" xfId="49394"/>
    <cellStyle name="Separador de milhares 7 4 2 2 2 2 2 3" xfId="24501"/>
    <cellStyle name="Separador de milhares 7 4 2 2 2 2 2 3 2" xfId="28052"/>
    <cellStyle name="Separador de milhares 7 4 2 2 2 2 2 3 2 2" xfId="55347"/>
    <cellStyle name="Separador de milhares 7 4 2 2 2 2 2 3 3" xfId="49396"/>
    <cellStyle name="Separador de milhares 7 4 2 2 2 2 2 4" xfId="26277"/>
    <cellStyle name="Separador de milhares 7 4 2 2 2 2 2 4 2" xfId="55344"/>
    <cellStyle name="Separador de milhares 7 4 2 2 2 2 2 5" xfId="49393"/>
    <cellStyle name="Separador de milhares 7 4 2 2 2 2 3" xfId="23110"/>
    <cellStyle name="Separador de milhares 7 4 2 2 2 2 3 2" xfId="24886"/>
    <cellStyle name="Separador de milhares 7 4 2 2 2 2 3 2 2" xfId="28437"/>
    <cellStyle name="Separador de milhares 7 4 2 2 2 2 3 2 2 2" xfId="55349"/>
    <cellStyle name="Separador de milhares 7 4 2 2 2 2 3 2 3" xfId="49398"/>
    <cellStyle name="Separador de milhares 7 4 2 2 2 2 3 3" xfId="26661"/>
    <cellStyle name="Separador de milhares 7 4 2 2 2 2 3 3 2" xfId="55348"/>
    <cellStyle name="Separador de milhares 7 4 2 2 2 2 3 4" xfId="49397"/>
    <cellStyle name="Separador de milhares 7 4 2 2 2 2 4" xfId="23998"/>
    <cellStyle name="Separador de milhares 7 4 2 2 2 2 4 2" xfId="27549"/>
    <cellStyle name="Separador de milhares 7 4 2 2 2 2 4 2 2" xfId="55350"/>
    <cellStyle name="Separador de milhares 7 4 2 2 2 2 4 3" xfId="49399"/>
    <cellStyle name="Separador de milhares 7 4 2 2 2 2 5" xfId="25774"/>
    <cellStyle name="Separador de milhares 7 4 2 2 2 2 5 2" xfId="55343"/>
    <cellStyle name="Separador de milhares 7 4 2 2 2 2 6" xfId="49392"/>
    <cellStyle name="Separador de milhares 7 4 2 2 3" xfId="22099"/>
    <cellStyle name="Separador de milhares 7 4 2 2 3 2" xfId="22662"/>
    <cellStyle name="Separador de milhares 7 4 2 2 3 2 2" xfId="23549"/>
    <cellStyle name="Separador de milhares 7 4 2 2 3 2 2 2" xfId="25325"/>
    <cellStyle name="Separador de milhares 7 4 2 2 3 2 2 2 2" xfId="28876"/>
    <cellStyle name="Separador de milhares 7 4 2 2 3 2 2 2 2 2" xfId="55354"/>
    <cellStyle name="Separador de milhares 7 4 2 2 3 2 2 2 3" xfId="49403"/>
    <cellStyle name="Separador de milhares 7 4 2 2 3 2 2 3" xfId="27100"/>
    <cellStyle name="Separador de milhares 7 4 2 2 3 2 2 3 2" xfId="55353"/>
    <cellStyle name="Separador de milhares 7 4 2 2 3 2 2 4" xfId="49402"/>
    <cellStyle name="Separador de milhares 7 4 2 2 3 2 3" xfId="24437"/>
    <cellStyle name="Separador de milhares 7 4 2 2 3 2 3 2" xfId="27988"/>
    <cellStyle name="Separador de milhares 7 4 2 2 3 2 3 2 2" xfId="55355"/>
    <cellStyle name="Separador de milhares 7 4 2 2 3 2 3 3" xfId="49404"/>
    <cellStyle name="Separador de milhares 7 4 2 2 3 2 4" xfId="26213"/>
    <cellStyle name="Separador de milhares 7 4 2 2 3 2 4 2" xfId="55352"/>
    <cellStyle name="Separador de milhares 7 4 2 2 3 2 5" xfId="49401"/>
    <cellStyle name="Separador de milhares 7 4 2 2 3 3" xfId="23046"/>
    <cellStyle name="Separador de milhares 7 4 2 2 3 3 2" xfId="24822"/>
    <cellStyle name="Separador de milhares 7 4 2 2 3 3 2 2" xfId="28373"/>
    <cellStyle name="Separador de milhares 7 4 2 2 3 3 2 2 2" xfId="55357"/>
    <cellStyle name="Separador de milhares 7 4 2 2 3 3 2 3" xfId="49406"/>
    <cellStyle name="Separador de milhares 7 4 2 2 3 3 3" xfId="26597"/>
    <cellStyle name="Separador de milhares 7 4 2 2 3 3 3 2" xfId="55356"/>
    <cellStyle name="Separador de milhares 7 4 2 2 3 3 4" xfId="49405"/>
    <cellStyle name="Separador de milhares 7 4 2 2 3 4" xfId="23934"/>
    <cellStyle name="Separador de milhares 7 4 2 2 3 4 2" xfId="27485"/>
    <cellStyle name="Separador de milhares 7 4 2 2 3 4 2 2" xfId="55358"/>
    <cellStyle name="Separador de milhares 7 4 2 2 3 4 3" xfId="49407"/>
    <cellStyle name="Separador de milhares 7 4 2 2 3 5" xfId="25710"/>
    <cellStyle name="Separador de milhares 7 4 2 2 3 5 2" xfId="55351"/>
    <cellStyle name="Separador de milhares 7 4 2 2 3 6" xfId="49400"/>
    <cellStyle name="Separador de milhares 7 4 2 3" xfId="22045"/>
    <cellStyle name="Separador de milhares 7 4 2 3 2" xfId="22608"/>
    <cellStyle name="Separador de milhares 7 4 2 3 2 2" xfId="23495"/>
    <cellStyle name="Separador de milhares 7 4 2 3 2 2 2" xfId="25271"/>
    <cellStyle name="Separador de milhares 7 4 2 3 2 2 2 2" xfId="28822"/>
    <cellStyle name="Separador de milhares 7 4 2 3 2 2 2 2 2" xfId="55362"/>
    <cellStyle name="Separador de milhares 7 4 2 3 2 2 2 3" xfId="49411"/>
    <cellStyle name="Separador de milhares 7 4 2 3 2 2 3" xfId="27046"/>
    <cellStyle name="Separador de milhares 7 4 2 3 2 2 3 2" xfId="55361"/>
    <cellStyle name="Separador de milhares 7 4 2 3 2 2 4" xfId="49410"/>
    <cellStyle name="Separador de milhares 7 4 2 3 2 3" xfId="24383"/>
    <cellStyle name="Separador de milhares 7 4 2 3 2 3 2" xfId="27934"/>
    <cellStyle name="Separador de milhares 7 4 2 3 2 3 2 2" xfId="55363"/>
    <cellStyle name="Separador de milhares 7 4 2 3 2 3 3" xfId="49412"/>
    <cellStyle name="Separador de milhares 7 4 2 3 2 4" xfId="26159"/>
    <cellStyle name="Separador de milhares 7 4 2 3 2 4 2" xfId="55360"/>
    <cellStyle name="Separador de milhares 7 4 2 3 2 5" xfId="49409"/>
    <cellStyle name="Separador de milhares 7 4 2 3 3" xfId="22992"/>
    <cellStyle name="Separador de milhares 7 4 2 3 3 2" xfId="24768"/>
    <cellStyle name="Separador de milhares 7 4 2 3 3 2 2" xfId="28319"/>
    <cellStyle name="Separador de milhares 7 4 2 3 3 2 2 2" xfId="55365"/>
    <cellStyle name="Separador de milhares 7 4 2 3 3 2 3" xfId="49414"/>
    <cellStyle name="Separador de milhares 7 4 2 3 3 3" xfId="26543"/>
    <cellStyle name="Separador de milhares 7 4 2 3 3 3 2" xfId="55364"/>
    <cellStyle name="Separador de milhares 7 4 2 3 3 4" xfId="49413"/>
    <cellStyle name="Separador de milhares 7 4 2 3 4" xfId="23880"/>
    <cellStyle name="Separador de milhares 7 4 2 3 4 2" xfId="27431"/>
    <cellStyle name="Separador de milhares 7 4 2 3 4 2 2" xfId="55366"/>
    <cellStyle name="Separador de milhares 7 4 2 3 4 3" xfId="49415"/>
    <cellStyle name="Separador de milhares 7 4 2 3 5" xfId="25656"/>
    <cellStyle name="Separador de milhares 7 4 2 3 5 2" xfId="55359"/>
    <cellStyle name="Separador de milhares 7 4 2 3 6" xfId="49408"/>
    <cellStyle name="Separador de milhares 7 4 3" xfId="1942"/>
    <cellStyle name="Separador de milhares 7 4 3 2" xfId="22077"/>
    <cellStyle name="Separador de milhares 7 4 3 2 2" xfId="22640"/>
    <cellStyle name="Separador de milhares 7 4 3 2 2 2" xfId="23527"/>
    <cellStyle name="Separador de milhares 7 4 3 2 2 2 2" xfId="25303"/>
    <cellStyle name="Separador de milhares 7 4 3 2 2 2 2 2" xfId="28854"/>
    <cellStyle name="Separador de milhares 7 4 3 2 2 2 2 2 2" xfId="55370"/>
    <cellStyle name="Separador de milhares 7 4 3 2 2 2 2 3" xfId="49419"/>
    <cellStyle name="Separador de milhares 7 4 3 2 2 2 3" xfId="27078"/>
    <cellStyle name="Separador de milhares 7 4 3 2 2 2 3 2" xfId="55369"/>
    <cellStyle name="Separador de milhares 7 4 3 2 2 2 4" xfId="49418"/>
    <cellStyle name="Separador de milhares 7 4 3 2 2 3" xfId="24415"/>
    <cellStyle name="Separador de milhares 7 4 3 2 2 3 2" xfId="27966"/>
    <cellStyle name="Separador de milhares 7 4 3 2 2 3 2 2" xfId="55371"/>
    <cellStyle name="Separador de milhares 7 4 3 2 2 3 3" xfId="49420"/>
    <cellStyle name="Separador de milhares 7 4 3 2 2 4" xfId="26191"/>
    <cellStyle name="Separador de milhares 7 4 3 2 2 4 2" xfId="55368"/>
    <cellStyle name="Separador de milhares 7 4 3 2 2 5" xfId="49417"/>
    <cellStyle name="Separador de milhares 7 4 3 2 3" xfId="23024"/>
    <cellStyle name="Separador de milhares 7 4 3 2 3 2" xfId="24800"/>
    <cellStyle name="Separador de milhares 7 4 3 2 3 2 2" xfId="28351"/>
    <cellStyle name="Separador de milhares 7 4 3 2 3 2 2 2" xfId="55373"/>
    <cellStyle name="Separador de milhares 7 4 3 2 3 2 3" xfId="49422"/>
    <cellStyle name="Separador de milhares 7 4 3 2 3 3" xfId="26575"/>
    <cellStyle name="Separador de milhares 7 4 3 2 3 3 2" xfId="55372"/>
    <cellStyle name="Separador de milhares 7 4 3 2 3 4" xfId="49421"/>
    <cellStyle name="Separador de milhares 7 4 3 2 4" xfId="23912"/>
    <cellStyle name="Separador de milhares 7 4 3 2 4 2" xfId="27463"/>
    <cellStyle name="Separador de milhares 7 4 3 2 4 2 2" xfId="55374"/>
    <cellStyle name="Separador de milhares 7 4 3 2 4 3" xfId="49423"/>
    <cellStyle name="Separador de milhares 7 4 3 2 5" xfId="25688"/>
    <cellStyle name="Separador de milhares 7 4 3 2 5 2" xfId="55367"/>
    <cellStyle name="Separador de milhares 7 4 3 2 6" xfId="49416"/>
    <cellStyle name="Separador de milhares 7 4 4" xfId="1943"/>
    <cellStyle name="Separador de milhares 7 4 4 2" xfId="22078"/>
    <cellStyle name="Separador de milhares 7 4 4 2 2" xfId="22641"/>
    <cellStyle name="Separador de milhares 7 4 4 2 2 2" xfId="23528"/>
    <cellStyle name="Separador de milhares 7 4 4 2 2 2 2" xfId="25304"/>
    <cellStyle name="Separador de milhares 7 4 4 2 2 2 2 2" xfId="28855"/>
    <cellStyle name="Separador de milhares 7 4 4 2 2 2 2 2 2" xfId="55378"/>
    <cellStyle name="Separador de milhares 7 4 4 2 2 2 2 3" xfId="49427"/>
    <cellStyle name="Separador de milhares 7 4 4 2 2 2 3" xfId="27079"/>
    <cellStyle name="Separador de milhares 7 4 4 2 2 2 3 2" xfId="55377"/>
    <cellStyle name="Separador de milhares 7 4 4 2 2 2 4" xfId="49426"/>
    <cellStyle name="Separador de milhares 7 4 4 2 2 3" xfId="24416"/>
    <cellStyle name="Separador de milhares 7 4 4 2 2 3 2" xfId="27967"/>
    <cellStyle name="Separador de milhares 7 4 4 2 2 3 2 2" xfId="55379"/>
    <cellStyle name="Separador de milhares 7 4 4 2 2 3 3" xfId="49428"/>
    <cellStyle name="Separador de milhares 7 4 4 2 2 4" xfId="26192"/>
    <cellStyle name="Separador de milhares 7 4 4 2 2 4 2" xfId="55376"/>
    <cellStyle name="Separador de milhares 7 4 4 2 2 5" xfId="49425"/>
    <cellStyle name="Separador de milhares 7 4 4 2 3" xfId="23025"/>
    <cellStyle name="Separador de milhares 7 4 4 2 3 2" xfId="24801"/>
    <cellStyle name="Separador de milhares 7 4 4 2 3 2 2" xfId="28352"/>
    <cellStyle name="Separador de milhares 7 4 4 2 3 2 2 2" xfId="55381"/>
    <cellStyle name="Separador de milhares 7 4 4 2 3 2 3" xfId="49430"/>
    <cellStyle name="Separador de milhares 7 4 4 2 3 3" xfId="26576"/>
    <cellStyle name="Separador de milhares 7 4 4 2 3 3 2" xfId="55380"/>
    <cellStyle name="Separador de milhares 7 4 4 2 3 4" xfId="49429"/>
    <cellStyle name="Separador de milhares 7 4 4 2 4" xfId="23913"/>
    <cellStyle name="Separador de milhares 7 4 4 2 4 2" xfId="27464"/>
    <cellStyle name="Separador de milhares 7 4 4 2 4 2 2" xfId="55382"/>
    <cellStyle name="Separador de milhares 7 4 4 2 4 3" xfId="49431"/>
    <cellStyle name="Separador de milhares 7 4 4 2 5" xfId="25689"/>
    <cellStyle name="Separador de milhares 7 4 4 2 5 2" xfId="55375"/>
    <cellStyle name="Separador de milhares 7 4 4 2 6" xfId="49424"/>
    <cellStyle name="Separador de milhares 7 4 5" xfId="1944"/>
    <cellStyle name="Separador de milhares 7 4 5 2" xfId="22079"/>
    <cellStyle name="Separador de milhares 7 4 5 2 2" xfId="22642"/>
    <cellStyle name="Separador de milhares 7 4 5 2 2 2" xfId="23529"/>
    <cellStyle name="Separador de milhares 7 4 5 2 2 2 2" xfId="25305"/>
    <cellStyle name="Separador de milhares 7 4 5 2 2 2 2 2" xfId="28856"/>
    <cellStyle name="Separador de milhares 7 4 5 2 2 2 2 2 2" xfId="55386"/>
    <cellStyle name="Separador de milhares 7 4 5 2 2 2 2 3" xfId="49435"/>
    <cellStyle name="Separador de milhares 7 4 5 2 2 2 3" xfId="27080"/>
    <cellStyle name="Separador de milhares 7 4 5 2 2 2 3 2" xfId="55385"/>
    <cellStyle name="Separador de milhares 7 4 5 2 2 2 4" xfId="49434"/>
    <cellStyle name="Separador de milhares 7 4 5 2 2 3" xfId="24417"/>
    <cellStyle name="Separador de milhares 7 4 5 2 2 3 2" xfId="27968"/>
    <cellStyle name="Separador de milhares 7 4 5 2 2 3 2 2" xfId="55387"/>
    <cellStyle name="Separador de milhares 7 4 5 2 2 3 3" xfId="49436"/>
    <cellStyle name="Separador de milhares 7 4 5 2 2 4" xfId="26193"/>
    <cellStyle name="Separador de milhares 7 4 5 2 2 4 2" xfId="55384"/>
    <cellStyle name="Separador de milhares 7 4 5 2 2 5" xfId="49433"/>
    <cellStyle name="Separador de milhares 7 4 5 2 3" xfId="23026"/>
    <cellStyle name="Separador de milhares 7 4 5 2 3 2" xfId="24802"/>
    <cellStyle name="Separador de milhares 7 4 5 2 3 2 2" xfId="28353"/>
    <cellStyle name="Separador de milhares 7 4 5 2 3 2 2 2" xfId="55389"/>
    <cellStyle name="Separador de milhares 7 4 5 2 3 2 3" xfId="49438"/>
    <cellStyle name="Separador de milhares 7 4 5 2 3 3" xfId="26577"/>
    <cellStyle name="Separador de milhares 7 4 5 2 3 3 2" xfId="55388"/>
    <cellStyle name="Separador de milhares 7 4 5 2 3 4" xfId="49437"/>
    <cellStyle name="Separador de milhares 7 4 5 2 4" xfId="23914"/>
    <cellStyle name="Separador de milhares 7 4 5 2 4 2" xfId="27465"/>
    <cellStyle name="Separador de milhares 7 4 5 2 4 2 2" xfId="55390"/>
    <cellStyle name="Separador de milhares 7 4 5 2 4 3" xfId="49439"/>
    <cellStyle name="Separador de milhares 7 4 5 2 5" xfId="25690"/>
    <cellStyle name="Separador de milhares 7 4 5 2 5 2" xfId="55383"/>
    <cellStyle name="Separador de milhares 7 4 5 2 6" xfId="49432"/>
    <cellStyle name="Separador de milhares 7 4 6" xfId="1945"/>
    <cellStyle name="Separador de milhares 7 4 6 2" xfId="22080"/>
    <cellStyle name="Separador de milhares 7 4 6 2 2" xfId="22643"/>
    <cellStyle name="Separador de milhares 7 4 6 2 2 2" xfId="23530"/>
    <cellStyle name="Separador de milhares 7 4 6 2 2 2 2" xfId="25306"/>
    <cellStyle name="Separador de milhares 7 4 6 2 2 2 2 2" xfId="28857"/>
    <cellStyle name="Separador de milhares 7 4 6 2 2 2 2 2 2" xfId="55394"/>
    <cellStyle name="Separador de milhares 7 4 6 2 2 2 2 3" xfId="49443"/>
    <cellStyle name="Separador de milhares 7 4 6 2 2 2 3" xfId="27081"/>
    <cellStyle name="Separador de milhares 7 4 6 2 2 2 3 2" xfId="55393"/>
    <cellStyle name="Separador de milhares 7 4 6 2 2 2 4" xfId="49442"/>
    <cellStyle name="Separador de milhares 7 4 6 2 2 3" xfId="24418"/>
    <cellStyle name="Separador de milhares 7 4 6 2 2 3 2" xfId="27969"/>
    <cellStyle name="Separador de milhares 7 4 6 2 2 3 2 2" xfId="55395"/>
    <cellStyle name="Separador de milhares 7 4 6 2 2 3 3" xfId="49444"/>
    <cellStyle name="Separador de milhares 7 4 6 2 2 4" xfId="26194"/>
    <cellStyle name="Separador de milhares 7 4 6 2 2 4 2" xfId="55392"/>
    <cellStyle name="Separador de milhares 7 4 6 2 2 5" xfId="49441"/>
    <cellStyle name="Separador de milhares 7 4 6 2 3" xfId="23027"/>
    <cellStyle name="Separador de milhares 7 4 6 2 3 2" xfId="24803"/>
    <cellStyle name="Separador de milhares 7 4 6 2 3 2 2" xfId="28354"/>
    <cellStyle name="Separador de milhares 7 4 6 2 3 2 2 2" xfId="55397"/>
    <cellStyle name="Separador de milhares 7 4 6 2 3 2 3" xfId="49446"/>
    <cellStyle name="Separador de milhares 7 4 6 2 3 3" xfId="26578"/>
    <cellStyle name="Separador de milhares 7 4 6 2 3 3 2" xfId="55396"/>
    <cellStyle name="Separador de milhares 7 4 6 2 3 4" xfId="49445"/>
    <cellStyle name="Separador de milhares 7 4 6 2 4" xfId="23915"/>
    <cellStyle name="Separador de milhares 7 4 6 2 4 2" xfId="27466"/>
    <cellStyle name="Separador de milhares 7 4 6 2 4 2 2" xfId="55398"/>
    <cellStyle name="Separador de milhares 7 4 6 2 4 3" xfId="49447"/>
    <cellStyle name="Separador de milhares 7 4 6 2 5" xfId="25691"/>
    <cellStyle name="Separador de milhares 7 4 6 2 5 2" xfId="55391"/>
    <cellStyle name="Separador de milhares 7 4 6 2 6" xfId="49440"/>
    <cellStyle name="Separador de milhares 7 4 7" xfId="1946"/>
    <cellStyle name="Separador de milhares 7 4 7 2" xfId="22081"/>
    <cellStyle name="Separador de milhares 7 4 7 2 2" xfId="22644"/>
    <cellStyle name="Separador de milhares 7 4 7 2 2 2" xfId="23531"/>
    <cellStyle name="Separador de milhares 7 4 7 2 2 2 2" xfId="25307"/>
    <cellStyle name="Separador de milhares 7 4 7 2 2 2 2 2" xfId="28858"/>
    <cellStyle name="Separador de milhares 7 4 7 2 2 2 2 2 2" xfId="55402"/>
    <cellStyle name="Separador de milhares 7 4 7 2 2 2 2 3" xfId="49451"/>
    <cellStyle name="Separador de milhares 7 4 7 2 2 2 3" xfId="27082"/>
    <cellStyle name="Separador de milhares 7 4 7 2 2 2 3 2" xfId="55401"/>
    <cellStyle name="Separador de milhares 7 4 7 2 2 2 4" xfId="49450"/>
    <cellStyle name="Separador de milhares 7 4 7 2 2 3" xfId="24419"/>
    <cellStyle name="Separador de milhares 7 4 7 2 2 3 2" xfId="27970"/>
    <cellStyle name="Separador de milhares 7 4 7 2 2 3 2 2" xfId="55403"/>
    <cellStyle name="Separador de milhares 7 4 7 2 2 3 3" xfId="49452"/>
    <cellStyle name="Separador de milhares 7 4 7 2 2 4" xfId="26195"/>
    <cellStyle name="Separador de milhares 7 4 7 2 2 4 2" xfId="55400"/>
    <cellStyle name="Separador de milhares 7 4 7 2 2 5" xfId="49449"/>
    <cellStyle name="Separador de milhares 7 4 7 2 3" xfId="23028"/>
    <cellStyle name="Separador de milhares 7 4 7 2 3 2" xfId="24804"/>
    <cellStyle name="Separador de milhares 7 4 7 2 3 2 2" xfId="28355"/>
    <cellStyle name="Separador de milhares 7 4 7 2 3 2 2 2" xfId="55405"/>
    <cellStyle name="Separador de milhares 7 4 7 2 3 2 3" xfId="49454"/>
    <cellStyle name="Separador de milhares 7 4 7 2 3 3" xfId="26579"/>
    <cellStyle name="Separador de milhares 7 4 7 2 3 3 2" xfId="55404"/>
    <cellStyle name="Separador de milhares 7 4 7 2 3 4" xfId="49453"/>
    <cellStyle name="Separador de milhares 7 4 7 2 4" xfId="23916"/>
    <cellStyle name="Separador de milhares 7 4 7 2 4 2" xfId="27467"/>
    <cellStyle name="Separador de milhares 7 4 7 2 4 2 2" xfId="55406"/>
    <cellStyle name="Separador de milhares 7 4 7 2 4 3" xfId="49455"/>
    <cellStyle name="Separador de milhares 7 4 7 2 5" xfId="25692"/>
    <cellStyle name="Separador de milhares 7 4 7 2 5 2" xfId="55399"/>
    <cellStyle name="Separador de milhares 7 4 7 2 6" xfId="49448"/>
    <cellStyle name="Separador de milhares 7 4 8" xfId="1947"/>
    <cellStyle name="Separador de milhares 7 4 8 2" xfId="22082"/>
    <cellStyle name="Separador de milhares 7 4 8 2 2" xfId="22645"/>
    <cellStyle name="Separador de milhares 7 4 8 2 2 2" xfId="23532"/>
    <cellStyle name="Separador de milhares 7 4 8 2 2 2 2" xfId="25308"/>
    <cellStyle name="Separador de milhares 7 4 8 2 2 2 2 2" xfId="28859"/>
    <cellStyle name="Separador de milhares 7 4 8 2 2 2 2 2 2" xfId="55410"/>
    <cellStyle name="Separador de milhares 7 4 8 2 2 2 2 3" xfId="49459"/>
    <cellStyle name="Separador de milhares 7 4 8 2 2 2 3" xfId="27083"/>
    <cellStyle name="Separador de milhares 7 4 8 2 2 2 3 2" xfId="55409"/>
    <cellStyle name="Separador de milhares 7 4 8 2 2 2 4" xfId="49458"/>
    <cellStyle name="Separador de milhares 7 4 8 2 2 3" xfId="24420"/>
    <cellStyle name="Separador de milhares 7 4 8 2 2 3 2" xfId="27971"/>
    <cellStyle name="Separador de milhares 7 4 8 2 2 3 2 2" xfId="55411"/>
    <cellStyle name="Separador de milhares 7 4 8 2 2 3 3" xfId="49460"/>
    <cellStyle name="Separador de milhares 7 4 8 2 2 4" xfId="26196"/>
    <cellStyle name="Separador de milhares 7 4 8 2 2 4 2" xfId="55408"/>
    <cellStyle name="Separador de milhares 7 4 8 2 2 5" xfId="49457"/>
    <cellStyle name="Separador de milhares 7 4 8 2 3" xfId="23029"/>
    <cellStyle name="Separador de milhares 7 4 8 2 3 2" xfId="24805"/>
    <cellStyle name="Separador de milhares 7 4 8 2 3 2 2" xfId="28356"/>
    <cellStyle name="Separador de milhares 7 4 8 2 3 2 2 2" xfId="55413"/>
    <cellStyle name="Separador de milhares 7 4 8 2 3 2 3" xfId="49462"/>
    <cellStyle name="Separador de milhares 7 4 8 2 3 3" xfId="26580"/>
    <cellStyle name="Separador de milhares 7 4 8 2 3 3 2" xfId="55412"/>
    <cellStyle name="Separador de milhares 7 4 8 2 3 4" xfId="49461"/>
    <cellStyle name="Separador de milhares 7 4 8 2 4" xfId="23917"/>
    <cellStyle name="Separador de milhares 7 4 8 2 4 2" xfId="27468"/>
    <cellStyle name="Separador de milhares 7 4 8 2 4 2 2" xfId="55414"/>
    <cellStyle name="Separador de milhares 7 4 8 2 4 3" xfId="49463"/>
    <cellStyle name="Separador de milhares 7 4 8 2 5" xfId="25693"/>
    <cellStyle name="Separador de milhares 7 4 8 2 5 2" xfId="55407"/>
    <cellStyle name="Separador de milhares 7 4 8 2 6" xfId="49456"/>
    <cellStyle name="Separador de milhares 7 4 9" xfId="21802"/>
    <cellStyle name="Separador de milhares 7 4 9 2" xfId="21841"/>
    <cellStyle name="Separador de milhares 7 4 9 2 2" xfId="22144"/>
    <cellStyle name="Separador de milhares 7 4 9 2 2 2" xfId="22707"/>
    <cellStyle name="Separador de milhares 7 4 9 2 2 2 2" xfId="23594"/>
    <cellStyle name="Separador de milhares 7 4 9 2 2 2 2 2" xfId="25370"/>
    <cellStyle name="Separador de milhares 7 4 9 2 2 2 2 2 2" xfId="28921"/>
    <cellStyle name="Separador de milhares 7 4 9 2 2 2 2 2 2 2" xfId="55418"/>
    <cellStyle name="Separador de milhares 7 4 9 2 2 2 2 2 3" xfId="49467"/>
    <cellStyle name="Separador de milhares 7 4 9 2 2 2 2 3" xfId="27145"/>
    <cellStyle name="Separador de milhares 7 4 9 2 2 2 2 3 2" xfId="55417"/>
    <cellStyle name="Separador de milhares 7 4 9 2 2 2 2 4" xfId="49466"/>
    <cellStyle name="Separador de milhares 7 4 9 2 2 2 3" xfId="24482"/>
    <cellStyle name="Separador de milhares 7 4 9 2 2 2 3 2" xfId="28033"/>
    <cellStyle name="Separador de milhares 7 4 9 2 2 2 3 2 2" xfId="55419"/>
    <cellStyle name="Separador de milhares 7 4 9 2 2 2 3 3" xfId="49468"/>
    <cellStyle name="Separador de milhares 7 4 9 2 2 2 4" xfId="26258"/>
    <cellStyle name="Separador de milhares 7 4 9 2 2 2 4 2" xfId="55416"/>
    <cellStyle name="Separador de milhares 7 4 9 2 2 2 5" xfId="49465"/>
    <cellStyle name="Separador de milhares 7 4 9 2 2 3" xfId="23091"/>
    <cellStyle name="Separador de milhares 7 4 9 2 2 3 2" xfId="24867"/>
    <cellStyle name="Separador de milhares 7 4 9 2 2 3 2 2" xfId="28418"/>
    <cellStyle name="Separador de milhares 7 4 9 2 2 3 2 2 2" xfId="55421"/>
    <cellStyle name="Separador de milhares 7 4 9 2 2 3 2 3" xfId="49470"/>
    <cellStyle name="Separador de milhares 7 4 9 2 2 3 3" xfId="26642"/>
    <cellStyle name="Separador de milhares 7 4 9 2 2 3 3 2" xfId="55420"/>
    <cellStyle name="Separador de milhares 7 4 9 2 2 3 4" xfId="49469"/>
    <cellStyle name="Separador de milhares 7 4 9 2 2 4" xfId="23979"/>
    <cellStyle name="Separador de milhares 7 4 9 2 2 4 2" xfId="27530"/>
    <cellStyle name="Separador de milhares 7 4 9 2 2 4 2 2" xfId="55422"/>
    <cellStyle name="Separador de milhares 7 4 9 2 2 4 3" xfId="49471"/>
    <cellStyle name="Separador de milhares 7 4 9 2 2 5" xfId="25755"/>
    <cellStyle name="Separador de milhares 7 4 9 2 2 5 2" xfId="55415"/>
    <cellStyle name="Separador de milhares 7 4 9 2 2 6" xfId="49464"/>
    <cellStyle name="Separador de milhares 7 4 9 3" xfId="21879"/>
    <cellStyle name="Separador de milhares 7 4 9 3 2" xfId="22153"/>
    <cellStyle name="Separador de milhares 7 4 9 3 2 2" xfId="22716"/>
    <cellStyle name="Separador de milhares 7 4 9 3 2 2 2" xfId="23603"/>
    <cellStyle name="Separador de milhares 7 4 9 3 2 2 2 2" xfId="25379"/>
    <cellStyle name="Separador de milhares 7 4 9 3 2 2 2 2 2" xfId="28930"/>
    <cellStyle name="Separador de milhares 7 4 9 3 2 2 2 2 2 2" xfId="55426"/>
    <cellStyle name="Separador de milhares 7 4 9 3 2 2 2 2 3" xfId="49475"/>
    <cellStyle name="Separador de milhares 7 4 9 3 2 2 2 3" xfId="27154"/>
    <cellStyle name="Separador de milhares 7 4 9 3 2 2 2 3 2" xfId="55425"/>
    <cellStyle name="Separador de milhares 7 4 9 3 2 2 2 4" xfId="49474"/>
    <cellStyle name="Separador de milhares 7 4 9 3 2 2 3" xfId="24491"/>
    <cellStyle name="Separador de milhares 7 4 9 3 2 2 3 2" xfId="28042"/>
    <cellStyle name="Separador de milhares 7 4 9 3 2 2 3 2 2" xfId="55427"/>
    <cellStyle name="Separador de milhares 7 4 9 3 2 2 3 3" xfId="49476"/>
    <cellStyle name="Separador de milhares 7 4 9 3 2 2 4" xfId="26267"/>
    <cellStyle name="Separador de milhares 7 4 9 3 2 2 4 2" xfId="55424"/>
    <cellStyle name="Separador de milhares 7 4 9 3 2 2 5" xfId="49473"/>
    <cellStyle name="Separador de milhares 7 4 9 3 2 3" xfId="23100"/>
    <cellStyle name="Separador de milhares 7 4 9 3 2 3 2" xfId="24876"/>
    <cellStyle name="Separador de milhares 7 4 9 3 2 3 2 2" xfId="28427"/>
    <cellStyle name="Separador de milhares 7 4 9 3 2 3 2 2 2" xfId="55429"/>
    <cellStyle name="Separador de milhares 7 4 9 3 2 3 2 3" xfId="49478"/>
    <cellStyle name="Separador de milhares 7 4 9 3 2 3 3" xfId="26651"/>
    <cellStyle name="Separador de milhares 7 4 9 3 2 3 3 2" xfId="55428"/>
    <cellStyle name="Separador de milhares 7 4 9 3 2 3 4" xfId="49477"/>
    <cellStyle name="Separador de milhares 7 4 9 3 2 4" xfId="23988"/>
    <cellStyle name="Separador de milhares 7 4 9 3 2 4 2" xfId="27539"/>
    <cellStyle name="Separador de milhares 7 4 9 3 2 4 2 2" xfId="55430"/>
    <cellStyle name="Separador de milhares 7 4 9 3 2 4 3" xfId="49479"/>
    <cellStyle name="Separador de milhares 7 4 9 3 2 5" xfId="25764"/>
    <cellStyle name="Separador de milhares 7 4 9 3 2 5 2" xfId="55423"/>
    <cellStyle name="Separador de milhares 7 4 9 3 2 6" xfId="49472"/>
    <cellStyle name="Separador de milhares 7 4 9 4" xfId="22131"/>
    <cellStyle name="Separador de milhares 7 4 9 4 2" xfId="22694"/>
    <cellStyle name="Separador de milhares 7 4 9 4 2 2" xfId="23581"/>
    <cellStyle name="Separador de milhares 7 4 9 4 2 2 2" xfId="25357"/>
    <cellStyle name="Separador de milhares 7 4 9 4 2 2 2 2" xfId="28908"/>
    <cellStyle name="Separador de milhares 7 4 9 4 2 2 2 2 2" xfId="55434"/>
    <cellStyle name="Separador de milhares 7 4 9 4 2 2 2 3" xfId="49483"/>
    <cellStyle name="Separador de milhares 7 4 9 4 2 2 3" xfId="27132"/>
    <cellStyle name="Separador de milhares 7 4 9 4 2 2 3 2" xfId="55433"/>
    <cellStyle name="Separador de milhares 7 4 9 4 2 2 4" xfId="49482"/>
    <cellStyle name="Separador de milhares 7 4 9 4 2 3" xfId="24469"/>
    <cellStyle name="Separador de milhares 7 4 9 4 2 3 2" xfId="28020"/>
    <cellStyle name="Separador de milhares 7 4 9 4 2 3 2 2" xfId="55435"/>
    <cellStyle name="Separador de milhares 7 4 9 4 2 3 3" xfId="49484"/>
    <cellStyle name="Separador de milhares 7 4 9 4 2 4" xfId="26245"/>
    <cellStyle name="Separador de milhares 7 4 9 4 2 4 2" xfId="55432"/>
    <cellStyle name="Separador de milhares 7 4 9 4 2 5" xfId="49481"/>
    <cellStyle name="Separador de milhares 7 4 9 4 3" xfId="23078"/>
    <cellStyle name="Separador de milhares 7 4 9 4 3 2" xfId="24854"/>
    <cellStyle name="Separador de milhares 7 4 9 4 3 2 2" xfId="28405"/>
    <cellStyle name="Separador de milhares 7 4 9 4 3 2 2 2" xfId="55437"/>
    <cellStyle name="Separador de milhares 7 4 9 4 3 2 3" xfId="49486"/>
    <cellStyle name="Separador de milhares 7 4 9 4 3 3" xfId="26629"/>
    <cellStyle name="Separador de milhares 7 4 9 4 3 3 2" xfId="55436"/>
    <cellStyle name="Separador de milhares 7 4 9 4 3 4" xfId="49485"/>
    <cellStyle name="Separador de milhares 7 4 9 4 4" xfId="23966"/>
    <cellStyle name="Separador de milhares 7 4 9 4 4 2" xfId="27517"/>
    <cellStyle name="Separador de milhares 7 4 9 4 4 2 2" xfId="55438"/>
    <cellStyle name="Separador de milhares 7 4 9 4 4 3" xfId="49487"/>
    <cellStyle name="Separador de milhares 7 4 9 4 5" xfId="25742"/>
    <cellStyle name="Separador de milhares 7 4 9 4 5 2" xfId="55431"/>
    <cellStyle name="Separador de milhares 7 4 9 4 6" xfId="49480"/>
    <cellStyle name="Separador de milhares 7 5" xfId="1895"/>
    <cellStyle name="Separador de milhares 7 5 2" xfId="22063"/>
    <cellStyle name="Separador de milhares 7 5 2 2" xfId="22626"/>
    <cellStyle name="Separador de milhares 7 5 2 2 2" xfId="23513"/>
    <cellStyle name="Separador de milhares 7 5 2 2 2 2" xfId="25289"/>
    <cellStyle name="Separador de milhares 7 5 2 2 2 2 2" xfId="28840"/>
    <cellStyle name="Separador de milhares 7 5 2 2 2 2 2 2" xfId="55442"/>
    <cellStyle name="Separador de milhares 7 5 2 2 2 2 3" xfId="49491"/>
    <cellStyle name="Separador de milhares 7 5 2 2 2 3" xfId="27064"/>
    <cellStyle name="Separador de milhares 7 5 2 2 2 3 2" xfId="55441"/>
    <cellStyle name="Separador de milhares 7 5 2 2 2 4" xfId="49490"/>
    <cellStyle name="Separador de milhares 7 5 2 2 3" xfId="24401"/>
    <cellStyle name="Separador de milhares 7 5 2 2 3 2" xfId="27952"/>
    <cellStyle name="Separador de milhares 7 5 2 2 3 2 2" xfId="55443"/>
    <cellStyle name="Separador de milhares 7 5 2 2 3 3" xfId="49492"/>
    <cellStyle name="Separador de milhares 7 5 2 2 4" xfId="26177"/>
    <cellStyle name="Separador de milhares 7 5 2 2 4 2" xfId="55440"/>
    <cellStyle name="Separador de milhares 7 5 2 2 5" xfId="49489"/>
    <cellStyle name="Separador de milhares 7 5 2 3" xfId="23010"/>
    <cellStyle name="Separador de milhares 7 5 2 3 2" xfId="24786"/>
    <cellStyle name="Separador de milhares 7 5 2 3 2 2" xfId="28337"/>
    <cellStyle name="Separador de milhares 7 5 2 3 2 2 2" xfId="55445"/>
    <cellStyle name="Separador de milhares 7 5 2 3 2 3" xfId="49494"/>
    <cellStyle name="Separador de milhares 7 5 2 3 3" xfId="26561"/>
    <cellStyle name="Separador de milhares 7 5 2 3 3 2" xfId="55444"/>
    <cellStyle name="Separador de milhares 7 5 2 3 4" xfId="49493"/>
    <cellStyle name="Separador de milhares 7 5 2 4" xfId="23898"/>
    <cellStyle name="Separador de milhares 7 5 2 4 2" xfId="27449"/>
    <cellStyle name="Separador de milhares 7 5 2 4 2 2" xfId="55446"/>
    <cellStyle name="Separador de milhares 7 5 2 4 3" xfId="49495"/>
    <cellStyle name="Separador de milhares 7 5 2 5" xfId="25674"/>
    <cellStyle name="Separador de milhares 7 5 2 5 2" xfId="55439"/>
    <cellStyle name="Separador de milhares 7 5 2 6" xfId="49488"/>
    <cellStyle name="Separador de milhares 8" xfId="1611"/>
    <cellStyle name="Separador de milhares 8 2" xfId="1612"/>
    <cellStyle name="Separador de milhares 8 2 2" xfId="1685"/>
    <cellStyle name="Separador de milhares 8 2 2 2" xfId="1823"/>
    <cellStyle name="Separador de milhares 8 2 2 2 10" xfId="29054"/>
    <cellStyle name="Separador de milhares 8 2 2 2 11" xfId="29197"/>
    <cellStyle name="Separador de milhares 8 2 2 2 12" xfId="56169"/>
    <cellStyle name="Separador de milhares 8 2 2 2 2" xfId="2109"/>
    <cellStyle name="Separador de milhares 8 2 2 2 2 2" xfId="22113"/>
    <cellStyle name="Separador de milhares 8 2 2 2 2 2 2" xfId="22676"/>
    <cellStyle name="Separador de milhares 8 2 2 2 2 2 2 2" xfId="23563"/>
    <cellStyle name="Separador de milhares 8 2 2 2 2 2 2 2 2" xfId="25339"/>
    <cellStyle name="Separador de milhares 8 2 2 2 2 2 2 2 2 2" xfId="28890"/>
    <cellStyle name="Separador de milhares 8 2 2 2 2 2 2 2 2 2 2" xfId="55451"/>
    <cellStyle name="Separador de milhares 8 2 2 2 2 2 2 2 2 3" xfId="49500"/>
    <cellStyle name="Separador de milhares 8 2 2 2 2 2 2 2 3" xfId="27114"/>
    <cellStyle name="Separador de milhares 8 2 2 2 2 2 2 2 3 2" xfId="55450"/>
    <cellStyle name="Separador de milhares 8 2 2 2 2 2 2 2 4" xfId="49499"/>
    <cellStyle name="Separador de milhares 8 2 2 2 2 2 2 3" xfId="24451"/>
    <cellStyle name="Separador de milhares 8 2 2 2 2 2 2 3 2" xfId="28002"/>
    <cellStyle name="Separador de milhares 8 2 2 2 2 2 2 3 2 2" xfId="55452"/>
    <cellStyle name="Separador de milhares 8 2 2 2 2 2 2 3 3" xfId="49501"/>
    <cellStyle name="Separador de milhares 8 2 2 2 2 2 2 4" xfId="26227"/>
    <cellStyle name="Separador de milhares 8 2 2 2 2 2 2 4 2" xfId="55449"/>
    <cellStyle name="Separador de milhares 8 2 2 2 2 2 2 5" xfId="49498"/>
    <cellStyle name="Separador de milhares 8 2 2 2 2 2 3" xfId="23060"/>
    <cellStyle name="Separador de milhares 8 2 2 2 2 2 3 2" xfId="24836"/>
    <cellStyle name="Separador de milhares 8 2 2 2 2 2 3 2 2" xfId="28387"/>
    <cellStyle name="Separador de milhares 8 2 2 2 2 2 3 2 2 2" xfId="55454"/>
    <cellStyle name="Separador de milhares 8 2 2 2 2 2 3 2 3" xfId="49503"/>
    <cellStyle name="Separador de milhares 8 2 2 2 2 2 3 3" xfId="26611"/>
    <cellStyle name="Separador de milhares 8 2 2 2 2 2 3 3 2" xfId="55453"/>
    <cellStyle name="Separador de milhares 8 2 2 2 2 2 3 4" xfId="49502"/>
    <cellStyle name="Separador de milhares 8 2 2 2 2 2 4" xfId="23948"/>
    <cellStyle name="Separador de milhares 8 2 2 2 2 2 4 2" xfId="27499"/>
    <cellStyle name="Separador de milhares 8 2 2 2 2 2 4 2 2" xfId="55455"/>
    <cellStyle name="Separador de milhares 8 2 2 2 2 2 4 3" xfId="49504"/>
    <cellStyle name="Separador de milhares 8 2 2 2 2 2 5" xfId="25724"/>
    <cellStyle name="Separador de milhares 8 2 2 2 2 2 5 2" xfId="55448"/>
    <cellStyle name="Separador de milhares 8 2 2 2 2 2 6" xfId="49497"/>
    <cellStyle name="Separador de milhares 8 2 2 2 2 3" xfId="22474"/>
    <cellStyle name="Separador de milhares 8 2 2 2 2 3 2" xfId="23361"/>
    <cellStyle name="Separador de milhares 8 2 2 2 2 3 2 2" xfId="25137"/>
    <cellStyle name="Separador de milhares 8 2 2 2 2 3 2 2 2" xfId="28688"/>
    <cellStyle name="Separador de milhares 8 2 2 2 2 3 2 2 2 2" xfId="55458"/>
    <cellStyle name="Separador de milhares 8 2 2 2 2 3 2 2 3" xfId="49507"/>
    <cellStyle name="Separador de milhares 8 2 2 2 2 3 2 3" xfId="26912"/>
    <cellStyle name="Separador de milhares 8 2 2 2 2 3 2 3 2" xfId="55457"/>
    <cellStyle name="Separador de milhares 8 2 2 2 2 3 2 4" xfId="49506"/>
    <cellStyle name="Separador de milhares 8 2 2 2 2 3 3" xfId="24249"/>
    <cellStyle name="Separador de milhares 8 2 2 2 2 3 3 2" xfId="27800"/>
    <cellStyle name="Separador de milhares 8 2 2 2 2 3 3 2 2" xfId="55459"/>
    <cellStyle name="Separador de milhares 8 2 2 2 2 3 3 3" xfId="49508"/>
    <cellStyle name="Separador de milhares 8 2 2 2 2 3 4" xfId="26025"/>
    <cellStyle name="Separador de milhares 8 2 2 2 2 3 4 2" xfId="55456"/>
    <cellStyle name="Separador de milhares 8 2 2 2 2 3 5" xfId="49505"/>
    <cellStyle name="Separador de milhares 8 2 2 2 2 4" xfId="22858"/>
    <cellStyle name="Separador de milhares 8 2 2 2 2 4 2" xfId="24634"/>
    <cellStyle name="Separador de milhares 8 2 2 2 2 4 2 2" xfId="28185"/>
    <cellStyle name="Separador de milhares 8 2 2 2 2 4 2 2 2" xfId="55461"/>
    <cellStyle name="Separador de milhares 8 2 2 2 2 4 2 3" xfId="49510"/>
    <cellStyle name="Separador de milhares 8 2 2 2 2 4 3" xfId="26409"/>
    <cellStyle name="Separador de milhares 8 2 2 2 2 4 3 2" xfId="55460"/>
    <cellStyle name="Separador de milhares 8 2 2 2 2 4 4" xfId="49509"/>
    <cellStyle name="Separador de milhares 8 2 2 2 2 5" xfId="23746"/>
    <cellStyle name="Separador de milhares 8 2 2 2 2 5 2" xfId="27297"/>
    <cellStyle name="Separador de milhares 8 2 2 2 2 5 2 2" xfId="55462"/>
    <cellStyle name="Separador de milhares 8 2 2 2 2 5 3" xfId="49511"/>
    <cellStyle name="Separador de milhares 8 2 2 2 2 6" xfId="25522"/>
    <cellStyle name="Separador de milhares 8 2 2 2 2 6 2" xfId="55447"/>
    <cellStyle name="Separador de milhares 8 2 2 2 2 7" xfId="49496"/>
    <cellStyle name="Separador de milhares 8 2 2 2 3" xfId="2088"/>
    <cellStyle name="Separador de milhares 8 2 2 2 3 2" xfId="22109"/>
    <cellStyle name="Separador de milhares 8 2 2 2 3 2 2" xfId="22672"/>
    <cellStyle name="Separador de milhares 8 2 2 2 3 2 2 2" xfId="23559"/>
    <cellStyle name="Separador de milhares 8 2 2 2 3 2 2 2 2" xfId="25335"/>
    <cellStyle name="Separador de milhares 8 2 2 2 3 2 2 2 2 2" xfId="28886"/>
    <cellStyle name="Separador de milhares 8 2 2 2 3 2 2 2 2 2 2" xfId="55466"/>
    <cellStyle name="Separador de milhares 8 2 2 2 3 2 2 2 2 3" xfId="49515"/>
    <cellStyle name="Separador de milhares 8 2 2 2 3 2 2 2 3" xfId="27110"/>
    <cellStyle name="Separador de milhares 8 2 2 2 3 2 2 2 3 2" xfId="55465"/>
    <cellStyle name="Separador de milhares 8 2 2 2 3 2 2 2 4" xfId="49514"/>
    <cellStyle name="Separador de milhares 8 2 2 2 3 2 2 3" xfId="24447"/>
    <cellStyle name="Separador de milhares 8 2 2 2 3 2 2 3 2" xfId="27998"/>
    <cellStyle name="Separador de milhares 8 2 2 2 3 2 2 3 2 2" xfId="55467"/>
    <cellStyle name="Separador de milhares 8 2 2 2 3 2 2 3 3" xfId="49516"/>
    <cellStyle name="Separador de milhares 8 2 2 2 3 2 2 4" xfId="26223"/>
    <cellStyle name="Separador de milhares 8 2 2 2 3 2 2 4 2" xfId="55464"/>
    <cellStyle name="Separador de milhares 8 2 2 2 3 2 2 5" xfId="49513"/>
    <cellStyle name="Separador de milhares 8 2 2 2 3 2 3" xfId="23056"/>
    <cellStyle name="Separador de milhares 8 2 2 2 3 2 3 2" xfId="24832"/>
    <cellStyle name="Separador de milhares 8 2 2 2 3 2 3 2 2" xfId="28383"/>
    <cellStyle name="Separador de milhares 8 2 2 2 3 2 3 2 2 2" xfId="55469"/>
    <cellStyle name="Separador de milhares 8 2 2 2 3 2 3 2 3" xfId="49518"/>
    <cellStyle name="Separador de milhares 8 2 2 2 3 2 3 3" xfId="26607"/>
    <cellStyle name="Separador de milhares 8 2 2 2 3 2 3 3 2" xfId="55468"/>
    <cellStyle name="Separador de milhares 8 2 2 2 3 2 3 4" xfId="49517"/>
    <cellStyle name="Separador de milhares 8 2 2 2 3 2 4" xfId="23944"/>
    <cellStyle name="Separador de milhares 8 2 2 2 3 2 4 2" xfId="27495"/>
    <cellStyle name="Separador de milhares 8 2 2 2 3 2 4 2 2" xfId="55470"/>
    <cellStyle name="Separador de milhares 8 2 2 2 3 2 4 3" xfId="49519"/>
    <cellStyle name="Separador de milhares 8 2 2 2 3 2 5" xfId="25720"/>
    <cellStyle name="Separador de milhares 8 2 2 2 3 2 5 2" xfId="55463"/>
    <cellStyle name="Separador de milhares 8 2 2 2 3 2 6" xfId="49512"/>
    <cellStyle name="Separador de milhares 8 2 2 2 4" xfId="22032"/>
    <cellStyle name="Separador de milhares 8 2 2 2 4 2" xfId="22595"/>
    <cellStyle name="Separador de milhares 8 2 2 2 4 2 2" xfId="23482"/>
    <cellStyle name="Separador de milhares 8 2 2 2 4 2 2 2" xfId="25258"/>
    <cellStyle name="Separador de milhares 8 2 2 2 4 2 2 2 2" xfId="28809"/>
    <cellStyle name="Separador de milhares 8 2 2 2 4 2 2 2 2 2" xfId="55474"/>
    <cellStyle name="Separador de milhares 8 2 2 2 4 2 2 2 3" xfId="49523"/>
    <cellStyle name="Separador de milhares 8 2 2 2 4 2 2 3" xfId="27033"/>
    <cellStyle name="Separador de milhares 8 2 2 2 4 2 2 3 2" xfId="55473"/>
    <cellStyle name="Separador de milhares 8 2 2 2 4 2 2 4" xfId="49522"/>
    <cellStyle name="Separador de milhares 8 2 2 2 4 2 3" xfId="24370"/>
    <cellStyle name="Separador de milhares 8 2 2 2 4 2 3 2" xfId="27921"/>
    <cellStyle name="Separador de milhares 8 2 2 2 4 2 3 2 2" xfId="55475"/>
    <cellStyle name="Separador de milhares 8 2 2 2 4 2 3 3" xfId="49524"/>
    <cellStyle name="Separador de milhares 8 2 2 2 4 2 4" xfId="26146"/>
    <cellStyle name="Separador de milhares 8 2 2 2 4 2 4 2" xfId="55472"/>
    <cellStyle name="Separador de milhares 8 2 2 2 4 2 5" xfId="49521"/>
    <cellStyle name="Separador de milhares 8 2 2 2 4 3" xfId="22979"/>
    <cellStyle name="Separador de milhares 8 2 2 2 4 3 2" xfId="24755"/>
    <cellStyle name="Separador de milhares 8 2 2 2 4 3 2 2" xfId="28306"/>
    <cellStyle name="Separador de milhares 8 2 2 2 4 3 2 2 2" xfId="55477"/>
    <cellStyle name="Separador de milhares 8 2 2 2 4 3 2 3" xfId="49526"/>
    <cellStyle name="Separador de milhares 8 2 2 2 4 3 3" xfId="26530"/>
    <cellStyle name="Separador de milhares 8 2 2 2 4 3 3 2" xfId="55476"/>
    <cellStyle name="Separador de milhares 8 2 2 2 4 3 4" xfId="49525"/>
    <cellStyle name="Separador de milhares 8 2 2 2 4 4" xfId="23867"/>
    <cellStyle name="Separador de milhares 8 2 2 2 4 4 2" xfId="27418"/>
    <cellStyle name="Separador de milhares 8 2 2 2 4 4 2 2" xfId="55478"/>
    <cellStyle name="Separador de milhares 8 2 2 2 4 4 3" xfId="49527"/>
    <cellStyle name="Separador de milhares 8 2 2 2 4 5" xfId="25643"/>
    <cellStyle name="Separador de milhares 8 2 2 2 4 5 2" xfId="55471"/>
    <cellStyle name="Separador de milhares 8 2 2 2 4 6" xfId="49520"/>
    <cellStyle name="Separador de milhares 8 2 2 2 5" xfId="22336"/>
    <cellStyle name="Separador de milhares 8 2 2 2 5 2" xfId="23223"/>
    <cellStyle name="Separador de milhares 8 2 2 2 5 2 2" xfId="24999"/>
    <cellStyle name="Separador de milhares 8 2 2 2 5 2 2 2" xfId="28550"/>
    <cellStyle name="Separador de milhares 8 2 2 2 5 2 2 2 2" xfId="55481"/>
    <cellStyle name="Separador de milhares 8 2 2 2 5 2 2 3" xfId="49530"/>
    <cellStyle name="Separador de milhares 8 2 2 2 5 2 3" xfId="26774"/>
    <cellStyle name="Separador de milhares 8 2 2 2 5 2 3 2" xfId="55480"/>
    <cellStyle name="Separador de milhares 8 2 2 2 5 2 4" xfId="49529"/>
    <cellStyle name="Separador de milhares 8 2 2 2 5 3" xfId="24111"/>
    <cellStyle name="Separador de milhares 8 2 2 2 5 3 2" xfId="27662"/>
    <cellStyle name="Separador de milhares 8 2 2 2 5 3 2 2" xfId="55482"/>
    <cellStyle name="Separador de milhares 8 2 2 2 5 3 3" xfId="49531"/>
    <cellStyle name="Separador de milhares 8 2 2 2 5 4" xfId="25887"/>
    <cellStyle name="Separador de milhares 8 2 2 2 5 4 2" xfId="55479"/>
    <cellStyle name="Separador de milhares 8 2 2 2 5 5" xfId="49528"/>
    <cellStyle name="Separador de milhares 8 2 2 2 6" xfId="22455"/>
    <cellStyle name="Separador de milhares 8 2 2 2 6 2" xfId="23342"/>
    <cellStyle name="Separador de milhares 8 2 2 2 6 2 2" xfId="25118"/>
    <cellStyle name="Separador de milhares 8 2 2 2 6 2 2 2" xfId="28669"/>
    <cellStyle name="Separador de milhares 8 2 2 2 6 2 2 2 2" xfId="55485"/>
    <cellStyle name="Separador de milhares 8 2 2 2 6 2 2 3" xfId="49534"/>
    <cellStyle name="Separador de milhares 8 2 2 2 6 2 3" xfId="26893"/>
    <cellStyle name="Separador de milhares 8 2 2 2 6 2 3 2" xfId="55484"/>
    <cellStyle name="Separador de milhares 8 2 2 2 6 2 4" xfId="49533"/>
    <cellStyle name="Separador de milhares 8 2 2 2 6 3" xfId="24230"/>
    <cellStyle name="Separador de milhares 8 2 2 2 6 3 2" xfId="27781"/>
    <cellStyle name="Separador de milhares 8 2 2 2 6 3 2 2" xfId="55486"/>
    <cellStyle name="Separador de milhares 8 2 2 2 6 3 3" xfId="49535"/>
    <cellStyle name="Separador de milhares 8 2 2 2 6 4" xfId="26006"/>
    <cellStyle name="Separador de milhares 8 2 2 2 6 4 2" xfId="55483"/>
    <cellStyle name="Separador de milhares 8 2 2 2 6 5" xfId="49532"/>
    <cellStyle name="Separador de milhares 8 2 2 2 7" xfId="22839"/>
    <cellStyle name="Separador de milhares 8 2 2 2 7 2" xfId="24615"/>
    <cellStyle name="Separador de milhares 8 2 2 2 7 2 2" xfId="28166"/>
    <cellStyle name="Separador de milhares 8 2 2 2 7 2 2 2" xfId="55488"/>
    <cellStyle name="Separador de milhares 8 2 2 2 7 2 3" xfId="49537"/>
    <cellStyle name="Separador de milhares 8 2 2 2 7 3" xfId="26390"/>
    <cellStyle name="Separador de milhares 8 2 2 2 7 3 2" xfId="55487"/>
    <cellStyle name="Separador de milhares 8 2 2 2 7 4" xfId="49536"/>
    <cellStyle name="Separador de milhares 8 2 2 2 8" xfId="23727"/>
    <cellStyle name="Separador de milhares 8 2 2 2 8 2" xfId="27278"/>
    <cellStyle name="Separador de milhares 8 2 2 2 8 2 2" xfId="55489"/>
    <cellStyle name="Separador de milhares 8 2 2 2 8 3" xfId="49538"/>
    <cellStyle name="Separador de milhares 8 2 2 2 9" xfId="25503"/>
    <cellStyle name="Separador de milhares 8 2 2 2 9 2" xfId="52548"/>
    <cellStyle name="Separador de milhares 8 2 2 3" xfId="2039"/>
    <cellStyle name="Separador de milhares 8 2 2 3 2" xfId="22092"/>
    <cellStyle name="Separador de milhares 8 2 2 3 2 2" xfId="22655"/>
    <cellStyle name="Separador de milhares 8 2 2 3 2 2 2" xfId="23542"/>
    <cellStyle name="Separador de milhares 8 2 2 3 2 2 2 2" xfId="25318"/>
    <cellStyle name="Separador de milhares 8 2 2 3 2 2 2 2 2" xfId="28869"/>
    <cellStyle name="Separador de milhares 8 2 2 3 2 2 2 2 2 2" xfId="55493"/>
    <cellStyle name="Separador de milhares 8 2 2 3 2 2 2 2 3" xfId="49542"/>
    <cellStyle name="Separador de milhares 8 2 2 3 2 2 2 3" xfId="27093"/>
    <cellStyle name="Separador de milhares 8 2 2 3 2 2 2 3 2" xfId="55492"/>
    <cellStyle name="Separador de milhares 8 2 2 3 2 2 2 4" xfId="49541"/>
    <cellStyle name="Separador de milhares 8 2 2 3 2 2 3" xfId="24430"/>
    <cellStyle name="Separador de milhares 8 2 2 3 2 2 3 2" xfId="27981"/>
    <cellStyle name="Separador de milhares 8 2 2 3 2 2 3 2 2" xfId="55494"/>
    <cellStyle name="Separador de milhares 8 2 2 3 2 2 3 3" xfId="49543"/>
    <cellStyle name="Separador de milhares 8 2 2 3 2 2 4" xfId="26206"/>
    <cellStyle name="Separador de milhares 8 2 2 3 2 2 4 2" xfId="55491"/>
    <cellStyle name="Separador de milhares 8 2 2 3 2 2 5" xfId="49540"/>
    <cellStyle name="Separador de milhares 8 2 2 3 2 3" xfId="23039"/>
    <cellStyle name="Separador de milhares 8 2 2 3 2 3 2" xfId="24815"/>
    <cellStyle name="Separador de milhares 8 2 2 3 2 3 2 2" xfId="28366"/>
    <cellStyle name="Separador de milhares 8 2 2 3 2 3 2 2 2" xfId="55496"/>
    <cellStyle name="Separador de milhares 8 2 2 3 2 3 2 3" xfId="49545"/>
    <cellStyle name="Separador de milhares 8 2 2 3 2 3 3" xfId="26590"/>
    <cellStyle name="Separador de milhares 8 2 2 3 2 3 3 2" xfId="55495"/>
    <cellStyle name="Separador de milhares 8 2 2 3 2 3 4" xfId="49544"/>
    <cellStyle name="Separador de milhares 8 2 2 3 2 4" xfId="23927"/>
    <cellStyle name="Separador de milhares 8 2 2 3 2 4 2" xfId="27478"/>
    <cellStyle name="Separador de milhares 8 2 2 3 2 4 2 2" xfId="55497"/>
    <cellStyle name="Separador de milhares 8 2 2 3 2 4 3" xfId="49546"/>
    <cellStyle name="Separador de milhares 8 2 2 3 2 5" xfId="25703"/>
    <cellStyle name="Separador de milhares 8 2 2 3 2 5 2" xfId="55490"/>
    <cellStyle name="Separador de milhares 8 2 2 3 2 6" xfId="49539"/>
    <cellStyle name="Separador de milhares 8 2 2 4" xfId="21924"/>
    <cellStyle name="Separador de milhares 8 2 2 4 2" xfId="22487"/>
    <cellStyle name="Separador de milhares 8 2 2 4 2 2" xfId="23374"/>
    <cellStyle name="Separador de milhares 8 2 2 4 2 2 2" xfId="25150"/>
    <cellStyle name="Separador de milhares 8 2 2 4 2 2 2 2" xfId="28701"/>
    <cellStyle name="Separador de milhares 8 2 2 4 2 2 2 2 2" xfId="55501"/>
    <cellStyle name="Separador de milhares 8 2 2 4 2 2 2 3" xfId="49550"/>
    <cellStyle name="Separador de milhares 8 2 2 4 2 2 3" xfId="26925"/>
    <cellStyle name="Separador de milhares 8 2 2 4 2 2 3 2" xfId="55500"/>
    <cellStyle name="Separador de milhares 8 2 2 4 2 2 4" xfId="49549"/>
    <cellStyle name="Separador de milhares 8 2 2 4 2 3" xfId="24262"/>
    <cellStyle name="Separador de milhares 8 2 2 4 2 3 2" xfId="27813"/>
    <cellStyle name="Separador de milhares 8 2 2 4 2 3 2 2" xfId="55502"/>
    <cellStyle name="Separador de milhares 8 2 2 4 2 3 3" xfId="49551"/>
    <cellStyle name="Separador de milhares 8 2 2 4 2 4" xfId="26038"/>
    <cellStyle name="Separador de milhares 8 2 2 4 2 4 2" xfId="55499"/>
    <cellStyle name="Separador de milhares 8 2 2 4 2 5" xfId="49548"/>
    <cellStyle name="Separador de milhares 8 2 2 4 3" xfId="22871"/>
    <cellStyle name="Separador de milhares 8 2 2 4 3 2" xfId="24647"/>
    <cellStyle name="Separador de milhares 8 2 2 4 3 2 2" xfId="28198"/>
    <cellStyle name="Separador de milhares 8 2 2 4 3 2 2 2" xfId="55504"/>
    <cellStyle name="Separador de milhares 8 2 2 4 3 2 3" xfId="49553"/>
    <cellStyle name="Separador de milhares 8 2 2 4 3 3" xfId="26422"/>
    <cellStyle name="Separador de milhares 8 2 2 4 3 3 2" xfId="55503"/>
    <cellStyle name="Separador de milhares 8 2 2 4 3 4" xfId="49552"/>
    <cellStyle name="Separador de milhares 8 2 2 4 4" xfId="23759"/>
    <cellStyle name="Separador de milhares 8 2 2 4 4 2" xfId="27310"/>
    <cellStyle name="Separador de milhares 8 2 2 4 4 2 2" xfId="55505"/>
    <cellStyle name="Separador de milhares 8 2 2 4 4 3" xfId="49554"/>
    <cellStyle name="Separador de milhares 8 2 2 4 5" xfId="25535"/>
    <cellStyle name="Separador de milhares 8 2 2 4 5 2" xfId="55498"/>
    <cellStyle name="Separador de milhares 8 2 2 4 6" xfId="49547"/>
    <cellStyle name="Separador de milhares 8 2 2 5" xfId="56168"/>
    <cellStyle name="Separador de milhares 8 2 3" xfId="1896"/>
    <cellStyle name="Separador de milhares 8 2 3 2" xfId="22064"/>
    <cellStyle name="Separador de milhares 8 2 3 2 2" xfId="22627"/>
    <cellStyle name="Separador de milhares 8 2 3 2 2 2" xfId="23514"/>
    <cellStyle name="Separador de milhares 8 2 3 2 2 2 2" xfId="25290"/>
    <cellStyle name="Separador de milhares 8 2 3 2 2 2 2 2" xfId="28841"/>
    <cellStyle name="Separador de milhares 8 2 3 2 2 2 2 2 2" xfId="55509"/>
    <cellStyle name="Separador de milhares 8 2 3 2 2 2 2 3" xfId="49558"/>
    <cellStyle name="Separador de milhares 8 2 3 2 2 2 3" xfId="27065"/>
    <cellStyle name="Separador de milhares 8 2 3 2 2 2 3 2" xfId="55508"/>
    <cellStyle name="Separador de milhares 8 2 3 2 2 2 4" xfId="49557"/>
    <cellStyle name="Separador de milhares 8 2 3 2 2 3" xfId="24402"/>
    <cellStyle name="Separador de milhares 8 2 3 2 2 3 2" xfId="27953"/>
    <cellStyle name="Separador de milhares 8 2 3 2 2 3 2 2" xfId="55510"/>
    <cellStyle name="Separador de milhares 8 2 3 2 2 3 3" xfId="49559"/>
    <cellStyle name="Separador de milhares 8 2 3 2 2 4" xfId="26178"/>
    <cellStyle name="Separador de milhares 8 2 3 2 2 4 2" xfId="55507"/>
    <cellStyle name="Separador de milhares 8 2 3 2 2 5" xfId="49556"/>
    <cellStyle name="Separador de milhares 8 2 3 2 3" xfId="23011"/>
    <cellStyle name="Separador de milhares 8 2 3 2 3 2" xfId="24787"/>
    <cellStyle name="Separador de milhares 8 2 3 2 3 2 2" xfId="28338"/>
    <cellStyle name="Separador de milhares 8 2 3 2 3 2 2 2" xfId="55512"/>
    <cellStyle name="Separador de milhares 8 2 3 2 3 2 3" xfId="49561"/>
    <cellStyle name="Separador de milhares 8 2 3 2 3 3" xfId="26562"/>
    <cellStyle name="Separador de milhares 8 2 3 2 3 3 2" xfId="55511"/>
    <cellStyle name="Separador de milhares 8 2 3 2 3 4" xfId="49560"/>
    <cellStyle name="Separador de milhares 8 2 3 2 4" xfId="23899"/>
    <cellStyle name="Separador de milhares 8 2 3 2 4 2" xfId="27450"/>
    <cellStyle name="Separador de milhares 8 2 3 2 4 2 2" xfId="55513"/>
    <cellStyle name="Separador de milhares 8 2 3 2 4 3" xfId="49562"/>
    <cellStyle name="Separador de milhares 8 2 3 2 5" xfId="25675"/>
    <cellStyle name="Separador de milhares 8 2 3 2 5 2" xfId="55506"/>
    <cellStyle name="Separador de milhares 8 2 3 2 6" xfId="49555"/>
    <cellStyle name="Separador de milhares 8 2 4" xfId="29262"/>
    <cellStyle name="Separador de milhares 8 2 4 2" xfId="52567"/>
    <cellStyle name="Separador de milhares 8 2 5" xfId="29269"/>
    <cellStyle name="Separador de milhares 8 2 5 2" xfId="52569"/>
    <cellStyle name="Separador de milhares 8 2 6" xfId="29275"/>
    <cellStyle name="Separador de milhares 8 2 6 2" xfId="52570"/>
    <cellStyle name="Separador de milhares 8 3" xfId="1665"/>
    <cellStyle name="Separador de milhares 8 3 2" xfId="1822"/>
    <cellStyle name="Separador de milhares 8 3 2 10" xfId="29053"/>
    <cellStyle name="Separador de milhares 8 3 2 11" xfId="29196"/>
    <cellStyle name="Separador de milhares 8 3 2 12" xfId="56171"/>
    <cellStyle name="Separador de milhares 8 3 2 2" xfId="2108"/>
    <cellStyle name="Separador de milhares 8 3 2 2 2" xfId="22112"/>
    <cellStyle name="Separador de milhares 8 3 2 2 2 2" xfId="22675"/>
    <cellStyle name="Separador de milhares 8 3 2 2 2 2 2" xfId="23562"/>
    <cellStyle name="Separador de milhares 8 3 2 2 2 2 2 2" xfId="25338"/>
    <cellStyle name="Separador de milhares 8 3 2 2 2 2 2 2 2" xfId="28889"/>
    <cellStyle name="Separador de milhares 8 3 2 2 2 2 2 2 2 2" xfId="55518"/>
    <cellStyle name="Separador de milhares 8 3 2 2 2 2 2 2 3" xfId="49567"/>
    <cellStyle name="Separador de milhares 8 3 2 2 2 2 2 3" xfId="27113"/>
    <cellStyle name="Separador de milhares 8 3 2 2 2 2 2 3 2" xfId="55517"/>
    <cellStyle name="Separador de milhares 8 3 2 2 2 2 2 4" xfId="49566"/>
    <cellStyle name="Separador de milhares 8 3 2 2 2 2 3" xfId="24450"/>
    <cellStyle name="Separador de milhares 8 3 2 2 2 2 3 2" xfId="28001"/>
    <cellStyle name="Separador de milhares 8 3 2 2 2 2 3 2 2" xfId="55519"/>
    <cellStyle name="Separador de milhares 8 3 2 2 2 2 3 3" xfId="49568"/>
    <cellStyle name="Separador de milhares 8 3 2 2 2 2 4" xfId="26226"/>
    <cellStyle name="Separador de milhares 8 3 2 2 2 2 4 2" xfId="55516"/>
    <cellStyle name="Separador de milhares 8 3 2 2 2 2 5" xfId="49565"/>
    <cellStyle name="Separador de milhares 8 3 2 2 2 3" xfId="23059"/>
    <cellStyle name="Separador de milhares 8 3 2 2 2 3 2" xfId="24835"/>
    <cellStyle name="Separador de milhares 8 3 2 2 2 3 2 2" xfId="28386"/>
    <cellStyle name="Separador de milhares 8 3 2 2 2 3 2 2 2" xfId="55521"/>
    <cellStyle name="Separador de milhares 8 3 2 2 2 3 2 3" xfId="49570"/>
    <cellStyle name="Separador de milhares 8 3 2 2 2 3 3" xfId="26610"/>
    <cellStyle name="Separador de milhares 8 3 2 2 2 3 3 2" xfId="55520"/>
    <cellStyle name="Separador de milhares 8 3 2 2 2 3 4" xfId="49569"/>
    <cellStyle name="Separador de milhares 8 3 2 2 2 4" xfId="23947"/>
    <cellStyle name="Separador de milhares 8 3 2 2 2 4 2" xfId="27498"/>
    <cellStyle name="Separador de milhares 8 3 2 2 2 4 2 2" xfId="55522"/>
    <cellStyle name="Separador de milhares 8 3 2 2 2 4 3" xfId="49571"/>
    <cellStyle name="Separador de milhares 8 3 2 2 2 5" xfId="25723"/>
    <cellStyle name="Separador de milhares 8 3 2 2 2 5 2" xfId="55515"/>
    <cellStyle name="Separador de milhares 8 3 2 2 2 6" xfId="49564"/>
    <cellStyle name="Separador de milhares 8 3 2 2 3" xfId="22473"/>
    <cellStyle name="Separador de milhares 8 3 2 2 3 2" xfId="23360"/>
    <cellStyle name="Separador de milhares 8 3 2 2 3 2 2" xfId="25136"/>
    <cellStyle name="Separador de milhares 8 3 2 2 3 2 2 2" xfId="28687"/>
    <cellStyle name="Separador de milhares 8 3 2 2 3 2 2 2 2" xfId="55525"/>
    <cellStyle name="Separador de milhares 8 3 2 2 3 2 2 3" xfId="49574"/>
    <cellStyle name="Separador de milhares 8 3 2 2 3 2 3" xfId="26911"/>
    <cellStyle name="Separador de milhares 8 3 2 2 3 2 3 2" xfId="55524"/>
    <cellStyle name="Separador de milhares 8 3 2 2 3 2 4" xfId="49573"/>
    <cellStyle name="Separador de milhares 8 3 2 2 3 3" xfId="24248"/>
    <cellStyle name="Separador de milhares 8 3 2 2 3 3 2" xfId="27799"/>
    <cellStyle name="Separador de milhares 8 3 2 2 3 3 2 2" xfId="55526"/>
    <cellStyle name="Separador de milhares 8 3 2 2 3 3 3" xfId="49575"/>
    <cellStyle name="Separador de milhares 8 3 2 2 3 4" xfId="26024"/>
    <cellStyle name="Separador de milhares 8 3 2 2 3 4 2" xfId="55523"/>
    <cellStyle name="Separador de milhares 8 3 2 2 3 5" xfId="49572"/>
    <cellStyle name="Separador de milhares 8 3 2 2 4" xfId="22857"/>
    <cellStyle name="Separador de milhares 8 3 2 2 4 2" xfId="24633"/>
    <cellStyle name="Separador de milhares 8 3 2 2 4 2 2" xfId="28184"/>
    <cellStyle name="Separador de milhares 8 3 2 2 4 2 2 2" xfId="55528"/>
    <cellStyle name="Separador de milhares 8 3 2 2 4 2 3" xfId="49577"/>
    <cellStyle name="Separador de milhares 8 3 2 2 4 3" xfId="26408"/>
    <cellStyle name="Separador de milhares 8 3 2 2 4 3 2" xfId="55527"/>
    <cellStyle name="Separador de milhares 8 3 2 2 4 4" xfId="49576"/>
    <cellStyle name="Separador de milhares 8 3 2 2 5" xfId="23745"/>
    <cellStyle name="Separador de milhares 8 3 2 2 5 2" xfId="27296"/>
    <cellStyle name="Separador de milhares 8 3 2 2 5 2 2" xfId="55529"/>
    <cellStyle name="Separador de milhares 8 3 2 2 5 3" xfId="49578"/>
    <cellStyle name="Separador de milhares 8 3 2 2 6" xfId="25521"/>
    <cellStyle name="Separador de milhares 8 3 2 2 6 2" xfId="55514"/>
    <cellStyle name="Separador de milhares 8 3 2 2 7" xfId="49563"/>
    <cellStyle name="Separador de milhares 8 3 2 3" xfId="2085"/>
    <cellStyle name="Separador de milhares 8 3 2 3 2" xfId="22106"/>
    <cellStyle name="Separador de milhares 8 3 2 3 2 2" xfId="22669"/>
    <cellStyle name="Separador de milhares 8 3 2 3 2 2 2" xfId="23556"/>
    <cellStyle name="Separador de milhares 8 3 2 3 2 2 2 2" xfId="25332"/>
    <cellStyle name="Separador de milhares 8 3 2 3 2 2 2 2 2" xfId="28883"/>
    <cellStyle name="Separador de milhares 8 3 2 3 2 2 2 2 2 2" xfId="55533"/>
    <cellStyle name="Separador de milhares 8 3 2 3 2 2 2 2 3" xfId="49582"/>
    <cellStyle name="Separador de milhares 8 3 2 3 2 2 2 3" xfId="27107"/>
    <cellStyle name="Separador de milhares 8 3 2 3 2 2 2 3 2" xfId="55532"/>
    <cellStyle name="Separador de milhares 8 3 2 3 2 2 2 4" xfId="49581"/>
    <cellStyle name="Separador de milhares 8 3 2 3 2 2 3" xfId="24444"/>
    <cellStyle name="Separador de milhares 8 3 2 3 2 2 3 2" xfId="27995"/>
    <cellStyle name="Separador de milhares 8 3 2 3 2 2 3 2 2" xfId="55534"/>
    <cellStyle name="Separador de milhares 8 3 2 3 2 2 3 3" xfId="49583"/>
    <cellStyle name="Separador de milhares 8 3 2 3 2 2 4" xfId="26220"/>
    <cellStyle name="Separador de milhares 8 3 2 3 2 2 4 2" xfId="55531"/>
    <cellStyle name="Separador de milhares 8 3 2 3 2 2 5" xfId="49580"/>
    <cellStyle name="Separador de milhares 8 3 2 3 2 3" xfId="23053"/>
    <cellStyle name="Separador de milhares 8 3 2 3 2 3 2" xfId="24829"/>
    <cellStyle name="Separador de milhares 8 3 2 3 2 3 2 2" xfId="28380"/>
    <cellStyle name="Separador de milhares 8 3 2 3 2 3 2 2 2" xfId="55536"/>
    <cellStyle name="Separador de milhares 8 3 2 3 2 3 2 3" xfId="49585"/>
    <cellStyle name="Separador de milhares 8 3 2 3 2 3 3" xfId="26604"/>
    <cellStyle name="Separador de milhares 8 3 2 3 2 3 3 2" xfId="55535"/>
    <cellStyle name="Separador de milhares 8 3 2 3 2 3 4" xfId="49584"/>
    <cellStyle name="Separador de milhares 8 3 2 3 2 4" xfId="23941"/>
    <cellStyle name="Separador de milhares 8 3 2 3 2 4 2" xfId="27492"/>
    <cellStyle name="Separador de milhares 8 3 2 3 2 4 2 2" xfId="55537"/>
    <cellStyle name="Separador de milhares 8 3 2 3 2 4 3" xfId="49586"/>
    <cellStyle name="Separador de milhares 8 3 2 3 2 5" xfId="25717"/>
    <cellStyle name="Separador de milhares 8 3 2 3 2 5 2" xfId="55530"/>
    <cellStyle name="Separador de milhares 8 3 2 3 2 6" xfId="49579"/>
    <cellStyle name="Separador de milhares 8 3 2 4" xfId="22031"/>
    <cellStyle name="Separador de milhares 8 3 2 4 2" xfId="22594"/>
    <cellStyle name="Separador de milhares 8 3 2 4 2 2" xfId="23481"/>
    <cellStyle name="Separador de milhares 8 3 2 4 2 2 2" xfId="25257"/>
    <cellStyle name="Separador de milhares 8 3 2 4 2 2 2 2" xfId="28808"/>
    <cellStyle name="Separador de milhares 8 3 2 4 2 2 2 2 2" xfId="55541"/>
    <cellStyle name="Separador de milhares 8 3 2 4 2 2 2 3" xfId="49590"/>
    <cellStyle name="Separador de milhares 8 3 2 4 2 2 3" xfId="27032"/>
    <cellStyle name="Separador de milhares 8 3 2 4 2 2 3 2" xfId="55540"/>
    <cellStyle name="Separador de milhares 8 3 2 4 2 2 4" xfId="49589"/>
    <cellStyle name="Separador de milhares 8 3 2 4 2 3" xfId="24369"/>
    <cellStyle name="Separador de milhares 8 3 2 4 2 3 2" xfId="27920"/>
    <cellStyle name="Separador de milhares 8 3 2 4 2 3 2 2" xfId="55542"/>
    <cellStyle name="Separador de milhares 8 3 2 4 2 3 3" xfId="49591"/>
    <cellStyle name="Separador de milhares 8 3 2 4 2 4" xfId="26145"/>
    <cellStyle name="Separador de milhares 8 3 2 4 2 4 2" xfId="55539"/>
    <cellStyle name="Separador de milhares 8 3 2 4 2 5" xfId="49588"/>
    <cellStyle name="Separador de milhares 8 3 2 4 3" xfId="22978"/>
    <cellStyle name="Separador de milhares 8 3 2 4 3 2" xfId="24754"/>
    <cellStyle name="Separador de milhares 8 3 2 4 3 2 2" xfId="28305"/>
    <cellStyle name="Separador de milhares 8 3 2 4 3 2 2 2" xfId="55544"/>
    <cellStyle name="Separador de milhares 8 3 2 4 3 2 3" xfId="49593"/>
    <cellStyle name="Separador de milhares 8 3 2 4 3 3" xfId="26529"/>
    <cellStyle name="Separador de milhares 8 3 2 4 3 3 2" xfId="55543"/>
    <cellStyle name="Separador de milhares 8 3 2 4 3 4" xfId="49592"/>
    <cellStyle name="Separador de milhares 8 3 2 4 4" xfId="23866"/>
    <cellStyle name="Separador de milhares 8 3 2 4 4 2" xfId="27417"/>
    <cellStyle name="Separador de milhares 8 3 2 4 4 2 2" xfId="55545"/>
    <cellStyle name="Separador de milhares 8 3 2 4 4 3" xfId="49594"/>
    <cellStyle name="Separador de milhares 8 3 2 4 5" xfId="25642"/>
    <cellStyle name="Separador de milhares 8 3 2 4 5 2" xfId="55538"/>
    <cellStyle name="Separador de milhares 8 3 2 4 6" xfId="49587"/>
    <cellStyle name="Separador de milhares 8 3 2 5" xfId="22335"/>
    <cellStyle name="Separador de milhares 8 3 2 5 2" xfId="23222"/>
    <cellStyle name="Separador de milhares 8 3 2 5 2 2" xfId="24998"/>
    <cellStyle name="Separador de milhares 8 3 2 5 2 2 2" xfId="28549"/>
    <cellStyle name="Separador de milhares 8 3 2 5 2 2 2 2" xfId="55548"/>
    <cellStyle name="Separador de milhares 8 3 2 5 2 2 3" xfId="49597"/>
    <cellStyle name="Separador de milhares 8 3 2 5 2 3" xfId="26773"/>
    <cellStyle name="Separador de milhares 8 3 2 5 2 3 2" xfId="55547"/>
    <cellStyle name="Separador de milhares 8 3 2 5 2 4" xfId="49596"/>
    <cellStyle name="Separador de milhares 8 3 2 5 3" xfId="24110"/>
    <cellStyle name="Separador de milhares 8 3 2 5 3 2" xfId="27661"/>
    <cellStyle name="Separador de milhares 8 3 2 5 3 2 2" xfId="55549"/>
    <cellStyle name="Separador de milhares 8 3 2 5 3 3" xfId="49598"/>
    <cellStyle name="Separador de milhares 8 3 2 5 4" xfId="25886"/>
    <cellStyle name="Separador de milhares 8 3 2 5 4 2" xfId="55546"/>
    <cellStyle name="Separador de milhares 8 3 2 5 5" xfId="49595"/>
    <cellStyle name="Separador de milhares 8 3 2 6" xfId="22454"/>
    <cellStyle name="Separador de milhares 8 3 2 6 2" xfId="23341"/>
    <cellStyle name="Separador de milhares 8 3 2 6 2 2" xfId="25117"/>
    <cellStyle name="Separador de milhares 8 3 2 6 2 2 2" xfId="28668"/>
    <cellStyle name="Separador de milhares 8 3 2 6 2 2 2 2" xfId="55552"/>
    <cellStyle name="Separador de milhares 8 3 2 6 2 2 3" xfId="49601"/>
    <cellStyle name="Separador de milhares 8 3 2 6 2 3" xfId="26892"/>
    <cellStyle name="Separador de milhares 8 3 2 6 2 3 2" xfId="55551"/>
    <cellStyle name="Separador de milhares 8 3 2 6 2 4" xfId="49600"/>
    <cellStyle name="Separador de milhares 8 3 2 6 3" xfId="24229"/>
    <cellStyle name="Separador de milhares 8 3 2 6 3 2" xfId="27780"/>
    <cellStyle name="Separador de milhares 8 3 2 6 3 2 2" xfId="55553"/>
    <cellStyle name="Separador de milhares 8 3 2 6 3 3" xfId="49602"/>
    <cellStyle name="Separador de milhares 8 3 2 6 4" xfId="26005"/>
    <cellStyle name="Separador de milhares 8 3 2 6 4 2" xfId="55550"/>
    <cellStyle name="Separador de milhares 8 3 2 6 5" xfId="49599"/>
    <cellStyle name="Separador de milhares 8 3 2 7" xfId="22838"/>
    <cellStyle name="Separador de milhares 8 3 2 7 2" xfId="24614"/>
    <cellStyle name="Separador de milhares 8 3 2 7 2 2" xfId="28165"/>
    <cellStyle name="Separador de milhares 8 3 2 7 2 2 2" xfId="55555"/>
    <cellStyle name="Separador de milhares 8 3 2 7 2 3" xfId="49604"/>
    <cellStyle name="Separador de milhares 8 3 2 7 3" xfId="26389"/>
    <cellStyle name="Separador de milhares 8 3 2 7 3 2" xfId="55554"/>
    <cellStyle name="Separador de milhares 8 3 2 7 4" xfId="49603"/>
    <cellStyle name="Separador de milhares 8 3 2 8" xfId="23726"/>
    <cellStyle name="Separador de milhares 8 3 2 8 2" xfId="27277"/>
    <cellStyle name="Separador de milhares 8 3 2 8 2 2" xfId="55556"/>
    <cellStyle name="Separador de milhares 8 3 2 8 3" xfId="49605"/>
    <cellStyle name="Separador de milhares 8 3 2 9" xfId="25502"/>
    <cellStyle name="Separador de milhares 8 3 2 9 2" xfId="52547"/>
    <cellStyle name="Separador de milhares 8 3 3" xfId="2034"/>
    <cellStyle name="Separador de milhares 8 3 3 2" xfId="22089"/>
    <cellStyle name="Separador de milhares 8 3 3 2 2" xfId="22652"/>
    <cellStyle name="Separador de milhares 8 3 3 2 2 2" xfId="23539"/>
    <cellStyle name="Separador de milhares 8 3 3 2 2 2 2" xfId="25315"/>
    <cellStyle name="Separador de milhares 8 3 3 2 2 2 2 2" xfId="28866"/>
    <cellStyle name="Separador de milhares 8 3 3 2 2 2 2 2 2" xfId="55560"/>
    <cellStyle name="Separador de milhares 8 3 3 2 2 2 2 3" xfId="49609"/>
    <cellStyle name="Separador de milhares 8 3 3 2 2 2 3" xfId="27090"/>
    <cellStyle name="Separador de milhares 8 3 3 2 2 2 3 2" xfId="55559"/>
    <cellStyle name="Separador de milhares 8 3 3 2 2 2 4" xfId="49608"/>
    <cellStyle name="Separador de milhares 8 3 3 2 2 3" xfId="24427"/>
    <cellStyle name="Separador de milhares 8 3 3 2 2 3 2" xfId="27978"/>
    <cellStyle name="Separador de milhares 8 3 3 2 2 3 2 2" xfId="55561"/>
    <cellStyle name="Separador de milhares 8 3 3 2 2 3 3" xfId="49610"/>
    <cellStyle name="Separador de milhares 8 3 3 2 2 4" xfId="26203"/>
    <cellStyle name="Separador de milhares 8 3 3 2 2 4 2" xfId="55558"/>
    <cellStyle name="Separador de milhares 8 3 3 2 2 5" xfId="49607"/>
    <cellStyle name="Separador de milhares 8 3 3 2 3" xfId="23036"/>
    <cellStyle name="Separador de milhares 8 3 3 2 3 2" xfId="24812"/>
    <cellStyle name="Separador de milhares 8 3 3 2 3 2 2" xfId="28363"/>
    <cellStyle name="Separador de milhares 8 3 3 2 3 2 2 2" xfId="55563"/>
    <cellStyle name="Separador de milhares 8 3 3 2 3 2 3" xfId="49612"/>
    <cellStyle name="Separador de milhares 8 3 3 2 3 3" xfId="26587"/>
    <cellStyle name="Separador de milhares 8 3 3 2 3 3 2" xfId="55562"/>
    <cellStyle name="Separador de milhares 8 3 3 2 3 4" xfId="49611"/>
    <cellStyle name="Separador de milhares 8 3 3 2 4" xfId="23924"/>
    <cellStyle name="Separador de milhares 8 3 3 2 4 2" xfId="27475"/>
    <cellStyle name="Separador de milhares 8 3 3 2 4 2 2" xfId="55564"/>
    <cellStyle name="Separador de milhares 8 3 3 2 4 3" xfId="49613"/>
    <cellStyle name="Separador de milhares 8 3 3 2 5" xfId="25700"/>
    <cellStyle name="Separador de milhares 8 3 3 2 5 2" xfId="55557"/>
    <cellStyle name="Separador de milhares 8 3 3 2 6" xfId="49606"/>
    <cellStyle name="Separador de milhares 8 3 4" xfId="56170"/>
    <cellStyle name="Separador de milhares 8 4" xfId="1664"/>
    <cellStyle name="Separador de milhares 8 4 2" xfId="1871"/>
    <cellStyle name="Separador de milhares 8 4 2 2" xfId="22052"/>
    <cellStyle name="Separador de milhares 8 4 2 2 2" xfId="22615"/>
    <cellStyle name="Separador de milhares 8 4 2 2 2 2" xfId="23502"/>
    <cellStyle name="Separador de milhares 8 4 2 2 2 2 2" xfId="25278"/>
    <cellStyle name="Separador de milhares 8 4 2 2 2 2 2 2" xfId="28829"/>
    <cellStyle name="Separador de milhares 8 4 2 2 2 2 2 2 2" xfId="55568"/>
    <cellStyle name="Separador de milhares 8 4 2 2 2 2 2 3" xfId="49617"/>
    <cellStyle name="Separador de milhares 8 4 2 2 2 2 3" xfId="27053"/>
    <cellStyle name="Separador de milhares 8 4 2 2 2 2 3 2" xfId="55567"/>
    <cellStyle name="Separador de milhares 8 4 2 2 2 2 4" xfId="49616"/>
    <cellStyle name="Separador de milhares 8 4 2 2 2 3" xfId="24390"/>
    <cellStyle name="Separador de milhares 8 4 2 2 2 3 2" xfId="27941"/>
    <cellStyle name="Separador de milhares 8 4 2 2 2 3 2 2" xfId="55569"/>
    <cellStyle name="Separador de milhares 8 4 2 2 2 3 3" xfId="49618"/>
    <cellStyle name="Separador de milhares 8 4 2 2 2 4" xfId="26166"/>
    <cellStyle name="Separador de milhares 8 4 2 2 2 4 2" xfId="55566"/>
    <cellStyle name="Separador de milhares 8 4 2 2 2 5" xfId="49615"/>
    <cellStyle name="Separador de milhares 8 4 2 2 3" xfId="22999"/>
    <cellStyle name="Separador de milhares 8 4 2 2 3 2" xfId="24775"/>
    <cellStyle name="Separador de milhares 8 4 2 2 3 2 2" xfId="28326"/>
    <cellStyle name="Separador de milhares 8 4 2 2 3 2 2 2" xfId="55571"/>
    <cellStyle name="Separador de milhares 8 4 2 2 3 2 3" xfId="49620"/>
    <cellStyle name="Separador de milhares 8 4 2 2 3 3" xfId="26550"/>
    <cellStyle name="Separador de milhares 8 4 2 2 3 3 2" xfId="55570"/>
    <cellStyle name="Separador de milhares 8 4 2 2 3 4" xfId="49619"/>
    <cellStyle name="Separador de milhares 8 4 2 2 4" xfId="23887"/>
    <cellStyle name="Separador de milhares 8 4 2 2 4 2" xfId="27438"/>
    <cellStyle name="Separador de milhares 8 4 2 2 4 2 2" xfId="55572"/>
    <cellStyle name="Separador de milhares 8 4 2 2 4 3" xfId="49621"/>
    <cellStyle name="Separador de milhares 8 4 2 2 5" xfId="25663"/>
    <cellStyle name="Separador de milhares 8 4 2 2 5 2" xfId="55565"/>
    <cellStyle name="Separador de milhares 8 4 2 2 6" xfId="49614"/>
    <cellStyle name="Separador de milhares 8 4 2 3" xfId="22466"/>
    <cellStyle name="Separador de milhares 8 4 2 3 2" xfId="23353"/>
    <cellStyle name="Separador de milhares 8 4 2 3 2 2" xfId="25129"/>
    <cellStyle name="Separador de milhares 8 4 2 3 2 2 2" xfId="28680"/>
    <cellStyle name="Separador de milhares 8 4 2 3 2 2 2 2" xfId="55575"/>
    <cellStyle name="Separador de milhares 8 4 2 3 2 2 3" xfId="49624"/>
    <cellStyle name="Separador de milhares 8 4 2 3 2 3" xfId="26904"/>
    <cellStyle name="Separador de milhares 8 4 2 3 2 3 2" xfId="55574"/>
    <cellStyle name="Separador de milhares 8 4 2 3 2 4" xfId="49623"/>
    <cellStyle name="Separador de milhares 8 4 2 3 3" xfId="24241"/>
    <cellStyle name="Separador de milhares 8 4 2 3 3 2" xfId="27792"/>
    <cellStyle name="Separador de milhares 8 4 2 3 3 2 2" xfId="55576"/>
    <cellStyle name="Separador de milhares 8 4 2 3 3 3" xfId="49625"/>
    <cellStyle name="Separador de milhares 8 4 2 3 4" xfId="26017"/>
    <cellStyle name="Separador de milhares 8 4 2 3 4 2" xfId="55573"/>
    <cellStyle name="Separador de milhares 8 4 2 3 5" xfId="49622"/>
    <cellStyle name="Separador de milhares 8 4 2 4" xfId="22850"/>
    <cellStyle name="Separador de milhares 8 4 2 4 2" xfId="24626"/>
    <cellStyle name="Separador de milhares 8 4 2 4 2 2" xfId="28177"/>
    <cellStyle name="Separador de milhares 8 4 2 4 2 2 2" xfId="55578"/>
    <cellStyle name="Separador de milhares 8 4 2 4 2 3" xfId="49627"/>
    <cellStyle name="Separador de milhares 8 4 2 4 3" xfId="26401"/>
    <cellStyle name="Separador de milhares 8 4 2 4 3 2" xfId="55577"/>
    <cellStyle name="Separador de milhares 8 4 2 4 4" xfId="49626"/>
    <cellStyle name="Separador de milhares 8 4 2 5" xfId="23738"/>
    <cellStyle name="Separador de milhares 8 4 2 5 2" xfId="27289"/>
    <cellStyle name="Separador de milhares 8 4 2 5 2 2" xfId="55579"/>
    <cellStyle name="Separador de milhares 8 4 2 5 3" xfId="49628"/>
    <cellStyle name="Separador de milhares 8 4 2 6" xfId="25514"/>
    <cellStyle name="Separador de milhares 8 4 2 6 2" xfId="52559"/>
    <cellStyle name="Separador de milhares 8 4 2 7" xfId="29065"/>
    <cellStyle name="Separador de milhares 8 4 2 8" xfId="29208"/>
    <cellStyle name="Separador de milhares 8 4 2 9" xfId="56172"/>
    <cellStyle name="Separador de milhares 8 5" xfId="1684"/>
    <cellStyle name="Separador de milhares 8 5 2" xfId="21923"/>
    <cellStyle name="Separador de milhares 8 5 2 2" xfId="22486"/>
    <cellStyle name="Separador de milhares 8 5 2 2 2" xfId="23373"/>
    <cellStyle name="Separador de milhares 8 5 2 2 2 2" xfId="25149"/>
    <cellStyle name="Separador de milhares 8 5 2 2 2 2 2" xfId="28700"/>
    <cellStyle name="Separador de milhares 8 5 2 2 2 2 2 2" xfId="55583"/>
    <cellStyle name="Separador de milhares 8 5 2 2 2 2 3" xfId="49632"/>
    <cellStyle name="Separador de milhares 8 5 2 2 2 3" xfId="26924"/>
    <cellStyle name="Separador de milhares 8 5 2 2 2 3 2" xfId="55582"/>
    <cellStyle name="Separador de milhares 8 5 2 2 2 4" xfId="49631"/>
    <cellStyle name="Separador de milhares 8 5 2 2 3" xfId="24261"/>
    <cellStyle name="Separador de milhares 8 5 2 2 3 2" xfId="27812"/>
    <cellStyle name="Separador de milhares 8 5 2 2 3 2 2" xfId="55584"/>
    <cellStyle name="Separador de milhares 8 5 2 2 3 3" xfId="49633"/>
    <cellStyle name="Separador de milhares 8 5 2 2 4" xfId="26037"/>
    <cellStyle name="Separador de milhares 8 5 2 2 4 2" xfId="55581"/>
    <cellStyle name="Separador de milhares 8 5 2 2 5" xfId="49630"/>
    <cellStyle name="Separador de milhares 8 5 2 3" xfId="22870"/>
    <cellStyle name="Separador de milhares 8 5 2 3 2" xfId="24646"/>
    <cellStyle name="Separador de milhares 8 5 2 3 2 2" xfId="28197"/>
    <cellStyle name="Separador de milhares 8 5 2 3 2 2 2" xfId="55586"/>
    <cellStyle name="Separador de milhares 8 5 2 3 2 3" xfId="49635"/>
    <cellStyle name="Separador de milhares 8 5 2 3 3" xfId="26421"/>
    <cellStyle name="Separador de milhares 8 5 2 3 3 2" xfId="55585"/>
    <cellStyle name="Separador de milhares 8 5 2 3 4" xfId="49634"/>
    <cellStyle name="Separador de milhares 8 5 2 4" xfId="23758"/>
    <cellStyle name="Separador de milhares 8 5 2 4 2" xfId="27309"/>
    <cellStyle name="Separador de milhares 8 5 2 4 2 2" xfId="55587"/>
    <cellStyle name="Separador de milhares 8 5 2 4 3" xfId="49636"/>
    <cellStyle name="Separador de milhares 8 5 2 5" xfId="25534"/>
    <cellStyle name="Separador de milhares 8 5 2 5 2" xfId="55580"/>
    <cellStyle name="Separador de milhares 8 5 2 6" xfId="49629"/>
    <cellStyle name="Separador de milhares 8 6" xfId="1864"/>
    <cellStyle name="Separador de milhares 8 6 2" xfId="22046"/>
    <cellStyle name="Separador de milhares 8 6 2 2" xfId="22609"/>
    <cellStyle name="Separador de milhares 8 6 2 2 2" xfId="23496"/>
    <cellStyle name="Separador de milhares 8 6 2 2 2 2" xfId="25272"/>
    <cellStyle name="Separador de milhares 8 6 2 2 2 2 2" xfId="28823"/>
    <cellStyle name="Separador de milhares 8 6 2 2 2 2 2 2" xfId="55591"/>
    <cellStyle name="Separador de milhares 8 6 2 2 2 2 3" xfId="49640"/>
    <cellStyle name="Separador de milhares 8 6 2 2 2 3" xfId="27047"/>
    <cellStyle name="Separador de milhares 8 6 2 2 2 3 2" xfId="55590"/>
    <cellStyle name="Separador de milhares 8 6 2 2 2 4" xfId="49639"/>
    <cellStyle name="Separador de milhares 8 6 2 2 3" xfId="24384"/>
    <cellStyle name="Separador de milhares 8 6 2 2 3 2" xfId="27935"/>
    <cellStyle name="Separador de milhares 8 6 2 2 3 2 2" xfId="55592"/>
    <cellStyle name="Separador de milhares 8 6 2 2 3 3" xfId="49641"/>
    <cellStyle name="Separador de milhares 8 6 2 2 4" xfId="26160"/>
    <cellStyle name="Separador de milhares 8 6 2 2 4 2" xfId="55589"/>
    <cellStyle name="Separador de milhares 8 6 2 2 5" xfId="49638"/>
    <cellStyle name="Separador de milhares 8 6 2 3" xfId="22993"/>
    <cellStyle name="Separador de milhares 8 6 2 3 2" xfId="24769"/>
    <cellStyle name="Separador de milhares 8 6 2 3 2 2" xfId="28320"/>
    <cellStyle name="Separador de milhares 8 6 2 3 2 2 2" xfId="55594"/>
    <cellStyle name="Separador de milhares 8 6 2 3 2 3" xfId="49643"/>
    <cellStyle name="Separador de milhares 8 6 2 3 3" xfId="26544"/>
    <cellStyle name="Separador de milhares 8 6 2 3 3 2" xfId="55593"/>
    <cellStyle name="Separador de milhares 8 6 2 3 4" xfId="49642"/>
    <cellStyle name="Separador de milhares 8 6 2 4" xfId="23881"/>
    <cellStyle name="Separador de milhares 8 6 2 4 2" xfId="27432"/>
    <cellStyle name="Separador de milhares 8 6 2 4 2 2" xfId="55595"/>
    <cellStyle name="Separador de milhares 8 6 2 4 3" xfId="49644"/>
    <cellStyle name="Separador de milhares 8 6 2 5" xfId="25657"/>
    <cellStyle name="Separador de milhares 8 6 2 5 2" xfId="55588"/>
    <cellStyle name="Separador de milhares 8 6 2 6" xfId="49637"/>
    <cellStyle name="Separador de milhares 8 7" xfId="29261"/>
    <cellStyle name="Separador de milhares 8 7 2" xfId="52566"/>
    <cellStyle name="Separador de milhares 8 8" xfId="29268"/>
    <cellStyle name="Separador de milhares 8 8 2" xfId="52568"/>
    <cellStyle name="Separador de milhares 8 9" xfId="29260"/>
    <cellStyle name="Separador de milhares 8 9 2" xfId="52565"/>
    <cellStyle name="Separador de milhares 9" xfId="1613"/>
    <cellStyle name="Separador de milhares 9 2" xfId="1614"/>
    <cellStyle name="Separador de milhares 9 2 2" xfId="1825"/>
    <cellStyle name="Separador de milhares 9 2 2 10" xfId="56173"/>
    <cellStyle name="Separador de milhares 9 2 2 2" xfId="22034"/>
    <cellStyle name="Separador de milhares 9 2 2 2 2" xfId="22597"/>
    <cellStyle name="Separador de milhares 9 2 2 2 2 2" xfId="23484"/>
    <cellStyle name="Separador de milhares 9 2 2 2 2 2 2" xfId="25260"/>
    <cellStyle name="Separador de milhares 9 2 2 2 2 2 2 2" xfId="28811"/>
    <cellStyle name="Separador de milhares 9 2 2 2 2 2 2 2 2" xfId="55599"/>
    <cellStyle name="Separador de milhares 9 2 2 2 2 2 2 3" xfId="49648"/>
    <cellStyle name="Separador de milhares 9 2 2 2 2 2 3" xfId="27035"/>
    <cellStyle name="Separador de milhares 9 2 2 2 2 2 3 2" xfId="55598"/>
    <cellStyle name="Separador de milhares 9 2 2 2 2 2 4" xfId="49647"/>
    <cellStyle name="Separador de milhares 9 2 2 2 2 3" xfId="24372"/>
    <cellStyle name="Separador de milhares 9 2 2 2 2 3 2" xfId="27923"/>
    <cellStyle name="Separador de milhares 9 2 2 2 2 3 2 2" xfId="55600"/>
    <cellStyle name="Separador de milhares 9 2 2 2 2 3 3" xfId="49649"/>
    <cellStyle name="Separador de milhares 9 2 2 2 2 4" xfId="26148"/>
    <cellStyle name="Separador de milhares 9 2 2 2 2 4 2" xfId="55597"/>
    <cellStyle name="Separador de milhares 9 2 2 2 2 5" xfId="49646"/>
    <cellStyle name="Separador de milhares 9 2 2 2 3" xfId="22981"/>
    <cellStyle name="Separador de milhares 9 2 2 2 3 2" xfId="24757"/>
    <cellStyle name="Separador de milhares 9 2 2 2 3 2 2" xfId="28308"/>
    <cellStyle name="Separador de milhares 9 2 2 2 3 2 2 2" xfId="55602"/>
    <cellStyle name="Separador de milhares 9 2 2 2 3 2 3" xfId="49651"/>
    <cellStyle name="Separador de milhares 9 2 2 2 3 3" xfId="26532"/>
    <cellStyle name="Separador de milhares 9 2 2 2 3 3 2" xfId="55601"/>
    <cellStyle name="Separador de milhares 9 2 2 2 3 4" xfId="49650"/>
    <cellStyle name="Separador de milhares 9 2 2 2 4" xfId="23869"/>
    <cellStyle name="Separador de milhares 9 2 2 2 4 2" xfId="27420"/>
    <cellStyle name="Separador de milhares 9 2 2 2 4 2 2" xfId="55603"/>
    <cellStyle name="Separador de milhares 9 2 2 2 4 3" xfId="49652"/>
    <cellStyle name="Separador de milhares 9 2 2 2 5" xfId="25645"/>
    <cellStyle name="Separador de milhares 9 2 2 2 5 2" xfId="55596"/>
    <cellStyle name="Separador de milhares 9 2 2 2 6" xfId="49645"/>
    <cellStyle name="Separador de milhares 9 2 2 3" xfId="22338"/>
    <cellStyle name="Separador de milhares 9 2 2 3 2" xfId="23225"/>
    <cellStyle name="Separador de milhares 9 2 2 3 2 2" xfId="25001"/>
    <cellStyle name="Separador de milhares 9 2 2 3 2 2 2" xfId="28552"/>
    <cellStyle name="Separador de milhares 9 2 2 3 2 2 2 2" xfId="55606"/>
    <cellStyle name="Separador de milhares 9 2 2 3 2 2 3" xfId="49655"/>
    <cellStyle name="Separador de milhares 9 2 2 3 2 3" xfId="26776"/>
    <cellStyle name="Separador de milhares 9 2 2 3 2 3 2" xfId="55605"/>
    <cellStyle name="Separador de milhares 9 2 2 3 2 4" xfId="49654"/>
    <cellStyle name="Separador de milhares 9 2 2 3 3" xfId="24113"/>
    <cellStyle name="Separador de milhares 9 2 2 3 3 2" xfId="27664"/>
    <cellStyle name="Separador de milhares 9 2 2 3 3 2 2" xfId="55607"/>
    <cellStyle name="Separador de milhares 9 2 2 3 3 3" xfId="49656"/>
    <cellStyle name="Separador de milhares 9 2 2 3 4" xfId="25889"/>
    <cellStyle name="Separador de milhares 9 2 2 3 4 2" xfId="55604"/>
    <cellStyle name="Separador de milhares 9 2 2 3 5" xfId="49653"/>
    <cellStyle name="Separador de milhares 9 2 2 4" xfId="22457"/>
    <cellStyle name="Separador de milhares 9 2 2 4 2" xfId="23344"/>
    <cellStyle name="Separador de milhares 9 2 2 4 2 2" xfId="25120"/>
    <cellStyle name="Separador de milhares 9 2 2 4 2 2 2" xfId="28671"/>
    <cellStyle name="Separador de milhares 9 2 2 4 2 2 2 2" xfId="55610"/>
    <cellStyle name="Separador de milhares 9 2 2 4 2 2 3" xfId="49659"/>
    <cellStyle name="Separador de milhares 9 2 2 4 2 3" xfId="26895"/>
    <cellStyle name="Separador de milhares 9 2 2 4 2 3 2" xfId="55609"/>
    <cellStyle name="Separador de milhares 9 2 2 4 2 4" xfId="49658"/>
    <cellStyle name="Separador de milhares 9 2 2 4 3" xfId="24232"/>
    <cellStyle name="Separador de milhares 9 2 2 4 3 2" xfId="27783"/>
    <cellStyle name="Separador de milhares 9 2 2 4 3 2 2" xfId="55611"/>
    <cellStyle name="Separador de milhares 9 2 2 4 3 3" xfId="49660"/>
    <cellStyle name="Separador de milhares 9 2 2 4 4" xfId="26008"/>
    <cellStyle name="Separador de milhares 9 2 2 4 4 2" xfId="55608"/>
    <cellStyle name="Separador de milhares 9 2 2 4 5" xfId="49657"/>
    <cellStyle name="Separador de milhares 9 2 2 5" xfId="22841"/>
    <cellStyle name="Separador de milhares 9 2 2 5 2" xfId="24617"/>
    <cellStyle name="Separador de milhares 9 2 2 5 2 2" xfId="28168"/>
    <cellStyle name="Separador de milhares 9 2 2 5 2 2 2" xfId="55613"/>
    <cellStyle name="Separador de milhares 9 2 2 5 2 3" xfId="49662"/>
    <cellStyle name="Separador de milhares 9 2 2 5 3" xfId="26392"/>
    <cellStyle name="Separador de milhares 9 2 2 5 3 2" xfId="55612"/>
    <cellStyle name="Separador de milhares 9 2 2 5 4" xfId="49661"/>
    <cellStyle name="Separador de milhares 9 2 2 6" xfId="23729"/>
    <cellStyle name="Separador de milhares 9 2 2 6 2" xfId="27280"/>
    <cellStyle name="Separador de milhares 9 2 2 6 2 2" xfId="55614"/>
    <cellStyle name="Separador de milhares 9 2 2 6 3" xfId="49663"/>
    <cellStyle name="Separador de milhares 9 2 2 7" xfId="25505"/>
    <cellStyle name="Separador de milhares 9 2 2 7 2" xfId="52550"/>
    <cellStyle name="Separador de milhares 9 2 2 8" xfId="29056"/>
    <cellStyle name="Separador de milhares 9 2 2 9" xfId="29199"/>
    <cellStyle name="Separador de milhares 9 3" xfId="1824"/>
    <cellStyle name="Separador de milhares 9 3 10" xfId="56174"/>
    <cellStyle name="Separador de milhares 9 3 2" xfId="22033"/>
    <cellStyle name="Separador de milhares 9 3 2 2" xfId="22596"/>
    <cellStyle name="Separador de milhares 9 3 2 2 2" xfId="23483"/>
    <cellStyle name="Separador de milhares 9 3 2 2 2 2" xfId="25259"/>
    <cellStyle name="Separador de milhares 9 3 2 2 2 2 2" xfId="28810"/>
    <cellStyle name="Separador de milhares 9 3 2 2 2 2 2 2" xfId="55618"/>
    <cellStyle name="Separador de milhares 9 3 2 2 2 2 3" xfId="49667"/>
    <cellStyle name="Separador de milhares 9 3 2 2 2 3" xfId="27034"/>
    <cellStyle name="Separador de milhares 9 3 2 2 2 3 2" xfId="55617"/>
    <cellStyle name="Separador de milhares 9 3 2 2 2 4" xfId="49666"/>
    <cellStyle name="Separador de milhares 9 3 2 2 3" xfId="24371"/>
    <cellStyle name="Separador de milhares 9 3 2 2 3 2" xfId="27922"/>
    <cellStyle name="Separador de milhares 9 3 2 2 3 2 2" xfId="55619"/>
    <cellStyle name="Separador de milhares 9 3 2 2 3 3" xfId="49668"/>
    <cellStyle name="Separador de milhares 9 3 2 2 4" xfId="26147"/>
    <cellStyle name="Separador de milhares 9 3 2 2 4 2" xfId="55616"/>
    <cellStyle name="Separador de milhares 9 3 2 2 5" xfId="49665"/>
    <cellStyle name="Separador de milhares 9 3 2 3" xfId="22980"/>
    <cellStyle name="Separador de milhares 9 3 2 3 2" xfId="24756"/>
    <cellStyle name="Separador de milhares 9 3 2 3 2 2" xfId="28307"/>
    <cellStyle name="Separador de milhares 9 3 2 3 2 2 2" xfId="55621"/>
    <cellStyle name="Separador de milhares 9 3 2 3 2 3" xfId="49670"/>
    <cellStyle name="Separador de milhares 9 3 2 3 3" xfId="26531"/>
    <cellStyle name="Separador de milhares 9 3 2 3 3 2" xfId="55620"/>
    <cellStyle name="Separador de milhares 9 3 2 3 4" xfId="49669"/>
    <cellStyle name="Separador de milhares 9 3 2 4" xfId="23868"/>
    <cellStyle name="Separador de milhares 9 3 2 4 2" xfId="27419"/>
    <cellStyle name="Separador de milhares 9 3 2 4 2 2" xfId="55622"/>
    <cellStyle name="Separador de milhares 9 3 2 4 3" xfId="49671"/>
    <cellStyle name="Separador de milhares 9 3 2 5" xfId="25644"/>
    <cellStyle name="Separador de milhares 9 3 2 5 2" xfId="55615"/>
    <cellStyle name="Separador de milhares 9 3 2 6" xfId="49664"/>
    <cellStyle name="Separador de milhares 9 3 3" xfId="22337"/>
    <cellStyle name="Separador de milhares 9 3 3 2" xfId="23224"/>
    <cellStyle name="Separador de milhares 9 3 3 2 2" xfId="25000"/>
    <cellStyle name="Separador de milhares 9 3 3 2 2 2" xfId="28551"/>
    <cellStyle name="Separador de milhares 9 3 3 2 2 2 2" xfId="55625"/>
    <cellStyle name="Separador de milhares 9 3 3 2 2 3" xfId="49674"/>
    <cellStyle name="Separador de milhares 9 3 3 2 3" xfId="26775"/>
    <cellStyle name="Separador de milhares 9 3 3 2 3 2" xfId="55624"/>
    <cellStyle name="Separador de milhares 9 3 3 2 4" xfId="49673"/>
    <cellStyle name="Separador de milhares 9 3 3 3" xfId="24112"/>
    <cellStyle name="Separador de milhares 9 3 3 3 2" xfId="27663"/>
    <cellStyle name="Separador de milhares 9 3 3 3 2 2" xfId="55626"/>
    <cellStyle name="Separador de milhares 9 3 3 3 3" xfId="49675"/>
    <cellStyle name="Separador de milhares 9 3 3 4" xfId="25888"/>
    <cellStyle name="Separador de milhares 9 3 3 4 2" xfId="55623"/>
    <cellStyle name="Separador de milhares 9 3 3 5" xfId="49672"/>
    <cellStyle name="Separador de milhares 9 3 4" xfId="22456"/>
    <cellStyle name="Separador de milhares 9 3 4 2" xfId="23343"/>
    <cellStyle name="Separador de milhares 9 3 4 2 2" xfId="25119"/>
    <cellStyle name="Separador de milhares 9 3 4 2 2 2" xfId="28670"/>
    <cellStyle name="Separador de milhares 9 3 4 2 2 2 2" xfId="55629"/>
    <cellStyle name="Separador de milhares 9 3 4 2 2 3" xfId="49678"/>
    <cellStyle name="Separador de milhares 9 3 4 2 3" xfId="26894"/>
    <cellStyle name="Separador de milhares 9 3 4 2 3 2" xfId="55628"/>
    <cellStyle name="Separador de milhares 9 3 4 2 4" xfId="49677"/>
    <cellStyle name="Separador de milhares 9 3 4 3" xfId="24231"/>
    <cellStyle name="Separador de milhares 9 3 4 3 2" xfId="27782"/>
    <cellStyle name="Separador de milhares 9 3 4 3 2 2" xfId="55630"/>
    <cellStyle name="Separador de milhares 9 3 4 3 3" xfId="49679"/>
    <cellStyle name="Separador de milhares 9 3 4 4" xfId="26007"/>
    <cellStyle name="Separador de milhares 9 3 4 4 2" xfId="55627"/>
    <cellStyle name="Separador de milhares 9 3 4 5" xfId="49676"/>
    <cellStyle name="Separador de milhares 9 3 5" xfId="22840"/>
    <cellStyle name="Separador de milhares 9 3 5 2" xfId="24616"/>
    <cellStyle name="Separador de milhares 9 3 5 2 2" xfId="28167"/>
    <cellStyle name="Separador de milhares 9 3 5 2 2 2" xfId="55632"/>
    <cellStyle name="Separador de milhares 9 3 5 2 3" xfId="49681"/>
    <cellStyle name="Separador de milhares 9 3 5 3" xfId="26391"/>
    <cellStyle name="Separador de milhares 9 3 5 3 2" xfId="55631"/>
    <cellStyle name="Separador de milhares 9 3 5 4" xfId="49680"/>
    <cellStyle name="Separador de milhares 9 3 6" xfId="23728"/>
    <cellStyle name="Separador de milhares 9 3 6 2" xfId="27279"/>
    <cellStyle name="Separador de milhares 9 3 6 2 2" xfId="55633"/>
    <cellStyle name="Separador de milhares 9 3 6 3" xfId="49682"/>
    <cellStyle name="Separador de milhares 9 3 7" xfId="25504"/>
    <cellStyle name="Separador de milhares 9 3 7 2" xfId="52549"/>
    <cellStyle name="Separador de milhares 9 3 8" xfId="29055"/>
    <cellStyle name="Separador de milhares 9 3 9" xfId="29198"/>
    <cellStyle name="TableStyleLight1" xfId="1615"/>
    <cellStyle name="Texto de Aviso" xfId="68" builtinId="11" customBuiltin="1"/>
    <cellStyle name="Texto de Aviso 2" xfId="59"/>
    <cellStyle name="Texto de Aviso 2 2" xfId="1616"/>
    <cellStyle name="Texto de Aviso 2 3" xfId="1666"/>
    <cellStyle name="Texto de Aviso 2 4" xfId="1704"/>
    <cellStyle name="Texto de Aviso 2 5" xfId="29263"/>
    <cellStyle name="Texto de Aviso 2 6" xfId="29270"/>
    <cellStyle name="Texto de Aviso 2 7" xfId="29276"/>
    <cellStyle name="Texto de Aviso 3" xfId="58"/>
    <cellStyle name="Texto de Aviso 4" xfId="52401"/>
    <cellStyle name="Texto Explicativo" xfId="56001" builtinId="53" customBuiltin="1"/>
    <cellStyle name="Texto Explicativo 2" xfId="61"/>
    <cellStyle name="Texto Explicativo 2 2" xfId="1617"/>
    <cellStyle name="Texto Explicativo 2 3" xfId="1667"/>
    <cellStyle name="Texto Explicativo 2 4" xfId="1703"/>
    <cellStyle name="Texto Explicativo 2 5" xfId="29264"/>
    <cellStyle name="Texto Explicativo 2 6" xfId="29271"/>
    <cellStyle name="Texto Explicativo 2 7" xfId="29277"/>
    <cellStyle name="Texto Explicativo 3" xfId="60"/>
    <cellStyle name="Título" xfId="1992" builtinId="15" customBuiltin="1"/>
    <cellStyle name="Título 1" xfId="55994" builtinId="16" customBuiltin="1"/>
    <cellStyle name="Título 1 1" xfId="63"/>
    <cellStyle name="Título 1 1 1" xfId="1619"/>
    <cellStyle name="Título 1 1 10" xfId="1620"/>
    <cellStyle name="Título 1 1 11" xfId="1621"/>
    <cellStyle name="Título 1 1 12" xfId="1622"/>
    <cellStyle name="Título 1 1 13" xfId="1618"/>
    <cellStyle name="Título 1 1 14" xfId="1668"/>
    <cellStyle name="Título 1 1 15" xfId="1702"/>
    <cellStyle name="Título 1 1 16" xfId="29265"/>
    <cellStyle name="Título 1 1 17" xfId="29272"/>
    <cellStyle name="Título 1 1 18" xfId="29278"/>
    <cellStyle name="Título 1 1 2" xfId="1623"/>
    <cellStyle name="Título 1 1 3" xfId="1624"/>
    <cellStyle name="Título 1 1 4" xfId="1625"/>
    <cellStyle name="Título 1 1 5" xfId="1626"/>
    <cellStyle name="Título 1 1 6" xfId="1627"/>
    <cellStyle name="Título 1 1 7" xfId="1628"/>
    <cellStyle name="Título 1 1 8" xfId="1629"/>
    <cellStyle name="Título 1 1 9" xfId="1630"/>
    <cellStyle name="Título 1 2" xfId="1631"/>
    <cellStyle name="Título 2" xfId="55995" builtinId="17" customBuiltin="1"/>
    <cellStyle name="Título 2 2" xfId="1632"/>
    <cellStyle name="Título 3" xfId="55996" builtinId="18" customBuiltin="1"/>
    <cellStyle name="Título 3 2" xfId="1633"/>
    <cellStyle name="Título 4" xfId="55997" builtinId="19" customBuiltin="1"/>
    <cellStyle name="Título 4 2" xfId="1634"/>
    <cellStyle name="Título 5" xfId="64"/>
    <cellStyle name="Título 5 2" xfId="1635"/>
    <cellStyle name="Título 5 3" xfId="1669"/>
    <cellStyle name="Título 5 4" xfId="1701"/>
    <cellStyle name="Título 5 5" xfId="29266"/>
    <cellStyle name="Título 5 6" xfId="29273"/>
    <cellStyle name="Título 5 7" xfId="29279"/>
    <cellStyle name="Título 6" xfId="62"/>
    <cellStyle name="Total" xfId="2001" builtinId="25" customBuiltin="1"/>
    <cellStyle name="Total 2" xfId="66"/>
    <cellStyle name="Total 2 2" xfId="1636"/>
    <cellStyle name="Total 2 2 2" xfId="2089"/>
    <cellStyle name="Total 2 2 2 10" xfId="4725"/>
    <cellStyle name="Total 2 2 2 10 2" xfId="9865"/>
    <cellStyle name="Total 2 2 2 10 2 2" xfId="49685"/>
    <cellStyle name="Total 2 2 2 10 3" xfId="15609"/>
    <cellStyle name="Total 2 2 2 10 3 2" xfId="49686"/>
    <cellStyle name="Total 2 2 2 10 4" xfId="12323"/>
    <cellStyle name="Total 2 2 2 10 4 2" xfId="49687"/>
    <cellStyle name="Total 2 2 2 10 5" xfId="49684"/>
    <cellStyle name="Total 2 2 2 11" xfId="4618"/>
    <cellStyle name="Total 2 2 2 11 2" xfId="9857"/>
    <cellStyle name="Total 2 2 2 11 2 2" xfId="49689"/>
    <cellStyle name="Total 2 2 2 11 3" xfId="15546"/>
    <cellStyle name="Total 2 2 2 11 3 2" xfId="49690"/>
    <cellStyle name="Total 2 2 2 11 4" xfId="12257"/>
    <cellStyle name="Total 2 2 2 11 4 2" xfId="49691"/>
    <cellStyle name="Total 2 2 2 11 5" xfId="49688"/>
    <cellStyle name="Total 2 2 2 12" xfId="4336"/>
    <cellStyle name="Total 2 2 2 12 2" xfId="15313"/>
    <cellStyle name="Total 2 2 2 12 2 2" xfId="49693"/>
    <cellStyle name="Total 2 2 2 12 3" xfId="12624"/>
    <cellStyle name="Total 2 2 2 12 3 2" xfId="49694"/>
    <cellStyle name="Total 2 2 2 12 4" xfId="49692"/>
    <cellStyle name="Total 2 2 2 13" xfId="8252"/>
    <cellStyle name="Total 2 2 2 13 2" xfId="49695"/>
    <cellStyle name="Total 2 2 2 14" xfId="13618"/>
    <cellStyle name="Total 2 2 2 14 2" xfId="49696"/>
    <cellStyle name="Total 2 2 2 15" xfId="49683"/>
    <cellStyle name="Total 2 2 2 2" xfId="2178"/>
    <cellStyle name="Total 2 2 2 2 10" xfId="6954"/>
    <cellStyle name="Total 2 2 2 2 10 2" xfId="11008"/>
    <cellStyle name="Total 2 2 2 2 10 2 2" xfId="49699"/>
    <cellStyle name="Total 2 2 2 2 10 3" xfId="17313"/>
    <cellStyle name="Total 2 2 2 2 10 3 2" xfId="49700"/>
    <cellStyle name="Total 2 2 2 2 10 4" xfId="20472"/>
    <cellStyle name="Total 2 2 2 2 10 4 2" xfId="49701"/>
    <cellStyle name="Total 2 2 2 2 10 5" xfId="49698"/>
    <cellStyle name="Total 2 2 2 2 11" xfId="4371"/>
    <cellStyle name="Total 2 2 2 2 11 2" xfId="15345"/>
    <cellStyle name="Total 2 2 2 2 11 2 2" xfId="49703"/>
    <cellStyle name="Total 2 2 2 2 11 3" xfId="12294"/>
    <cellStyle name="Total 2 2 2 2 11 3 2" xfId="49704"/>
    <cellStyle name="Total 2 2 2 2 11 4" xfId="49702"/>
    <cellStyle name="Total 2 2 2 2 12" xfId="8333"/>
    <cellStyle name="Total 2 2 2 2 12 2" xfId="49705"/>
    <cellStyle name="Total 2 2 2 2 13" xfId="13748"/>
    <cellStyle name="Total 2 2 2 2 13 2" xfId="49706"/>
    <cellStyle name="Total 2 2 2 2 14" xfId="17657"/>
    <cellStyle name="Total 2 2 2 2 14 2" xfId="49707"/>
    <cellStyle name="Total 2 2 2 2 15" xfId="49697"/>
    <cellStyle name="Total 2 2 2 2 2" xfId="2120"/>
    <cellStyle name="Total 2 2 2 2 2 10" xfId="4394"/>
    <cellStyle name="Total 2 2 2 2 2 10 2" xfId="15364"/>
    <cellStyle name="Total 2 2 2 2 2 10 2 2" xfId="49710"/>
    <cellStyle name="Total 2 2 2 2 2 10 3" xfId="12579"/>
    <cellStyle name="Total 2 2 2 2 2 10 3 2" xfId="49711"/>
    <cellStyle name="Total 2 2 2 2 2 10 4" xfId="49709"/>
    <cellStyle name="Total 2 2 2 2 2 11" xfId="8277"/>
    <cellStyle name="Total 2 2 2 2 2 11 2" xfId="49712"/>
    <cellStyle name="Total 2 2 2 2 2 12" xfId="13699"/>
    <cellStyle name="Total 2 2 2 2 2 12 2" xfId="49713"/>
    <cellStyle name="Total 2 2 2 2 2 13" xfId="49708"/>
    <cellStyle name="Total 2 2 2 2 2 2" xfId="2612"/>
    <cellStyle name="Total 2 2 2 2 2 2 10" xfId="8742"/>
    <cellStyle name="Total 2 2 2 2 2 2 10 2" xfId="49715"/>
    <cellStyle name="Total 2 2 2 2 2 2 11" xfId="14067"/>
    <cellStyle name="Total 2 2 2 2 2 2 11 2" xfId="49716"/>
    <cellStyle name="Total 2 2 2 2 2 2 12" xfId="17379"/>
    <cellStyle name="Total 2 2 2 2 2 2 12 2" xfId="49717"/>
    <cellStyle name="Total 2 2 2 2 2 2 13" xfId="49714"/>
    <cellStyle name="Total 2 2 2 2 2 2 2" xfId="2999"/>
    <cellStyle name="Total 2 2 2 2 2 2 2 2" xfId="6762"/>
    <cellStyle name="Total 2 2 2 2 2 2 2 2 2" xfId="10867"/>
    <cellStyle name="Total 2 2 2 2 2 2 2 2 2 2" xfId="49720"/>
    <cellStyle name="Total 2 2 2 2 2 2 2 2 3" xfId="17160"/>
    <cellStyle name="Total 2 2 2 2 2 2 2 2 3 2" xfId="49721"/>
    <cellStyle name="Total 2 2 2 2 2 2 2 2 4" xfId="20280"/>
    <cellStyle name="Total 2 2 2 2 2 2 2 2 4 2" xfId="49722"/>
    <cellStyle name="Total 2 2 2 2 2 2 2 2 5" xfId="49719"/>
    <cellStyle name="Total 2 2 2 2 2 2 2 3" xfId="5053"/>
    <cellStyle name="Total 2 2 2 2 2 2 2 3 2" xfId="15869"/>
    <cellStyle name="Total 2 2 2 2 2 2 2 3 2 2" xfId="49724"/>
    <cellStyle name="Total 2 2 2 2 2 2 2 3 3" xfId="18571"/>
    <cellStyle name="Total 2 2 2 2 2 2 2 3 3 2" xfId="49725"/>
    <cellStyle name="Total 2 2 2 2 2 2 2 3 4" xfId="49723"/>
    <cellStyle name="Total 2 2 2 2 2 2 2 4" xfId="9091"/>
    <cellStyle name="Total 2 2 2 2 2 2 2 4 2" xfId="49726"/>
    <cellStyle name="Total 2 2 2 2 2 2 2 5" xfId="14347"/>
    <cellStyle name="Total 2 2 2 2 2 2 2 5 2" xfId="49727"/>
    <cellStyle name="Total 2 2 2 2 2 2 2 6" xfId="14020"/>
    <cellStyle name="Total 2 2 2 2 2 2 2 6 2" xfId="49728"/>
    <cellStyle name="Total 2 2 2 2 2 2 2 7" xfId="49718"/>
    <cellStyle name="Total 2 2 2 2 2 2 3" xfId="3382"/>
    <cellStyle name="Total 2 2 2 2 2 2 3 2" xfId="6589"/>
    <cellStyle name="Total 2 2 2 2 2 2 3 2 2" xfId="10723"/>
    <cellStyle name="Total 2 2 2 2 2 2 3 2 2 2" xfId="49731"/>
    <cellStyle name="Total 2 2 2 2 2 2 3 2 3" xfId="17009"/>
    <cellStyle name="Total 2 2 2 2 2 2 3 2 3 2" xfId="49732"/>
    <cellStyle name="Total 2 2 2 2 2 2 3 2 4" xfId="20107"/>
    <cellStyle name="Total 2 2 2 2 2 2 3 2 4 2" xfId="49733"/>
    <cellStyle name="Total 2 2 2 2 2 2 3 2 5" xfId="49730"/>
    <cellStyle name="Total 2 2 2 2 2 2 3 3" xfId="4880"/>
    <cellStyle name="Total 2 2 2 2 2 2 3 3 2" xfId="15719"/>
    <cellStyle name="Total 2 2 2 2 2 2 3 3 2 2" xfId="49735"/>
    <cellStyle name="Total 2 2 2 2 2 2 3 3 3" xfId="18398"/>
    <cellStyle name="Total 2 2 2 2 2 2 3 3 3 2" xfId="49736"/>
    <cellStyle name="Total 2 2 2 2 2 2 3 3 4" xfId="49734"/>
    <cellStyle name="Total 2 2 2 2 2 2 3 4" xfId="9305"/>
    <cellStyle name="Total 2 2 2 2 2 2 3 4 2" xfId="49737"/>
    <cellStyle name="Total 2 2 2 2 2 2 3 5" xfId="14623"/>
    <cellStyle name="Total 2 2 2 2 2 2 3 5 2" xfId="49738"/>
    <cellStyle name="Total 2 2 2 2 2 2 3 6" xfId="13560"/>
    <cellStyle name="Total 2 2 2 2 2 2 3 6 2" xfId="49739"/>
    <cellStyle name="Total 2 2 2 2 2 2 3 7" xfId="49729"/>
    <cellStyle name="Total 2 2 2 2 2 2 4" xfId="3765"/>
    <cellStyle name="Total 2 2 2 2 2 2 4 2" xfId="7670"/>
    <cellStyle name="Total 2 2 2 2 2 2 4 2 2" xfId="11638"/>
    <cellStyle name="Total 2 2 2 2 2 2 4 2 2 2" xfId="49742"/>
    <cellStyle name="Total 2 2 2 2 2 2 4 2 3" xfId="17862"/>
    <cellStyle name="Total 2 2 2 2 2 2 4 2 3 2" xfId="49743"/>
    <cellStyle name="Total 2 2 2 2 2 2 4 2 4" xfId="21188"/>
    <cellStyle name="Total 2 2 2 2 2 2 4 2 4 2" xfId="49744"/>
    <cellStyle name="Total 2 2 2 2 2 2 4 2 5" xfId="49741"/>
    <cellStyle name="Total 2 2 2 2 2 2 4 3" xfId="5962"/>
    <cellStyle name="Total 2 2 2 2 2 2 4 3 2" xfId="16571"/>
    <cellStyle name="Total 2 2 2 2 2 2 4 3 2 2" xfId="49746"/>
    <cellStyle name="Total 2 2 2 2 2 2 4 3 3" xfId="19480"/>
    <cellStyle name="Total 2 2 2 2 2 2 4 3 3 2" xfId="49747"/>
    <cellStyle name="Total 2 2 2 2 2 2 4 3 4" xfId="49745"/>
    <cellStyle name="Total 2 2 2 2 2 2 4 4" xfId="9483"/>
    <cellStyle name="Total 2 2 2 2 2 2 4 4 2" xfId="49748"/>
    <cellStyle name="Total 2 2 2 2 2 2 4 5" xfId="14898"/>
    <cellStyle name="Total 2 2 2 2 2 2 4 5 2" xfId="49749"/>
    <cellStyle name="Total 2 2 2 2 2 2 4 6" xfId="13194"/>
    <cellStyle name="Total 2 2 2 2 2 2 4 6 2" xfId="49750"/>
    <cellStyle name="Total 2 2 2 2 2 2 4 7" xfId="49740"/>
    <cellStyle name="Total 2 2 2 2 2 2 5" xfId="4147"/>
    <cellStyle name="Total 2 2 2 2 2 2 5 2" xfId="7902"/>
    <cellStyle name="Total 2 2 2 2 2 2 5 2 2" xfId="11870"/>
    <cellStyle name="Total 2 2 2 2 2 2 5 2 2 2" xfId="49753"/>
    <cellStyle name="Total 2 2 2 2 2 2 5 2 3" xfId="18033"/>
    <cellStyle name="Total 2 2 2 2 2 2 5 2 3 2" xfId="49754"/>
    <cellStyle name="Total 2 2 2 2 2 2 5 2 4" xfId="21420"/>
    <cellStyle name="Total 2 2 2 2 2 2 5 2 4 2" xfId="49755"/>
    <cellStyle name="Total 2 2 2 2 2 2 5 2 5" xfId="49752"/>
    <cellStyle name="Total 2 2 2 2 2 2 5 3" xfId="6194"/>
    <cellStyle name="Total 2 2 2 2 2 2 5 3 2" xfId="16742"/>
    <cellStyle name="Total 2 2 2 2 2 2 5 3 2 2" xfId="49757"/>
    <cellStyle name="Total 2 2 2 2 2 2 5 3 3" xfId="19712"/>
    <cellStyle name="Total 2 2 2 2 2 2 5 3 3 2" xfId="49758"/>
    <cellStyle name="Total 2 2 2 2 2 2 5 3 4" xfId="49756"/>
    <cellStyle name="Total 2 2 2 2 2 2 5 4" xfId="9660"/>
    <cellStyle name="Total 2 2 2 2 2 2 5 4 2" xfId="49759"/>
    <cellStyle name="Total 2 2 2 2 2 2 5 5" xfId="15172"/>
    <cellStyle name="Total 2 2 2 2 2 2 5 5 2" xfId="49760"/>
    <cellStyle name="Total 2 2 2 2 2 2 5 6" xfId="12812"/>
    <cellStyle name="Total 2 2 2 2 2 2 5 6 2" xfId="49761"/>
    <cellStyle name="Total 2 2 2 2 2 2 5 7" xfId="49751"/>
    <cellStyle name="Total 2 2 2 2 2 2 6" xfId="6426"/>
    <cellStyle name="Total 2 2 2 2 2 2 6 2" xfId="8134"/>
    <cellStyle name="Total 2 2 2 2 2 2 6 2 2" xfId="12102"/>
    <cellStyle name="Total 2 2 2 2 2 2 6 2 2 2" xfId="49764"/>
    <cellStyle name="Total 2 2 2 2 2 2 6 2 3" xfId="18204"/>
    <cellStyle name="Total 2 2 2 2 2 2 6 2 3 2" xfId="49765"/>
    <cellStyle name="Total 2 2 2 2 2 2 6 2 4" xfId="21652"/>
    <cellStyle name="Total 2 2 2 2 2 2 6 2 4 2" xfId="49766"/>
    <cellStyle name="Total 2 2 2 2 2 2 6 2 5" xfId="49763"/>
    <cellStyle name="Total 2 2 2 2 2 2 6 3" xfId="10560"/>
    <cellStyle name="Total 2 2 2 2 2 2 6 3 2" xfId="49767"/>
    <cellStyle name="Total 2 2 2 2 2 2 6 4" xfId="16912"/>
    <cellStyle name="Total 2 2 2 2 2 2 6 4 2" xfId="49768"/>
    <cellStyle name="Total 2 2 2 2 2 2 6 5" xfId="19944"/>
    <cellStyle name="Total 2 2 2 2 2 2 6 5 2" xfId="49769"/>
    <cellStyle name="Total 2 2 2 2 2 2 6 6" xfId="49762"/>
    <cellStyle name="Total 2 2 2 2 2 2 7" xfId="5414"/>
    <cellStyle name="Total 2 2 2 2 2 2 7 2" xfId="10155"/>
    <cellStyle name="Total 2 2 2 2 2 2 7 2 2" xfId="49771"/>
    <cellStyle name="Total 2 2 2 2 2 2 7 3" xfId="16150"/>
    <cellStyle name="Total 2 2 2 2 2 2 7 3 2" xfId="49772"/>
    <cellStyle name="Total 2 2 2 2 2 2 7 4" xfId="18932"/>
    <cellStyle name="Total 2 2 2 2 2 2 7 4 2" xfId="49773"/>
    <cellStyle name="Total 2 2 2 2 2 2 7 5" xfId="49770"/>
    <cellStyle name="Total 2 2 2 2 2 2 8" xfId="7122"/>
    <cellStyle name="Total 2 2 2 2 2 2 8 2" xfId="11143"/>
    <cellStyle name="Total 2 2 2 2 2 2 8 2 2" xfId="49775"/>
    <cellStyle name="Total 2 2 2 2 2 2 8 3" xfId="17442"/>
    <cellStyle name="Total 2 2 2 2 2 2 8 3 2" xfId="49776"/>
    <cellStyle name="Total 2 2 2 2 2 2 8 4" xfId="20640"/>
    <cellStyle name="Total 2 2 2 2 2 2 8 4 2" xfId="49777"/>
    <cellStyle name="Total 2 2 2 2 2 2 8 5" xfId="49774"/>
    <cellStyle name="Total 2 2 2 2 2 2 9" xfId="4510"/>
    <cellStyle name="Total 2 2 2 2 2 2 9 2" xfId="15465"/>
    <cellStyle name="Total 2 2 2 2 2 2 9 2 2" xfId="49779"/>
    <cellStyle name="Total 2 2 2 2 2 2 9 3" xfId="12463"/>
    <cellStyle name="Total 2 2 2 2 2 2 9 3 2" xfId="49780"/>
    <cellStyle name="Total 2 2 2 2 2 2 9 4" xfId="49778"/>
    <cellStyle name="Total 2 2 2 2 2 3" xfId="2548"/>
    <cellStyle name="Total 2 2 2 2 2 3 10" xfId="49781"/>
    <cellStyle name="Total 2 2 2 2 2 3 2" xfId="2935"/>
    <cellStyle name="Total 2 2 2 2 2 3 2 2" xfId="7342"/>
    <cellStyle name="Total 2 2 2 2 2 3 2 2 2" xfId="17600"/>
    <cellStyle name="Total 2 2 2 2 2 3 2 2 2 2" xfId="49784"/>
    <cellStyle name="Total 2 2 2 2 2 3 2 2 3" xfId="20860"/>
    <cellStyle name="Total 2 2 2 2 2 3 2 2 3 2" xfId="49785"/>
    <cellStyle name="Total 2 2 2 2 2 3 2 2 4" xfId="49783"/>
    <cellStyle name="Total 2 2 2 2 2 3 2 3" xfId="9040"/>
    <cellStyle name="Total 2 2 2 2 2 3 2 3 2" xfId="49786"/>
    <cellStyle name="Total 2 2 2 2 2 3 2 4" xfId="14296"/>
    <cellStyle name="Total 2 2 2 2 2 3 2 4 2" xfId="49787"/>
    <cellStyle name="Total 2 2 2 2 2 3 2 5" xfId="17001"/>
    <cellStyle name="Total 2 2 2 2 2 3 2 5 2" xfId="49788"/>
    <cellStyle name="Total 2 2 2 2 2 3 2 6" xfId="49782"/>
    <cellStyle name="Total 2 2 2 2 2 3 3" xfId="3318"/>
    <cellStyle name="Total 2 2 2 2 2 3 3 2" xfId="14572"/>
    <cellStyle name="Total 2 2 2 2 2 3 3 2 2" xfId="49790"/>
    <cellStyle name="Total 2 2 2 2 2 3 3 3" xfId="13661"/>
    <cellStyle name="Total 2 2 2 2 2 3 3 3 2" xfId="49791"/>
    <cellStyle name="Total 2 2 2 2 2 3 3 4" xfId="49789"/>
    <cellStyle name="Total 2 2 2 2 2 3 4" xfId="3701"/>
    <cellStyle name="Total 2 2 2 2 2 3 4 2" xfId="14847"/>
    <cellStyle name="Total 2 2 2 2 2 3 4 2 2" xfId="49793"/>
    <cellStyle name="Total 2 2 2 2 2 3 4 3" xfId="13258"/>
    <cellStyle name="Total 2 2 2 2 2 3 4 3 2" xfId="49794"/>
    <cellStyle name="Total 2 2 2 2 2 3 4 4" xfId="49792"/>
    <cellStyle name="Total 2 2 2 2 2 3 5" xfId="4083"/>
    <cellStyle name="Total 2 2 2 2 2 3 5 2" xfId="15121"/>
    <cellStyle name="Total 2 2 2 2 2 3 5 2 2" xfId="49796"/>
    <cellStyle name="Total 2 2 2 2 2 3 5 3" xfId="12876"/>
    <cellStyle name="Total 2 2 2 2 2 3 5 3 2" xfId="49797"/>
    <cellStyle name="Total 2 2 2 2 2 3 5 4" xfId="49795"/>
    <cellStyle name="Total 2 2 2 2 2 3 6" xfId="5634"/>
    <cellStyle name="Total 2 2 2 2 2 3 6 2" xfId="16308"/>
    <cellStyle name="Total 2 2 2 2 2 3 6 2 2" xfId="49799"/>
    <cellStyle name="Total 2 2 2 2 2 3 6 3" xfId="19152"/>
    <cellStyle name="Total 2 2 2 2 2 3 6 3 2" xfId="49800"/>
    <cellStyle name="Total 2 2 2 2 2 3 6 4" xfId="49798"/>
    <cellStyle name="Total 2 2 2 2 2 3 7" xfId="8688"/>
    <cellStyle name="Total 2 2 2 2 2 3 7 2" xfId="49801"/>
    <cellStyle name="Total 2 2 2 2 2 3 8" xfId="14016"/>
    <cellStyle name="Total 2 2 2 2 2 3 8 2" xfId="49802"/>
    <cellStyle name="Total 2 2 2 2 2 3 9" xfId="14207"/>
    <cellStyle name="Total 2 2 2 2 2 3 9 2" xfId="49803"/>
    <cellStyle name="Total 2 2 2 2 2 4" xfId="2320"/>
    <cellStyle name="Total 2 2 2 2 2 4 2" xfId="7282"/>
    <cellStyle name="Total 2 2 2 2 2 4 2 2" xfId="11296"/>
    <cellStyle name="Total 2 2 2 2 2 4 2 2 2" xfId="49806"/>
    <cellStyle name="Total 2 2 2 2 2 4 2 3" xfId="17547"/>
    <cellStyle name="Total 2 2 2 2 2 4 2 3 2" xfId="49807"/>
    <cellStyle name="Total 2 2 2 2 2 4 2 4" xfId="20800"/>
    <cellStyle name="Total 2 2 2 2 2 4 2 4 2" xfId="49808"/>
    <cellStyle name="Total 2 2 2 2 2 4 2 5" xfId="49805"/>
    <cellStyle name="Total 2 2 2 2 2 4 3" xfId="5574"/>
    <cellStyle name="Total 2 2 2 2 2 4 3 2" xfId="16255"/>
    <cellStyle name="Total 2 2 2 2 2 4 3 2 2" xfId="49810"/>
    <cellStyle name="Total 2 2 2 2 2 4 3 3" xfId="19092"/>
    <cellStyle name="Total 2 2 2 2 2 4 3 3 2" xfId="49811"/>
    <cellStyle name="Total 2 2 2 2 2 4 3 4" xfId="49809"/>
    <cellStyle name="Total 2 2 2 2 2 4 4" xfId="8473"/>
    <cellStyle name="Total 2 2 2 2 2 4 4 2" xfId="49812"/>
    <cellStyle name="Total 2 2 2 2 2 4 5" xfId="13860"/>
    <cellStyle name="Total 2 2 2 2 2 4 5 2" xfId="49813"/>
    <cellStyle name="Total 2 2 2 2 2 4 6" xfId="16218"/>
    <cellStyle name="Total 2 2 2 2 2 4 6 2" xfId="49814"/>
    <cellStyle name="Total 2 2 2 2 2 4 7" xfId="49804"/>
    <cellStyle name="Total 2 2 2 2 2 5" xfId="5852"/>
    <cellStyle name="Total 2 2 2 2 2 5 2" xfId="7560"/>
    <cellStyle name="Total 2 2 2 2 2 5 2 2" xfId="11528"/>
    <cellStyle name="Total 2 2 2 2 2 5 2 2 2" xfId="49817"/>
    <cellStyle name="Total 2 2 2 2 2 5 2 3" xfId="17766"/>
    <cellStyle name="Total 2 2 2 2 2 5 2 3 2" xfId="49818"/>
    <cellStyle name="Total 2 2 2 2 2 5 2 4" xfId="21078"/>
    <cellStyle name="Total 2 2 2 2 2 5 2 4 2" xfId="49819"/>
    <cellStyle name="Total 2 2 2 2 2 5 2 5" xfId="49816"/>
    <cellStyle name="Total 2 2 2 2 2 5 3" xfId="10370"/>
    <cellStyle name="Total 2 2 2 2 2 5 3 2" xfId="49820"/>
    <cellStyle name="Total 2 2 2 2 2 5 4" xfId="16475"/>
    <cellStyle name="Total 2 2 2 2 2 5 4 2" xfId="49821"/>
    <cellStyle name="Total 2 2 2 2 2 5 5" xfId="19370"/>
    <cellStyle name="Total 2 2 2 2 2 5 5 2" xfId="49822"/>
    <cellStyle name="Total 2 2 2 2 2 5 6" xfId="49815"/>
    <cellStyle name="Total 2 2 2 2 2 6" xfId="6084"/>
    <cellStyle name="Total 2 2 2 2 2 6 2" xfId="7792"/>
    <cellStyle name="Total 2 2 2 2 2 6 2 2" xfId="11760"/>
    <cellStyle name="Total 2 2 2 2 2 6 2 2 2" xfId="49825"/>
    <cellStyle name="Total 2 2 2 2 2 6 2 3" xfId="17937"/>
    <cellStyle name="Total 2 2 2 2 2 6 2 3 2" xfId="49826"/>
    <cellStyle name="Total 2 2 2 2 2 6 2 4" xfId="21310"/>
    <cellStyle name="Total 2 2 2 2 2 6 2 4 2" xfId="49827"/>
    <cellStyle name="Total 2 2 2 2 2 6 2 5" xfId="49824"/>
    <cellStyle name="Total 2 2 2 2 2 6 3" xfId="10410"/>
    <cellStyle name="Total 2 2 2 2 2 6 3 2" xfId="49828"/>
    <cellStyle name="Total 2 2 2 2 2 6 4" xfId="16646"/>
    <cellStyle name="Total 2 2 2 2 2 6 4 2" xfId="49829"/>
    <cellStyle name="Total 2 2 2 2 2 6 5" xfId="19602"/>
    <cellStyle name="Total 2 2 2 2 2 6 5 2" xfId="49830"/>
    <cellStyle name="Total 2 2 2 2 2 6 6" xfId="49823"/>
    <cellStyle name="Total 2 2 2 2 2 7" xfId="6316"/>
    <cellStyle name="Total 2 2 2 2 2 7 2" xfId="8024"/>
    <cellStyle name="Total 2 2 2 2 2 7 2 2" xfId="11992"/>
    <cellStyle name="Total 2 2 2 2 2 7 2 2 2" xfId="49833"/>
    <cellStyle name="Total 2 2 2 2 2 7 2 3" xfId="18108"/>
    <cellStyle name="Total 2 2 2 2 2 7 2 3 2" xfId="49834"/>
    <cellStyle name="Total 2 2 2 2 2 7 2 4" xfId="21542"/>
    <cellStyle name="Total 2 2 2 2 2 7 2 4 2" xfId="49835"/>
    <cellStyle name="Total 2 2 2 2 2 7 2 5" xfId="49832"/>
    <cellStyle name="Total 2 2 2 2 2 7 3" xfId="10450"/>
    <cellStyle name="Total 2 2 2 2 2 7 3 2" xfId="49836"/>
    <cellStyle name="Total 2 2 2 2 2 7 4" xfId="16816"/>
    <cellStyle name="Total 2 2 2 2 2 7 4 2" xfId="49837"/>
    <cellStyle name="Total 2 2 2 2 2 7 5" xfId="19834"/>
    <cellStyle name="Total 2 2 2 2 2 7 5 2" xfId="49838"/>
    <cellStyle name="Total 2 2 2 2 2 7 6" xfId="49831"/>
    <cellStyle name="Total 2 2 2 2 2 8" xfId="5280"/>
    <cellStyle name="Total 2 2 2 2 2 8 2" xfId="10045"/>
    <cellStyle name="Total 2 2 2 2 2 8 2 2" xfId="49840"/>
    <cellStyle name="Total 2 2 2 2 2 8 3" xfId="16045"/>
    <cellStyle name="Total 2 2 2 2 2 8 3 2" xfId="49841"/>
    <cellStyle name="Total 2 2 2 2 2 8 4" xfId="18798"/>
    <cellStyle name="Total 2 2 2 2 2 8 4 2" xfId="49842"/>
    <cellStyle name="Total 2 2 2 2 2 8 5" xfId="49839"/>
    <cellStyle name="Total 2 2 2 2 2 9" xfId="6988"/>
    <cellStyle name="Total 2 2 2 2 2 9 2" xfId="11031"/>
    <cellStyle name="Total 2 2 2 2 2 9 2 2" xfId="49844"/>
    <cellStyle name="Total 2 2 2 2 2 9 3" xfId="17337"/>
    <cellStyle name="Total 2 2 2 2 2 9 3 2" xfId="49845"/>
    <cellStyle name="Total 2 2 2 2 2 9 4" xfId="20506"/>
    <cellStyle name="Total 2 2 2 2 2 9 4 2" xfId="49846"/>
    <cellStyle name="Total 2 2 2 2 2 9 5" xfId="49843"/>
    <cellStyle name="Total 2 2 2 2 3" xfId="2668"/>
    <cellStyle name="Total 2 2 2 2 3 10" xfId="8798"/>
    <cellStyle name="Total 2 2 2 2 3 10 2" xfId="49848"/>
    <cellStyle name="Total 2 2 2 2 3 11" xfId="14113"/>
    <cellStyle name="Total 2 2 2 2 3 11 2" xfId="49849"/>
    <cellStyle name="Total 2 2 2 2 3 12" xfId="16190"/>
    <cellStyle name="Total 2 2 2 2 3 12 2" xfId="49850"/>
    <cellStyle name="Total 2 2 2 2 3 13" xfId="49847"/>
    <cellStyle name="Total 2 2 2 2 3 2" xfId="3055"/>
    <cellStyle name="Total 2 2 2 2 3 2 2" xfId="6746"/>
    <cellStyle name="Total 2 2 2 2 3 2 2 2" xfId="10851"/>
    <cellStyle name="Total 2 2 2 2 3 2 2 2 2" xfId="49853"/>
    <cellStyle name="Total 2 2 2 2 3 2 2 3" xfId="17145"/>
    <cellStyle name="Total 2 2 2 2 3 2 2 3 2" xfId="49854"/>
    <cellStyle name="Total 2 2 2 2 3 2 2 4" xfId="20264"/>
    <cellStyle name="Total 2 2 2 2 3 2 2 4 2" xfId="49855"/>
    <cellStyle name="Total 2 2 2 2 3 2 2 5" xfId="49852"/>
    <cellStyle name="Total 2 2 2 2 3 2 3" xfId="5037"/>
    <cellStyle name="Total 2 2 2 2 3 2 3 2" xfId="15854"/>
    <cellStyle name="Total 2 2 2 2 3 2 3 2 2" xfId="49857"/>
    <cellStyle name="Total 2 2 2 2 3 2 3 3" xfId="18555"/>
    <cellStyle name="Total 2 2 2 2 3 2 3 3 2" xfId="49858"/>
    <cellStyle name="Total 2 2 2 2 3 2 3 4" xfId="49856"/>
    <cellStyle name="Total 2 2 2 2 3 2 4" xfId="9147"/>
    <cellStyle name="Total 2 2 2 2 3 2 4 2" xfId="49859"/>
    <cellStyle name="Total 2 2 2 2 3 2 5" xfId="14393"/>
    <cellStyle name="Total 2 2 2 2 3 2 5 2" xfId="49860"/>
    <cellStyle name="Total 2 2 2 2 3 2 6" xfId="17224"/>
    <cellStyle name="Total 2 2 2 2 3 2 6 2" xfId="49861"/>
    <cellStyle name="Total 2 2 2 2 3 2 7" xfId="49851"/>
    <cellStyle name="Total 2 2 2 2 3 3" xfId="3438"/>
    <cellStyle name="Total 2 2 2 2 3 3 2" xfId="6673"/>
    <cellStyle name="Total 2 2 2 2 3 3 2 2" xfId="10799"/>
    <cellStyle name="Total 2 2 2 2 3 3 2 2 2" xfId="49864"/>
    <cellStyle name="Total 2 2 2 2 3 3 2 3" xfId="17079"/>
    <cellStyle name="Total 2 2 2 2 3 3 2 3 2" xfId="49865"/>
    <cellStyle name="Total 2 2 2 2 3 3 2 4" xfId="20191"/>
    <cellStyle name="Total 2 2 2 2 3 3 2 4 2" xfId="49866"/>
    <cellStyle name="Total 2 2 2 2 3 3 2 5" xfId="49863"/>
    <cellStyle name="Total 2 2 2 2 3 3 3" xfId="4964"/>
    <cellStyle name="Total 2 2 2 2 3 3 3 2" xfId="15788"/>
    <cellStyle name="Total 2 2 2 2 3 3 3 2 2" xfId="49868"/>
    <cellStyle name="Total 2 2 2 2 3 3 3 3" xfId="18482"/>
    <cellStyle name="Total 2 2 2 2 3 3 3 3 2" xfId="49869"/>
    <cellStyle name="Total 2 2 2 2 3 3 3 4" xfId="49867"/>
    <cellStyle name="Total 2 2 2 2 3 3 4" xfId="9361"/>
    <cellStyle name="Total 2 2 2 2 3 3 4 2" xfId="49870"/>
    <cellStyle name="Total 2 2 2 2 3 3 5" xfId="14669"/>
    <cellStyle name="Total 2 2 2 2 3 3 5 2" xfId="49871"/>
    <cellStyle name="Total 2 2 2 2 3 3 6" xfId="13507"/>
    <cellStyle name="Total 2 2 2 2 3 3 6 2" xfId="49872"/>
    <cellStyle name="Total 2 2 2 2 3 3 7" xfId="49862"/>
    <cellStyle name="Total 2 2 2 2 3 4" xfId="3821"/>
    <cellStyle name="Total 2 2 2 2 3 4 2" xfId="7626"/>
    <cellStyle name="Total 2 2 2 2 3 4 2 2" xfId="11594"/>
    <cellStyle name="Total 2 2 2 2 3 4 2 2 2" xfId="49875"/>
    <cellStyle name="Total 2 2 2 2 3 4 2 3" xfId="17827"/>
    <cellStyle name="Total 2 2 2 2 3 4 2 3 2" xfId="49876"/>
    <cellStyle name="Total 2 2 2 2 3 4 2 4" xfId="21144"/>
    <cellStyle name="Total 2 2 2 2 3 4 2 4 2" xfId="49877"/>
    <cellStyle name="Total 2 2 2 2 3 4 2 5" xfId="49874"/>
    <cellStyle name="Total 2 2 2 2 3 4 3" xfId="5918"/>
    <cellStyle name="Total 2 2 2 2 3 4 3 2" xfId="16536"/>
    <cellStyle name="Total 2 2 2 2 3 4 3 2 2" xfId="49879"/>
    <cellStyle name="Total 2 2 2 2 3 4 3 3" xfId="19436"/>
    <cellStyle name="Total 2 2 2 2 3 4 3 3 2" xfId="49880"/>
    <cellStyle name="Total 2 2 2 2 3 4 3 4" xfId="49878"/>
    <cellStyle name="Total 2 2 2 2 3 4 4" xfId="9539"/>
    <cellStyle name="Total 2 2 2 2 3 4 4 2" xfId="49881"/>
    <cellStyle name="Total 2 2 2 2 3 4 5" xfId="14944"/>
    <cellStyle name="Total 2 2 2 2 3 4 5 2" xfId="49882"/>
    <cellStyle name="Total 2 2 2 2 3 4 6" xfId="13138"/>
    <cellStyle name="Total 2 2 2 2 3 4 6 2" xfId="49883"/>
    <cellStyle name="Total 2 2 2 2 3 4 7" xfId="49873"/>
    <cellStyle name="Total 2 2 2 2 3 5" xfId="4203"/>
    <cellStyle name="Total 2 2 2 2 3 5 2" xfId="7858"/>
    <cellStyle name="Total 2 2 2 2 3 5 2 2" xfId="11826"/>
    <cellStyle name="Total 2 2 2 2 3 5 2 2 2" xfId="49886"/>
    <cellStyle name="Total 2 2 2 2 3 5 2 3" xfId="17998"/>
    <cellStyle name="Total 2 2 2 2 3 5 2 3 2" xfId="49887"/>
    <cellStyle name="Total 2 2 2 2 3 5 2 4" xfId="21376"/>
    <cellStyle name="Total 2 2 2 2 3 5 2 4 2" xfId="49888"/>
    <cellStyle name="Total 2 2 2 2 3 5 2 5" xfId="49885"/>
    <cellStyle name="Total 2 2 2 2 3 5 3" xfId="6150"/>
    <cellStyle name="Total 2 2 2 2 3 5 3 2" xfId="16707"/>
    <cellStyle name="Total 2 2 2 2 3 5 3 2 2" xfId="49890"/>
    <cellStyle name="Total 2 2 2 2 3 5 3 3" xfId="19668"/>
    <cellStyle name="Total 2 2 2 2 3 5 3 3 2" xfId="49891"/>
    <cellStyle name="Total 2 2 2 2 3 5 3 4" xfId="49889"/>
    <cellStyle name="Total 2 2 2 2 3 5 4" xfId="9716"/>
    <cellStyle name="Total 2 2 2 2 3 5 4 2" xfId="49892"/>
    <cellStyle name="Total 2 2 2 2 3 5 5" xfId="15218"/>
    <cellStyle name="Total 2 2 2 2 3 5 5 2" xfId="49893"/>
    <cellStyle name="Total 2 2 2 2 3 5 6" xfId="12756"/>
    <cellStyle name="Total 2 2 2 2 3 5 6 2" xfId="49894"/>
    <cellStyle name="Total 2 2 2 2 3 5 7" xfId="49884"/>
    <cellStyle name="Total 2 2 2 2 3 6" xfId="6382"/>
    <cellStyle name="Total 2 2 2 2 3 6 2" xfId="8090"/>
    <cellStyle name="Total 2 2 2 2 3 6 2 2" xfId="12058"/>
    <cellStyle name="Total 2 2 2 2 3 6 2 2 2" xfId="49897"/>
    <cellStyle name="Total 2 2 2 2 3 6 2 3" xfId="18169"/>
    <cellStyle name="Total 2 2 2 2 3 6 2 3 2" xfId="49898"/>
    <cellStyle name="Total 2 2 2 2 3 6 2 4" xfId="21608"/>
    <cellStyle name="Total 2 2 2 2 3 6 2 4 2" xfId="49899"/>
    <cellStyle name="Total 2 2 2 2 3 6 2 5" xfId="49896"/>
    <cellStyle name="Total 2 2 2 2 3 6 3" xfId="10516"/>
    <cellStyle name="Total 2 2 2 2 3 6 3 2" xfId="49900"/>
    <cellStyle name="Total 2 2 2 2 3 6 4" xfId="16877"/>
    <cellStyle name="Total 2 2 2 2 3 6 4 2" xfId="49901"/>
    <cellStyle name="Total 2 2 2 2 3 6 5" xfId="19900"/>
    <cellStyle name="Total 2 2 2 2 3 6 5 2" xfId="49902"/>
    <cellStyle name="Total 2 2 2 2 3 6 6" xfId="49895"/>
    <cellStyle name="Total 2 2 2 2 3 7" xfId="5370"/>
    <cellStyle name="Total 2 2 2 2 3 7 2" xfId="10111"/>
    <cellStyle name="Total 2 2 2 2 3 7 2 2" xfId="49904"/>
    <cellStyle name="Total 2 2 2 2 3 7 3" xfId="16115"/>
    <cellStyle name="Total 2 2 2 2 3 7 3 2" xfId="49905"/>
    <cellStyle name="Total 2 2 2 2 3 7 4" xfId="18888"/>
    <cellStyle name="Total 2 2 2 2 3 7 4 2" xfId="49906"/>
    <cellStyle name="Total 2 2 2 2 3 7 5" xfId="49903"/>
    <cellStyle name="Total 2 2 2 2 3 8" xfId="7078"/>
    <cellStyle name="Total 2 2 2 2 3 8 2" xfId="11099"/>
    <cellStyle name="Total 2 2 2 2 3 8 2 2" xfId="49908"/>
    <cellStyle name="Total 2 2 2 2 3 8 3" xfId="17407"/>
    <cellStyle name="Total 2 2 2 2 3 8 3 2" xfId="49909"/>
    <cellStyle name="Total 2 2 2 2 3 8 4" xfId="20596"/>
    <cellStyle name="Total 2 2 2 2 3 8 4 2" xfId="49910"/>
    <cellStyle name="Total 2 2 2 2 3 8 5" xfId="49907"/>
    <cellStyle name="Total 2 2 2 2 3 9" xfId="4465"/>
    <cellStyle name="Total 2 2 2 2 3 9 2" xfId="15430"/>
    <cellStyle name="Total 2 2 2 2 3 9 2 2" xfId="49912"/>
    <cellStyle name="Total 2 2 2 2 3 9 3" xfId="12508"/>
    <cellStyle name="Total 2 2 2 2 3 9 3 2" xfId="49913"/>
    <cellStyle name="Total 2 2 2 2 3 9 4" xfId="49911"/>
    <cellStyle name="Total 2 2 2 2 4" xfId="2518"/>
    <cellStyle name="Total 2 2 2 2 4 10" xfId="49914"/>
    <cellStyle name="Total 2 2 2 2 4 2" xfId="2905"/>
    <cellStyle name="Total 2 2 2 2 4 2 2" xfId="7256"/>
    <cellStyle name="Total 2 2 2 2 4 2 2 2" xfId="17526"/>
    <cellStyle name="Total 2 2 2 2 4 2 2 2 2" xfId="49917"/>
    <cellStyle name="Total 2 2 2 2 4 2 2 3" xfId="20774"/>
    <cellStyle name="Total 2 2 2 2 4 2 2 3 2" xfId="49918"/>
    <cellStyle name="Total 2 2 2 2 4 2 2 4" xfId="49916"/>
    <cellStyle name="Total 2 2 2 2 4 2 3" xfId="9017"/>
    <cellStyle name="Total 2 2 2 2 4 2 3 2" xfId="49919"/>
    <cellStyle name="Total 2 2 2 2 4 2 4" xfId="14272"/>
    <cellStyle name="Total 2 2 2 2 4 2 4 2" xfId="49920"/>
    <cellStyle name="Total 2 2 2 2 4 2 5" xfId="15411"/>
    <cellStyle name="Total 2 2 2 2 4 2 5 2" xfId="49921"/>
    <cellStyle name="Total 2 2 2 2 4 2 6" xfId="49915"/>
    <cellStyle name="Total 2 2 2 2 4 3" xfId="3288"/>
    <cellStyle name="Total 2 2 2 2 4 3 2" xfId="14548"/>
    <cellStyle name="Total 2 2 2 2 4 3 2 2" xfId="49923"/>
    <cellStyle name="Total 2 2 2 2 4 3 3" xfId="14504"/>
    <cellStyle name="Total 2 2 2 2 4 3 3 2" xfId="49924"/>
    <cellStyle name="Total 2 2 2 2 4 3 4" xfId="49922"/>
    <cellStyle name="Total 2 2 2 2 4 4" xfId="3671"/>
    <cellStyle name="Total 2 2 2 2 4 4 2" xfId="14823"/>
    <cellStyle name="Total 2 2 2 2 4 4 2 2" xfId="49926"/>
    <cellStyle name="Total 2 2 2 2 4 4 3" xfId="13288"/>
    <cellStyle name="Total 2 2 2 2 4 4 3 2" xfId="49927"/>
    <cellStyle name="Total 2 2 2 2 4 4 4" xfId="49925"/>
    <cellStyle name="Total 2 2 2 2 4 5" xfId="4053"/>
    <cellStyle name="Total 2 2 2 2 4 5 2" xfId="15097"/>
    <cellStyle name="Total 2 2 2 2 4 5 2 2" xfId="49929"/>
    <cellStyle name="Total 2 2 2 2 4 5 3" xfId="12906"/>
    <cellStyle name="Total 2 2 2 2 4 5 3 2" xfId="49930"/>
    <cellStyle name="Total 2 2 2 2 4 5 4" xfId="49928"/>
    <cellStyle name="Total 2 2 2 2 4 6" xfId="5548"/>
    <cellStyle name="Total 2 2 2 2 4 6 2" xfId="16234"/>
    <cellStyle name="Total 2 2 2 2 4 6 2 2" xfId="49932"/>
    <cellStyle name="Total 2 2 2 2 4 6 3" xfId="19066"/>
    <cellStyle name="Total 2 2 2 2 4 6 3 2" xfId="49933"/>
    <cellStyle name="Total 2 2 2 2 4 6 4" xfId="49931"/>
    <cellStyle name="Total 2 2 2 2 4 7" xfId="8658"/>
    <cellStyle name="Total 2 2 2 2 4 7 2" xfId="49934"/>
    <cellStyle name="Total 2 2 2 2 4 8" xfId="13992"/>
    <cellStyle name="Total 2 2 2 2 4 8 2" xfId="49935"/>
    <cellStyle name="Total 2 2 2 2 4 9" xfId="16367"/>
    <cellStyle name="Total 2 2 2 2 4 9 2" xfId="49936"/>
    <cellStyle name="Total 2 2 2 2 5" xfId="4763"/>
    <cellStyle name="Total 2 2 2 2 5 2" xfId="4558"/>
    <cellStyle name="Total 2 2 2 2 5 2 2" xfId="9809"/>
    <cellStyle name="Total 2 2 2 2 5 2 2 2" xfId="49939"/>
    <cellStyle name="Total 2 2 2 2 5 2 3" xfId="15496"/>
    <cellStyle name="Total 2 2 2 2 5 2 3 2" xfId="49940"/>
    <cellStyle name="Total 2 2 2 2 5 2 4" xfId="12431"/>
    <cellStyle name="Total 2 2 2 2 5 2 4 2" xfId="49941"/>
    <cellStyle name="Total 2 2 2 2 5 2 5" xfId="49938"/>
    <cellStyle name="Total 2 2 2 2 5 3" xfId="9888"/>
    <cellStyle name="Total 2 2 2 2 5 3 2" xfId="49942"/>
    <cellStyle name="Total 2 2 2 2 5 4" xfId="15641"/>
    <cellStyle name="Total 2 2 2 2 5 4 2" xfId="49943"/>
    <cellStyle name="Total 2 2 2 2 5 5" xfId="18281"/>
    <cellStyle name="Total 2 2 2 2 5 5 2" xfId="49944"/>
    <cellStyle name="Total 2 2 2 2 5 6" xfId="49937"/>
    <cellStyle name="Total 2 2 2 2 6" xfId="4930"/>
    <cellStyle name="Total 2 2 2 2 6 2" xfId="6639"/>
    <cellStyle name="Total 2 2 2 2 6 2 2" xfId="10769"/>
    <cellStyle name="Total 2 2 2 2 6 2 2 2" xfId="49947"/>
    <cellStyle name="Total 2 2 2 2 6 2 3" xfId="17052"/>
    <cellStyle name="Total 2 2 2 2 6 2 3 2" xfId="49948"/>
    <cellStyle name="Total 2 2 2 2 6 2 4" xfId="20157"/>
    <cellStyle name="Total 2 2 2 2 6 2 4 2" xfId="49949"/>
    <cellStyle name="Total 2 2 2 2 6 2 5" xfId="49946"/>
    <cellStyle name="Total 2 2 2 2 6 3" xfId="9943"/>
    <cellStyle name="Total 2 2 2 2 6 3 2" xfId="49950"/>
    <cellStyle name="Total 2 2 2 2 6 4" xfId="15762"/>
    <cellStyle name="Total 2 2 2 2 6 4 2" xfId="49951"/>
    <cellStyle name="Total 2 2 2 2 6 5" xfId="18448"/>
    <cellStyle name="Total 2 2 2 2 6 5 2" xfId="49952"/>
    <cellStyle name="Total 2 2 2 2 6 6" xfId="49945"/>
    <cellStyle name="Total 2 2 2 2 7" xfId="4895"/>
    <cellStyle name="Total 2 2 2 2 7 2" xfId="6604"/>
    <cellStyle name="Total 2 2 2 2 7 2 2" xfId="10738"/>
    <cellStyle name="Total 2 2 2 2 7 2 2 2" xfId="49955"/>
    <cellStyle name="Total 2 2 2 2 7 2 3" xfId="17024"/>
    <cellStyle name="Total 2 2 2 2 7 2 3 2" xfId="49956"/>
    <cellStyle name="Total 2 2 2 2 7 2 4" xfId="20122"/>
    <cellStyle name="Total 2 2 2 2 7 2 4 2" xfId="49957"/>
    <cellStyle name="Total 2 2 2 2 7 2 5" xfId="49954"/>
    <cellStyle name="Total 2 2 2 2 7 3" xfId="9912"/>
    <cellStyle name="Total 2 2 2 2 7 3 2" xfId="49958"/>
    <cellStyle name="Total 2 2 2 2 7 4" xfId="15734"/>
    <cellStyle name="Total 2 2 2 2 7 4 2" xfId="49959"/>
    <cellStyle name="Total 2 2 2 2 7 5" xfId="18413"/>
    <cellStyle name="Total 2 2 2 2 7 5 2" xfId="49960"/>
    <cellStyle name="Total 2 2 2 2 7 6" xfId="49953"/>
    <cellStyle name="Total 2 2 2 2 8" xfId="4935"/>
    <cellStyle name="Total 2 2 2 2 8 2" xfId="6644"/>
    <cellStyle name="Total 2 2 2 2 8 2 2" xfId="10774"/>
    <cellStyle name="Total 2 2 2 2 8 2 2 2" xfId="49963"/>
    <cellStyle name="Total 2 2 2 2 8 2 3" xfId="17056"/>
    <cellStyle name="Total 2 2 2 2 8 2 3 2" xfId="49964"/>
    <cellStyle name="Total 2 2 2 2 8 2 4" xfId="20162"/>
    <cellStyle name="Total 2 2 2 2 8 2 4 2" xfId="49965"/>
    <cellStyle name="Total 2 2 2 2 8 2 5" xfId="49962"/>
    <cellStyle name="Total 2 2 2 2 8 3" xfId="9945"/>
    <cellStyle name="Total 2 2 2 2 8 3 2" xfId="49966"/>
    <cellStyle name="Total 2 2 2 2 8 4" xfId="15766"/>
    <cellStyle name="Total 2 2 2 2 8 4 2" xfId="49967"/>
    <cellStyle name="Total 2 2 2 2 8 5" xfId="18453"/>
    <cellStyle name="Total 2 2 2 2 8 5 2" xfId="49968"/>
    <cellStyle name="Total 2 2 2 2 8 6" xfId="49961"/>
    <cellStyle name="Total 2 2 2 2 9" xfId="5245"/>
    <cellStyle name="Total 2 2 2 2 9 2" xfId="10021"/>
    <cellStyle name="Total 2 2 2 2 9 2 2" xfId="49970"/>
    <cellStyle name="Total 2 2 2 2 9 3" xfId="16022"/>
    <cellStyle name="Total 2 2 2 2 9 3 2" xfId="49971"/>
    <cellStyle name="Total 2 2 2 2 9 4" xfId="18763"/>
    <cellStyle name="Total 2 2 2 2 9 4 2" xfId="49972"/>
    <cellStyle name="Total 2 2 2 2 9 5" xfId="49969"/>
    <cellStyle name="Total 2 2 2 3" xfId="2157"/>
    <cellStyle name="Total 2 2 2 3 10" xfId="7002"/>
    <cellStyle name="Total 2 2 2 3 10 2" xfId="11042"/>
    <cellStyle name="Total 2 2 2 3 10 2 2" xfId="49975"/>
    <cellStyle name="Total 2 2 2 3 10 3" xfId="17349"/>
    <cellStyle name="Total 2 2 2 3 10 3 2" xfId="49976"/>
    <cellStyle name="Total 2 2 2 3 10 4" xfId="20520"/>
    <cellStyle name="Total 2 2 2 3 10 4 2" xfId="49977"/>
    <cellStyle name="Total 2 2 2 3 10 5" xfId="49974"/>
    <cellStyle name="Total 2 2 2 3 11" xfId="4405"/>
    <cellStyle name="Total 2 2 2 3 11 2" xfId="15375"/>
    <cellStyle name="Total 2 2 2 3 11 2 2" xfId="49979"/>
    <cellStyle name="Total 2 2 2 3 11 3" xfId="12568"/>
    <cellStyle name="Total 2 2 2 3 11 3 2" xfId="49980"/>
    <cellStyle name="Total 2 2 2 3 11 4" xfId="49978"/>
    <cellStyle name="Total 2 2 2 3 12" xfId="8313"/>
    <cellStyle name="Total 2 2 2 3 12 2" xfId="49981"/>
    <cellStyle name="Total 2 2 2 3 13" xfId="13730"/>
    <cellStyle name="Total 2 2 2 3 13 2" xfId="49982"/>
    <cellStyle name="Total 2 2 2 3 14" xfId="14972"/>
    <cellStyle name="Total 2 2 2 3 14 2" xfId="49983"/>
    <cellStyle name="Total 2 2 2 3 15" xfId="49973"/>
    <cellStyle name="Total 2 2 2 3 2" xfId="2215"/>
    <cellStyle name="Total 2 2 2 3 2 10" xfId="4427"/>
    <cellStyle name="Total 2 2 2 3 2 10 2" xfId="15397"/>
    <cellStyle name="Total 2 2 2 3 2 10 2 2" xfId="49986"/>
    <cellStyle name="Total 2 2 2 3 2 10 3" xfId="12546"/>
    <cellStyle name="Total 2 2 2 3 2 10 3 2" xfId="49987"/>
    <cellStyle name="Total 2 2 2 3 2 10 4" xfId="49985"/>
    <cellStyle name="Total 2 2 2 3 2 11" xfId="8370"/>
    <cellStyle name="Total 2 2 2 3 2 11 2" xfId="49988"/>
    <cellStyle name="Total 2 2 2 3 2 12" xfId="13774"/>
    <cellStyle name="Total 2 2 2 3 2 12 2" xfId="49989"/>
    <cellStyle name="Total 2 2 2 3 2 13" xfId="49984"/>
    <cellStyle name="Total 2 2 2 3 2 2" xfId="2705"/>
    <cellStyle name="Total 2 2 2 3 2 2 10" xfId="8835"/>
    <cellStyle name="Total 2 2 2 3 2 2 10 2" xfId="49991"/>
    <cellStyle name="Total 2 2 2 3 2 2 11" xfId="14139"/>
    <cellStyle name="Total 2 2 2 3 2 2 11 2" xfId="49992"/>
    <cellStyle name="Total 2 2 2 3 2 2 12" xfId="15731"/>
    <cellStyle name="Total 2 2 2 3 2 2 12 2" xfId="49993"/>
    <cellStyle name="Total 2 2 2 3 2 2 13" xfId="49990"/>
    <cellStyle name="Total 2 2 2 3 2 2 2" xfId="3092"/>
    <cellStyle name="Total 2 2 2 3 2 2 2 2" xfId="7453"/>
    <cellStyle name="Total 2 2 2 3 2 2 2 2 2" xfId="11429"/>
    <cellStyle name="Total 2 2 2 3 2 2 2 2 2 2" xfId="49996"/>
    <cellStyle name="Total 2 2 2 3 2 2 2 2 3" xfId="17679"/>
    <cellStyle name="Total 2 2 2 3 2 2 2 2 3 2" xfId="49997"/>
    <cellStyle name="Total 2 2 2 3 2 2 2 2 4" xfId="20971"/>
    <cellStyle name="Total 2 2 2 3 2 2 2 2 4 2" xfId="49998"/>
    <cellStyle name="Total 2 2 2 3 2 2 2 2 5" xfId="49995"/>
    <cellStyle name="Total 2 2 2 3 2 2 2 3" xfId="5745"/>
    <cellStyle name="Total 2 2 2 3 2 2 2 3 2" xfId="16387"/>
    <cellStyle name="Total 2 2 2 3 2 2 2 3 2 2" xfId="50000"/>
    <cellStyle name="Total 2 2 2 3 2 2 2 3 3" xfId="19263"/>
    <cellStyle name="Total 2 2 2 3 2 2 2 3 3 2" xfId="50001"/>
    <cellStyle name="Total 2 2 2 3 2 2 2 3 4" xfId="49999"/>
    <cellStyle name="Total 2 2 2 3 2 2 2 4" xfId="9184"/>
    <cellStyle name="Total 2 2 2 3 2 2 2 4 2" xfId="50002"/>
    <cellStyle name="Total 2 2 2 3 2 2 2 5" xfId="14419"/>
    <cellStyle name="Total 2 2 2 3 2 2 2 5 2" xfId="50003"/>
    <cellStyle name="Total 2 2 2 3 2 2 2 6" xfId="16619"/>
    <cellStyle name="Total 2 2 2 3 2 2 2 6 2" xfId="50004"/>
    <cellStyle name="Total 2 2 2 3 2 2 2 7" xfId="49994"/>
    <cellStyle name="Total 2 2 2 3 2 2 3" xfId="3475"/>
    <cellStyle name="Total 2 2 2 3 2 2 3 2" xfId="6567"/>
    <cellStyle name="Total 2 2 2 3 2 2 3 2 2" xfId="10701"/>
    <cellStyle name="Total 2 2 2 3 2 2 3 2 2 2" xfId="50007"/>
    <cellStyle name="Total 2 2 2 3 2 2 3 2 3" xfId="16996"/>
    <cellStyle name="Total 2 2 2 3 2 2 3 2 3 2" xfId="50008"/>
    <cellStyle name="Total 2 2 2 3 2 2 3 2 4" xfId="20085"/>
    <cellStyle name="Total 2 2 2 3 2 2 3 2 4 2" xfId="50009"/>
    <cellStyle name="Total 2 2 2 3 2 2 3 2 5" xfId="50006"/>
    <cellStyle name="Total 2 2 2 3 2 2 3 3" xfId="4858"/>
    <cellStyle name="Total 2 2 2 3 2 2 3 3 2" xfId="15706"/>
    <cellStyle name="Total 2 2 2 3 2 2 3 3 2 2" xfId="50011"/>
    <cellStyle name="Total 2 2 2 3 2 2 3 3 3" xfId="18376"/>
    <cellStyle name="Total 2 2 2 3 2 2 3 3 3 2" xfId="50012"/>
    <cellStyle name="Total 2 2 2 3 2 2 3 3 4" xfId="50010"/>
    <cellStyle name="Total 2 2 2 3 2 2 3 4" xfId="9394"/>
    <cellStyle name="Total 2 2 2 3 2 2 3 4 2" xfId="50013"/>
    <cellStyle name="Total 2 2 2 3 2 2 3 5" xfId="14695"/>
    <cellStyle name="Total 2 2 2 3 2 2 3 5 2" xfId="50014"/>
    <cellStyle name="Total 2 2 2 3 2 2 3 6" xfId="13470"/>
    <cellStyle name="Total 2 2 2 3 2 2 3 6 2" xfId="50015"/>
    <cellStyle name="Total 2 2 2 3 2 2 3 7" xfId="50005"/>
    <cellStyle name="Total 2 2 2 3 2 2 4" xfId="3858"/>
    <cellStyle name="Total 2 2 2 3 2 2 4 2" xfId="7760"/>
    <cellStyle name="Total 2 2 2 3 2 2 4 2 2" xfId="11728"/>
    <cellStyle name="Total 2 2 2 3 2 2 4 2 2 2" xfId="50018"/>
    <cellStyle name="Total 2 2 2 3 2 2 4 2 3" xfId="17912"/>
    <cellStyle name="Total 2 2 2 3 2 2 4 2 3 2" xfId="50019"/>
    <cellStyle name="Total 2 2 2 3 2 2 4 2 4" xfId="21278"/>
    <cellStyle name="Total 2 2 2 3 2 2 4 2 4 2" xfId="50020"/>
    <cellStyle name="Total 2 2 2 3 2 2 4 2 5" xfId="50017"/>
    <cellStyle name="Total 2 2 2 3 2 2 4 3" xfId="6052"/>
    <cellStyle name="Total 2 2 2 3 2 2 4 3 2" xfId="16621"/>
    <cellStyle name="Total 2 2 2 3 2 2 4 3 2 2" xfId="50022"/>
    <cellStyle name="Total 2 2 2 3 2 2 4 3 3" xfId="19570"/>
    <cellStyle name="Total 2 2 2 3 2 2 4 3 3 2" xfId="50023"/>
    <cellStyle name="Total 2 2 2 3 2 2 4 3 4" xfId="50021"/>
    <cellStyle name="Total 2 2 2 3 2 2 4 4" xfId="9572"/>
    <cellStyle name="Total 2 2 2 3 2 2 4 4 2" xfId="50024"/>
    <cellStyle name="Total 2 2 2 3 2 2 4 5" xfId="14970"/>
    <cellStyle name="Total 2 2 2 3 2 2 4 5 2" xfId="50025"/>
    <cellStyle name="Total 2 2 2 3 2 2 4 6" xfId="13101"/>
    <cellStyle name="Total 2 2 2 3 2 2 4 6 2" xfId="50026"/>
    <cellStyle name="Total 2 2 2 3 2 2 4 7" xfId="50016"/>
    <cellStyle name="Total 2 2 2 3 2 2 5" xfId="4240"/>
    <cellStyle name="Total 2 2 2 3 2 2 5 2" xfId="7992"/>
    <cellStyle name="Total 2 2 2 3 2 2 5 2 2" xfId="11960"/>
    <cellStyle name="Total 2 2 2 3 2 2 5 2 2 2" xfId="50029"/>
    <cellStyle name="Total 2 2 2 3 2 2 5 2 3" xfId="18083"/>
    <cellStyle name="Total 2 2 2 3 2 2 5 2 3 2" xfId="50030"/>
    <cellStyle name="Total 2 2 2 3 2 2 5 2 4" xfId="21510"/>
    <cellStyle name="Total 2 2 2 3 2 2 5 2 4 2" xfId="50031"/>
    <cellStyle name="Total 2 2 2 3 2 2 5 2 5" xfId="50028"/>
    <cellStyle name="Total 2 2 2 3 2 2 5 3" xfId="6284"/>
    <cellStyle name="Total 2 2 2 3 2 2 5 3 2" xfId="16791"/>
    <cellStyle name="Total 2 2 2 3 2 2 5 3 2 2" xfId="50033"/>
    <cellStyle name="Total 2 2 2 3 2 2 5 3 3" xfId="19802"/>
    <cellStyle name="Total 2 2 2 3 2 2 5 3 3 2" xfId="50034"/>
    <cellStyle name="Total 2 2 2 3 2 2 5 3 4" xfId="50032"/>
    <cellStyle name="Total 2 2 2 3 2 2 5 4" xfId="9749"/>
    <cellStyle name="Total 2 2 2 3 2 2 5 4 2" xfId="50035"/>
    <cellStyle name="Total 2 2 2 3 2 2 5 5" xfId="15243"/>
    <cellStyle name="Total 2 2 2 3 2 2 5 5 2" xfId="50036"/>
    <cellStyle name="Total 2 2 2 3 2 2 5 6" xfId="12719"/>
    <cellStyle name="Total 2 2 2 3 2 2 5 6 2" xfId="50037"/>
    <cellStyle name="Total 2 2 2 3 2 2 5 7" xfId="50027"/>
    <cellStyle name="Total 2 2 2 3 2 2 6" xfId="6516"/>
    <cellStyle name="Total 2 2 2 3 2 2 6 2" xfId="8224"/>
    <cellStyle name="Total 2 2 2 3 2 2 6 2 2" xfId="12192"/>
    <cellStyle name="Total 2 2 2 3 2 2 6 2 2 2" xfId="50040"/>
    <cellStyle name="Total 2 2 2 3 2 2 6 2 3" xfId="18255"/>
    <cellStyle name="Total 2 2 2 3 2 2 6 2 3 2" xfId="50041"/>
    <cellStyle name="Total 2 2 2 3 2 2 6 2 4" xfId="21742"/>
    <cellStyle name="Total 2 2 2 3 2 2 6 2 4 2" xfId="50042"/>
    <cellStyle name="Total 2 2 2 3 2 2 6 2 5" xfId="50039"/>
    <cellStyle name="Total 2 2 2 3 2 2 6 3" xfId="10650"/>
    <cellStyle name="Total 2 2 2 3 2 2 6 3 2" xfId="50043"/>
    <cellStyle name="Total 2 2 2 3 2 2 6 4" xfId="16962"/>
    <cellStyle name="Total 2 2 2 3 2 2 6 4 2" xfId="50044"/>
    <cellStyle name="Total 2 2 2 3 2 2 6 5" xfId="20034"/>
    <cellStyle name="Total 2 2 2 3 2 2 6 5 2" xfId="50045"/>
    <cellStyle name="Total 2 2 2 3 2 2 6 6" xfId="50038"/>
    <cellStyle name="Total 2 2 2 3 2 2 7" xfId="5504"/>
    <cellStyle name="Total 2 2 2 3 2 2 7 2" xfId="10245"/>
    <cellStyle name="Total 2 2 2 3 2 2 7 2 2" xfId="50047"/>
    <cellStyle name="Total 2 2 2 3 2 2 7 3" xfId="16201"/>
    <cellStyle name="Total 2 2 2 3 2 2 7 3 2" xfId="50048"/>
    <cellStyle name="Total 2 2 2 3 2 2 7 4" xfId="19022"/>
    <cellStyle name="Total 2 2 2 3 2 2 7 4 2" xfId="50049"/>
    <cellStyle name="Total 2 2 2 3 2 2 7 5" xfId="50046"/>
    <cellStyle name="Total 2 2 2 3 2 2 8" xfId="7212"/>
    <cellStyle name="Total 2 2 2 3 2 2 8 2" xfId="11233"/>
    <cellStyle name="Total 2 2 2 3 2 2 8 2 2" xfId="50051"/>
    <cellStyle name="Total 2 2 2 3 2 2 8 3" xfId="17493"/>
    <cellStyle name="Total 2 2 2 3 2 2 8 3 2" xfId="50052"/>
    <cellStyle name="Total 2 2 2 3 2 2 8 4" xfId="20730"/>
    <cellStyle name="Total 2 2 2 3 2 2 8 4 2" xfId="50053"/>
    <cellStyle name="Total 2 2 2 3 2 2 8 5" xfId="50050"/>
    <cellStyle name="Total 2 2 2 3 2 2 9" xfId="4698"/>
    <cellStyle name="Total 2 2 2 3 2 2 9 2" xfId="15589"/>
    <cellStyle name="Total 2 2 2 3 2 2 9 2 2" xfId="50055"/>
    <cellStyle name="Total 2 2 2 3 2 2 9 3" xfId="12350"/>
    <cellStyle name="Total 2 2 2 3 2 2 9 3 2" xfId="50056"/>
    <cellStyle name="Total 2 2 2 3 2 2 9 4" xfId="50054"/>
    <cellStyle name="Total 2 2 2 3 2 3" xfId="2762"/>
    <cellStyle name="Total 2 2 2 3 2 3 10" xfId="50057"/>
    <cellStyle name="Total 2 2 2 3 2 3 2" xfId="3149"/>
    <cellStyle name="Total 2 2 2 3 2 3 2 2" xfId="6727"/>
    <cellStyle name="Total 2 2 2 3 2 3 2 2 2" xfId="17128"/>
    <cellStyle name="Total 2 2 2 3 2 3 2 2 2 2" xfId="50060"/>
    <cellStyle name="Total 2 2 2 3 2 3 2 2 3" xfId="20245"/>
    <cellStyle name="Total 2 2 2 3 2 3 2 2 3 2" xfId="50061"/>
    <cellStyle name="Total 2 2 2 3 2 3 2 2 4" xfId="50059"/>
    <cellStyle name="Total 2 2 2 3 2 3 2 3" xfId="9230"/>
    <cellStyle name="Total 2 2 2 3 2 3 2 3 2" xfId="50062"/>
    <cellStyle name="Total 2 2 2 3 2 3 2 4" xfId="14461"/>
    <cellStyle name="Total 2 2 2 3 2 3 2 4 2" xfId="50063"/>
    <cellStyle name="Total 2 2 2 3 2 3 2 5" xfId="17466"/>
    <cellStyle name="Total 2 2 2 3 2 3 2 5 2" xfId="50064"/>
    <cellStyle name="Total 2 2 2 3 2 3 2 6" xfId="50058"/>
    <cellStyle name="Total 2 2 2 3 2 3 3" xfId="3532"/>
    <cellStyle name="Total 2 2 2 3 2 3 3 2" xfId="14736"/>
    <cellStyle name="Total 2 2 2 3 2 3 3 2 2" xfId="50066"/>
    <cellStyle name="Total 2 2 2 3 2 3 3 3" xfId="13413"/>
    <cellStyle name="Total 2 2 2 3 2 3 3 3 2" xfId="50067"/>
    <cellStyle name="Total 2 2 2 3 2 3 3 4" xfId="50065"/>
    <cellStyle name="Total 2 2 2 3 2 3 4" xfId="3915"/>
    <cellStyle name="Total 2 2 2 3 2 3 4 2" xfId="15012"/>
    <cellStyle name="Total 2 2 2 3 2 3 4 2 2" xfId="50069"/>
    <cellStyle name="Total 2 2 2 3 2 3 4 3" xfId="13044"/>
    <cellStyle name="Total 2 2 2 3 2 3 4 3 2" xfId="50070"/>
    <cellStyle name="Total 2 2 2 3 2 3 4 4" xfId="50068"/>
    <cellStyle name="Total 2 2 2 3 2 3 5" xfId="4297"/>
    <cellStyle name="Total 2 2 2 3 2 3 5 2" xfId="15284"/>
    <cellStyle name="Total 2 2 2 3 2 3 5 2 2" xfId="50072"/>
    <cellStyle name="Total 2 2 2 3 2 3 5 3" xfId="12663"/>
    <cellStyle name="Total 2 2 2 3 2 3 5 3 2" xfId="50073"/>
    <cellStyle name="Total 2 2 2 3 2 3 5 4" xfId="50071"/>
    <cellStyle name="Total 2 2 2 3 2 3 6" xfId="5018"/>
    <cellStyle name="Total 2 2 2 3 2 3 6 2" xfId="15837"/>
    <cellStyle name="Total 2 2 2 3 2 3 6 2 2" xfId="50075"/>
    <cellStyle name="Total 2 2 2 3 2 3 6 3" xfId="18536"/>
    <cellStyle name="Total 2 2 2 3 2 3 6 3 2" xfId="50076"/>
    <cellStyle name="Total 2 2 2 3 2 3 6 4" xfId="50074"/>
    <cellStyle name="Total 2 2 2 3 2 3 7" xfId="8892"/>
    <cellStyle name="Total 2 2 2 3 2 3 7 2" xfId="50077"/>
    <cellStyle name="Total 2 2 2 3 2 3 8" xfId="14181"/>
    <cellStyle name="Total 2 2 2 3 2 3 8 2" xfId="50078"/>
    <cellStyle name="Total 2 2 2 3 2 3 9" xfId="15941"/>
    <cellStyle name="Total 2 2 2 3 2 3 9 2" xfId="50079"/>
    <cellStyle name="Total 2 2 2 3 2 4" xfId="2380"/>
    <cellStyle name="Total 2 2 2 3 2 4 2" xfId="6674"/>
    <cellStyle name="Total 2 2 2 3 2 4 2 2" xfId="10800"/>
    <cellStyle name="Total 2 2 2 3 2 4 2 2 2" xfId="50082"/>
    <cellStyle name="Total 2 2 2 3 2 4 2 3" xfId="17080"/>
    <cellStyle name="Total 2 2 2 3 2 4 2 3 2" xfId="50083"/>
    <cellStyle name="Total 2 2 2 3 2 4 2 4" xfId="20192"/>
    <cellStyle name="Total 2 2 2 3 2 4 2 4 2" xfId="50084"/>
    <cellStyle name="Total 2 2 2 3 2 4 2 5" xfId="50081"/>
    <cellStyle name="Total 2 2 2 3 2 4 3" xfId="4965"/>
    <cellStyle name="Total 2 2 2 3 2 4 3 2" xfId="15789"/>
    <cellStyle name="Total 2 2 2 3 2 4 3 2 2" xfId="50086"/>
    <cellStyle name="Total 2 2 2 3 2 4 3 3" xfId="18483"/>
    <cellStyle name="Total 2 2 2 3 2 4 3 3 2" xfId="50087"/>
    <cellStyle name="Total 2 2 2 3 2 4 3 4" xfId="50085"/>
    <cellStyle name="Total 2 2 2 3 2 4 4" xfId="8532"/>
    <cellStyle name="Total 2 2 2 3 2 4 4 2" xfId="50088"/>
    <cellStyle name="Total 2 2 2 3 2 4 5" xfId="13907"/>
    <cellStyle name="Total 2 2 2 3 2 4 5 2" xfId="50089"/>
    <cellStyle name="Total 2 2 2 3 2 4 6" xfId="14854"/>
    <cellStyle name="Total 2 2 2 3 2 4 6 2" xfId="50090"/>
    <cellStyle name="Total 2 2 2 3 2 4 7" xfId="50080"/>
    <cellStyle name="Total 2 2 2 3 2 5" xfId="5885"/>
    <cellStyle name="Total 2 2 2 3 2 5 2" xfId="7593"/>
    <cellStyle name="Total 2 2 2 3 2 5 2 2" xfId="11561"/>
    <cellStyle name="Total 2 2 2 3 2 5 2 2 2" xfId="50093"/>
    <cellStyle name="Total 2 2 2 3 2 5 2 3" xfId="17799"/>
    <cellStyle name="Total 2 2 2 3 2 5 2 3 2" xfId="50094"/>
    <cellStyle name="Total 2 2 2 3 2 5 2 4" xfId="21111"/>
    <cellStyle name="Total 2 2 2 3 2 5 2 4 2" xfId="50095"/>
    <cellStyle name="Total 2 2 2 3 2 5 2 5" xfId="50092"/>
    <cellStyle name="Total 2 2 2 3 2 5 3" xfId="10403"/>
    <cellStyle name="Total 2 2 2 3 2 5 3 2" xfId="50096"/>
    <cellStyle name="Total 2 2 2 3 2 5 4" xfId="16508"/>
    <cellStyle name="Total 2 2 2 3 2 5 4 2" xfId="50097"/>
    <cellStyle name="Total 2 2 2 3 2 5 5" xfId="19403"/>
    <cellStyle name="Total 2 2 2 3 2 5 5 2" xfId="50098"/>
    <cellStyle name="Total 2 2 2 3 2 5 6" xfId="50091"/>
    <cellStyle name="Total 2 2 2 3 2 6" xfId="6117"/>
    <cellStyle name="Total 2 2 2 3 2 6 2" xfId="7825"/>
    <cellStyle name="Total 2 2 2 3 2 6 2 2" xfId="11793"/>
    <cellStyle name="Total 2 2 2 3 2 6 2 2 2" xfId="50101"/>
    <cellStyle name="Total 2 2 2 3 2 6 2 3" xfId="17970"/>
    <cellStyle name="Total 2 2 2 3 2 6 2 3 2" xfId="50102"/>
    <cellStyle name="Total 2 2 2 3 2 6 2 4" xfId="21343"/>
    <cellStyle name="Total 2 2 2 3 2 6 2 4 2" xfId="50103"/>
    <cellStyle name="Total 2 2 2 3 2 6 2 5" xfId="50100"/>
    <cellStyle name="Total 2 2 2 3 2 6 3" xfId="10443"/>
    <cellStyle name="Total 2 2 2 3 2 6 3 2" xfId="50104"/>
    <cellStyle name="Total 2 2 2 3 2 6 4" xfId="16679"/>
    <cellStyle name="Total 2 2 2 3 2 6 4 2" xfId="50105"/>
    <cellStyle name="Total 2 2 2 3 2 6 5" xfId="19635"/>
    <cellStyle name="Total 2 2 2 3 2 6 5 2" xfId="50106"/>
    <cellStyle name="Total 2 2 2 3 2 6 6" xfId="50099"/>
    <cellStyle name="Total 2 2 2 3 2 7" xfId="6349"/>
    <cellStyle name="Total 2 2 2 3 2 7 2" xfId="8057"/>
    <cellStyle name="Total 2 2 2 3 2 7 2 2" xfId="12025"/>
    <cellStyle name="Total 2 2 2 3 2 7 2 2 2" xfId="50109"/>
    <cellStyle name="Total 2 2 2 3 2 7 2 3" xfId="18141"/>
    <cellStyle name="Total 2 2 2 3 2 7 2 3 2" xfId="50110"/>
    <cellStyle name="Total 2 2 2 3 2 7 2 4" xfId="21575"/>
    <cellStyle name="Total 2 2 2 3 2 7 2 4 2" xfId="50111"/>
    <cellStyle name="Total 2 2 2 3 2 7 2 5" xfId="50108"/>
    <cellStyle name="Total 2 2 2 3 2 7 3" xfId="10483"/>
    <cellStyle name="Total 2 2 2 3 2 7 3 2" xfId="50112"/>
    <cellStyle name="Total 2 2 2 3 2 7 4" xfId="16849"/>
    <cellStyle name="Total 2 2 2 3 2 7 4 2" xfId="50113"/>
    <cellStyle name="Total 2 2 2 3 2 7 5" xfId="19867"/>
    <cellStyle name="Total 2 2 2 3 2 7 5 2" xfId="50114"/>
    <cellStyle name="Total 2 2 2 3 2 7 6" xfId="50107"/>
    <cellStyle name="Total 2 2 2 3 2 8" xfId="5333"/>
    <cellStyle name="Total 2 2 2 3 2 8 2" xfId="10078"/>
    <cellStyle name="Total 2 2 2 3 2 8 2 2" xfId="50116"/>
    <cellStyle name="Total 2 2 2 3 2 8 3" xfId="16086"/>
    <cellStyle name="Total 2 2 2 3 2 8 3 2" xfId="50117"/>
    <cellStyle name="Total 2 2 2 3 2 8 4" xfId="18851"/>
    <cellStyle name="Total 2 2 2 3 2 8 4 2" xfId="50118"/>
    <cellStyle name="Total 2 2 2 3 2 8 5" xfId="50115"/>
    <cellStyle name="Total 2 2 2 3 2 9" xfId="7041"/>
    <cellStyle name="Total 2 2 2 3 2 9 2" xfId="11066"/>
    <cellStyle name="Total 2 2 2 3 2 9 2 2" xfId="50120"/>
    <cellStyle name="Total 2 2 2 3 2 9 3" xfId="17378"/>
    <cellStyle name="Total 2 2 2 3 2 9 3 2" xfId="50121"/>
    <cellStyle name="Total 2 2 2 3 2 9 4" xfId="20559"/>
    <cellStyle name="Total 2 2 2 3 2 9 4 2" xfId="50122"/>
    <cellStyle name="Total 2 2 2 3 2 9 5" xfId="50119"/>
    <cellStyle name="Total 2 2 2 3 3" xfId="2648"/>
    <cellStyle name="Total 2 2 2 3 3 10" xfId="8778"/>
    <cellStyle name="Total 2 2 2 3 3 10 2" xfId="50124"/>
    <cellStyle name="Total 2 2 2 3 3 11" xfId="14097"/>
    <cellStyle name="Total 2 2 2 3 3 11 2" xfId="50125"/>
    <cellStyle name="Total 2 2 2 3 3 12" xfId="14774"/>
    <cellStyle name="Total 2 2 2 3 3 12 2" xfId="50126"/>
    <cellStyle name="Total 2 2 2 3 3 13" xfId="50123"/>
    <cellStyle name="Total 2 2 2 3 3 2" xfId="3035"/>
    <cellStyle name="Total 2 2 2 3 3 2 2" xfId="6750"/>
    <cellStyle name="Total 2 2 2 3 3 2 2 2" xfId="10855"/>
    <cellStyle name="Total 2 2 2 3 3 2 2 2 2" xfId="50129"/>
    <cellStyle name="Total 2 2 2 3 3 2 2 3" xfId="17149"/>
    <cellStyle name="Total 2 2 2 3 3 2 2 3 2" xfId="50130"/>
    <cellStyle name="Total 2 2 2 3 3 2 2 4" xfId="20268"/>
    <cellStyle name="Total 2 2 2 3 3 2 2 4 2" xfId="50131"/>
    <cellStyle name="Total 2 2 2 3 3 2 2 5" xfId="50128"/>
    <cellStyle name="Total 2 2 2 3 3 2 3" xfId="5041"/>
    <cellStyle name="Total 2 2 2 3 3 2 3 2" xfId="15858"/>
    <cellStyle name="Total 2 2 2 3 3 2 3 2 2" xfId="50133"/>
    <cellStyle name="Total 2 2 2 3 3 2 3 3" xfId="18559"/>
    <cellStyle name="Total 2 2 2 3 3 2 3 3 2" xfId="50134"/>
    <cellStyle name="Total 2 2 2 3 3 2 3 4" xfId="50132"/>
    <cellStyle name="Total 2 2 2 3 3 2 4" xfId="9127"/>
    <cellStyle name="Total 2 2 2 3 3 2 4 2" xfId="50135"/>
    <cellStyle name="Total 2 2 2 3 3 2 5" xfId="14377"/>
    <cellStyle name="Total 2 2 2 3 3 2 5 2" xfId="50136"/>
    <cellStyle name="Total 2 2 2 3 3 2 6" xfId="15107"/>
    <cellStyle name="Total 2 2 2 3 3 2 6 2" xfId="50137"/>
    <cellStyle name="Total 2 2 2 3 3 2 7" xfId="50127"/>
    <cellStyle name="Total 2 2 2 3 3 3" xfId="3418"/>
    <cellStyle name="Total 2 2 2 3 3 3 2" xfId="4643"/>
    <cellStyle name="Total 2 2 2 3 3 3 2 2" xfId="9864"/>
    <cellStyle name="Total 2 2 2 3 3 3 2 2 2" xfId="50140"/>
    <cellStyle name="Total 2 2 2 3 3 3 2 3" xfId="15559"/>
    <cellStyle name="Total 2 2 2 3 3 3 2 3 2" xfId="50141"/>
    <cellStyle name="Total 2 2 2 3 3 3 2 4" xfId="12393"/>
    <cellStyle name="Total 2 2 2 3 3 3 2 4 2" xfId="50142"/>
    <cellStyle name="Total 2 2 2 3 3 3 2 5" xfId="50139"/>
    <cellStyle name="Total 2 2 2 3 3 3 3" xfId="4814"/>
    <cellStyle name="Total 2 2 2 3 3 3 3 2" xfId="15682"/>
    <cellStyle name="Total 2 2 2 3 3 3 3 2 2" xfId="50144"/>
    <cellStyle name="Total 2 2 2 3 3 3 3 3" xfId="18332"/>
    <cellStyle name="Total 2 2 2 3 3 3 3 3 2" xfId="50145"/>
    <cellStyle name="Total 2 2 2 3 3 3 3 4" xfId="50143"/>
    <cellStyle name="Total 2 2 2 3 3 3 4" xfId="9341"/>
    <cellStyle name="Total 2 2 2 3 3 3 4 2" xfId="50146"/>
    <cellStyle name="Total 2 2 2 3 3 3 5" xfId="14653"/>
    <cellStyle name="Total 2 2 2 3 3 3 5 2" xfId="50147"/>
    <cellStyle name="Total 2 2 2 3 3 3 6" xfId="13527"/>
    <cellStyle name="Total 2 2 2 3 3 3 6 2" xfId="50148"/>
    <cellStyle name="Total 2 2 2 3 3 3 7" xfId="50138"/>
    <cellStyle name="Total 2 2 2 3 3 4" xfId="3801"/>
    <cellStyle name="Total 2 2 2 3 3 4 2" xfId="7646"/>
    <cellStyle name="Total 2 2 2 3 3 4 2 2" xfId="11614"/>
    <cellStyle name="Total 2 2 2 3 3 4 2 2 2" xfId="50151"/>
    <cellStyle name="Total 2 2 2 3 3 4 2 3" xfId="17843"/>
    <cellStyle name="Total 2 2 2 3 3 4 2 3 2" xfId="50152"/>
    <cellStyle name="Total 2 2 2 3 3 4 2 4" xfId="21164"/>
    <cellStyle name="Total 2 2 2 3 3 4 2 4 2" xfId="50153"/>
    <cellStyle name="Total 2 2 2 3 3 4 2 5" xfId="50150"/>
    <cellStyle name="Total 2 2 2 3 3 4 3" xfId="5938"/>
    <cellStyle name="Total 2 2 2 3 3 4 3 2" xfId="16552"/>
    <cellStyle name="Total 2 2 2 3 3 4 3 2 2" xfId="50155"/>
    <cellStyle name="Total 2 2 2 3 3 4 3 3" xfId="19456"/>
    <cellStyle name="Total 2 2 2 3 3 4 3 3 2" xfId="50156"/>
    <cellStyle name="Total 2 2 2 3 3 4 3 4" xfId="50154"/>
    <cellStyle name="Total 2 2 2 3 3 4 4" xfId="9519"/>
    <cellStyle name="Total 2 2 2 3 3 4 4 2" xfId="50157"/>
    <cellStyle name="Total 2 2 2 3 3 4 5" xfId="14928"/>
    <cellStyle name="Total 2 2 2 3 3 4 5 2" xfId="50158"/>
    <cellStyle name="Total 2 2 2 3 3 4 6" xfId="13158"/>
    <cellStyle name="Total 2 2 2 3 3 4 6 2" xfId="50159"/>
    <cellStyle name="Total 2 2 2 3 3 4 7" xfId="50149"/>
    <cellStyle name="Total 2 2 2 3 3 5" xfId="4183"/>
    <cellStyle name="Total 2 2 2 3 3 5 2" xfId="7878"/>
    <cellStyle name="Total 2 2 2 3 3 5 2 2" xfId="11846"/>
    <cellStyle name="Total 2 2 2 3 3 5 2 2 2" xfId="50162"/>
    <cellStyle name="Total 2 2 2 3 3 5 2 3" xfId="18014"/>
    <cellStyle name="Total 2 2 2 3 3 5 2 3 2" xfId="50163"/>
    <cellStyle name="Total 2 2 2 3 3 5 2 4" xfId="21396"/>
    <cellStyle name="Total 2 2 2 3 3 5 2 4 2" xfId="50164"/>
    <cellStyle name="Total 2 2 2 3 3 5 2 5" xfId="50161"/>
    <cellStyle name="Total 2 2 2 3 3 5 3" xfId="6170"/>
    <cellStyle name="Total 2 2 2 3 3 5 3 2" xfId="16723"/>
    <cellStyle name="Total 2 2 2 3 3 5 3 2 2" xfId="50166"/>
    <cellStyle name="Total 2 2 2 3 3 5 3 3" xfId="19688"/>
    <cellStyle name="Total 2 2 2 3 3 5 3 3 2" xfId="50167"/>
    <cellStyle name="Total 2 2 2 3 3 5 3 4" xfId="50165"/>
    <cellStyle name="Total 2 2 2 3 3 5 4" xfId="9696"/>
    <cellStyle name="Total 2 2 2 3 3 5 4 2" xfId="50168"/>
    <cellStyle name="Total 2 2 2 3 3 5 5" xfId="15202"/>
    <cellStyle name="Total 2 2 2 3 3 5 5 2" xfId="50169"/>
    <cellStyle name="Total 2 2 2 3 3 5 6" xfId="12776"/>
    <cellStyle name="Total 2 2 2 3 3 5 6 2" xfId="50170"/>
    <cellStyle name="Total 2 2 2 3 3 5 7" xfId="50160"/>
    <cellStyle name="Total 2 2 2 3 3 6" xfId="6402"/>
    <cellStyle name="Total 2 2 2 3 3 6 2" xfId="8110"/>
    <cellStyle name="Total 2 2 2 3 3 6 2 2" xfId="12078"/>
    <cellStyle name="Total 2 2 2 3 3 6 2 2 2" xfId="50173"/>
    <cellStyle name="Total 2 2 2 3 3 6 2 3" xfId="18185"/>
    <cellStyle name="Total 2 2 2 3 3 6 2 3 2" xfId="50174"/>
    <cellStyle name="Total 2 2 2 3 3 6 2 4" xfId="21628"/>
    <cellStyle name="Total 2 2 2 3 3 6 2 4 2" xfId="50175"/>
    <cellStyle name="Total 2 2 2 3 3 6 2 5" xfId="50172"/>
    <cellStyle name="Total 2 2 2 3 3 6 3" xfId="10536"/>
    <cellStyle name="Total 2 2 2 3 3 6 3 2" xfId="50176"/>
    <cellStyle name="Total 2 2 2 3 3 6 4" xfId="16893"/>
    <cellStyle name="Total 2 2 2 3 3 6 4 2" xfId="50177"/>
    <cellStyle name="Total 2 2 2 3 3 6 5" xfId="19920"/>
    <cellStyle name="Total 2 2 2 3 3 6 5 2" xfId="50178"/>
    <cellStyle name="Total 2 2 2 3 3 6 6" xfId="50171"/>
    <cellStyle name="Total 2 2 2 3 3 7" xfId="5390"/>
    <cellStyle name="Total 2 2 2 3 3 7 2" xfId="10131"/>
    <cellStyle name="Total 2 2 2 3 3 7 2 2" xfId="50180"/>
    <cellStyle name="Total 2 2 2 3 3 7 3" xfId="16131"/>
    <cellStyle name="Total 2 2 2 3 3 7 3 2" xfId="50181"/>
    <cellStyle name="Total 2 2 2 3 3 7 4" xfId="18908"/>
    <cellStyle name="Total 2 2 2 3 3 7 4 2" xfId="50182"/>
    <cellStyle name="Total 2 2 2 3 3 7 5" xfId="50179"/>
    <cellStyle name="Total 2 2 2 3 3 8" xfId="7098"/>
    <cellStyle name="Total 2 2 2 3 3 8 2" xfId="11119"/>
    <cellStyle name="Total 2 2 2 3 3 8 2 2" xfId="50184"/>
    <cellStyle name="Total 2 2 2 3 3 8 3" xfId="17423"/>
    <cellStyle name="Total 2 2 2 3 3 8 3 2" xfId="50185"/>
    <cellStyle name="Total 2 2 2 3 3 8 4" xfId="20616"/>
    <cellStyle name="Total 2 2 2 3 3 8 4 2" xfId="50186"/>
    <cellStyle name="Total 2 2 2 3 3 8 5" xfId="50183"/>
    <cellStyle name="Total 2 2 2 3 3 9" xfId="4486"/>
    <cellStyle name="Total 2 2 2 3 3 9 2" xfId="15446"/>
    <cellStyle name="Total 2 2 2 3 3 9 2 2" xfId="50188"/>
    <cellStyle name="Total 2 2 2 3 3 9 3" xfId="12487"/>
    <cellStyle name="Total 2 2 2 3 3 9 3 2" xfId="50189"/>
    <cellStyle name="Total 2 2 2 3 3 9 4" xfId="50187"/>
    <cellStyle name="Total 2 2 2 3 4" xfId="2528"/>
    <cellStyle name="Total 2 2 2 3 4 10" xfId="50190"/>
    <cellStyle name="Total 2 2 2 3 4 2" xfId="2915"/>
    <cellStyle name="Total 2 2 2 3 4 2 2" xfId="7278"/>
    <cellStyle name="Total 2 2 2 3 4 2 2 2" xfId="17544"/>
    <cellStyle name="Total 2 2 2 3 4 2 2 2 2" xfId="50193"/>
    <cellStyle name="Total 2 2 2 3 4 2 2 3" xfId="20796"/>
    <cellStyle name="Total 2 2 2 3 4 2 2 3 2" xfId="50194"/>
    <cellStyle name="Total 2 2 2 3 4 2 2 4" xfId="50192"/>
    <cellStyle name="Total 2 2 2 3 4 2 3" xfId="9025"/>
    <cellStyle name="Total 2 2 2 3 4 2 3 2" xfId="50195"/>
    <cellStyle name="Total 2 2 2 3 4 2 4" xfId="14280"/>
    <cellStyle name="Total 2 2 2 3 4 2 4 2" xfId="50196"/>
    <cellStyle name="Total 2 2 2 3 4 2 5" xfId="14907"/>
    <cellStyle name="Total 2 2 2 3 4 2 5 2" xfId="50197"/>
    <cellStyle name="Total 2 2 2 3 4 2 6" xfId="50191"/>
    <cellStyle name="Total 2 2 2 3 4 3" xfId="3298"/>
    <cellStyle name="Total 2 2 2 3 4 3 2" xfId="14556"/>
    <cellStyle name="Total 2 2 2 3 4 3 2 2" xfId="50199"/>
    <cellStyle name="Total 2 2 2 3 4 3 3" xfId="15545"/>
    <cellStyle name="Total 2 2 2 3 4 3 3 2" xfId="50200"/>
    <cellStyle name="Total 2 2 2 3 4 3 4" xfId="50198"/>
    <cellStyle name="Total 2 2 2 3 4 4" xfId="3681"/>
    <cellStyle name="Total 2 2 2 3 4 4 2" xfId="14831"/>
    <cellStyle name="Total 2 2 2 3 4 4 2 2" xfId="50202"/>
    <cellStyle name="Total 2 2 2 3 4 4 3" xfId="13278"/>
    <cellStyle name="Total 2 2 2 3 4 4 3 2" xfId="50203"/>
    <cellStyle name="Total 2 2 2 3 4 4 4" xfId="50201"/>
    <cellStyle name="Total 2 2 2 3 4 5" xfId="4063"/>
    <cellStyle name="Total 2 2 2 3 4 5 2" xfId="15105"/>
    <cellStyle name="Total 2 2 2 3 4 5 2 2" xfId="50205"/>
    <cellStyle name="Total 2 2 2 3 4 5 3" xfId="12896"/>
    <cellStyle name="Total 2 2 2 3 4 5 3 2" xfId="50206"/>
    <cellStyle name="Total 2 2 2 3 4 5 4" xfId="50204"/>
    <cellStyle name="Total 2 2 2 3 4 6" xfId="5570"/>
    <cellStyle name="Total 2 2 2 3 4 6 2" xfId="16252"/>
    <cellStyle name="Total 2 2 2 3 4 6 2 2" xfId="50208"/>
    <cellStyle name="Total 2 2 2 3 4 6 3" xfId="19088"/>
    <cellStyle name="Total 2 2 2 3 4 6 3 2" xfId="50209"/>
    <cellStyle name="Total 2 2 2 3 4 6 4" xfId="50207"/>
    <cellStyle name="Total 2 2 2 3 4 7" xfId="8668"/>
    <cellStyle name="Total 2 2 2 3 4 7 2" xfId="50210"/>
    <cellStyle name="Total 2 2 2 3 4 8" xfId="14000"/>
    <cellStyle name="Total 2 2 2 3 4 8 2" xfId="50211"/>
    <cellStyle name="Total 2 2 2 3 4 9" xfId="16334"/>
    <cellStyle name="Total 2 2 2 3 4 9 2" xfId="50212"/>
    <cellStyle name="Total 2 2 2 3 5" xfId="2357"/>
    <cellStyle name="Total 2 2 2 3 5 2" xfId="6661"/>
    <cellStyle name="Total 2 2 2 3 5 2 2" xfId="10790"/>
    <cellStyle name="Total 2 2 2 3 5 2 2 2" xfId="50215"/>
    <cellStyle name="Total 2 2 2 3 5 2 3" xfId="17071"/>
    <cellStyle name="Total 2 2 2 3 5 2 3 2" xfId="50216"/>
    <cellStyle name="Total 2 2 2 3 5 2 4" xfId="20179"/>
    <cellStyle name="Total 2 2 2 3 5 2 4 2" xfId="50217"/>
    <cellStyle name="Total 2 2 2 3 5 2 5" xfId="50214"/>
    <cellStyle name="Total 2 2 2 3 5 3" xfId="4952"/>
    <cellStyle name="Total 2 2 2 3 5 3 2" xfId="15781"/>
    <cellStyle name="Total 2 2 2 3 5 3 2 2" xfId="50219"/>
    <cellStyle name="Total 2 2 2 3 5 3 3" xfId="18470"/>
    <cellStyle name="Total 2 2 2 3 5 3 3 2" xfId="50220"/>
    <cellStyle name="Total 2 2 2 3 5 3 4" xfId="50218"/>
    <cellStyle name="Total 2 2 2 3 5 4" xfId="8509"/>
    <cellStyle name="Total 2 2 2 3 5 4 2" xfId="50221"/>
    <cellStyle name="Total 2 2 2 3 5 5" xfId="13891"/>
    <cellStyle name="Total 2 2 2 3 5 5 2" xfId="50222"/>
    <cellStyle name="Total 2 2 2 3 5 6" xfId="13749"/>
    <cellStyle name="Total 2 2 2 3 5 6 2" xfId="50223"/>
    <cellStyle name="Total 2 2 2 3 5 7" xfId="50213"/>
    <cellStyle name="Total 2 2 2 3 6" xfId="5863"/>
    <cellStyle name="Total 2 2 2 3 6 2" xfId="7571"/>
    <cellStyle name="Total 2 2 2 3 6 2 2" xfId="11539"/>
    <cellStyle name="Total 2 2 2 3 6 2 2 2" xfId="50226"/>
    <cellStyle name="Total 2 2 2 3 6 2 3" xfId="17777"/>
    <cellStyle name="Total 2 2 2 3 6 2 3 2" xfId="50227"/>
    <cellStyle name="Total 2 2 2 3 6 2 4" xfId="21089"/>
    <cellStyle name="Total 2 2 2 3 6 2 4 2" xfId="50228"/>
    <cellStyle name="Total 2 2 2 3 6 2 5" xfId="50225"/>
    <cellStyle name="Total 2 2 2 3 6 3" xfId="10381"/>
    <cellStyle name="Total 2 2 2 3 6 3 2" xfId="50229"/>
    <cellStyle name="Total 2 2 2 3 6 4" xfId="16486"/>
    <cellStyle name="Total 2 2 2 3 6 4 2" xfId="50230"/>
    <cellStyle name="Total 2 2 2 3 6 5" xfId="19381"/>
    <cellStyle name="Total 2 2 2 3 6 5 2" xfId="50231"/>
    <cellStyle name="Total 2 2 2 3 6 6" xfId="50224"/>
    <cellStyle name="Total 2 2 2 3 7" xfId="6095"/>
    <cellStyle name="Total 2 2 2 3 7 2" xfId="7803"/>
    <cellStyle name="Total 2 2 2 3 7 2 2" xfId="11771"/>
    <cellStyle name="Total 2 2 2 3 7 2 2 2" xfId="50234"/>
    <cellStyle name="Total 2 2 2 3 7 2 3" xfId="17948"/>
    <cellStyle name="Total 2 2 2 3 7 2 3 2" xfId="50235"/>
    <cellStyle name="Total 2 2 2 3 7 2 4" xfId="21321"/>
    <cellStyle name="Total 2 2 2 3 7 2 4 2" xfId="50236"/>
    <cellStyle name="Total 2 2 2 3 7 2 5" xfId="50233"/>
    <cellStyle name="Total 2 2 2 3 7 3" xfId="10421"/>
    <cellStyle name="Total 2 2 2 3 7 3 2" xfId="50237"/>
    <cellStyle name="Total 2 2 2 3 7 4" xfId="16657"/>
    <cellStyle name="Total 2 2 2 3 7 4 2" xfId="50238"/>
    <cellStyle name="Total 2 2 2 3 7 5" xfId="19613"/>
    <cellStyle name="Total 2 2 2 3 7 5 2" xfId="50239"/>
    <cellStyle name="Total 2 2 2 3 7 6" xfId="50232"/>
    <cellStyle name="Total 2 2 2 3 8" xfId="6327"/>
    <cellStyle name="Total 2 2 2 3 8 2" xfId="8035"/>
    <cellStyle name="Total 2 2 2 3 8 2 2" xfId="12003"/>
    <cellStyle name="Total 2 2 2 3 8 2 2 2" xfId="50242"/>
    <cellStyle name="Total 2 2 2 3 8 2 3" xfId="18119"/>
    <cellStyle name="Total 2 2 2 3 8 2 3 2" xfId="50243"/>
    <cellStyle name="Total 2 2 2 3 8 2 4" xfId="21553"/>
    <cellStyle name="Total 2 2 2 3 8 2 4 2" xfId="50244"/>
    <cellStyle name="Total 2 2 2 3 8 2 5" xfId="50241"/>
    <cellStyle name="Total 2 2 2 3 8 3" xfId="10461"/>
    <cellStyle name="Total 2 2 2 3 8 3 2" xfId="50245"/>
    <cellStyle name="Total 2 2 2 3 8 4" xfId="16827"/>
    <cellStyle name="Total 2 2 2 3 8 4 2" xfId="50246"/>
    <cellStyle name="Total 2 2 2 3 8 5" xfId="19845"/>
    <cellStyle name="Total 2 2 2 3 8 5 2" xfId="50247"/>
    <cellStyle name="Total 2 2 2 3 8 6" xfId="50240"/>
    <cellStyle name="Total 2 2 2 3 9" xfId="5294"/>
    <cellStyle name="Total 2 2 2 3 9 2" xfId="10056"/>
    <cellStyle name="Total 2 2 2 3 9 2 2" xfId="50249"/>
    <cellStyle name="Total 2 2 2 3 9 3" xfId="16057"/>
    <cellStyle name="Total 2 2 2 3 9 3 2" xfId="50250"/>
    <cellStyle name="Total 2 2 2 3 9 4" xfId="18812"/>
    <cellStyle name="Total 2 2 2 3 9 4 2" xfId="50251"/>
    <cellStyle name="Total 2 2 2 3 9 5" xfId="50248"/>
    <cellStyle name="Total 2 2 2 4" xfId="2297"/>
    <cellStyle name="Total 2 2 2 4 10" xfId="8450"/>
    <cellStyle name="Total 2 2 2 4 10 2" xfId="50253"/>
    <cellStyle name="Total 2 2 2 4 11" xfId="13840"/>
    <cellStyle name="Total 2 2 2 4 11 2" xfId="50254"/>
    <cellStyle name="Total 2 2 2 4 12" xfId="18049"/>
    <cellStyle name="Total 2 2 2 4 12 2" xfId="50255"/>
    <cellStyle name="Total 2 2 2 4 13" xfId="50252"/>
    <cellStyle name="Total 2 2 2 4 2" xfId="2248"/>
    <cellStyle name="Total 2 2 2 4 2 2" xfId="6833"/>
    <cellStyle name="Total 2 2 2 4 2 2 2" xfId="10919"/>
    <cellStyle name="Total 2 2 2 4 2 2 2 2" xfId="50258"/>
    <cellStyle name="Total 2 2 2 4 2 2 3" xfId="17220"/>
    <cellStyle name="Total 2 2 2 4 2 2 3 2" xfId="50259"/>
    <cellStyle name="Total 2 2 2 4 2 2 4" xfId="20351"/>
    <cellStyle name="Total 2 2 2 4 2 2 4 2" xfId="50260"/>
    <cellStyle name="Total 2 2 2 4 2 2 5" xfId="50257"/>
    <cellStyle name="Total 2 2 2 4 2 3" xfId="5124"/>
    <cellStyle name="Total 2 2 2 4 2 3 2" xfId="15929"/>
    <cellStyle name="Total 2 2 2 4 2 3 2 2" xfId="50262"/>
    <cellStyle name="Total 2 2 2 4 2 3 3" xfId="18642"/>
    <cellStyle name="Total 2 2 2 4 2 3 3 2" xfId="50263"/>
    <cellStyle name="Total 2 2 2 4 2 3 4" xfId="50261"/>
    <cellStyle name="Total 2 2 2 4 2 4" xfId="8403"/>
    <cellStyle name="Total 2 2 2 4 2 4 2" xfId="50264"/>
    <cellStyle name="Total 2 2 2 4 2 5" xfId="13798"/>
    <cellStyle name="Total 2 2 2 4 2 5 2" xfId="50265"/>
    <cellStyle name="Total 2 2 2 4 2 6" xfId="17390"/>
    <cellStyle name="Total 2 2 2 4 2 6 2" xfId="50266"/>
    <cellStyle name="Total 2 2 2 4 2 7" xfId="50256"/>
    <cellStyle name="Total 2 2 2 4 3" xfId="2283"/>
    <cellStyle name="Total 2 2 2 4 3 2" xfId="6868"/>
    <cellStyle name="Total 2 2 2 4 3 2 2" xfId="10952"/>
    <cellStyle name="Total 2 2 2 4 3 2 2 2" xfId="50269"/>
    <cellStyle name="Total 2 2 2 4 3 2 3" xfId="17247"/>
    <cellStyle name="Total 2 2 2 4 3 2 3 2" xfId="50270"/>
    <cellStyle name="Total 2 2 2 4 3 2 4" xfId="20386"/>
    <cellStyle name="Total 2 2 2 4 3 2 4 2" xfId="50271"/>
    <cellStyle name="Total 2 2 2 4 3 2 5" xfId="50268"/>
    <cellStyle name="Total 2 2 2 4 3 3" xfId="5159"/>
    <cellStyle name="Total 2 2 2 4 3 3 2" xfId="15956"/>
    <cellStyle name="Total 2 2 2 4 3 3 2 2" xfId="50273"/>
    <cellStyle name="Total 2 2 2 4 3 3 3" xfId="18677"/>
    <cellStyle name="Total 2 2 2 4 3 3 3 2" xfId="50274"/>
    <cellStyle name="Total 2 2 2 4 3 3 4" xfId="50272"/>
    <cellStyle name="Total 2 2 2 4 3 4" xfId="8438"/>
    <cellStyle name="Total 2 2 2 4 3 4 2" xfId="50275"/>
    <cellStyle name="Total 2 2 2 4 3 5" xfId="13827"/>
    <cellStyle name="Total 2 2 2 4 3 5 2" xfId="50276"/>
    <cellStyle name="Total 2 2 2 4 3 6" xfId="14897"/>
    <cellStyle name="Total 2 2 2 4 3 6 2" xfId="50277"/>
    <cellStyle name="Total 2 2 2 4 3 7" xfId="50267"/>
    <cellStyle name="Total 2 2 2 4 4" xfId="2259"/>
    <cellStyle name="Total 2 2 2 4 4 2" xfId="7624"/>
    <cellStyle name="Total 2 2 2 4 4 2 2" xfId="11592"/>
    <cellStyle name="Total 2 2 2 4 4 2 2 2" xfId="50280"/>
    <cellStyle name="Total 2 2 2 4 4 2 3" xfId="17826"/>
    <cellStyle name="Total 2 2 2 4 4 2 3 2" xfId="50281"/>
    <cellStyle name="Total 2 2 2 4 4 2 4" xfId="21142"/>
    <cellStyle name="Total 2 2 2 4 4 2 4 2" xfId="50282"/>
    <cellStyle name="Total 2 2 2 4 4 2 5" xfId="50279"/>
    <cellStyle name="Total 2 2 2 4 4 3" xfId="5916"/>
    <cellStyle name="Total 2 2 2 4 4 3 2" xfId="16535"/>
    <cellStyle name="Total 2 2 2 4 4 3 2 2" xfId="50284"/>
    <cellStyle name="Total 2 2 2 4 4 3 3" xfId="19434"/>
    <cellStyle name="Total 2 2 2 4 4 3 3 2" xfId="50285"/>
    <cellStyle name="Total 2 2 2 4 4 3 4" xfId="50283"/>
    <cellStyle name="Total 2 2 2 4 4 4" xfId="8414"/>
    <cellStyle name="Total 2 2 2 4 4 4 2" xfId="50286"/>
    <cellStyle name="Total 2 2 2 4 4 5" xfId="13807"/>
    <cellStyle name="Total 2 2 2 4 4 5 2" xfId="50287"/>
    <cellStyle name="Total 2 2 2 4 4 6" xfId="17092"/>
    <cellStyle name="Total 2 2 2 4 4 6 2" xfId="50288"/>
    <cellStyle name="Total 2 2 2 4 4 7" xfId="50278"/>
    <cellStyle name="Total 2 2 2 4 5" xfId="2266"/>
    <cellStyle name="Total 2 2 2 4 5 2" xfId="7856"/>
    <cellStyle name="Total 2 2 2 4 5 2 2" xfId="11824"/>
    <cellStyle name="Total 2 2 2 4 5 2 2 2" xfId="50291"/>
    <cellStyle name="Total 2 2 2 4 5 2 3" xfId="17997"/>
    <cellStyle name="Total 2 2 2 4 5 2 3 2" xfId="50292"/>
    <cellStyle name="Total 2 2 2 4 5 2 4" xfId="21374"/>
    <cellStyle name="Total 2 2 2 4 5 2 4 2" xfId="50293"/>
    <cellStyle name="Total 2 2 2 4 5 2 5" xfId="50290"/>
    <cellStyle name="Total 2 2 2 4 5 3" xfId="6148"/>
    <cellStyle name="Total 2 2 2 4 5 3 2" xfId="16706"/>
    <cellStyle name="Total 2 2 2 4 5 3 2 2" xfId="50295"/>
    <cellStyle name="Total 2 2 2 4 5 3 3" xfId="19666"/>
    <cellStyle name="Total 2 2 2 4 5 3 3 2" xfId="50296"/>
    <cellStyle name="Total 2 2 2 4 5 3 4" xfId="50294"/>
    <cellStyle name="Total 2 2 2 4 5 4" xfId="8421"/>
    <cellStyle name="Total 2 2 2 4 5 4 2" xfId="50297"/>
    <cellStyle name="Total 2 2 2 4 5 5" xfId="13813"/>
    <cellStyle name="Total 2 2 2 4 5 5 2" xfId="50298"/>
    <cellStyle name="Total 2 2 2 4 5 6" xfId="13859"/>
    <cellStyle name="Total 2 2 2 4 5 6 2" xfId="50299"/>
    <cellStyle name="Total 2 2 2 4 5 7" xfId="50289"/>
    <cellStyle name="Total 2 2 2 4 6" xfId="6380"/>
    <cellStyle name="Total 2 2 2 4 6 2" xfId="8088"/>
    <cellStyle name="Total 2 2 2 4 6 2 2" xfId="12056"/>
    <cellStyle name="Total 2 2 2 4 6 2 2 2" xfId="50302"/>
    <cellStyle name="Total 2 2 2 4 6 2 3" xfId="18168"/>
    <cellStyle name="Total 2 2 2 4 6 2 3 2" xfId="50303"/>
    <cellStyle name="Total 2 2 2 4 6 2 4" xfId="21606"/>
    <cellStyle name="Total 2 2 2 4 6 2 4 2" xfId="50304"/>
    <cellStyle name="Total 2 2 2 4 6 2 5" xfId="50301"/>
    <cellStyle name="Total 2 2 2 4 6 3" xfId="10514"/>
    <cellStyle name="Total 2 2 2 4 6 3 2" xfId="50305"/>
    <cellStyle name="Total 2 2 2 4 6 4" xfId="16876"/>
    <cellStyle name="Total 2 2 2 4 6 4 2" xfId="50306"/>
    <cellStyle name="Total 2 2 2 4 6 5" xfId="19898"/>
    <cellStyle name="Total 2 2 2 4 6 5 2" xfId="50307"/>
    <cellStyle name="Total 2 2 2 4 6 6" xfId="50300"/>
    <cellStyle name="Total 2 2 2 4 7" xfId="5368"/>
    <cellStyle name="Total 2 2 2 4 7 2" xfId="10109"/>
    <cellStyle name="Total 2 2 2 4 7 2 2" xfId="50309"/>
    <cellStyle name="Total 2 2 2 4 7 3" xfId="16114"/>
    <cellStyle name="Total 2 2 2 4 7 3 2" xfId="50310"/>
    <cellStyle name="Total 2 2 2 4 7 4" xfId="18886"/>
    <cellStyle name="Total 2 2 2 4 7 4 2" xfId="50311"/>
    <cellStyle name="Total 2 2 2 4 7 5" xfId="50308"/>
    <cellStyle name="Total 2 2 2 4 8" xfId="7076"/>
    <cellStyle name="Total 2 2 2 4 8 2" xfId="11097"/>
    <cellStyle name="Total 2 2 2 4 8 2 2" xfId="50313"/>
    <cellStyle name="Total 2 2 2 4 8 3" xfId="17406"/>
    <cellStyle name="Total 2 2 2 4 8 3 2" xfId="50314"/>
    <cellStyle name="Total 2 2 2 4 8 4" xfId="20594"/>
    <cellStyle name="Total 2 2 2 4 8 4 2" xfId="50315"/>
    <cellStyle name="Total 2 2 2 4 8 5" xfId="50312"/>
    <cellStyle name="Total 2 2 2 4 9" xfId="4461"/>
    <cellStyle name="Total 2 2 2 4 9 2" xfId="15427"/>
    <cellStyle name="Total 2 2 2 4 9 2 2" xfId="50317"/>
    <cellStyle name="Total 2 2 2 4 9 3" xfId="12512"/>
    <cellStyle name="Total 2 2 2 4 9 3 2" xfId="50318"/>
    <cellStyle name="Total 2 2 2 4 9 4" xfId="50316"/>
    <cellStyle name="Total 2 2 2 5" xfId="2581"/>
    <cellStyle name="Total 2 2 2 5 10" xfId="50319"/>
    <cellStyle name="Total 2 2 2 5 2" xfId="2968"/>
    <cellStyle name="Total 2 2 2 5 2 2" xfId="6896"/>
    <cellStyle name="Total 2 2 2 5 2 2 2" xfId="17267"/>
    <cellStyle name="Total 2 2 2 5 2 2 2 2" xfId="50322"/>
    <cellStyle name="Total 2 2 2 5 2 2 3" xfId="20414"/>
    <cellStyle name="Total 2 2 2 5 2 2 3 2" xfId="50323"/>
    <cellStyle name="Total 2 2 2 5 2 2 4" xfId="50321"/>
    <cellStyle name="Total 2 2 2 5 2 3" xfId="9061"/>
    <cellStyle name="Total 2 2 2 5 2 3 2" xfId="50324"/>
    <cellStyle name="Total 2 2 2 5 2 4" xfId="14323"/>
    <cellStyle name="Total 2 2 2 5 2 4 2" xfId="50325"/>
    <cellStyle name="Total 2 2 2 5 2 5" xfId="15569"/>
    <cellStyle name="Total 2 2 2 5 2 5 2" xfId="50326"/>
    <cellStyle name="Total 2 2 2 5 2 6" xfId="50320"/>
    <cellStyle name="Total 2 2 2 5 3" xfId="3351"/>
    <cellStyle name="Total 2 2 2 5 3 2" xfId="14599"/>
    <cellStyle name="Total 2 2 2 5 3 2 2" xfId="50328"/>
    <cellStyle name="Total 2 2 2 5 3 3" xfId="13641"/>
    <cellStyle name="Total 2 2 2 5 3 3 2" xfId="50329"/>
    <cellStyle name="Total 2 2 2 5 3 4" xfId="50327"/>
    <cellStyle name="Total 2 2 2 5 4" xfId="3734"/>
    <cellStyle name="Total 2 2 2 5 4 2" xfId="14874"/>
    <cellStyle name="Total 2 2 2 5 4 2 2" xfId="50331"/>
    <cellStyle name="Total 2 2 2 5 4 3" xfId="13225"/>
    <cellStyle name="Total 2 2 2 5 4 3 2" xfId="50332"/>
    <cellStyle name="Total 2 2 2 5 4 4" xfId="50330"/>
    <cellStyle name="Total 2 2 2 5 5" xfId="4116"/>
    <cellStyle name="Total 2 2 2 5 5 2" xfId="15148"/>
    <cellStyle name="Total 2 2 2 5 5 2 2" xfId="50334"/>
    <cellStyle name="Total 2 2 2 5 5 3" xfId="12843"/>
    <cellStyle name="Total 2 2 2 5 5 3 2" xfId="50335"/>
    <cellStyle name="Total 2 2 2 5 5 4" xfId="50333"/>
    <cellStyle name="Total 2 2 2 5 6" xfId="5187"/>
    <cellStyle name="Total 2 2 2 5 6 2" xfId="15976"/>
    <cellStyle name="Total 2 2 2 5 6 2 2" xfId="50337"/>
    <cellStyle name="Total 2 2 2 5 6 3" xfId="18705"/>
    <cellStyle name="Total 2 2 2 5 6 3 2" xfId="50338"/>
    <cellStyle name="Total 2 2 2 5 6 4" xfId="50336"/>
    <cellStyle name="Total 2 2 2 5 7" xfId="8712"/>
    <cellStyle name="Total 2 2 2 5 7 2" xfId="50339"/>
    <cellStyle name="Total 2 2 2 5 8" xfId="14043"/>
    <cellStyle name="Total 2 2 2 5 8 2" xfId="50340"/>
    <cellStyle name="Total 2 2 2 5 9" xfId="16722"/>
    <cellStyle name="Total 2 2 2 5 9 2" xfId="50341"/>
    <cellStyle name="Total 2 2 2 6" xfId="2557"/>
    <cellStyle name="Total 2 2 2 6 10" xfId="50342"/>
    <cellStyle name="Total 2 2 2 6 2" xfId="2944"/>
    <cellStyle name="Total 2 2 2 6 2 2" xfId="7369"/>
    <cellStyle name="Total 2 2 2 6 2 2 2" xfId="17624"/>
    <cellStyle name="Total 2 2 2 6 2 2 2 2" xfId="50345"/>
    <cellStyle name="Total 2 2 2 6 2 2 3" xfId="20887"/>
    <cellStyle name="Total 2 2 2 6 2 2 3 2" xfId="50346"/>
    <cellStyle name="Total 2 2 2 6 2 2 4" xfId="50344"/>
    <cellStyle name="Total 2 2 2 6 2 3" xfId="9046"/>
    <cellStyle name="Total 2 2 2 6 2 3 2" xfId="50347"/>
    <cellStyle name="Total 2 2 2 6 2 4" xfId="14301"/>
    <cellStyle name="Total 2 2 2 6 2 4 2" xfId="50348"/>
    <cellStyle name="Total 2 2 2 6 2 5" xfId="16070"/>
    <cellStyle name="Total 2 2 2 6 2 5 2" xfId="50349"/>
    <cellStyle name="Total 2 2 2 6 2 6" xfId="50343"/>
    <cellStyle name="Total 2 2 2 6 3" xfId="3327"/>
    <cellStyle name="Total 2 2 2 6 3 2" xfId="14577"/>
    <cellStyle name="Total 2 2 2 6 3 2 2" xfId="50351"/>
    <cellStyle name="Total 2 2 2 6 3 3" xfId="13681"/>
    <cellStyle name="Total 2 2 2 6 3 3 2" xfId="50352"/>
    <cellStyle name="Total 2 2 2 6 3 4" xfId="50350"/>
    <cellStyle name="Total 2 2 2 6 4" xfId="3710"/>
    <cellStyle name="Total 2 2 2 6 4 2" xfId="14852"/>
    <cellStyle name="Total 2 2 2 6 4 2 2" xfId="50354"/>
    <cellStyle name="Total 2 2 2 6 4 3" xfId="13249"/>
    <cellStyle name="Total 2 2 2 6 4 3 2" xfId="50355"/>
    <cellStyle name="Total 2 2 2 6 4 4" xfId="50353"/>
    <cellStyle name="Total 2 2 2 6 5" xfId="4092"/>
    <cellStyle name="Total 2 2 2 6 5 2" xfId="15126"/>
    <cellStyle name="Total 2 2 2 6 5 2 2" xfId="50357"/>
    <cellStyle name="Total 2 2 2 6 5 3" xfId="12867"/>
    <cellStyle name="Total 2 2 2 6 5 3 2" xfId="50358"/>
    <cellStyle name="Total 2 2 2 6 5 4" xfId="50356"/>
    <cellStyle name="Total 2 2 2 6 6" xfId="5661"/>
    <cellStyle name="Total 2 2 2 6 6 2" xfId="16332"/>
    <cellStyle name="Total 2 2 2 6 6 2 2" xfId="50360"/>
    <cellStyle name="Total 2 2 2 6 6 3" xfId="19179"/>
    <cellStyle name="Total 2 2 2 6 6 3 2" xfId="50361"/>
    <cellStyle name="Total 2 2 2 6 6 4" xfId="50359"/>
    <cellStyle name="Total 2 2 2 6 7" xfId="8697"/>
    <cellStyle name="Total 2 2 2 6 7 2" xfId="50362"/>
    <cellStyle name="Total 2 2 2 6 8" xfId="14021"/>
    <cellStyle name="Total 2 2 2 6 8 2" xfId="50363"/>
    <cellStyle name="Total 2 2 2 6 9" xfId="13814"/>
    <cellStyle name="Total 2 2 2 6 9 2" xfId="50364"/>
    <cellStyle name="Total 2 2 2 7" xfId="5807"/>
    <cellStyle name="Total 2 2 2 7 2" xfId="7515"/>
    <cellStyle name="Total 2 2 2 7 2 2" xfId="11487"/>
    <cellStyle name="Total 2 2 2 7 2 2 2" xfId="50367"/>
    <cellStyle name="Total 2 2 2 7 2 3" xfId="17728"/>
    <cellStyle name="Total 2 2 2 7 2 3 2" xfId="50368"/>
    <cellStyle name="Total 2 2 2 7 2 4" xfId="21033"/>
    <cellStyle name="Total 2 2 2 7 2 4 2" xfId="50369"/>
    <cellStyle name="Total 2 2 2 7 2 5" xfId="50366"/>
    <cellStyle name="Total 2 2 2 7 3" xfId="10344"/>
    <cellStyle name="Total 2 2 2 7 3 2" xfId="50370"/>
    <cellStyle name="Total 2 2 2 7 4" xfId="16437"/>
    <cellStyle name="Total 2 2 2 7 4 2" xfId="50371"/>
    <cellStyle name="Total 2 2 2 7 5" xfId="19325"/>
    <cellStyle name="Total 2 2 2 7 5 2" xfId="50372"/>
    <cellStyle name="Total 2 2 2 7 6" xfId="50365"/>
    <cellStyle name="Total 2 2 2 8" xfId="5821"/>
    <cellStyle name="Total 2 2 2 8 2" xfId="7529"/>
    <cellStyle name="Total 2 2 2 8 2 2" xfId="11500"/>
    <cellStyle name="Total 2 2 2 8 2 2 2" xfId="50375"/>
    <cellStyle name="Total 2 2 2 8 2 3" xfId="17740"/>
    <cellStyle name="Total 2 2 2 8 2 3 2" xfId="50376"/>
    <cellStyle name="Total 2 2 2 8 2 4" xfId="21047"/>
    <cellStyle name="Total 2 2 2 8 2 4 2" xfId="50377"/>
    <cellStyle name="Total 2 2 2 8 2 5" xfId="50374"/>
    <cellStyle name="Total 2 2 2 8 3" xfId="10356"/>
    <cellStyle name="Total 2 2 2 8 3 2" xfId="50378"/>
    <cellStyle name="Total 2 2 2 8 4" xfId="16449"/>
    <cellStyle name="Total 2 2 2 8 4 2" xfId="50379"/>
    <cellStyle name="Total 2 2 2 8 5" xfId="19339"/>
    <cellStyle name="Total 2 2 2 8 5 2" xfId="50380"/>
    <cellStyle name="Total 2 2 2 8 6" xfId="50373"/>
    <cellStyle name="Total 2 2 2 9" xfId="5665"/>
    <cellStyle name="Total 2 2 2 9 2" xfId="7373"/>
    <cellStyle name="Total 2 2 2 9 2 2" xfId="11360"/>
    <cellStyle name="Total 2 2 2 9 2 2 2" xfId="50383"/>
    <cellStyle name="Total 2 2 2 9 2 3" xfId="17628"/>
    <cellStyle name="Total 2 2 2 9 2 3 2" xfId="50384"/>
    <cellStyle name="Total 2 2 2 9 2 4" xfId="20891"/>
    <cellStyle name="Total 2 2 2 9 2 4 2" xfId="50385"/>
    <cellStyle name="Total 2 2 2 9 2 5" xfId="50382"/>
    <cellStyle name="Total 2 2 2 9 3" xfId="10317"/>
    <cellStyle name="Total 2 2 2 9 3 2" xfId="50386"/>
    <cellStyle name="Total 2 2 2 9 4" xfId="16336"/>
    <cellStyle name="Total 2 2 2 9 4 2" xfId="50387"/>
    <cellStyle name="Total 2 2 2 9 5" xfId="19183"/>
    <cellStyle name="Total 2 2 2 9 5 2" xfId="50388"/>
    <cellStyle name="Total 2 2 2 9 6" xfId="50381"/>
    <cellStyle name="Total 2 2 3" xfId="2176"/>
    <cellStyle name="Total 2 2 3 10" xfId="5241"/>
    <cellStyle name="Total 2 2 3 10 2" xfId="10018"/>
    <cellStyle name="Total 2 2 3 10 2 2" xfId="50391"/>
    <cellStyle name="Total 2 2 3 10 3" xfId="16019"/>
    <cellStyle name="Total 2 2 3 10 3 2" xfId="50392"/>
    <cellStyle name="Total 2 2 3 10 4" xfId="18759"/>
    <cellStyle name="Total 2 2 3 10 4 2" xfId="50393"/>
    <cellStyle name="Total 2 2 3 10 5" xfId="50390"/>
    <cellStyle name="Total 2 2 3 11" xfId="6950"/>
    <cellStyle name="Total 2 2 3 11 2" xfId="11005"/>
    <cellStyle name="Total 2 2 3 11 2 2" xfId="50395"/>
    <cellStyle name="Total 2 2 3 11 3" xfId="17310"/>
    <cellStyle name="Total 2 2 3 11 3 2" xfId="50396"/>
    <cellStyle name="Total 2 2 3 11 4" xfId="20468"/>
    <cellStyle name="Total 2 2 3 11 4 2" xfId="50397"/>
    <cellStyle name="Total 2 2 3 11 5" xfId="50394"/>
    <cellStyle name="Total 2 2 3 12" xfId="4368"/>
    <cellStyle name="Total 2 2 3 12 2" xfId="15343"/>
    <cellStyle name="Total 2 2 3 12 2 2" xfId="50399"/>
    <cellStyle name="Total 2 2 3 12 3" xfId="13634"/>
    <cellStyle name="Total 2 2 3 12 3 2" xfId="50400"/>
    <cellStyle name="Total 2 2 3 12 4" xfId="50398"/>
    <cellStyle name="Total 2 2 3 13" xfId="8331"/>
    <cellStyle name="Total 2 2 3 13 2" xfId="50401"/>
    <cellStyle name="Total 2 2 3 14" xfId="13747"/>
    <cellStyle name="Total 2 2 3 14 2" xfId="50402"/>
    <cellStyle name="Total 2 2 3 15" xfId="14500"/>
    <cellStyle name="Total 2 2 3 15 2" xfId="50403"/>
    <cellStyle name="Total 2 2 3 16" xfId="50389"/>
    <cellStyle name="Total 2 2 3 2" xfId="2233"/>
    <cellStyle name="Total 2 2 3 2 10" xfId="4417"/>
    <cellStyle name="Total 2 2 3 2 10 2" xfId="15387"/>
    <cellStyle name="Total 2 2 3 2 10 2 2" xfId="50406"/>
    <cellStyle name="Total 2 2 3 2 10 3" xfId="12556"/>
    <cellStyle name="Total 2 2 3 2 10 3 2" xfId="50407"/>
    <cellStyle name="Total 2 2 3 2 10 4" xfId="50405"/>
    <cellStyle name="Total 2 2 3 2 11" xfId="8388"/>
    <cellStyle name="Total 2 2 3 2 11 2" xfId="50408"/>
    <cellStyle name="Total 2 2 3 2 12" xfId="13790"/>
    <cellStyle name="Total 2 2 3 2 12 2" xfId="50409"/>
    <cellStyle name="Total 2 2 3 2 13" xfId="50404"/>
    <cellStyle name="Total 2 2 3 2 2" xfId="2723"/>
    <cellStyle name="Total 2 2 3 2 2 10" xfId="8853"/>
    <cellStyle name="Total 2 2 3 2 2 10 2" xfId="50411"/>
    <cellStyle name="Total 2 2 3 2 2 11" xfId="14155"/>
    <cellStyle name="Total 2 2 3 2 2 11 2" xfId="50412"/>
    <cellStyle name="Total 2 2 3 2 2 12" xfId="17387"/>
    <cellStyle name="Total 2 2 3 2 2 12 2" xfId="50413"/>
    <cellStyle name="Total 2 2 3 2 2 13" xfId="50410"/>
    <cellStyle name="Total 2 2 3 2 2 2" xfId="3110"/>
    <cellStyle name="Total 2 2 3 2 2 2 2" xfId="7471"/>
    <cellStyle name="Total 2 2 3 2 2 2 2 2" xfId="11447"/>
    <cellStyle name="Total 2 2 3 2 2 2 2 2 2" xfId="50416"/>
    <cellStyle name="Total 2 2 3 2 2 2 2 3" xfId="17694"/>
    <cellStyle name="Total 2 2 3 2 2 2 2 3 2" xfId="50417"/>
    <cellStyle name="Total 2 2 3 2 2 2 2 4" xfId="20989"/>
    <cellStyle name="Total 2 2 3 2 2 2 2 4 2" xfId="50418"/>
    <cellStyle name="Total 2 2 3 2 2 2 2 5" xfId="50415"/>
    <cellStyle name="Total 2 2 3 2 2 2 3" xfId="5763"/>
    <cellStyle name="Total 2 2 3 2 2 2 3 2" xfId="16403"/>
    <cellStyle name="Total 2 2 3 2 2 2 3 2 2" xfId="50420"/>
    <cellStyle name="Total 2 2 3 2 2 2 3 3" xfId="19281"/>
    <cellStyle name="Total 2 2 3 2 2 2 3 3 2" xfId="50421"/>
    <cellStyle name="Total 2 2 3 2 2 2 3 4" xfId="50419"/>
    <cellStyle name="Total 2 2 3 2 2 2 4" xfId="9202"/>
    <cellStyle name="Total 2 2 3 2 2 2 4 2" xfId="50422"/>
    <cellStyle name="Total 2 2 3 2 2 2 5" xfId="14435"/>
    <cellStyle name="Total 2 2 3 2 2 2 5 2" xfId="50423"/>
    <cellStyle name="Total 2 2 3 2 2 2 6" xfId="16597"/>
    <cellStyle name="Total 2 2 3 2 2 2 6 2" xfId="50424"/>
    <cellStyle name="Total 2 2 3 2 2 2 7" xfId="50414"/>
    <cellStyle name="Total 2 2 3 2 2 3" xfId="3493"/>
    <cellStyle name="Total 2 2 3 2 2 3 2" xfId="6548"/>
    <cellStyle name="Total 2 2 3 2 2 3 2 2" xfId="10682"/>
    <cellStyle name="Total 2 2 3 2 2 3 2 2 2" xfId="50427"/>
    <cellStyle name="Total 2 2 3 2 2 3 2 3" xfId="16985"/>
    <cellStyle name="Total 2 2 3 2 2 3 2 3 2" xfId="50428"/>
    <cellStyle name="Total 2 2 3 2 2 3 2 4" xfId="20066"/>
    <cellStyle name="Total 2 2 3 2 2 3 2 4 2" xfId="50429"/>
    <cellStyle name="Total 2 2 3 2 2 3 2 5" xfId="50426"/>
    <cellStyle name="Total 2 2 3 2 2 3 3" xfId="4839"/>
    <cellStyle name="Total 2 2 3 2 2 3 3 2" xfId="15695"/>
    <cellStyle name="Total 2 2 3 2 2 3 3 2 2" xfId="50431"/>
    <cellStyle name="Total 2 2 3 2 2 3 3 3" xfId="18357"/>
    <cellStyle name="Total 2 2 3 2 2 3 3 3 2" xfId="50432"/>
    <cellStyle name="Total 2 2 3 2 2 3 3 4" xfId="50430"/>
    <cellStyle name="Total 2 2 3 2 2 3 4" xfId="9412"/>
    <cellStyle name="Total 2 2 3 2 2 3 4 2" xfId="50433"/>
    <cellStyle name="Total 2 2 3 2 2 3 5" xfId="14710"/>
    <cellStyle name="Total 2 2 3 2 2 3 5 2" xfId="50434"/>
    <cellStyle name="Total 2 2 3 2 2 3 6" xfId="13452"/>
    <cellStyle name="Total 2 2 3 2 2 3 6 2" xfId="50435"/>
    <cellStyle name="Total 2 2 3 2 2 3 7" xfId="50425"/>
    <cellStyle name="Total 2 2 3 2 2 4" xfId="3876"/>
    <cellStyle name="Total 2 2 3 2 2 4 2" xfId="7778"/>
    <cellStyle name="Total 2 2 3 2 2 4 2 2" xfId="11746"/>
    <cellStyle name="Total 2 2 3 2 2 4 2 2 2" xfId="50438"/>
    <cellStyle name="Total 2 2 3 2 2 4 2 3" xfId="17928"/>
    <cellStyle name="Total 2 2 3 2 2 4 2 3 2" xfId="50439"/>
    <cellStyle name="Total 2 2 3 2 2 4 2 4" xfId="21296"/>
    <cellStyle name="Total 2 2 3 2 2 4 2 4 2" xfId="50440"/>
    <cellStyle name="Total 2 2 3 2 2 4 2 5" xfId="50437"/>
    <cellStyle name="Total 2 2 3 2 2 4 3" xfId="6070"/>
    <cellStyle name="Total 2 2 3 2 2 4 3 2" xfId="16637"/>
    <cellStyle name="Total 2 2 3 2 2 4 3 2 2" xfId="50442"/>
    <cellStyle name="Total 2 2 3 2 2 4 3 3" xfId="19588"/>
    <cellStyle name="Total 2 2 3 2 2 4 3 3 2" xfId="50443"/>
    <cellStyle name="Total 2 2 3 2 2 4 3 4" xfId="50441"/>
    <cellStyle name="Total 2 2 3 2 2 4 4" xfId="9590"/>
    <cellStyle name="Total 2 2 3 2 2 4 4 2" xfId="50444"/>
    <cellStyle name="Total 2 2 3 2 2 4 5" xfId="14986"/>
    <cellStyle name="Total 2 2 3 2 2 4 5 2" xfId="50445"/>
    <cellStyle name="Total 2 2 3 2 2 4 6" xfId="13083"/>
    <cellStyle name="Total 2 2 3 2 2 4 6 2" xfId="50446"/>
    <cellStyle name="Total 2 2 3 2 2 4 7" xfId="50436"/>
    <cellStyle name="Total 2 2 3 2 2 5" xfId="4258"/>
    <cellStyle name="Total 2 2 3 2 2 5 2" xfId="8010"/>
    <cellStyle name="Total 2 2 3 2 2 5 2 2" xfId="11978"/>
    <cellStyle name="Total 2 2 3 2 2 5 2 2 2" xfId="50449"/>
    <cellStyle name="Total 2 2 3 2 2 5 2 3" xfId="18099"/>
    <cellStyle name="Total 2 2 3 2 2 5 2 3 2" xfId="50450"/>
    <cellStyle name="Total 2 2 3 2 2 5 2 4" xfId="21528"/>
    <cellStyle name="Total 2 2 3 2 2 5 2 4 2" xfId="50451"/>
    <cellStyle name="Total 2 2 3 2 2 5 2 5" xfId="50448"/>
    <cellStyle name="Total 2 2 3 2 2 5 3" xfId="6302"/>
    <cellStyle name="Total 2 2 3 2 2 5 3 2" xfId="16807"/>
    <cellStyle name="Total 2 2 3 2 2 5 3 2 2" xfId="50453"/>
    <cellStyle name="Total 2 2 3 2 2 5 3 3" xfId="19820"/>
    <cellStyle name="Total 2 2 3 2 2 5 3 3 2" xfId="50454"/>
    <cellStyle name="Total 2 2 3 2 2 5 3 4" xfId="50452"/>
    <cellStyle name="Total 2 2 3 2 2 5 4" xfId="9767"/>
    <cellStyle name="Total 2 2 3 2 2 5 4 2" xfId="50455"/>
    <cellStyle name="Total 2 2 3 2 2 5 5" xfId="15258"/>
    <cellStyle name="Total 2 2 3 2 2 5 5 2" xfId="50456"/>
    <cellStyle name="Total 2 2 3 2 2 5 6" xfId="12701"/>
    <cellStyle name="Total 2 2 3 2 2 5 6 2" xfId="50457"/>
    <cellStyle name="Total 2 2 3 2 2 5 7" xfId="50447"/>
    <cellStyle name="Total 2 2 3 2 2 6" xfId="6534"/>
    <cellStyle name="Total 2 2 3 2 2 6 2" xfId="8242"/>
    <cellStyle name="Total 2 2 3 2 2 6 2 2" xfId="12210"/>
    <cellStyle name="Total 2 2 3 2 2 6 2 2 2" xfId="50460"/>
    <cellStyle name="Total 2 2 3 2 2 6 2 3" xfId="18271"/>
    <cellStyle name="Total 2 2 3 2 2 6 2 3 2" xfId="50461"/>
    <cellStyle name="Total 2 2 3 2 2 6 2 4" xfId="21760"/>
    <cellStyle name="Total 2 2 3 2 2 6 2 4 2" xfId="50462"/>
    <cellStyle name="Total 2 2 3 2 2 6 2 5" xfId="50459"/>
    <cellStyle name="Total 2 2 3 2 2 6 3" xfId="10668"/>
    <cellStyle name="Total 2 2 3 2 2 6 3 2" xfId="50463"/>
    <cellStyle name="Total 2 2 3 2 2 6 4" xfId="16978"/>
    <cellStyle name="Total 2 2 3 2 2 6 4 2" xfId="50464"/>
    <cellStyle name="Total 2 2 3 2 2 6 5" xfId="20052"/>
    <cellStyle name="Total 2 2 3 2 2 6 5 2" xfId="50465"/>
    <cellStyle name="Total 2 2 3 2 2 6 6" xfId="50458"/>
    <cellStyle name="Total 2 2 3 2 2 7" xfId="5522"/>
    <cellStyle name="Total 2 2 3 2 2 7 2" xfId="10263"/>
    <cellStyle name="Total 2 2 3 2 2 7 2 2" xfId="50467"/>
    <cellStyle name="Total 2 2 3 2 2 7 3" xfId="16217"/>
    <cellStyle name="Total 2 2 3 2 2 7 3 2" xfId="50468"/>
    <cellStyle name="Total 2 2 3 2 2 7 4" xfId="19040"/>
    <cellStyle name="Total 2 2 3 2 2 7 4 2" xfId="50469"/>
    <cellStyle name="Total 2 2 3 2 2 7 5" xfId="50466"/>
    <cellStyle name="Total 2 2 3 2 2 8" xfId="7230"/>
    <cellStyle name="Total 2 2 3 2 2 8 2" xfId="11251"/>
    <cellStyle name="Total 2 2 3 2 2 8 2 2" xfId="50471"/>
    <cellStyle name="Total 2 2 3 2 2 8 3" xfId="17509"/>
    <cellStyle name="Total 2 2 3 2 2 8 3 2" xfId="50472"/>
    <cellStyle name="Total 2 2 3 2 2 8 4" xfId="20748"/>
    <cellStyle name="Total 2 2 3 2 2 8 4 2" xfId="50473"/>
    <cellStyle name="Total 2 2 3 2 2 8 5" xfId="50470"/>
    <cellStyle name="Total 2 2 3 2 2 9" xfId="4716"/>
    <cellStyle name="Total 2 2 3 2 2 9 2" xfId="15605"/>
    <cellStyle name="Total 2 2 3 2 2 9 2 2" xfId="50475"/>
    <cellStyle name="Total 2 2 3 2 2 9 3" xfId="12332"/>
    <cellStyle name="Total 2 2 3 2 2 9 3 2" xfId="50476"/>
    <cellStyle name="Total 2 2 3 2 2 9 4" xfId="50474"/>
    <cellStyle name="Total 2 2 3 2 3" xfId="2780"/>
    <cellStyle name="Total 2 2 3 2 3 10" xfId="50477"/>
    <cellStyle name="Total 2 2 3 2 3 2" xfId="3167"/>
    <cellStyle name="Total 2 2 3 2 3 2 2" xfId="6725"/>
    <cellStyle name="Total 2 2 3 2 3 2 2 2" xfId="17126"/>
    <cellStyle name="Total 2 2 3 2 3 2 2 2 2" xfId="50480"/>
    <cellStyle name="Total 2 2 3 2 3 2 2 3" xfId="20243"/>
    <cellStyle name="Total 2 2 3 2 3 2 2 3 2" xfId="50481"/>
    <cellStyle name="Total 2 2 3 2 3 2 2 4" xfId="50479"/>
    <cellStyle name="Total 2 2 3 2 3 2 3" xfId="9242"/>
    <cellStyle name="Total 2 2 3 2 3 2 3 2" xfId="50482"/>
    <cellStyle name="Total 2 2 3 2 3 2 4" xfId="14477"/>
    <cellStyle name="Total 2 2 3 2 3 2 4 2" xfId="50483"/>
    <cellStyle name="Total 2 2 3 2 3 2 5" xfId="16024"/>
    <cellStyle name="Total 2 2 3 2 3 2 5 2" xfId="50484"/>
    <cellStyle name="Total 2 2 3 2 3 2 6" xfId="50478"/>
    <cellStyle name="Total 2 2 3 2 3 3" xfId="3550"/>
    <cellStyle name="Total 2 2 3 2 3 3 2" xfId="14752"/>
    <cellStyle name="Total 2 2 3 2 3 3 2 2" xfId="50486"/>
    <cellStyle name="Total 2 2 3 2 3 3 3" xfId="13395"/>
    <cellStyle name="Total 2 2 3 2 3 3 3 2" xfId="50487"/>
    <cellStyle name="Total 2 2 3 2 3 3 4" xfId="50485"/>
    <cellStyle name="Total 2 2 3 2 3 4" xfId="3933"/>
    <cellStyle name="Total 2 2 3 2 3 4 2" xfId="15027"/>
    <cellStyle name="Total 2 2 3 2 3 4 2 2" xfId="50489"/>
    <cellStyle name="Total 2 2 3 2 3 4 3" xfId="13026"/>
    <cellStyle name="Total 2 2 3 2 3 4 3 2" xfId="50490"/>
    <cellStyle name="Total 2 2 3 2 3 4 4" xfId="50488"/>
    <cellStyle name="Total 2 2 3 2 3 5" xfId="4315"/>
    <cellStyle name="Total 2 2 3 2 3 5 2" xfId="15299"/>
    <cellStyle name="Total 2 2 3 2 3 5 2 2" xfId="50492"/>
    <cellStyle name="Total 2 2 3 2 3 5 3" xfId="12645"/>
    <cellStyle name="Total 2 2 3 2 3 5 3 2" xfId="50493"/>
    <cellStyle name="Total 2 2 3 2 3 5 4" xfId="50491"/>
    <cellStyle name="Total 2 2 3 2 3 6" xfId="5016"/>
    <cellStyle name="Total 2 2 3 2 3 6 2" xfId="15835"/>
    <cellStyle name="Total 2 2 3 2 3 6 2 2" xfId="50495"/>
    <cellStyle name="Total 2 2 3 2 3 6 3" xfId="18534"/>
    <cellStyle name="Total 2 2 3 2 3 6 3 2" xfId="50496"/>
    <cellStyle name="Total 2 2 3 2 3 6 4" xfId="50494"/>
    <cellStyle name="Total 2 2 3 2 3 7" xfId="8910"/>
    <cellStyle name="Total 2 2 3 2 3 7 2" xfId="50497"/>
    <cellStyle name="Total 2 2 3 2 3 8" xfId="14197"/>
    <cellStyle name="Total 2 2 3 2 3 8 2" xfId="50498"/>
    <cellStyle name="Total 2 2 3 2 3 9" xfId="15948"/>
    <cellStyle name="Total 2 2 3 2 3 9 2" xfId="50499"/>
    <cellStyle name="Total 2 2 3 2 4" xfId="2398"/>
    <cellStyle name="Total 2 2 3 2 4 2" xfId="6562"/>
    <cellStyle name="Total 2 2 3 2 4 2 2" xfId="10696"/>
    <cellStyle name="Total 2 2 3 2 4 2 2 2" xfId="50502"/>
    <cellStyle name="Total 2 2 3 2 4 2 3" xfId="16993"/>
    <cellStyle name="Total 2 2 3 2 4 2 3 2" xfId="50503"/>
    <cellStyle name="Total 2 2 3 2 4 2 4" xfId="20080"/>
    <cellStyle name="Total 2 2 3 2 4 2 4 2" xfId="50504"/>
    <cellStyle name="Total 2 2 3 2 4 2 5" xfId="50501"/>
    <cellStyle name="Total 2 2 3 2 4 3" xfId="4853"/>
    <cellStyle name="Total 2 2 3 2 4 3 2" xfId="15703"/>
    <cellStyle name="Total 2 2 3 2 4 3 2 2" xfId="50506"/>
    <cellStyle name="Total 2 2 3 2 4 3 3" xfId="18371"/>
    <cellStyle name="Total 2 2 3 2 4 3 3 2" xfId="50507"/>
    <cellStyle name="Total 2 2 3 2 4 3 4" xfId="50505"/>
    <cellStyle name="Total 2 2 3 2 4 4" xfId="8550"/>
    <cellStyle name="Total 2 2 3 2 4 4 2" xfId="50508"/>
    <cellStyle name="Total 2 2 3 2 4 5" xfId="13922"/>
    <cellStyle name="Total 2 2 3 2 4 5 2" xfId="50509"/>
    <cellStyle name="Total 2 2 3 2 4 6" xfId="17411"/>
    <cellStyle name="Total 2 2 3 2 4 6 2" xfId="50510"/>
    <cellStyle name="Total 2 2 3 2 4 7" xfId="50500"/>
    <cellStyle name="Total 2 2 3 2 5" xfId="5875"/>
    <cellStyle name="Total 2 2 3 2 5 2" xfId="7583"/>
    <cellStyle name="Total 2 2 3 2 5 2 2" xfId="11551"/>
    <cellStyle name="Total 2 2 3 2 5 2 2 2" xfId="50513"/>
    <cellStyle name="Total 2 2 3 2 5 2 3" xfId="17789"/>
    <cellStyle name="Total 2 2 3 2 5 2 3 2" xfId="50514"/>
    <cellStyle name="Total 2 2 3 2 5 2 4" xfId="21101"/>
    <cellStyle name="Total 2 2 3 2 5 2 4 2" xfId="50515"/>
    <cellStyle name="Total 2 2 3 2 5 2 5" xfId="50512"/>
    <cellStyle name="Total 2 2 3 2 5 3" xfId="10393"/>
    <cellStyle name="Total 2 2 3 2 5 3 2" xfId="50516"/>
    <cellStyle name="Total 2 2 3 2 5 4" xfId="16498"/>
    <cellStyle name="Total 2 2 3 2 5 4 2" xfId="50517"/>
    <cellStyle name="Total 2 2 3 2 5 5" xfId="19393"/>
    <cellStyle name="Total 2 2 3 2 5 5 2" xfId="50518"/>
    <cellStyle name="Total 2 2 3 2 5 6" xfId="50511"/>
    <cellStyle name="Total 2 2 3 2 6" xfId="6107"/>
    <cellStyle name="Total 2 2 3 2 6 2" xfId="7815"/>
    <cellStyle name="Total 2 2 3 2 6 2 2" xfId="11783"/>
    <cellStyle name="Total 2 2 3 2 6 2 2 2" xfId="50521"/>
    <cellStyle name="Total 2 2 3 2 6 2 3" xfId="17960"/>
    <cellStyle name="Total 2 2 3 2 6 2 3 2" xfId="50522"/>
    <cellStyle name="Total 2 2 3 2 6 2 4" xfId="21333"/>
    <cellStyle name="Total 2 2 3 2 6 2 4 2" xfId="50523"/>
    <cellStyle name="Total 2 2 3 2 6 2 5" xfId="50520"/>
    <cellStyle name="Total 2 2 3 2 6 3" xfId="10433"/>
    <cellStyle name="Total 2 2 3 2 6 3 2" xfId="50524"/>
    <cellStyle name="Total 2 2 3 2 6 4" xfId="16669"/>
    <cellStyle name="Total 2 2 3 2 6 4 2" xfId="50525"/>
    <cellStyle name="Total 2 2 3 2 6 5" xfId="19625"/>
    <cellStyle name="Total 2 2 3 2 6 5 2" xfId="50526"/>
    <cellStyle name="Total 2 2 3 2 6 6" xfId="50519"/>
    <cellStyle name="Total 2 2 3 2 7" xfId="6339"/>
    <cellStyle name="Total 2 2 3 2 7 2" xfId="8047"/>
    <cellStyle name="Total 2 2 3 2 7 2 2" xfId="12015"/>
    <cellStyle name="Total 2 2 3 2 7 2 2 2" xfId="50529"/>
    <cellStyle name="Total 2 2 3 2 7 2 3" xfId="18131"/>
    <cellStyle name="Total 2 2 3 2 7 2 3 2" xfId="50530"/>
    <cellStyle name="Total 2 2 3 2 7 2 4" xfId="21565"/>
    <cellStyle name="Total 2 2 3 2 7 2 4 2" xfId="50531"/>
    <cellStyle name="Total 2 2 3 2 7 2 5" xfId="50528"/>
    <cellStyle name="Total 2 2 3 2 7 3" xfId="10473"/>
    <cellStyle name="Total 2 2 3 2 7 3 2" xfId="50532"/>
    <cellStyle name="Total 2 2 3 2 7 4" xfId="16839"/>
    <cellStyle name="Total 2 2 3 2 7 4 2" xfId="50533"/>
    <cellStyle name="Total 2 2 3 2 7 5" xfId="19857"/>
    <cellStyle name="Total 2 2 3 2 7 5 2" xfId="50534"/>
    <cellStyle name="Total 2 2 3 2 7 6" xfId="50527"/>
    <cellStyle name="Total 2 2 3 2 8" xfId="5312"/>
    <cellStyle name="Total 2 2 3 2 8 2" xfId="10068"/>
    <cellStyle name="Total 2 2 3 2 8 2 2" xfId="50536"/>
    <cellStyle name="Total 2 2 3 2 8 3" xfId="16072"/>
    <cellStyle name="Total 2 2 3 2 8 3 2" xfId="50537"/>
    <cellStyle name="Total 2 2 3 2 8 4" xfId="18830"/>
    <cellStyle name="Total 2 2 3 2 8 4 2" xfId="50538"/>
    <cellStyle name="Total 2 2 3 2 8 5" xfId="50535"/>
    <cellStyle name="Total 2 2 3 2 9" xfId="7020"/>
    <cellStyle name="Total 2 2 3 2 9 2" xfId="11054"/>
    <cellStyle name="Total 2 2 3 2 9 2 2" xfId="50540"/>
    <cellStyle name="Total 2 2 3 2 9 3" xfId="17364"/>
    <cellStyle name="Total 2 2 3 2 9 3 2" xfId="50541"/>
    <cellStyle name="Total 2 2 3 2 9 4" xfId="20538"/>
    <cellStyle name="Total 2 2 3 2 9 4 2" xfId="50542"/>
    <cellStyle name="Total 2 2 3 2 9 5" xfId="50539"/>
    <cellStyle name="Total 2 2 3 3" xfId="2129"/>
    <cellStyle name="Total 2 2 3 3 10" xfId="4393"/>
    <cellStyle name="Total 2 2 3 3 10 2" xfId="15363"/>
    <cellStyle name="Total 2 2 3 3 10 2 2" xfId="50545"/>
    <cellStyle name="Total 2 2 3 3 10 3" xfId="12580"/>
    <cellStyle name="Total 2 2 3 3 10 3 2" xfId="50546"/>
    <cellStyle name="Total 2 2 3 3 10 4" xfId="50544"/>
    <cellStyle name="Total 2 2 3 3 11" xfId="8286"/>
    <cellStyle name="Total 2 2 3 3 11 2" xfId="50547"/>
    <cellStyle name="Total 2 2 3 3 12" xfId="13706"/>
    <cellStyle name="Total 2 2 3 3 12 2" xfId="50548"/>
    <cellStyle name="Total 2 2 3 3 13" xfId="50543"/>
    <cellStyle name="Total 2 2 3 3 2" xfId="2621"/>
    <cellStyle name="Total 2 2 3 3 2 10" xfId="8751"/>
    <cellStyle name="Total 2 2 3 3 2 10 2" xfId="50550"/>
    <cellStyle name="Total 2 2 3 3 2 11" xfId="14074"/>
    <cellStyle name="Total 2 2 3 3 2 11 2" xfId="50551"/>
    <cellStyle name="Total 2 2 3 3 2 12" xfId="17494"/>
    <cellStyle name="Total 2 2 3 3 2 12 2" xfId="50552"/>
    <cellStyle name="Total 2 2 3 3 2 13" xfId="50549"/>
    <cellStyle name="Total 2 2 3 3 2 2" xfId="3008"/>
    <cellStyle name="Total 2 2 3 3 2 2 2" xfId="6828"/>
    <cellStyle name="Total 2 2 3 3 2 2 2 2" xfId="10914"/>
    <cellStyle name="Total 2 2 3 3 2 2 2 2 2" xfId="50555"/>
    <cellStyle name="Total 2 2 3 3 2 2 2 3" xfId="17216"/>
    <cellStyle name="Total 2 2 3 3 2 2 2 3 2" xfId="50556"/>
    <cellStyle name="Total 2 2 3 3 2 2 2 4" xfId="20346"/>
    <cellStyle name="Total 2 2 3 3 2 2 2 4 2" xfId="50557"/>
    <cellStyle name="Total 2 2 3 3 2 2 2 5" xfId="50554"/>
    <cellStyle name="Total 2 2 3 3 2 2 3" xfId="5119"/>
    <cellStyle name="Total 2 2 3 3 2 2 3 2" xfId="15925"/>
    <cellStyle name="Total 2 2 3 3 2 2 3 2 2" xfId="50559"/>
    <cellStyle name="Total 2 2 3 3 2 2 3 3" xfId="18637"/>
    <cellStyle name="Total 2 2 3 3 2 2 3 3 2" xfId="50560"/>
    <cellStyle name="Total 2 2 3 3 2 2 3 4" xfId="50558"/>
    <cellStyle name="Total 2 2 3 3 2 2 4" xfId="9100"/>
    <cellStyle name="Total 2 2 3 3 2 2 4 2" xfId="50561"/>
    <cellStyle name="Total 2 2 3 3 2 2 5" xfId="14354"/>
    <cellStyle name="Total 2 2 3 3 2 2 5 2" xfId="50562"/>
    <cellStyle name="Total 2 2 3 3 2 2 6" xfId="15031"/>
    <cellStyle name="Total 2 2 3 3 2 2 6 2" xfId="50563"/>
    <cellStyle name="Total 2 2 3 3 2 2 7" xfId="50553"/>
    <cellStyle name="Total 2 2 3 3 2 3" xfId="3391"/>
    <cellStyle name="Total 2 2 3 3 2 3 2" xfId="6662"/>
    <cellStyle name="Total 2 2 3 3 2 3 2 2" xfId="10791"/>
    <cellStyle name="Total 2 2 3 3 2 3 2 2 2" xfId="50566"/>
    <cellStyle name="Total 2 2 3 3 2 3 2 3" xfId="17072"/>
    <cellStyle name="Total 2 2 3 3 2 3 2 3 2" xfId="50567"/>
    <cellStyle name="Total 2 2 3 3 2 3 2 4" xfId="20180"/>
    <cellStyle name="Total 2 2 3 3 2 3 2 4 2" xfId="50568"/>
    <cellStyle name="Total 2 2 3 3 2 3 2 5" xfId="50565"/>
    <cellStyle name="Total 2 2 3 3 2 3 3" xfId="4953"/>
    <cellStyle name="Total 2 2 3 3 2 3 3 2" xfId="15782"/>
    <cellStyle name="Total 2 2 3 3 2 3 3 2 2" xfId="50570"/>
    <cellStyle name="Total 2 2 3 3 2 3 3 3" xfId="18471"/>
    <cellStyle name="Total 2 2 3 3 2 3 3 3 2" xfId="50571"/>
    <cellStyle name="Total 2 2 3 3 2 3 3 4" xfId="50569"/>
    <cellStyle name="Total 2 2 3 3 2 3 4" xfId="9314"/>
    <cellStyle name="Total 2 2 3 3 2 3 4 2" xfId="50572"/>
    <cellStyle name="Total 2 2 3 3 2 3 5" xfId="14630"/>
    <cellStyle name="Total 2 2 3 3 2 3 5 2" xfId="50573"/>
    <cellStyle name="Total 2 2 3 3 2 3 6" xfId="13554"/>
    <cellStyle name="Total 2 2 3 3 2 3 6 2" xfId="50574"/>
    <cellStyle name="Total 2 2 3 3 2 3 7" xfId="50564"/>
    <cellStyle name="Total 2 2 3 3 2 4" xfId="3774"/>
    <cellStyle name="Total 2 2 3 3 2 4 2" xfId="7611"/>
    <cellStyle name="Total 2 2 3 3 2 4 2 2" xfId="11579"/>
    <cellStyle name="Total 2 2 3 3 2 4 2 2 2" xfId="50577"/>
    <cellStyle name="Total 2 2 3 3 2 4 2 3" xfId="17815"/>
    <cellStyle name="Total 2 2 3 3 2 4 2 3 2" xfId="50578"/>
    <cellStyle name="Total 2 2 3 3 2 4 2 4" xfId="21129"/>
    <cellStyle name="Total 2 2 3 3 2 4 2 4 2" xfId="50579"/>
    <cellStyle name="Total 2 2 3 3 2 4 2 5" xfId="50576"/>
    <cellStyle name="Total 2 2 3 3 2 4 3" xfId="5903"/>
    <cellStyle name="Total 2 2 3 3 2 4 3 2" xfId="16524"/>
    <cellStyle name="Total 2 2 3 3 2 4 3 2 2" xfId="50581"/>
    <cellStyle name="Total 2 2 3 3 2 4 3 3" xfId="19421"/>
    <cellStyle name="Total 2 2 3 3 2 4 3 3 2" xfId="50582"/>
    <cellStyle name="Total 2 2 3 3 2 4 3 4" xfId="50580"/>
    <cellStyle name="Total 2 2 3 3 2 4 4" xfId="9492"/>
    <cellStyle name="Total 2 2 3 3 2 4 4 2" xfId="50583"/>
    <cellStyle name="Total 2 2 3 3 2 4 5" xfId="14905"/>
    <cellStyle name="Total 2 2 3 3 2 4 5 2" xfId="50584"/>
    <cellStyle name="Total 2 2 3 3 2 4 6" xfId="13185"/>
    <cellStyle name="Total 2 2 3 3 2 4 6 2" xfId="50585"/>
    <cellStyle name="Total 2 2 3 3 2 4 7" xfId="50575"/>
    <cellStyle name="Total 2 2 3 3 2 5" xfId="4156"/>
    <cellStyle name="Total 2 2 3 3 2 5 2" xfId="7843"/>
    <cellStyle name="Total 2 2 3 3 2 5 2 2" xfId="11811"/>
    <cellStyle name="Total 2 2 3 3 2 5 2 2 2" xfId="50588"/>
    <cellStyle name="Total 2 2 3 3 2 5 2 3" xfId="17986"/>
    <cellStyle name="Total 2 2 3 3 2 5 2 3 2" xfId="50589"/>
    <cellStyle name="Total 2 2 3 3 2 5 2 4" xfId="21361"/>
    <cellStyle name="Total 2 2 3 3 2 5 2 4 2" xfId="50590"/>
    <cellStyle name="Total 2 2 3 3 2 5 2 5" xfId="50587"/>
    <cellStyle name="Total 2 2 3 3 2 5 3" xfId="6135"/>
    <cellStyle name="Total 2 2 3 3 2 5 3 2" xfId="16695"/>
    <cellStyle name="Total 2 2 3 3 2 5 3 2 2" xfId="50592"/>
    <cellStyle name="Total 2 2 3 3 2 5 3 3" xfId="19653"/>
    <cellStyle name="Total 2 2 3 3 2 5 3 3 2" xfId="50593"/>
    <cellStyle name="Total 2 2 3 3 2 5 3 4" xfId="50591"/>
    <cellStyle name="Total 2 2 3 3 2 5 4" xfId="9669"/>
    <cellStyle name="Total 2 2 3 3 2 5 4 2" xfId="50594"/>
    <cellStyle name="Total 2 2 3 3 2 5 5" xfId="15179"/>
    <cellStyle name="Total 2 2 3 3 2 5 5 2" xfId="50595"/>
    <cellStyle name="Total 2 2 3 3 2 5 6" xfId="12803"/>
    <cellStyle name="Total 2 2 3 3 2 5 6 2" xfId="50596"/>
    <cellStyle name="Total 2 2 3 3 2 5 7" xfId="50586"/>
    <cellStyle name="Total 2 2 3 3 2 6" xfId="6367"/>
    <cellStyle name="Total 2 2 3 3 2 6 2" xfId="8075"/>
    <cellStyle name="Total 2 2 3 3 2 6 2 2" xfId="12043"/>
    <cellStyle name="Total 2 2 3 3 2 6 2 2 2" xfId="50599"/>
    <cellStyle name="Total 2 2 3 3 2 6 2 3" xfId="18157"/>
    <cellStyle name="Total 2 2 3 3 2 6 2 3 2" xfId="50600"/>
    <cellStyle name="Total 2 2 3 3 2 6 2 4" xfId="21593"/>
    <cellStyle name="Total 2 2 3 3 2 6 2 4 2" xfId="50601"/>
    <cellStyle name="Total 2 2 3 3 2 6 2 5" xfId="50598"/>
    <cellStyle name="Total 2 2 3 3 2 6 3" xfId="10501"/>
    <cellStyle name="Total 2 2 3 3 2 6 3 2" xfId="50602"/>
    <cellStyle name="Total 2 2 3 3 2 6 4" xfId="16865"/>
    <cellStyle name="Total 2 2 3 3 2 6 4 2" xfId="50603"/>
    <cellStyle name="Total 2 2 3 3 2 6 5" xfId="19885"/>
    <cellStyle name="Total 2 2 3 3 2 6 5 2" xfId="50604"/>
    <cellStyle name="Total 2 2 3 3 2 6 6" xfId="50597"/>
    <cellStyle name="Total 2 2 3 3 2 7" xfId="5355"/>
    <cellStyle name="Total 2 2 3 3 2 7 2" xfId="10096"/>
    <cellStyle name="Total 2 2 3 3 2 7 2 2" xfId="50606"/>
    <cellStyle name="Total 2 2 3 3 2 7 3" xfId="16103"/>
    <cellStyle name="Total 2 2 3 3 2 7 3 2" xfId="50607"/>
    <cellStyle name="Total 2 2 3 3 2 7 4" xfId="18873"/>
    <cellStyle name="Total 2 2 3 3 2 7 4 2" xfId="50608"/>
    <cellStyle name="Total 2 2 3 3 2 7 5" xfId="50605"/>
    <cellStyle name="Total 2 2 3 3 2 8" xfId="7063"/>
    <cellStyle name="Total 2 2 3 3 2 8 2" xfId="11084"/>
    <cellStyle name="Total 2 2 3 3 2 8 2 2" xfId="50610"/>
    <cellStyle name="Total 2 2 3 3 2 8 3" xfId="17395"/>
    <cellStyle name="Total 2 2 3 3 2 8 3 2" xfId="50611"/>
    <cellStyle name="Total 2 2 3 3 2 8 4" xfId="20581"/>
    <cellStyle name="Total 2 2 3 3 2 8 4 2" xfId="50612"/>
    <cellStyle name="Total 2 2 3 3 2 8 5" xfId="50609"/>
    <cellStyle name="Total 2 2 3 3 2 9" xfId="4445"/>
    <cellStyle name="Total 2 2 3 3 2 9 2" xfId="15413"/>
    <cellStyle name="Total 2 2 3 3 2 9 2 2" xfId="50614"/>
    <cellStyle name="Total 2 2 3 3 2 9 3" xfId="12528"/>
    <cellStyle name="Total 2 2 3 3 2 9 3 2" xfId="50615"/>
    <cellStyle name="Total 2 2 3 3 2 9 4" xfId="50613"/>
    <cellStyle name="Total 2 2 3 3 3" xfId="2733"/>
    <cellStyle name="Total 2 2 3 3 3 10" xfId="50616"/>
    <cellStyle name="Total 2 2 3 3 3 2" xfId="3120"/>
    <cellStyle name="Total 2 2 3 3 3 2 2" xfId="4611"/>
    <cellStyle name="Total 2 2 3 3 3 2 2 2" xfId="15540"/>
    <cellStyle name="Total 2 2 3 3 3 2 2 2 2" xfId="50619"/>
    <cellStyle name="Total 2 2 3 3 3 2 2 3" xfId="12264"/>
    <cellStyle name="Total 2 2 3 3 3 2 2 3 2" xfId="50620"/>
    <cellStyle name="Total 2 2 3 3 3 2 2 4" xfId="50618"/>
    <cellStyle name="Total 2 2 3 3 3 2 3" xfId="9211"/>
    <cellStyle name="Total 2 2 3 3 3 2 3 2" xfId="50621"/>
    <cellStyle name="Total 2 2 3 3 3 2 4" xfId="14439"/>
    <cellStyle name="Total 2 2 3 3 3 2 4 2" xfId="50622"/>
    <cellStyle name="Total 2 2 3 3 3 2 5" xfId="13772"/>
    <cellStyle name="Total 2 2 3 3 3 2 5 2" xfId="50623"/>
    <cellStyle name="Total 2 2 3 3 3 2 6" xfId="50617"/>
    <cellStyle name="Total 2 2 3 3 3 3" xfId="3503"/>
    <cellStyle name="Total 2 2 3 3 3 3 2" xfId="14714"/>
    <cellStyle name="Total 2 2 3 3 3 3 2 2" xfId="50625"/>
    <cellStyle name="Total 2 2 3 3 3 3 3" xfId="13442"/>
    <cellStyle name="Total 2 2 3 3 3 3 3 2" xfId="50626"/>
    <cellStyle name="Total 2 2 3 3 3 3 4" xfId="50624"/>
    <cellStyle name="Total 2 2 3 3 3 4" xfId="3886"/>
    <cellStyle name="Total 2 2 3 3 3 4 2" xfId="14990"/>
    <cellStyle name="Total 2 2 3 3 3 4 2 2" xfId="50628"/>
    <cellStyle name="Total 2 2 3 3 3 4 3" xfId="13073"/>
    <cellStyle name="Total 2 2 3 3 3 4 3 2" xfId="50629"/>
    <cellStyle name="Total 2 2 3 3 3 4 4" xfId="50627"/>
    <cellStyle name="Total 2 2 3 3 3 5" xfId="4268"/>
    <cellStyle name="Total 2 2 3 3 3 5 2" xfId="15262"/>
    <cellStyle name="Total 2 2 3 3 3 5 2 2" xfId="50631"/>
    <cellStyle name="Total 2 2 3 3 3 5 3" xfId="12691"/>
    <cellStyle name="Total 2 2 3 3 3 5 3 2" xfId="50632"/>
    <cellStyle name="Total 2 2 3 3 3 5 4" xfId="50630"/>
    <cellStyle name="Total 2 2 3 3 3 6" xfId="4745"/>
    <cellStyle name="Total 2 2 3 3 3 6 2" xfId="15626"/>
    <cellStyle name="Total 2 2 3 3 3 6 2 2" xfId="50634"/>
    <cellStyle name="Total 2 2 3 3 3 6 3" xfId="12232"/>
    <cellStyle name="Total 2 2 3 3 3 6 3 2" xfId="50635"/>
    <cellStyle name="Total 2 2 3 3 3 6 4" xfId="50633"/>
    <cellStyle name="Total 2 2 3 3 3 7" xfId="8863"/>
    <cellStyle name="Total 2 2 3 3 3 7 2" xfId="50636"/>
    <cellStyle name="Total 2 2 3 3 3 8" xfId="14159"/>
    <cellStyle name="Total 2 2 3 3 3 8 2" xfId="50637"/>
    <cellStyle name="Total 2 2 3 3 3 9" xfId="16414"/>
    <cellStyle name="Total 2 2 3 3 3 9 2" xfId="50638"/>
    <cellStyle name="Total 2 2 3 3 4" xfId="2329"/>
    <cellStyle name="Total 2 2 3 3 4 2" xfId="7510"/>
    <cellStyle name="Total 2 2 3 3 4 2 2" xfId="11483"/>
    <cellStyle name="Total 2 2 3 3 4 2 2 2" xfId="50641"/>
    <cellStyle name="Total 2 2 3 3 4 2 3" xfId="17723"/>
    <cellStyle name="Total 2 2 3 3 4 2 3 2" xfId="50642"/>
    <cellStyle name="Total 2 2 3 3 4 2 4" xfId="21028"/>
    <cellStyle name="Total 2 2 3 3 4 2 4 2" xfId="50643"/>
    <cellStyle name="Total 2 2 3 3 4 2 5" xfId="50640"/>
    <cellStyle name="Total 2 2 3 3 4 3" xfId="5802"/>
    <cellStyle name="Total 2 2 3 3 4 3 2" xfId="16432"/>
    <cellStyle name="Total 2 2 3 3 4 3 2 2" xfId="50645"/>
    <cellStyle name="Total 2 2 3 3 4 3 3" xfId="19320"/>
    <cellStyle name="Total 2 2 3 3 4 3 3 2" xfId="50646"/>
    <cellStyle name="Total 2 2 3 3 4 3 4" xfId="50644"/>
    <cellStyle name="Total 2 2 3 3 4 4" xfId="8482"/>
    <cellStyle name="Total 2 2 3 3 4 4 2" xfId="50647"/>
    <cellStyle name="Total 2 2 3 3 4 5" xfId="13867"/>
    <cellStyle name="Total 2 2 3 3 4 5 2" xfId="50648"/>
    <cellStyle name="Total 2 2 3 3 4 6" xfId="15694"/>
    <cellStyle name="Total 2 2 3 3 4 6 2" xfId="50649"/>
    <cellStyle name="Total 2 2 3 3 4 7" xfId="50639"/>
    <cellStyle name="Total 2 2 3 3 5" xfId="5851"/>
    <cellStyle name="Total 2 2 3 3 5 2" xfId="7559"/>
    <cellStyle name="Total 2 2 3 3 5 2 2" xfId="11527"/>
    <cellStyle name="Total 2 2 3 3 5 2 2 2" xfId="50652"/>
    <cellStyle name="Total 2 2 3 3 5 2 3" xfId="17765"/>
    <cellStyle name="Total 2 2 3 3 5 2 3 2" xfId="50653"/>
    <cellStyle name="Total 2 2 3 3 5 2 4" xfId="21077"/>
    <cellStyle name="Total 2 2 3 3 5 2 4 2" xfId="50654"/>
    <cellStyle name="Total 2 2 3 3 5 2 5" xfId="50651"/>
    <cellStyle name="Total 2 2 3 3 5 3" xfId="10369"/>
    <cellStyle name="Total 2 2 3 3 5 3 2" xfId="50655"/>
    <cellStyle name="Total 2 2 3 3 5 4" xfId="16474"/>
    <cellStyle name="Total 2 2 3 3 5 4 2" xfId="50656"/>
    <cellStyle name="Total 2 2 3 3 5 5" xfId="19369"/>
    <cellStyle name="Total 2 2 3 3 5 5 2" xfId="50657"/>
    <cellStyle name="Total 2 2 3 3 5 6" xfId="50650"/>
    <cellStyle name="Total 2 2 3 3 6" xfId="6083"/>
    <cellStyle name="Total 2 2 3 3 6 2" xfId="7791"/>
    <cellStyle name="Total 2 2 3 3 6 2 2" xfId="11759"/>
    <cellStyle name="Total 2 2 3 3 6 2 2 2" xfId="50660"/>
    <cellStyle name="Total 2 2 3 3 6 2 3" xfId="17936"/>
    <cellStyle name="Total 2 2 3 3 6 2 3 2" xfId="50661"/>
    <cellStyle name="Total 2 2 3 3 6 2 4" xfId="21309"/>
    <cellStyle name="Total 2 2 3 3 6 2 4 2" xfId="50662"/>
    <cellStyle name="Total 2 2 3 3 6 2 5" xfId="50659"/>
    <cellStyle name="Total 2 2 3 3 6 3" xfId="10409"/>
    <cellStyle name="Total 2 2 3 3 6 3 2" xfId="50663"/>
    <cellStyle name="Total 2 2 3 3 6 4" xfId="16645"/>
    <cellStyle name="Total 2 2 3 3 6 4 2" xfId="50664"/>
    <cellStyle name="Total 2 2 3 3 6 5" xfId="19601"/>
    <cellStyle name="Total 2 2 3 3 6 5 2" xfId="50665"/>
    <cellStyle name="Total 2 2 3 3 6 6" xfId="50658"/>
    <cellStyle name="Total 2 2 3 3 7" xfId="6315"/>
    <cellStyle name="Total 2 2 3 3 7 2" xfId="8023"/>
    <cellStyle name="Total 2 2 3 3 7 2 2" xfId="11991"/>
    <cellStyle name="Total 2 2 3 3 7 2 2 2" xfId="50668"/>
    <cellStyle name="Total 2 2 3 3 7 2 3" xfId="18107"/>
    <cellStyle name="Total 2 2 3 3 7 2 3 2" xfId="50669"/>
    <cellStyle name="Total 2 2 3 3 7 2 4" xfId="21541"/>
    <cellStyle name="Total 2 2 3 3 7 2 4 2" xfId="50670"/>
    <cellStyle name="Total 2 2 3 3 7 2 5" xfId="50667"/>
    <cellStyle name="Total 2 2 3 3 7 3" xfId="10449"/>
    <cellStyle name="Total 2 2 3 3 7 3 2" xfId="50671"/>
    <cellStyle name="Total 2 2 3 3 7 4" xfId="16815"/>
    <cellStyle name="Total 2 2 3 3 7 4 2" xfId="50672"/>
    <cellStyle name="Total 2 2 3 3 7 5" xfId="19833"/>
    <cellStyle name="Total 2 2 3 3 7 5 2" xfId="50673"/>
    <cellStyle name="Total 2 2 3 3 7 6" xfId="50666"/>
    <cellStyle name="Total 2 2 3 3 8" xfId="5277"/>
    <cellStyle name="Total 2 2 3 3 8 2" xfId="10044"/>
    <cellStyle name="Total 2 2 3 3 8 2 2" xfId="50675"/>
    <cellStyle name="Total 2 2 3 3 8 3" xfId="16043"/>
    <cellStyle name="Total 2 2 3 3 8 3 2" xfId="50676"/>
    <cellStyle name="Total 2 2 3 3 8 4" xfId="18795"/>
    <cellStyle name="Total 2 2 3 3 8 4 2" xfId="50677"/>
    <cellStyle name="Total 2 2 3 3 8 5" xfId="50674"/>
    <cellStyle name="Total 2 2 3 3 9" xfId="6985"/>
    <cellStyle name="Total 2 2 3 3 9 2" xfId="11030"/>
    <cellStyle name="Total 2 2 3 3 9 2 2" xfId="50679"/>
    <cellStyle name="Total 2 2 3 3 9 3" xfId="17335"/>
    <cellStyle name="Total 2 2 3 3 9 3 2" xfId="50680"/>
    <cellStyle name="Total 2 2 3 3 9 4" xfId="20503"/>
    <cellStyle name="Total 2 2 3 3 9 4 2" xfId="50681"/>
    <cellStyle name="Total 2 2 3 3 9 5" xfId="50678"/>
    <cellStyle name="Total 2 2 3 4" xfId="2666"/>
    <cellStyle name="Total 2 2 3 4 10" xfId="8796"/>
    <cellStyle name="Total 2 2 3 4 10 2" xfId="50683"/>
    <cellStyle name="Total 2 2 3 4 11" xfId="14112"/>
    <cellStyle name="Total 2 2 3 4 11 2" xfId="50684"/>
    <cellStyle name="Total 2 2 3 4 12" xfId="15578"/>
    <cellStyle name="Total 2 2 3 4 12 2" xfId="50685"/>
    <cellStyle name="Total 2 2 3 4 13" xfId="50682"/>
    <cellStyle name="Total 2 2 3 4 2" xfId="3053"/>
    <cellStyle name="Total 2 2 3 4 2 2" xfId="6835"/>
    <cellStyle name="Total 2 2 3 4 2 2 2" xfId="10921"/>
    <cellStyle name="Total 2 2 3 4 2 2 2 2" xfId="50688"/>
    <cellStyle name="Total 2 2 3 4 2 2 3" xfId="17221"/>
    <cellStyle name="Total 2 2 3 4 2 2 3 2" xfId="50689"/>
    <cellStyle name="Total 2 2 3 4 2 2 4" xfId="20353"/>
    <cellStyle name="Total 2 2 3 4 2 2 4 2" xfId="50690"/>
    <cellStyle name="Total 2 2 3 4 2 2 5" xfId="50687"/>
    <cellStyle name="Total 2 2 3 4 2 3" xfId="5126"/>
    <cellStyle name="Total 2 2 3 4 2 3 2" xfId="15930"/>
    <cellStyle name="Total 2 2 3 4 2 3 2 2" xfId="50692"/>
    <cellStyle name="Total 2 2 3 4 2 3 3" xfId="18644"/>
    <cellStyle name="Total 2 2 3 4 2 3 3 2" xfId="50693"/>
    <cellStyle name="Total 2 2 3 4 2 3 4" xfId="50691"/>
    <cellStyle name="Total 2 2 3 4 2 4" xfId="9145"/>
    <cellStyle name="Total 2 2 3 4 2 4 2" xfId="50694"/>
    <cellStyle name="Total 2 2 3 4 2 5" xfId="14392"/>
    <cellStyle name="Total 2 2 3 4 2 5 2" xfId="50695"/>
    <cellStyle name="Total 2 2 3 4 2 6" xfId="14651"/>
    <cellStyle name="Total 2 2 3 4 2 6 2" xfId="50696"/>
    <cellStyle name="Total 2 2 3 4 2 7" xfId="50686"/>
    <cellStyle name="Total 2 2 3 4 3" xfId="3436"/>
    <cellStyle name="Total 2 2 3 4 3 2" xfId="7543"/>
    <cellStyle name="Total 2 2 3 4 3 2 2" xfId="11513"/>
    <cellStyle name="Total 2 2 3 4 3 2 2 2" xfId="50699"/>
    <cellStyle name="Total 2 2 3 4 3 2 3" xfId="17750"/>
    <cellStyle name="Total 2 2 3 4 3 2 3 2" xfId="50700"/>
    <cellStyle name="Total 2 2 3 4 3 2 4" xfId="21061"/>
    <cellStyle name="Total 2 2 3 4 3 2 4 2" xfId="50701"/>
    <cellStyle name="Total 2 2 3 4 3 2 5" xfId="50698"/>
    <cellStyle name="Total 2 2 3 4 3 3" xfId="5835"/>
    <cellStyle name="Total 2 2 3 4 3 3 2" xfId="16459"/>
    <cellStyle name="Total 2 2 3 4 3 3 2 2" xfId="50703"/>
    <cellStyle name="Total 2 2 3 4 3 3 3" xfId="19353"/>
    <cellStyle name="Total 2 2 3 4 3 3 3 2" xfId="50704"/>
    <cellStyle name="Total 2 2 3 4 3 3 4" xfId="50702"/>
    <cellStyle name="Total 2 2 3 4 3 4" xfId="9359"/>
    <cellStyle name="Total 2 2 3 4 3 4 2" xfId="50705"/>
    <cellStyle name="Total 2 2 3 4 3 5" xfId="14668"/>
    <cellStyle name="Total 2 2 3 4 3 5 2" xfId="50706"/>
    <cellStyle name="Total 2 2 3 4 3 6" xfId="13509"/>
    <cellStyle name="Total 2 2 3 4 3 6 2" xfId="50707"/>
    <cellStyle name="Total 2 2 3 4 3 7" xfId="50697"/>
    <cellStyle name="Total 2 2 3 4 4" xfId="3819"/>
    <cellStyle name="Total 2 2 3 4 4 2" xfId="7628"/>
    <cellStyle name="Total 2 2 3 4 4 2 2" xfId="11596"/>
    <cellStyle name="Total 2 2 3 4 4 2 2 2" xfId="50710"/>
    <cellStyle name="Total 2 2 3 4 4 2 3" xfId="17828"/>
    <cellStyle name="Total 2 2 3 4 4 2 3 2" xfId="50711"/>
    <cellStyle name="Total 2 2 3 4 4 2 4" xfId="21146"/>
    <cellStyle name="Total 2 2 3 4 4 2 4 2" xfId="50712"/>
    <cellStyle name="Total 2 2 3 4 4 2 5" xfId="50709"/>
    <cellStyle name="Total 2 2 3 4 4 3" xfId="5920"/>
    <cellStyle name="Total 2 2 3 4 4 3 2" xfId="16537"/>
    <cellStyle name="Total 2 2 3 4 4 3 2 2" xfId="50714"/>
    <cellStyle name="Total 2 2 3 4 4 3 3" xfId="19438"/>
    <cellStyle name="Total 2 2 3 4 4 3 3 2" xfId="50715"/>
    <cellStyle name="Total 2 2 3 4 4 3 4" xfId="50713"/>
    <cellStyle name="Total 2 2 3 4 4 4" xfId="9537"/>
    <cellStyle name="Total 2 2 3 4 4 4 2" xfId="50716"/>
    <cellStyle name="Total 2 2 3 4 4 5" xfId="14943"/>
    <cellStyle name="Total 2 2 3 4 4 5 2" xfId="50717"/>
    <cellStyle name="Total 2 2 3 4 4 6" xfId="13140"/>
    <cellStyle name="Total 2 2 3 4 4 6 2" xfId="50718"/>
    <cellStyle name="Total 2 2 3 4 4 7" xfId="50708"/>
    <cellStyle name="Total 2 2 3 4 5" xfId="4201"/>
    <cellStyle name="Total 2 2 3 4 5 2" xfId="7860"/>
    <cellStyle name="Total 2 2 3 4 5 2 2" xfId="11828"/>
    <cellStyle name="Total 2 2 3 4 5 2 2 2" xfId="50721"/>
    <cellStyle name="Total 2 2 3 4 5 2 3" xfId="17999"/>
    <cellStyle name="Total 2 2 3 4 5 2 3 2" xfId="50722"/>
    <cellStyle name="Total 2 2 3 4 5 2 4" xfId="21378"/>
    <cellStyle name="Total 2 2 3 4 5 2 4 2" xfId="50723"/>
    <cellStyle name="Total 2 2 3 4 5 2 5" xfId="50720"/>
    <cellStyle name="Total 2 2 3 4 5 3" xfId="6152"/>
    <cellStyle name="Total 2 2 3 4 5 3 2" xfId="16708"/>
    <cellStyle name="Total 2 2 3 4 5 3 2 2" xfId="50725"/>
    <cellStyle name="Total 2 2 3 4 5 3 3" xfId="19670"/>
    <cellStyle name="Total 2 2 3 4 5 3 3 2" xfId="50726"/>
    <cellStyle name="Total 2 2 3 4 5 3 4" xfId="50724"/>
    <cellStyle name="Total 2 2 3 4 5 4" xfId="9714"/>
    <cellStyle name="Total 2 2 3 4 5 4 2" xfId="50727"/>
    <cellStyle name="Total 2 2 3 4 5 5" xfId="15217"/>
    <cellStyle name="Total 2 2 3 4 5 5 2" xfId="50728"/>
    <cellStyle name="Total 2 2 3 4 5 6" xfId="12758"/>
    <cellStyle name="Total 2 2 3 4 5 6 2" xfId="50729"/>
    <cellStyle name="Total 2 2 3 4 5 7" xfId="50719"/>
    <cellStyle name="Total 2 2 3 4 6" xfId="6384"/>
    <cellStyle name="Total 2 2 3 4 6 2" xfId="8092"/>
    <cellStyle name="Total 2 2 3 4 6 2 2" xfId="12060"/>
    <cellStyle name="Total 2 2 3 4 6 2 2 2" xfId="50732"/>
    <cellStyle name="Total 2 2 3 4 6 2 3" xfId="18170"/>
    <cellStyle name="Total 2 2 3 4 6 2 3 2" xfId="50733"/>
    <cellStyle name="Total 2 2 3 4 6 2 4" xfId="21610"/>
    <cellStyle name="Total 2 2 3 4 6 2 4 2" xfId="50734"/>
    <cellStyle name="Total 2 2 3 4 6 2 5" xfId="50731"/>
    <cellStyle name="Total 2 2 3 4 6 3" xfId="10518"/>
    <cellStyle name="Total 2 2 3 4 6 3 2" xfId="50735"/>
    <cellStyle name="Total 2 2 3 4 6 4" xfId="16878"/>
    <cellStyle name="Total 2 2 3 4 6 4 2" xfId="50736"/>
    <cellStyle name="Total 2 2 3 4 6 5" xfId="19902"/>
    <cellStyle name="Total 2 2 3 4 6 5 2" xfId="50737"/>
    <cellStyle name="Total 2 2 3 4 6 6" xfId="50730"/>
    <cellStyle name="Total 2 2 3 4 7" xfId="5372"/>
    <cellStyle name="Total 2 2 3 4 7 2" xfId="10113"/>
    <cellStyle name="Total 2 2 3 4 7 2 2" xfId="50739"/>
    <cellStyle name="Total 2 2 3 4 7 3" xfId="16116"/>
    <cellStyle name="Total 2 2 3 4 7 3 2" xfId="50740"/>
    <cellStyle name="Total 2 2 3 4 7 4" xfId="18890"/>
    <cellStyle name="Total 2 2 3 4 7 4 2" xfId="50741"/>
    <cellStyle name="Total 2 2 3 4 7 5" xfId="50738"/>
    <cellStyle name="Total 2 2 3 4 8" xfId="7080"/>
    <cellStyle name="Total 2 2 3 4 8 2" xfId="11101"/>
    <cellStyle name="Total 2 2 3 4 8 2 2" xfId="50743"/>
    <cellStyle name="Total 2 2 3 4 8 3" xfId="17408"/>
    <cellStyle name="Total 2 2 3 4 8 3 2" xfId="50744"/>
    <cellStyle name="Total 2 2 3 4 8 4" xfId="20598"/>
    <cellStyle name="Total 2 2 3 4 8 4 2" xfId="50745"/>
    <cellStyle name="Total 2 2 3 4 8 5" xfId="50742"/>
    <cellStyle name="Total 2 2 3 4 9" xfId="4467"/>
    <cellStyle name="Total 2 2 3 4 9 2" xfId="15431"/>
    <cellStyle name="Total 2 2 3 4 9 2 2" xfId="50747"/>
    <cellStyle name="Total 2 2 3 4 9 3" xfId="12506"/>
    <cellStyle name="Total 2 2 3 4 9 3 2" xfId="50748"/>
    <cellStyle name="Total 2 2 3 4 9 4" xfId="50746"/>
    <cellStyle name="Total 2 2 3 5" xfId="2496"/>
    <cellStyle name="Total 2 2 3 5 10" xfId="50749"/>
    <cellStyle name="Total 2 2 3 5 2" xfId="2883"/>
    <cellStyle name="Total 2 2 3 5 2 2" xfId="7351"/>
    <cellStyle name="Total 2 2 3 5 2 2 2" xfId="17608"/>
    <cellStyle name="Total 2 2 3 5 2 2 2 2" xfId="50752"/>
    <cellStyle name="Total 2 2 3 5 2 2 3" xfId="20869"/>
    <cellStyle name="Total 2 2 3 5 2 2 3 2" xfId="50753"/>
    <cellStyle name="Total 2 2 3 5 2 2 4" xfId="50751"/>
    <cellStyle name="Total 2 2 3 5 2 3" xfId="9002"/>
    <cellStyle name="Total 2 2 3 5 2 3 2" xfId="50754"/>
    <cellStyle name="Total 2 2 3 5 2 4" xfId="14254"/>
    <cellStyle name="Total 2 2 3 5 2 4 2" xfId="50755"/>
    <cellStyle name="Total 2 2 3 5 2 5" xfId="16934"/>
    <cellStyle name="Total 2 2 3 5 2 5 2" xfId="50756"/>
    <cellStyle name="Total 2 2 3 5 2 6" xfId="50750"/>
    <cellStyle name="Total 2 2 3 5 3" xfId="3266"/>
    <cellStyle name="Total 2 2 3 5 3 2" xfId="14530"/>
    <cellStyle name="Total 2 2 3 5 3 2 2" xfId="50758"/>
    <cellStyle name="Total 2 2 3 5 3 3" xfId="17930"/>
    <cellStyle name="Total 2 2 3 5 3 3 2" xfId="50759"/>
    <cellStyle name="Total 2 2 3 5 3 4" xfId="50757"/>
    <cellStyle name="Total 2 2 3 5 4" xfId="3649"/>
    <cellStyle name="Total 2 2 3 5 4 2" xfId="14805"/>
    <cellStyle name="Total 2 2 3 5 4 2 2" xfId="50761"/>
    <cellStyle name="Total 2 2 3 5 4 3" xfId="13310"/>
    <cellStyle name="Total 2 2 3 5 4 3 2" xfId="50762"/>
    <cellStyle name="Total 2 2 3 5 4 4" xfId="50760"/>
    <cellStyle name="Total 2 2 3 5 5" xfId="4031"/>
    <cellStyle name="Total 2 2 3 5 5 2" xfId="15079"/>
    <cellStyle name="Total 2 2 3 5 5 2 2" xfId="50764"/>
    <cellStyle name="Total 2 2 3 5 5 3" xfId="12928"/>
    <cellStyle name="Total 2 2 3 5 5 3 2" xfId="50765"/>
    <cellStyle name="Total 2 2 3 5 5 4" xfId="50763"/>
    <cellStyle name="Total 2 2 3 5 6" xfId="5643"/>
    <cellStyle name="Total 2 2 3 5 6 2" xfId="16316"/>
    <cellStyle name="Total 2 2 3 5 6 2 2" xfId="50767"/>
    <cellStyle name="Total 2 2 3 5 6 3" xfId="19161"/>
    <cellStyle name="Total 2 2 3 5 6 3 2" xfId="50768"/>
    <cellStyle name="Total 2 2 3 5 6 4" xfId="50766"/>
    <cellStyle name="Total 2 2 3 5 7" xfId="8639"/>
    <cellStyle name="Total 2 2 3 5 7 2" xfId="50769"/>
    <cellStyle name="Total 2 2 3 5 8" xfId="13974"/>
    <cellStyle name="Total 2 2 3 5 8 2" xfId="50770"/>
    <cellStyle name="Total 2 2 3 5 9" xfId="14983"/>
    <cellStyle name="Total 2 2 3 5 9 2" xfId="50771"/>
    <cellStyle name="Total 2 2 3 6" xfId="5832"/>
    <cellStyle name="Total 2 2 3 6 2" xfId="7540"/>
    <cellStyle name="Total 2 2 3 6 2 2" xfId="11510"/>
    <cellStyle name="Total 2 2 3 6 2 2 2" xfId="50774"/>
    <cellStyle name="Total 2 2 3 6 2 3" xfId="17747"/>
    <cellStyle name="Total 2 2 3 6 2 3 2" xfId="50775"/>
    <cellStyle name="Total 2 2 3 6 2 4" xfId="21058"/>
    <cellStyle name="Total 2 2 3 6 2 4 2" xfId="50776"/>
    <cellStyle name="Total 2 2 3 6 2 5" xfId="50773"/>
    <cellStyle name="Total 2 2 3 6 3" xfId="10363"/>
    <cellStyle name="Total 2 2 3 6 3 2" xfId="50777"/>
    <cellStyle name="Total 2 2 3 6 4" xfId="16456"/>
    <cellStyle name="Total 2 2 3 6 4 2" xfId="50778"/>
    <cellStyle name="Total 2 2 3 6 5" xfId="19350"/>
    <cellStyle name="Total 2 2 3 6 5 2" xfId="50779"/>
    <cellStyle name="Total 2 2 3 6 6" xfId="50772"/>
    <cellStyle name="Total 2 2 3 7" xfId="5587"/>
    <cellStyle name="Total 2 2 3 7 2" xfId="7295"/>
    <cellStyle name="Total 2 2 3 7 2 2" xfId="11305"/>
    <cellStyle name="Total 2 2 3 7 2 2 2" xfId="50782"/>
    <cellStyle name="Total 2 2 3 7 2 3" xfId="17560"/>
    <cellStyle name="Total 2 2 3 7 2 3 2" xfId="50783"/>
    <cellStyle name="Total 2 2 3 7 2 4" xfId="20813"/>
    <cellStyle name="Total 2 2 3 7 2 4 2" xfId="50784"/>
    <cellStyle name="Total 2 2 3 7 2 5" xfId="50781"/>
    <cellStyle name="Total 2 2 3 7 3" xfId="10286"/>
    <cellStyle name="Total 2 2 3 7 3 2" xfId="50785"/>
    <cellStyle name="Total 2 2 3 7 4" xfId="16268"/>
    <cellStyle name="Total 2 2 3 7 4 2" xfId="50786"/>
    <cellStyle name="Total 2 2 3 7 5" xfId="19105"/>
    <cellStyle name="Total 2 2 3 7 5 2" xfId="50787"/>
    <cellStyle name="Total 2 2 3 7 6" xfId="50780"/>
    <cellStyle name="Total 2 2 3 8" xfId="4893"/>
    <cellStyle name="Total 2 2 3 8 2" xfId="6602"/>
    <cellStyle name="Total 2 2 3 8 2 2" xfId="10736"/>
    <cellStyle name="Total 2 2 3 8 2 2 2" xfId="50790"/>
    <cellStyle name="Total 2 2 3 8 2 3" xfId="17022"/>
    <cellStyle name="Total 2 2 3 8 2 3 2" xfId="50791"/>
    <cellStyle name="Total 2 2 3 8 2 4" xfId="20120"/>
    <cellStyle name="Total 2 2 3 8 2 4 2" xfId="50792"/>
    <cellStyle name="Total 2 2 3 8 2 5" xfId="50789"/>
    <cellStyle name="Total 2 2 3 8 3" xfId="9910"/>
    <cellStyle name="Total 2 2 3 8 3 2" xfId="50793"/>
    <cellStyle name="Total 2 2 3 8 4" xfId="15732"/>
    <cellStyle name="Total 2 2 3 8 4 2" xfId="50794"/>
    <cellStyle name="Total 2 2 3 8 5" xfId="18411"/>
    <cellStyle name="Total 2 2 3 8 5 2" xfId="50795"/>
    <cellStyle name="Total 2 2 3 8 6" xfId="50788"/>
    <cellStyle name="Total 2 2 3 9" xfId="5819"/>
    <cellStyle name="Total 2 2 3 9 2" xfId="7527"/>
    <cellStyle name="Total 2 2 3 9 2 2" xfId="11498"/>
    <cellStyle name="Total 2 2 3 9 2 2 2" xfId="50798"/>
    <cellStyle name="Total 2 2 3 9 2 3" xfId="17738"/>
    <cellStyle name="Total 2 2 3 9 2 3 2" xfId="50799"/>
    <cellStyle name="Total 2 2 3 9 2 4" xfId="21045"/>
    <cellStyle name="Total 2 2 3 9 2 4 2" xfId="50800"/>
    <cellStyle name="Total 2 2 3 9 2 5" xfId="50797"/>
    <cellStyle name="Total 2 2 3 9 3" xfId="10354"/>
    <cellStyle name="Total 2 2 3 9 3 2" xfId="50801"/>
    <cellStyle name="Total 2 2 3 9 4" xfId="16447"/>
    <cellStyle name="Total 2 2 3 9 4 2" xfId="50802"/>
    <cellStyle name="Total 2 2 3 9 5" xfId="19337"/>
    <cellStyle name="Total 2 2 3 9 5 2" xfId="50803"/>
    <cellStyle name="Total 2 2 3 9 6" xfId="50796"/>
    <cellStyle name="Total 2 2 4" xfId="2570"/>
    <cellStyle name="Total 2 2 4 10" xfId="50804"/>
    <cellStyle name="Total 2 2 4 2" xfId="2957"/>
    <cellStyle name="Total 2 2 4 2 2" xfId="7517"/>
    <cellStyle name="Total 2 2 4 2 2 2" xfId="17730"/>
    <cellStyle name="Total 2 2 4 2 2 2 2" xfId="50807"/>
    <cellStyle name="Total 2 2 4 2 2 3" xfId="21035"/>
    <cellStyle name="Total 2 2 4 2 2 3 2" xfId="50808"/>
    <cellStyle name="Total 2 2 4 2 2 4" xfId="50806"/>
    <cellStyle name="Total 2 2 4 2 3" xfId="9052"/>
    <cellStyle name="Total 2 2 4 2 3 2" xfId="50809"/>
    <cellStyle name="Total 2 2 4 2 4" xfId="14313"/>
    <cellStyle name="Total 2 2 4 2 4 2" xfId="50810"/>
    <cellStyle name="Total 2 2 4 2 5" xfId="15256"/>
    <cellStyle name="Total 2 2 4 2 5 2" xfId="50811"/>
    <cellStyle name="Total 2 2 4 2 6" xfId="50805"/>
    <cellStyle name="Total 2 2 4 3" xfId="3340"/>
    <cellStyle name="Total 2 2 4 3 2" xfId="14589"/>
    <cellStyle name="Total 2 2 4 3 2 2" xfId="50813"/>
    <cellStyle name="Total 2 2 4 3 3" xfId="13676"/>
    <cellStyle name="Total 2 2 4 3 3 2" xfId="50814"/>
    <cellStyle name="Total 2 2 4 3 4" xfId="50812"/>
    <cellStyle name="Total 2 2 4 4" xfId="3723"/>
    <cellStyle name="Total 2 2 4 4 2" xfId="14864"/>
    <cellStyle name="Total 2 2 4 4 2 2" xfId="50816"/>
    <cellStyle name="Total 2 2 4 4 3" xfId="13236"/>
    <cellStyle name="Total 2 2 4 4 3 2" xfId="50817"/>
    <cellStyle name="Total 2 2 4 4 4" xfId="50815"/>
    <cellStyle name="Total 2 2 4 5" xfId="4105"/>
    <cellStyle name="Total 2 2 4 5 2" xfId="15138"/>
    <cellStyle name="Total 2 2 4 5 2 2" xfId="50819"/>
    <cellStyle name="Total 2 2 4 5 3" xfId="12854"/>
    <cellStyle name="Total 2 2 4 5 3 2" xfId="50820"/>
    <cellStyle name="Total 2 2 4 5 4" xfId="50818"/>
    <cellStyle name="Total 2 2 4 6" xfId="5809"/>
    <cellStyle name="Total 2 2 4 6 2" xfId="16439"/>
    <cellStyle name="Total 2 2 4 6 2 2" xfId="50822"/>
    <cellStyle name="Total 2 2 4 6 3" xfId="19327"/>
    <cellStyle name="Total 2 2 4 6 3 2" xfId="50823"/>
    <cellStyle name="Total 2 2 4 6 4" xfId="50821"/>
    <cellStyle name="Total 2 2 4 7" xfId="8703"/>
    <cellStyle name="Total 2 2 4 7 2" xfId="50824"/>
    <cellStyle name="Total 2 2 4 8" xfId="14033"/>
    <cellStyle name="Total 2 2 4 8 2" xfId="50825"/>
    <cellStyle name="Total 2 2 4 9" xfId="16058"/>
    <cellStyle name="Total 2 2 4 9 2" xfId="50826"/>
    <cellStyle name="Total 2 2 5" xfId="2569"/>
    <cellStyle name="Total 2 2 5 10" xfId="50827"/>
    <cellStyle name="Total 2 2 5 2" xfId="2956"/>
    <cellStyle name="Total 2 2 5 2 2" xfId="4569"/>
    <cellStyle name="Total 2 2 5 2 2 2" xfId="15505"/>
    <cellStyle name="Total 2 2 5 2 2 2 2" xfId="50830"/>
    <cellStyle name="Total 2 2 5 2 2 3" xfId="12282"/>
    <cellStyle name="Total 2 2 5 2 2 3 2" xfId="50831"/>
    <cellStyle name="Total 2 2 5 2 2 4" xfId="50829"/>
    <cellStyle name="Total 2 2 5 2 3" xfId="9051"/>
    <cellStyle name="Total 2 2 5 2 3 2" xfId="50832"/>
    <cellStyle name="Total 2 2 5 2 4" xfId="14312"/>
    <cellStyle name="Total 2 2 5 2 4 2" xfId="50833"/>
    <cellStyle name="Total 2 2 5 2 5" xfId="18097"/>
    <cellStyle name="Total 2 2 5 2 5 2" xfId="50834"/>
    <cellStyle name="Total 2 2 5 2 6" xfId="50828"/>
    <cellStyle name="Total 2 2 5 3" xfId="3339"/>
    <cellStyle name="Total 2 2 5 3 2" xfId="14588"/>
    <cellStyle name="Total 2 2 5 3 2 2" xfId="50836"/>
    <cellStyle name="Total 2 2 5 3 3" xfId="13677"/>
    <cellStyle name="Total 2 2 5 3 3 2" xfId="50837"/>
    <cellStyle name="Total 2 2 5 3 4" xfId="50835"/>
    <cellStyle name="Total 2 2 5 4" xfId="3722"/>
    <cellStyle name="Total 2 2 5 4 2" xfId="14863"/>
    <cellStyle name="Total 2 2 5 4 2 2" xfId="50839"/>
    <cellStyle name="Total 2 2 5 4 3" xfId="13237"/>
    <cellStyle name="Total 2 2 5 4 3 2" xfId="50840"/>
    <cellStyle name="Total 2 2 5 4 4" xfId="50838"/>
    <cellStyle name="Total 2 2 5 5" xfId="4104"/>
    <cellStyle name="Total 2 2 5 5 2" xfId="15137"/>
    <cellStyle name="Total 2 2 5 5 2 2" xfId="50842"/>
    <cellStyle name="Total 2 2 5 5 3" xfId="12855"/>
    <cellStyle name="Total 2 2 5 5 3 2" xfId="50843"/>
    <cellStyle name="Total 2 2 5 5 4" xfId="50841"/>
    <cellStyle name="Total 2 2 5 6" xfId="4802"/>
    <cellStyle name="Total 2 2 5 6 2" xfId="15673"/>
    <cellStyle name="Total 2 2 5 6 2 2" xfId="50845"/>
    <cellStyle name="Total 2 2 5 6 3" xfId="18320"/>
    <cellStyle name="Total 2 2 5 6 3 2" xfId="50846"/>
    <cellStyle name="Total 2 2 5 6 4" xfId="50844"/>
    <cellStyle name="Total 2 2 5 7" xfId="8702"/>
    <cellStyle name="Total 2 2 5 7 2" xfId="50847"/>
    <cellStyle name="Total 2 2 5 8" xfId="14032"/>
    <cellStyle name="Total 2 2 5 8 2" xfId="50848"/>
    <cellStyle name="Total 2 2 5 9" xfId="13892"/>
    <cellStyle name="Total 2 2 5 9 2" xfId="50849"/>
    <cellStyle name="Total 2 2 6" xfId="4896"/>
    <cellStyle name="Total 2 2 6 2" xfId="6605"/>
    <cellStyle name="Total 2 2 6 2 2" xfId="10739"/>
    <cellStyle name="Total 2 2 6 2 2 2" xfId="50852"/>
    <cellStyle name="Total 2 2 6 2 3" xfId="17025"/>
    <cellStyle name="Total 2 2 6 2 3 2" xfId="50853"/>
    <cellStyle name="Total 2 2 6 2 4" xfId="20123"/>
    <cellStyle name="Total 2 2 6 2 4 2" xfId="50854"/>
    <cellStyle name="Total 2 2 6 2 5" xfId="50851"/>
    <cellStyle name="Total 2 2 6 3" xfId="9913"/>
    <cellStyle name="Total 2 2 6 3 2" xfId="50855"/>
    <cellStyle name="Total 2 2 6 4" xfId="15735"/>
    <cellStyle name="Total 2 2 6 4 2" xfId="50856"/>
    <cellStyle name="Total 2 2 6 5" xfId="18414"/>
    <cellStyle name="Total 2 2 6 5 2" xfId="50857"/>
    <cellStyle name="Total 2 2 6 6" xfId="50850"/>
    <cellStyle name="Total 2 2 7" xfId="21874"/>
    <cellStyle name="Total 2 2 7 2" xfId="50858"/>
    <cellStyle name="Total 2 2 8" xfId="29087"/>
    <cellStyle name="Total 2 2 9" xfId="56175"/>
    <cellStyle name="Total 2 3" xfId="1670"/>
    <cellStyle name="Total 2 4" xfId="1700"/>
    <cellStyle name="Total 2 5" xfId="29267"/>
    <cellStyle name="Total 2 6" xfId="29274"/>
    <cellStyle name="Total 2 7" xfId="29280"/>
    <cellStyle name="Total 3" xfId="65"/>
    <cellStyle name="Total 3 2" xfId="2095"/>
    <cellStyle name="Total 3 2 10" xfId="4736"/>
    <cellStyle name="Total 3 2 10 2" xfId="9876"/>
    <cellStyle name="Total 3 2 10 2 2" xfId="50861"/>
    <cellStyle name="Total 3 2 10 3" xfId="15618"/>
    <cellStyle name="Total 3 2 10 3 2" xfId="50862"/>
    <cellStyle name="Total 3 2 10 4" xfId="12312"/>
    <cellStyle name="Total 3 2 10 4 2" xfId="50863"/>
    <cellStyle name="Total 3 2 10 5" xfId="50860"/>
    <cellStyle name="Total 3 2 11" xfId="4520"/>
    <cellStyle name="Total 3 2 11 2" xfId="9782"/>
    <cellStyle name="Total 3 2 11 2 2" xfId="50865"/>
    <cellStyle name="Total 3 2 11 3" xfId="15474"/>
    <cellStyle name="Total 3 2 11 3 2" xfId="50866"/>
    <cellStyle name="Total 3 2 11 4" xfId="13582"/>
    <cellStyle name="Total 3 2 11 4 2" xfId="50867"/>
    <cellStyle name="Total 3 2 11 5" xfId="50864"/>
    <cellStyle name="Total 3 2 12" xfId="4332"/>
    <cellStyle name="Total 3 2 12 2" xfId="15309"/>
    <cellStyle name="Total 3 2 12 2 2" xfId="50869"/>
    <cellStyle name="Total 3 2 12 3" xfId="12628"/>
    <cellStyle name="Total 3 2 12 3 2" xfId="50870"/>
    <cellStyle name="Total 3 2 12 4" xfId="50868"/>
    <cellStyle name="Total 3 2 13" xfId="8258"/>
    <cellStyle name="Total 3 2 13 2" xfId="50871"/>
    <cellStyle name="Total 3 2 14" xfId="13623"/>
    <cellStyle name="Total 3 2 14 2" xfId="50872"/>
    <cellStyle name="Total 3 2 15" xfId="50859"/>
    <cellStyle name="Total 3 2 2" xfId="2184"/>
    <cellStyle name="Total 3 2 2 10" xfId="6960"/>
    <cellStyle name="Total 3 2 2 10 2" xfId="11014"/>
    <cellStyle name="Total 3 2 2 10 2 2" xfId="50875"/>
    <cellStyle name="Total 3 2 2 10 3" xfId="17318"/>
    <cellStyle name="Total 3 2 2 10 3 2" xfId="50876"/>
    <cellStyle name="Total 3 2 2 10 4" xfId="20478"/>
    <cellStyle name="Total 3 2 2 10 4 2" xfId="50877"/>
    <cellStyle name="Total 3 2 2 10 5" xfId="50874"/>
    <cellStyle name="Total 3 2 2 11" xfId="4377"/>
    <cellStyle name="Total 3 2 2 11 2" xfId="15350"/>
    <cellStyle name="Total 3 2 2 11 2 2" xfId="50879"/>
    <cellStyle name="Total 3 2 2 11 3" xfId="13586"/>
    <cellStyle name="Total 3 2 2 11 3 2" xfId="50880"/>
    <cellStyle name="Total 3 2 2 11 4" xfId="50878"/>
    <cellStyle name="Total 3 2 2 12" xfId="8339"/>
    <cellStyle name="Total 3 2 2 12 2" xfId="50881"/>
    <cellStyle name="Total 3 2 2 13" xfId="13753"/>
    <cellStyle name="Total 3 2 2 13 2" xfId="50882"/>
    <cellStyle name="Total 3 2 2 14" xfId="13894"/>
    <cellStyle name="Total 3 2 2 14 2" xfId="50883"/>
    <cellStyle name="Total 3 2 2 15" xfId="50873"/>
    <cellStyle name="Total 3 2 2 2" xfId="2115"/>
    <cellStyle name="Total 3 2 2 2 10" xfId="4354"/>
    <cellStyle name="Total 3 2 2 2 10 2" xfId="15329"/>
    <cellStyle name="Total 3 2 2 2 10 2 2" xfId="50886"/>
    <cellStyle name="Total 3 2 2 2 10 3" xfId="12606"/>
    <cellStyle name="Total 3 2 2 2 10 3 2" xfId="50887"/>
    <cellStyle name="Total 3 2 2 2 10 4" xfId="50885"/>
    <cellStyle name="Total 3 2 2 2 11" xfId="8272"/>
    <cellStyle name="Total 3 2 2 2 11 2" xfId="50888"/>
    <cellStyle name="Total 3 2 2 2 12" xfId="13694"/>
    <cellStyle name="Total 3 2 2 2 12 2" xfId="50889"/>
    <cellStyle name="Total 3 2 2 2 13" xfId="50884"/>
    <cellStyle name="Total 3 2 2 2 2" xfId="2607"/>
    <cellStyle name="Total 3 2 2 2 2 10" xfId="8737"/>
    <cellStyle name="Total 3 2 2 2 2 10 2" xfId="50891"/>
    <cellStyle name="Total 3 2 2 2 2 11" xfId="14062"/>
    <cellStyle name="Total 3 2 2 2 2 11 2" xfId="50892"/>
    <cellStyle name="Total 3 2 2 2 2 12" xfId="14490"/>
    <cellStyle name="Total 3 2 2 2 2 12 2" xfId="50893"/>
    <cellStyle name="Total 3 2 2 2 2 13" xfId="50890"/>
    <cellStyle name="Total 3 2 2 2 2 2" xfId="2994"/>
    <cellStyle name="Total 3 2 2 2 2 2 2" xfId="6765"/>
    <cellStyle name="Total 3 2 2 2 2 2 2 2" xfId="10870"/>
    <cellStyle name="Total 3 2 2 2 2 2 2 2 2" xfId="50896"/>
    <cellStyle name="Total 3 2 2 2 2 2 2 3" xfId="17163"/>
    <cellStyle name="Total 3 2 2 2 2 2 2 3 2" xfId="50897"/>
    <cellStyle name="Total 3 2 2 2 2 2 2 4" xfId="20283"/>
    <cellStyle name="Total 3 2 2 2 2 2 2 4 2" xfId="50898"/>
    <cellStyle name="Total 3 2 2 2 2 2 2 5" xfId="50895"/>
    <cellStyle name="Total 3 2 2 2 2 2 3" xfId="5056"/>
    <cellStyle name="Total 3 2 2 2 2 2 3 2" xfId="15872"/>
    <cellStyle name="Total 3 2 2 2 2 2 3 2 2" xfId="50900"/>
    <cellStyle name="Total 3 2 2 2 2 2 3 3" xfId="18574"/>
    <cellStyle name="Total 3 2 2 2 2 2 3 3 2" xfId="50901"/>
    <cellStyle name="Total 3 2 2 2 2 2 3 4" xfId="50899"/>
    <cellStyle name="Total 3 2 2 2 2 2 4" xfId="9086"/>
    <cellStyle name="Total 3 2 2 2 2 2 4 2" xfId="50902"/>
    <cellStyle name="Total 3 2 2 2 2 2 5" xfId="14342"/>
    <cellStyle name="Total 3 2 2 2 2 2 5 2" xfId="50903"/>
    <cellStyle name="Total 3 2 2 2 2 2 6" xfId="15125"/>
    <cellStyle name="Total 3 2 2 2 2 2 6 2" xfId="50904"/>
    <cellStyle name="Total 3 2 2 2 2 2 7" xfId="50894"/>
    <cellStyle name="Total 3 2 2 2 2 3" xfId="3377"/>
    <cellStyle name="Total 3 2 2 2 2 3 2" xfId="6586"/>
    <cellStyle name="Total 3 2 2 2 2 3 2 2" xfId="10720"/>
    <cellStyle name="Total 3 2 2 2 2 3 2 2 2" xfId="50907"/>
    <cellStyle name="Total 3 2 2 2 2 3 2 3" xfId="17006"/>
    <cellStyle name="Total 3 2 2 2 2 3 2 3 2" xfId="50908"/>
    <cellStyle name="Total 3 2 2 2 2 3 2 4" xfId="20104"/>
    <cellStyle name="Total 3 2 2 2 2 3 2 4 2" xfId="50909"/>
    <cellStyle name="Total 3 2 2 2 2 3 2 5" xfId="50906"/>
    <cellStyle name="Total 3 2 2 2 2 3 3" xfId="4877"/>
    <cellStyle name="Total 3 2 2 2 2 3 3 2" xfId="15716"/>
    <cellStyle name="Total 3 2 2 2 2 3 3 2 2" xfId="50911"/>
    <cellStyle name="Total 3 2 2 2 2 3 3 3" xfId="18395"/>
    <cellStyle name="Total 3 2 2 2 2 3 3 3 2" xfId="50912"/>
    <cellStyle name="Total 3 2 2 2 2 3 3 4" xfId="50910"/>
    <cellStyle name="Total 3 2 2 2 2 3 4" xfId="9300"/>
    <cellStyle name="Total 3 2 2 2 2 3 4 2" xfId="50913"/>
    <cellStyle name="Total 3 2 2 2 2 3 5" xfId="14618"/>
    <cellStyle name="Total 3 2 2 2 2 3 5 2" xfId="50914"/>
    <cellStyle name="Total 3 2 2 2 2 3 6" xfId="13565"/>
    <cellStyle name="Total 3 2 2 2 2 3 6 2" xfId="50915"/>
    <cellStyle name="Total 3 2 2 2 2 3 7" xfId="50905"/>
    <cellStyle name="Total 3 2 2 2 2 4" xfId="3760"/>
    <cellStyle name="Total 3 2 2 2 2 4 2" xfId="7675"/>
    <cellStyle name="Total 3 2 2 2 2 4 2 2" xfId="11643"/>
    <cellStyle name="Total 3 2 2 2 2 4 2 2 2" xfId="50918"/>
    <cellStyle name="Total 3 2 2 2 2 4 2 3" xfId="17867"/>
    <cellStyle name="Total 3 2 2 2 2 4 2 3 2" xfId="50919"/>
    <cellStyle name="Total 3 2 2 2 2 4 2 4" xfId="21193"/>
    <cellStyle name="Total 3 2 2 2 2 4 2 4 2" xfId="50920"/>
    <cellStyle name="Total 3 2 2 2 2 4 2 5" xfId="50917"/>
    <cellStyle name="Total 3 2 2 2 2 4 3" xfId="5967"/>
    <cellStyle name="Total 3 2 2 2 2 4 3 2" xfId="16576"/>
    <cellStyle name="Total 3 2 2 2 2 4 3 2 2" xfId="50922"/>
    <cellStyle name="Total 3 2 2 2 2 4 3 3" xfId="19485"/>
    <cellStyle name="Total 3 2 2 2 2 4 3 3 2" xfId="50923"/>
    <cellStyle name="Total 3 2 2 2 2 4 3 4" xfId="50921"/>
    <cellStyle name="Total 3 2 2 2 2 4 4" xfId="9478"/>
    <cellStyle name="Total 3 2 2 2 2 4 4 2" xfId="50924"/>
    <cellStyle name="Total 3 2 2 2 2 4 5" xfId="14893"/>
    <cellStyle name="Total 3 2 2 2 2 4 5 2" xfId="50925"/>
    <cellStyle name="Total 3 2 2 2 2 4 6" xfId="13199"/>
    <cellStyle name="Total 3 2 2 2 2 4 6 2" xfId="50926"/>
    <cellStyle name="Total 3 2 2 2 2 4 7" xfId="50916"/>
    <cellStyle name="Total 3 2 2 2 2 5" xfId="4142"/>
    <cellStyle name="Total 3 2 2 2 2 5 2" xfId="7907"/>
    <cellStyle name="Total 3 2 2 2 2 5 2 2" xfId="11875"/>
    <cellStyle name="Total 3 2 2 2 2 5 2 2 2" xfId="50929"/>
    <cellStyle name="Total 3 2 2 2 2 5 2 3" xfId="18038"/>
    <cellStyle name="Total 3 2 2 2 2 5 2 3 2" xfId="50930"/>
    <cellStyle name="Total 3 2 2 2 2 5 2 4" xfId="21425"/>
    <cellStyle name="Total 3 2 2 2 2 5 2 4 2" xfId="50931"/>
    <cellStyle name="Total 3 2 2 2 2 5 2 5" xfId="50928"/>
    <cellStyle name="Total 3 2 2 2 2 5 3" xfId="6199"/>
    <cellStyle name="Total 3 2 2 2 2 5 3 2" xfId="16747"/>
    <cellStyle name="Total 3 2 2 2 2 5 3 2 2" xfId="50933"/>
    <cellStyle name="Total 3 2 2 2 2 5 3 3" xfId="19717"/>
    <cellStyle name="Total 3 2 2 2 2 5 3 3 2" xfId="50934"/>
    <cellStyle name="Total 3 2 2 2 2 5 3 4" xfId="50932"/>
    <cellStyle name="Total 3 2 2 2 2 5 4" xfId="9655"/>
    <cellStyle name="Total 3 2 2 2 2 5 4 2" xfId="50935"/>
    <cellStyle name="Total 3 2 2 2 2 5 5" xfId="15167"/>
    <cellStyle name="Total 3 2 2 2 2 5 5 2" xfId="50936"/>
    <cellStyle name="Total 3 2 2 2 2 5 6" xfId="12817"/>
    <cellStyle name="Total 3 2 2 2 2 5 6 2" xfId="50937"/>
    <cellStyle name="Total 3 2 2 2 2 5 7" xfId="50927"/>
    <cellStyle name="Total 3 2 2 2 2 6" xfId="6431"/>
    <cellStyle name="Total 3 2 2 2 2 6 2" xfId="8139"/>
    <cellStyle name="Total 3 2 2 2 2 6 2 2" xfId="12107"/>
    <cellStyle name="Total 3 2 2 2 2 6 2 2 2" xfId="50940"/>
    <cellStyle name="Total 3 2 2 2 2 6 2 3" xfId="18209"/>
    <cellStyle name="Total 3 2 2 2 2 6 2 3 2" xfId="50941"/>
    <cellStyle name="Total 3 2 2 2 2 6 2 4" xfId="21657"/>
    <cellStyle name="Total 3 2 2 2 2 6 2 4 2" xfId="50942"/>
    <cellStyle name="Total 3 2 2 2 2 6 2 5" xfId="50939"/>
    <cellStyle name="Total 3 2 2 2 2 6 3" xfId="10565"/>
    <cellStyle name="Total 3 2 2 2 2 6 3 2" xfId="50943"/>
    <cellStyle name="Total 3 2 2 2 2 6 4" xfId="16917"/>
    <cellStyle name="Total 3 2 2 2 2 6 4 2" xfId="50944"/>
    <cellStyle name="Total 3 2 2 2 2 6 5" xfId="19949"/>
    <cellStyle name="Total 3 2 2 2 2 6 5 2" xfId="50945"/>
    <cellStyle name="Total 3 2 2 2 2 6 6" xfId="50938"/>
    <cellStyle name="Total 3 2 2 2 2 7" xfId="5419"/>
    <cellStyle name="Total 3 2 2 2 2 7 2" xfId="10160"/>
    <cellStyle name="Total 3 2 2 2 2 7 2 2" xfId="50947"/>
    <cellStyle name="Total 3 2 2 2 2 7 3" xfId="16155"/>
    <cellStyle name="Total 3 2 2 2 2 7 3 2" xfId="50948"/>
    <cellStyle name="Total 3 2 2 2 2 7 4" xfId="18937"/>
    <cellStyle name="Total 3 2 2 2 2 7 4 2" xfId="50949"/>
    <cellStyle name="Total 3 2 2 2 2 7 5" xfId="50946"/>
    <cellStyle name="Total 3 2 2 2 2 8" xfId="7127"/>
    <cellStyle name="Total 3 2 2 2 2 8 2" xfId="11148"/>
    <cellStyle name="Total 3 2 2 2 2 8 2 2" xfId="50951"/>
    <cellStyle name="Total 3 2 2 2 2 8 3" xfId="17447"/>
    <cellStyle name="Total 3 2 2 2 2 8 3 2" xfId="50952"/>
    <cellStyle name="Total 3 2 2 2 2 8 4" xfId="20645"/>
    <cellStyle name="Total 3 2 2 2 2 8 4 2" xfId="50953"/>
    <cellStyle name="Total 3 2 2 2 2 8 5" xfId="50950"/>
    <cellStyle name="Total 3 2 2 2 2 9" xfId="4515"/>
    <cellStyle name="Total 3 2 2 2 2 9 2" xfId="15470"/>
    <cellStyle name="Total 3 2 2 2 2 9 2 2" xfId="50955"/>
    <cellStyle name="Total 3 2 2 2 2 9 3" xfId="12458"/>
    <cellStyle name="Total 3 2 2 2 2 9 3 2" xfId="50956"/>
    <cellStyle name="Total 3 2 2 2 2 9 4" xfId="50954"/>
    <cellStyle name="Total 3 2 2 2 3" xfId="2551"/>
    <cellStyle name="Total 3 2 2 2 3 10" xfId="50957"/>
    <cellStyle name="Total 3 2 2 2 3 2" xfId="2938"/>
    <cellStyle name="Total 3 2 2 2 3 2 2" xfId="6716"/>
    <cellStyle name="Total 3 2 2 2 3 2 2 2" xfId="17119"/>
    <cellStyle name="Total 3 2 2 2 3 2 2 2 2" xfId="50960"/>
    <cellStyle name="Total 3 2 2 2 3 2 2 3" xfId="20234"/>
    <cellStyle name="Total 3 2 2 2 3 2 2 3 2" xfId="50961"/>
    <cellStyle name="Total 3 2 2 2 3 2 2 4" xfId="50959"/>
    <cellStyle name="Total 3 2 2 2 3 2 3" xfId="9041"/>
    <cellStyle name="Total 3 2 2 2 3 2 3 2" xfId="50962"/>
    <cellStyle name="Total 3 2 2 2 3 2 4" xfId="14299"/>
    <cellStyle name="Total 3 2 2 2 3 2 4 2" xfId="50963"/>
    <cellStyle name="Total 3 2 2 2 3 2 5" xfId="17277"/>
    <cellStyle name="Total 3 2 2 2 3 2 5 2" xfId="50964"/>
    <cellStyle name="Total 3 2 2 2 3 2 6" xfId="50958"/>
    <cellStyle name="Total 3 2 2 2 3 3" xfId="3321"/>
    <cellStyle name="Total 3 2 2 2 3 3 2" xfId="14575"/>
    <cellStyle name="Total 3 2 2 2 3 3 2 2" xfId="50966"/>
    <cellStyle name="Total 3 2 2 2 3 3 3" xfId="13658"/>
    <cellStyle name="Total 3 2 2 2 3 3 3 2" xfId="50967"/>
    <cellStyle name="Total 3 2 2 2 3 3 4" xfId="50965"/>
    <cellStyle name="Total 3 2 2 2 3 4" xfId="3704"/>
    <cellStyle name="Total 3 2 2 2 3 4 2" xfId="14850"/>
    <cellStyle name="Total 3 2 2 2 3 4 2 2" xfId="50969"/>
    <cellStyle name="Total 3 2 2 2 3 4 3" xfId="13255"/>
    <cellStyle name="Total 3 2 2 2 3 4 3 2" xfId="50970"/>
    <cellStyle name="Total 3 2 2 2 3 4 4" xfId="50968"/>
    <cellStyle name="Total 3 2 2 2 3 5" xfId="4086"/>
    <cellStyle name="Total 3 2 2 2 3 5 2" xfId="15124"/>
    <cellStyle name="Total 3 2 2 2 3 5 2 2" xfId="50972"/>
    <cellStyle name="Total 3 2 2 2 3 5 3" xfId="12873"/>
    <cellStyle name="Total 3 2 2 2 3 5 3 2" xfId="50973"/>
    <cellStyle name="Total 3 2 2 2 3 5 4" xfId="50971"/>
    <cellStyle name="Total 3 2 2 2 3 6" xfId="5007"/>
    <cellStyle name="Total 3 2 2 2 3 6 2" xfId="15828"/>
    <cellStyle name="Total 3 2 2 2 3 6 2 2" xfId="50975"/>
    <cellStyle name="Total 3 2 2 2 3 6 3" xfId="18525"/>
    <cellStyle name="Total 3 2 2 2 3 6 3 2" xfId="50976"/>
    <cellStyle name="Total 3 2 2 2 3 6 4" xfId="50974"/>
    <cellStyle name="Total 3 2 2 2 3 7" xfId="8691"/>
    <cellStyle name="Total 3 2 2 2 3 7 2" xfId="50977"/>
    <cellStyle name="Total 3 2 2 2 3 8" xfId="14019"/>
    <cellStyle name="Total 3 2 2 2 3 8 2" xfId="50978"/>
    <cellStyle name="Total 3 2 2 2 3 9" xfId="17453"/>
    <cellStyle name="Total 3 2 2 2 3 9 2" xfId="50979"/>
    <cellStyle name="Total 3 2 2 2 4" xfId="2315"/>
    <cellStyle name="Total 3 2 2 2 4 2" xfId="7357"/>
    <cellStyle name="Total 3 2 2 2 4 2 2" xfId="11348"/>
    <cellStyle name="Total 3 2 2 2 4 2 2 2" xfId="50982"/>
    <cellStyle name="Total 3 2 2 2 4 2 3" xfId="17613"/>
    <cellStyle name="Total 3 2 2 2 4 2 3 2" xfId="50983"/>
    <cellStyle name="Total 3 2 2 2 4 2 4" xfId="20875"/>
    <cellStyle name="Total 3 2 2 2 4 2 4 2" xfId="50984"/>
    <cellStyle name="Total 3 2 2 2 4 2 5" xfId="50981"/>
    <cellStyle name="Total 3 2 2 2 4 3" xfId="5649"/>
    <cellStyle name="Total 3 2 2 2 4 3 2" xfId="16321"/>
    <cellStyle name="Total 3 2 2 2 4 3 2 2" xfId="50986"/>
    <cellStyle name="Total 3 2 2 2 4 3 3" xfId="19167"/>
    <cellStyle name="Total 3 2 2 2 4 3 3 2" xfId="50987"/>
    <cellStyle name="Total 3 2 2 2 4 3 4" xfId="50985"/>
    <cellStyle name="Total 3 2 2 2 4 4" xfId="8468"/>
    <cellStyle name="Total 3 2 2 2 4 4 2" xfId="50988"/>
    <cellStyle name="Total 3 2 2 2 4 5" xfId="13855"/>
    <cellStyle name="Total 3 2 2 2 4 5 2" xfId="50989"/>
    <cellStyle name="Total 3 2 2 2 4 6" xfId="14753"/>
    <cellStyle name="Total 3 2 2 2 4 6 2" xfId="50990"/>
    <cellStyle name="Total 3 2 2 2 4 7" xfId="50980"/>
    <cellStyle name="Total 3 2 2 2 5" xfId="5683"/>
    <cellStyle name="Total 3 2 2 2 5 2" xfId="7391"/>
    <cellStyle name="Total 3 2 2 2 5 2 2" xfId="11369"/>
    <cellStyle name="Total 3 2 2 2 5 2 2 2" xfId="50993"/>
    <cellStyle name="Total 3 2 2 2 5 2 3" xfId="17643"/>
    <cellStyle name="Total 3 2 2 2 5 2 3 2" xfId="50994"/>
    <cellStyle name="Total 3 2 2 2 5 2 4" xfId="20909"/>
    <cellStyle name="Total 3 2 2 2 5 2 4 2" xfId="50995"/>
    <cellStyle name="Total 3 2 2 2 5 2 5" xfId="50992"/>
    <cellStyle name="Total 3 2 2 2 5 3" xfId="10323"/>
    <cellStyle name="Total 3 2 2 2 5 3 2" xfId="50996"/>
    <cellStyle name="Total 3 2 2 2 5 4" xfId="16351"/>
    <cellStyle name="Total 3 2 2 2 5 4 2" xfId="50997"/>
    <cellStyle name="Total 3 2 2 2 5 5" xfId="19201"/>
    <cellStyle name="Total 3 2 2 2 5 5 2" xfId="50998"/>
    <cellStyle name="Total 3 2 2 2 5 6" xfId="50991"/>
    <cellStyle name="Total 3 2 2 2 6" xfId="5666"/>
    <cellStyle name="Total 3 2 2 2 6 2" xfId="7374"/>
    <cellStyle name="Total 3 2 2 2 6 2 2" xfId="11361"/>
    <cellStyle name="Total 3 2 2 2 6 2 2 2" xfId="51001"/>
    <cellStyle name="Total 3 2 2 2 6 2 3" xfId="17629"/>
    <cellStyle name="Total 3 2 2 2 6 2 3 2" xfId="51002"/>
    <cellStyle name="Total 3 2 2 2 6 2 4" xfId="20892"/>
    <cellStyle name="Total 3 2 2 2 6 2 4 2" xfId="51003"/>
    <cellStyle name="Total 3 2 2 2 6 2 5" xfId="51000"/>
    <cellStyle name="Total 3 2 2 2 6 3" xfId="10318"/>
    <cellStyle name="Total 3 2 2 2 6 3 2" xfId="51004"/>
    <cellStyle name="Total 3 2 2 2 6 4" xfId="16337"/>
    <cellStyle name="Total 3 2 2 2 6 4 2" xfId="51005"/>
    <cellStyle name="Total 3 2 2 2 6 5" xfId="19184"/>
    <cellStyle name="Total 3 2 2 2 6 5 2" xfId="51006"/>
    <cellStyle name="Total 3 2 2 2 6 6" xfId="50999"/>
    <cellStyle name="Total 3 2 2 2 7" xfId="4991"/>
    <cellStyle name="Total 3 2 2 2 7 2" xfId="6700"/>
    <cellStyle name="Total 3 2 2 2 7 2 2" xfId="10825"/>
    <cellStyle name="Total 3 2 2 2 7 2 2 2" xfId="51009"/>
    <cellStyle name="Total 3 2 2 2 7 2 3" xfId="17103"/>
    <cellStyle name="Total 3 2 2 2 7 2 3 2" xfId="51010"/>
    <cellStyle name="Total 3 2 2 2 7 2 4" xfId="20218"/>
    <cellStyle name="Total 3 2 2 2 7 2 4 2" xfId="51011"/>
    <cellStyle name="Total 3 2 2 2 7 2 5" xfId="51008"/>
    <cellStyle name="Total 3 2 2 2 7 3" xfId="9965"/>
    <cellStyle name="Total 3 2 2 2 7 3 2" xfId="51012"/>
    <cellStyle name="Total 3 2 2 2 7 4" xfId="15812"/>
    <cellStyle name="Total 3 2 2 2 7 4 2" xfId="51013"/>
    <cellStyle name="Total 3 2 2 2 7 5" xfId="18509"/>
    <cellStyle name="Total 3 2 2 2 7 5 2" xfId="51014"/>
    <cellStyle name="Total 3 2 2 2 7 6" xfId="51007"/>
    <cellStyle name="Total 3 2 2 2 8" xfId="5222"/>
    <cellStyle name="Total 3 2 2 2 8 2" xfId="10004"/>
    <cellStyle name="Total 3 2 2 2 8 2 2" xfId="51016"/>
    <cellStyle name="Total 3 2 2 2 8 3" xfId="16003"/>
    <cellStyle name="Total 3 2 2 2 8 3 2" xfId="51017"/>
    <cellStyle name="Total 3 2 2 2 8 4" xfId="18740"/>
    <cellStyle name="Total 3 2 2 2 8 4 2" xfId="51018"/>
    <cellStyle name="Total 3 2 2 2 8 5" xfId="51015"/>
    <cellStyle name="Total 3 2 2 2 9" xfId="6931"/>
    <cellStyle name="Total 3 2 2 2 9 2" xfId="10991"/>
    <cellStyle name="Total 3 2 2 2 9 2 2" xfId="51020"/>
    <cellStyle name="Total 3 2 2 2 9 3" xfId="17294"/>
    <cellStyle name="Total 3 2 2 2 9 3 2" xfId="51021"/>
    <cellStyle name="Total 3 2 2 2 9 4" xfId="20449"/>
    <cellStyle name="Total 3 2 2 2 9 4 2" xfId="51022"/>
    <cellStyle name="Total 3 2 2 2 9 5" xfId="51019"/>
    <cellStyle name="Total 3 2 2 3" xfId="2674"/>
    <cellStyle name="Total 3 2 2 3 10" xfId="8804"/>
    <cellStyle name="Total 3 2 2 3 10 2" xfId="51024"/>
    <cellStyle name="Total 3 2 2 3 11" xfId="14118"/>
    <cellStyle name="Total 3 2 2 3 11 2" xfId="51025"/>
    <cellStyle name="Total 3 2 2 3 12" xfId="16610"/>
    <cellStyle name="Total 3 2 2 3 12 2" xfId="51026"/>
    <cellStyle name="Total 3 2 2 3 13" xfId="51023"/>
    <cellStyle name="Total 3 2 2 3 2" xfId="3061"/>
    <cellStyle name="Total 3 2 2 3 2 2" xfId="6734"/>
    <cellStyle name="Total 3 2 2 3 2 2 2" xfId="10839"/>
    <cellStyle name="Total 3 2 2 3 2 2 2 2" xfId="51029"/>
    <cellStyle name="Total 3 2 2 3 2 2 3" xfId="17134"/>
    <cellStyle name="Total 3 2 2 3 2 2 3 2" xfId="51030"/>
    <cellStyle name="Total 3 2 2 3 2 2 4" xfId="20252"/>
    <cellStyle name="Total 3 2 2 3 2 2 4 2" xfId="51031"/>
    <cellStyle name="Total 3 2 2 3 2 2 5" xfId="51028"/>
    <cellStyle name="Total 3 2 2 3 2 3" xfId="5025"/>
    <cellStyle name="Total 3 2 2 3 2 3 2" xfId="15843"/>
    <cellStyle name="Total 3 2 2 3 2 3 2 2" xfId="51033"/>
    <cellStyle name="Total 3 2 2 3 2 3 3" xfId="18543"/>
    <cellStyle name="Total 3 2 2 3 2 3 3 2" xfId="51034"/>
    <cellStyle name="Total 3 2 2 3 2 3 4" xfId="51032"/>
    <cellStyle name="Total 3 2 2 3 2 4" xfId="9153"/>
    <cellStyle name="Total 3 2 2 3 2 4 2" xfId="51035"/>
    <cellStyle name="Total 3 2 2 3 2 5" xfId="14398"/>
    <cellStyle name="Total 3 2 2 3 2 5 2" xfId="51036"/>
    <cellStyle name="Total 3 2 2 3 2 6" xfId="18223"/>
    <cellStyle name="Total 3 2 2 3 2 6 2" xfId="51037"/>
    <cellStyle name="Total 3 2 2 3 2 7" xfId="51027"/>
    <cellStyle name="Total 3 2 2 3 3" xfId="3444"/>
    <cellStyle name="Total 3 2 2 3 3 2" xfId="7552"/>
    <cellStyle name="Total 3 2 2 3 3 2 2" xfId="11522"/>
    <cellStyle name="Total 3 2 2 3 3 2 2 2" xfId="51040"/>
    <cellStyle name="Total 3 2 2 3 3 2 3" xfId="17758"/>
    <cellStyle name="Total 3 2 2 3 3 2 3 2" xfId="51041"/>
    <cellStyle name="Total 3 2 2 3 3 2 4" xfId="21070"/>
    <cellStyle name="Total 3 2 2 3 3 2 4 2" xfId="51042"/>
    <cellStyle name="Total 3 2 2 3 3 2 5" xfId="51039"/>
    <cellStyle name="Total 3 2 2 3 3 3" xfId="5844"/>
    <cellStyle name="Total 3 2 2 3 3 3 2" xfId="16467"/>
    <cellStyle name="Total 3 2 2 3 3 3 2 2" xfId="51044"/>
    <cellStyle name="Total 3 2 2 3 3 3 3" xfId="19362"/>
    <cellStyle name="Total 3 2 2 3 3 3 3 2" xfId="51045"/>
    <cellStyle name="Total 3 2 2 3 3 3 4" xfId="51043"/>
    <cellStyle name="Total 3 2 2 3 3 4" xfId="9364"/>
    <cellStyle name="Total 3 2 2 3 3 4 2" xfId="51046"/>
    <cellStyle name="Total 3 2 2 3 3 5" xfId="14674"/>
    <cellStyle name="Total 3 2 2 3 3 5 2" xfId="51047"/>
    <cellStyle name="Total 3 2 2 3 3 6" xfId="13501"/>
    <cellStyle name="Total 3 2 2 3 3 6 2" xfId="51048"/>
    <cellStyle name="Total 3 2 2 3 3 7" xfId="51038"/>
    <cellStyle name="Total 3 2 2 3 4" xfId="3827"/>
    <cellStyle name="Total 3 2 2 3 4 2" xfId="7602"/>
    <cellStyle name="Total 3 2 2 3 4 2 2" xfId="11570"/>
    <cellStyle name="Total 3 2 2 3 4 2 2 2" xfId="51051"/>
    <cellStyle name="Total 3 2 2 3 4 2 3" xfId="17806"/>
    <cellStyle name="Total 3 2 2 3 4 2 3 2" xfId="51052"/>
    <cellStyle name="Total 3 2 2 3 4 2 4" xfId="21120"/>
    <cellStyle name="Total 3 2 2 3 4 2 4 2" xfId="51053"/>
    <cellStyle name="Total 3 2 2 3 4 2 5" xfId="51050"/>
    <cellStyle name="Total 3 2 2 3 4 3" xfId="5894"/>
    <cellStyle name="Total 3 2 2 3 4 3 2" xfId="16515"/>
    <cellStyle name="Total 3 2 2 3 4 3 2 2" xfId="51055"/>
    <cellStyle name="Total 3 2 2 3 4 3 3" xfId="19412"/>
    <cellStyle name="Total 3 2 2 3 4 3 3 2" xfId="51056"/>
    <cellStyle name="Total 3 2 2 3 4 3 4" xfId="51054"/>
    <cellStyle name="Total 3 2 2 3 4 4" xfId="9542"/>
    <cellStyle name="Total 3 2 2 3 4 4 2" xfId="51057"/>
    <cellStyle name="Total 3 2 2 3 4 5" xfId="14949"/>
    <cellStyle name="Total 3 2 2 3 4 5 2" xfId="51058"/>
    <cellStyle name="Total 3 2 2 3 4 6" xfId="13132"/>
    <cellStyle name="Total 3 2 2 3 4 6 2" xfId="51059"/>
    <cellStyle name="Total 3 2 2 3 4 7" xfId="51049"/>
    <cellStyle name="Total 3 2 2 3 5" xfId="4209"/>
    <cellStyle name="Total 3 2 2 3 5 2" xfId="7834"/>
    <cellStyle name="Total 3 2 2 3 5 2 2" xfId="11802"/>
    <cellStyle name="Total 3 2 2 3 5 2 2 2" xfId="51062"/>
    <cellStyle name="Total 3 2 2 3 5 2 3" xfId="17977"/>
    <cellStyle name="Total 3 2 2 3 5 2 3 2" xfId="51063"/>
    <cellStyle name="Total 3 2 2 3 5 2 4" xfId="21352"/>
    <cellStyle name="Total 3 2 2 3 5 2 4 2" xfId="51064"/>
    <cellStyle name="Total 3 2 2 3 5 2 5" xfId="51061"/>
    <cellStyle name="Total 3 2 2 3 5 3" xfId="6126"/>
    <cellStyle name="Total 3 2 2 3 5 3 2" xfId="16686"/>
    <cellStyle name="Total 3 2 2 3 5 3 2 2" xfId="51066"/>
    <cellStyle name="Total 3 2 2 3 5 3 3" xfId="19644"/>
    <cellStyle name="Total 3 2 2 3 5 3 3 2" xfId="51067"/>
    <cellStyle name="Total 3 2 2 3 5 3 4" xfId="51065"/>
    <cellStyle name="Total 3 2 2 3 5 4" xfId="9719"/>
    <cellStyle name="Total 3 2 2 3 5 4 2" xfId="51068"/>
    <cellStyle name="Total 3 2 2 3 5 5" xfId="15222"/>
    <cellStyle name="Total 3 2 2 3 5 5 2" xfId="51069"/>
    <cellStyle name="Total 3 2 2 3 5 6" xfId="12750"/>
    <cellStyle name="Total 3 2 2 3 5 6 2" xfId="51070"/>
    <cellStyle name="Total 3 2 2 3 5 7" xfId="51060"/>
    <cellStyle name="Total 3 2 2 3 6" xfId="6358"/>
    <cellStyle name="Total 3 2 2 3 6 2" xfId="8066"/>
    <cellStyle name="Total 3 2 2 3 6 2 2" xfId="12034"/>
    <cellStyle name="Total 3 2 2 3 6 2 2 2" xfId="51073"/>
    <cellStyle name="Total 3 2 2 3 6 2 3" xfId="18148"/>
    <cellStyle name="Total 3 2 2 3 6 2 3 2" xfId="51074"/>
    <cellStyle name="Total 3 2 2 3 6 2 4" xfId="21584"/>
    <cellStyle name="Total 3 2 2 3 6 2 4 2" xfId="51075"/>
    <cellStyle name="Total 3 2 2 3 6 2 5" xfId="51072"/>
    <cellStyle name="Total 3 2 2 3 6 3" xfId="10492"/>
    <cellStyle name="Total 3 2 2 3 6 3 2" xfId="51076"/>
    <cellStyle name="Total 3 2 2 3 6 4" xfId="16856"/>
    <cellStyle name="Total 3 2 2 3 6 4 2" xfId="51077"/>
    <cellStyle name="Total 3 2 2 3 6 5" xfId="19876"/>
    <cellStyle name="Total 3 2 2 3 6 5 2" xfId="51078"/>
    <cellStyle name="Total 3 2 2 3 6 6" xfId="51071"/>
    <cellStyle name="Total 3 2 2 3 7" xfId="5346"/>
    <cellStyle name="Total 3 2 2 3 7 2" xfId="10087"/>
    <cellStyle name="Total 3 2 2 3 7 2 2" xfId="51080"/>
    <cellStyle name="Total 3 2 2 3 7 3" xfId="16094"/>
    <cellStyle name="Total 3 2 2 3 7 3 2" xfId="51081"/>
    <cellStyle name="Total 3 2 2 3 7 4" xfId="18864"/>
    <cellStyle name="Total 3 2 2 3 7 4 2" xfId="51082"/>
    <cellStyle name="Total 3 2 2 3 7 5" xfId="51079"/>
    <cellStyle name="Total 3 2 2 3 8" xfId="7054"/>
    <cellStyle name="Total 3 2 2 3 8 2" xfId="11075"/>
    <cellStyle name="Total 3 2 2 3 8 2 2" xfId="51084"/>
    <cellStyle name="Total 3 2 2 3 8 3" xfId="17386"/>
    <cellStyle name="Total 3 2 2 3 8 3 2" xfId="51085"/>
    <cellStyle name="Total 3 2 2 3 8 4" xfId="20572"/>
    <cellStyle name="Total 3 2 2 3 8 4 2" xfId="51086"/>
    <cellStyle name="Total 3 2 2 3 8 5" xfId="51083"/>
    <cellStyle name="Total 3 2 2 3 9" xfId="4436"/>
    <cellStyle name="Total 3 2 2 3 9 2" xfId="15404"/>
    <cellStyle name="Total 3 2 2 3 9 2 2" xfId="51088"/>
    <cellStyle name="Total 3 2 2 3 9 3" xfId="12537"/>
    <cellStyle name="Total 3 2 2 3 9 3 2" xfId="51089"/>
    <cellStyle name="Total 3 2 2 3 9 4" xfId="51087"/>
    <cellStyle name="Total 3 2 2 4" xfId="2498"/>
    <cellStyle name="Total 3 2 2 4 10" xfId="51090"/>
    <cellStyle name="Total 3 2 2 4 2" xfId="2885"/>
    <cellStyle name="Total 3 2 2 4 2 2" xfId="7322"/>
    <cellStyle name="Total 3 2 2 4 2 2 2" xfId="17581"/>
    <cellStyle name="Total 3 2 2 4 2 2 2 2" xfId="51093"/>
    <cellStyle name="Total 3 2 2 4 2 2 3" xfId="20840"/>
    <cellStyle name="Total 3 2 2 4 2 2 3 2" xfId="51094"/>
    <cellStyle name="Total 3 2 2 4 2 2 4" xfId="51092"/>
    <cellStyle name="Total 3 2 2 4 2 3" xfId="9003"/>
    <cellStyle name="Total 3 2 2 4 2 3 2" xfId="51095"/>
    <cellStyle name="Total 3 2 2 4 2 4" xfId="14256"/>
    <cellStyle name="Total 3 2 2 4 2 4 2" xfId="51096"/>
    <cellStyle name="Total 3 2 2 4 2 5" xfId="18056"/>
    <cellStyle name="Total 3 2 2 4 2 5 2" xfId="51097"/>
    <cellStyle name="Total 3 2 2 4 2 6" xfId="51091"/>
    <cellStyle name="Total 3 2 2 4 3" xfId="3268"/>
    <cellStyle name="Total 3 2 2 4 3 2" xfId="14532"/>
    <cellStyle name="Total 3 2 2 4 3 2 2" xfId="51099"/>
    <cellStyle name="Total 3 2 2 4 3 3" xfId="15693"/>
    <cellStyle name="Total 3 2 2 4 3 3 2" xfId="51100"/>
    <cellStyle name="Total 3 2 2 4 3 4" xfId="51098"/>
    <cellStyle name="Total 3 2 2 4 4" xfId="3651"/>
    <cellStyle name="Total 3 2 2 4 4 2" xfId="14807"/>
    <cellStyle name="Total 3 2 2 4 4 2 2" xfId="51102"/>
    <cellStyle name="Total 3 2 2 4 4 3" xfId="13308"/>
    <cellStyle name="Total 3 2 2 4 4 3 2" xfId="51103"/>
    <cellStyle name="Total 3 2 2 4 4 4" xfId="51101"/>
    <cellStyle name="Total 3 2 2 4 5" xfId="4033"/>
    <cellStyle name="Total 3 2 2 4 5 2" xfId="15081"/>
    <cellStyle name="Total 3 2 2 4 5 2 2" xfId="51105"/>
    <cellStyle name="Total 3 2 2 4 5 3" xfId="12926"/>
    <cellStyle name="Total 3 2 2 4 5 3 2" xfId="51106"/>
    <cellStyle name="Total 3 2 2 4 5 4" xfId="51104"/>
    <cellStyle name="Total 3 2 2 4 6" xfId="5614"/>
    <cellStyle name="Total 3 2 2 4 6 2" xfId="16289"/>
    <cellStyle name="Total 3 2 2 4 6 2 2" xfId="51108"/>
    <cellStyle name="Total 3 2 2 4 6 3" xfId="19132"/>
    <cellStyle name="Total 3 2 2 4 6 3 2" xfId="51109"/>
    <cellStyle name="Total 3 2 2 4 6 4" xfId="51107"/>
    <cellStyle name="Total 3 2 2 4 7" xfId="8640"/>
    <cellStyle name="Total 3 2 2 4 7 2" xfId="51110"/>
    <cellStyle name="Total 3 2 2 4 8" xfId="13976"/>
    <cellStyle name="Total 3 2 2 4 8 2" xfId="51111"/>
    <cellStyle name="Total 3 2 2 4 9" xfId="15429"/>
    <cellStyle name="Total 3 2 2 4 9 2" xfId="51112"/>
    <cellStyle name="Total 3 2 2 5" xfId="5808"/>
    <cellStyle name="Total 3 2 2 5 2" xfId="7516"/>
    <cellStyle name="Total 3 2 2 5 2 2" xfId="11488"/>
    <cellStyle name="Total 3 2 2 5 2 2 2" xfId="51115"/>
    <cellStyle name="Total 3 2 2 5 2 3" xfId="17729"/>
    <cellStyle name="Total 3 2 2 5 2 3 2" xfId="51116"/>
    <cellStyle name="Total 3 2 2 5 2 4" xfId="21034"/>
    <cellStyle name="Total 3 2 2 5 2 4 2" xfId="51117"/>
    <cellStyle name="Total 3 2 2 5 2 5" xfId="51114"/>
    <cellStyle name="Total 3 2 2 5 3" xfId="10345"/>
    <cellStyle name="Total 3 2 2 5 3 2" xfId="51118"/>
    <cellStyle name="Total 3 2 2 5 4" xfId="16438"/>
    <cellStyle name="Total 3 2 2 5 4 2" xfId="51119"/>
    <cellStyle name="Total 3 2 2 5 5" xfId="19326"/>
    <cellStyle name="Total 3 2 2 5 5 2" xfId="51120"/>
    <cellStyle name="Total 3 2 2 5 6" xfId="51113"/>
    <cellStyle name="Total 3 2 2 6" xfId="5680"/>
    <cellStyle name="Total 3 2 2 6 2" xfId="7388"/>
    <cellStyle name="Total 3 2 2 6 2 2" xfId="11367"/>
    <cellStyle name="Total 3 2 2 6 2 2 2" xfId="51123"/>
    <cellStyle name="Total 3 2 2 6 2 3" xfId="17642"/>
    <cellStyle name="Total 3 2 2 6 2 3 2" xfId="51124"/>
    <cellStyle name="Total 3 2 2 6 2 4" xfId="20906"/>
    <cellStyle name="Total 3 2 2 6 2 4 2" xfId="51125"/>
    <cellStyle name="Total 3 2 2 6 2 5" xfId="51122"/>
    <cellStyle name="Total 3 2 2 6 3" xfId="10322"/>
    <cellStyle name="Total 3 2 2 6 3 2" xfId="51126"/>
    <cellStyle name="Total 3 2 2 6 4" xfId="16350"/>
    <cellStyle name="Total 3 2 2 6 4 2" xfId="51127"/>
    <cellStyle name="Total 3 2 2 6 5" xfId="19198"/>
    <cellStyle name="Total 3 2 2 6 5 2" xfId="51128"/>
    <cellStyle name="Total 3 2 2 6 6" xfId="51121"/>
    <cellStyle name="Total 3 2 2 7" xfId="5535"/>
    <cellStyle name="Total 3 2 2 7 2" xfId="7243"/>
    <cellStyle name="Total 3 2 2 7 2 2" xfId="11264"/>
    <cellStyle name="Total 3 2 2 7 2 2 2" xfId="51131"/>
    <cellStyle name="Total 3 2 2 7 2 3" xfId="17517"/>
    <cellStyle name="Total 3 2 2 7 2 3 2" xfId="51132"/>
    <cellStyle name="Total 3 2 2 7 2 4" xfId="20761"/>
    <cellStyle name="Total 3 2 2 7 2 4 2" xfId="51133"/>
    <cellStyle name="Total 3 2 2 7 2 5" xfId="51130"/>
    <cellStyle name="Total 3 2 2 7 3" xfId="10274"/>
    <cellStyle name="Total 3 2 2 7 3 2" xfId="51134"/>
    <cellStyle name="Total 3 2 2 7 4" xfId="16225"/>
    <cellStyle name="Total 3 2 2 7 4 2" xfId="51135"/>
    <cellStyle name="Total 3 2 2 7 5" xfId="19053"/>
    <cellStyle name="Total 3 2 2 7 5 2" xfId="51136"/>
    <cellStyle name="Total 3 2 2 7 6" xfId="51129"/>
    <cellStyle name="Total 3 2 2 8" xfId="4905"/>
    <cellStyle name="Total 3 2 2 8 2" xfId="6614"/>
    <cellStyle name="Total 3 2 2 8 2 2" xfId="10748"/>
    <cellStyle name="Total 3 2 2 8 2 2 2" xfId="51139"/>
    <cellStyle name="Total 3 2 2 8 2 3" xfId="17032"/>
    <cellStyle name="Total 3 2 2 8 2 3 2" xfId="51140"/>
    <cellStyle name="Total 3 2 2 8 2 4" xfId="20132"/>
    <cellStyle name="Total 3 2 2 8 2 4 2" xfId="51141"/>
    <cellStyle name="Total 3 2 2 8 2 5" xfId="51138"/>
    <cellStyle name="Total 3 2 2 8 3" xfId="9922"/>
    <cellStyle name="Total 3 2 2 8 3 2" xfId="51142"/>
    <cellStyle name="Total 3 2 2 8 4" xfId="15742"/>
    <cellStyle name="Total 3 2 2 8 4 2" xfId="51143"/>
    <cellStyle name="Total 3 2 2 8 5" xfId="18423"/>
    <cellStyle name="Total 3 2 2 8 5 2" xfId="51144"/>
    <cellStyle name="Total 3 2 2 8 6" xfId="51137"/>
    <cellStyle name="Total 3 2 2 9" xfId="5251"/>
    <cellStyle name="Total 3 2 2 9 2" xfId="10027"/>
    <cellStyle name="Total 3 2 2 9 2 2" xfId="51146"/>
    <cellStyle name="Total 3 2 2 9 3" xfId="16026"/>
    <cellStyle name="Total 3 2 2 9 3 2" xfId="51147"/>
    <cellStyle name="Total 3 2 2 9 4" xfId="18769"/>
    <cellStyle name="Total 3 2 2 9 4 2" xfId="51148"/>
    <cellStyle name="Total 3 2 2 9 5" xfId="51145"/>
    <cellStyle name="Total 3 2 3" xfId="2152"/>
    <cellStyle name="Total 3 2 3 10" xfId="6998"/>
    <cellStyle name="Total 3 2 3 10 2" xfId="11039"/>
    <cellStyle name="Total 3 2 3 10 2 2" xfId="51151"/>
    <cellStyle name="Total 3 2 3 10 3" xfId="17345"/>
    <cellStyle name="Total 3 2 3 10 3 2" xfId="51152"/>
    <cellStyle name="Total 3 2 3 10 4" xfId="20516"/>
    <cellStyle name="Total 3 2 3 10 4 2" xfId="51153"/>
    <cellStyle name="Total 3 2 3 10 5" xfId="51150"/>
    <cellStyle name="Total 3 2 3 11" xfId="4402"/>
    <cellStyle name="Total 3 2 3 11 2" xfId="15372"/>
    <cellStyle name="Total 3 2 3 11 2 2" xfId="51155"/>
    <cellStyle name="Total 3 2 3 11 3" xfId="12571"/>
    <cellStyle name="Total 3 2 3 11 3 2" xfId="51156"/>
    <cellStyle name="Total 3 2 3 11 4" xfId="51154"/>
    <cellStyle name="Total 3 2 3 12" xfId="8309"/>
    <cellStyle name="Total 3 2 3 12 2" xfId="51157"/>
    <cellStyle name="Total 3 2 3 13" xfId="13725"/>
    <cellStyle name="Total 3 2 3 13 2" xfId="51158"/>
    <cellStyle name="Total 3 2 3 14" xfId="16793"/>
    <cellStyle name="Total 3 2 3 14 2" xfId="51159"/>
    <cellStyle name="Total 3 2 3 15" xfId="51149"/>
    <cellStyle name="Total 3 2 3 2" xfId="2211"/>
    <cellStyle name="Total 3 2 3 2 10" xfId="4424"/>
    <cellStyle name="Total 3 2 3 2 10 2" xfId="15394"/>
    <cellStyle name="Total 3 2 3 2 10 2 2" xfId="51162"/>
    <cellStyle name="Total 3 2 3 2 10 3" xfId="12549"/>
    <cellStyle name="Total 3 2 3 2 10 3 2" xfId="51163"/>
    <cellStyle name="Total 3 2 3 2 10 4" xfId="51161"/>
    <cellStyle name="Total 3 2 3 2 11" xfId="8366"/>
    <cellStyle name="Total 3 2 3 2 11 2" xfId="51164"/>
    <cellStyle name="Total 3 2 3 2 12" xfId="13770"/>
    <cellStyle name="Total 3 2 3 2 12 2" xfId="51165"/>
    <cellStyle name="Total 3 2 3 2 13" xfId="51160"/>
    <cellStyle name="Total 3 2 3 2 2" xfId="2701"/>
    <cellStyle name="Total 3 2 3 2 2 10" xfId="8831"/>
    <cellStyle name="Total 3 2 3 2 2 10 2" xfId="51167"/>
    <cellStyle name="Total 3 2 3 2 2 11" xfId="14135"/>
    <cellStyle name="Total 3 2 3 2 2 11 2" xfId="51168"/>
    <cellStyle name="Total 3 2 3 2 2 12" xfId="13941"/>
    <cellStyle name="Total 3 2 3 2 2 12 2" xfId="51169"/>
    <cellStyle name="Total 3 2 3 2 2 13" xfId="51166"/>
    <cellStyle name="Total 3 2 3 2 2 2" xfId="3088"/>
    <cellStyle name="Total 3 2 3 2 2 2 2" xfId="7449"/>
    <cellStyle name="Total 3 2 3 2 2 2 2 2" xfId="11425"/>
    <cellStyle name="Total 3 2 3 2 2 2 2 2 2" xfId="51172"/>
    <cellStyle name="Total 3 2 3 2 2 2 2 3" xfId="17675"/>
    <cellStyle name="Total 3 2 3 2 2 2 2 3 2" xfId="51173"/>
    <cellStyle name="Total 3 2 3 2 2 2 2 4" xfId="20967"/>
    <cellStyle name="Total 3 2 3 2 2 2 2 4 2" xfId="51174"/>
    <cellStyle name="Total 3 2 3 2 2 2 2 5" xfId="51171"/>
    <cellStyle name="Total 3 2 3 2 2 2 3" xfId="5741"/>
    <cellStyle name="Total 3 2 3 2 2 2 3 2" xfId="16383"/>
    <cellStyle name="Total 3 2 3 2 2 2 3 2 2" xfId="51176"/>
    <cellStyle name="Total 3 2 3 2 2 2 3 3" xfId="19259"/>
    <cellStyle name="Total 3 2 3 2 2 2 3 3 2" xfId="51177"/>
    <cellStyle name="Total 3 2 3 2 2 2 3 4" xfId="51175"/>
    <cellStyle name="Total 3 2 3 2 2 2 4" xfId="9180"/>
    <cellStyle name="Total 3 2 3 2 2 2 4 2" xfId="51178"/>
    <cellStyle name="Total 3 2 3 2 2 2 5" xfId="14415"/>
    <cellStyle name="Total 3 2 3 2 2 2 5 2" xfId="51179"/>
    <cellStyle name="Total 3 2 3 2 2 2 6" xfId="16960"/>
    <cellStyle name="Total 3 2 3 2 2 2 6 2" xfId="51180"/>
    <cellStyle name="Total 3 2 3 2 2 2 7" xfId="51170"/>
    <cellStyle name="Total 3 2 3 2 2 3" xfId="3471"/>
    <cellStyle name="Total 3 2 3 2 2 3 2" xfId="7288"/>
    <cellStyle name="Total 3 2 3 2 2 3 2 2" xfId="11300"/>
    <cellStyle name="Total 3 2 3 2 2 3 2 2 2" xfId="51183"/>
    <cellStyle name="Total 3 2 3 2 2 3 2 3" xfId="17553"/>
    <cellStyle name="Total 3 2 3 2 2 3 2 3 2" xfId="51184"/>
    <cellStyle name="Total 3 2 3 2 2 3 2 4" xfId="20806"/>
    <cellStyle name="Total 3 2 3 2 2 3 2 4 2" xfId="51185"/>
    <cellStyle name="Total 3 2 3 2 2 3 2 5" xfId="51182"/>
    <cellStyle name="Total 3 2 3 2 2 3 3" xfId="5580"/>
    <cellStyle name="Total 3 2 3 2 2 3 3 2" xfId="16261"/>
    <cellStyle name="Total 3 2 3 2 2 3 3 2 2" xfId="51187"/>
    <cellStyle name="Total 3 2 3 2 2 3 3 3" xfId="19098"/>
    <cellStyle name="Total 3 2 3 2 2 3 3 3 2" xfId="51188"/>
    <cellStyle name="Total 3 2 3 2 2 3 3 4" xfId="51186"/>
    <cellStyle name="Total 3 2 3 2 2 3 4" xfId="9390"/>
    <cellStyle name="Total 3 2 3 2 2 3 4 2" xfId="51189"/>
    <cellStyle name="Total 3 2 3 2 2 3 5" xfId="14691"/>
    <cellStyle name="Total 3 2 3 2 2 3 5 2" xfId="51190"/>
    <cellStyle name="Total 3 2 3 2 2 3 6" xfId="13474"/>
    <cellStyle name="Total 3 2 3 2 2 3 6 2" xfId="51191"/>
    <cellStyle name="Total 3 2 3 2 2 3 7" xfId="51181"/>
    <cellStyle name="Total 3 2 3 2 2 4" xfId="3854"/>
    <cellStyle name="Total 3 2 3 2 2 4 2" xfId="7756"/>
    <cellStyle name="Total 3 2 3 2 2 4 2 2" xfId="11724"/>
    <cellStyle name="Total 3 2 3 2 2 4 2 2 2" xfId="51194"/>
    <cellStyle name="Total 3 2 3 2 2 4 2 3" xfId="17908"/>
    <cellStyle name="Total 3 2 3 2 2 4 2 3 2" xfId="51195"/>
    <cellStyle name="Total 3 2 3 2 2 4 2 4" xfId="21274"/>
    <cellStyle name="Total 3 2 3 2 2 4 2 4 2" xfId="51196"/>
    <cellStyle name="Total 3 2 3 2 2 4 2 5" xfId="51193"/>
    <cellStyle name="Total 3 2 3 2 2 4 3" xfId="6048"/>
    <cellStyle name="Total 3 2 3 2 2 4 3 2" xfId="16617"/>
    <cellStyle name="Total 3 2 3 2 2 4 3 2 2" xfId="51198"/>
    <cellStyle name="Total 3 2 3 2 2 4 3 3" xfId="19566"/>
    <cellStyle name="Total 3 2 3 2 2 4 3 3 2" xfId="51199"/>
    <cellStyle name="Total 3 2 3 2 2 4 3 4" xfId="51197"/>
    <cellStyle name="Total 3 2 3 2 2 4 4" xfId="9568"/>
    <cellStyle name="Total 3 2 3 2 2 4 4 2" xfId="51200"/>
    <cellStyle name="Total 3 2 3 2 2 4 5" xfId="14966"/>
    <cellStyle name="Total 3 2 3 2 2 4 5 2" xfId="51201"/>
    <cellStyle name="Total 3 2 3 2 2 4 6" xfId="13105"/>
    <cellStyle name="Total 3 2 3 2 2 4 6 2" xfId="51202"/>
    <cellStyle name="Total 3 2 3 2 2 4 7" xfId="51192"/>
    <cellStyle name="Total 3 2 3 2 2 5" xfId="4236"/>
    <cellStyle name="Total 3 2 3 2 2 5 2" xfId="7988"/>
    <cellStyle name="Total 3 2 3 2 2 5 2 2" xfId="11956"/>
    <cellStyle name="Total 3 2 3 2 2 5 2 2 2" xfId="51205"/>
    <cellStyle name="Total 3 2 3 2 2 5 2 3" xfId="18079"/>
    <cellStyle name="Total 3 2 3 2 2 5 2 3 2" xfId="51206"/>
    <cellStyle name="Total 3 2 3 2 2 5 2 4" xfId="21506"/>
    <cellStyle name="Total 3 2 3 2 2 5 2 4 2" xfId="51207"/>
    <cellStyle name="Total 3 2 3 2 2 5 2 5" xfId="51204"/>
    <cellStyle name="Total 3 2 3 2 2 5 3" xfId="6280"/>
    <cellStyle name="Total 3 2 3 2 2 5 3 2" xfId="16787"/>
    <cellStyle name="Total 3 2 3 2 2 5 3 2 2" xfId="51209"/>
    <cellStyle name="Total 3 2 3 2 2 5 3 3" xfId="19798"/>
    <cellStyle name="Total 3 2 3 2 2 5 3 3 2" xfId="51210"/>
    <cellStyle name="Total 3 2 3 2 2 5 3 4" xfId="51208"/>
    <cellStyle name="Total 3 2 3 2 2 5 4" xfId="9745"/>
    <cellStyle name="Total 3 2 3 2 2 5 4 2" xfId="51211"/>
    <cellStyle name="Total 3 2 3 2 2 5 5" xfId="15239"/>
    <cellStyle name="Total 3 2 3 2 2 5 5 2" xfId="51212"/>
    <cellStyle name="Total 3 2 3 2 2 5 6" xfId="12723"/>
    <cellStyle name="Total 3 2 3 2 2 5 6 2" xfId="51213"/>
    <cellStyle name="Total 3 2 3 2 2 5 7" xfId="51203"/>
    <cellStyle name="Total 3 2 3 2 2 6" xfId="6512"/>
    <cellStyle name="Total 3 2 3 2 2 6 2" xfId="8220"/>
    <cellStyle name="Total 3 2 3 2 2 6 2 2" xfId="12188"/>
    <cellStyle name="Total 3 2 3 2 2 6 2 2 2" xfId="51216"/>
    <cellStyle name="Total 3 2 3 2 2 6 2 3" xfId="18251"/>
    <cellStyle name="Total 3 2 3 2 2 6 2 3 2" xfId="51217"/>
    <cellStyle name="Total 3 2 3 2 2 6 2 4" xfId="21738"/>
    <cellStyle name="Total 3 2 3 2 2 6 2 4 2" xfId="51218"/>
    <cellStyle name="Total 3 2 3 2 2 6 2 5" xfId="51215"/>
    <cellStyle name="Total 3 2 3 2 2 6 3" xfId="10646"/>
    <cellStyle name="Total 3 2 3 2 2 6 3 2" xfId="51219"/>
    <cellStyle name="Total 3 2 3 2 2 6 4" xfId="16958"/>
    <cellStyle name="Total 3 2 3 2 2 6 4 2" xfId="51220"/>
    <cellStyle name="Total 3 2 3 2 2 6 5" xfId="20030"/>
    <cellStyle name="Total 3 2 3 2 2 6 5 2" xfId="51221"/>
    <cellStyle name="Total 3 2 3 2 2 6 6" xfId="51214"/>
    <cellStyle name="Total 3 2 3 2 2 7" xfId="5500"/>
    <cellStyle name="Total 3 2 3 2 2 7 2" xfId="10241"/>
    <cellStyle name="Total 3 2 3 2 2 7 2 2" xfId="51223"/>
    <cellStyle name="Total 3 2 3 2 2 7 3" xfId="16197"/>
    <cellStyle name="Total 3 2 3 2 2 7 3 2" xfId="51224"/>
    <cellStyle name="Total 3 2 3 2 2 7 4" xfId="19018"/>
    <cellStyle name="Total 3 2 3 2 2 7 4 2" xfId="51225"/>
    <cellStyle name="Total 3 2 3 2 2 7 5" xfId="51222"/>
    <cellStyle name="Total 3 2 3 2 2 8" xfId="7208"/>
    <cellStyle name="Total 3 2 3 2 2 8 2" xfId="11229"/>
    <cellStyle name="Total 3 2 3 2 2 8 2 2" xfId="51227"/>
    <cellStyle name="Total 3 2 3 2 2 8 3" xfId="17489"/>
    <cellStyle name="Total 3 2 3 2 2 8 3 2" xfId="51228"/>
    <cellStyle name="Total 3 2 3 2 2 8 4" xfId="20726"/>
    <cellStyle name="Total 3 2 3 2 2 8 4 2" xfId="51229"/>
    <cellStyle name="Total 3 2 3 2 2 8 5" xfId="51226"/>
    <cellStyle name="Total 3 2 3 2 2 9" xfId="4694"/>
    <cellStyle name="Total 3 2 3 2 2 9 2" xfId="15585"/>
    <cellStyle name="Total 3 2 3 2 2 9 2 2" xfId="51231"/>
    <cellStyle name="Total 3 2 3 2 2 9 3" xfId="12235"/>
    <cellStyle name="Total 3 2 3 2 2 9 3 2" xfId="51232"/>
    <cellStyle name="Total 3 2 3 2 2 9 4" xfId="51230"/>
    <cellStyle name="Total 3 2 3 2 3" xfId="2758"/>
    <cellStyle name="Total 3 2 3 2 3 10" xfId="51233"/>
    <cellStyle name="Total 3 2 3 2 3 2" xfId="3145"/>
    <cellStyle name="Total 3 2 3 2 3 2 2" xfId="6874"/>
    <cellStyle name="Total 3 2 3 2 3 2 2 2" xfId="17252"/>
    <cellStyle name="Total 3 2 3 2 3 2 2 2 2" xfId="51236"/>
    <cellStyle name="Total 3 2 3 2 3 2 2 3" xfId="20392"/>
    <cellStyle name="Total 3 2 3 2 3 2 2 3 2" xfId="51237"/>
    <cellStyle name="Total 3 2 3 2 3 2 2 4" xfId="51235"/>
    <cellStyle name="Total 3 2 3 2 3 2 3" xfId="9227"/>
    <cellStyle name="Total 3 2 3 2 3 2 3 2" xfId="51238"/>
    <cellStyle name="Total 3 2 3 2 3 2 4" xfId="14457"/>
    <cellStyle name="Total 3 2 3 2 3 2 4 2" xfId="51239"/>
    <cellStyle name="Total 3 2 3 2 3 2 5" xfId="17667"/>
    <cellStyle name="Total 3 2 3 2 3 2 5 2" xfId="51240"/>
    <cellStyle name="Total 3 2 3 2 3 2 6" xfId="51234"/>
    <cellStyle name="Total 3 2 3 2 3 3" xfId="3528"/>
    <cellStyle name="Total 3 2 3 2 3 3 2" xfId="14732"/>
    <cellStyle name="Total 3 2 3 2 3 3 2 2" xfId="51242"/>
    <cellStyle name="Total 3 2 3 2 3 3 3" xfId="13417"/>
    <cellStyle name="Total 3 2 3 2 3 3 3 2" xfId="51243"/>
    <cellStyle name="Total 3 2 3 2 3 3 4" xfId="51241"/>
    <cellStyle name="Total 3 2 3 2 3 4" xfId="3911"/>
    <cellStyle name="Total 3 2 3 2 3 4 2" xfId="15008"/>
    <cellStyle name="Total 3 2 3 2 3 4 2 2" xfId="51245"/>
    <cellStyle name="Total 3 2 3 2 3 4 3" xfId="13048"/>
    <cellStyle name="Total 3 2 3 2 3 4 3 2" xfId="51246"/>
    <cellStyle name="Total 3 2 3 2 3 4 4" xfId="51244"/>
    <cellStyle name="Total 3 2 3 2 3 5" xfId="4293"/>
    <cellStyle name="Total 3 2 3 2 3 5 2" xfId="15280"/>
    <cellStyle name="Total 3 2 3 2 3 5 2 2" xfId="51248"/>
    <cellStyle name="Total 3 2 3 2 3 5 3" xfId="12667"/>
    <cellStyle name="Total 3 2 3 2 3 5 3 2" xfId="51249"/>
    <cellStyle name="Total 3 2 3 2 3 5 4" xfId="51247"/>
    <cellStyle name="Total 3 2 3 2 3 6" xfId="5165"/>
    <cellStyle name="Total 3 2 3 2 3 6 2" xfId="15961"/>
    <cellStyle name="Total 3 2 3 2 3 6 2 2" xfId="51251"/>
    <cellStyle name="Total 3 2 3 2 3 6 3" xfId="18683"/>
    <cellStyle name="Total 3 2 3 2 3 6 3 2" xfId="51252"/>
    <cellStyle name="Total 3 2 3 2 3 6 4" xfId="51250"/>
    <cellStyle name="Total 3 2 3 2 3 7" xfId="8888"/>
    <cellStyle name="Total 3 2 3 2 3 7 2" xfId="51253"/>
    <cellStyle name="Total 3 2 3 2 3 8" xfId="14177"/>
    <cellStyle name="Total 3 2 3 2 3 8 2" xfId="51254"/>
    <cellStyle name="Total 3 2 3 2 3 9" xfId="14894"/>
    <cellStyle name="Total 3 2 3 2 3 9 2" xfId="51255"/>
    <cellStyle name="Total 3 2 3 2 4" xfId="2376"/>
    <cellStyle name="Total 3 2 3 2 4 2" xfId="6915"/>
    <cellStyle name="Total 3 2 3 2 4 2 2" xfId="10976"/>
    <cellStyle name="Total 3 2 3 2 4 2 2 2" xfId="51258"/>
    <cellStyle name="Total 3 2 3 2 4 2 3" xfId="17280"/>
    <cellStyle name="Total 3 2 3 2 4 2 3 2" xfId="51259"/>
    <cellStyle name="Total 3 2 3 2 4 2 4" xfId="20433"/>
    <cellStyle name="Total 3 2 3 2 4 2 4 2" xfId="51260"/>
    <cellStyle name="Total 3 2 3 2 4 2 5" xfId="51257"/>
    <cellStyle name="Total 3 2 3 2 4 3" xfId="5206"/>
    <cellStyle name="Total 3 2 3 2 4 3 2" xfId="15989"/>
    <cellStyle name="Total 3 2 3 2 4 3 2 2" xfId="51262"/>
    <cellStyle name="Total 3 2 3 2 4 3 3" xfId="18724"/>
    <cellStyle name="Total 3 2 3 2 4 3 3 2" xfId="51263"/>
    <cellStyle name="Total 3 2 3 2 4 3 4" xfId="51261"/>
    <cellStyle name="Total 3 2 3 2 4 4" xfId="8528"/>
    <cellStyle name="Total 3 2 3 2 4 4 2" xfId="51264"/>
    <cellStyle name="Total 3 2 3 2 4 5" xfId="13903"/>
    <cellStyle name="Total 3 2 3 2 4 5 2" xfId="51265"/>
    <cellStyle name="Total 3 2 3 2 4 6" xfId="14507"/>
    <cellStyle name="Total 3 2 3 2 4 6 2" xfId="51266"/>
    <cellStyle name="Total 3 2 3 2 4 7" xfId="51256"/>
    <cellStyle name="Total 3 2 3 2 5" xfId="5882"/>
    <cellStyle name="Total 3 2 3 2 5 2" xfId="7590"/>
    <cellStyle name="Total 3 2 3 2 5 2 2" xfId="11558"/>
    <cellStyle name="Total 3 2 3 2 5 2 2 2" xfId="51269"/>
    <cellStyle name="Total 3 2 3 2 5 2 3" xfId="17796"/>
    <cellStyle name="Total 3 2 3 2 5 2 3 2" xfId="51270"/>
    <cellStyle name="Total 3 2 3 2 5 2 4" xfId="21108"/>
    <cellStyle name="Total 3 2 3 2 5 2 4 2" xfId="51271"/>
    <cellStyle name="Total 3 2 3 2 5 2 5" xfId="51268"/>
    <cellStyle name="Total 3 2 3 2 5 3" xfId="10400"/>
    <cellStyle name="Total 3 2 3 2 5 3 2" xfId="51272"/>
    <cellStyle name="Total 3 2 3 2 5 4" xfId="16505"/>
    <cellStyle name="Total 3 2 3 2 5 4 2" xfId="51273"/>
    <cellStyle name="Total 3 2 3 2 5 5" xfId="19400"/>
    <cellStyle name="Total 3 2 3 2 5 5 2" xfId="51274"/>
    <cellStyle name="Total 3 2 3 2 5 6" xfId="51267"/>
    <cellStyle name="Total 3 2 3 2 6" xfId="6114"/>
    <cellStyle name="Total 3 2 3 2 6 2" xfId="7822"/>
    <cellStyle name="Total 3 2 3 2 6 2 2" xfId="11790"/>
    <cellStyle name="Total 3 2 3 2 6 2 2 2" xfId="51277"/>
    <cellStyle name="Total 3 2 3 2 6 2 3" xfId="17967"/>
    <cellStyle name="Total 3 2 3 2 6 2 3 2" xfId="51278"/>
    <cellStyle name="Total 3 2 3 2 6 2 4" xfId="21340"/>
    <cellStyle name="Total 3 2 3 2 6 2 4 2" xfId="51279"/>
    <cellStyle name="Total 3 2 3 2 6 2 5" xfId="51276"/>
    <cellStyle name="Total 3 2 3 2 6 3" xfId="10440"/>
    <cellStyle name="Total 3 2 3 2 6 3 2" xfId="51280"/>
    <cellStyle name="Total 3 2 3 2 6 4" xfId="16676"/>
    <cellStyle name="Total 3 2 3 2 6 4 2" xfId="51281"/>
    <cellStyle name="Total 3 2 3 2 6 5" xfId="19632"/>
    <cellStyle name="Total 3 2 3 2 6 5 2" xfId="51282"/>
    <cellStyle name="Total 3 2 3 2 6 6" xfId="51275"/>
    <cellStyle name="Total 3 2 3 2 7" xfId="6346"/>
    <cellStyle name="Total 3 2 3 2 7 2" xfId="8054"/>
    <cellStyle name="Total 3 2 3 2 7 2 2" xfId="12022"/>
    <cellStyle name="Total 3 2 3 2 7 2 2 2" xfId="51285"/>
    <cellStyle name="Total 3 2 3 2 7 2 3" xfId="18138"/>
    <cellStyle name="Total 3 2 3 2 7 2 3 2" xfId="51286"/>
    <cellStyle name="Total 3 2 3 2 7 2 4" xfId="21572"/>
    <cellStyle name="Total 3 2 3 2 7 2 4 2" xfId="51287"/>
    <cellStyle name="Total 3 2 3 2 7 2 5" xfId="51284"/>
    <cellStyle name="Total 3 2 3 2 7 3" xfId="10480"/>
    <cellStyle name="Total 3 2 3 2 7 3 2" xfId="51288"/>
    <cellStyle name="Total 3 2 3 2 7 4" xfId="16846"/>
    <cellStyle name="Total 3 2 3 2 7 4 2" xfId="51289"/>
    <cellStyle name="Total 3 2 3 2 7 5" xfId="19864"/>
    <cellStyle name="Total 3 2 3 2 7 5 2" xfId="51290"/>
    <cellStyle name="Total 3 2 3 2 7 6" xfId="51283"/>
    <cellStyle name="Total 3 2 3 2 8" xfId="5329"/>
    <cellStyle name="Total 3 2 3 2 8 2" xfId="10075"/>
    <cellStyle name="Total 3 2 3 2 8 2 2" xfId="51292"/>
    <cellStyle name="Total 3 2 3 2 8 3" xfId="16082"/>
    <cellStyle name="Total 3 2 3 2 8 3 2" xfId="51293"/>
    <cellStyle name="Total 3 2 3 2 8 4" xfId="18847"/>
    <cellStyle name="Total 3 2 3 2 8 4 2" xfId="51294"/>
    <cellStyle name="Total 3 2 3 2 8 5" xfId="51291"/>
    <cellStyle name="Total 3 2 3 2 9" xfId="7037"/>
    <cellStyle name="Total 3 2 3 2 9 2" xfId="11063"/>
    <cellStyle name="Total 3 2 3 2 9 2 2" xfId="51296"/>
    <cellStyle name="Total 3 2 3 2 9 3" xfId="17374"/>
    <cellStyle name="Total 3 2 3 2 9 3 2" xfId="51297"/>
    <cellStyle name="Total 3 2 3 2 9 4" xfId="20555"/>
    <cellStyle name="Total 3 2 3 2 9 4 2" xfId="51298"/>
    <cellStyle name="Total 3 2 3 2 9 5" xfId="51295"/>
    <cellStyle name="Total 3 2 3 3" xfId="2644"/>
    <cellStyle name="Total 3 2 3 3 10" xfId="8774"/>
    <cellStyle name="Total 3 2 3 3 10 2" xfId="51300"/>
    <cellStyle name="Total 3 2 3 3 11" xfId="14093"/>
    <cellStyle name="Total 3 2 3 3 11 2" xfId="51301"/>
    <cellStyle name="Total 3 2 3 3 12" xfId="18060"/>
    <cellStyle name="Total 3 2 3 3 12 2" xfId="51302"/>
    <cellStyle name="Total 3 2 3 3 13" xfId="51299"/>
    <cellStyle name="Total 3 2 3 3 2" xfId="3031"/>
    <cellStyle name="Total 3 2 3 3 2 2" xfId="6752"/>
    <cellStyle name="Total 3 2 3 3 2 2 2" xfId="10857"/>
    <cellStyle name="Total 3 2 3 3 2 2 2 2" xfId="51305"/>
    <cellStyle name="Total 3 2 3 3 2 2 3" xfId="17151"/>
    <cellStyle name="Total 3 2 3 3 2 2 3 2" xfId="51306"/>
    <cellStyle name="Total 3 2 3 3 2 2 4" xfId="20270"/>
    <cellStyle name="Total 3 2 3 3 2 2 4 2" xfId="51307"/>
    <cellStyle name="Total 3 2 3 3 2 2 5" xfId="51304"/>
    <cellStyle name="Total 3 2 3 3 2 3" xfId="5043"/>
    <cellStyle name="Total 3 2 3 3 2 3 2" xfId="15860"/>
    <cellStyle name="Total 3 2 3 3 2 3 2 2" xfId="51309"/>
    <cellStyle name="Total 3 2 3 3 2 3 3" xfId="18561"/>
    <cellStyle name="Total 3 2 3 3 2 3 3 2" xfId="51310"/>
    <cellStyle name="Total 3 2 3 3 2 3 4" xfId="51308"/>
    <cellStyle name="Total 3 2 3 3 2 4" xfId="9123"/>
    <cellStyle name="Total 3 2 3 3 2 4 2" xfId="51311"/>
    <cellStyle name="Total 3 2 3 3 2 5" xfId="14373"/>
    <cellStyle name="Total 3 2 3 3 2 5 2" xfId="51312"/>
    <cellStyle name="Total 3 2 3 3 2 6" xfId="13842"/>
    <cellStyle name="Total 3 2 3 3 2 6 2" xfId="51313"/>
    <cellStyle name="Total 3 2 3 3 2 7" xfId="51303"/>
    <cellStyle name="Total 3 2 3 3 3" xfId="3414"/>
    <cellStyle name="Total 3 2 3 3 3 2" xfId="6593"/>
    <cellStyle name="Total 3 2 3 3 3 2 2" xfId="10727"/>
    <cellStyle name="Total 3 2 3 3 3 2 2 2" xfId="51316"/>
    <cellStyle name="Total 3 2 3 3 3 2 3" xfId="17013"/>
    <cellStyle name="Total 3 2 3 3 3 2 3 2" xfId="51317"/>
    <cellStyle name="Total 3 2 3 3 3 2 4" xfId="20111"/>
    <cellStyle name="Total 3 2 3 3 3 2 4 2" xfId="51318"/>
    <cellStyle name="Total 3 2 3 3 3 2 5" xfId="51315"/>
    <cellStyle name="Total 3 2 3 3 3 3" xfId="4884"/>
    <cellStyle name="Total 3 2 3 3 3 3 2" xfId="15723"/>
    <cellStyle name="Total 3 2 3 3 3 3 2 2" xfId="51320"/>
    <cellStyle name="Total 3 2 3 3 3 3 3" xfId="18402"/>
    <cellStyle name="Total 3 2 3 3 3 3 3 2" xfId="51321"/>
    <cellStyle name="Total 3 2 3 3 3 3 4" xfId="51319"/>
    <cellStyle name="Total 3 2 3 3 3 4" xfId="9337"/>
    <cellStyle name="Total 3 2 3 3 3 4 2" xfId="51322"/>
    <cellStyle name="Total 3 2 3 3 3 5" xfId="14649"/>
    <cellStyle name="Total 3 2 3 3 3 5 2" xfId="51323"/>
    <cellStyle name="Total 3 2 3 3 3 6" xfId="13531"/>
    <cellStyle name="Total 3 2 3 3 3 6 2" xfId="51324"/>
    <cellStyle name="Total 3 2 3 3 3 7" xfId="51314"/>
    <cellStyle name="Total 3 2 3 3 4" xfId="3797"/>
    <cellStyle name="Total 3 2 3 3 4 2" xfId="7650"/>
    <cellStyle name="Total 3 2 3 3 4 2 2" xfId="11618"/>
    <cellStyle name="Total 3 2 3 3 4 2 2 2" xfId="51327"/>
    <cellStyle name="Total 3 2 3 3 4 2 3" xfId="17847"/>
    <cellStyle name="Total 3 2 3 3 4 2 3 2" xfId="51328"/>
    <cellStyle name="Total 3 2 3 3 4 2 4" xfId="21168"/>
    <cellStyle name="Total 3 2 3 3 4 2 4 2" xfId="51329"/>
    <cellStyle name="Total 3 2 3 3 4 2 5" xfId="51326"/>
    <cellStyle name="Total 3 2 3 3 4 3" xfId="5942"/>
    <cellStyle name="Total 3 2 3 3 4 3 2" xfId="16556"/>
    <cellStyle name="Total 3 2 3 3 4 3 2 2" xfId="51331"/>
    <cellStyle name="Total 3 2 3 3 4 3 3" xfId="19460"/>
    <cellStyle name="Total 3 2 3 3 4 3 3 2" xfId="51332"/>
    <cellStyle name="Total 3 2 3 3 4 3 4" xfId="51330"/>
    <cellStyle name="Total 3 2 3 3 4 4" xfId="9515"/>
    <cellStyle name="Total 3 2 3 3 4 4 2" xfId="51333"/>
    <cellStyle name="Total 3 2 3 3 4 5" xfId="14924"/>
    <cellStyle name="Total 3 2 3 3 4 5 2" xfId="51334"/>
    <cellStyle name="Total 3 2 3 3 4 6" xfId="13162"/>
    <cellStyle name="Total 3 2 3 3 4 6 2" xfId="51335"/>
    <cellStyle name="Total 3 2 3 3 4 7" xfId="51325"/>
    <cellStyle name="Total 3 2 3 3 5" xfId="4179"/>
    <cellStyle name="Total 3 2 3 3 5 2" xfId="7882"/>
    <cellStyle name="Total 3 2 3 3 5 2 2" xfId="11850"/>
    <cellStyle name="Total 3 2 3 3 5 2 2 2" xfId="51338"/>
    <cellStyle name="Total 3 2 3 3 5 2 3" xfId="18018"/>
    <cellStyle name="Total 3 2 3 3 5 2 3 2" xfId="51339"/>
    <cellStyle name="Total 3 2 3 3 5 2 4" xfId="21400"/>
    <cellStyle name="Total 3 2 3 3 5 2 4 2" xfId="51340"/>
    <cellStyle name="Total 3 2 3 3 5 2 5" xfId="51337"/>
    <cellStyle name="Total 3 2 3 3 5 3" xfId="6174"/>
    <cellStyle name="Total 3 2 3 3 5 3 2" xfId="16727"/>
    <cellStyle name="Total 3 2 3 3 5 3 2 2" xfId="51342"/>
    <cellStyle name="Total 3 2 3 3 5 3 3" xfId="19692"/>
    <cellStyle name="Total 3 2 3 3 5 3 3 2" xfId="51343"/>
    <cellStyle name="Total 3 2 3 3 5 3 4" xfId="51341"/>
    <cellStyle name="Total 3 2 3 3 5 4" xfId="9692"/>
    <cellStyle name="Total 3 2 3 3 5 4 2" xfId="51344"/>
    <cellStyle name="Total 3 2 3 3 5 5" xfId="15198"/>
    <cellStyle name="Total 3 2 3 3 5 5 2" xfId="51345"/>
    <cellStyle name="Total 3 2 3 3 5 6" xfId="12780"/>
    <cellStyle name="Total 3 2 3 3 5 6 2" xfId="51346"/>
    <cellStyle name="Total 3 2 3 3 5 7" xfId="51336"/>
    <cellStyle name="Total 3 2 3 3 6" xfId="6406"/>
    <cellStyle name="Total 3 2 3 3 6 2" xfId="8114"/>
    <cellStyle name="Total 3 2 3 3 6 2 2" xfId="12082"/>
    <cellStyle name="Total 3 2 3 3 6 2 2 2" xfId="51349"/>
    <cellStyle name="Total 3 2 3 3 6 2 3" xfId="18189"/>
    <cellStyle name="Total 3 2 3 3 6 2 3 2" xfId="51350"/>
    <cellStyle name="Total 3 2 3 3 6 2 4" xfId="21632"/>
    <cellStyle name="Total 3 2 3 3 6 2 4 2" xfId="51351"/>
    <cellStyle name="Total 3 2 3 3 6 2 5" xfId="51348"/>
    <cellStyle name="Total 3 2 3 3 6 3" xfId="10540"/>
    <cellStyle name="Total 3 2 3 3 6 3 2" xfId="51352"/>
    <cellStyle name="Total 3 2 3 3 6 4" xfId="16897"/>
    <cellStyle name="Total 3 2 3 3 6 4 2" xfId="51353"/>
    <cellStyle name="Total 3 2 3 3 6 5" xfId="19924"/>
    <cellStyle name="Total 3 2 3 3 6 5 2" xfId="51354"/>
    <cellStyle name="Total 3 2 3 3 6 6" xfId="51347"/>
    <cellStyle name="Total 3 2 3 3 7" xfId="5394"/>
    <cellStyle name="Total 3 2 3 3 7 2" xfId="10135"/>
    <cellStyle name="Total 3 2 3 3 7 2 2" xfId="51356"/>
    <cellStyle name="Total 3 2 3 3 7 3" xfId="16135"/>
    <cellStyle name="Total 3 2 3 3 7 3 2" xfId="51357"/>
    <cellStyle name="Total 3 2 3 3 7 4" xfId="18912"/>
    <cellStyle name="Total 3 2 3 3 7 4 2" xfId="51358"/>
    <cellStyle name="Total 3 2 3 3 7 5" xfId="51355"/>
    <cellStyle name="Total 3 2 3 3 8" xfId="7102"/>
    <cellStyle name="Total 3 2 3 3 8 2" xfId="11123"/>
    <cellStyle name="Total 3 2 3 3 8 2 2" xfId="51360"/>
    <cellStyle name="Total 3 2 3 3 8 3" xfId="17427"/>
    <cellStyle name="Total 3 2 3 3 8 3 2" xfId="51361"/>
    <cellStyle name="Total 3 2 3 3 8 4" xfId="20620"/>
    <cellStyle name="Total 3 2 3 3 8 4 2" xfId="51362"/>
    <cellStyle name="Total 3 2 3 3 8 5" xfId="51359"/>
    <cellStyle name="Total 3 2 3 3 9" xfId="4490"/>
    <cellStyle name="Total 3 2 3 3 9 2" xfId="15450"/>
    <cellStyle name="Total 3 2 3 3 9 2 2" xfId="51364"/>
    <cellStyle name="Total 3 2 3 3 9 3" xfId="12483"/>
    <cellStyle name="Total 3 2 3 3 9 3 2" xfId="51365"/>
    <cellStyle name="Total 3 2 3 3 9 4" xfId="51363"/>
    <cellStyle name="Total 3 2 3 4" xfId="2532"/>
    <cellStyle name="Total 3 2 3 4 10" xfId="51366"/>
    <cellStyle name="Total 3 2 3 4 2" xfId="2919"/>
    <cellStyle name="Total 3 2 3 4 2 2" xfId="7303"/>
    <cellStyle name="Total 3 2 3 4 2 2 2" xfId="17567"/>
    <cellStyle name="Total 3 2 3 4 2 2 2 2" xfId="51369"/>
    <cellStyle name="Total 3 2 3 4 2 2 3" xfId="20821"/>
    <cellStyle name="Total 3 2 3 4 2 2 3 2" xfId="51370"/>
    <cellStyle name="Total 3 2 3 4 2 2 4" xfId="51368"/>
    <cellStyle name="Total 3 2 3 4 2 3" xfId="9028"/>
    <cellStyle name="Total 3 2 3 4 2 3 2" xfId="51371"/>
    <cellStyle name="Total 3 2 3 4 2 4" xfId="14284"/>
    <cellStyle name="Total 3 2 3 4 2 4 2" xfId="51372"/>
    <cellStyle name="Total 3 2 3 4 2 5" xfId="15846"/>
    <cellStyle name="Total 3 2 3 4 2 5 2" xfId="51373"/>
    <cellStyle name="Total 3 2 3 4 2 6" xfId="51367"/>
    <cellStyle name="Total 3 2 3 4 3" xfId="3302"/>
    <cellStyle name="Total 3 2 3 4 3 2" xfId="14560"/>
    <cellStyle name="Total 3 2 3 4 3 2 2" xfId="51375"/>
    <cellStyle name="Total 3 2 3 4 3 3" xfId="12302"/>
    <cellStyle name="Total 3 2 3 4 3 3 2" xfId="51376"/>
    <cellStyle name="Total 3 2 3 4 3 4" xfId="51374"/>
    <cellStyle name="Total 3 2 3 4 4" xfId="3685"/>
    <cellStyle name="Total 3 2 3 4 4 2" xfId="14835"/>
    <cellStyle name="Total 3 2 3 4 4 2 2" xfId="51378"/>
    <cellStyle name="Total 3 2 3 4 4 3" xfId="13274"/>
    <cellStyle name="Total 3 2 3 4 4 3 2" xfId="51379"/>
    <cellStyle name="Total 3 2 3 4 4 4" xfId="51377"/>
    <cellStyle name="Total 3 2 3 4 5" xfId="4067"/>
    <cellStyle name="Total 3 2 3 4 5 2" xfId="15109"/>
    <cellStyle name="Total 3 2 3 4 5 2 2" xfId="51381"/>
    <cellStyle name="Total 3 2 3 4 5 3" xfId="12892"/>
    <cellStyle name="Total 3 2 3 4 5 3 2" xfId="51382"/>
    <cellStyle name="Total 3 2 3 4 5 4" xfId="51380"/>
    <cellStyle name="Total 3 2 3 4 6" xfId="5595"/>
    <cellStyle name="Total 3 2 3 4 6 2" xfId="16275"/>
    <cellStyle name="Total 3 2 3 4 6 2 2" xfId="51384"/>
    <cellStyle name="Total 3 2 3 4 6 3" xfId="19113"/>
    <cellStyle name="Total 3 2 3 4 6 3 2" xfId="51385"/>
    <cellStyle name="Total 3 2 3 4 6 4" xfId="51383"/>
    <cellStyle name="Total 3 2 3 4 7" xfId="8672"/>
    <cellStyle name="Total 3 2 3 4 7 2" xfId="51386"/>
    <cellStyle name="Total 3 2 3 4 8" xfId="14004"/>
    <cellStyle name="Total 3 2 3 4 8 2" xfId="51387"/>
    <cellStyle name="Total 3 2 3 4 9" xfId="14590"/>
    <cellStyle name="Total 3 2 3 4 9 2" xfId="51388"/>
    <cellStyle name="Total 3 2 3 5" xfId="2352"/>
    <cellStyle name="Total 3 2 3 5 2" xfId="7547"/>
    <cellStyle name="Total 3 2 3 5 2 2" xfId="11517"/>
    <cellStyle name="Total 3 2 3 5 2 2 2" xfId="51391"/>
    <cellStyle name="Total 3 2 3 5 2 3" xfId="17753"/>
    <cellStyle name="Total 3 2 3 5 2 3 2" xfId="51392"/>
    <cellStyle name="Total 3 2 3 5 2 4" xfId="21065"/>
    <cellStyle name="Total 3 2 3 5 2 4 2" xfId="51393"/>
    <cellStyle name="Total 3 2 3 5 2 5" xfId="51390"/>
    <cellStyle name="Total 3 2 3 5 3" xfId="5839"/>
    <cellStyle name="Total 3 2 3 5 3 2" xfId="16462"/>
    <cellStyle name="Total 3 2 3 5 3 2 2" xfId="51395"/>
    <cellStyle name="Total 3 2 3 5 3 3" xfId="19357"/>
    <cellStyle name="Total 3 2 3 5 3 3 2" xfId="51396"/>
    <cellStyle name="Total 3 2 3 5 3 4" xfId="51394"/>
    <cellStyle name="Total 3 2 3 5 4" xfId="8505"/>
    <cellStyle name="Total 3 2 3 5 4 2" xfId="51397"/>
    <cellStyle name="Total 3 2 3 5 5" xfId="13886"/>
    <cellStyle name="Total 3 2 3 5 5 2" xfId="51398"/>
    <cellStyle name="Total 3 2 3 5 6" xfId="14227"/>
    <cellStyle name="Total 3 2 3 5 6 2" xfId="51399"/>
    <cellStyle name="Total 3 2 3 5 7" xfId="51389"/>
    <cellStyle name="Total 3 2 3 6" xfId="5860"/>
    <cellStyle name="Total 3 2 3 6 2" xfId="7568"/>
    <cellStyle name="Total 3 2 3 6 2 2" xfId="11536"/>
    <cellStyle name="Total 3 2 3 6 2 2 2" xfId="51402"/>
    <cellStyle name="Total 3 2 3 6 2 3" xfId="17774"/>
    <cellStyle name="Total 3 2 3 6 2 3 2" xfId="51403"/>
    <cellStyle name="Total 3 2 3 6 2 4" xfId="21086"/>
    <cellStyle name="Total 3 2 3 6 2 4 2" xfId="51404"/>
    <cellStyle name="Total 3 2 3 6 2 5" xfId="51401"/>
    <cellStyle name="Total 3 2 3 6 3" xfId="10378"/>
    <cellStyle name="Total 3 2 3 6 3 2" xfId="51405"/>
    <cellStyle name="Total 3 2 3 6 4" xfId="16483"/>
    <cellStyle name="Total 3 2 3 6 4 2" xfId="51406"/>
    <cellStyle name="Total 3 2 3 6 5" xfId="19378"/>
    <cellStyle name="Total 3 2 3 6 5 2" xfId="51407"/>
    <cellStyle name="Total 3 2 3 6 6" xfId="51400"/>
    <cellStyle name="Total 3 2 3 7" xfId="6092"/>
    <cellStyle name="Total 3 2 3 7 2" xfId="7800"/>
    <cellStyle name="Total 3 2 3 7 2 2" xfId="11768"/>
    <cellStyle name="Total 3 2 3 7 2 2 2" xfId="51410"/>
    <cellStyle name="Total 3 2 3 7 2 3" xfId="17945"/>
    <cellStyle name="Total 3 2 3 7 2 3 2" xfId="51411"/>
    <cellStyle name="Total 3 2 3 7 2 4" xfId="21318"/>
    <cellStyle name="Total 3 2 3 7 2 4 2" xfId="51412"/>
    <cellStyle name="Total 3 2 3 7 2 5" xfId="51409"/>
    <cellStyle name="Total 3 2 3 7 3" xfId="10418"/>
    <cellStyle name="Total 3 2 3 7 3 2" xfId="51413"/>
    <cellStyle name="Total 3 2 3 7 4" xfId="16654"/>
    <cellStyle name="Total 3 2 3 7 4 2" xfId="51414"/>
    <cellStyle name="Total 3 2 3 7 5" xfId="19610"/>
    <cellStyle name="Total 3 2 3 7 5 2" xfId="51415"/>
    <cellStyle name="Total 3 2 3 7 6" xfId="51408"/>
    <cellStyle name="Total 3 2 3 8" xfId="6324"/>
    <cellStyle name="Total 3 2 3 8 2" xfId="8032"/>
    <cellStyle name="Total 3 2 3 8 2 2" xfId="12000"/>
    <cellStyle name="Total 3 2 3 8 2 2 2" xfId="51418"/>
    <cellStyle name="Total 3 2 3 8 2 3" xfId="18116"/>
    <cellStyle name="Total 3 2 3 8 2 3 2" xfId="51419"/>
    <cellStyle name="Total 3 2 3 8 2 4" xfId="21550"/>
    <cellStyle name="Total 3 2 3 8 2 4 2" xfId="51420"/>
    <cellStyle name="Total 3 2 3 8 2 5" xfId="51417"/>
    <cellStyle name="Total 3 2 3 8 3" xfId="10458"/>
    <cellStyle name="Total 3 2 3 8 3 2" xfId="51421"/>
    <cellStyle name="Total 3 2 3 8 4" xfId="16824"/>
    <cellStyle name="Total 3 2 3 8 4 2" xfId="51422"/>
    <cellStyle name="Total 3 2 3 8 5" xfId="19842"/>
    <cellStyle name="Total 3 2 3 8 5 2" xfId="51423"/>
    <cellStyle name="Total 3 2 3 8 6" xfId="51416"/>
    <cellStyle name="Total 3 2 3 9" xfId="5290"/>
    <cellStyle name="Total 3 2 3 9 2" xfId="10053"/>
    <cellStyle name="Total 3 2 3 9 2 2" xfId="51425"/>
    <cellStyle name="Total 3 2 3 9 3" xfId="16053"/>
    <cellStyle name="Total 3 2 3 9 3 2" xfId="51426"/>
    <cellStyle name="Total 3 2 3 9 4" xfId="18808"/>
    <cellStyle name="Total 3 2 3 9 4 2" xfId="51427"/>
    <cellStyle name="Total 3 2 3 9 5" xfId="51424"/>
    <cellStyle name="Total 3 2 4" xfId="2302"/>
    <cellStyle name="Total 3 2 4 10" xfId="8455"/>
    <cellStyle name="Total 3 2 4 10 2" xfId="51429"/>
    <cellStyle name="Total 3 2 4 11" xfId="13844"/>
    <cellStyle name="Total 3 2 4 11 2" xfId="51430"/>
    <cellStyle name="Total 3 2 4 12" xfId="15712"/>
    <cellStyle name="Total 3 2 4 12 2" xfId="51431"/>
    <cellStyle name="Total 3 2 4 13" xfId="51428"/>
    <cellStyle name="Total 3 2 4 2" xfId="2254"/>
    <cellStyle name="Total 3 2 4 2 2" xfId="6854"/>
    <cellStyle name="Total 3 2 4 2 2 2" xfId="10940"/>
    <cellStyle name="Total 3 2 4 2 2 2 2" xfId="51434"/>
    <cellStyle name="Total 3 2 4 2 2 3" xfId="17235"/>
    <cellStyle name="Total 3 2 4 2 2 3 2" xfId="51435"/>
    <cellStyle name="Total 3 2 4 2 2 4" xfId="20372"/>
    <cellStyle name="Total 3 2 4 2 2 4 2" xfId="51436"/>
    <cellStyle name="Total 3 2 4 2 2 5" xfId="51433"/>
    <cellStyle name="Total 3 2 4 2 3" xfId="5145"/>
    <cellStyle name="Total 3 2 4 2 3 2" xfId="15944"/>
    <cellStyle name="Total 3 2 4 2 3 2 2" xfId="51438"/>
    <cellStyle name="Total 3 2 4 2 3 3" xfId="18663"/>
    <cellStyle name="Total 3 2 4 2 3 3 2" xfId="51439"/>
    <cellStyle name="Total 3 2 4 2 3 4" xfId="51437"/>
    <cellStyle name="Total 3 2 4 2 4" xfId="8409"/>
    <cellStyle name="Total 3 2 4 2 4 2" xfId="51440"/>
    <cellStyle name="Total 3 2 4 2 5" xfId="13803"/>
    <cellStyle name="Total 3 2 4 2 5 2" xfId="51441"/>
    <cellStyle name="Total 3 2 4 2 6" xfId="15042"/>
    <cellStyle name="Total 3 2 4 2 6 2" xfId="51442"/>
    <cellStyle name="Total 3 2 4 2 7" xfId="51432"/>
    <cellStyle name="Total 3 2 4 3" xfId="2274"/>
    <cellStyle name="Total 3 2 4 3 2" xfId="6583"/>
    <cellStyle name="Total 3 2 4 3 2 2" xfId="10717"/>
    <cellStyle name="Total 3 2 4 3 2 2 2" xfId="51445"/>
    <cellStyle name="Total 3 2 4 3 2 3" xfId="17005"/>
    <cellStyle name="Total 3 2 4 3 2 3 2" xfId="51446"/>
    <cellStyle name="Total 3 2 4 3 2 4" xfId="20101"/>
    <cellStyle name="Total 3 2 4 3 2 4 2" xfId="51447"/>
    <cellStyle name="Total 3 2 4 3 2 5" xfId="51444"/>
    <cellStyle name="Total 3 2 4 3 3" xfId="4874"/>
    <cellStyle name="Total 3 2 4 3 3 2" xfId="15715"/>
    <cellStyle name="Total 3 2 4 3 3 2 2" xfId="51449"/>
    <cellStyle name="Total 3 2 4 3 3 3" xfId="18392"/>
    <cellStyle name="Total 3 2 4 3 3 3 2" xfId="51450"/>
    <cellStyle name="Total 3 2 4 3 3 4" xfId="51448"/>
    <cellStyle name="Total 3 2 4 3 4" xfId="8429"/>
    <cellStyle name="Total 3 2 4 3 4 2" xfId="51451"/>
    <cellStyle name="Total 3 2 4 3 5" xfId="13820"/>
    <cellStyle name="Total 3 2 4 3 5 2" xfId="51452"/>
    <cellStyle name="Total 3 2 4 3 6" xfId="17443"/>
    <cellStyle name="Total 3 2 4 3 6 2" xfId="51453"/>
    <cellStyle name="Total 3 2 4 3 7" xfId="51443"/>
    <cellStyle name="Total 3 2 4 4" xfId="2291"/>
    <cellStyle name="Total 3 2 4 4 2" xfId="7682"/>
    <cellStyle name="Total 3 2 4 4 2 2" xfId="11650"/>
    <cellStyle name="Total 3 2 4 4 2 2 2" xfId="51456"/>
    <cellStyle name="Total 3 2 4 4 2 3" xfId="17872"/>
    <cellStyle name="Total 3 2 4 4 2 3 2" xfId="51457"/>
    <cellStyle name="Total 3 2 4 4 2 4" xfId="21200"/>
    <cellStyle name="Total 3 2 4 4 2 4 2" xfId="51458"/>
    <cellStyle name="Total 3 2 4 4 2 5" xfId="51455"/>
    <cellStyle name="Total 3 2 4 4 3" xfId="5974"/>
    <cellStyle name="Total 3 2 4 4 3 2" xfId="16581"/>
    <cellStyle name="Total 3 2 4 4 3 2 2" xfId="51460"/>
    <cellStyle name="Total 3 2 4 4 3 3" xfId="19492"/>
    <cellStyle name="Total 3 2 4 4 3 3 2" xfId="51461"/>
    <cellStyle name="Total 3 2 4 4 3 4" xfId="51459"/>
    <cellStyle name="Total 3 2 4 4 4" xfId="8446"/>
    <cellStyle name="Total 3 2 4 4 4 2" xfId="51462"/>
    <cellStyle name="Total 3 2 4 4 5" xfId="13834"/>
    <cellStyle name="Total 3 2 4 4 5 2" xfId="51463"/>
    <cellStyle name="Total 3 2 4 4 6" xfId="15551"/>
    <cellStyle name="Total 3 2 4 4 6 2" xfId="51464"/>
    <cellStyle name="Total 3 2 4 4 7" xfId="51454"/>
    <cellStyle name="Total 3 2 4 5" xfId="2264"/>
    <cellStyle name="Total 3 2 4 5 2" xfId="7914"/>
    <cellStyle name="Total 3 2 4 5 2 2" xfId="11882"/>
    <cellStyle name="Total 3 2 4 5 2 2 2" xfId="51467"/>
    <cellStyle name="Total 3 2 4 5 2 3" xfId="18043"/>
    <cellStyle name="Total 3 2 4 5 2 3 2" xfId="51468"/>
    <cellStyle name="Total 3 2 4 5 2 4" xfId="21432"/>
    <cellStyle name="Total 3 2 4 5 2 4 2" xfId="51469"/>
    <cellStyle name="Total 3 2 4 5 2 5" xfId="51466"/>
    <cellStyle name="Total 3 2 4 5 3" xfId="6206"/>
    <cellStyle name="Total 3 2 4 5 3 2" xfId="16752"/>
    <cellStyle name="Total 3 2 4 5 3 2 2" xfId="51471"/>
    <cellStyle name="Total 3 2 4 5 3 3" xfId="19724"/>
    <cellStyle name="Total 3 2 4 5 3 3 2" xfId="51472"/>
    <cellStyle name="Total 3 2 4 5 3 4" xfId="51470"/>
    <cellStyle name="Total 3 2 4 5 4" xfId="8419"/>
    <cellStyle name="Total 3 2 4 5 4 2" xfId="51473"/>
    <cellStyle name="Total 3 2 4 5 5" xfId="13811"/>
    <cellStyle name="Total 3 2 4 5 5 2" xfId="51474"/>
    <cellStyle name="Total 3 2 4 5 6" xfId="13937"/>
    <cellStyle name="Total 3 2 4 5 6 2" xfId="51475"/>
    <cellStyle name="Total 3 2 4 5 7" xfId="51465"/>
    <cellStyle name="Total 3 2 4 6" xfId="6438"/>
    <cellStyle name="Total 3 2 4 6 2" xfId="8146"/>
    <cellStyle name="Total 3 2 4 6 2 2" xfId="12114"/>
    <cellStyle name="Total 3 2 4 6 2 2 2" xfId="51478"/>
    <cellStyle name="Total 3 2 4 6 2 3" xfId="18214"/>
    <cellStyle name="Total 3 2 4 6 2 3 2" xfId="51479"/>
    <cellStyle name="Total 3 2 4 6 2 4" xfId="21664"/>
    <cellStyle name="Total 3 2 4 6 2 4 2" xfId="51480"/>
    <cellStyle name="Total 3 2 4 6 2 5" xfId="51477"/>
    <cellStyle name="Total 3 2 4 6 3" xfId="10572"/>
    <cellStyle name="Total 3 2 4 6 3 2" xfId="51481"/>
    <cellStyle name="Total 3 2 4 6 4" xfId="16922"/>
    <cellStyle name="Total 3 2 4 6 4 2" xfId="51482"/>
    <cellStyle name="Total 3 2 4 6 5" xfId="19956"/>
    <cellStyle name="Total 3 2 4 6 5 2" xfId="51483"/>
    <cellStyle name="Total 3 2 4 6 6" xfId="51476"/>
    <cellStyle name="Total 3 2 4 7" xfId="5426"/>
    <cellStyle name="Total 3 2 4 7 2" xfId="10167"/>
    <cellStyle name="Total 3 2 4 7 2 2" xfId="51485"/>
    <cellStyle name="Total 3 2 4 7 3" xfId="16160"/>
    <cellStyle name="Total 3 2 4 7 3 2" xfId="51486"/>
    <cellStyle name="Total 3 2 4 7 4" xfId="18944"/>
    <cellStyle name="Total 3 2 4 7 4 2" xfId="51487"/>
    <cellStyle name="Total 3 2 4 7 5" xfId="51484"/>
    <cellStyle name="Total 3 2 4 8" xfId="7134"/>
    <cellStyle name="Total 3 2 4 8 2" xfId="11155"/>
    <cellStyle name="Total 3 2 4 8 2 2" xfId="51489"/>
    <cellStyle name="Total 3 2 4 8 3" xfId="17452"/>
    <cellStyle name="Total 3 2 4 8 3 2" xfId="51490"/>
    <cellStyle name="Total 3 2 4 8 4" xfId="20652"/>
    <cellStyle name="Total 3 2 4 8 4 2" xfId="51491"/>
    <cellStyle name="Total 3 2 4 8 5" xfId="51488"/>
    <cellStyle name="Total 3 2 4 9" xfId="4527"/>
    <cellStyle name="Total 3 2 4 9 2" xfId="15479"/>
    <cellStyle name="Total 3 2 4 9 2 2" xfId="51493"/>
    <cellStyle name="Total 3 2 4 9 3" xfId="12448"/>
    <cellStyle name="Total 3 2 4 9 3 2" xfId="51494"/>
    <cellStyle name="Total 3 2 4 9 4" xfId="51492"/>
    <cellStyle name="Total 3 2 5" xfId="2587"/>
    <cellStyle name="Total 3 2 5 10" xfId="51495"/>
    <cellStyle name="Total 3 2 5 2" xfId="2974"/>
    <cellStyle name="Total 3 2 5 2 2" xfId="6892"/>
    <cellStyle name="Total 3 2 5 2 2 2" xfId="17263"/>
    <cellStyle name="Total 3 2 5 2 2 2 2" xfId="51498"/>
    <cellStyle name="Total 3 2 5 2 2 3" xfId="20410"/>
    <cellStyle name="Total 3 2 5 2 2 3 2" xfId="51499"/>
    <cellStyle name="Total 3 2 5 2 2 4" xfId="51497"/>
    <cellStyle name="Total 3 2 5 2 3" xfId="9067"/>
    <cellStyle name="Total 3 2 5 2 3 2" xfId="51500"/>
    <cellStyle name="Total 3 2 5 2 4" xfId="14327"/>
    <cellStyle name="Total 3 2 5 2 4 2" xfId="51501"/>
    <cellStyle name="Total 3 2 5 2 5" xfId="18064"/>
    <cellStyle name="Total 3 2 5 2 5 2" xfId="51502"/>
    <cellStyle name="Total 3 2 5 2 6" xfId="51496"/>
    <cellStyle name="Total 3 2 5 3" xfId="3357"/>
    <cellStyle name="Total 3 2 5 3 2" xfId="14603"/>
    <cellStyle name="Total 3 2 5 3 2 2" xfId="51504"/>
    <cellStyle name="Total 3 2 5 3 3" xfId="13617"/>
    <cellStyle name="Total 3 2 5 3 3 2" xfId="51505"/>
    <cellStyle name="Total 3 2 5 3 4" xfId="51503"/>
    <cellStyle name="Total 3 2 5 4" xfId="3740"/>
    <cellStyle name="Total 3 2 5 4 2" xfId="14878"/>
    <cellStyle name="Total 3 2 5 4 2 2" xfId="51507"/>
    <cellStyle name="Total 3 2 5 4 3" xfId="13219"/>
    <cellStyle name="Total 3 2 5 4 3 2" xfId="51508"/>
    <cellStyle name="Total 3 2 5 4 4" xfId="51506"/>
    <cellStyle name="Total 3 2 5 5" xfId="4122"/>
    <cellStyle name="Total 3 2 5 5 2" xfId="15152"/>
    <cellStyle name="Total 3 2 5 5 2 2" xfId="51510"/>
    <cellStyle name="Total 3 2 5 5 3" xfId="12837"/>
    <cellStyle name="Total 3 2 5 5 3 2" xfId="51511"/>
    <cellStyle name="Total 3 2 5 5 4" xfId="51509"/>
    <cellStyle name="Total 3 2 5 6" xfId="5183"/>
    <cellStyle name="Total 3 2 5 6 2" xfId="15972"/>
    <cellStyle name="Total 3 2 5 6 2 2" xfId="51513"/>
    <cellStyle name="Total 3 2 5 6 3" xfId="18701"/>
    <cellStyle name="Total 3 2 5 6 3 2" xfId="51514"/>
    <cellStyle name="Total 3 2 5 6 4" xfId="51512"/>
    <cellStyle name="Total 3 2 5 7" xfId="8718"/>
    <cellStyle name="Total 3 2 5 7 2" xfId="51515"/>
    <cellStyle name="Total 3 2 5 8" xfId="14047"/>
    <cellStyle name="Total 3 2 5 8 2" xfId="51516"/>
    <cellStyle name="Total 3 2 5 9" xfId="16260"/>
    <cellStyle name="Total 3 2 5 9 2" xfId="51517"/>
    <cellStyle name="Total 3 2 6" xfId="2480"/>
    <cellStyle name="Total 3 2 6 10" xfId="51518"/>
    <cellStyle name="Total 3 2 6 2" xfId="2867"/>
    <cellStyle name="Total 3 2 6 2 2" xfId="7377"/>
    <cellStyle name="Total 3 2 6 2 2 2" xfId="17631"/>
    <cellStyle name="Total 3 2 6 2 2 2 2" xfId="51521"/>
    <cellStyle name="Total 3 2 6 2 2 3" xfId="20895"/>
    <cellStyle name="Total 3 2 6 2 2 3 2" xfId="51522"/>
    <cellStyle name="Total 3 2 6 2 2 4" xfId="51520"/>
    <cellStyle name="Total 3 2 6 2 3" xfId="8991"/>
    <cellStyle name="Total 3 2 6 2 3 2" xfId="51523"/>
    <cellStyle name="Total 3 2 6 2 4" xfId="14244"/>
    <cellStyle name="Total 3 2 6 2 4 2" xfId="51524"/>
    <cellStyle name="Total 3 2 6 2 5" xfId="18001"/>
    <cellStyle name="Total 3 2 6 2 5 2" xfId="51525"/>
    <cellStyle name="Total 3 2 6 2 6" xfId="51519"/>
    <cellStyle name="Total 3 2 6 3" xfId="3250"/>
    <cellStyle name="Total 3 2 6 3 2" xfId="14520"/>
    <cellStyle name="Total 3 2 6 3 2 2" xfId="51527"/>
    <cellStyle name="Total 3 2 6 3 3" xfId="13924"/>
    <cellStyle name="Total 3 2 6 3 3 2" xfId="51528"/>
    <cellStyle name="Total 3 2 6 3 4" xfId="51526"/>
    <cellStyle name="Total 3 2 6 4" xfId="3633"/>
    <cellStyle name="Total 3 2 6 4 2" xfId="14795"/>
    <cellStyle name="Total 3 2 6 4 2 2" xfId="51530"/>
    <cellStyle name="Total 3 2 6 4 3" xfId="13727"/>
    <cellStyle name="Total 3 2 6 4 3 2" xfId="51531"/>
    <cellStyle name="Total 3 2 6 4 4" xfId="51529"/>
    <cellStyle name="Total 3 2 6 5" xfId="4015"/>
    <cellStyle name="Total 3 2 6 5 2" xfId="15069"/>
    <cellStyle name="Total 3 2 6 5 2 2" xfId="51533"/>
    <cellStyle name="Total 3 2 6 5 3" xfId="12944"/>
    <cellStyle name="Total 3 2 6 5 3 2" xfId="51534"/>
    <cellStyle name="Total 3 2 6 5 4" xfId="51532"/>
    <cellStyle name="Total 3 2 6 6" xfId="5669"/>
    <cellStyle name="Total 3 2 6 6 2" xfId="16339"/>
    <cellStyle name="Total 3 2 6 6 2 2" xfId="51536"/>
    <cellStyle name="Total 3 2 6 6 3" xfId="19187"/>
    <cellStyle name="Total 3 2 6 6 3 2" xfId="51537"/>
    <cellStyle name="Total 3 2 6 6 4" xfId="51535"/>
    <cellStyle name="Total 3 2 6 7" xfId="8627"/>
    <cellStyle name="Total 3 2 6 7 2" xfId="51538"/>
    <cellStyle name="Total 3 2 6 8" xfId="13964"/>
    <cellStyle name="Total 3 2 6 8 2" xfId="51539"/>
    <cellStyle name="Total 3 2 6 9" xfId="16069"/>
    <cellStyle name="Total 3 2 6 9 2" xfId="51540"/>
    <cellStyle name="Total 3 2 7" xfId="4911"/>
    <cellStyle name="Total 3 2 7 2" xfId="6620"/>
    <cellStyle name="Total 3 2 7 2 2" xfId="10753"/>
    <cellStyle name="Total 3 2 7 2 2 2" xfId="51543"/>
    <cellStyle name="Total 3 2 7 2 3" xfId="17035"/>
    <cellStyle name="Total 3 2 7 2 3 2" xfId="51544"/>
    <cellStyle name="Total 3 2 7 2 4" xfId="20138"/>
    <cellStyle name="Total 3 2 7 2 4 2" xfId="51545"/>
    <cellStyle name="Total 3 2 7 2 5" xfId="51542"/>
    <cellStyle name="Total 3 2 7 3" xfId="9927"/>
    <cellStyle name="Total 3 2 7 3 2" xfId="51546"/>
    <cellStyle name="Total 3 2 7 4" xfId="15745"/>
    <cellStyle name="Total 3 2 7 4 2" xfId="51547"/>
    <cellStyle name="Total 3 2 7 5" xfId="18429"/>
    <cellStyle name="Total 3 2 7 5 2" xfId="51548"/>
    <cellStyle name="Total 3 2 7 6" xfId="51541"/>
    <cellStyle name="Total 3 2 8" xfId="5190"/>
    <cellStyle name="Total 3 2 8 2" xfId="6899"/>
    <cellStyle name="Total 3 2 8 2 2" xfId="10962"/>
    <cellStyle name="Total 3 2 8 2 2 2" xfId="51551"/>
    <cellStyle name="Total 3 2 8 2 3" xfId="17269"/>
    <cellStyle name="Total 3 2 8 2 3 2" xfId="51552"/>
    <cellStyle name="Total 3 2 8 2 4" xfId="20417"/>
    <cellStyle name="Total 3 2 8 2 4 2" xfId="51553"/>
    <cellStyle name="Total 3 2 8 2 5" xfId="51550"/>
    <cellStyle name="Total 3 2 8 3" xfId="9987"/>
    <cellStyle name="Total 3 2 8 3 2" xfId="51554"/>
    <cellStyle name="Total 3 2 8 4" xfId="15978"/>
    <cellStyle name="Total 3 2 8 4 2" xfId="51555"/>
    <cellStyle name="Total 3 2 8 5" xfId="18708"/>
    <cellStyle name="Total 3 2 8 5 2" xfId="51556"/>
    <cellStyle name="Total 3 2 8 6" xfId="51549"/>
    <cellStyle name="Total 3 2 9" xfId="4971"/>
    <cellStyle name="Total 3 2 9 2" xfId="6680"/>
    <cellStyle name="Total 3 2 9 2 2" xfId="10806"/>
    <cellStyle name="Total 3 2 9 2 2 2" xfId="51559"/>
    <cellStyle name="Total 3 2 9 2 3" xfId="17086"/>
    <cellStyle name="Total 3 2 9 2 3 2" xfId="51560"/>
    <cellStyle name="Total 3 2 9 2 4" xfId="20198"/>
    <cellStyle name="Total 3 2 9 2 4 2" xfId="51561"/>
    <cellStyle name="Total 3 2 9 2 5" xfId="51558"/>
    <cellStyle name="Total 3 2 9 3" xfId="9954"/>
    <cellStyle name="Total 3 2 9 3 2" xfId="51562"/>
    <cellStyle name="Total 3 2 9 4" xfId="15795"/>
    <cellStyle name="Total 3 2 9 4 2" xfId="51563"/>
    <cellStyle name="Total 3 2 9 5" xfId="18489"/>
    <cellStyle name="Total 3 2 9 5 2" xfId="51564"/>
    <cellStyle name="Total 3 2 9 6" xfId="51557"/>
    <cellStyle name="Total 3 3" xfId="2170"/>
    <cellStyle name="Total 3 3 10" xfId="5217"/>
    <cellStyle name="Total 3 3 10 2" xfId="9999"/>
    <cellStyle name="Total 3 3 10 2 2" xfId="51567"/>
    <cellStyle name="Total 3 3 10 3" xfId="15998"/>
    <cellStyle name="Total 3 3 10 3 2" xfId="51568"/>
    <cellStyle name="Total 3 3 10 4" xfId="18735"/>
    <cellStyle name="Total 3 3 10 4 2" xfId="51569"/>
    <cellStyle name="Total 3 3 10 5" xfId="51566"/>
    <cellStyle name="Total 3 3 11" xfId="6926"/>
    <cellStyle name="Total 3 3 11 2" xfId="10986"/>
    <cellStyle name="Total 3 3 11 2 2" xfId="51571"/>
    <cellStyle name="Total 3 3 11 3" xfId="17289"/>
    <cellStyle name="Total 3 3 11 3 2" xfId="51572"/>
    <cellStyle name="Total 3 3 11 4" xfId="20444"/>
    <cellStyle name="Total 3 3 11 4 2" xfId="51573"/>
    <cellStyle name="Total 3 3 11 5" xfId="51570"/>
    <cellStyle name="Total 3 3 12" xfId="4349"/>
    <cellStyle name="Total 3 3 12 2" xfId="15324"/>
    <cellStyle name="Total 3 3 12 2 2" xfId="51575"/>
    <cellStyle name="Total 3 3 12 3" xfId="12611"/>
    <cellStyle name="Total 3 3 12 3 2" xfId="51576"/>
    <cellStyle name="Total 3 3 12 4" xfId="51574"/>
    <cellStyle name="Total 3 3 13" xfId="8325"/>
    <cellStyle name="Total 3 3 13 2" xfId="51577"/>
    <cellStyle name="Total 3 3 14" xfId="13741"/>
    <cellStyle name="Total 3 3 14 2" xfId="51578"/>
    <cellStyle name="Total 3 3 15" xfId="15049"/>
    <cellStyle name="Total 3 3 15 2" xfId="51579"/>
    <cellStyle name="Total 3 3 16" xfId="51565"/>
    <cellStyle name="Total 3 3 2" xfId="2227"/>
    <cellStyle name="Total 3 3 2 10" xfId="4413"/>
    <cellStyle name="Total 3 3 2 10 2" xfId="15383"/>
    <cellStyle name="Total 3 3 2 10 2 2" xfId="51582"/>
    <cellStyle name="Total 3 3 2 10 3" xfId="12560"/>
    <cellStyle name="Total 3 3 2 10 3 2" xfId="51583"/>
    <cellStyle name="Total 3 3 2 10 4" xfId="51581"/>
    <cellStyle name="Total 3 3 2 11" xfId="8382"/>
    <cellStyle name="Total 3 3 2 11 2" xfId="51584"/>
    <cellStyle name="Total 3 3 2 12" xfId="13784"/>
    <cellStyle name="Total 3 3 2 12 2" xfId="51585"/>
    <cellStyle name="Total 3 3 2 13" xfId="51580"/>
    <cellStyle name="Total 3 3 2 2" xfId="2717"/>
    <cellStyle name="Total 3 3 2 2 10" xfId="8847"/>
    <cellStyle name="Total 3 3 2 2 10 2" xfId="51587"/>
    <cellStyle name="Total 3 3 2 2 11" xfId="14149"/>
    <cellStyle name="Total 3 3 2 2 11 2" xfId="51588"/>
    <cellStyle name="Total 3 3 2 2 12" xfId="14948"/>
    <cellStyle name="Total 3 3 2 2 12 2" xfId="51589"/>
    <cellStyle name="Total 3 3 2 2 13" xfId="51586"/>
    <cellStyle name="Total 3 3 2 2 2" xfId="3104"/>
    <cellStyle name="Total 3 3 2 2 2 2" xfId="7465"/>
    <cellStyle name="Total 3 3 2 2 2 2 2" xfId="11441"/>
    <cellStyle name="Total 3 3 2 2 2 2 2 2" xfId="51592"/>
    <cellStyle name="Total 3 3 2 2 2 2 3" xfId="17688"/>
    <cellStyle name="Total 3 3 2 2 2 2 3 2" xfId="51593"/>
    <cellStyle name="Total 3 3 2 2 2 2 4" xfId="20983"/>
    <cellStyle name="Total 3 3 2 2 2 2 4 2" xfId="51594"/>
    <cellStyle name="Total 3 3 2 2 2 2 5" xfId="51591"/>
    <cellStyle name="Total 3 3 2 2 2 3" xfId="5757"/>
    <cellStyle name="Total 3 3 2 2 2 3 2" xfId="16397"/>
    <cellStyle name="Total 3 3 2 2 2 3 2 2" xfId="51596"/>
    <cellStyle name="Total 3 3 2 2 2 3 3" xfId="19275"/>
    <cellStyle name="Total 3 3 2 2 2 3 3 2" xfId="51597"/>
    <cellStyle name="Total 3 3 2 2 2 3 4" xfId="51595"/>
    <cellStyle name="Total 3 3 2 2 2 4" xfId="9196"/>
    <cellStyle name="Total 3 3 2 2 2 4 2" xfId="51598"/>
    <cellStyle name="Total 3 3 2 2 2 5" xfId="14429"/>
    <cellStyle name="Total 3 3 2 2 2 5 2" xfId="51599"/>
    <cellStyle name="Total 3 3 2 2 2 6" xfId="16176"/>
    <cellStyle name="Total 3 3 2 2 2 6 2" xfId="51600"/>
    <cellStyle name="Total 3 3 2 2 2 7" xfId="51590"/>
    <cellStyle name="Total 3 3 2 2 3" xfId="3487"/>
    <cellStyle name="Total 3 3 2 2 3 2" xfId="6803"/>
    <cellStyle name="Total 3 3 2 2 3 2 2" xfId="10893"/>
    <cellStyle name="Total 3 3 2 2 3 2 2 2" xfId="51603"/>
    <cellStyle name="Total 3 3 2 2 3 2 3" xfId="17193"/>
    <cellStyle name="Total 3 3 2 2 3 2 3 2" xfId="51604"/>
    <cellStyle name="Total 3 3 2 2 3 2 4" xfId="20321"/>
    <cellStyle name="Total 3 3 2 2 3 2 4 2" xfId="51605"/>
    <cellStyle name="Total 3 3 2 2 3 2 5" xfId="51602"/>
    <cellStyle name="Total 3 3 2 2 3 3" xfId="5094"/>
    <cellStyle name="Total 3 3 2 2 3 3 2" xfId="15902"/>
    <cellStyle name="Total 3 3 2 2 3 3 2 2" xfId="51607"/>
    <cellStyle name="Total 3 3 2 2 3 3 3" xfId="18612"/>
    <cellStyle name="Total 3 3 2 2 3 3 3 2" xfId="51608"/>
    <cellStyle name="Total 3 3 2 2 3 3 4" xfId="51606"/>
    <cellStyle name="Total 3 3 2 2 3 4" xfId="9406"/>
    <cellStyle name="Total 3 3 2 2 3 4 2" xfId="51609"/>
    <cellStyle name="Total 3 3 2 2 3 5" xfId="14704"/>
    <cellStyle name="Total 3 3 2 2 3 5 2" xfId="51610"/>
    <cellStyle name="Total 3 3 2 2 3 6" xfId="13458"/>
    <cellStyle name="Total 3 3 2 2 3 6 2" xfId="51611"/>
    <cellStyle name="Total 3 3 2 2 3 7" xfId="51601"/>
    <cellStyle name="Total 3 3 2 2 4" xfId="3870"/>
    <cellStyle name="Total 3 3 2 2 4 2" xfId="7772"/>
    <cellStyle name="Total 3 3 2 2 4 2 2" xfId="11740"/>
    <cellStyle name="Total 3 3 2 2 4 2 2 2" xfId="51614"/>
    <cellStyle name="Total 3 3 2 2 4 2 3" xfId="17922"/>
    <cellStyle name="Total 3 3 2 2 4 2 3 2" xfId="51615"/>
    <cellStyle name="Total 3 3 2 2 4 2 4" xfId="21290"/>
    <cellStyle name="Total 3 3 2 2 4 2 4 2" xfId="51616"/>
    <cellStyle name="Total 3 3 2 2 4 2 5" xfId="51613"/>
    <cellStyle name="Total 3 3 2 2 4 3" xfId="6064"/>
    <cellStyle name="Total 3 3 2 2 4 3 2" xfId="16631"/>
    <cellStyle name="Total 3 3 2 2 4 3 2 2" xfId="51618"/>
    <cellStyle name="Total 3 3 2 2 4 3 3" xfId="19582"/>
    <cellStyle name="Total 3 3 2 2 4 3 3 2" xfId="51619"/>
    <cellStyle name="Total 3 3 2 2 4 3 4" xfId="51617"/>
    <cellStyle name="Total 3 3 2 2 4 4" xfId="9584"/>
    <cellStyle name="Total 3 3 2 2 4 4 2" xfId="51620"/>
    <cellStyle name="Total 3 3 2 2 4 5" xfId="14980"/>
    <cellStyle name="Total 3 3 2 2 4 5 2" xfId="51621"/>
    <cellStyle name="Total 3 3 2 2 4 6" xfId="13089"/>
    <cellStyle name="Total 3 3 2 2 4 6 2" xfId="51622"/>
    <cellStyle name="Total 3 3 2 2 4 7" xfId="51612"/>
    <cellStyle name="Total 3 3 2 2 5" xfId="4252"/>
    <cellStyle name="Total 3 3 2 2 5 2" xfId="8004"/>
    <cellStyle name="Total 3 3 2 2 5 2 2" xfId="11972"/>
    <cellStyle name="Total 3 3 2 2 5 2 2 2" xfId="51625"/>
    <cellStyle name="Total 3 3 2 2 5 2 3" xfId="18093"/>
    <cellStyle name="Total 3 3 2 2 5 2 3 2" xfId="51626"/>
    <cellStyle name="Total 3 3 2 2 5 2 4" xfId="21522"/>
    <cellStyle name="Total 3 3 2 2 5 2 4 2" xfId="51627"/>
    <cellStyle name="Total 3 3 2 2 5 2 5" xfId="51624"/>
    <cellStyle name="Total 3 3 2 2 5 3" xfId="6296"/>
    <cellStyle name="Total 3 3 2 2 5 3 2" xfId="16801"/>
    <cellStyle name="Total 3 3 2 2 5 3 2 2" xfId="51629"/>
    <cellStyle name="Total 3 3 2 2 5 3 3" xfId="19814"/>
    <cellStyle name="Total 3 3 2 2 5 3 3 2" xfId="51630"/>
    <cellStyle name="Total 3 3 2 2 5 3 4" xfId="51628"/>
    <cellStyle name="Total 3 3 2 2 5 4" xfId="9761"/>
    <cellStyle name="Total 3 3 2 2 5 4 2" xfId="51631"/>
    <cellStyle name="Total 3 3 2 2 5 5" xfId="15252"/>
    <cellStyle name="Total 3 3 2 2 5 5 2" xfId="51632"/>
    <cellStyle name="Total 3 3 2 2 5 6" xfId="12707"/>
    <cellStyle name="Total 3 3 2 2 5 6 2" xfId="51633"/>
    <cellStyle name="Total 3 3 2 2 5 7" xfId="51623"/>
    <cellStyle name="Total 3 3 2 2 6" xfId="6528"/>
    <cellStyle name="Total 3 3 2 2 6 2" xfId="8236"/>
    <cellStyle name="Total 3 3 2 2 6 2 2" xfId="12204"/>
    <cellStyle name="Total 3 3 2 2 6 2 2 2" xfId="51636"/>
    <cellStyle name="Total 3 3 2 2 6 2 3" xfId="18265"/>
    <cellStyle name="Total 3 3 2 2 6 2 3 2" xfId="51637"/>
    <cellStyle name="Total 3 3 2 2 6 2 4" xfId="21754"/>
    <cellStyle name="Total 3 3 2 2 6 2 4 2" xfId="51638"/>
    <cellStyle name="Total 3 3 2 2 6 2 5" xfId="51635"/>
    <cellStyle name="Total 3 3 2 2 6 3" xfId="10662"/>
    <cellStyle name="Total 3 3 2 2 6 3 2" xfId="51639"/>
    <cellStyle name="Total 3 3 2 2 6 4" xfId="16972"/>
    <cellStyle name="Total 3 3 2 2 6 4 2" xfId="51640"/>
    <cellStyle name="Total 3 3 2 2 6 5" xfId="20046"/>
    <cellStyle name="Total 3 3 2 2 6 5 2" xfId="51641"/>
    <cellStyle name="Total 3 3 2 2 6 6" xfId="51634"/>
    <cellStyle name="Total 3 3 2 2 7" xfId="5516"/>
    <cellStyle name="Total 3 3 2 2 7 2" xfId="10257"/>
    <cellStyle name="Total 3 3 2 2 7 2 2" xfId="51643"/>
    <cellStyle name="Total 3 3 2 2 7 3" xfId="16211"/>
    <cellStyle name="Total 3 3 2 2 7 3 2" xfId="51644"/>
    <cellStyle name="Total 3 3 2 2 7 4" xfId="19034"/>
    <cellStyle name="Total 3 3 2 2 7 4 2" xfId="51645"/>
    <cellStyle name="Total 3 3 2 2 7 5" xfId="51642"/>
    <cellStyle name="Total 3 3 2 2 8" xfId="7224"/>
    <cellStyle name="Total 3 3 2 2 8 2" xfId="11245"/>
    <cellStyle name="Total 3 3 2 2 8 2 2" xfId="51647"/>
    <cellStyle name="Total 3 3 2 2 8 3" xfId="17503"/>
    <cellStyle name="Total 3 3 2 2 8 3 2" xfId="51648"/>
    <cellStyle name="Total 3 3 2 2 8 4" xfId="20742"/>
    <cellStyle name="Total 3 3 2 2 8 4 2" xfId="51649"/>
    <cellStyle name="Total 3 3 2 2 8 5" xfId="51646"/>
    <cellStyle name="Total 3 3 2 2 9" xfId="4710"/>
    <cellStyle name="Total 3 3 2 2 9 2" xfId="15599"/>
    <cellStyle name="Total 3 3 2 2 9 2 2" xfId="51651"/>
    <cellStyle name="Total 3 3 2 2 9 3" xfId="12338"/>
    <cellStyle name="Total 3 3 2 2 9 3 2" xfId="51652"/>
    <cellStyle name="Total 3 3 2 2 9 4" xfId="51650"/>
    <cellStyle name="Total 3 3 2 3" xfId="2774"/>
    <cellStyle name="Total 3 3 2 3 10" xfId="51653"/>
    <cellStyle name="Total 3 3 2 3 2" xfId="3161"/>
    <cellStyle name="Total 3 3 2 3 2 2" xfId="6786"/>
    <cellStyle name="Total 3 3 2 3 2 2 2" xfId="17179"/>
    <cellStyle name="Total 3 3 2 3 2 2 2 2" xfId="51656"/>
    <cellStyle name="Total 3 3 2 3 2 2 3" xfId="20304"/>
    <cellStyle name="Total 3 3 2 3 2 2 3 2" xfId="51657"/>
    <cellStyle name="Total 3 3 2 3 2 2 4" xfId="51655"/>
    <cellStyle name="Total 3 3 2 3 2 3" xfId="9238"/>
    <cellStyle name="Total 3 3 2 3 2 3 2" xfId="51658"/>
    <cellStyle name="Total 3 3 2 3 2 4" xfId="14471"/>
    <cellStyle name="Total 3 3 2 3 2 4 2" xfId="51659"/>
    <cellStyle name="Total 3 3 2 3 2 5" xfId="14496"/>
    <cellStyle name="Total 3 3 2 3 2 5 2" xfId="51660"/>
    <cellStyle name="Total 3 3 2 3 2 6" xfId="51654"/>
    <cellStyle name="Total 3 3 2 3 3" xfId="3544"/>
    <cellStyle name="Total 3 3 2 3 3 2" xfId="14746"/>
    <cellStyle name="Total 3 3 2 3 3 2 2" xfId="51662"/>
    <cellStyle name="Total 3 3 2 3 3 3" xfId="13401"/>
    <cellStyle name="Total 3 3 2 3 3 3 2" xfId="51663"/>
    <cellStyle name="Total 3 3 2 3 3 4" xfId="51661"/>
    <cellStyle name="Total 3 3 2 3 4" xfId="3927"/>
    <cellStyle name="Total 3 3 2 3 4 2" xfId="15021"/>
    <cellStyle name="Total 3 3 2 3 4 2 2" xfId="51665"/>
    <cellStyle name="Total 3 3 2 3 4 3" xfId="13032"/>
    <cellStyle name="Total 3 3 2 3 4 3 2" xfId="51666"/>
    <cellStyle name="Total 3 3 2 3 4 4" xfId="51664"/>
    <cellStyle name="Total 3 3 2 3 5" xfId="4309"/>
    <cellStyle name="Total 3 3 2 3 5 2" xfId="15293"/>
    <cellStyle name="Total 3 3 2 3 5 2 2" xfId="51668"/>
    <cellStyle name="Total 3 3 2 3 5 3" xfId="12651"/>
    <cellStyle name="Total 3 3 2 3 5 3 2" xfId="51669"/>
    <cellStyle name="Total 3 3 2 3 5 4" xfId="51667"/>
    <cellStyle name="Total 3 3 2 3 6" xfId="5077"/>
    <cellStyle name="Total 3 3 2 3 6 2" xfId="15888"/>
    <cellStyle name="Total 3 3 2 3 6 2 2" xfId="51671"/>
    <cellStyle name="Total 3 3 2 3 6 3" xfId="18595"/>
    <cellStyle name="Total 3 3 2 3 6 3 2" xfId="51672"/>
    <cellStyle name="Total 3 3 2 3 6 4" xfId="51670"/>
    <cellStyle name="Total 3 3 2 3 7" xfId="8904"/>
    <cellStyle name="Total 3 3 2 3 7 2" xfId="51673"/>
    <cellStyle name="Total 3 3 2 3 8" xfId="14191"/>
    <cellStyle name="Total 3 3 2 3 8 2" xfId="51674"/>
    <cellStyle name="Total 3 3 2 3 9" xfId="16585"/>
    <cellStyle name="Total 3 3 2 3 9 2" xfId="51675"/>
    <cellStyle name="Total 3 3 2 4" xfId="2392"/>
    <cellStyle name="Total 3 3 2 4 2" xfId="4544"/>
    <cellStyle name="Total 3 3 2 4 2 2" xfId="9796"/>
    <cellStyle name="Total 3 3 2 4 2 2 2" xfId="51678"/>
    <cellStyle name="Total 3 3 2 4 2 3" xfId="15487"/>
    <cellStyle name="Total 3 3 2 4 2 3 2" xfId="51679"/>
    <cellStyle name="Total 3 3 2 4 2 4" xfId="12287"/>
    <cellStyle name="Total 3 3 2 4 2 4 2" xfId="51680"/>
    <cellStyle name="Total 3 3 2 4 2 5" xfId="51677"/>
    <cellStyle name="Total 3 3 2 4 3" xfId="4825"/>
    <cellStyle name="Total 3 3 2 4 3 2" xfId="15690"/>
    <cellStyle name="Total 3 3 2 4 3 2 2" xfId="51682"/>
    <cellStyle name="Total 3 3 2 4 3 3" xfId="18343"/>
    <cellStyle name="Total 3 3 2 4 3 3 2" xfId="51683"/>
    <cellStyle name="Total 3 3 2 4 3 4" xfId="51681"/>
    <cellStyle name="Total 3 3 2 4 4" xfId="8544"/>
    <cellStyle name="Total 3 3 2 4 4 2" xfId="51684"/>
    <cellStyle name="Total 3 3 2 4 5" xfId="13916"/>
    <cellStyle name="Total 3 3 2 4 5 2" xfId="51685"/>
    <cellStyle name="Total 3 3 2 4 6" xfId="14824"/>
    <cellStyle name="Total 3 3 2 4 6 2" xfId="51686"/>
    <cellStyle name="Total 3 3 2 4 7" xfId="51676"/>
    <cellStyle name="Total 3 3 2 5" xfId="5871"/>
    <cellStyle name="Total 3 3 2 5 2" xfId="7579"/>
    <cellStyle name="Total 3 3 2 5 2 2" xfId="11547"/>
    <cellStyle name="Total 3 3 2 5 2 2 2" xfId="51689"/>
    <cellStyle name="Total 3 3 2 5 2 3" xfId="17785"/>
    <cellStyle name="Total 3 3 2 5 2 3 2" xfId="51690"/>
    <cellStyle name="Total 3 3 2 5 2 4" xfId="21097"/>
    <cellStyle name="Total 3 3 2 5 2 4 2" xfId="51691"/>
    <cellStyle name="Total 3 3 2 5 2 5" xfId="51688"/>
    <cellStyle name="Total 3 3 2 5 3" xfId="10389"/>
    <cellStyle name="Total 3 3 2 5 3 2" xfId="51692"/>
    <cellStyle name="Total 3 3 2 5 4" xfId="16494"/>
    <cellStyle name="Total 3 3 2 5 4 2" xfId="51693"/>
    <cellStyle name="Total 3 3 2 5 5" xfId="19389"/>
    <cellStyle name="Total 3 3 2 5 5 2" xfId="51694"/>
    <cellStyle name="Total 3 3 2 5 6" xfId="51687"/>
    <cellStyle name="Total 3 3 2 6" xfId="6103"/>
    <cellStyle name="Total 3 3 2 6 2" xfId="7811"/>
    <cellStyle name="Total 3 3 2 6 2 2" xfId="11779"/>
    <cellStyle name="Total 3 3 2 6 2 2 2" xfId="51697"/>
    <cellStyle name="Total 3 3 2 6 2 3" xfId="17956"/>
    <cellStyle name="Total 3 3 2 6 2 3 2" xfId="51698"/>
    <cellStyle name="Total 3 3 2 6 2 4" xfId="21329"/>
    <cellStyle name="Total 3 3 2 6 2 4 2" xfId="51699"/>
    <cellStyle name="Total 3 3 2 6 2 5" xfId="51696"/>
    <cellStyle name="Total 3 3 2 6 3" xfId="10429"/>
    <cellStyle name="Total 3 3 2 6 3 2" xfId="51700"/>
    <cellStyle name="Total 3 3 2 6 4" xfId="16665"/>
    <cellStyle name="Total 3 3 2 6 4 2" xfId="51701"/>
    <cellStyle name="Total 3 3 2 6 5" xfId="19621"/>
    <cellStyle name="Total 3 3 2 6 5 2" xfId="51702"/>
    <cellStyle name="Total 3 3 2 6 6" xfId="51695"/>
    <cellStyle name="Total 3 3 2 7" xfId="6335"/>
    <cellStyle name="Total 3 3 2 7 2" xfId="8043"/>
    <cellStyle name="Total 3 3 2 7 2 2" xfId="12011"/>
    <cellStyle name="Total 3 3 2 7 2 2 2" xfId="51705"/>
    <cellStyle name="Total 3 3 2 7 2 3" xfId="18127"/>
    <cellStyle name="Total 3 3 2 7 2 3 2" xfId="51706"/>
    <cellStyle name="Total 3 3 2 7 2 4" xfId="21561"/>
    <cellStyle name="Total 3 3 2 7 2 4 2" xfId="51707"/>
    <cellStyle name="Total 3 3 2 7 2 5" xfId="51704"/>
    <cellStyle name="Total 3 3 2 7 3" xfId="10469"/>
    <cellStyle name="Total 3 3 2 7 3 2" xfId="51708"/>
    <cellStyle name="Total 3 3 2 7 4" xfId="16835"/>
    <cellStyle name="Total 3 3 2 7 4 2" xfId="51709"/>
    <cellStyle name="Total 3 3 2 7 5" xfId="19853"/>
    <cellStyle name="Total 3 3 2 7 5 2" xfId="51710"/>
    <cellStyle name="Total 3 3 2 7 6" xfId="51703"/>
    <cellStyle name="Total 3 3 2 8" xfId="5306"/>
    <cellStyle name="Total 3 3 2 8 2" xfId="10064"/>
    <cellStyle name="Total 3 3 2 8 2 2" xfId="51712"/>
    <cellStyle name="Total 3 3 2 8 3" xfId="16066"/>
    <cellStyle name="Total 3 3 2 8 3 2" xfId="51713"/>
    <cellStyle name="Total 3 3 2 8 4" xfId="18824"/>
    <cellStyle name="Total 3 3 2 8 4 2" xfId="51714"/>
    <cellStyle name="Total 3 3 2 8 5" xfId="51711"/>
    <cellStyle name="Total 3 3 2 9" xfId="7014"/>
    <cellStyle name="Total 3 3 2 9 2" xfId="11050"/>
    <cellStyle name="Total 3 3 2 9 2 2" xfId="51716"/>
    <cellStyle name="Total 3 3 2 9 3" xfId="17358"/>
    <cellStyle name="Total 3 3 2 9 3 2" xfId="51717"/>
    <cellStyle name="Total 3 3 2 9 4" xfId="20532"/>
    <cellStyle name="Total 3 3 2 9 4 2" xfId="51718"/>
    <cellStyle name="Total 3 3 2 9 5" xfId="51715"/>
    <cellStyle name="Total 3 3 3" xfId="2135"/>
    <cellStyle name="Total 3 3 3 10" xfId="4390"/>
    <cellStyle name="Total 3 3 3 10 2" xfId="15360"/>
    <cellStyle name="Total 3 3 3 10 2 2" xfId="51721"/>
    <cellStyle name="Total 3 3 3 10 3" xfId="12583"/>
    <cellStyle name="Total 3 3 3 10 3 2" xfId="51722"/>
    <cellStyle name="Total 3 3 3 10 4" xfId="51720"/>
    <cellStyle name="Total 3 3 3 11" xfId="8292"/>
    <cellStyle name="Total 3 3 3 11 2" xfId="51723"/>
    <cellStyle name="Total 3 3 3 12" xfId="13712"/>
    <cellStyle name="Total 3 3 3 12 2" xfId="51724"/>
    <cellStyle name="Total 3 3 3 13" xfId="51719"/>
    <cellStyle name="Total 3 3 3 2" xfId="2627"/>
    <cellStyle name="Total 3 3 3 2 10" xfId="8757"/>
    <cellStyle name="Total 3 3 3 2 10 2" xfId="51726"/>
    <cellStyle name="Total 3 3 3 2 11" xfId="14080"/>
    <cellStyle name="Total 3 3 3 2 11 2" xfId="51727"/>
    <cellStyle name="Total 3 3 3 2 12" xfId="15244"/>
    <cellStyle name="Total 3 3 3 2 12 2" xfId="51728"/>
    <cellStyle name="Total 3 3 3 2 13" xfId="51725"/>
    <cellStyle name="Total 3 3 3 2 2" xfId="3014"/>
    <cellStyle name="Total 3 3 3 2 2 2" xfId="6761"/>
    <cellStyle name="Total 3 3 3 2 2 2 2" xfId="10866"/>
    <cellStyle name="Total 3 3 3 2 2 2 2 2" xfId="51731"/>
    <cellStyle name="Total 3 3 3 2 2 2 3" xfId="17159"/>
    <cellStyle name="Total 3 3 3 2 2 2 3 2" xfId="51732"/>
    <cellStyle name="Total 3 3 3 2 2 2 4" xfId="20279"/>
    <cellStyle name="Total 3 3 3 2 2 2 4 2" xfId="51733"/>
    <cellStyle name="Total 3 3 3 2 2 2 5" xfId="51730"/>
    <cellStyle name="Total 3 3 3 2 2 3" xfId="5052"/>
    <cellStyle name="Total 3 3 3 2 2 3 2" xfId="15868"/>
    <cellStyle name="Total 3 3 3 2 2 3 2 2" xfId="51735"/>
    <cellStyle name="Total 3 3 3 2 2 3 3" xfId="18570"/>
    <cellStyle name="Total 3 3 3 2 2 3 3 2" xfId="51736"/>
    <cellStyle name="Total 3 3 3 2 2 3 4" xfId="51734"/>
    <cellStyle name="Total 3 3 3 2 2 4" xfId="9106"/>
    <cellStyle name="Total 3 3 3 2 2 4 2" xfId="51737"/>
    <cellStyle name="Total 3 3 3 2 2 5" xfId="14360"/>
    <cellStyle name="Total 3 3 3 2 2 5 2" xfId="51738"/>
    <cellStyle name="Total 3 3 3 2 2 6" xfId="15481"/>
    <cellStyle name="Total 3 3 3 2 2 6 2" xfId="51739"/>
    <cellStyle name="Total 3 3 3 2 2 7" xfId="51729"/>
    <cellStyle name="Total 3 3 3 2 3" xfId="3397"/>
    <cellStyle name="Total 3 3 3 2 3 2" xfId="6590"/>
    <cellStyle name="Total 3 3 3 2 3 2 2" xfId="10724"/>
    <cellStyle name="Total 3 3 3 2 3 2 2 2" xfId="51742"/>
    <cellStyle name="Total 3 3 3 2 3 2 3" xfId="17010"/>
    <cellStyle name="Total 3 3 3 2 3 2 3 2" xfId="51743"/>
    <cellStyle name="Total 3 3 3 2 3 2 4" xfId="20108"/>
    <cellStyle name="Total 3 3 3 2 3 2 4 2" xfId="51744"/>
    <cellStyle name="Total 3 3 3 2 3 2 5" xfId="51741"/>
    <cellStyle name="Total 3 3 3 2 3 3" xfId="4881"/>
    <cellStyle name="Total 3 3 3 2 3 3 2" xfId="15720"/>
    <cellStyle name="Total 3 3 3 2 3 3 2 2" xfId="51746"/>
    <cellStyle name="Total 3 3 3 2 3 3 3" xfId="18399"/>
    <cellStyle name="Total 3 3 3 2 3 3 3 2" xfId="51747"/>
    <cellStyle name="Total 3 3 3 2 3 3 4" xfId="51745"/>
    <cellStyle name="Total 3 3 3 2 3 4" xfId="9320"/>
    <cellStyle name="Total 3 3 3 2 3 4 2" xfId="51748"/>
    <cellStyle name="Total 3 3 3 2 3 5" xfId="14636"/>
    <cellStyle name="Total 3 3 3 2 3 5 2" xfId="51749"/>
    <cellStyle name="Total 3 3 3 2 3 6" xfId="13548"/>
    <cellStyle name="Total 3 3 3 2 3 6 2" xfId="51750"/>
    <cellStyle name="Total 3 3 3 2 3 7" xfId="51740"/>
    <cellStyle name="Total 3 3 3 2 4" xfId="3780"/>
    <cellStyle name="Total 3 3 3 2 4 2" xfId="7667"/>
    <cellStyle name="Total 3 3 3 2 4 2 2" xfId="11635"/>
    <cellStyle name="Total 3 3 3 2 4 2 2 2" xfId="51753"/>
    <cellStyle name="Total 3 3 3 2 4 2 3" xfId="17860"/>
    <cellStyle name="Total 3 3 3 2 4 2 3 2" xfId="51754"/>
    <cellStyle name="Total 3 3 3 2 4 2 4" xfId="21185"/>
    <cellStyle name="Total 3 3 3 2 4 2 4 2" xfId="51755"/>
    <cellStyle name="Total 3 3 3 2 4 2 5" xfId="51752"/>
    <cellStyle name="Total 3 3 3 2 4 3" xfId="5959"/>
    <cellStyle name="Total 3 3 3 2 4 3 2" xfId="16569"/>
    <cellStyle name="Total 3 3 3 2 4 3 2 2" xfId="51757"/>
    <cellStyle name="Total 3 3 3 2 4 3 3" xfId="19477"/>
    <cellStyle name="Total 3 3 3 2 4 3 3 2" xfId="51758"/>
    <cellStyle name="Total 3 3 3 2 4 3 4" xfId="51756"/>
    <cellStyle name="Total 3 3 3 2 4 4" xfId="9498"/>
    <cellStyle name="Total 3 3 3 2 4 4 2" xfId="51759"/>
    <cellStyle name="Total 3 3 3 2 4 5" xfId="14911"/>
    <cellStyle name="Total 3 3 3 2 4 5 2" xfId="51760"/>
    <cellStyle name="Total 3 3 3 2 4 6" xfId="13179"/>
    <cellStyle name="Total 3 3 3 2 4 6 2" xfId="51761"/>
    <cellStyle name="Total 3 3 3 2 4 7" xfId="51751"/>
    <cellStyle name="Total 3 3 3 2 5" xfId="4162"/>
    <cellStyle name="Total 3 3 3 2 5 2" xfId="7899"/>
    <cellStyle name="Total 3 3 3 2 5 2 2" xfId="11867"/>
    <cellStyle name="Total 3 3 3 2 5 2 2 2" xfId="51764"/>
    <cellStyle name="Total 3 3 3 2 5 2 3" xfId="18031"/>
    <cellStyle name="Total 3 3 3 2 5 2 3 2" xfId="51765"/>
    <cellStyle name="Total 3 3 3 2 5 2 4" xfId="21417"/>
    <cellStyle name="Total 3 3 3 2 5 2 4 2" xfId="51766"/>
    <cellStyle name="Total 3 3 3 2 5 2 5" xfId="51763"/>
    <cellStyle name="Total 3 3 3 2 5 3" xfId="6191"/>
    <cellStyle name="Total 3 3 3 2 5 3 2" xfId="16740"/>
    <cellStyle name="Total 3 3 3 2 5 3 2 2" xfId="51768"/>
    <cellStyle name="Total 3 3 3 2 5 3 3" xfId="19709"/>
    <cellStyle name="Total 3 3 3 2 5 3 3 2" xfId="51769"/>
    <cellStyle name="Total 3 3 3 2 5 3 4" xfId="51767"/>
    <cellStyle name="Total 3 3 3 2 5 4" xfId="9675"/>
    <cellStyle name="Total 3 3 3 2 5 4 2" xfId="51770"/>
    <cellStyle name="Total 3 3 3 2 5 5" xfId="15185"/>
    <cellStyle name="Total 3 3 3 2 5 5 2" xfId="51771"/>
    <cellStyle name="Total 3 3 3 2 5 6" xfId="12797"/>
    <cellStyle name="Total 3 3 3 2 5 6 2" xfId="51772"/>
    <cellStyle name="Total 3 3 3 2 5 7" xfId="51762"/>
    <cellStyle name="Total 3 3 3 2 6" xfId="6423"/>
    <cellStyle name="Total 3 3 3 2 6 2" xfId="8131"/>
    <cellStyle name="Total 3 3 3 2 6 2 2" xfId="12099"/>
    <cellStyle name="Total 3 3 3 2 6 2 2 2" xfId="51775"/>
    <cellStyle name="Total 3 3 3 2 6 2 3" xfId="18202"/>
    <cellStyle name="Total 3 3 3 2 6 2 3 2" xfId="51776"/>
    <cellStyle name="Total 3 3 3 2 6 2 4" xfId="21649"/>
    <cellStyle name="Total 3 3 3 2 6 2 4 2" xfId="51777"/>
    <cellStyle name="Total 3 3 3 2 6 2 5" xfId="51774"/>
    <cellStyle name="Total 3 3 3 2 6 3" xfId="10557"/>
    <cellStyle name="Total 3 3 3 2 6 3 2" xfId="51778"/>
    <cellStyle name="Total 3 3 3 2 6 4" xfId="16910"/>
    <cellStyle name="Total 3 3 3 2 6 4 2" xfId="51779"/>
    <cellStyle name="Total 3 3 3 2 6 5" xfId="19941"/>
    <cellStyle name="Total 3 3 3 2 6 5 2" xfId="51780"/>
    <cellStyle name="Total 3 3 3 2 6 6" xfId="51773"/>
    <cellStyle name="Total 3 3 3 2 7" xfId="5411"/>
    <cellStyle name="Total 3 3 3 2 7 2" xfId="10152"/>
    <cellStyle name="Total 3 3 3 2 7 2 2" xfId="51782"/>
    <cellStyle name="Total 3 3 3 2 7 3" xfId="16148"/>
    <cellStyle name="Total 3 3 3 2 7 3 2" xfId="51783"/>
    <cellStyle name="Total 3 3 3 2 7 4" xfId="18929"/>
    <cellStyle name="Total 3 3 3 2 7 4 2" xfId="51784"/>
    <cellStyle name="Total 3 3 3 2 7 5" xfId="51781"/>
    <cellStyle name="Total 3 3 3 2 8" xfId="7119"/>
    <cellStyle name="Total 3 3 3 2 8 2" xfId="11140"/>
    <cellStyle name="Total 3 3 3 2 8 2 2" xfId="51786"/>
    <cellStyle name="Total 3 3 3 2 8 3" xfId="17440"/>
    <cellStyle name="Total 3 3 3 2 8 3 2" xfId="51787"/>
    <cellStyle name="Total 3 3 3 2 8 4" xfId="20637"/>
    <cellStyle name="Total 3 3 3 2 8 4 2" xfId="51788"/>
    <cellStyle name="Total 3 3 3 2 8 5" xfId="51785"/>
    <cellStyle name="Total 3 3 3 2 9" xfId="4507"/>
    <cellStyle name="Total 3 3 3 2 9 2" xfId="15463"/>
    <cellStyle name="Total 3 3 3 2 9 2 2" xfId="51790"/>
    <cellStyle name="Total 3 3 3 2 9 3" xfId="12466"/>
    <cellStyle name="Total 3 3 3 2 9 3 2" xfId="51791"/>
    <cellStyle name="Total 3 3 3 2 9 4" xfId="51789"/>
    <cellStyle name="Total 3 3 3 3" xfId="2547"/>
    <cellStyle name="Total 3 3 3 3 10" xfId="51792"/>
    <cellStyle name="Total 3 3 3 3 2" xfId="2934"/>
    <cellStyle name="Total 3 3 3 3 2 2" xfId="7381"/>
    <cellStyle name="Total 3 3 3 3 2 2 2" xfId="17635"/>
    <cellStyle name="Total 3 3 3 3 2 2 2 2" xfId="51795"/>
    <cellStyle name="Total 3 3 3 3 2 2 3" xfId="20899"/>
    <cellStyle name="Total 3 3 3 3 2 2 3 2" xfId="51796"/>
    <cellStyle name="Total 3 3 3 3 2 2 4" xfId="51794"/>
    <cellStyle name="Total 3 3 3 3 2 3" xfId="9039"/>
    <cellStyle name="Total 3 3 3 3 2 3 2" xfId="51797"/>
    <cellStyle name="Total 3 3 3 3 2 4" xfId="14295"/>
    <cellStyle name="Total 3 3 3 3 2 4 2" xfId="51798"/>
    <cellStyle name="Total 3 3 3 3 2 5" xfId="15711"/>
    <cellStyle name="Total 3 3 3 3 2 5 2" xfId="51799"/>
    <cellStyle name="Total 3 3 3 3 2 6" xfId="51793"/>
    <cellStyle name="Total 3 3 3 3 3" xfId="3317"/>
    <cellStyle name="Total 3 3 3 3 3 2" xfId="14571"/>
    <cellStyle name="Total 3 3 3 3 3 2 2" xfId="51801"/>
    <cellStyle name="Total 3 3 3 3 3 3" xfId="13662"/>
    <cellStyle name="Total 3 3 3 3 3 3 2" xfId="51802"/>
    <cellStyle name="Total 3 3 3 3 3 4" xfId="51800"/>
    <cellStyle name="Total 3 3 3 3 4" xfId="3700"/>
    <cellStyle name="Total 3 3 3 3 4 2" xfId="14846"/>
    <cellStyle name="Total 3 3 3 3 4 2 2" xfId="51804"/>
    <cellStyle name="Total 3 3 3 3 4 3" xfId="13259"/>
    <cellStyle name="Total 3 3 3 3 4 3 2" xfId="51805"/>
    <cellStyle name="Total 3 3 3 3 4 4" xfId="51803"/>
    <cellStyle name="Total 3 3 3 3 5" xfId="4082"/>
    <cellStyle name="Total 3 3 3 3 5 2" xfId="15120"/>
    <cellStyle name="Total 3 3 3 3 5 2 2" xfId="51807"/>
    <cellStyle name="Total 3 3 3 3 5 3" xfId="12877"/>
    <cellStyle name="Total 3 3 3 3 5 3 2" xfId="51808"/>
    <cellStyle name="Total 3 3 3 3 5 4" xfId="51806"/>
    <cellStyle name="Total 3 3 3 3 6" xfId="5673"/>
    <cellStyle name="Total 3 3 3 3 6 2" xfId="16343"/>
    <cellStyle name="Total 3 3 3 3 6 2 2" xfId="51810"/>
    <cellStyle name="Total 3 3 3 3 6 3" xfId="19191"/>
    <cellStyle name="Total 3 3 3 3 6 3 2" xfId="51811"/>
    <cellStyle name="Total 3 3 3 3 6 4" xfId="51809"/>
    <cellStyle name="Total 3 3 3 3 7" xfId="8687"/>
    <cellStyle name="Total 3 3 3 3 7 2" xfId="51812"/>
    <cellStyle name="Total 3 3 3 3 8" xfId="14015"/>
    <cellStyle name="Total 3 3 3 3 8 2" xfId="51813"/>
    <cellStyle name="Total 3 3 3 3 9" xfId="17268"/>
    <cellStyle name="Total 3 3 3 3 9 2" xfId="51814"/>
    <cellStyle name="Total 3 3 3 4" xfId="2335"/>
    <cellStyle name="Total 3 3 3 4 2" xfId="7534"/>
    <cellStyle name="Total 3 3 3 4 2 2" xfId="11504"/>
    <cellStyle name="Total 3 3 3 4 2 2 2" xfId="51817"/>
    <cellStyle name="Total 3 3 3 4 2 3" xfId="17743"/>
    <cellStyle name="Total 3 3 3 4 2 3 2" xfId="51818"/>
    <cellStyle name="Total 3 3 3 4 2 4" xfId="21052"/>
    <cellStyle name="Total 3 3 3 4 2 4 2" xfId="51819"/>
    <cellStyle name="Total 3 3 3 4 2 5" xfId="51816"/>
    <cellStyle name="Total 3 3 3 4 3" xfId="5826"/>
    <cellStyle name="Total 3 3 3 4 3 2" xfId="16452"/>
    <cellStyle name="Total 3 3 3 4 3 2 2" xfId="51821"/>
    <cellStyle name="Total 3 3 3 4 3 3" xfId="19344"/>
    <cellStyle name="Total 3 3 3 4 3 3 2" xfId="51822"/>
    <cellStyle name="Total 3 3 3 4 3 4" xfId="51820"/>
    <cellStyle name="Total 3 3 3 4 4" xfId="8488"/>
    <cellStyle name="Total 3 3 3 4 4 2" xfId="51823"/>
    <cellStyle name="Total 3 3 3 4 5" xfId="13873"/>
    <cellStyle name="Total 3 3 3 4 5 2" xfId="51824"/>
    <cellStyle name="Total 3 3 3 4 6" xfId="14156"/>
    <cellStyle name="Total 3 3 3 4 6 2" xfId="51825"/>
    <cellStyle name="Total 3 3 3 4 7" xfId="51815"/>
    <cellStyle name="Total 3 3 3 5" xfId="5848"/>
    <cellStyle name="Total 3 3 3 5 2" xfId="7556"/>
    <cellStyle name="Total 3 3 3 5 2 2" xfId="11524"/>
    <cellStyle name="Total 3 3 3 5 2 2 2" xfId="51828"/>
    <cellStyle name="Total 3 3 3 5 2 3" xfId="17762"/>
    <cellStyle name="Total 3 3 3 5 2 3 2" xfId="51829"/>
    <cellStyle name="Total 3 3 3 5 2 4" xfId="21074"/>
    <cellStyle name="Total 3 3 3 5 2 4 2" xfId="51830"/>
    <cellStyle name="Total 3 3 3 5 2 5" xfId="51827"/>
    <cellStyle name="Total 3 3 3 5 3" xfId="10366"/>
    <cellStyle name="Total 3 3 3 5 3 2" xfId="51831"/>
    <cellStyle name="Total 3 3 3 5 4" xfId="16471"/>
    <cellStyle name="Total 3 3 3 5 4 2" xfId="51832"/>
    <cellStyle name="Total 3 3 3 5 5" xfId="19366"/>
    <cellStyle name="Total 3 3 3 5 5 2" xfId="51833"/>
    <cellStyle name="Total 3 3 3 5 6" xfId="51826"/>
    <cellStyle name="Total 3 3 3 6" xfId="6080"/>
    <cellStyle name="Total 3 3 3 6 2" xfId="7788"/>
    <cellStyle name="Total 3 3 3 6 2 2" xfId="11756"/>
    <cellStyle name="Total 3 3 3 6 2 2 2" xfId="51836"/>
    <cellStyle name="Total 3 3 3 6 2 3" xfId="17933"/>
    <cellStyle name="Total 3 3 3 6 2 3 2" xfId="51837"/>
    <cellStyle name="Total 3 3 3 6 2 4" xfId="21306"/>
    <cellStyle name="Total 3 3 3 6 2 4 2" xfId="51838"/>
    <cellStyle name="Total 3 3 3 6 2 5" xfId="51835"/>
    <cellStyle name="Total 3 3 3 6 3" xfId="10406"/>
    <cellStyle name="Total 3 3 3 6 3 2" xfId="51839"/>
    <cellStyle name="Total 3 3 3 6 4" xfId="16642"/>
    <cellStyle name="Total 3 3 3 6 4 2" xfId="51840"/>
    <cellStyle name="Total 3 3 3 6 5" xfId="19598"/>
    <cellStyle name="Total 3 3 3 6 5 2" xfId="51841"/>
    <cellStyle name="Total 3 3 3 6 6" xfId="51834"/>
    <cellStyle name="Total 3 3 3 7" xfId="6312"/>
    <cellStyle name="Total 3 3 3 7 2" xfId="8020"/>
    <cellStyle name="Total 3 3 3 7 2 2" xfId="11988"/>
    <cellStyle name="Total 3 3 3 7 2 2 2" xfId="51844"/>
    <cellStyle name="Total 3 3 3 7 2 3" xfId="18104"/>
    <cellStyle name="Total 3 3 3 7 2 3 2" xfId="51845"/>
    <cellStyle name="Total 3 3 3 7 2 4" xfId="21538"/>
    <cellStyle name="Total 3 3 3 7 2 4 2" xfId="51846"/>
    <cellStyle name="Total 3 3 3 7 2 5" xfId="51843"/>
    <cellStyle name="Total 3 3 3 7 3" xfId="10446"/>
    <cellStyle name="Total 3 3 3 7 3 2" xfId="51847"/>
    <cellStyle name="Total 3 3 3 7 4" xfId="16812"/>
    <cellStyle name="Total 3 3 3 7 4 2" xfId="51848"/>
    <cellStyle name="Total 3 3 3 7 5" xfId="19830"/>
    <cellStyle name="Total 3 3 3 7 5 2" xfId="51849"/>
    <cellStyle name="Total 3 3 3 7 6" xfId="51842"/>
    <cellStyle name="Total 3 3 3 8" xfId="5273"/>
    <cellStyle name="Total 3 3 3 8 2" xfId="10041"/>
    <cellStyle name="Total 3 3 3 8 2 2" xfId="51851"/>
    <cellStyle name="Total 3 3 3 8 3" xfId="16040"/>
    <cellStyle name="Total 3 3 3 8 3 2" xfId="51852"/>
    <cellStyle name="Total 3 3 3 8 4" xfId="18791"/>
    <cellStyle name="Total 3 3 3 8 4 2" xfId="51853"/>
    <cellStyle name="Total 3 3 3 8 5" xfId="51850"/>
    <cellStyle name="Total 3 3 3 9" xfId="6981"/>
    <cellStyle name="Total 3 3 3 9 2" xfId="11027"/>
    <cellStyle name="Total 3 3 3 9 2 2" xfId="51855"/>
    <cellStyle name="Total 3 3 3 9 3" xfId="17332"/>
    <cellStyle name="Total 3 3 3 9 3 2" xfId="51856"/>
    <cellStyle name="Total 3 3 3 9 4" xfId="20499"/>
    <cellStyle name="Total 3 3 3 9 4 2" xfId="51857"/>
    <cellStyle name="Total 3 3 3 9 5" xfId="51854"/>
    <cellStyle name="Total 3 3 4" xfId="2660"/>
    <cellStyle name="Total 3 3 4 10" xfId="8790"/>
    <cellStyle name="Total 3 3 4 10 2" xfId="51859"/>
    <cellStyle name="Total 3 3 4 11" xfId="14106"/>
    <cellStyle name="Total 3 3 4 11 2" xfId="51860"/>
    <cellStyle name="Total 3 3 4 12" xfId="16037"/>
    <cellStyle name="Total 3 3 4 12 2" xfId="51861"/>
    <cellStyle name="Total 3 3 4 13" xfId="51858"/>
    <cellStyle name="Total 3 3 4 2" xfId="3047"/>
    <cellStyle name="Total 3 3 4 2 2" xfId="6911"/>
    <cellStyle name="Total 3 3 4 2 2 2" xfId="10972"/>
    <cellStyle name="Total 3 3 4 2 2 2 2" xfId="51864"/>
    <cellStyle name="Total 3 3 4 2 2 3" xfId="17276"/>
    <cellStyle name="Total 3 3 4 2 2 3 2" xfId="51865"/>
    <cellStyle name="Total 3 3 4 2 2 4" xfId="20429"/>
    <cellStyle name="Total 3 3 4 2 2 4 2" xfId="51866"/>
    <cellStyle name="Total 3 3 4 2 2 5" xfId="51863"/>
    <cellStyle name="Total 3 3 4 2 3" xfId="5202"/>
    <cellStyle name="Total 3 3 4 2 3 2" xfId="15985"/>
    <cellStyle name="Total 3 3 4 2 3 2 2" xfId="51868"/>
    <cellStyle name="Total 3 3 4 2 3 3" xfId="18720"/>
    <cellStyle name="Total 3 3 4 2 3 3 2" xfId="51869"/>
    <cellStyle name="Total 3 3 4 2 3 4" xfId="51867"/>
    <cellStyle name="Total 3 3 4 2 4" xfId="9139"/>
    <cellStyle name="Total 3 3 4 2 4 2" xfId="51870"/>
    <cellStyle name="Total 3 3 4 2 5" xfId="14386"/>
    <cellStyle name="Total 3 3 4 2 5 2" xfId="51871"/>
    <cellStyle name="Total 3 3 4 2 6" xfId="15200"/>
    <cellStyle name="Total 3 3 4 2 6 2" xfId="51872"/>
    <cellStyle name="Total 3 3 4 2 7" xfId="51862"/>
    <cellStyle name="Total 3 3 4 3" xfId="3430"/>
    <cellStyle name="Total 3 3 4 3 2" xfId="7484"/>
    <cellStyle name="Total 3 3 4 3 2 2" xfId="11460"/>
    <cellStyle name="Total 3 3 4 3 2 2 2" xfId="51875"/>
    <cellStyle name="Total 3 3 4 3 2 3" xfId="17701"/>
    <cellStyle name="Total 3 3 4 3 2 3 2" xfId="51876"/>
    <cellStyle name="Total 3 3 4 3 2 4" xfId="21002"/>
    <cellStyle name="Total 3 3 4 3 2 4 2" xfId="51877"/>
    <cellStyle name="Total 3 3 4 3 2 5" xfId="51874"/>
    <cellStyle name="Total 3 3 4 3 3" xfId="5776"/>
    <cellStyle name="Total 3 3 4 3 3 2" xfId="16410"/>
    <cellStyle name="Total 3 3 4 3 3 2 2" xfId="51879"/>
    <cellStyle name="Total 3 3 4 3 3 3" xfId="19294"/>
    <cellStyle name="Total 3 3 4 3 3 3 2" xfId="51880"/>
    <cellStyle name="Total 3 3 4 3 3 4" xfId="51878"/>
    <cellStyle name="Total 3 3 4 3 4" xfId="9353"/>
    <cellStyle name="Total 3 3 4 3 4 2" xfId="51881"/>
    <cellStyle name="Total 3 3 4 3 5" xfId="14662"/>
    <cellStyle name="Total 3 3 4 3 5 2" xfId="51882"/>
    <cellStyle name="Total 3 3 4 3 6" xfId="13515"/>
    <cellStyle name="Total 3 3 4 3 6 2" xfId="51883"/>
    <cellStyle name="Total 3 3 4 3 7" xfId="51873"/>
    <cellStyle name="Total 3 3 4 4" xfId="3813"/>
    <cellStyle name="Total 3 3 4 4 2" xfId="7634"/>
    <cellStyle name="Total 3 3 4 4 2 2" xfId="11602"/>
    <cellStyle name="Total 3 3 4 4 2 2 2" xfId="51886"/>
    <cellStyle name="Total 3 3 4 4 2 3" xfId="17834"/>
    <cellStyle name="Total 3 3 4 4 2 3 2" xfId="51887"/>
    <cellStyle name="Total 3 3 4 4 2 4" xfId="21152"/>
    <cellStyle name="Total 3 3 4 4 2 4 2" xfId="51888"/>
    <cellStyle name="Total 3 3 4 4 2 5" xfId="51885"/>
    <cellStyle name="Total 3 3 4 4 3" xfId="5926"/>
    <cellStyle name="Total 3 3 4 4 3 2" xfId="16543"/>
    <cellStyle name="Total 3 3 4 4 3 2 2" xfId="51890"/>
    <cellStyle name="Total 3 3 4 4 3 3" xfId="19444"/>
    <cellStyle name="Total 3 3 4 4 3 3 2" xfId="51891"/>
    <cellStyle name="Total 3 3 4 4 3 4" xfId="51889"/>
    <cellStyle name="Total 3 3 4 4 4" xfId="9531"/>
    <cellStyle name="Total 3 3 4 4 4 2" xfId="51892"/>
    <cellStyle name="Total 3 3 4 4 5" xfId="14937"/>
    <cellStyle name="Total 3 3 4 4 5 2" xfId="51893"/>
    <cellStyle name="Total 3 3 4 4 6" xfId="13146"/>
    <cellStyle name="Total 3 3 4 4 6 2" xfId="51894"/>
    <cellStyle name="Total 3 3 4 4 7" xfId="51884"/>
    <cellStyle name="Total 3 3 4 5" xfId="4195"/>
    <cellStyle name="Total 3 3 4 5 2" xfId="7866"/>
    <cellStyle name="Total 3 3 4 5 2 2" xfId="11834"/>
    <cellStyle name="Total 3 3 4 5 2 2 2" xfId="51897"/>
    <cellStyle name="Total 3 3 4 5 2 3" xfId="18005"/>
    <cellStyle name="Total 3 3 4 5 2 3 2" xfId="51898"/>
    <cellStyle name="Total 3 3 4 5 2 4" xfId="21384"/>
    <cellStyle name="Total 3 3 4 5 2 4 2" xfId="51899"/>
    <cellStyle name="Total 3 3 4 5 2 5" xfId="51896"/>
    <cellStyle name="Total 3 3 4 5 3" xfId="6158"/>
    <cellStyle name="Total 3 3 4 5 3 2" xfId="16714"/>
    <cellStyle name="Total 3 3 4 5 3 2 2" xfId="51901"/>
    <cellStyle name="Total 3 3 4 5 3 3" xfId="19676"/>
    <cellStyle name="Total 3 3 4 5 3 3 2" xfId="51902"/>
    <cellStyle name="Total 3 3 4 5 3 4" xfId="51900"/>
    <cellStyle name="Total 3 3 4 5 4" xfId="9708"/>
    <cellStyle name="Total 3 3 4 5 4 2" xfId="51903"/>
    <cellStyle name="Total 3 3 4 5 5" xfId="15211"/>
    <cellStyle name="Total 3 3 4 5 5 2" xfId="51904"/>
    <cellStyle name="Total 3 3 4 5 6" xfId="12764"/>
    <cellStyle name="Total 3 3 4 5 6 2" xfId="51905"/>
    <cellStyle name="Total 3 3 4 5 7" xfId="51895"/>
    <cellStyle name="Total 3 3 4 6" xfId="6390"/>
    <cellStyle name="Total 3 3 4 6 2" xfId="8098"/>
    <cellStyle name="Total 3 3 4 6 2 2" xfId="12066"/>
    <cellStyle name="Total 3 3 4 6 2 2 2" xfId="51908"/>
    <cellStyle name="Total 3 3 4 6 2 3" xfId="18176"/>
    <cellStyle name="Total 3 3 4 6 2 3 2" xfId="51909"/>
    <cellStyle name="Total 3 3 4 6 2 4" xfId="21616"/>
    <cellStyle name="Total 3 3 4 6 2 4 2" xfId="51910"/>
    <cellStyle name="Total 3 3 4 6 2 5" xfId="51907"/>
    <cellStyle name="Total 3 3 4 6 3" xfId="10524"/>
    <cellStyle name="Total 3 3 4 6 3 2" xfId="51911"/>
    <cellStyle name="Total 3 3 4 6 4" xfId="16884"/>
    <cellStyle name="Total 3 3 4 6 4 2" xfId="51912"/>
    <cellStyle name="Total 3 3 4 6 5" xfId="19908"/>
    <cellStyle name="Total 3 3 4 6 5 2" xfId="51913"/>
    <cellStyle name="Total 3 3 4 6 6" xfId="51906"/>
    <cellStyle name="Total 3 3 4 7" xfId="5378"/>
    <cellStyle name="Total 3 3 4 7 2" xfId="10119"/>
    <cellStyle name="Total 3 3 4 7 2 2" xfId="51915"/>
    <cellStyle name="Total 3 3 4 7 3" xfId="16122"/>
    <cellStyle name="Total 3 3 4 7 3 2" xfId="51916"/>
    <cellStyle name="Total 3 3 4 7 4" xfId="18896"/>
    <cellStyle name="Total 3 3 4 7 4 2" xfId="51917"/>
    <cellStyle name="Total 3 3 4 7 5" xfId="51914"/>
    <cellStyle name="Total 3 3 4 8" xfId="7086"/>
    <cellStyle name="Total 3 3 4 8 2" xfId="11107"/>
    <cellStyle name="Total 3 3 4 8 2 2" xfId="51919"/>
    <cellStyle name="Total 3 3 4 8 3" xfId="17414"/>
    <cellStyle name="Total 3 3 4 8 3 2" xfId="51920"/>
    <cellStyle name="Total 3 3 4 8 4" xfId="20604"/>
    <cellStyle name="Total 3 3 4 8 4 2" xfId="51921"/>
    <cellStyle name="Total 3 3 4 8 5" xfId="51918"/>
    <cellStyle name="Total 3 3 4 9" xfId="4473"/>
    <cellStyle name="Total 3 3 4 9 2" xfId="15437"/>
    <cellStyle name="Total 3 3 4 9 2 2" xfId="51923"/>
    <cellStyle name="Total 3 3 4 9 3" xfId="12500"/>
    <cellStyle name="Total 3 3 4 9 3 2" xfId="51924"/>
    <cellStyle name="Total 3 3 4 9 4" xfId="51922"/>
    <cellStyle name="Total 3 3 5" xfId="2475"/>
    <cellStyle name="Total 3 3 5 10" xfId="51925"/>
    <cellStyle name="Total 3 3 5 2" xfId="2862"/>
    <cellStyle name="Total 3 3 5 2 2" xfId="6711"/>
    <cellStyle name="Total 3 3 5 2 2 2" xfId="17114"/>
    <cellStyle name="Total 3 3 5 2 2 2 2" xfId="51928"/>
    <cellStyle name="Total 3 3 5 2 2 3" xfId="20229"/>
    <cellStyle name="Total 3 3 5 2 2 3 2" xfId="51929"/>
    <cellStyle name="Total 3 3 5 2 2 4" xfId="51927"/>
    <cellStyle name="Total 3 3 5 2 3" xfId="8988"/>
    <cellStyle name="Total 3 3 5 2 3 2" xfId="51930"/>
    <cellStyle name="Total 3 3 5 2 4" xfId="14239"/>
    <cellStyle name="Total 3 3 5 2 4 2" xfId="51931"/>
    <cellStyle name="Total 3 3 5 2 5" xfId="17410"/>
    <cellStyle name="Total 3 3 5 2 5 2" xfId="51932"/>
    <cellStyle name="Total 3 3 5 2 6" xfId="51926"/>
    <cellStyle name="Total 3 3 5 3" xfId="3245"/>
    <cellStyle name="Total 3 3 5 3 2" xfId="14515"/>
    <cellStyle name="Total 3 3 5 3 2 2" xfId="51934"/>
    <cellStyle name="Total 3 3 5 3 3" xfId="17238"/>
    <cellStyle name="Total 3 3 5 3 3 2" xfId="51935"/>
    <cellStyle name="Total 3 3 5 3 4" xfId="51933"/>
    <cellStyle name="Total 3 3 5 4" xfId="3628"/>
    <cellStyle name="Total 3 3 5 4 2" xfId="14790"/>
    <cellStyle name="Total 3 3 5 4 2 2" xfId="51937"/>
    <cellStyle name="Total 3 3 5 4 3" xfId="13326"/>
    <cellStyle name="Total 3 3 5 4 3 2" xfId="51938"/>
    <cellStyle name="Total 3 3 5 4 4" xfId="51936"/>
    <cellStyle name="Total 3 3 5 5" xfId="4010"/>
    <cellStyle name="Total 3 3 5 5 2" xfId="15064"/>
    <cellStyle name="Total 3 3 5 5 2 2" xfId="51940"/>
    <cellStyle name="Total 3 3 5 5 3" xfId="12949"/>
    <cellStyle name="Total 3 3 5 5 3 2" xfId="51941"/>
    <cellStyle name="Total 3 3 5 5 4" xfId="51939"/>
    <cellStyle name="Total 3 3 5 6" xfId="5002"/>
    <cellStyle name="Total 3 3 5 6 2" xfId="15823"/>
    <cellStyle name="Total 3 3 5 6 2 2" xfId="51943"/>
    <cellStyle name="Total 3 3 5 6 3" xfId="18520"/>
    <cellStyle name="Total 3 3 5 6 3 2" xfId="51944"/>
    <cellStyle name="Total 3 3 5 6 4" xfId="51942"/>
    <cellStyle name="Total 3 3 5 7" xfId="8623"/>
    <cellStyle name="Total 3 3 5 7 2" xfId="51945"/>
    <cellStyle name="Total 3 3 5 8" xfId="13959"/>
    <cellStyle name="Total 3 3 5 8 2" xfId="51946"/>
    <cellStyle name="Total 3 3 5 9" xfId="14212"/>
    <cellStyle name="Total 3 3 5 9 2" xfId="51947"/>
    <cellStyle name="Total 3 3 6" xfId="5631"/>
    <cellStyle name="Total 3 3 6 2" xfId="7339"/>
    <cellStyle name="Total 3 3 6 2 2" xfId="11337"/>
    <cellStyle name="Total 3 3 6 2 2 2" xfId="51950"/>
    <cellStyle name="Total 3 3 6 2 3" xfId="17597"/>
    <cellStyle name="Total 3 3 6 2 3 2" xfId="51951"/>
    <cellStyle name="Total 3 3 6 2 4" xfId="20857"/>
    <cellStyle name="Total 3 3 6 2 4 2" xfId="51952"/>
    <cellStyle name="Total 3 3 6 2 5" xfId="51949"/>
    <cellStyle name="Total 3 3 6 3" xfId="10303"/>
    <cellStyle name="Total 3 3 6 3 2" xfId="51953"/>
    <cellStyle name="Total 3 3 6 4" xfId="16305"/>
    <cellStyle name="Total 3 3 6 4 2" xfId="51954"/>
    <cellStyle name="Total 3 3 6 5" xfId="19149"/>
    <cellStyle name="Total 3 3 6 5 2" xfId="51955"/>
    <cellStyle name="Total 3 3 6 6" xfId="51948"/>
    <cellStyle name="Total 3 3 7" xfId="4922"/>
    <cellStyle name="Total 3 3 7 2" xfId="6631"/>
    <cellStyle name="Total 3 3 7 2 2" xfId="10762"/>
    <cellStyle name="Total 3 3 7 2 2 2" xfId="51958"/>
    <cellStyle name="Total 3 3 7 2 3" xfId="17045"/>
    <cellStyle name="Total 3 3 7 2 3 2" xfId="51959"/>
    <cellStyle name="Total 3 3 7 2 4" xfId="20149"/>
    <cellStyle name="Total 3 3 7 2 4 2" xfId="51960"/>
    <cellStyle name="Total 3 3 7 2 5" xfId="51957"/>
    <cellStyle name="Total 3 3 7 3" xfId="9936"/>
    <cellStyle name="Total 3 3 7 3 2" xfId="51961"/>
    <cellStyle name="Total 3 3 7 4" xfId="15755"/>
    <cellStyle name="Total 3 3 7 4 2" xfId="51962"/>
    <cellStyle name="Total 3 3 7 5" xfId="18440"/>
    <cellStyle name="Total 3 3 7 5 2" xfId="51963"/>
    <cellStyle name="Total 3 3 7 6" xfId="51956"/>
    <cellStyle name="Total 3 3 8" xfId="5586"/>
    <cellStyle name="Total 3 3 8 2" xfId="7294"/>
    <cellStyle name="Total 3 3 8 2 2" xfId="11304"/>
    <cellStyle name="Total 3 3 8 2 2 2" xfId="51966"/>
    <cellStyle name="Total 3 3 8 2 3" xfId="17559"/>
    <cellStyle name="Total 3 3 8 2 3 2" xfId="51967"/>
    <cellStyle name="Total 3 3 8 2 4" xfId="20812"/>
    <cellStyle name="Total 3 3 8 2 4 2" xfId="51968"/>
    <cellStyle name="Total 3 3 8 2 5" xfId="51965"/>
    <cellStyle name="Total 3 3 8 3" xfId="10285"/>
    <cellStyle name="Total 3 3 8 3 2" xfId="51969"/>
    <cellStyle name="Total 3 3 8 4" xfId="16267"/>
    <cellStyle name="Total 3 3 8 4 2" xfId="51970"/>
    <cellStyle name="Total 3 3 8 5" xfId="19104"/>
    <cellStyle name="Total 3 3 8 5 2" xfId="51971"/>
    <cellStyle name="Total 3 3 8 6" xfId="51964"/>
    <cellStyle name="Total 3 3 9" xfId="4984"/>
    <cellStyle name="Total 3 3 9 2" xfId="6693"/>
    <cellStyle name="Total 3 3 9 2 2" xfId="10819"/>
    <cellStyle name="Total 3 3 9 2 2 2" xfId="51974"/>
    <cellStyle name="Total 3 3 9 2 3" xfId="17096"/>
    <cellStyle name="Total 3 3 9 2 3 2" xfId="51975"/>
    <cellStyle name="Total 3 3 9 2 4" xfId="20211"/>
    <cellStyle name="Total 3 3 9 2 4 2" xfId="51976"/>
    <cellStyle name="Total 3 3 9 2 5" xfId="51973"/>
    <cellStyle name="Total 3 3 9 3" xfId="9959"/>
    <cellStyle name="Total 3 3 9 3 2" xfId="51977"/>
    <cellStyle name="Total 3 3 9 4" xfId="15805"/>
    <cellStyle name="Total 3 3 9 4 2" xfId="51978"/>
    <cellStyle name="Total 3 3 9 5" xfId="18502"/>
    <cellStyle name="Total 3 3 9 5 2" xfId="51979"/>
    <cellStyle name="Total 3 3 9 6" xfId="51972"/>
    <cellStyle name="Total 3 4" xfId="2489"/>
    <cellStyle name="Total 3 4 10" xfId="51980"/>
    <cellStyle name="Total 3 4 2" xfId="2876"/>
    <cellStyle name="Total 3 4 2 2" xfId="6638"/>
    <cellStyle name="Total 3 4 2 2 2" xfId="17051"/>
    <cellStyle name="Total 3 4 2 2 2 2" xfId="51983"/>
    <cellStyle name="Total 3 4 2 2 3" xfId="20156"/>
    <cellStyle name="Total 3 4 2 2 3 2" xfId="51984"/>
    <cellStyle name="Total 3 4 2 2 4" xfId="51982"/>
    <cellStyle name="Total 3 4 2 3" xfId="8996"/>
    <cellStyle name="Total 3 4 2 3 2" xfId="51985"/>
    <cellStyle name="Total 3 4 2 4" xfId="14250"/>
    <cellStyle name="Total 3 4 2 4 2" xfId="51986"/>
    <cellStyle name="Total 3 4 2 5" xfId="17147"/>
    <cellStyle name="Total 3 4 2 5 2" xfId="51987"/>
    <cellStyle name="Total 3 4 2 6" xfId="51981"/>
    <cellStyle name="Total 3 4 3" xfId="3259"/>
    <cellStyle name="Total 3 4 3 2" xfId="14526"/>
    <cellStyle name="Total 3 4 3 2 2" xfId="51989"/>
    <cellStyle name="Total 3 4 3 3" xfId="16219"/>
    <cellStyle name="Total 3 4 3 3 2" xfId="51990"/>
    <cellStyle name="Total 3 4 3 4" xfId="51988"/>
    <cellStyle name="Total 3 4 4" xfId="3642"/>
    <cellStyle name="Total 3 4 4 2" xfId="14801"/>
    <cellStyle name="Total 3 4 4 2 2" xfId="51992"/>
    <cellStyle name="Total 3 4 4 3" xfId="13317"/>
    <cellStyle name="Total 3 4 4 3 2" xfId="51993"/>
    <cellStyle name="Total 3 4 4 4" xfId="51991"/>
    <cellStyle name="Total 3 4 5" xfId="4024"/>
    <cellStyle name="Total 3 4 5 2" xfId="15075"/>
    <cellStyle name="Total 3 4 5 2 2" xfId="51995"/>
    <cellStyle name="Total 3 4 5 3" xfId="12935"/>
    <cellStyle name="Total 3 4 5 3 2" xfId="51996"/>
    <cellStyle name="Total 3 4 5 4" xfId="51994"/>
    <cellStyle name="Total 3 4 6" xfId="4929"/>
    <cellStyle name="Total 3 4 6 2" xfId="15761"/>
    <cellStyle name="Total 3 4 6 2 2" xfId="51998"/>
    <cellStyle name="Total 3 4 6 3" xfId="18447"/>
    <cellStyle name="Total 3 4 6 3 2" xfId="51999"/>
    <cellStyle name="Total 3 4 6 4" xfId="51997"/>
    <cellStyle name="Total 3 4 7" xfId="8632"/>
    <cellStyle name="Total 3 4 7 2" xfId="52000"/>
    <cellStyle name="Total 3 4 8" xfId="13970"/>
    <cellStyle name="Total 3 4 8 2" xfId="52001"/>
    <cellStyle name="Total 3 4 9" xfId="18268"/>
    <cellStyle name="Total 3 4 9 2" xfId="52002"/>
    <cellStyle name="Total 3 5" xfId="2603"/>
    <cellStyle name="Total 3 5 10" xfId="52003"/>
    <cellStyle name="Total 3 5 2" xfId="2990"/>
    <cellStyle name="Total 3 5 2 2" xfId="6624"/>
    <cellStyle name="Total 3 5 2 2 2" xfId="17039"/>
    <cellStyle name="Total 3 5 2 2 2 2" xfId="52006"/>
    <cellStyle name="Total 3 5 2 2 3" xfId="20142"/>
    <cellStyle name="Total 3 5 2 2 3 2" xfId="52007"/>
    <cellStyle name="Total 3 5 2 2 4" xfId="52005"/>
    <cellStyle name="Total 3 5 2 3" xfId="9082"/>
    <cellStyle name="Total 3 5 2 3 2" xfId="52008"/>
    <cellStyle name="Total 3 5 2 4" xfId="14339"/>
    <cellStyle name="Total 3 5 2 4 2" xfId="52009"/>
    <cellStyle name="Total 3 5 2 5" xfId="13745"/>
    <cellStyle name="Total 3 5 2 5 2" xfId="52010"/>
    <cellStyle name="Total 3 5 2 6" xfId="52004"/>
    <cellStyle name="Total 3 5 3" xfId="3373"/>
    <cellStyle name="Total 3 5 3 2" xfId="14615"/>
    <cellStyle name="Total 3 5 3 2 2" xfId="52012"/>
    <cellStyle name="Total 3 5 3 3" xfId="13646"/>
    <cellStyle name="Total 3 5 3 3 2" xfId="52013"/>
    <cellStyle name="Total 3 5 3 4" xfId="52011"/>
    <cellStyle name="Total 3 5 4" xfId="3756"/>
    <cellStyle name="Total 3 5 4 2" xfId="14890"/>
    <cellStyle name="Total 3 5 4 2 2" xfId="52015"/>
    <cellStyle name="Total 3 5 4 3" xfId="13203"/>
    <cellStyle name="Total 3 5 4 3 2" xfId="52016"/>
    <cellStyle name="Total 3 5 4 4" xfId="52014"/>
    <cellStyle name="Total 3 5 5" xfId="4138"/>
    <cellStyle name="Total 3 5 5 2" xfId="15164"/>
    <cellStyle name="Total 3 5 5 2 2" xfId="52018"/>
    <cellStyle name="Total 3 5 5 3" xfId="12821"/>
    <cellStyle name="Total 3 5 5 3 2" xfId="52019"/>
    <cellStyle name="Total 3 5 5 4" xfId="52017"/>
    <cellStyle name="Total 3 5 6" xfId="4915"/>
    <cellStyle name="Total 3 5 6 2" xfId="15749"/>
    <cellStyle name="Total 3 5 6 2 2" xfId="52021"/>
    <cellStyle name="Total 3 5 6 3" xfId="18433"/>
    <cellStyle name="Total 3 5 6 3 2" xfId="52022"/>
    <cellStyle name="Total 3 5 6 4" xfId="52020"/>
    <cellStyle name="Total 3 5 7" xfId="8733"/>
    <cellStyle name="Total 3 5 7 2" xfId="52023"/>
    <cellStyle name="Total 3 5 8" xfId="14059"/>
    <cellStyle name="Total 3 5 8 2" xfId="52024"/>
    <cellStyle name="Total 3 5 9" xfId="17882"/>
    <cellStyle name="Total 3 5 9 2" xfId="52025"/>
    <cellStyle name="Total 3 6" xfId="5831"/>
    <cellStyle name="Total 3 6 2" xfId="7539"/>
    <cellStyle name="Total 3 6 2 2" xfId="11509"/>
    <cellStyle name="Total 3 6 2 2 2" xfId="52028"/>
    <cellStyle name="Total 3 6 2 3" xfId="17746"/>
    <cellStyle name="Total 3 6 2 3 2" xfId="52029"/>
    <cellStyle name="Total 3 6 2 4" xfId="21057"/>
    <cellStyle name="Total 3 6 2 4 2" xfId="52030"/>
    <cellStyle name="Total 3 6 2 5" xfId="52027"/>
    <cellStyle name="Total 3 6 3" xfId="10362"/>
    <cellStyle name="Total 3 6 3 2" xfId="52031"/>
    <cellStyle name="Total 3 6 4" xfId="16455"/>
    <cellStyle name="Total 3 6 4 2" xfId="52032"/>
    <cellStyle name="Total 3 6 5" xfId="19349"/>
    <cellStyle name="Total 3 6 5 2" xfId="52033"/>
    <cellStyle name="Total 3 6 6" xfId="52026"/>
    <cellStyle name="Total 3 7" xfId="21865"/>
    <cellStyle name="Total 3 7 2" xfId="52034"/>
    <cellStyle name="Total 3 8" xfId="29077"/>
    <cellStyle name="Total 3 9" xfId="56176"/>
    <cellStyle name="Verificar Célula" xfId="67"/>
    <cellStyle name="Vírgula" xfId="1641" builtinId="3"/>
    <cellStyle name="Vírgula 10" xfId="22348"/>
    <cellStyle name="Vírgula 10 2" xfId="23235"/>
    <cellStyle name="Vírgula 10 2 2" xfId="25011"/>
    <cellStyle name="Vírgula 10 2 2 2" xfId="28562"/>
    <cellStyle name="Vírgula 10 2 2 2 2" xfId="55636"/>
    <cellStyle name="Vírgula 10 2 2 3" xfId="52037"/>
    <cellStyle name="Vírgula 10 2 3" xfId="26786"/>
    <cellStyle name="Vírgula 10 2 3 2" xfId="55635"/>
    <cellStyle name="Vírgula 10 2 4" xfId="52036"/>
    <cellStyle name="Vírgula 10 3" xfId="24123"/>
    <cellStyle name="Vírgula 10 3 2" xfId="27674"/>
    <cellStyle name="Vírgula 10 3 2 2" xfId="55637"/>
    <cellStyle name="Vírgula 10 3 3" xfId="52038"/>
    <cellStyle name="Vírgula 10 4" xfId="25899"/>
    <cellStyle name="Vírgula 10 4 2" xfId="55634"/>
    <cellStyle name="Vírgula 10 5" xfId="52035"/>
    <cellStyle name="Vírgula 11" xfId="22732"/>
    <cellStyle name="Vírgula 11 2" xfId="24508"/>
    <cellStyle name="Vírgula 11 2 2" xfId="28059"/>
    <cellStyle name="Vírgula 11 2 2 2" xfId="55639"/>
    <cellStyle name="Vírgula 11 2 3" xfId="52040"/>
    <cellStyle name="Vírgula 11 3" xfId="26283"/>
    <cellStyle name="Vírgula 11 3 2" xfId="55638"/>
    <cellStyle name="Vírgula 11 4" xfId="52039"/>
    <cellStyle name="Vírgula 12" xfId="23620"/>
    <cellStyle name="Vírgula 12 2" xfId="27171"/>
    <cellStyle name="Vírgula 12 2 2" xfId="55640"/>
    <cellStyle name="Vírgula 12 3" xfId="52041"/>
    <cellStyle name="Vírgula 13" xfId="25396"/>
    <cellStyle name="Vírgula 13 2" xfId="52436"/>
    <cellStyle name="Vírgula 14" xfId="28947"/>
    <cellStyle name="Vírgula 14 2" xfId="52441"/>
    <cellStyle name="Vírgula 15" xfId="29088"/>
    <cellStyle name="Vírgula 16" xfId="56027"/>
    <cellStyle name="Vírgula 2" xfId="1638"/>
    <cellStyle name="Vírgula 2 2" xfId="1639"/>
    <cellStyle name="Vírgula 2 2 2" xfId="1828"/>
    <cellStyle name="Vírgula 2 2 2 10" xfId="56177"/>
    <cellStyle name="Vírgula 2 2 2 2" xfId="22037"/>
    <cellStyle name="Vírgula 2 2 2 2 2" xfId="22600"/>
    <cellStyle name="Vírgula 2 2 2 2 2 2" xfId="23487"/>
    <cellStyle name="Vírgula 2 2 2 2 2 2 2" xfId="25263"/>
    <cellStyle name="Vírgula 2 2 2 2 2 2 2 2" xfId="28814"/>
    <cellStyle name="Vírgula 2 2 2 2 2 2 2 2 2" xfId="55644"/>
    <cellStyle name="Vírgula 2 2 2 2 2 2 2 3" xfId="52045"/>
    <cellStyle name="Vírgula 2 2 2 2 2 2 3" xfId="27038"/>
    <cellStyle name="Vírgula 2 2 2 2 2 2 3 2" xfId="55643"/>
    <cellStyle name="Vírgula 2 2 2 2 2 2 4" xfId="52044"/>
    <cellStyle name="Vírgula 2 2 2 2 2 3" xfId="24375"/>
    <cellStyle name="Vírgula 2 2 2 2 2 3 2" xfId="27926"/>
    <cellStyle name="Vírgula 2 2 2 2 2 3 2 2" xfId="55645"/>
    <cellStyle name="Vírgula 2 2 2 2 2 3 3" xfId="52046"/>
    <cellStyle name="Vírgula 2 2 2 2 2 4" xfId="26151"/>
    <cellStyle name="Vírgula 2 2 2 2 2 4 2" xfId="55642"/>
    <cellStyle name="Vírgula 2 2 2 2 2 5" xfId="52043"/>
    <cellStyle name="Vírgula 2 2 2 2 3" xfId="22984"/>
    <cellStyle name="Vírgula 2 2 2 2 3 2" xfId="24760"/>
    <cellStyle name="Vírgula 2 2 2 2 3 2 2" xfId="28311"/>
    <cellStyle name="Vírgula 2 2 2 2 3 2 2 2" xfId="55647"/>
    <cellStyle name="Vírgula 2 2 2 2 3 2 3" xfId="52048"/>
    <cellStyle name="Vírgula 2 2 2 2 3 3" xfId="26535"/>
    <cellStyle name="Vírgula 2 2 2 2 3 3 2" xfId="55646"/>
    <cellStyle name="Vírgula 2 2 2 2 3 4" xfId="52047"/>
    <cellStyle name="Vírgula 2 2 2 2 4" xfId="23872"/>
    <cellStyle name="Vírgula 2 2 2 2 4 2" xfId="27423"/>
    <cellStyle name="Vírgula 2 2 2 2 4 2 2" xfId="55648"/>
    <cellStyle name="Vírgula 2 2 2 2 4 3" xfId="52049"/>
    <cellStyle name="Vírgula 2 2 2 2 5" xfId="25648"/>
    <cellStyle name="Vírgula 2 2 2 2 5 2" xfId="55641"/>
    <cellStyle name="Vírgula 2 2 2 2 6" xfId="52042"/>
    <cellStyle name="Vírgula 2 2 2 3" xfId="22341"/>
    <cellStyle name="Vírgula 2 2 2 3 2" xfId="23228"/>
    <cellStyle name="Vírgula 2 2 2 3 2 2" xfId="25004"/>
    <cellStyle name="Vírgula 2 2 2 3 2 2 2" xfId="28555"/>
    <cellStyle name="Vírgula 2 2 2 3 2 2 2 2" xfId="55651"/>
    <cellStyle name="Vírgula 2 2 2 3 2 2 3" xfId="52052"/>
    <cellStyle name="Vírgula 2 2 2 3 2 3" xfId="26779"/>
    <cellStyle name="Vírgula 2 2 2 3 2 3 2" xfId="55650"/>
    <cellStyle name="Vírgula 2 2 2 3 2 4" xfId="52051"/>
    <cellStyle name="Vírgula 2 2 2 3 3" xfId="24116"/>
    <cellStyle name="Vírgula 2 2 2 3 3 2" xfId="27667"/>
    <cellStyle name="Vírgula 2 2 2 3 3 2 2" xfId="55652"/>
    <cellStyle name="Vírgula 2 2 2 3 3 3" xfId="52053"/>
    <cellStyle name="Vírgula 2 2 2 3 4" xfId="25892"/>
    <cellStyle name="Vírgula 2 2 2 3 4 2" xfId="55649"/>
    <cellStyle name="Vírgula 2 2 2 3 5" xfId="52050"/>
    <cellStyle name="Vírgula 2 2 2 4" xfId="22460"/>
    <cellStyle name="Vírgula 2 2 2 4 2" xfId="23347"/>
    <cellStyle name="Vírgula 2 2 2 4 2 2" xfId="25123"/>
    <cellStyle name="Vírgula 2 2 2 4 2 2 2" xfId="28674"/>
    <cellStyle name="Vírgula 2 2 2 4 2 2 2 2" xfId="55655"/>
    <cellStyle name="Vírgula 2 2 2 4 2 2 3" xfId="52056"/>
    <cellStyle name="Vírgula 2 2 2 4 2 3" xfId="26898"/>
    <cellStyle name="Vírgula 2 2 2 4 2 3 2" xfId="55654"/>
    <cellStyle name="Vírgula 2 2 2 4 2 4" xfId="52055"/>
    <cellStyle name="Vírgula 2 2 2 4 3" xfId="24235"/>
    <cellStyle name="Vírgula 2 2 2 4 3 2" xfId="27786"/>
    <cellStyle name="Vírgula 2 2 2 4 3 2 2" xfId="55656"/>
    <cellStyle name="Vírgula 2 2 2 4 3 3" xfId="52057"/>
    <cellStyle name="Vírgula 2 2 2 4 4" xfId="26011"/>
    <cellStyle name="Vírgula 2 2 2 4 4 2" xfId="55653"/>
    <cellStyle name="Vírgula 2 2 2 4 5" xfId="52054"/>
    <cellStyle name="Vírgula 2 2 2 5" xfId="22844"/>
    <cellStyle name="Vírgula 2 2 2 5 2" xfId="24620"/>
    <cellStyle name="Vírgula 2 2 2 5 2 2" xfId="28171"/>
    <cellStyle name="Vírgula 2 2 2 5 2 2 2" xfId="55658"/>
    <cellStyle name="Vírgula 2 2 2 5 2 3" xfId="52059"/>
    <cellStyle name="Vírgula 2 2 2 5 3" xfId="26395"/>
    <cellStyle name="Vírgula 2 2 2 5 3 2" xfId="55657"/>
    <cellStyle name="Vírgula 2 2 2 5 4" xfId="52058"/>
    <cellStyle name="Vírgula 2 2 2 6" xfId="23732"/>
    <cellStyle name="Vírgula 2 2 2 6 2" xfId="27283"/>
    <cellStyle name="Vírgula 2 2 2 6 2 2" xfId="55659"/>
    <cellStyle name="Vírgula 2 2 2 6 3" xfId="52060"/>
    <cellStyle name="Vírgula 2 2 2 7" xfId="25508"/>
    <cellStyle name="Vírgula 2 2 2 7 2" xfId="52553"/>
    <cellStyle name="Vírgula 2 2 2 8" xfId="29059"/>
    <cellStyle name="Vírgula 2 2 2 9" xfId="29202"/>
    <cellStyle name="Vírgula 2 3" xfId="1827"/>
    <cellStyle name="Vírgula 2 3 10" xfId="29201"/>
    <cellStyle name="Vírgula 2 3 11" xfId="56178"/>
    <cellStyle name="Vírgula 2 3 2" xfId="1866"/>
    <cellStyle name="Vírgula 2 3 2 2" xfId="22048"/>
    <cellStyle name="Vírgula 2 3 2 2 2" xfId="22611"/>
    <cellStyle name="Vírgula 2 3 2 2 2 2" xfId="23498"/>
    <cellStyle name="Vírgula 2 3 2 2 2 2 2" xfId="25274"/>
    <cellStyle name="Vírgula 2 3 2 2 2 2 2 2" xfId="28825"/>
    <cellStyle name="Vírgula 2 3 2 2 2 2 2 2 2" xfId="55663"/>
    <cellStyle name="Vírgula 2 3 2 2 2 2 2 3" xfId="52064"/>
    <cellStyle name="Vírgula 2 3 2 2 2 2 3" xfId="27049"/>
    <cellStyle name="Vírgula 2 3 2 2 2 2 3 2" xfId="55662"/>
    <cellStyle name="Vírgula 2 3 2 2 2 2 4" xfId="52063"/>
    <cellStyle name="Vírgula 2 3 2 2 2 3" xfId="24386"/>
    <cellStyle name="Vírgula 2 3 2 2 2 3 2" xfId="27937"/>
    <cellStyle name="Vírgula 2 3 2 2 2 3 2 2" xfId="55664"/>
    <cellStyle name="Vírgula 2 3 2 2 2 3 3" xfId="52065"/>
    <cellStyle name="Vírgula 2 3 2 2 2 4" xfId="26162"/>
    <cellStyle name="Vírgula 2 3 2 2 2 4 2" xfId="55661"/>
    <cellStyle name="Vírgula 2 3 2 2 2 5" xfId="52062"/>
    <cellStyle name="Vírgula 2 3 2 2 3" xfId="22995"/>
    <cellStyle name="Vírgula 2 3 2 2 3 2" xfId="24771"/>
    <cellStyle name="Vírgula 2 3 2 2 3 2 2" xfId="28322"/>
    <cellStyle name="Vírgula 2 3 2 2 3 2 2 2" xfId="55666"/>
    <cellStyle name="Vírgula 2 3 2 2 3 2 3" xfId="52067"/>
    <cellStyle name="Vírgula 2 3 2 2 3 3" xfId="26546"/>
    <cellStyle name="Vírgula 2 3 2 2 3 3 2" xfId="55665"/>
    <cellStyle name="Vírgula 2 3 2 2 3 4" xfId="52066"/>
    <cellStyle name="Vírgula 2 3 2 2 4" xfId="23883"/>
    <cellStyle name="Vírgula 2 3 2 2 4 2" xfId="27434"/>
    <cellStyle name="Vírgula 2 3 2 2 4 2 2" xfId="55667"/>
    <cellStyle name="Vírgula 2 3 2 2 4 3" xfId="52068"/>
    <cellStyle name="Vírgula 2 3 2 2 5" xfId="25659"/>
    <cellStyle name="Vírgula 2 3 2 2 5 2" xfId="55660"/>
    <cellStyle name="Vírgula 2 3 2 2 6" xfId="52061"/>
    <cellStyle name="Vírgula 2 3 3" xfId="22036"/>
    <cellStyle name="Vírgula 2 3 3 2" xfId="22599"/>
    <cellStyle name="Vírgula 2 3 3 2 2" xfId="23486"/>
    <cellStyle name="Vírgula 2 3 3 2 2 2" xfId="25262"/>
    <cellStyle name="Vírgula 2 3 3 2 2 2 2" xfId="28813"/>
    <cellStyle name="Vírgula 2 3 3 2 2 2 2 2" xfId="55671"/>
    <cellStyle name="Vírgula 2 3 3 2 2 2 3" xfId="52072"/>
    <cellStyle name="Vírgula 2 3 3 2 2 3" xfId="27037"/>
    <cellStyle name="Vírgula 2 3 3 2 2 3 2" xfId="55670"/>
    <cellStyle name="Vírgula 2 3 3 2 2 4" xfId="52071"/>
    <cellStyle name="Vírgula 2 3 3 2 3" xfId="24374"/>
    <cellStyle name="Vírgula 2 3 3 2 3 2" xfId="27925"/>
    <cellStyle name="Vírgula 2 3 3 2 3 2 2" xfId="55672"/>
    <cellStyle name="Vírgula 2 3 3 2 3 3" xfId="52073"/>
    <cellStyle name="Vírgula 2 3 3 2 4" xfId="26150"/>
    <cellStyle name="Vírgula 2 3 3 2 4 2" xfId="55669"/>
    <cellStyle name="Vírgula 2 3 3 2 5" xfId="52070"/>
    <cellStyle name="Vírgula 2 3 3 3" xfId="22983"/>
    <cellStyle name="Vírgula 2 3 3 3 2" xfId="24759"/>
    <cellStyle name="Vírgula 2 3 3 3 2 2" xfId="28310"/>
    <cellStyle name="Vírgula 2 3 3 3 2 2 2" xfId="55674"/>
    <cellStyle name="Vírgula 2 3 3 3 2 3" xfId="52075"/>
    <cellStyle name="Vírgula 2 3 3 3 3" xfId="26534"/>
    <cellStyle name="Vírgula 2 3 3 3 3 2" xfId="55673"/>
    <cellStyle name="Vírgula 2 3 3 3 4" xfId="52074"/>
    <cellStyle name="Vírgula 2 3 3 4" xfId="23871"/>
    <cellStyle name="Vírgula 2 3 3 4 2" xfId="27422"/>
    <cellStyle name="Vírgula 2 3 3 4 2 2" xfId="55675"/>
    <cellStyle name="Vírgula 2 3 3 4 3" xfId="52076"/>
    <cellStyle name="Vírgula 2 3 3 5" xfId="25647"/>
    <cellStyle name="Vírgula 2 3 3 5 2" xfId="55668"/>
    <cellStyle name="Vírgula 2 3 3 6" xfId="52069"/>
    <cellStyle name="Vírgula 2 3 4" xfId="22340"/>
    <cellStyle name="Vírgula 2 3 4 2" xfId="23227"/>
    <cellStyle name="Vírgula 2 3 4 2 2" xfId="25003"/>
    <cellStyle name="Vírgula 2 3 4 2 2 2" xfId="28554"/>
    <cellStyle name="Vírgula 2 3 4 2 2 2 2" xfId="55678"/>
    <cellStyle name="Vírgula 2 3 4 2 2 3" xfId="52079"/>
    <cellStyle name="Vírgula 2 3 4 2 3" xfId="26778"/>
    <cellStyle name="Vírgula 2 3 4 2 3 2" xfId="55677"/>
    <cellStyle name="Vírgula 2 3 4 2 4" xfId="52078"/>
    <cellStyle name="Vírgula 2 3 4 3" xfId="24115"/>
    <cellStyle name="Vírgula 2 3 4 3 2" xfId="27666"/>
    <cellStyle name="Vírgula 2 3 4 3 2 2" xfId="55679"/>
    <cellStyle name="Vírgula 2 3 4 3 3" xfId="52080"/>
    <cellStyle name="Vírgula 2 3 4 4" xfId="25891"/>
    <cellStyle name="Vírgula 2 3 4 4 2" xfId="55676"/>
    <cellStyle name="Vírgula 2 3 4 5" xfId="52077"/>
    <cellStyle name="Vírgula 2 3 5" xfId="22459"/>
    <cellStyle name="Vírgula 2 3 5 2" xfId="23346"/>
    <cellStyle name="Vírgula 2 3 5 2 2" xfId="25122"/>
    <cellStyle name="Vírgula 2 3 5 2 2 2" xfId="28673"/>
    <cellStyle name="Vírgula 2 3 5 2 2 2 2" xfId="55682"/>
    <cellStyle name="Vírgula 2 3 5 2 2 3" xfId="52083"/>
    <cellStyle name="Vírgula 2 3 5 2 3" xfId="26897"/>
    <cellStyle name="Vírgula 2 3 5 2 3 2" xfId="55681"/>
    <cellStyle name="Vírgula 2 3 5 2 4" xfId="52082"/>
    <cellStyle name="Vírgula 2 3 5 3" xfId="24234"/>
    <cellStyle name="Vírgula 2 3 5 3 2" xfId="27785"/>
    <cellStyle name="Vírgula 2 3 5 3 2 2" xfId="55683"/>
    <cellStyle name="Vírgula 2 3 5 3 3" xfId="52084"/>
    <cellStyle name="Vírgula 2 3 5 4" xfId="26010"/>
    <cellStyle name="Vírgula 2 3 5 4 2" xfId="55680"/>
    <cellStyle name="Vírgula 2 3 5 5" xfId="52081"/>
    <cellStyle name="Vírgula 2 3 6" xfId="22843"/>
    <cellStyle name="Vírgula 2 3 6 2" xfId="24619"/>
    <cellStyle name="Vírgula 2 3 6 2 2" xfId="28170"/>
    <cellStyle name="Vírgula 2 3 6 2 2 2" xfId="55685"/>
    <cellStyle name="Vírgula 2 3 6 2 3" xfId="52086"/>
    <cellStyle name="Vírgula 2 3 6 3" xfId="26394"/>
    <cellStyle name="Vírgula 2 3 6 3 2" xfId="55684"/>
    <cellStyle name="Vírgula 2 3 6 4" xfId="52085"/>
    <cellStyle name="Vírgula 2 3 7" xfId="23731"/>
    <cellStyle name="Vírgula 2 3 7 2" xfId="27282"/>
    <cellStyle name="Vírgula 2 3 7 2 2" xfId="55686"/>
    <cellStyle name="Vírgula 2 3 7 3" xfId="52087"/>
    <cellStyle name="Vírgula 2 3 8" xfId="25507"/>
    <cellStyle name="Vírgula 2 3 8 2" xfId="52552"/>
    <cellStyle name="Vírgula 2 3 9" xfId="29058"/>
    <cellStyle name="Vírgula 2 4" xfId="1831"/>
    <cellStyle name="Vírgula 2 4 2" xfId="1909"/>
    <cellStyle name="Vírgula 2 4 2 2" xfId="2061"/>
    <cellStyle name="Vírgula 2 4 2 2 2" xfId="21913"/>
    <cellStyle name="Vírgula 2 4 2 2 2 2" xfId="22187"/>
    <cellStyle name="Vírgula 2 4 2 2 2 2 2" xfId="22727"/>
    <cellStyle name="Vírgula 2 4 2 2 2 2 2 2" xfId="23614"/>
    <cellStyle name="Vírgula 2 4 2 2 2 2 2 2 2" xfId="25390"/>
    <cellStyle name="Vírgula 2 4 2 2 2 2 2 2 2 2" xfId="28941"/>
    <cellStyle name="Vírgula 2 4 2 2 2 2 2 2 2 2 2" xfId="55690"/>
    <cellStyle name="Vírgula 2 4 2 2 2 2 2 2 2 3" xfId="52091"/>
    <cellStyle name="Vírgula 2 4 2 2 2 2 2 2 3" xfId="27165"/>
    <cellStyle name="Vírgula 2 4 2 2 2 2 2 2 3 2" xfId="55689"/>
    <cellStyle name="Vírgula 2 4 2 2 2 2 2 2 4" xfId="52090"/>
    <cellStyle name="Vírgula 2 4 2 2 2 2 2 3" xfId="24502"/>
    <cellStyle name="Vírgula 2 4 2 2 2 2 2 3 2" xfId="28053"/>
    <cellStyle name="Vírgula 2 4 2 2 2 2 2 3 2 2" xfId="55691"/>
    <cellStyle name="Vírgula 2 4 2 2 2 2 2 3 3" xfId="52092"/>
    <cellStyle name="Vírgula 2 4 2 2 2 2 2 4" xfId="26278"/>
    <cellStyle name="Vírgula 2 4 2 2 2 2 2 4 2" xfId="55688"/>
    <cellStyle name="Vírgula 2 4 2 2 2 2 2 5" xfId="52089"/>
    <cellStyle name="Vírgula 2 4 2 2 2 2 3" xfId="23111"/>
    <cellStyle name="Vírgula 2 4 2 2 2 2 3 2" xfId="24887"/>
    <cellStyle name="Vírgula 2 4 2 2 2 2 3 2 2" xfId="28438"/>
    <cellStyle name="Vírgula 2 4 2 2 2 2 3 2 2 2" xfId="55693"/>
    <cellStyle name="Vírgula 2 4 2 2 2 2 3 2 3" xfId="52094"/>
    <cellStyle name="Vírgula 2 4 2 2 2 2 3 3" xfId="26662"/>
    <cellStyle name="Vírgula 2 4 2 2 2 2 3 3 2" xfId="55692"/>
    <cellStyle name="Vírgula 2 4 2 2 2 2 3 4" xfId="52093"/>
    <cellStyle name="Vírgula 2 4 2 2 2 2 4" xfId="23999"/>
    <cellStyle name="Vírgula 2 4 2 2 2 2 4 2" xfId="27550"/>
    <cellStyle name="Vírgula 2 4 2 2 2 2 4 2 2" xfId="55694"/>
    <cellStyle name="Vírgula 2 4 2 2 2 2 4 3" xfId="52095"/>
    <cellStyle name="Vírgula 2 4 2 2 2 2 5" xfId="25775"/>
    <cellStyle name="Vírgula 2 4 2 2 2 2 5 2" xfId="55687"/>
    <cellStyle name="Vírgula 2 4 2 2 2 2 6" xfId="52088"/>
    <cellStyle name="Vírgula 2 4 2 2 3" xfId="22100"/>
    <cellStyle name="Vírgula 2 4 2 2 3 2" xfId="22663"/>
    <cellStyle name="Vírgula 2 4 2 2 3 2 2" xfId="23550"/>
    <cellStyle name="Vírgula 2 4 2 2 3 2 2 2" xfId="25326"/>
    <cellStyle name="Vírgula 2 4 2 2 3 2 2 2 2" xfId="28877"/>
    <cellStyle name="Vírgula 2 4 2 2 3 2 2 2 2 2" xfId="55698"/>
    <cellStyle name="Vírgula 2 4 2 2 3 2 2 2 3" xfId="52099"/>
    <cellStyle name="Vírgula 2 4 2 2 3 2 2 3" xfId="27101"/>
    <cellStyle name="Vírgula 2 4 2 2 3 2 2 3 2" xfId="55697"/>
    <cellStyle name="Vírgula 2 4 2 2 3 2 2 4" xfId="52098"/>
    <cellStyle name="Vírgula 2 4 2 2 3 2 3" xfId="24438"/>
    <cellStyle name="Vírgula 2 4 2 2 3 2 3 2" xfId="27989"/>
    <cellStyle name="Vírgula 2 4 2 2 3 2 3 2 2" xfId="55699"/>
    <cellStyle name="Vírgula 2 4 2 2 3 2 3 3" xfId="52100"/>
    <cellStyle name="Vírgula 2 4 2 2 3 2 4" xfId="26214"/>
    <cellStyle name="Vírgula 2 4 2 2 3 2 4 2" xfId="55696"/>
    <cellStyle name="Vírgula 2 4 2 2 3 2 5" xfId="52097"/>
    <cellStyle name="Vírgula 2 4 2 2 3 3" xfId="23047"/>
    <cellStyle name="Vírgula 2 4 2 2 3 3 2" xfId="24823"/>
    <cellStyle name="Vírgula 2 4 2 2 3 3 2 2" xfId="28374"/>
    <cellStyle name="Vírgula 2 4 2 2 3 3 2 2 2" xfId="55701"/>
    <cellStyle name="Vírgula 2 4 2 2 3 3 2 3" xfId="52102"/>
    <cellStyle name="Vírgula 2 4 2 2 3 3 3" xfId="26598"/>
    <cellStyle name="Vírgula 2 4 2 2 3 3 3 2" xfId="55700"/>
    <cellStyle name="Vírgula 2 4 2 2 3 3 4" xfId="52101"/>
    <cellStyle name="Vírgula 2 4 2 2 3 4" xfId="23935"/>
    <cellStyle name="Vírgula 2 4 2 2 3 4 2" xfId="27486"/>
    <cellStyle name="Vírgula 2 4 2 2 3 4 2 2" xfId="55702"/>
    <cellStyle name="Vírgula 2 4 2 2 3 4 3" xfId="52103"/>
    <cellStyle name="Vírgula 2 4 2 2 3 5" xfId="25711"/>
    <cellStyle name="Vírgula 2 4 2 2 3 5 2" xfId="55695"/>
    <cellStyle name="Vírgula 2 4 2 2 3 6" xfId="52096"/>
    <cellStyle name="Vírgula 2 4 2 3" xfId="22069"/>
    <cellStyle name="Vírgula 2 4 2 3 2" xfId="22632"/>
    <cellStyle name="Vírgula 2 4 2 3 2 2" xfId="23519"/>
    <cellStyle name="Vírgula 2 4 2 3 2 2 2" xfId="25295"/>
    <cellStyle name="Vírgula 2 4 2 3 2 2 2 2" xfId="28846"/>
    <cellStyle name="Vírgula 2 4 2 3 2 2 2 2 2" xfId="55706"/>
    <cellStyle name="Vírgula 2 4 2 3 2 2 2 3" xfId="52107"/>
    <cellStyle name="Vírgula 2 4 2 3 2 2 3" xfId="27070"/>
    <cellStyle name="Vírgula 2 4 2 3 2 2 3 2" xfId="55705"/>
    <cellStyle name="Vírgula 2 4 2 3 2 2 4" xfId="52106"/>
    <cellStyle name="Vírgula 2 4 2 3 2 3" xfId="24407"/>
    <cellStyle name="Vírgula 2 4 2 3 2 3 2" xfId="27958"/>
    <cellStyle name="Vírgula 2 4 2 3 2 3 2 2" xfId="55707"/>
    <cellStyle name="Vírgula 2 4 2 3 2 3 3" xfId="52108"/>
    <cellStyle name="Vírgula 2 4 2 3 2 4" xfId="26183"/>
    <cellStyle name="Vírgula 2 4 2 3 2 4 2" xfId="55704"/>
    <cellStyle name="Vírgula 2 4 2 3 2 5" xfId="52105"/>
    <cellStyle name="Vírgula 2 4 2 3 3" xfId="23016"/>
    <cellStyle name="Vírgula 2 4 2 3 3 2" xfId="24792"/>
    <cellStyle name="Vírgula 2 4 2 3 3 2 2" xfId="28343"/>
    <cellStyle name="Vírgula 2 4 2 3 3 2 2 2" xfId="55709"/>
    <cellStyle name="Vírgula 2 4 2 3 3 2 3" xfId="52110"/>
    <cellStyle name="Vírgula 2 4 2 3 3 3" xfId="26567"/>
    <cellStyle name="Vírgula 2 4 2 3 3 3 2" xfId="55708"/>
    <cellStyle name="Vírgula 2 4 2 3 3 4" xfId="52109"/>
    <cellStyle name="Vírgula 2 4 2 3 4" xfId="23904"/>
    <cellStyle name="Vírgula 2 4 2 3 4 2" xfId="27455"/>
    <cellStyle name="Vírgula 2 4 2 3 4 2 2" xfId="55710"/>
    <cellStyle name="Vírgula 2 4 2 3 4 3" xfId="52111"/>
    <cellStyle name="Vírgula 2 4 2 3 5" xfId="25680"/>
    <cellStyle name="Vírgula 2 4 2 3 5 2" xfId="55703"/>
    <cellStyle name="Vírgula 2 4 2 3 6" xfId="52104"/>
    <cellStyle name="Vírgula 2 4 3" xfId="21784"/>
    <cellStyle name="Vírgula 2 4 3 2" xfId="21800"/>
    <cellStyle name="Vírgula 2 4 3 2 2" xfId="22129"/>
    <cellStyle name="Vírgula 2 4 3 2 2 2" xfId="22692"/>
    <cellStyle name="Vírgula 2 4 3 2 2 2 2" xfId="23579"/>
    <cellStyle name="Vírgula 2 4 3 2 2 2 2 2" xfId="25355"/>
    <cellStyle name="Vírgula 2 4 3 2 2 2 2 2 2" xfId="28906"/>
    <cellStyle name="Vírgula 2 4 3 2 2 2 2 2 2 2" xfId="55714"/>
    <cellStyle name="Vírgula 2 4 3 2 2 2 2 2 3" xfId="52115"/>
    <cellStyle name="Vírgula 2 4 3 2 2 2 2 3" xfId="27130"/>
    <cellStyle name="Vírgula 2 4 3 2 2 2 2 3 2" xfId="55713"/>
    <cellStyle name="Vírgula 2 4 3 2 2 2 2 4" xfId="52114"/>
    <cellStyle name="Vírgula 2 4 3 2 2 2 3" xfId="24467"/>
    <cellStyle name="Vírgula 2 4 3 2 2 2 3 2" xfId="28018"/>
    <cellStyle name="Vírgula 2 4 3 2 2 2 3 2 2" xfId="55715"/>
    <cellStyle name="Vírgula 2 4 3 2 2 2 3 3" xfId="52116"/>
    <cellStyle name="Vírgula 2 4 3 2 2 2 4" xfId="26243"/>
    <cellStyle name="Vírgula 2 4 3 2 2 2 4 2" xfId="55712"/>
    <cellStyle name="Vírgula 2 4 3 2 2 2 5" xfId="52113"/>
    <cellStyle name="Vírgula 2 4 3 2 2 3" xfId="23076"/>
    <cellStyle name="Vírgula 2 4 3 2 2 3 2" xfId="24852"/>
    <cellStyle name="Vírgula 2 4 3 2 2 3 2 2" xfId="28403"/>
    <cellStyle name="Vírgula 2 4 3 2 2 3 2 2 2" xfId="55717"/>
    <cellStyle name="Vírgula 2 4 3 2 2 3 2 3" xfId="52118"/>
    <cellStyle name="Vírgula 2 4 3 2 2 3 3" xfId="26627"/>
    <cellStyle name="Vírgula 2 4 3 2 2 3 3 2" xfId="55716"/>
    <cellStyle name="Vírgula 2 4 3 2 2 3 4" xfId="52117"/>
    <cellStyle name="Vírgula 2 4 3 2 2 4" xfId="23964"/>
    <cellStyle name="Vírgula 2 4 3 2 2 4 2" xfId="27515"/>
    <cellStyle name="Vírgula 2 4 3 2 2 4 2 2" xfId="55718"/>
    <cellStyle name="Vírgula 2 4 3 2 2 4 3" xfId="52119"/>
    <cellStyle name="Vírgula 2 4 3 2 2 5" xfId="25740"/>
    <cellStyle name="Vírgula 2 4 3 2 2 5 2" xfId="55711"/>
    <cellStyle name="Vírgula 2 4 3 2 2 6" xfId="52112"/>
    <cellStyle name="Vírgula 2 4 3 3" xfId="21822"/>
    <cellStyle name="Vírgula 2 4 3 3 2" xfId="21860"/>
    <cellStyle name="Vírgula 2 4 3 3 2 2" xfId="22151"/>
    <cellStyle name="Vírgula 2 4 3 3 2 2 2" xfId="22714"/>
    <cellStyle name="Vírgula 2 4 3 3 2 2 2 2" xfId="23601"/>
    <cellStyle name="Vírgula 2 4 3 3 2 2 2 2 2" xfId="25377"/>
    <cellStyle name="Vírgula 2 4 3 3 2 2 2 2 2 2" xfId="28928"/>
    <cellStyle name="Vírgula 2 4 3 3 2 2 2 2 2 2 2" xfId="55722"/>
    <cellStyle name="Vírgula 2 4 3 3 2 2 2 2 2 3" xfId="52123"/>
    <cellStyle name="Vírgula 2 4 3 3 2 2 2 2 3" xfId="27152"/>
    <cellStyle name="Vírgula 2 4 3 3 2 2 2 2 3 2" xfId="55721"/>
    <cellStyle name="Vírgula 2 4 3 3 2 2 2 2 4" xfId="52122"/>
    <cellStyle name="Vírgula 2 4 3 3 2 2 2 3" xfId="24489"/>
    <cellStyle name="Vírgula 2 4 3 3 2 2 2 3 2" xfId="28040"/>
    <cellStyle name="Vírgula 2 4 3 3 2 2 2 3 2 2" xfId="55723"/>
    <cellStyle name="Vírgula 2 4 3 3 2 2 2 3 3" xfId="52124"/>
    <cellStyle name="Vírgula 2 4 3 3 2 2 2 4" xfId="26265"/>
    <cellStyle name="Vírgula 2 4 3 3 2 2 2 4 2" xfId="55720"/>
    <cellStyle name="Vírgula 2 4 3 3 2 2 2 5" xfId="52121"/>
    <cellStyle name="Vírgula 2 4 3 3 2 2 3" xfId="23098"/>
    <cellStyle name="Vírgula 2 4 3 3 2 2 3 2" xfId="24874"/>
    <cellStyle name="Vírgula 2 4 3 3 2 2 3 2 2" xfId="28425"/>
    <cellStyle name="Vírgula 2 4 3 3 2 2 3 2 2 2" xfId="55725"/>
    <cellStyle name="Vírgula 2 4 3 3 2 2 3 2 3" xfId="52126"/>
    <cellStyle name="Vírgula 2 4 3 3 2 2 3 3" xfId="26649"/>
    <cellStyle name="Vírgula 2 4 3 3 2 2 3 3 2" xfId="55724"/>
    <cellStyle name="Vírgula 2 4 3 3 2 2 3 4" xfId="52125"/>
    <cellStyle name="Vírgula 2 4 3 3 2 2 4" xfId="23986"/>
    <cellStyle name="Vírgula 2 4 3 3 2 2 4 2" xfId="27537"/>
    <cellStyle name="Vírgula 2 4 3 3 2 2 4 2 2" xfId="55726"/>
    <cellStyle name="Vírgula 2 4 3 3 2 2 4 3" xfId="52127"/>
    <cellStyle name="Vírgula 2 4 3 3 2 2 5" xfId="25762"/>
    <cellStyle name="Vírgula 2 4 3 3 2 2 5 2" xfId="55719"/>
    <cellStyle name="Vírgula 2 4 3 3 2 2 6" xfId="52120"/>
    <cellStyle name="Vírgula 2 4 3 3 3" xfId="21899"/>
    <cellStyle name="Vírgula 2 4 3 3 3 2" xfId="22173"/>
    <cellStyle name="Vírgula 2 4 3 3 3 2 2" xfId="22722"/>
    <cellStyle name="Vírgula 2 4 3 3 3 2 2 2" xfId="23609"/>
    <cellStyle name="Vírgula 2 4 3 3 3 2 2 2 2" xfId="25385"/>
    <cellStyle name="Vírgula 2 4 3 3 3 2 2 2 2 2" xfId="28936"/>
    <cellStyle name="Vírgula 2 4 3 3 3 2 2 2 2 2 2" xfId="55730"/>
    <cellStyle name="Vírgula 2 4 3 3 3 2 2 2 2 3" xfId="52131"/>
    <cellStyle name="Vírgula 2 4 3 3 3 2 2 2 3" xfId="27160"/>
    <cellStyle name="Vírgula 2 4 3 3 3 2 2 2 3 2" xfId="55729"/>
    <cellStyle name="Vírgula 2 4 3 3 3 2 2 2 4" xfId="52130"/>
    <cellStyle name="Vírgula 2 4 3 3 3 2 2 3" xfId="24497"/>
    <cellStyle name="Vírgula 2 4 3 3 3 2 2 3 2" xfId="28048"/>
    <cellStyle name="Vírgula 2 4 3 3 3 2 2 3 2 2" xfId="55731"/>
    <cellStyle name="Vírgula 2 4 3 3 3 2 2 3 3" xfId="52132"/>
    <cellStyle name="Vírgula 2 4 3 3 3 2 2 4" xfId="26273"/>
    <cellStyle name="Vírgula 2 4 3 3 3 2 2 4 2" xfId="55728"/>
    <cellStyle name="Vírgula 2 4 3 3 3 2 2 5" xfId="52129"/>
    <cellStyle name="Vírgula 2 4 3 3 3 2 3" xfId="23106"/>
    <cellStyle name="Vírgula 2 4 3 3 3 2 3 2" xfId="24882"/>
    <cellStyle name="Vírgula 2 4 3 3 3 2 3 2 2" xfId="28433"/>
    <cellStyle name="Vírgula 2 4 3 3 3 2 3 2 2 2" xfId="55733"/>
    <cellStyle name="Vírgula 2 4 3 3 3 2 3 2 3" xfId="52134"/>
    <cellStyle name="Vírgula 2 4 3 3 3 2 3 3" xfId="26657"/>
    <cellStyle name="Vírgula 2 4 3 3 3 2 3 3 2" xfId="55732"/>
    <cellStyle name="Vírgula 2 4 3 3 3 2 3 4" xfId="52133"/>
    <cellStyle name="Vírgula 2 4 3 3 3 2 4" xfId="23994"/>
    <cellStyle name="Vírgula 2 4 3 3 3 2 4 2" xfId="27545"/>
    <cellStyle name="Vírgula 2 4 3 3 3 2 4 2 2" xfId="55734"/>
    <cellStyle name="Vírgula 2 4 3 3 3 2 4 3" xfId="52135"/>
    <cellStyle name="Vírgula 2 4 3 3 3 2 5" xfId="25770"/>
    <cellStyle name="Vírgula 2 4 3 3 3 2 5 2" xfId="55727"/>
    <cellStyle name="Vírgula 2 4 3 3 3 2 6" xfId="52128"/>
    <cellStyle name="Vírgula 2 4 3 3 4" xfId="22137"/>
    <cellStyle name="Vírgula 2 4 3 3 4 2" xfId="22700"/>
    <cellStyle name="Vírgula 2 4 3 3 4 2 2" xfId="23587"/>
    <cellStyle name="Vírgula 2 4 3 3 4 2 2 2" xfId="25363"/>
    <cellStyle name="Vírgula 2 4 3 3 4 2 2 2 2" xfId="28914"/>
    <cellStyle name="Vírgula 2 4 3 3 4 2 2 2 2 2" xfId="55738"/>
    <cellStyle name="Vírgula 2 4 3 3 4 2 2 2 3" xfId="52139"/>
    <cellStyle name="Vírgula 2 4 3 3 4 2 2 3" xfId="27138"/>
    <cellStyle name="Vírgula 2 4 3 3 4 2 2 3 2" xfId="55737"/>
    <cellStyle name="Vírgula 2 4 3 3 4 2 2 4" xfId="52138"/>
    <cellStyle name="Vírgula 2 4 3 3 4 2 3" xfId="24475"/>
    <cellStyle name="Vírgula 2 4 3 3 4 2 3 2" xfId="28026"/>
    <cellStyle name="Vírgula 2 4 3 3 4 2 3 2 2" xfId="55739"/>
    <cellStyle name="Vírgula 2 4 3 3 4 2 3 3" xfId="52140"/>
    <cellStyle name="Vírgula 2 4 3 3 4 2 4" xfId="26251"/>
    <cellStyle name="Vírgula 2 4 3 3 4 2 4 2" xfId="55736"/>
    <cellStyle name="Vírgula 2 4 3 3 4 2 5" xfId="52137"/>
    <cellStyle name="Vírgula 2 4 3 3 4 3" xfId="23084"/>
    <cellStyle name="Vírgula 2 4 3 3 4 3 2" xfId="24860"/>
    <cellStyle name="Vírgula 2 4 3 3 4 3 2 2" xfId="28411"/>
    <cellStyle name="Vírgula 2 4 3 3 4 3 2 2 2" xfId="55741"/>
    <cellStyle name="Vírgula 2 4 3 3 4 3 2 3" xfId="52142"/>
    <cellStyle name="Vírgula 2 4 3 3 4 3 3" xfId="26635"/>
    <cellStyle name="Vírgula 2 4 3 3 4 3 3 2" xfId="55740"/>
    <cellStyle name="Vírgula 2 4 3 3 4 3 4" xfId="52141"/>
    <cellStyle name="Vírgula 2 4 3 3 4 4" xfId="23972"/>
    <cellStyle name="Vírgula 2 4 3 3 4 4 2" xfId="27523"/>
    <cellStyle name="Vírgula 2 4 3 3 4 4 2 2" xfId="55742"/>
    <cellStyle name="Vírgula 2 4 3 3 4 4 3" xfId="52143"/>
    <cellStyle name="Vírgula 2 4 3 3 4 5" xfId="25748"/>
    <cellStyle name="Vírgula 2 4 3 3 4 5 2" xfId="55735"/>
    <cellStyle name="Vírgula 2 4 3 3 4 6" xfId="52136"/>
    <cellStyle name="Vírgula 2 4 3 4" xfId="21838"/>
    <cellStyle name="Vírgula 2 4 3 4 2" xfId="22143"/>
    <cellStyle name="Vírgula 2 4 3 4 2 2" xfId="22706"/>
    <cellStyle name="Vírgula 2 4 3 4 2 2 2" xfId="23593"/>
    <cellStyle name="Vírgula 2 4 3 4 2 2 2 2" xfId="25369"/>
    <cellStyle name="Vírgula 2 4 3 4 2 2 2 2 2" xfId="28920"/>
    <cellStyle name="Vírgula 2 4 3 4 2 2 2 2 2 2" xfId="55746"/>
    <cellStyle name="Vírgula 2 4 3 4 2 2 2 2 3" xfId="52147"/>
    <cellStyle name="Vírgula 2 4 3 4 2 2 2 3" xfId="27144"/>
    <cellStyle name="Vírgula 2 4 3 4 2 2 2 3 2" xfId="55745"/>
    <cellStyle name="Vírgula 2 4 3 4 2 2 2 4" xfId="52146"/>
    <cellStyle name="Vírgula 2 4 3 4 2 2 3" xfId="24481"/>
    <cellStyle name="Vírgula 2 4 3 4 2 2 3 2" xfId="28032"/>
    <cellStyle name="Vírgula 2 4 3 4 2 2 3 2 2" xfId="55747"/>
    <cellStyle name="Vírgula 2 4 3 4 2 2 3 3" xfId="52148"/>
    <cellStyle name="Vírgula 2 4 3 4 2 2 4" xfId="26257"/>
    <cellStyle name="Vírgula 2 4 3 4 2 2 4 2" xfId="55744"/>
    <cellStyle name="Vírgula 2 4 3 4 2 2 5" xfId="52145"/>
    <cellStyle name="Vírgula 2 4 3 4 2 3" xfId="23090"/>
    <cellStyle name="Vírgula 2 4 3 4 2 3 2" xfId="24866"/>
    <cellStyle name="Vírgula 2 4 3 4 2 3 2 2" xfId="28417"/>
    <cellStyle name="Vírgula 2 4 3 4 2 3 2 2 2" xfId="55749"/>
    <cellStyle name="Vírgula 2 4 3 4 2 3 2 3" xfId="52150"/>
    <cellStyle name="Vírgula 2 4 3 4 2 3 3" xfId="26641"/>
    <cellStyle name="Vírgula 2 4 3 4 2 3 3 2" xfId="55748"/>
    <cellStyle name="Vírgula 2 4 3 4 2 3 4" xfId="52149"/>
    <cellStyle name="Vírgula 2 4 3 4 2 4" xfId="23978"/>
    <cellStyle name="Vírgula 2 4 3 4 2 4 2" xfId="27529"/>
    <cellStyle name="Vírgula 2 4 3 4 2 4 2 2" xfId="55750"/>
    <cellStyle name="Vírgula 2 4 3 4 2 4 3" xfId="52151"/>
    <cellStyle name="Vírgula 2 4 3 4 2 5" xfId="25754"/>
    <cellStyle name="Vírgula 2 4 3 4 2 5 2" xfId="55743"/>
    <cellStyle name="Vírgula 2 4 3 4 2 6" xfId="52144"/>
    <cellStyle name="Vírgula 2 4 3 5" xfId="22123"/>
    <cellStyle name="Vírgula 2 4 3 5 2" xfId="22686"/>
    <cellStyle name="Vírgula 2 4 3 5 2 2" xfId="23573"/>
    <cellStyle name="Vírgula 2 4 3 5 2 2 2" xfId="25349"/>
    <cellStyle name="Vírgula 2 4 3 5 2 2 2 2" xfId="28900"/>
    <cellStyle name="Vírgula 2 4 3 5 2 2 2 2 2" xfId="55754"/>
    <cellStyle name="Vírgula 2 4 3 5 2 2 2 3" xfId="52155"/>
    <cellStyle name="Vírgula 2 4 3 5 2 2 3" xfId="27124"/>
    <cellStyle name="Vírgula 2 4 3 5 2 2 3 2" xfId="55753"/>
    <cellStyle name="Vírgula 2 4 3 5 2 2 4" xfId="52154"/>
    <cellStyle name="Vírgula 2 4 3 5 2 3" xfId="24461"/>
    <cellStyle name="Vírgula 2 4 3 5 2 3 2" xfId="28012"/>
    <cellStyle name="Vírgula 2 4 3 5 2 3 2 2" xfId="55755"/>
    <cellStyle name="Vírgula 2 4 3 5 2 3 3" xfId="52156"/>
    <cellStyle name="Vírgula 2 4 3 5 2 4" xfId="26237"/>
    <cellStyle name="Vírgula 2 4 3 5 2 4 2" xfId="55752"/>
    <cellStyle name="Vírgula 2 4 3 5 2 5" xfId="52153"/>
    <cellStyle name="Vírgula 2 4 3 5 3" xfId="23070"/>
    <cellStyle name="Vírgula 2 4 3 5 3 2" xfId="24846"/>
    <cellStyle name="Vírgula 2 4 3 5 3 2 2" xfId="28397"/>
    <cellStyle name="Vírgula 2 4 3 5 3 2 2 2" xfId="55757"/>
    <cellStyle name="Vírgula 2 4 3 5 3 2 3" xfId="52158"/>
    <cellStyle name="Vírgula 2 4 3 5 3 3" xfId="26621"/>
    <cellStyle name="Vírgula 2 4 3 5 3 3 2" xfId="55756"/>
    <cellStyle name="Vírgula 2 4 3 5 3 4" xfId="52157"/>
    <cellStyle name="Vírgula 2 4 3 5 4" xfId="23958"/>
    <cellStyle name="Vírgula 2 4 3 5 4 2" xfId="27509"/>
    <cellStyle name="Vírgula 2 4 3 5 4 2 2" xfId="55758"/>
    <cellStyle name="Vírgula 2 4 3 5 4 3" xfId="52159"/>
    <cellStyle name="Vírgula 2 4 3 5 5" xfId="25734"/>
    <cellStyle name="Vírgula 2 4 3 5 5 2" xfId="55751"/>
    <cellStyle name="Vírgula 2 4 3 5 6" xfId="52152"/>
    <cellStyle name="Vírgula 2 4 4" xfId="22040"/>
    <cellStyle name="Vírgula 2 4 4 2" xfId="22603"/>
    <cellStyle name="Vírgula 2 4 4 2 2" xfId="23490"/>
    <cellStyle name="Vírgula 2 4 4 2 2 2" xfId="25266"/>
    <cellStyle name="Vírgula 2 4 4 2 2 2 2" xfId="28817"/>
    <cellStyle name="Vírgula 2 4 4 2 2 2 2 2" xfId="55762"/>
    <cellStyle name="Vírgula 2 4 4 2 2 2 3" xfId="52163"/>
    <cellStyle name="Vírgula 2 4 4 2 2 3" xfId="27041"/>
    <cellStyle name="Vírgula 2 4 4 2 2 3 2" xfId="55761"/>
    <cellStyle name="Vírgula 2 4 4 2 2 4" xfId="52162"/>
    <cellStyle name="Vírgula 2 4 4 2 3" xfId="24378"/>
    <cellStyle name="Vírgula 2 4 4 2 3 2" xfId="27929"/>
    <cellStyle name="Vírgula 2 4 4 2 3 2 2" xfId="55763"/>
    <cellStyle name="Vírgula 2 4 4 2 3 3" xfId="52164"/>
    <cellStyle name="Vírgula 2 4 4 2 4" xfId="26154"/>
    <cellStyle name="Vírgula 2 4 4 2 4 2" xfId="55760"/>
    <cellStyle name="Vírgula 2 4 4 2 5" xfId="52161"/>
    <cellStyle name="Vírgula 2 4 4 3" xfId="22987"/>
    <cellStyle name="Vírgula 2 4 4 3 2" xfId="24763"/>
    <cellStyle name="Vírgula 2 4 4 3 2 2" xfId="28314"/>
    <cellStyle name="Vírgula 2 4 4 3 2 2 2" xfId="55765"/>
    <cellStyle name="Vírgula 2 4 4 3 2 3" xfId="52166"/>
    <cellStyle name="Vírgula 2 4 4 3 3" xfId="26538"/>
    <cellStyle name="Vírgula 2 4 4 3 3 2" xfId="55764"/>
    <cellStyle name="Vírgula 2 4 4 3 4" xfId="52165"/>
    <cellStyle name="Vírgula 2 4 4 4" xfId="23875"/>
    <cellStyle name="Vírgula 2 4 4 4 2" xfId="27426"/>
    <cellStyle name="Vírgula 2 4 4 4 2 2" xfId="55766"/>
    <cellStyle name="Vírgula 2 4 4 4 3" xfId="52167"/>
    <cellStyle name="Vírgula 2 4 4 5" xfId="25651"/>
    <cellStyle name="Vírgula 2 4 4 5 2" xfId="55759"/>
    <cellStyle name="Vírgula 2 4 4 6" xfId="52160"/>
    <cellStyle name="Vírgula 2 5" xfId="56036"/>
    <cellStyle name="Vírgula 3" xfId="1640"/>
    <cellStyle name="Vírgula 3 2" xfId="1672"/>
    <cellStyle name="Vírgula 3 2 2" xfId="1829"/>
    <cellStyle name="Vírgula 3 2 2 10" xfId="29060"/>
    <cellStyle name="Vírgula 3 2 2 11" xfId="29203"/>
    <cellStyle name="Vírgula 3 2 2 12" xfId="56180"/>
    <cellStyle name="Vírgula 3 2 2 2" xfId="2111"/>
    <cellStyle name="Vírgula 3 2 2 2 2" xfId="22115"/>
    <cellStyle name="Vírgula 3 2 2 2 2 2" xfId="22678"/>
    <cellStyle name="Vírgula 3 2 2 2 2 2 2" xfId="23565"/>
    <cellStyle name="Vírgula 3 2 2 2 2 2 2 2" xfId="25341"/>
    <cellStyle name="Vírgula 3 2 2 2 2 2 2 2 2" xfId="28892"/>
    <cellStyle name="Vírgula 3 2 2 2 2 2 2 2 2 2" xfId="55771"/>
    <cellStyle name="Vírgula 3 2 2 2 2 2 2 2 3" xfId="52172"/>
    <cellStyle name="Vírgula 3 2 2 2 2 2 2 3" xfId="27116"/>
    <cellStyle name="Vírgula 3 2 2 2 2 2 2 3 2" xfId="55770"/>
    <cellStyle name="Vírgula 3 2 2 2 2 2 2 4" xfId="52171"/>
    <cellStyle name="Vírgula 3 2 2 2 2 2 3" xfId="24453"/>
    <cellStyle name="Vírgula 3 2 2 2 2 2 3 2" xfId="28004"/>
    <cellStyle name="Vírgula 3 2 2 2 2 2 3 2 2" xfId="55772"/>
    <cellStyle name="Vírgula 3 2 2 2 2 2 3 3" xfId="52173"/>
    <cellStyle name="Vírgula 3 2 2 2 2 2 4" xfId="26229"/>
    <cellStyle name="Vírgula 3 2 2 2 2 2 4 2" xfId="55769"/>
    <cellStyle name="Vírgula 3 2 2 2 2 2 5" xfId="52170"/>
    <cellStyle name="Vírgula 3 2 2 2 2 3" xfId="23062"/>
    <cellStyle name="Vírgula 3 2 2 2 2 3 2" xfId="24838"/>
    <cellStyle name="Vírgula 3 2 2 2 2 3 2 2" xfId="28389"/>
    <cellStyle name="Vírgula 3 2 2 2 2 3 2 2 2" xfId="55774"/>
    <cellStyle name="Vírgula 3 2 2 2 2 3 2 3" xfId="52175"/>
    <cellStyle name="Vírgula 3 2 2 2 2 3 3" xfId="26613"/>
    <cellStyle name="Vírgula 3 2 2 2 2 3 3 2" xfId="55773"/>
    <cellStyle name="Vírgula 3 2 2 2 2 3 4" xfId="52174"/>
    <cellStyle name="Vírgula 3 2 2 2 2 4" xfId="23950"/>
    <cellStyle name="Vírgula 3 2 2 2 2 4 2" xfId="27501"/>
    <cellStyle name="Vírgula 3 2 2 2 2 4 2 2" xfId="55775"/>
    <cellStyle name="Vírgula 3 2 2 2 2 4 3" xfId="52176"/>
    <cellStyle name="Vírgula 3 2 2 2 2 5" xfId="25726"/>
    <cellStyle name="Vírgula 3 2 2 2 2 5 2" xfId="55768"/>
    <cellStyle name="Vírgula 3 2 2 2 2 6" xfId="52169"/>
    <cellStyle name="Vírgula 3 2 2 2 3" xfId="22476"/>
    <cellStyle name="Vírgula 3 2 2 2 3 2" xfId="23363"/>
    <cellStyle name="Vírgula 3 2 2 2 3 2 2" xfId="25139"/>
    <cellStyle name="Vírgula 3 2 2 2 3 2 2 2" xfId="28690"/>
    <cellStyle name="Vírgula 3 2 2 2 3 2 2 2 2" xfId="55778"/>
    <cellStyle name="Vírgula 3 2 2 2 3 2 2 3" xfId="52179"/>
    <cellStyle name="Vírgula 3 2 2 2 3 2 3" xfId="26914"/>
    <cellStyle name="Vírgula 3 2 2 2 3 2 3 2" xfId="55777"/>
    <cellStyle name="Vírgula 3 2 2 2 3 2 4" xfId="52178"/>
    <cellStyle name="Vírgula 3 2 2 2 3 3" xfId="24251"/>
    <cellStyle name="Vírgula 3 2 2 2 3 3 2" xfId="27802"/>
    <cellStyle name="Vírgula 3 2 2 2 3 3 2 2" xfId="55779"/>
    <cellStyle name="Vírgula 3 2 2 2 3 3 3" xfId="52180"/>
    <cellStyle name="Vírgula 3 2 2 2 3 4" xfId="26027"/>
    <cellStyle name="Vírgula 3 2 2 2 3 4 2" xfId="55776"/>
    <cellStyle name="Vírgula 3 2 2 2 3 5" xfId="52177"/>
    <cellStyle name="Vírgula 3 2 2 2 4" xfId="22860"/>
    <cellStyle name="Vírgula 3 2 2 2 4 2" xfId="24636"/>
    <cellStyle name="Vírgula 3 2 2 2 4 2 2" xfId="28187"/>
    <cellStyle name="Vírgula 3 2 2 2 4 2 2 2" xfId="55781"/>
    <cellStyle name="Vírgula 3 2 2 2 4 2 3" xfId="52182"/>
    <cellStyle name="Vírgula 3 2 2 2 4 3" xfId="26411"/>
    <cellStyle name="Vírgula 3 2 2 2 4 3 2" xfId="55780"/>
    <cellStyle name="Vírgula 3 2 2 2 4 4" xfId="52181"/>
    <cellStyle name="Vírgula 3 2 2 2 5" xfId="23748"/>
    <cellStyle name="Vírgula 3 2 2 2 5 2" xfId="27299"/>
    <cellStyle name="Vírgula 3 2 2 2 5 2 2" xfId="55782"/>
    <cellStyle name="Vírgula 3 2 2 2 5 3" xfId="52183"/>
    <cellStyle name="Vírgula 3 2 2 2 6" xfId="25524"/>
    <cellStyle name="Vírgula 3 2 2 2 6 2" xfId="55767"/>
    <cellStyle name="Vírgula 3 2 2 2 7" xfId="52168"/>
    <cellStyle name="Vírgula 3 2 2 3" xfId="2086"/>
    <cellStyle name="Vírgula 3 2 2 3 2" xfId="22107"/>
    <cellStyle name="Vírgula 3 2 2 3 2 2" xfId="22670"/>
    <cellStyle name="Vírgula 3 2 2 3 2 2 2" xfId="23557"/>
    <cellStyle name="Vírgula 3 2 2 3 2 2 2 2" xfId="25333"/>
    <cellStyle name="Vírgula 3 2 2 3 2 2 2 2 2" xfId="28884"/>
    <cellStyle name="Vírgula 3 2 2 3 2 2 2 2 2 2" xfId="55786"/>
    <cellStyle name="Vírgula 3 2 2 3 2 2 2 2 3" xfId="52187"/>
    <cellStyle name="Vírgula 3 2 2 3 2 2 2 3" xfId="27108"/>
    <cellStyle name="Vírgula 3 2 2 3 2 2 2 3 2" xfId="55785"/>
    <cellStyle name="Vírgula 3 2 2 3 2 2 2 4" xfId="52186"/>
    <cellStyle name="Vírgula 3 2 2 3 2 2 3" xfId="24445"/>
    <cellStyle name="Vírgula 3 2 2 3 2 2 3 2" xfId="27996"/>
    <cellStyle name="Vírgula 3 2 2 3 2 2 3 2 2" xfId="55787"/>
    <cellStyle name="Vírgula 3 2 2 3 2 2 3 3" xfId="52188"/>
    <cellStyle name="Vírgula 3 2 2 3 2 2 4" xfId="26221"/>
    <cellStyle name="Vírgula 3 2 2 3 2 2 4 2" xfId="55784"/>
    <cellStyle name="Vírgula 3 2 2 3 2 2 5" xfId="52185"/>
    <cellStyle name="Vírgula 3 2 2 3 2 3" xfId="23054"/>
    <cellStyle name="Vírgula 3 2 2 3 2 3 2" xfId="24830"/>
    <cellStyle name="Vírgula 3 2 2 3 2 3 2 2" xfId="28381"/>
    <cellStyle name="Vírgula 3 2 2 3 2 3 2 2 2" xfId="55789"/>
    <cellStyle name="Vírgula 3 2 2 3 2 3 2 3" xfId="52190"/>
    <cellStyle name="Vírgula 3 2 2 3 2 3 3" xfId="26605"/>
    <cellStyle name="Vírgula 3 2 2 3 2 3 3 2" xfId="55788"/>
    <cellStyle name="Vírgula 3 2 2 3 2 3 4" xfId="52189"/>
    <cellStyle name="Vírgula 3 2 2 3 2 4" xfId="23942"/>
    <cellStyle name="Vírgula 3 2 2 3 2 4 2" xfId="27493"/>
    <cellStyle name="Vírgula 3 2 2 3 2 4 2 2" xfId="55790"/>
    <cellStyle name="Vírgula 3 2 2 3 2 4 3" xfId="52191"/>
    <cellStyle name="Vírgula 3 2 2 3 2 5" xfId="25718"/>
    <cellStyle name="Vírgula 3 2 2 3 2 5 2" xfId="55783"/>
    <cellStyle name="Vírgula 3 2 2 3 2 6" xfId="52184"/>
    <cellStyle name="Vírgula 3 2 2 4" xfId="22038"/>
    <cellStyle name="Vírgula 3 2 2 4 2" xfId="22601"/>
    <cellStyle name="Vírgula 3 2 2 4 2 2" xfId="23488"/>
    <cellStyle name="Vírgula 3 2 2 4 2 2 2" xfId="25264"/>
    <cellStyle name="Vírgula 3 2 2 4 2 2 2 2" xfId="28815"/>
    <cellStyle name="Vírgula 3 2 2 4 2 2 2 2 2" xfId="55794"/>
    <cellStyle name="Vírgula 3 2 2 4 2 2 2 3" xfId="52195"/>
    <cellStyle name="Vírgula 3 2 2 4 2 2 3" xfId="27039"/>
    <cellStyle name="Vírgula 3 2 2 4 2 2 3 2" xfId="55793"/>
    <cellStyle name="Vírgula 3 2 2 4 2 2 4" xfId="52194"/>
    <cellStyle name="Vírgula 3 2 2 4 2 3" xfId="24376"/>
    <cellStyle name="Vírgula 3 2 2 4 2 3 2" xfId="27927"/>
    <cellStyle name="Vírgula 3 2 2 4 2 3 2 2" xfId="55795"/>
    <cellStyle name="Vírgula 3 2 2 4 2 3 3" xfId="52196"/>
    <cellStyle name="Vírgula 3 2 2 4 2 4" xfId="26152"/>
    <cellStyle name="Vírgula 3 2 2 4 2 4 2" xfId="55792"/>
    <cellStyle name="Vírgula 3 2 2 4 2 5" xfId="52193"/>
    <cellStyle name="Vírgula 3 2 2 4 3" xfId="22985"/>
    <cellStyle name="Vírgula 3 2 2 4 3 2" xfId="24761"/>
    <cellStyle name="Vírgula 3 2 2 4 3 2 2" xfId="28312"/>
    <cellStyle name="Vírgula 3 2 2 4 3 2 2 2" xfId="55797"/>
    <cellStyle name="Vírgula 3 2 2 4 3 2 3" xfId="52198"/>
    <cellStyle name="Vírgula 3 2 2 4 3 3" xfId="26536"/>
    <cellStyle name="Vírgula 3 2 2 4 3 3 2" xfId="55796"/>
    <cellStyle name="Vírgula 3 2 2 4 3 4" xfId="52197"/>
    <cellStyle name="Vírgula 3 2 2 4 4" xfId="23873"/>
    <cellStyle name="Vírgula 3 2 2 4 4 2" xfId="27424"/>
    <cellStyle name="Vírgula 3 2 2 4 4 2 2" xfId="55798"/>
    <cellStyle name="Vírgula 3 2 2 4 4 3" xfId="52199"/>
    <cellStyle name="Vírgula 3 2 2 4 5" xfId="25649"/>
    <cellStyle name="Vírgula 3 2 2 4 5 2" xfId="55791"/>
    <cellStyle name="Vírgula 3 2 2 4 6" xfId="52192"/>
    <cellStyle name="Vírgula 3 2 2 5" xfId="22342"/>
    <cellStyle name="Vírgula 3 2 2 5 2" xfId="23229"/>
    <cellStyle name="Vírgula 3 2 2 5 2 2" xfId="25005"/>
    <cellStyle name="Vírgula 3 2 2 5 2 2 2" xfId="28556"/>
    <cellStyle name="Vírgula 3 2 2 5 2 2 2 2" xfId="55801"/>
    <cellStyle name="Vírgula 3 2 2 5 2 2 3" xfId="52202"/>
    <cellStyle name="Vírgula 3 2 2 5 2 3" xfId="26780"/>
    <cellStyle name="Vírgula 3 2 2 5 2 3 2" xfId="55800"/>
    <cellStyle name="Vírgula 3 2 2 5 2 4" xfId="52201"/>
    <cellStyle name="Vírgula 3 2 2 5 3" xfId="24117"/>
    <cellStyle name="Vírgula 3 2 2 5 3 2" xfId="27668"/>
    <cellStyle name="Vírgula 3 2 2 5 3 2 2" xfId="55802"/>
    <cellStyle name="Vírgula 3 2 2 5 3 3" xfId="52203"/>
    <cellStyle name="Vírgula 3 2 2 5 4" xfId="25893"/>
    <cellStyle name="Vírgula 3 2 2 5 4 2" xfId="55799"/>
    <cellStyle name="Vírgula 3 2 2 5 5" xfId="52200"/>
    <cellStyle name="Vírgula 3 2 2 6" xfId="22461"/>
    <cellStyle name="Vírgula 3 2 2 6 2" xfId="23348"/>
    <cellStyle name="Vírgula 3 2 2 6 2 2" xfId="25124"/>
    <cellStyle name="Vírgula 3 2 2 6 2 2 2" xfId="28675"/>
    <cellStyle name="Vírgula 3 2 2 6 2 2 2 2" xfId="55805"/>
    <cellStyle name="Vírgula 3 2 2 6 2 2 3" xfId="52206"/>
    <cellStyle name="Vírgula 3 2 2 6 2 3" xfId="26899"/>
    <cellStyle name="Vírgula 3 2 2 6 2 3 2" xfId="55804"/>
    <cellStyle name="Vírgula 3 2 2 6 2 4" xfId="52205"/>
    <cellStyle name="Vírgula 3 2 2 6 3" xfId="24236"/>
    <cellStyle name="Vírgula 3 2 2 6 3 2" xfId="27787"/>
    <cellStyle name="Vírgula 3 2 2 6 3 2 2" xfId="55806"/>
    <cellStyle name="Vírgula 3 2 2 6 3 3" xfId="52207"/>
    <cellStyle name="Vírgula 3 2 2 6 4" xfId="26012"/>
    <cellStyle name="Vírgula 3 2 2 6 4 2" xfId="55803"/>
    <cellStyle name="Vírgula 3 2 2 6 5" xfId="52204"/>
    <cellStyle name="Vírgula 3 2 2 7" xfId="22845"/>
    <cellStyle name="Vírgula 3 2 2 7 2" xfId="24621"/>
    <cellStyle name="Vírgula 3 2 2 7 2 2" xfId="28172"/>
    <cellStyle name="Vírgula 3 2 2 7 2 2 2" xfId="55808"/>
    <cellStyle name="Vírgula 3 2 2 7 2 3" xfId="52209"/>
    <cellStyle name="Vírgula 3 2 2 7 3" xfId="26396"/>
    <cellStyle name="Vírgula 3 2 2 7 3 2" xfId="55807"/>
    <cellStyle name="Vírgula 3 2 2 7 4" xfId="52208"/>
    <cellStyle name="Vírgula 3 2 2 8" xfId="23733"/>
    <cellStyle name="Vírgula 3 2 2 8 2" xfId="27284"/>
    <cellStyle name="Vírgula 3 2 2 8 2 2" xfId="55809"/>
    <cellStyle name="Vírgula 3 2 2 8 3" xfId="52210"/>
    <cellStyle name="Vírgula 3 2 2 9" xfId="25509"/>
    <cellStyle name="Vírgula 3 2 2 9 2" xfId="52554"/>
    <cellStyle name="Vírgula 3 2 3" xfId="2035"/>
    <cellStyle name="Vírgula 3 2 3 2" xfId="22090"/>
    <cellStyle name="Vírgula 3 2 3 2 2" xfId="22653"/>
    <cellStyle name="Vírgula 3 2 3 2 2 2" xfId="23540"/>
    <cellStyle name="Vírgula 3 2 3 2 2 2 2" xfId="25316"/>
    <cellStyle name="Vírgula 3 2 3 2 2 2 2 2" xfId="28867"/>
    <cellStyle name="Vírgula 3 2 3 2 2 2 2 2 2" xfId="55813"/>
    <cellStyle name="Vírgula 3 2 3 2 2 2 2 3" xfId="52214"/>
    <cellStyle name="Vírgula 3 2 3 2 2 2 3" xfId="27091"/>
    <cellStyle name="Vírgula 3 2 3 2 2 2 3 2" xfId="55812"/>
    <cellStyle name="Vírgula 3 2 3 2 2 2 4" xfId="52213"/>
    <cellStyle name="Vírgula 3 2 3 2 2 3" xfId="24428"/>
    <cellStyle name="Vírgula 3 2 3 2 2 3 2" xfId="27979"/>
    <cellStyle name="Vírgula 3 2 3 2 2 3 2 2" xfId="55814"/>
    <cellStyle name="Vírgula 3 2 3 2 2 3 3" xfId="52215"/>
    <cellStyle name="Vírgula 3 2 3 2 2 4" xfId="26204"/>
    <cellStyle name="Vírgula 3 2 3 2 2 4 2" xfId="55811"/>
    <cellStyle name="Vírgula 3 2 3 2 2 5" xfId="52212"/>
    <cellStyle name="Vírgula 3 2 3 2 3" xfId="23037"/>
    <cellStyle name="Vírgula 3 2 3 2 3 2" xfId="24813"/>
    <cellStyle name="Vírgula 3 2 3 2 3 2 2" xfId="28364"/>
    <cellStyle name="Vírgula 3 2 3 2 3 2 2 2" xfId="55816"/>
    <cellStyle name="Vírgula 3 2 3 2 3 2 3" xfId="52217"/>
    <cellStyle name="Vírgula 3 2 3 2 3 3" xfId="26588"/>
    <cellStyle name="Vírgula 3 2 3 2 3 3 2" xfId="55815"/>
    <cellStyle name="Vírgula 3 2 3 2 3 4" xfId="52216"/>
    <cellStyle name="Vírgula 3 2 3 2 4" xfId="23925"/>
    <cellStyle name="Vírgula 3 2 3 2 4 2" xfId="27476"/>
    <cellStyle name="Vírgula 3 2 3 2 4 2 2" xfId="55817"/>
    <cellStyle name="Vírgula 3 2 3 2 4 3" xfId="52218"/>
    <cellStyle name="Vírgula 3 2 3 2 5" xfId="25701"/>
    <cellStyle name="Vírgula 3 2 3 2 5 2" xfId="55810"/>
    <cellStyle name="Vírgula 3 2 3 2 6" xfId="52211"/>
    <cellStyle name="Vírgula 3 2 4" xfId="56179"/>
    <cellStyle name="Vírgula 3 3" xfId="1691"/>
    <cellStyle name="Vírgula 3 3 2" xfId="1838"/>
    <cellStyle name="Vírgula 3 3 2 2" xfId="22043"/>
    <cellStyle name="Vírgula 3 3 2 2 2" xfId="22606"/>
    <cellStyle name="Vírgula 3 3 2 2 2 2" xfId="23493"/>
    <cellStyle name="Vírgula 3 3 2 2 2 2 2" xfId="25269"/>
    <cellStyle name="Vírgula 3 3 2 2 2 2 2 2" xfId="28820"/>
    <cellStyle name="Vírgula 3 3 2 2 2 2 2 2 2" xfId="55821"/>
    <cellStyle name="Vírgula 3 3 2 2 2 2 2 3" xfId="52222"/>
    <cellStyle name="Vírgula 3 3 2 2 2 2 3" xfId="27044"/>
    <cellStyle name="Vírgula 3 3 2 2 2 2 3 2" xfId="55820"/>
    <cellStyle name="Vírgula 3 3 2 2 2 2 4" xfId="52221"/>
    <cellStyle name="Vírgula 3 3 2 2 2 3" xfId="24381"/>
    <cellStyle name="Vírgula 3 3 2 2 2 3 2" xfId="27932"/>
    <cellStyle name="Vírgula 3 3 2 2 2 3 2 2" xfId="55822"/>
    <cellStyle name="Vírgula 3 3 2 2 2 3 3" xfId="52223"/>
    <cellStyle name="Vírgula 3 3 2 2 2 4" xfId="26157"/>
    <cellStyle name="Vírgula 3 3 2 2 2 4 2" xfId="55819"/>
    <cellStyle name="Vírgula 3 3 2 2 2 5" xfId="52220"/>
    <cellStyle name="Vírgula 3 3 2 2 3" xfId="22990"/>
    <cellStyle name="Vírgula 3 3 2 2 3 2" xfId="24766"/>
    <cellStyle name="Vírgula 3 3 2 2 3 2 2" xfId="28317"/>
    <cellStyle name="Vírgula 3 3 2 2 3 2 2 2" xfId="55824"/>
    <cellStyle name="Vírgula 3 3 2 2 3 2 3" xfId="52225"/>
    <cellStyle name="Vírgula 3 3 2 2 3 3" xfId="26541"/>
    <cellStyle name="Vírgula 3 3 2 2 3 3 2" xfId="55823"/>
    <cellStyle name="Vírgula 3 3 2 2 3 4" xfId="52224"/>
    <cellStyle name="Vírgula 3 3 2 2 4" xfId="23878"/>
    <cellStyle name="Vírgula 3 3 2 2 4 2" xfId="27429"/>
    <cellStyle name="Vírgula 3 3 2 2 4 2 2" xfId="55825"/>
    <cellStyle name="Vírgula 3 3 2 2 4 3" xfId="52226"/>
    <cellStyle name="Vírgula 3 3 2 2 5" xfId="25654"/>
    <cellStyle name="Vírgula 3 3 2 2 5 2" xfId="55818"/>
    <cellStyle name="Vírgula 3 3 2 2 6" xfId="52219"/>
    <cellStyle name="Vírgula 3 3 3" xfId="21926"/>
    <cellStyle name="Vírgula 3 3 3 2" xfId="22489"/>
    <cellStyle name="Vírgula 3 3 3 2 2" xfId="23376"/>
    <cellStyle name="Vírgula 3 3 3 2 2 2" xfId="25152"/>
    <cellStyle name="Vírgula 3 3 3 2 2 2 2" xfId="28703"/>
    <cellStyle name="Vírgula 3 3 3 2 2 2 2 2" xfId="55828"/>
    <cellStyle name="Vírgula 3 3 3 2 2 2 3" xfId="52229"/>
    <cellStyle name="Vírgula 3 3 3 2 2 3" xfId="26927"/>
    <cellStyle name="Vírgula 3 3 3 2 2 3 2" xfId="55827"/>
    <cellStyle name="Vírgula 3 3 3 2 2 4" xfId="52228"/>
    <cellStyle name="Vírgula 3 3 3 2 3" xfId="24264"/>
    <cellStyle name="Vírgula 3 3 3 2 3 2" xfId="27815"/>
    <cellStyle name="Vírgula 3 3 3 2 3 2 2" xfId="55829"/>
    <cellStyle name="Vírgula 3 3 3 2 3 3" xfId="52230"/>
    <cellStyle name="Vírgula 3 3 3 2 4" xfId="26040"/>
    <cellStyle name="Vírgula 3 3 3 2 4 2" xfId="55826"/>
    <cellStyle name="Vírgula 3 3 3 2 5" xfId="52227"/>
    <cellStyle name="Vírgula 3 3 3 3" xfId="22873"/>
    <cellStyle name="Vírgula 3 3 3 3 2" xfId="24649"/>
    <cellStyle name="Vírgula 3 3 3 3 2 2" xfId="28200"/>
    <cellStyle name="Vírgula 3 3 3 3 2 2 2" xfId="55831"/>
    <cellStyle name="Vírgula 3 3 3 3 2 3" xfId="52232"/>
    <cellStyle name="Vírgula 3 3 3 3 3" xfId="26424"/>
    <cellStyle name="Vírgula 3 3 3 3 3 2" xfId="55830"/>
    <cellStyle name="Vírgula 3 3 3 3 4" xfId="52231"/>
    <cellStyle name="Vírgula 3 3 3 4" xfId="23761"/>
    <cellStyle name="Vírgula 3 3 3 4 2" xfId="27312"/>
    <cellStyle name="Vírgula 3 3 3 4 2 2" xfId="55832"/>
    <cellStyle name="Vírgula 3 3 3 4 3" xfId="52233"/>
    <cellStyle name="Vírgula 3 3 3 5" xfId="25537"/>
    <cellStyle name="Vírgula 3 4" xfId="1875"/>
    <cellStyle name="Vírgula 3 4 2" xfId="22056"/>
    <cellStyle name="Vírgula 3 4 2 2" xfId="22619"/>
    <cellStyle name="Vírgula 3 4 2 2 2" xfId="23506"/>
    <cellStyle name="Vírgula 3 4 2 2 2 2" xfId="25282"/>
    <cellStyle name="Vírgula 3 4 2 2 2 2 2" xfId="28833"/>
    <cellStyle name="Vírgula 3 4 2 2 2 2 2 2" xfId="55836"/>
    <cellStyle name="Vírgula 3 4 2 2 2 2 3" xfId="52237"/>
    <cellStyle name="Vírgula 3 4 2 2 2 3" xfId="27057"/>
    <cellStyle name="Vírgula 3 4 2 2 2 3 2" xfId="55835"/>
    <cellStyle name="Vírgula 3 4 2 2 2 4" xfId="52236"/>
    <cellStyle name="Vírgula 3 4 2 2 3" xfId="24394"/>
    <cellStyle name="Vírgula 3 4 2 2 3 2" xfId="27945"/>
    <cellStyle name="Vírgula 3 4 2 2 3 2 2" xfId="55837"/>
    <cellStyle name="Vírgula 3 4 2 2 3 3" xfId="52238"/>
    <cellStyle name="Vírgula 3 4 2 2 4" xfId="26170"/>
    <cellStyle name="Vírgula 3 4 2 2 4 2" xfId="55834"/>
    <cellStyle name="Vírgula 3 4 2 2 5" xfId="52235"/>
    <cellStyle name="Vírgula 3 4 2 3" xfId="23003"/>
    <cellStyle name="Vírgula 3 4 2 3 2" xfId="24779"/>
    <cellStyle name="Vírgula 3 4 2 3 2 2" xfId="28330"/>
    <cellStyle name="Vírgula 3 4 2 3 2 2 2" xfId="55839"/>
    <cellStyle name="Vírgula 3 4 2 3 2 3" xfId="52240"/>
    <cellStyle name="Vírgula 3 4 2 3 3" xfId="26554"/>
    <cellStyle name="Vírgula 3 4 2 3 3 2" xfId="55838"/>
    <cellStyle name="Vírgula 3 4 2 3 4" xfId="52239"/>
    <cellStyle name="Vírgula 3 4 2 4" xfId="23891"/>
    <cellStyle name="Vírgula 3 4 2 4 2" xfId="27442"/>
    <cellStyle name="Vírgula 3 4 2 4 2 2" xfId="55840"/>
    <cellStyle name="Vírgula 3 4 2 4 3" xfId="52241"/>
    <cellStyle name="Vírgula 3 4 2 5" xfId="25667"/>
    <cellStyle name="Vírgula 3 4 2 5 2" xfId="55833"/>
    <cellStyle name="Vírgula 3 4 2 6" xfId="52234"/>
    <cellStyle name="Vírgula 3 5" xfId="2159"/>
    <cellStyle name="Vírgula 3 5 2" xfId="22116"/>
    <cellStyle name="Vírgula 3 5 2 2" xfId="22679"/>
    <cellStyle name="Vírgula 3 5 2 2 2" xfId="23566"/>
    <cellStyle name="Vírgula 3 5 2 2 2 2" xfId="25342"/>
    <cellStyle name="Vírgula 3 5 2 2 2 2 2" xfId="28893"/>
    <cellStyle name="Vírgula 3 5 2 2 2 2 2 2" xfId="55844"/>
    <cellStyle name="Vírgula 3 5 2 2 2 2 3" xfId="52245"/>
    <cellStyle name="Vírgula 3 5 2 2 2 3" xfId="27117"/>
    <cellStyle name="Vírgula 3 5 2 2 2 3 2" xfId="55843"/>
    <cellStyle name="Vírgula 3 5 2 2 2 4" xfId="52244"/>
    <cellStyle name="Vírgula 3 5 2 2 3" xfId="24454"/>
    <cellStyle name="Vírgula 3 5 2 2 3 2" xfId="28005"/>
    <cellStyle name="Vírgula 3 5 2 2 3 2 2" xfId="55845"/>
    <cellStyle name="Vírgula 3 5 2 2 3 3" xfId="52246"/>
    <cellStyle name="Vírgula 3 5 2 2 4" xfId="26230"/>
    <cellStyle name="Vírgula 3 5 2 2 4 2" xfId="55842"/>
    <cellStyle name="Vírgula 3 5 2 2 5" xfId="52243"/>
    <cellStyle name="Vírgula 3 5 2 3" xfId="23063"/>
    <cellStyle name="Vírgula 3 5 2 3 2" xfId="24839"/>
    <cellStyle name="Vírgula 3 5 2 3 2 2" xfId="28390"/>
    <cellStyle name="Vírgula 3 5 2 3 2 2 2" xfId="55847"/>
    <cellStyle name="Vírgula 3 5 2 3 2 3" xfId="52248"/>
    <cellStyle name="Vírgula 3 5 2 3 3" xfId="26614"/>
    <cellStyle name="Vírgula 3 5 2 3 3 2" xfId="55846"/>
    <cellStyle name="Vírgula 3 5 2 3 4" xfId="52247"/>
    <cellStyle name="Vírgula 3 5 2 4" xfId="23951"/>
    <cellStyle name="Vírgula 3 5 2 4 2" xfId="27502"/>
    <cellStyle name="Vírgula 3 5 2 4 2 2" xfId="55848"/>
    <cellStyle name="Vírgula 3 5 2 4 3" xfId="52249"/>
    <cellStyle name="Vírgula 3 5 2 5" xfId="25727"/>
    <cellStyle name="Vírgula 3 5 2 5 2" xfId="55841"/>
    <cellStyle name="Vírgula 3 5 2 6" xfId="52242"/>
    <cellStyle name="Vírgula 3 6" xfId="56037"/>
    <cellStyle name="Vírgula 4" xfId="1673"/>
    <cellStyle name="Vírgula 4 10" xfId="56181"/>
    <cellStyle name="Vírgula 4 2" xfId="21922"/>
    <cellStyle name="Vírgula 4 2 2" xfId="22485"/>
    <cellStyle name="Vírgula 4 2 2 2" xfId="23372"/>
    <cellStyle name="Vírgula 4 2 2 2 2" xfId="25148"/>
    <cellStyle name="Vírgula 4 2 2 2 2 2" xfId="28699"/>
    <cellStyle name="Vírgula 4 2 2 2 2 2 2" xfId="55852"/>
    <cellStyle name="Vírgula 4 2 2 2 2 3" xfId="52253"/>
    <cellStyle name="Vírgula 4 2 2 2 3" xfId="26923"/>
    <cellStyle name="Vírgula 4 2 2 2 3 2" xfId="55851"/>
    <cellStyle name="Vírgula 4 2 2 2 4" xfId="52252"/>
    <cellStyle name="Vírgula 4 2 2 3" xfId="24260"/>
    <cellStyle name="Vírgula 4 2 2 3 2" xfId="27811"/>
    <cellStyle name="Vírgula 4 2 2 3 2 2" xfId="55853"/>
    <cellStyle name="Vírgula 4 2 2 3 3" xfId="52254"/>
    <cellStyle name="Vírgula 4 2 2 4" xfId="26036"/>
    <cellStyle name="Vírgula 4 2 2 4 2" xfId="55850"/>
    <cellStyle name="Vírgula 4 2 2 5" xfId="52251"/>
    <cellStyle name="Vírgula 4 2 3" xfId="22869"/>
    <cellStyle name="Vírgula 4 2 3 2" xfId="24645"/>
    <cellStyle name="Vírgula 4 2 3 2 2" xfId="28196"/>
    <cellStyle name="Vírgula 4 2 3 2 2 2" xfId="55855"/>
    <cellStyle name="Vírgula 4 2 3 2 3" xfId="52256"/>
    <cellStyle name="Vírgula 4 2 3 3" xfId="26420"/>
    <cellStyle name="Vírgula 4 2 3 3 2" xfId="55854"/>
    <cellStyle name="Vírgula 4 2 3 4" xfId="52255"/>
    <cellStyle name="Vírgula 4 2 4" xfId="23757"/>
    <cellStyle name="Vírgula 4 2 4 2" xfId="27308"/>
    <cellStyle name="Vírgula 4 2 4 2 2" xfId="55856"/>
    <cellStyle name="Vírgula 4 2 4 3" xfId="52257"/>
    <cellStyle name="Vírgula 4 2 5" xfId="25533"/>
    <cellStyle name="Vírgula 4 2 5 2" xfId="55849"/>
    <cellStyle name="Vírgula 4 2 6" xfId="52250"/>
    <cellStyle name="Vírgula 4 3" xfId="22233"/>
    <cellStyle name="Vírgula 4 3 2" xfId="23120"/>
    <cellStyle name="Vírgula 4 3 2 2" xfId="24896"/>
    <cellStyle name="Vírgula 4 3 2 2 2" xfId="28447"/>
    <cellStyle name="Vírgula 4 3 2 2 2 2" xfId="55859"/>
    <cellStyle name="Vírgula 4 3 2 2 3" xfId="52260"/>
    <cellStyle name="Vírgula 4 3 2 3" xfId="26671"/>
    <cellStyle name="Vírgula 4 3 2 3 2" xfId="55858"/>
    <cellStyle name="Vírgula 4 3 2 4" xfId="52259"/>
    <cellStyle name="Vírgula 4 3 3" xfId="24008"/>
    <cellStyle name="Vírgula 4 3 3 2" xfId="27559"/>
    <cellStyle name="Vírgula 4 3 3 2 2" xfId="55860"/>
    <cellStyle name="Vírgula 4 3 3 3" xfId="52261"/>
    <cellStyle name="Vírgula 4 3 4" xfId="25784"/>
    <cellStyle name="Vírgula 4 3 4 2" xfId="55857"/>
    <cellStyle name="Vírgula 4 3 5" xfId="52258"/>
    <cellStyle name="Vírgula 4 4" xfId="22352"/>
    <cellStyle name="Vírgula 4 4 2" xfId="23239"/>
    <cellStyle name="Vírgula 4 4 2 2" xfId="25015"/>
    <cellStyle name="Vírgula 4 4 2 2 2" xfId="28566"/>
    <cellStyle name="Vírgula 4 4 2 2 2 2" xfId="55863"/>
    <cellStyle name="Vírgula 4 4 2 2 3" xfId="52264"/>
    <cellStyle name="Vírgula 4 4 2 3" xfId="26790"/>
    <cellStyle name="Vírgula 4 4 2 3 2" xfId="55862"/>
    <cellStyle name="Vírgula 4 4 2 4" xfId="52263"/>
    <cellStyle name="Vírgula 4 4 3" xfId="24127"/>
    <cellStyle name="Vírgula 4 4 3 2" xfId="27678"/>
    <cellStyle name="Vírgula 4 4 3 2 2" xfId="55864"/>
    <cellStyle name="Vírgula 4 4 3 3" xfId="52265"/>
    <cellStyle name="Vírgula 4 4 4" xfId="25903"/>
    <cellStyle name="Vírgula 4 4 4 2" xfId="55861"/>
    <cellStyle name="Vírgula 4 4 5" xfId="52262"/>
    <cellStyle name="Vírgula 4 5" xfId="22736"/>
    <cellStyle name="Vírgula 4 5 2" xfId="24512"/>
    <cellStyle name="Vírgula 4 5 2 2" xfId="28063"/>
    <cellStyle name="Vírgula 4 5 2 2 2" xfId="55866"/>
    <cellStyle name="Vírgula 4 5 2 3" xfId="52267"/>
    <cellStyle name="Vírgula 4 5 3" xfId="26287"/>
    <cellStyle name="Vírgula 4 5 3 2" xfId="55865"/>
    <cellStyle name="Vírgula 4 5 4" xfId="52266"/>
    <cellStyle name="Vírgula 4 6" xfId="23624"/>
    <cellStyle name="Vírgula 4 6 2" xfId="27175"/>
    <cellStyle name="Vírgula 4 6 2 2" xfId="55867"/>
    <cellStyle name="Vírgula 4 6 3" xfId="52268"/>
    <cellStyle name="Vírgula 4 7" xfId="25400"/>
    <cellStyle name="Vírgula 4 7 2" xfId="52445"/>
    <cellStyle name="Vírgula 4 8" xfId="28951"/>
    <cellStyle name="Vírgula 4 9" xfId="29093"/>
    <cellStyle name="Vírgula 5" xfId="1671"/>
    <cellStyle name="Vírgula 5 2" xfId="1872"/>
    <cellStyle name="Vírgula 5 2 2" xfId="1989"/>
    <cellStyle name="Vírgula 5 2 2 2" xfId="22085"/>
    <cellStyle name="Vírgula 5 2 2 2 2" xfId="22648"/>
    <cellStyle name="Vírgula 5 2 2 2 2 2" xfId="23535"/>
    <cellStyle name="Vírgula 5 2 2 2 2 2 2" xfId="25311"/>
    <cellStyle name="Vírgula 5 2 2 2 2 2 2 2" xfId="28862"/>
    <cellStyle name="Vírgula 5 2 2 2 2 2 2 2 2" xfId="55871"/>
    <cellStyle name="Vírgula 5 2 2 2 2 2 2 3" xfId="52272"/>
    <cellStyle name="Vírgula 5 2 2 2 2 2 3" xfId="27086"/>
    <cellStyle name="Vírgula 5 2 2 2 2 2 3 2" xfId="55870"/>
    <cellStyle name="Vírgula 5 2 2 2 2 2 4" xfId="52271"/>
    <cellStyle name="Vírgula 5 2 2 2 2 3" xfId="24423"/>
    <cellStyle name="Vírgula 5 2 2 2 2 3 2" xfId="27974"/>
    <cellStyle name="Vírgula 5 2 2 2 2 3 2 2" xfId="55872"/>
    <cellStyle name="Vírgula 5 2 2 2 2 3 3" xfId="52273"/>
    <cellStyle name="Vírgula 5 2 2 2 2 4" xfId="26199"/>
    <cellStyle name="Vírgula 5 2 2 2 2 4 2" xfId="55869"/>
    <cellStyle name="Vírgula 5 2 2 2 2 5" xfId="52270"/>
    <cellStyle name="Vírgula 5 2 2 2 3" xfId="23032"/>
    <cellStyle name="Vírgula 5 2 2 2 3 2" xfId="24808"/>
    <cellStyle name="Vírgula 5 2 2 2 3 2 2" xfId="28359"/>
    <cellStyle name="Vírgula 5 2 2 2 3 2 2 2" xfId="55874"/>
    <cellStyle name="Vírgula 5 2 2 2 3 2 3" xfId="52275"/>
    <cellStyle name="Vírgula 5 2 2 2 3 3" xfId="26583"/>
    <cellStyle name="Vírgula 5 2 2 2 3 3 2" xfId="55873"/>
    <cellStyle name="Vírgula 5 2 2 2 3 4" xfId="52274"/>
    <cellStyle name="Vírgula 5 2 2 2 4" xfId="23920"/>
    <cellStyle name="Vírgula 5 2 2 2 4 2" xfId="27471"/>
    <cellStyle name="Vírgula 5 2 2 2 4 2 2" xfId="55875"/>
    <cellStyle name="Vírgula 5 2 2 2 4 3" xfId="52276"/>
    <cellStyle name="Vírgula 5 2 2 2 5" xfId="25696"/>
    <cellStyle name="Vírgula 5 2 2 2 5 2" xfId="55868"/>
    <cellStyle name="Vírgula 5 2 2 2 6" xfId="52269"/>
    <cellStyle name="Vírgula 5 2 3" xfId="22053"/>
    <cellStyle name="Vírgula 5 2 3 2" xfId="22616"/>
    <cellStyle name="Vírgula 5 2 3 2 2" xfId="23503"/>
    <cellStyle name="Vírgula 5 2 3 2 2 2" xfId="25279"/>
    <cellStyle name="Vírgula 5 2 3 2 2 2 2" xfId="28830"/>
    <cellStyle name="Vírgula 5 2 3 2 2 2 2 2" xfId="55879"/>
    <cellStyle name="Vírgula 5 2 3 2 2 2 3" xfId="52280"/>
    <cellStyle name="Vírgula 5 2 3 2 2 3" xfId="27054"/>
    <cellStyle name="Vírgula 5 2 3 2 2 3 2" xfId="55878"/>
    <cellStyle name="Vírgula 5 2 3 2 2 4" xfId="52279"/>
    <cellStyle name="Vírgula 5 2 3 2 3" xfId="24391"/>
    <cellStyle name="Vírgula 5 2 3 2 3 2" xfId="27942"/>
    <cellStyle name="Vírgula 5 2 3 2 3 2 2" xfId="55880"/>
    <cellStyle name="Vírgula 5 2 3 2 3 3" xfId="52281"/>
    <cellStyle name="Vírgula 5 2 3 2 4" xfId="26167"/>
    <cellStyle name="Vírgula 5 2 3 2 4 2" xfId="55877"/>
    <cellStyle name="Vírgula 5 2 3 2 5" xfId="52278"/>
    <cellStyle name="Vírgula 5 2 3 3" xfId="23000"/>
    <cellStyle name="Vírgula 5 2 3 3 2" xfId="24776"/>
    <cellStyle name="Vírgula 5 2 3 3 2 2" xfId="28327"/>
    <cellStyle name="Vírgula 5 2 3 3 2 2 2" xfId="55882"/>
    <cellStyle name="Vírgula 5 2 3 3 2 3" xfId="52283"/>
    <cellStyle name="Vírgula 5 2 3 3 3" xfId="26551"/>
    <cellStyle name="Vírgula 5 2 3 3 3 2" xfId="55881"/>
    <cellStyle name="Vírgula 5 2 3 3 4" xfId="52282"/>
    <cellStyle name="Vírgula 5 2 3 4" xfId="23888"/>
    <cellStyle name="Vírgula 5 2 3 4 2" xfId="27439"/>
    <cellStyle name="Vírgula 5 2 3 4 2 2" xfId="55883"/>
    <cellStyle name="Vírgula 5 2 3 4 3" xfId="52284"/>
    <cellStyle name="Vírgula 5 2 3 5" xfId="25664"/>
    <cellStyle name="Vírgula 5 2 3 5 2" xfId="55876"/>
    <cellStyle name="Vírgula 5 2 3 6" xfId="52277"/>
    <cellStyle name="Vírgula 5 2 4" xfId="22467"/>
    <cellStyle name="Vírgula 5 2 4 2" xfId="23354"/>
    <cellStyle name="Vírgula 5 2 4 2 2" xfId="25130"/>
    <cellStyle name="Vírgula 5 2 4 2 2 2" xfId="28681"/>
    <cellStyle name="Vírgula 5 2 4 2 2 2 2" xfId="55886"/>
    <cellStyle name="Vírgula 5 2 4 2 2 3" xfId="52287"/>
    <cellStyle name="Vírgula 5 2 4 2 3" xfId="26905"/>
    <cellStyle name="Vírgula 5 2 4 2 3 2" xfId="55885"/>
    <cellStyle name="Vírgula 5 2 4 2 4" xfId="52286"/>
    <cellStyle name="Vírgula 5 2 4 3" xfId="24242"/>
    <cellStyle name="Vírgula 5 2 4 3 2" xfId="27793"/>
    <cellStyle name="Vírgula 5 2 4 3 2 2" xfId="55887"/>
    <cellStyle name="Vírgula 5 2 4 3 3" xfId="52288"/>
    <cellStyle name="Vírgula 5 2 4 4" xfId="26018"/>
    <cellStyle name="Vírgula 5 2 4 4 2" xfId="55884"/>
    <cellStyle name="Vírgula 5 2 4 5" xfId="52285"/>
    <cellStyle name="Vírgula 5 2 5" xfId="22851"/>
    <cellStyle name="Vírgula 5 2 5 2" xfId="24627"/>
    <cellStyle name="Vírgula 5 2 5 2 2" xfId="28178"/>
    <cellStyle name="Vírgula 5 2 5 2 2 2" xfId="55889"/>
    <cellStyle name="Vírgula 5 2 5 2 3" xfId="52290"/>
    <cellStyle name="Vírgula 5 2 5 3" xfId="26402"/>
    <cellStyle name="Vírgula 5 2 5 3 2" xfId="55888"/>
    <cellStyle name="Vírgula 5 2 5 4" xfId="52289"/>
    <cellStyle name="Vírgula 5 2 6" xfId="23739"/>
    <cellStyle name="Vírgula 5 2 6 2" xfId="27290"/>
    <cellStyle name="Vírgula 5 2 6 2 2" xfId="55890"/>
    <cellStyle name="Vírgula 5 2 6 3" xfId="52291"/>
    <cellStyle name="Vírgula 5 2 7" xfId="25515"/>
    <cellStyle name="Vírgula 5 2 7 2" xfId="52560"/>
    <cellStyle name="Vírgula 5 2 8" xfId="29066"/>
    <cellStyle name="Vírgula 5 2 9" xfId="29209"/>
    <cellStyle name="Vírgula 5 3" xfId="1990"/>
    <cellStyle name="Vírgula 5 3 2" xfId="22086"/>
    <cellStyle name="Vírgula 5 3 2 2" xfId="22649"/>
    <cellStyle name="Vírgula 5 3 2 2 2" xfId="23536"/>
    <cellStyle name="Vírgula 5 3 2 2 2 2" xfId="25312"/>
    <cellStyle name="Vírgula 5 3 2 2 2 2 2" xfId="28863"/>
    <cellStyle name="Vírgula 5 3 2 2 2 2 2 2" xfId="55894"/>
    <cellStyle name="Vírgula 5 3 2 2 2 2 3" xfId="52295"/>
    <cellStyle name="Vírgula 5 3 2 2 2 3" xfId="27087"/>
    <cellStyle name="Vírgula 5 3 2 2 2 3 2" xfId="55893"/>
    <cellStyle name="Vírgula 5 3 2 2 2 4" xfId="52294"/>
    <cellStyle name="Vírgula 5 3 2 2 3" xfId="24424"/>
    <cellStyle name="Vírgula 5 3 2 2 3 2" xfId="27975"/>
    <cellStyle name="Vírgula 5 3 2 2 3 2 2" xfId="55895"/>
    <cellStyle name="Vírgula 5 3 2 2 3 3" xfId="52296"/>
    <cellStyle name="Vírgula 5 3 2 2 4" xfId="26200"/>
    <cellStyle name="Vírgula 5 3 2 2 4 2" xfId="55892"/>
    <cellStyle name="Vírgula 5 3 2 2 5" xfId="52293"/>
    <cellStyle name="Vírgula 5 3 2 3" xfId="23033"/>
    <cellStyle name="Vírgula 5 3 2 3 2" xfId="24809"/>
    <cellStyle name="Vírgula 5 3 2 3 2 2" xfId="28360"/>
    <cellStyle name="Vírgula 5 3 2 3 2 2 2" xfId="55897"/>
    <cellStyle name="Vírgula 5 3 2 3 2 3" xfId="52298"/>
    <cellStyle name="Vírgula 5 3 2 3 3" xfId="26584"/>
    <cellStyle name="Vírgula 5 3 2 3 3 2" xfId="55896"/>
    <cellStyle name="Vírgula 5 3 2 3 4" xfId="52297"/>
    <cellStyle name="Vírgula 5 3 2 4" xfId="23921"/>
    <cellStyle name="Vírgula 5 3 2 4 2" xfId="27472"/>
    <cellStyle name="Vírgula 5 3 2 4 2 2" xfId="55898"/>
    <cellStyle name="Vírgula 5 3 2 4 3" xfId="52299"/>
    <cellStyle name="Vírgula 5 3 2 5" xfId="25697"/>
    <cellStyle name="Vírgula 5 3 2 5 2" xfId="55891"/>
    <cellStyle name="Vírgula 5 3 2 6" xfId="52292"/>
    <cellStyle name="Vírgula 5 3 3" xfId="22470"/>
    <cellStyle name="Vírgula 5 3 3 2" xfId="23357"/>
    <cellStyle name="Vírgula 5 3 3 2 2" xfId="25133"/>
    <cellStyle name="Vírgula 5 3 3 2 2 2" xfId="28684"/>
    <cellStyle name="Vírgula 5 3 3 2 2 2 2" xfId="55901"/>
    <cellStyle name="Vírgula 5 3 3 2 2 3" xfId="52302"/>
    <cellStyle name="Vírgula 5 3 3 2 3" xfId="26908"/>
    <cellStyle name="Vírgula 5 3 3 2 3 2" xfId="55900"/>
    <cellStyle name="Vírgula 5 3 3 2 4" xfId="52301"/>
    <cellStyle name="Vírgula 5 3 3 3" xfId="24245"/>
    <cellStyle name="Vírgula 5 3 3 3 2" xfId="27796"/>
    <cellStyle name="Vírgula 5 3 3 3 2 2" xfId="55902"/>
    <cellStyle name="Vírgula 5 3 3 3 3" xfId="52303"/>
    <cellStyle name="Vírgula 5 3 3 4" xfId="26021"/>
    <cellStyle name="Vírgula 5 3 3 4 2" xfId="55899"/>
    <cellStyle name="Vírgula 5 3 3 5" xfId="52300"/>
    <cellStyle name="Vírgula 5 3 4" xfId="22854"/>
    <cellStyle name="Vírgula 5 3 4 2" xfId="24630"/>
    <cellStyle name="Vírgula 5 3 4 2 2" xfId="28181"/>
    <cellStyle name="Vírgula 5 3 4 2 2 2" xfId="55904"/>
    <cellStyle name="Vírgula 5 3 4 2 3" xfId="52305"/>
    <cellStyle name="Vírgula 5 3 4 3" xfId="26405"/>
    <cellStyle name="Vírgula 5 3 4 3 2" xfId="55903"/>
    <cellStyle name="Vírgula 5 3 4 4" xfId="52304"/>
    <cellStyle name="Vírgula 5 3 5" xfId="23742"/>
    <cellStyle name="Vírgula 5 3 5 2" xfId="27293"/>
    <cellStyle name="Vírgula 5 3 5 2 2" xfId="55905"/>
    <cellStyle name="Vírgula 5 3 5 3" xfId="52306"/>
    <cellStyle name="Vírgula 5 3 6" xfId="25518"/>
    <cellStyle name="Vírgula 5 3 6 2" xfId="52563"/>
    <cellStyle name="Vírgula 5 3 7" xfId="29212"/>
    <cellStyle name="Vírgula 5 3 8" xfId="56182"/>
    <cellStyle name="Vírgula 6" xfId="1676"/>
    <cellStyle name="Vírgula 6 2" xfId="1694"/>
    <cellStyle name="Vírgula 6 2 2" xfId="21927"/>
    <cellStyle name="Vírgula 6 2 2 2" xfId="22490"/>
    <cellStyle name="Vírgula 6 2 2 2 2" xfId="23377"/>
    <cellStyle name="Vírgula 6 2 2 2 2 2" xfId="25153"/>
    <cellStyle name="Vírgula 6 2 2 2 2 2 2" xfId="28704"/>
    <cellStyle name="Vírgula 6 2 2 2 2 2 2 2" xfId="55909"/>
    <cellStyle name="Vírgula 6 2 2 2 2 2 3" xfId="52310"/>
    <cellStyle name="Vírgula 6 2 2 2 2 3" xfId="26928"/>
    <cellStyle name="Vírgula 6 2 2 2 2 3 2" xfId="55908"/>
    <cellStyle name="Vírgula 6 2 2 2 2 4" xfId="52309"/>
    <cellStyle name="Vírgula 6 2 2 2 3" xfId="24265"/>
    <cellStyle name="Vírgula 6 2 2 2 3 2" xfId="27816"/>
    <cellStyle name="Vírgula 6 2 2 2 3 2 2" xfId="55910"/>
    <cellStyle name="Vírgula 6 2 2 2 3 3" xfId="52311"/>
    <cellStyle name="Vírgula 6 2 2 2 4" xfId="26041"/>
    <cellStyle name="Vírgula 6 2 2 2 4 2" xfId="55907"/>
    <cellStyle name="Vírgula 6 2 2 2 5" xfId="52308"/>
    <cellStyle name="Vírgula 6 2 2 3" xfId="22874"/>
    <cellStyle name="Vírgula 6 2 2 3 2" xfId="24650"/>
    <cellStyle name="Vírgula 6 2 2 3 2 2" xfId="28201"/>
    <cellStyle name="Vírgula 6 2 2 3 2 2 2" xfId="55912"/>
    <cellStyle name="Vírgula 6 2 2 3 2 3" xfId="52313"/>
    <cellStyle name="Vírgula 6 2 2 3 3" xfId="26425"/>
    <cellStyle name="Vírgula 6 2 2 3 3 2" xfId="55911"/>
    <cellStyle name="Vírgula 6 2 2 3 4" xfId="52312"/>
    <cellStyle name="Vírgula 6 2 2 4" xfId="23762"/>
    <cellStyle name="Vírgula 6 2 2 4 2" xfId="27313"/>
    <cellStyle name="Vírgula 6 2 2 4 2 2" xfId="55913"/>
    <cellStyle name="Vírgula 6 2 2 4 3" xfId="52314"/>
    <cellStyle name="Vírgula 6 2 2 5" xfId="25538"/>
    <cellStyle name="Vírgula 6 2 2 5 2" xfId="55906"/>
    <cellStyle name="Vírgula 6 2 2 6" xfId="52307"/>
    <cellStyle name="Vírgula 6 3" xfId="1873"/>
    <cellStyle name="Vírgula 6 3 2" xfId="1988"/>
    <cellStyle name="Vírgula 6 3 2 2" xfId="22084"/>
    <cellStyle name="Vírgula 6 3 2 2 2" xfId="22647"/>
    <cellStyle name="Vírgula 6 3 2 2 2 2" xfId="23534"/>
    <cellStyle name="Vírgula 6 3 2 2 2 2 2" xfId="25310"/>
    <cellStyle name="Vírgula 6 3 2 2 2 2 2 2" xfId="28861"/>
    <cellStyle name="Vírgula 6 3 2 2 2 2 2 2 2" xfId="55917"/>
    <cellStyle name="Vírgula 6 3 2 2 2 2 2 3" xfId="52318"/>
    <cellStyle name="Vírgula 6 3 2 2 2 2 3" xfId="27085"/>
    <cellStyle name="Vírgula 6 3 2 2 2 2 3 2" xfId="55916"/>
    <cellStyle name="Vírgula 6 3 2 2 2 2 4" xfId="52317"/>
    <cellStyle name="Vírgula 6 3 2 2 2 3" xfId="24422"/>
    <cellStyle name="Vírgula 6 3 2 2 2 3 2" xfId="27973"/>
    <cellStyle name="Vírgula 6 3 2 2 2 3 2 2" xfId="55918"/>
    <cellStyle name="Vírgula 6 3 2 2 2 3 3" xfId="52319"/>
    <cellStyle name="Vírgula 6 3 2 2 2 4" xfId="26198"/>
    <cellStyle name="Vírgula 6 3 2 2 2 4 2" xfId="55915"/>
    <cellStyle name="Vírgula 6 3 2 2 2 5" xfId="52316"/>
    <cellStyle name="Vírgula 6 3 2 2 3" xfId="23031"/>
    <cellStyle name="Vírgula 6 3 2 2 3 2" xfId="24807"/>
    <cellStyle name="Vírgula 6 3 2 2 3 2 2" xfId="28358"/>
    <cellStyle name="Vírgula 6 3 2 2 3 2 2 2" xfId="55920"/>
    <cellStyle name="Vírgula 6 3 2 2 3 2 3" xfId="52321"/>
    <cellStyle name="Vírgula 6 3 2 2 3 3" xfId="26582"/>
    <cellStyle name="Vírgula 6 3 2 2 3 3 2" xfId="55919"/>
    <cellStyle name="Vírgula 6 3 2 2 3 4" xfId="52320"/>
    <cellStyle name="Vírgula 6 3 2 2 4" xfId="23919"/>
    <cellStyle name="Vírgula 6 3 2 2 4 2" xfId="27470"/>
    <cellStyle name="Vírgula 6 3 2 2 4 2 2" xfId="55921"/>
    <cellStyle name="Vírgula 6 3 2 2 4 3" xfId="52322"/>
    <cellStyle name="Vírgula 6 3 2 2 5" xfId="25695"/>
    <cellStyle name="Vírgula 6 3 2 2 5 2" xfId="55914"/>
    <cellStyle name="Vírgula 6 3 2 2 6" xfId="52315"/>
    <cellStyle name="Vírgula 6 3 3" xfId="22054"/>
    <cellStyle name="Vírgula 6 3 3 2" xfId="22617"/>
    <cellStyle name="Vírgula 6 3 3 2 2" xfId="23504"/>
    <cellStyle name="Vírgula 6 3 3 2 2 2" xfId="25280"/>
    <cellStyle name="Vírgula 6 3 3 2 2 2 2" xfId="28831"/>
    <cellStyle name="Vírgula 6 3 3 2 2 2 2 2" xfId="55925"/>
    <cellStyle name="Vírgula 6 3 3 2 2 2 3" xfId="52326"/>
    <cellStyle name="Vírgula 6 3 3 2 2 3" xfId="27055"/>
    <cellStyle name="Vírgula 6 3 3 2 2 3 2" xfId="55924"/>
    <cellStyle name="Vírgula 6 3 3 2 2 4" xfId="52325"/>
    <cellStyle name="Vírgula 6 3 3 2 3" xfId="24392"/>
    <cellStyle name="Vírgula 6 3 3 2 3 2" xfId="27943"/>
    <cellStyle name="Vírgula 6 3 3 2 3 2 2" xfId="55926"/>
    <cellStyle name="Vírgula 6 3 3 2 3 3" xfId="52327"/>
    <cellStyle name="Vírgula 6 3 3 2 4" xfId="26168"/>
    <cellStyle name="Vírgula 6 3 3 2 4 2" xfId="55923"/>
    <cellStyle name="Vírgula 6 3 3 2 5" xfId="52324"/>
    <cellStyle name="Vírgula 6 3 3 3" xfId="23001"/>
    <cellStyle name="Vírgula 6 3 3 3 2" xfId="24777"/>
    <cellStyle name="Vírgula 6 3 3 3 2 2" xfId="28328"/>
    <cellStyle name="Vírgula 6 3 3 3 2 2 2" xfId="55928"/>
    <cellStyle name="Vírgula 6 3 3 3 2 3" xfId="52329"/>
    <cellStyle name="Vírgula 6 3 3 3 3" xfId="26552"/>
    <cellStyle name="Vírgula 6 3 3 3 3 2" xfId="55927"/>
    <cellStyle name="Vírgula 6 3 3 3 4" xfId="52328"/>
    <cellStyle name="Vírgula 6 3 3 4" xfId="23889"/>
    <cellStyle name="Vírgula 6 3 3 4 2" xfId="27440"/>
    <cellStyle name="Vírgula 6 3 3 4 2 2" xfId="55929"/>
    <cellStyle name="Vírgula 6 3 3 4 3" xfId="52330"/>
    <cellStyle name="Vírgula 6 3 3 5" xfId="25665"/>
    <cellStyle name="Vírgula 6 3 3 5 2" xfId="55922"/>
    <cellStyle name="Vírgula 6 3 3 6" xfId="52323"/>
    <cellStyle name="Vírgula 6 3 4" xfId="22468"/>
    <cellStyle name="Vírgula 6 3 4 2" xfId="23355"/>
    <cellStyle name="Vírgula 6 3 4 2 2" xfId="25131"/>
    <cellStyle name="Vírgula 6 3 4 2 2 2" xfId="28682"/>
    <cellStyle name="Vírgula 6 3 4 2 2 2 2" xfId="55932"/>
    <cellStyle name="Vírgula 6 3 4 2 2 3" xfId="52333"/>
    <cellStyle name="Vírgula 6 3 4 2 3" xfId="26906"/>
    <cellStyle name="Vírgula 6 3 4 2 3 2" xfId="55931"/>
    <cellStyle name="Vírgula 6 3 4 2 4" xfId="52332"/>
    <cellStyle name="Vírgula 6 3 4 3" xfId="24243"/>
    <cellStyle name="Vírgula 6 3 4 3 2" xfId="27794"/>
    <cellStyle name="Vírgula 6 3 4 3 2 2" xfId="55933"/>
    <cellStyle name="Vírgula 6 3 4 3 3" xfId="52334"/>
    <cellStyle name="Vírgula 6 3 4 4" xfId="26019"/>
    <cellStyle name="Vírgula 6 3 4 4 2" xfId="55930"/>
    <cellStyle name="Vírgula 6 3 4 5" xfId="52331"/>
    <cellStyle name="Vírgula 6 3 5" xfId="22852"/>
    <cellStyle name="Vírgula 6 3 5 2" xfId="24628"/>
    <cellStyle name="Vírgula 6 3 5 2 2" xfId="28179"/>
    <cellStyle name="Vírgula 6 3 5 2 2 2" xfId="55935"/>
    <cellStyle name="Vírgula 6 3 5 2 3" xfId="52336"/>
    <cellStyle name="Vírgula 6 3 5 3" xfId="26403"/>
    <cellStyle name="Vírgula 6 3 5 3 2" xfId="55934"/>
    <cellStyle name="Vírgula 6 3 5 4" xfId="52335"/>
    <cellStyle name="Vírgula 6 3 6" xfId="23740"/>
    <cellStyle name="Vírgula 6 3 6 2" xfId="27291"/>
    <cellStyle name="Vírgula 6 3 6 2 2" xfId="55936"/>
    <cellStyle name="Vírgula 6 3 6 3" xfId="52337"/>
    <cellStyle name="Vírgula 6 3 7" xfId="25516"/>
    <cellStyle name="Vírgula 6 3 7 2" xfId="52561"/>
    <cellStyle name="Vírgula 6 3 8" xfId="29067"/>
    <cellStyle name="Vírgula 6 3 9" xfId="29210"/>
    <cellStyle name="Vírgula 6 4" xfId="1991"/>
    <cellStyle name="Vírgula 6 4 2" xfId="22087"/>
    <cellStyle name="Vírgula 6 4 2 2" xfId="22650"/>
    <cellStyle name="Vírgula 6 4 2 2 2" xfId="23537"/>
    <cellStyle name="Vírgula 6 4 2 2 2 2" xfId="25313"/>
    <cellStyle name="Vírgula 6 4 2 2 2 2 2" xfId="28864"/>
    <cellStyle name="Vírgula 6 4 2 2 2 2 2 2" xfId="55940"/>
    <cellStyle name="Vírgula 6 4 2 2 2 2 3" xfId="52341"/>
    <cellStyle name="Vírgula 6 4 2 2 2 3" xfId="27088"/>
    <cellStyle name="Vírgula 6 4 2 2 2 3 2" xfId="55939"/>
    <cellStyle name="Vírgula 6 4 2 2 2 4" xfId="52340"/>
    <cellStyle name="Vírgula 6 4 2 2 3" xfId="24425"/>
    <cellStyle name="Vírgula 6 4 2 2 3 2" xfId="27976"/>
    <cellStyle name="Vírgula 6 4 2 2 3 2 2" xfId="55941"/>
    <cellStyle name="Vírgula 6 4 2 2 3 3" xfId="52342"/>
    <cellStyle name="Vírgula 6 4 2 2 4" xfId="26201"/>
    <cellStyle name="Vírgula 6 4 2 2 4 2" xfId="55938"/>
    <cellStyle name="Vírgula 6 4 2 2 5" xfId="52339"/>
    <cellStyle name="Vírgula 6 4 2 3" xfId="23034"/>
    <cellStyle name="Vírgula 6 4 2 3 2" xfId="24810"/>
    <cellStyle name="Vírgula 6 4 2 3 2 2" xfId="28361"/>
    <cellStyle name="Vírgula 6 4 2 3 2 2 2" xfId="55943"/>
    <cellStyle name="Vírgula 6 4 2 3 2 3" xfId="52344"/>
    <cellStyle name="Vírgula 6 4 2 3 3" xfId="26585"/>
    <cellStyle name="Vírgula 6 4 2 3 3 2" xfId="55942"/>
    <cellStyle name="Vírgula 6 4 2 3 4" xfId="52343"/>
    <cellStyle name="Vírgula 6 4 2 4" xfId="23922"/>
    <cellStyle name="Vírgula 6 4 2 4 2" xfId="27473"/>
    <cellStyle name="Vírgula 6 4 2 4 2 2" xfId="55944"/>
    <cellStyle name="Vírgula 6 4 2 4 3" xfId="52345"/>
    <cellStyle name="Vírgula 6 4 2 5" xfId="25698"/>
    <cellStyle name="Vírgula 6 4 2 5 2" xfId="55937"/>
    <cellStyle name="Vírgula 6 4 2 6" xfId="52338"/>
    <cellStyle name="Vírgula 6 4 3" xfId="22471"/>
    <cellStyle name="Vírgula 6 4 3 2" xfId="23358"/>
    <cellStyle name="Vírgula 6 4 3 2 2" xfId="25134"/>
    <cellStyle name="Vírgula 6 4 3 2 2 2" xfId="28685"/>
    <cellStyle name="Vírgula 6 4 3 2 2 2 2" xfId="55947"/>
    <cellStyle name="Vírgula 6 4 3 2 2 3" xfId="52348"/>
    <cellStyle name="Vírgula 6 4 3 2 3" xfId="26909"/>
    <cellStyle name="Vírgula 6 4 3 2 3 2" xfId="55946"/>
    <cellStyle name="Vírgula 6 4 3 2 4" xfId="52347"/>
    <cellStyle name="Vírgula 6 4 3 3" xfId="24246"/>
    <cellStyle name="Vírgula 6 4 3 3 2" xfId="27797"/>
    <cellStyle name="Vírgula 6 4 3 3 2 2" xfId="55948"/>
    <cellStyle name="Vírgula 6 4 3 3 3" xfId="52349"/>
    <cellStyle name="Vírgula 6 4 3 4" xfId="26022"/>
    <cellStyle name="Vírgula 6 4 3 4 2" xfId="55945"/>
    <cellStyle name="Vírgula 6 4 3 5" xfId="52346"/>
    <cellStyle name="Vírgula 6 4 4" xfId="22855"/>
    <cellStyle name="Vírgula 6 4 4 2" xfId="24631"/>
    <cellStyle name="Vírgula 6 4 4 2 2" xfId="28182"/>
    <cellStyle name="Vírgula 6 4 4 2 2 2" xfId="55950"/>
    <cellStyle name="Vírgula 6 4 4 2 3" xfId="52351"/>
    <cellStyle name="Vírgula 6 4 4 3" xfId="26406"/>
    <cellStyle name="Vírgula 6 4 4 3 2" xfId="55949"/>
    <cellStyle name="Vírgula 6 4 4 4" xfId="52350"/>
    <cellStyle name="Vírgula 6 4 5" xfId="23743"/>
    <cellStyle name="Vírgula 6 4 5 2" xfId="27294"/>
    <cellStyle name="Vírgula 6 4 5 2 2" xfId="55951"/>
    <cellStyle name="Vírgula 6 4 5 3" xfId="52352"/>
    <cellStyle name="Vírgula 6 4 6" xfId="25519"/>
    <cellStyle name="Vírgula 6 4 6 2" xfId="52564"/>
    <cellStyle name="Vírgula 6 4 7" xfId="29213"/>
    <cellStyle name="Vírgula 6 4 8" xfId="56183"/>
    <cellStyle name="Vírgula 6 5" xfId="29285"/>
    <cellStyle name="Vírgula 6 5 2" xfId="52572"/>
    <cellStyle name="Vírgula 7" xfId="1689"/>
    <cellStyle name="Vírgula 7 2" xfId="1836"/>
    <cellStyle name="Vírgula 7 2 2" xfId="22042"/>
    <cellStyle name="Vírgula 7 2 2 2" xfId="22605"/>
    <cellStyle name="Vírgula 7 2 2 2 2" xfId="23492"/>
    <cellStyle name="Vírgula 7 2 2 2 2 2" xfId="25268"/>
    <cellStyle name="Vírgula 7 2 2 2 2 2 2" xfId="28819"/>
    <cellStyle name="Vírgula 7 2 2 2 2 2 2 2" xfId="55955"/>
    <cellStyle name="Vírgula 7 2 2 2 2 2 3" xfId="52356"/>
    <cellStyle name="Vírgula 7 2 2 2 2 3" xfId="27043"/>
    <cellStyle name="Vírgula 7 2 2 2 2 3 2" xfId="55954"/>
    <cellStyle name="Vírgula 7 2 2 2 2 4" xfId="52355"/>
    <cellStyle name="Vírgula 7 2 2 2 3" xfId="24380"/>
    <cellStyle name="Vírgula 7 2 2 2 3 2" xfId="27931"/>
    <cellStyle name="Vírgula 7 2 2 2 3 2 2" xfId="55956"/>
    <cellStyle name="Vírgula 7 2 2 2 3 3" xfId="52357"/>
    <cellStyle name="Vírgula 7 2 2 2 4" xfId="26156"/>
    <cellStyle name="Vírgula 7 2 2 2 4 2" xfId="55953"/>
    <cellStyle name="Vírgula 7 2 2 2 5" xfId="52354"/>
    <cellStyle name="Vírgula 7 2 2 3" xfId="22989"/>
    <cellStyle name="Vírgula 7 2 2 3 2" xfId="24765"/>
    <cellStyle name="Vírgula 7 2 2 3 2 2" xfId="28316"/>
    <cellStyle name="Vírgula 7 2 2 3 2 2 2" xfId="55958"/>
    <cellStyle name="Vírgula 7 2 2 3 2 3" xfId="52359"/>
    <cellStyle name="Vírgula 7 2 2 3 3" xfId="26540"/>
    <cellStyle name="Vírgula 7 2 2 3 3 2" xfId="55957"/>
    <cellStyle name="Vírgula 7 2 2 3 4" xfId="52358"/>
    <cellStyle name="Vírgula 7 2 2 4" xfId="23877"/>
    <cellStyle name="Vírgula 7 2 2 4 2" xfId="27428"/>
    <cellStyle name="Vírgula 7 2 2 4 2 2" xfId="55959"/>
    <cellStyle name="Vírgula 7 2 2 4 3" xfId="52360"/>
    <cellStyle name="Vírgula 7 2 2 5" xfId="25653"/>
    <cellStyle name="Vírgula 7 2 2 5 2" xfId="55952"/>
    <cellStyle name="Vírgula 7 2 2 6" xfId="52353"/>
    <cellStyle name="Vírgula 7 3" xfId="1867"/>
    <cellStyle name="Vírgula 7 3 2" xfId="22049"/>
    <cellStyle name="Vírgula 7 3 2 2" xfId="22612"/>
    <cellStyle name="Vírgula 7 3 2 2 2" xfId="23499"/>
    <cellStyle name="Vírgula 7 3 2 2 2 2" xfId="25275"/>
    <cellStyle name="Vírgula 7 3 2 2 2 2 2" xfId="28826"/>
    <cellStyle name="Vírgula 7 3 2 2 2 2 2 2" xfId="55963"/>
    <cellStyle name="Vírgula 7 3 2 2 2 2 3" xfId="52364"/>
    <cellStyle name="Vírgula 7 3 2 2 2 3" xfId="27050"/>
    <cellStyle name="Vírgula 7 3 2 2 2 3 2" xfId="55962"/>
    <cellStyle name="Vírgula 7 3 2 2 2 4" xfId="52363"/>
    <cellStyle name="Vírgula 7 3 2 2 3" xfId="24387"/>
    <cellStyle name="Vírgula 7 3 2 2 3 2" xfId="27938"/>
    <cellStyle name="Vírgula 7 3 2 2 3 2 2" xfId="55964"/>
    <cellStyle name="Vírgula 7 3 2 2 3 3" xfId="52365"/>
    <cellStyle name="Vírgula 7 3 2 2 4" xfId="26163"/>
    <cellStyle name="Vírgula 7 3 2 2 4 2" xfId="55961"/>
    <cellStyle name="Vírgula 7 3 2 2 5" xfId="52362"/>
    <cellStyle name="Vírgula 7 3 2 3" xfId="22996"/>
    <cellStyle name="Vírgula 7 3 2 3 2" xfId="24772"/>
    <cellStyle name="Vírgula 7 3 2 3 2 2" xfId="28323"/>
    <cellStyle name="Vírgula 7 3 2 3 2 2 2" xfId="55966"/>
    <cellStyle name="Vírgula 7 3 2 3 2 3" xfId="52367"/>
    <cellStyle name="Vírgula 7 3 2 3 3" xfId="26547"/>
    <cellStyle name="Vírgula 7 3 2 3 3 2" xfId="55965"/>
    <cellStyle name="Vírgula 7 3 2 3 4" xfId="52366"/>
    <cellStyle name="Vírgula 7 3 2 4" xfId="23884"/>
    <cellStyle name="Vírgula 7 3 2 4 2" xfId="27435"/>
    <cellStyle name="Vírgula 7 3 2 4 2 2" xfId="55967"/>
    <cellStyle name="Vírgula 7 3 2 4 3" xfId="52368"/>
    <cellStyle name="Vírgula 7 3 2 5" xfId="25660"/>
    <cellStyle name="Vírgula 7 3 2 5 2" xfId="55960"/>
    <cellStyle name="Vírgula 7 3 2 6" xfId="52361"/>
    <cellStyle name="Vírgula 7 3 3" xfId="22463"/>
    <cellStyle name="Vírgula 7 3 3 2" xfId="23350"/>
    <cellStyle name="Vírgula 7 3 3 2 2" xfId="25126"/>
    <cellStyle name="Vírgula 7 3 3 2 2 2" xfId="28677"/>
    <cellStyle name="Vírgula 7 3 3 2 2 2 2" xfId="55970"/>
    <cellStyle name="Vírgula 7 3 3 2 2 3" xfId="52371"/>
    <cellStyle name="Vírgula 7 3 3 2 3" xfId="26901"/>
    <cellStyle name="Vírgula 7 3 3 2 3 2" xfId="55969"/>
    <cellStyle name="Vírgula 7 3 3 2 4" xfId="52370"/>
    <cellStyle name="Vírgula 7 3 3 3" xfId="24238"/>
    <cellStyle name="Vírgula 7 3 3 3 2" xfId="27789"/>
    <cellStyle name="Vírgula 7 3 3 3 2 2" xfId="55971"/>
    <cellStyle name="Vírgula 7 3 3 3 3" xfId="52372"/>
    <cellStyle name="Vírgula 7 3 3 4" xfId="26014"/>
    <cellStyle name="Vírgula 7 3 3 4 2" xfId="55968"/>
    <cellStyle name="Vírgula 7 3 3 5" xfId="52369"/>
    <cellStyle name="Vírgula 7 3 4" xfId="22847"/>
    <cellStyle name="Vírgula 7 3 4 2" xfId="24623"/>
    <cellStyle name="Vírgula 7 3 4 2 2" xfId="28174"/>
    <cellStyle name="Vírgula 7 3 4 2 2 2" xfId="55973"/>
    <cellStyle name="Vírgula 7 3 4 2 3" xfId="52374"/>
    <cellStyle name="Vírgula 7 3 4 3" xfId="26398"/>
    <cellStyle name="Vírgula 7 3 4 3 2" xfId="55972"/>
    <cellStyle name="Vírgula 7 3 4 4" xfId="52373"/>
    <cellStyle name="Vírgula 7 3 5" xfId="23735"/>
    <cellStyle name="Vírgula 7 3 5 2" xfId="27286"/>
    <cellStyle name="Vírgula 7 3 5 2 2" xfId="55974"/>
    <cellStyle name="Vírgula 7 3 5 3" xfId="52375"/>
    <cellStyle name="Vírgula 7 3 6" xfId="25511"/>
    <cellStyle name="Vírgula 7 3 6 2" xfId="52556"/>
    <cellStyle name="Vírgula 7 3 7" xfId="29062"/>
    <cellStyle name="Vírgula 7 3 8" xfId="29205"/>
    <cellStyle name="Vírgula 7 3 9" xfId="56185"/>
    <cellStyle name="Vírgula 7 4" xfId="21925"/>
    <cellStyle name="Vírgula 7 4 2" xfId="22488"/>
    <cellStyle name="Vírgula 7 4 2 2" xfId="23375"/>
    <cellStyle name="Vírgula 7 4 2 2 2" xfId="25151"/>
    <cellStyle name="Vírgula 7 4 2 2 2 2" xfId="28702"/>
    <cellStyle name="Vírgula 7 4 2 2 2 2 2" xfId="55977"/>
    <cellStyle name="Vírgula 7 4 2 2 2 3" xfId="52378"/>
    <cellStyle name="Vírgula 7 4 2 2 3" xfId="26926"/>
    <cellStyle name="Vírgula 7 4 2 2 3 2" xfId="55976"/>
    <cellStyle name="Vírgula 7 4 2 2 4" xfId="52377"/>
    <cellStyle name="Vírgula 7 4 2 3" xfId="24263"/>
    <cellStyle name="Vírgula 7 4 2 3 2" xfId="27814"/>
    <cellStyle name="Vírgula 7 4 2 3 2 2" xfId="55978"/>
    <cellStyle name="Vírgula 7 4 2 3 3" xfId="52379"/>
    <cellStyle name="Vírgula 7 4 2 4" xfId="26039"/>
    <cellStyle name="Vírgula 7 4 2 4 2" xfId="55975"/>
    <cellStyle name="Vírgula 7 4 2 5" xfId="52376"/>
    <cellStyle name="Vírgula 7 4 3" xfId="22872"/>
    <cellStyle name="Vírgula 7 4 3 2" xfId="24648"/>
    <cellStyle name="Vírgula 7 4 3 2 2" xfId="28199"/>
    <cellStyle name="Vírgula 7 4 3 2 2 2" xfId="55980"/>
    <cellStyle name="Vírgula 7 4 3 2 3" xfId="52381"/>
    <cellStyle name="Vírgula 7 4 3 3" xfId="26423"/>
    <cellStyle name="Vírgula 7 4 3 3 2" xfId="55979"/>
    <cellStyle name="Vírgula 7 4 3 4" xfId="52380"/>
    <cellStyle name="Vírgula 7 4 4" xfId="23760"/>
    <cellStyle name="Vírgula 7 4 4 2" xfId="27311"/>
    <cellStyle name="Vírgula 7 4 4 2 2" xfId="55981"/>
    <cellStyle name="Vírgula 7 4 4 3" xfId="52382"/>
    <cellStyle name="Vírgula 7 4 5" xfId="25536"/>
    <cellStyle name="Vírgula 7 5" xfId="56184"/>
    <cellStyle name="Vírgula 8" xfId="21918"/>
    <cellStyle name="Vírgula 8 2" xfId="22481"/>
    <cellStyle name="Vírgula 8 2 2" xfId="23368"/>
    <cellStyle name="Vírgula 8 2 2 2" xfId="25144"/>
    <cellStyle name="Vírgula 8 2 2 2 2" xfId="28695"/>
    <cellStyle name="Vírgula 8 2 2 2 2 2" xfId="55985"/>
    <cellStyle name="Vírgula 8 2 2 2 3" xfId="52386"/>
    <cellStyle name="Vírgula 8 2 2 3" xfId="26919"/>
    <cellStyle name="Vírgula 8 2 2 3 2" xfId="55984"/>
    <cellStyle name="Vírgula 8 2 2 4" xfId="52385"/>
    <cellStyle name="Vírgula 8 2 3" xfId="24256"/>
    <cellStyle name="Vírgula 8 2 3 2" xfId="27807"/>
    <cellStyle name="Vírgula 8 2 3 2 2" xfId="55986"/>
    <cellStyle name="Vírgula 8 2 3 3" xfId="52387"/>
    <cellStyle name="Vírgula 8 2 4" xfId="26032"/>
    <cellStyle name="Vírgula 8 2 4 2" xfId="55983"/>
    <cellStyle name="Vírgula 8 2 5" xfId="52384"/>
    <cellStyle name="Vírgula 8 3" xfId="22865"/>
    <cellStyle name="Vírgula 8 3 2" xfId="24641"/>
    <cellStyle name="Vírgula 8 3 2 2" xfId="28192"/>
    <cellStyle name="Vírgula 8 3 2 2 2" xfId="55988"/>
    <cellStyle name="Vírgula 8 3 2 3" xfId="52389"/>
    <cellStyle name="Vírgula 8 3 3" xfId="26416"/>
    <cellStyle name="Vírgula 8 3 3 2" xfId="55987"/>
    <cellStyle name="Vírgula 8 3 4" xfId="52388"/>
    <cellStyle name="Vírgula 8 4" xfId="23753"/>
    <cellStyle name="Vírgula 8 4 2" xfId="27304"/>
    <cellStyle name="Vírgula 8 4 2 2" xfId="55989"/>
    <cellStyle name="Vírgula 8 4 3" xfId="52390"/>
    <cellStyle name="Vírgula 8 5" xfId="25529"/>
    <cellStyle name="Vírgula 8 5 2" xfId="55982"/>
    <cellStyle name="Vírgula 8 6" xfId="52383"/>
    <cellStyle name="Vírgula 9" xfId="22229"/>
    <cellStyle name="Vírgula 9 2" xfId="23116"/>
    <cellStyle name="Vírgula 9 2 2" xfId="24892"/>
    <cellStyle name="Vírgula 9 2 2 2" xfId="28443"/>
    <cellStyle name="Vírgula 9 2 2 2 2" xfId="55992"/>
    <cellStyle name="Vírgula 9 2 2 3" xfId="52393"/>
    <cellStyle name="Vírgula 9 2 3" xfId="26667"/>
    <cellStyle name="Vírgula 9 2 3 2" xfId="55991"/>
    <cellStyle name="Vírgula 9 2 4" xfId="52392"/>
    <cellStyle name="Vírgula 9 3" xfId="24004"/>
    <cellStyle name="Vírgula 9 3 2" xfId="27555"/>
    <cellStyle name="Vírgula 9 3 2 2" xfId="55993"/>
    <cellStyle name="Vírgula 9 3 3" xfId="52394"/>
    <cellStyle name="Vírgula 9 4" xfId="25780"/>
    <cellStyle name="Vírgula 9 4 2" xfId="55990"/>
    <cellStyle name="Vírgula 9 5" xfId="52391"/>
    <cellStyle name="Warning Text" xfId="22224"/>
  </cellStyles>
  <dxfs count="0"/>
  <tableStyles count="0" defaultTableStyle="TableStyleMedium2" defaultPivotStyle="PivotStyleLight16"/>
  <colors>
    <mruColors>
      <color rgb="FFFFFFA3"/>
      <color rgb="FF66FF99"/>
      <color rgb="FFFFFF66"/>
      <color rgb="FFFFCC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0</xdr:row>
          <xdr:rowOff>66675</xdr:rowOff>
        </xdr:from>
        <xdr:to>
          <xdr:col>1</xdr:col>
          <xdr:colOff>304800</xdr:colOff>
          <xdr:row>1</xdr:row>
          <xdr:rowOff>352425</xdr:rowOff>
        </xdr:to>
        <xdr:sp macro="" textlink="">
          <xdr:nvSpPr>
            <xdr:cNvPr id="68609" name="Object 1" hidden="1">
              <a:extLst>
                <a:ext uri="{63B3BB69-23CF-44E3-9099-C40C66FF867C}">
                  <a14:compatExt spid="_x0000_s68609"/>
                </a:ext>
                <a:ext uri="{FF2B5EF4-FFF2-40B4-BE49-F238E27FC236}">
                  <a16:creationId xmlns:a16="http://schemas.microsoft.com/office/drawing/2014/main" xmlns="" id="{00000000-0008-0000-0200-0000010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7</xdr:col>
      <xdr:colOff>1680260</xdr:colOff>
      <xdr:row>0</xdr:row>
      <xdr:rowOff>103094</xdr:rowOff>
    </xdr:from>
    <xdr:to>
      <xdr:col>7</xdr:col>
      <xdr:colOff>2835711</xdr:colOff>
      <xdr:row>1</xdr:row>
      <xdr:rowOff>204632</xdr:rowOff>
    </xdr:to>
    <xdr:pic>
      <xdr:nvPicPr>
        <xdr:cNvPr id="4" name="Imagem 3" descr="cinza_Marca">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61427" y="103094"/>
          <a:ext cx="1155451" cy="546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898150</xdr:colOff>
      <xdr:row>0</xdr:row>
      <xdr:rowOff>171451</xdr:rowOff>
    </xdr:from>
    <xdr:to>
      <xdr:col>7</xdr:col>
      <xdr:colOff>824752</xdr:colOff>
      <xdr:row>0</xdr:row>
      <xdr:rowOff>707635</xdr:rowOff>
    </xdr:to>
    <xdr:pic>
      <xdr:nvPicPr>
        <xdr:cNvPr id="7" name="Imagem 3" descr="cinza_Marca">
          <a:extLst>
            <a:ext uri="{FF2B5EF4-FFF2-40B4-BE49-F238E27FC236}">
              <a16:creationId xmlns:a16="http://schemas.microsoft.com/office/drawing/2014/main" xmlns="" id="{00000000-0008-0000-03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2415" y="171451"/>
          <a:ext cx="912719" cy="536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100854</xdr:colOff>
      <xdr:row>0</xdr:row>
      <xdr:rowOff>112059</xdr:rowOff>
    </xdr:from>
    <xdr:to>
      <xdr:col>0</xdr:col>
      <xdr:colOff>1002979</xdr:colOff>
      <xdr:row>0</xdr:row>
      <xdr:rowOff>807990</xdr:rowOff>
    </xdr:to>
    <xdr:pic>
      <xdr:nvPicPr>
        <xdr:cNvPr id="4" name="Imagem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2"/>
        <a:stretch>
          <a:fillRect/>
        </a:stretch>
      </xdr:blipFill>
      <xdr:spPr>
        <a:xfrm>
          <a:off x="100854" y="112059"/>
          <a:ext cx="902125" cy="6959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1187823</xdr:colOff>
      <xdr:row>0</xdr:row>
      <xdr:rowOff>171451</xdr:rowOff>
    </xdr:from>
    <xdr:to>
      <xdr:col>6</xdr:col>
      <xdr:colOff>914399</xdr:colOff>
      <xdr:row>0</xdr:row>
      <xdr:rowOff>707635</xdr:rowOff>
    </xdr:to>
    <xdr:pic>
      <xdr:nvPicPr>
        <xdr:cNvPr id="2" name="Imagem 3" descr="cinza_Marca">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22048" y="171451"/>
          <a:ext cx="983876" cy="536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76201</xdr:colOff>
      <xdr:row>0</xdr:row>
      <xdr:rowOff>85725</xdr:rowOff>
    </xdr:from>
    <xdr:to>
      <xdr:col>1</xdr:col>
      <xdr:colOff>212912</xdr:colOff>
      <xdr:row>0</xdr:row>
      <xdr:rowOff>659578</xdr:rowOff>
    </xdr:to>
    <xdr:pic>
      <xdr:nvPicPr>
        <xdr:cNvPr id="3" name="Imagem 1" descr="logo_nova.png">
          <a:extLst>
            <a:ext uri="{FF2B5EF4-FFF2-40B4-BE49-F238E27FC236}">
              <a16:creationId xmlns:a16="http://schemas.microsoft.com/office/drawing/2014/main" xmlns=""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1" y="85725"/>
          <a:ext cx="1165411" cy="573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1187823</xdr:colOff>
      <xdr:row>0</xdr:row>
      <xdr:rowOff>171451</xdr:rowOff>
    </xdr:from>
    <xdr:to>
      <xdr:col>6</xdr:col>
      <xdr:colOff>914399</xdr:colOff>
      <xdr:row>0</xdr:row>
      <xdr:rowOff>707635</xdr:rowOff>
    </xdr:to>
    <xdr:pic>
      <xdr:nvPicPr>
        <xdr:cNvPr id="2" name="Imagem 3" descr="cinza_Marca">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22048" y="171451"/>
          <a:ext cx="983876" cy="536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76201</xdr:colOff>
      <xdr:row>0</xdr:row>
      <xdr:rowOff>85725</xdr:rowOff>
    </xdr:from>
    <xdr:to>
      <xdr:col>1</xdr:col>
      <xdr:colOff>212912</xdr:colOff>
      <xdr:row>0</xdr:row>
      <xdr:rowOff>659578</xdr:rowOff>
    </xdr:to>
    <xdr:pic>
      <xdr:nvPicPr>
        <xdr:cNvPr id="3" name="Imagem 1" descr="logo_nova.png">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1" y="85725"/>
          <a:ext cx="1165411" cy="573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113244</xdr:colOff>
      <xdr:row>0</xdr:row>
      <xdr:rowOff>84670</xdr:rowOff>
    </xdr:from>
    <xdr:to>
      <xdr:col>9</xdr:col>
      <xdr:colOff>992899</xdr:colOff>
      <xdr:row>0</xdr:row>
      <xdr:rowOff>476250</xdr:rowOff>
    </xdr:to>
    <xdr:pic>
      <xdr:nvPicPr>
        <xdr:cNvPr id="5" name="Imagem 4" descr="cinza_Marca">
          <a:extLst>
            <a:ext uri="{FF2B5EF4-FFF2-40B4-BE49-F238E27FC236}">
              <a16:creationId xmlns:a16="http://schemas.microsoft.com/office/drawing/2014/main" xmlns="" id="{00000000-0008-0000-0800-000005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9828744" y="84670"/>
          <a:ext cx="879655" cy="39158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0</xdr:col>
          <xdr:colOff>76200</xdr:colOff>
          <xdr:row>0</xdr:row>
          <xdr:rowOff>57150</xdr:rowOff>
        </xdr:from>
        <xdr:to>
          <xdr:col>1</xdr:col>
          <xdr:colOff>161925</xdr:colOff>
          <xdr:row>0</xdr:row>
          <xdr:rowOff>485775</xdr:rowOff>
        </xdr:to>
        <xdr:sp macro="" textlink="">
          <xdr:nvSpPr>
            <xdr:cNvPr id="5122" name="Object 2" hidden="1">
              <a:extLst>
                <a:ext uri="{63B3BB69-23CF-44E3-9099-C40C66FF867C}">
                  <a14:compatExt spid="_x0000_s5122"/>
                </a:ext>
                <a:ext uri="{FF2B5EF4-FFF2-40B4-BE49-F238E27FC236}">
                  <a16:creationId xmlns:a16="http://schemas.microsoft.com/office/drawing/2014/main" xmlns="" id="{00000000-0008-0000-0800-000002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9</xdr:col>
      <xdr:colOff>105835</xdr:colOff>
      <xdr:row>0</xdr:row>
      <xdr:rowOff>84669</xdr:rowOff>
    </xdr:from>
    <xdr:to>
      <xdr:col>9</xdr:col>
      <xdr:colOff>974907</xdr:colOff>
      <xdr:row>0</xdr:row>
      <xdr:rowOff>455082</xdr:rowOff>
    </xdr:to>
    <xdr:pic>
      <xdr:nvPicPr>
        <xdr:cNvPr id="2" name="Imagem 1" descr="cinza_Marca">
          <a:extLst>
            <a:ext uri="{FF2B5EF4-FFF2-40B4-BE49-F238E27FC236}">
              <a16:creationId xmlns:a16="http://schemas.microsoft.com/office/drawing/2014/main" xmlns="" id="{00000000-0008-0000-0E00-000002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9735610" y="84669"/>
          <a:ext cx="869072" cy="370413"/>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0</xdr:col>
          <xdr:colOff>76200</xdr:colOff>
          <xdr:row>0</xdr:row>
          <xdr:rowOff>57150</xdr:rowOff>
        </xdr:from>
        <xdr:to>
          <xdr:col>1</xdr:col>
          <xdr:colOff>161925</xdr:colOff>
          <xdr:row>0</xdr:row>
          <xdr:rowOff>485775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xmlns="" id="{00000000-0008-0000-0E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9</xdr:col>
      <xdr:colOff>84669</xdr:colOff>
      <xdr:row>0</xdr:row>
      <xdr:rowOff>84670</xdr:rowOff>
    </xdr:from>
    <xdr:to>
      <xdr:col>9</xdr:col>
      <xdr:colOff>964324</xdr:colOff>
      <xdr:row>0</xdr:row>
      <xdr:rowOff>476250</xdr:rowOff>
    </xdr:to>
    <xdr:pic>
      <xdr:nvPicPr>
        <xdr:cNvPr id="5" name="Imagem 4" descr="cinza_Marca">
          <a:extLst>
            <a:ext uri="{FF2B5EF4-FFF2-40B4-BE49-F238E27FC236}">
              <a16:creationId xmlns:a16="http://schemas.microsoft.com/office/drawing/2014/main" xmlns="" id="{00000000-0008-0000-1300-000005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9723969" y="84670"/>
          <a:ext cx="879655" cy="391580"/>
        </a:xfrm>
        <a:prstGeom prst="rect">
          <a:avLst/>
        </a:prstGeom>
        <a:noFill/>
        <a:ln w="9525">
          <a:noFill/>
          <a:miter lim="800000"/>
          <a:headEnd/>
          <a:tailEnd/>
        </a:ln>
      </xdr:spPr>
    </xdr:pic>
    <xdr:clientData/>
  </xdr:twoCellAnchor>
  <xdr:twoCellAnchor>
    <xdr:from>
      <xdr:col>0</xdr:col>
      <xdr:colOff>65617</xdr:colOff>
      <xdr:row>0</xdr:row>
      <xdr:rowOff>53978</xdr:rowOff>
    </xdr:from>
    <xdr:to>
      <xdr:col>2</xdr:col>
      <xdr:colOff>190500</xdr:colOff>
      <xdr:row>0</xdr:row>
      <xdr:rowOff>496240</xdr:rowOff>
    </xdr:to>
    <xdr:pic>
      <xdr:nvPicPr>
        <xdr:cNvPr id="6" name="Imagem 1" descr="logo_nova.png">
          <a:extLst>
            <a:ext uri="{FF2B5EF4-FFF2-40B4-BE49-F238E27FC236}">
              <a16:creationId xmlns:a16="http://schemas.microsoft.com/office/drawing/2014/main" xmlns="" id="{00000000-0008-0000-1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617" y="53978"/>
          <a:ext cx="810683" cy="442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66677</xdr:colOff>
      <xdr:row>0</xdr:row>
      <xdr:rowOff>55034</xdr:rowOff>
    </xdr:from>
    <xdr:to>
      <xdr:col>2</xdr:col>
      <xdr:colOff>201084</xdr:colOff>
      <xdr:row>1</xdr:row>
      <xdr:rowOff>5785</xdr:rowOff>
    </xdr:to>
    <xdr:pic>
      <xdr:nvPicPr>
        <xdr:cNvPr id="7" name="Imagem 1" descr="logo_nova.png">
          <a:extLst>
            <a:ext uri="{FF2B5EF4-FFF2-40B4-BE49-F238E27FC236}">
              <a16:creationId xmlns:a16="http://schemas.microsoft.com/office/drawing/2014/main" xmlns="" id="{00000000-0008-0000-13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7" y="55034"/>
          <a:ext cx="820207" cy="446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Users\fabiano\Downloads\10039\ca_arqs\eletrica\e0104500.doc"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m11\publico\WINDOWS\TEMP\B5348E-LM001_R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u-a\01-md-2005\EQUIP\MAQUINAS\I02011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Marcia\Receita%20Federal%20-%20RJ\Preg&#227;o%203-2013%20-%20Ag.%20Modelo%20B%20Pirai%20e%20Resende\EDITAL%201-2013-%20ADAPTACAO%20PROJETO%20BASICO%20-%20AGENCIA%20MODELO\ANEXO%20V%20-%20PLANILHA%20DE%20OR&#199;AMENTO%20E%20CRONOGRAM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JUSTI&#199;A%20FEDERAL\Predio%20Sede%20%20Vitoria%20ES%20-%202009\Justi&#231;a%20Federal%201&#170;%20Instancia\PLANILHA%20OR&#199;AMENTARIA\Or&#231;amento\JFES_Planilha_Orc_Rev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ERGÊNCIA"/>
      <sheetName val="CAPA"/>
      <sheetName val="Controle"/>
      <sheetName val="LOJAS"/>
      <sheetName val="CONDOMINOS"/>
      <sheetName val="QUADROS DE DISTRIBUIÇÃO"/>
      <sheetName val="BARRAMENTO BLINDADO"/>
      <sheetName val="TRANSFORMADORES"/>
      <sheetName val="GERAL ORIGINAL"/>
      <sheetName val="GERAL POR ITENS"/>
      <sheetName val="MOTORES"/>
      <sheetName val="ANTIGO COND"/>
      <sheetName val="ANTIGO GERAL"/>
      <sheetName val="H_MOT"/>
      <sheetName val="C_MOT"/>
    </sheetNames>
    <sheetDataSet>
      <sheetData sheetId="0" refreshError="1">
        <row r="2">
          <cell r="A2" t="str">
            <v>TABELA DE CARGAS – POR TRANSFORMADOR/PBT EM EMERGÊNCIA</v>
          </cell>
        </row>
        <row r="4">
          <cell r="A4" t="str">
            <v>TRANSFORMADOR 1.1 – PBT-1.1 EM EMERGÊNCIA</v>
          </cell>
        </row>
        <row r="6">
          <cell r="A6" t="str">
            <v>FINALIDADE</v>
          </cell>
          <cell r="B6" t="str">
            <v>POT. UNIT. (kW)</v>
          </cell>
          <cell r="C6" t="str">
            <v>POT. UNIT. (CV)</v>
          </cell>
          <cell r="D6" t="str">
            <v>T I P O</v>
          </cell>
          <cell r="E6" t="str">
            <v>POT-M (KW)</v>
          </cell>
          <cell r="F6" t="str">
            <v>FP- M</v>
          </cell>
          <cell r="G6" t="str">
            <v>QTDE.</v>
          </cell>
          <cell r="H6" t="str">
            <v>PÓLOS</v>
          </cell>
          <cell r="I6" t="str">
            <v>F.D.</v>
          </cell>
          <cell r="J6" t="str">
            <v>F.P.</v>
          </cell>
          <cell r="K6" t="str">
            <v>POT. INSTALADA (kW)</v>
          </cell>
          <cell r="L6" t="str">
            <v>POT. INSTALADA (kVA)</v>
          </cell>
          <cell r="M6" t="str">
            <v>POT. DEMANDADA (kW)</v>
          </cell>
          <cell r="N6" t="str">
            <v>POT. DEMANDADA (kVA)</v>
          </cell>
        </row>
        <row r="7">
          <cell r="A7" t="str">
            <v>BARRAMENTO BLINDADO BB1.1/1.3 – ILUMINAÇÃO HALL</v>
          </cell>
          <cell r="B7">
            <v>123.78</v>
          </cell>
          <cell r="E7" t="e">
            <v>#N/A</v>
          </cell>
          <cell r="F7" t="e">
            <v>#N/A</v>
          </cell>
          <cell r="G7">
            <v>1</v>
          </cell>
          <cell r="I7">
            <v>0.71596423332687886</v>
          </cell>
          <cell r="J7">
            <v>0.97999999999999976</v>
          </cell>
          <cell r="K7">
            <v>123.78</v>
          </cell>
          <cell r="L7">
            <v>126.30612244897962</v>
          </cell>
          <cell r="M7">
            <v>88.622052801201065</v>
          </cell>
          <cell r="N7">
            <v>90.430666123674584</v>
          </cell>
        </row>
        <row r="8">
          <cell r="A8" t="str">
            <v>QD-B1-3S</v>
          </cell>
          <cell r="B8">
            <v>140.32509426511928</v>
          </cell>
          <cell r="E8" t="e">
            <v>#N/A</v>
          </cell>
          <cell r="F8" t="e">
            <v>#N/A</v>
          </cell>
          <cell r="G8">
            <v>1</v>
          </cell>
          <cell r="I8">
            <v>1</v>
          </cell>
          <cell r="J8">
            <v>0.77296462798671983</v>
          </cell>
          <cell r="K8">
            <v>140.32509426511928</v>
          </cell>
          <cell r="L8">
            <v>181.54141752982022</v>
          </cell>
          <cell r="M8">
            <v>140.32509426511928</v>
          </cell>
          <cell r="N8">
            <v>181.54141752982022</v>
          </cell>
        </row>
        <row r="9">
          <cell r="A9" t="str">
            <v>NO BREAK</v>
          </cell>
          <cell r="B9">
            <v>30</v>
          </cell>
          <cell r="G9">
            <v>2</v>
          </cell>
          <cell r="I9">
            <v>0.5</v>
          </cell>
          <cell r="J9">
            <v>1</v>
          </cell>
          <cell r="K9">
            <v>60</v>
          </cell>
          <cell r="L9">
            <v>60</v>
          </cell>
          <cell r="M9">
            <v>30</v>
          </cell>
          <cell r="N9">
            <v>30</v>
          </cell>
        </row>
        <row r="10">
          <cell r="A10" t="str">
            <v>TOTAL</v>
          </cell>
          <cell r="I10">
            <v>0.79896043489677604</v>
          </cell>
          <cell r="J10">
            <v>0.85752015197356957</v>
          </cell>
          <cell r="K10">
            <v>324.10509426511931</v>
          </cell>
          <cell r="L10">
            <v>367.84753997879983</v>
          </cell>
          <cell r="M10">
            <v>258.94714706632033</v>
          </cell>
          <cell r="N10">
            <v>301.97208365349479</v>
          </cell>
        </row>
        <row r="12">
          <cell r="A12" t="str">
            <v>RESUMO GERAL:</v>
          </cell>
          <cell r="B12" t="str">
            <v>kW</v>
          </cell>
          <cell r="C12" t="str">
            <v>kVA</v>
          </cell>
        </row>
        <row r="13">
          <cell r="A13" t="str">
            <v>DEMANDAS</v>
          </cell>
          <cell r="B13">
            <v>258.94714706632033</v>
          </cell>
          <cell r="C13">
            <v>301.97208365349479</v>
          </cell>
        </row>
        <row r="14">
          <cell r="A14" t="str">
            <v>RESERVA     (%)</v>
          </cell>
          <cell r="B14">
            <v>0.2</v>
          </cell>
        </row>
        <row r="15">
          <cell r="A15" t="str">
            <v>FATOR DE SIMULTANEIDADE</v>
          </cell>
          <cell r="B15">
            <v>1</v>
          </cell>
        </row>
        <row r="17">
          <cell r="A17" t="str">
            <v xml:space="preserve">DEMANDA FINAL </v>
          </cell>
          <cell r="B17">
            <v>310.73657647958436</v>
          </cell>
          <cell r="C17">
            <v>362.36650038419373</v>
          </cell>
        </row>
        <row r="19">
          <cell r="A19" t="str">
            <v>TENSÃO (V)</v>
          </cell>
          <cell r="B19">
            <v>380</v>
          </cell>
          <cell r="C19" t="str">
            <v>V</v>
          </cell>
        </row>
        <row r="20">
          <cell r="A20" t="str">
            <v>CORRENTE (A)</v>
          </cell>
          <cell r="B20">
            <v>550.55893826872864</v>
          </cell>
          <cell r="C20" t="str">
            <v>A</v>
          </cell>
        </row>
        <row r="21">
          <cell r="A21" t="str">
            <v>DISJUNTOR GERAL</v>
          </cell>
          <cell r="B21">
            <v>2500</v>
          </cell>
          <cell r="C21" t="str">
            <v>A</v>
          </cell>
        </row>
        <row r="23">
          <cell r="A23" t="str">
            <v>TRANSFORMADOR DE 1500KVA</v>
          </cell>
        </row>
        <row r="27">
          <cell r="A27" t="str">
            <v>TRANSFORMADOR 1.2 – PBT-1.2 EM EMERGÊNCIA</v>
          </cell>
        </row>
        <row r="29">
          <cell r="A29" t="str">
            <v>FINALIDADE</v>
          </cell>
          <cell r="B29" t="str">
            <v>POT. UNIT. (kW)</v>
          </cell>
          <cell r="C29" t="str">
            <v>POT. UNIT. (CV)</v>
          </cell>
          <cell r="D29" t="str">
            <v>T I P O</v>
          </cell>
          <cell r="E29" t="str">
            <v>POT-M (KW)</v>
          </cell>
          <cell r="F29" t="str">
            <v>FP- M</v>
          </cell>
          <cell r="G29" t="str">
            <v>QTDE.</v>
          </cell>
          <cell r="H29" t="str">
            <v>PÓLOS</v>
          </cell>
          <cell r="I29" t="str">
            <v>F.D.</v>
          </cell>
          <cell r="J29" t="str">
            <v>F.P.</v>
          </cell>
          <cell r="K29" t="str">
            <v>POT. INSTALADA (kW)</v>
          </cell>
          <cell r="L29" t="str">
            <v>POT. INSTALADA (kVA)</v>
          </cell>
          <cell r="M29" t="str">
            <v>POT. DEMANDADA (kW)</v>
          </cell>
          <cell r="N29" t="str">
            <v>POT. DEMANDADA (kVA)</v>
          </cell>
        </row>
        <row r="30">
          <cell r="A30" t="str">
            <v>ELEVADORES SUBSOLO</v>
          </cell>
          <cell r="B30">
            <v>20</v>
          </cell>
          <cell r="E30" t="e">
            <v>#N/A</v>
          </cell>
          <cell r="F30" t="e">
            <v>#N/A</v>
          </cell>
          <cell r="G30">
            <v>2</v>
          </cell>
          <cell r="I30">
            <v>0</v>
          </cell>
          <cell r="J30">
            <v>0.8</v>
          </cell>
          <cell r="K30">
            <v>40</v>
          </cell>
          <cell r="L30">
            <v>50</v>
          </cell>
          <cell r="M30">
            <v>0</v>
          </cell>
          <cell r="N30">
            <v>0</v>
          </cell>
        </row>
        <row r="31">
          <cell r="A31" t="str">
            <v>ILUMINAÇÃO E COMANDO ELEVADORES SUBSOLO</v>
          </cell>
          <cell r="B31">
            <v>1.3</v>
          </cell>
          <cell r="E31" t="e">
            <v>#N/A</v>
          </cell>
          <cell r="F31" t="e">
            <v>#N/A</v>
          </cell>
          <cell r="G31">
            <v>1</v>
          </cell>
          <cell r="I31">
            <v>0.74</v>
          </cell>
          <cell r="J31">
            <v>0.8</v>
          </cell>
          <cell r="K31">
            <v>1.3</v>
          </cell>
          <cell r="L31">
            <v>1.625</v>
          </cell>
          <cell r="M31">
            <v>0.96199999999999997</v>
          </cell>
          <cell r="N31">
            <v>1.2024999999999999</v>
          </cell>
        </row>
        <row r="32">
          <cell r="A32" t="str">
            <v>ELEVADORES GARAGEM</v>
          </cell>
          <cell r="B32">
            <v>20</v>
          </cell>
          <cell r="E32" t="e">
            <v>#N/A</v>
          </cell>
          <cell r="F32" t="e">
            <v>#N/A</v>
          </cell>
          <cell r="G32">
            <v>2</v>
          </cell>
          <cell r="I32">
            <v>0.74</v>
          </cell>
          <cell r="J32">
            <v>0.8</v>
          </cell>
          <cell r="K32">
            <v>40</v>
          </cell>
          <cell r="L32">
            <v>50</v>
          </cell>
          <cell r="M32">
            <v>29.6</v>
          </cell>
          <cell r="N32">
            <v>37</v>
          </cell>
        </row>
        <row r="33">
          <cell r="A33" t="str">
            <v>ILUMINAÇÃO E COMANDO ELEVADORES GARAGEM</v>
          </cell>
          <cell r="B33">
            <v>1.3</v>
          </cell>
          <cell r="E33" t="e">
            <v>#N/A</v>
          </cell>
          <cell r="F33" t="e">
            <v>#N/A</v>
          </cell>
          <cell r="G33">
            <v>1</v>
          </cell>
          <cell r="I33">
            <v>0</v>
          </cell>
          <cell r="J33">
            <v>0.8</v>
          </cell>
          <cell r="K33">
            <v>1.3</v>
          </cell>
          <cell r="L33">
            <v>1.625</v>
          </cell>
          <cell r="M33">
            <v>0</v>
          </cell>
          <cell r="N33">
            <v>0</v>
          </cell>
        </row>
        <row r="34">
          <cell r="A34" t="str">
            <v>ELEVADORES ZONA BAIXA</v>
          </cell>
          <cell r="B34">
            <v>50</v>
          </cell>
          <cell r="E34" t="e">
            <v>#N/A</v>
          </cell>
          <cell r="F34" t="e">
            <v>#N/A</v>
          </cell>
          <cell r="G34">
            <v>8</v>
          </cell>
          <cell r="I34">
            <v>0.125</v>
          </cell>
          <cell r="J34">
            <v>0.8</v>
          </cell>
          <cell r="K34">
            <v>400</v>
          </cell>
          <cell r="L34">
            <v>500</v>
          </cell>
          <cell r="M34">
            <v>50</v>
          </cell>
          <cell r="N34">
            <v>62.5</v>
          </cell>
        </row>
        <row r="35">
          <cell r="A35" t="str">
            <v>ILUMINAÇÃO E COMANDO ELEVADORES ZONA BAIXA</v>
          </cell>
          <cell r="B35">
            <v>3</v>
          </cell>
          <cell r="E35" t="e">
            <v>#N/A</v>
          </cell>
          <cell r="F35" t="e">
            <v>#N/A</v>
          </cell>
          <cell r="G35">
            <v>1</v>
          </cell>
          <cell r="I35">
            <v>0.1</v>
          </cell>
          <cell r="J35">
            <v>0.8</v>
          </cell>
          <cell r="K35">
            <v>3</v>
          </cell>
          <cell r="L35">
            <v>3.75</v>
          </cell>
          <cell r="M35">
            <v>0.30000000000000004</v>
          </cell>
          <cell r="N35">
            <v>0.375</v>
          </cell>
        </row>
        <row r="36">
          <cell r="A36" t="str">
            <v>QD-B1-3S-AC</v>
          </cell>
          <cell r="B36">
            <v>140.32509426511928</v>
          </cell>
          <cell r="E36" t="e">
            <v>#N/A</v>
          </cell>
          <cell r="F36" t="e">
            <v>#N/A</v>
          </cell>
          <cell r="G36">
            <v>1</v>
          </cell>
          <cell r="I36">
            <v>0</v>
          </cell>
          <cell r="J36">
            <v>0.77296462798671983</v>
          </cell>
          <cell r="K36">
            <v>140.32509426511928</v>
          </cell>
          <cell r="L36">
            <v>181.54141752982022</v>
          </cell>
          <cell r="M36">
            <v>0</v>
          </cell>
          <cell r="N36">
            <v>0</v>
          </cell>
        </row>
        <row r="37">
          <cell r="A37" t="str">
            <v>VENTILAÇÃO</v>
          </cell>
          <cell r="B37">
            <v>0.56488549618320616</v>
          </cell>
          <cell r="C37">
            <v>0.5</v>
          </cell>
          <cell r="D37" t="str">
            <v>C</v>
          </cell>
          <cell r="E37">
            <v>0.56488549618320616</v>
          </cell>
          <cell r="F37">
            <v>0.73</v>
          </cell>
          <cell r="G37">
            <v>1</v>
          </cell>
          <cell r="I37">
            <v>0</v>
          </cell>
          <cell r="J37">
            <v>0.73</v>
          </cell>
          <cell r="K37">
            <v>0.56488549618320616</v>
          </cell>
          <cell r="L37">
            <v>0.77381574819617283</v>
          </cell>
          <cell r="M37">
            <v>0</v>
          </cell>
          <cell r="N37">
            <v>0</v>
          </cell>
        </row>
        <row r="38">
          <cell r="A38" t="str">
            <v>VENTILAÇÃO</v>
          </cell>
          <cell r="B38">
            <v>0.80291970802919721</v>
          </cell>
          <cell r="C38">
            <v>0.75</v>
          </cell>
          <cell r="D38" t="str">
            <v>C</v>
          </cell>
          <cell r="E38">
            <v>0.80291970802919721</v>
          </cell>
          <cell r="F38">
            <v>0.77</v>
          </cell>
          <cell r="G38">
            <v>1</v>
          </cell>
          <cell r="I38">
            <v>0</v>
          </cell>
          <cell r="J38">
            <v>0.77</v>
          </cell>
          <cell r="K38">
            <v>0.80291970802919721</v>
          </cell>
          <cell r="L38">
            <v>1.0427528675703859</v>
          </cell>
          <cell r="M38">
            <v>0</v>
          </cell>
          <cell r="N38">
            <v>0</v>
          </cell>
        </row>
        <row r="39">
          <cell r="A39" t="str">
            <v>VENTILAÇÃO</v>
          </cell>
          <cell r="B39">
            <v>1.8987341772151898</v>
          </cell>
          <cell r="C39">
            <v>2</v>
          </cell>
          <cell r="D39" t="str">
            <v>C</v>
          </cell>
          <cell r="E39">
            <v>1.8987341772151898</v>
          </cell>
          <cell r="F39">
            <v>0.82</v>
          </cell>
          <cell r="G39">
            <v>1</v>
          </cell>
          <cell r="I39">
            <v>0</v>
          </cell>
          <cell r="J39">
            <v>0.82</v>
          </cell>
          <cell r="K39">
            <v>1.8987341772151898</v>
          </cell>
          <cell r="L39">
            <v>2.3155294844087684</v>
          </cell>
          <cell r="M39">
            <v>0</v>
          </cell>
          <cell r="N39">
            <v>0</v>
          </cell>
        </row>
        <row r="40">
          <cell r="A40" t="str">
            <v>FANCOIL</v>
          </cell>
          <cell r="B40">
            <v>6.3805104408352662</v>
          </cell>
          <cell r="C40">
            <v>7.5</v>
          </cell>
          <cell r="D40" t="str">
            <v>C</v>
          </cell>
          <cell r="E40">
            <v>6.3805104408352662</v>
          </cell>
          <cell r="F40">
            <v>0.8</v>
          </cell>
          <cell r="G40">
            <v>2</v>
          </cell>
          <cell r="I40">
            <v>0</v>
          </cell>
          <cell r="J40">
            <v>0.8</v>
          </cell>
          <cell r="K40">
            <v>12.761020881670532</v>
          </cell>
          <cell r="L40">
            <v>15.951276102088165</v>
          </cell>
          <cell r="M40">
            <v>0</v>
          </cell>
          <cell r="N40">
            <v>0</v>
          </cell>
        </row>
        <row r="41">
          <cell r="A41" t="str">
            <v>UNIDADE CONDENSADORA</v>
          </cell>
          <cell r="B41">
            <v>43.4</v>
          </cell>
          <cell r="G41">
            <v>1</v>
          </cell>
          <cell r="I41">
            <v>0</v>
          </cell>
          <cell r="J41">
            <v>0.8</v>
          </cell>
          <cell r="K41">
            <v>43.4</v>
          </cell>
          <cell r="L41">
            <v>54.249999999999993</v>
          </cell>
          <cell r="M41">
            <v>0</v>
          </cell>
          <cell r="N41">
            <v>0</v>
          </cell>
        </row>
        <row r="42">
          <cell r="A42" t="str">
            <v>FANCOIL ESCRITÓRIOS</v>
          </cell>
          <cell r="B42">
            <v>8.6705202312138727</v>
          </cell>
          <cell r="C42">
            <v>10</v>
          </cell>
          <cell r="D42" t="str">
            <v>C</v>
          </cell>
          <cell r="E42">
            <v>8.6705202312138727</v>
          </cell>
          <cell r="F42">
            <v>0.85</v>
          </cell>
          <cell r="G42">
            <v>32</v>
          </cell>
          <cell r="I42">
            <v>0</v>
          </cell>
          <cell r="J42">
            <v>0.85</v>
          </cell>
          <cell r="K42">
            <v>277.45664739884393</v>
          </cell>
          <cell r="L42">
            <v>326.41958517511051</v>
          </cell>
          <cell r="M42">
            <v>0</v>
          </cell>
          <cell r="N42">
            <v>0</v>
          </cell>
        </row>
        <row r="43">
          <cell r="A43" t="str">
            <v>ILUMINAÇÃO, TOMADAS E AR CONDICIONADO FAST FOOD</v>
          </cell>
          <cell r="B43">
            <v>258.76900000000001</v>
          </cell>
          <cell r="G43">
            <v>1</v>
          </cell>
          <cell r="I43">
            <v>0</v>
          </cell>
          <cell r="J43">
            <v>0.9</v>
          </cell>
          <cell r="K43">
            <v>258.76900000000001</v>
          </cell>
          <cell r="L43">
            <v>287.52111111111111</v>
          </cell>
          <cell r="M43">
            <v>0</v>
          </cell>
          <cell r="N43">
            <v>0</v>
          </cell>
        </row>
        <row r="44">
          <cell r="A44" t="str">
            <v>BOMBA DE RECALQUE DE ÁGUA FRIA</v>
          </cell>
          <cell r="B44">
            <v>20.670391061452513</v>
          </cell>
          <cell r="C44">
            <v>25</v>
          </cell>
          <cell r="D44" t="str">
            <v>H</v>
          </cell>
          <cell r="E44">
            <v>20.670391061452513</v>
          </cell>
          <cell r="F44">
            <v>0.85</v>
          </cell>
          <cell r="G44">
            <v>2</v>
          </cell>
          <cell r="I44">
            <v>0</v>
          </cell>
          <cell r="J44">
            <v>0.85</v>
          </cell>
          <cell r="K44">
            <v>41.340782122905026</v>
          </cell>
          <cell r="L44">
            <v>48.636214262241211</v>
          </cell>
          <cell r="M44">
            <v>0</v>
          </cell>
          <cell r="N44">
            <v>0</v>
          </cell>
        </row>
        <row r="45">
          <cell r="A45" t="str">
            <v>BOMBA DE RECALQUE DE ÁGUAS PLUVIAIS</v>
          </cell>
          <cell r="B45">
            <v>8.6705202312138727</v>
          </cell>
          <cell r="C45">
            <v>10</v>
          </cell>
          <cell r="D45" t="str">
            <v>H</v>
          </cell>
          <cell r="E45">
            <v>8.6705202312138727</v>
          </cell>
          <cell r="F45">
            <v>0.85</v>
          </cell>
          <cell r="G45">
            <v>6</v>
          </cell>
          <cell r="I45">
            <v>0</v>
          </cell>
          <cell r="J45">
            <v>0.85</v>
          </cell>
          <cell r="K45">
            <v>52.02312138728324</v>
          </cell>
          <cell r="L45">
            <v>61.203672220333225</v>
          </cell>
          <cell r="M45">
            <v>0</v>
          </cell>
          <cell r="N45">
            <v>0</v>
          </cell>
        </row>
        <row r="46">
          <cell r="A46" t="str">
            <v>BOMBA DE RECALQUE DE ESGOTO</v>
          </cell>
          <cell r="B46">
            <v>8.6705202312138727</v>
          </cell>
          <cell r="C46">
            <v>10</v>
          </cell>
          <cell r="D46" t="str">
            <v>H</v>
          </cell>
          <cell r="E46">
            <v>8.6705202312138727</v>
          </cell>
          <cell r="F46">
            <v>0.85</v>
          </cell>
          <cell r="G46">
            <v>6</v>
          </cell>
          <cell r="I46">
            <v>0</v>
          </cell>
          <cell r="J46">
            <v>0.85</v>
          </cell>
          <cell r="K46">
            <v>52.02312138728324</v>
          </cell>
          <cell r="L46">
            <v>61.203672220333225</v>
          </cell>
          <cell r="M46">
            <v>0</v>
          </cell>
          <cell r="N46">
            <v>0</v>
          </cell>
        </row>
        <row r="47">
          <cell r="A47" t="str">
            <v>BOMBA DE RECALQUE DE REUSO</v>
          </cell>
          <cell r="B47">
            <v>1.0135135135135136</v>
          </cell>
          <cell r="C47">
            <v>1</v>
          </cell>
          <cell r="D47" t="str">
            <v>H</v>
          </cell>
          <cell r="E47">
            <v>1.0135135135135136</v>
          </cell>
          <cell r="F47">
            <v>0.78</v>
          </cell>
          <cell r="G47">
            <v>2</v>
          </cell>
          <cell r="I47">
            <v>0</v>
          </cell>
          <cell r="J47">
            <v>0.78</v>
          </cell>
          <cell r="K47">
            <v>2.0270270270270272</v>
          </cell>
          <cell r="L47">
            <v>2.5987525987525988</v>
          </cell>
          <cell r="M47">
            <v>0</v>
          </cell>
          <cell r="N47">
            <v>0</v>
          </cell>
        </row>
        <row r="48">
          <cell r="A48" t="str">
            <v>BOMBA DE RECALQUE DO POÇO DE RETARDO</v>
          </cell>
          <cell r="B48">
            <v>1.0135135135135136</v>
          </cell>
          <cell r="C48">
            <v>1</v>
          </cell>
          <cell r="D48" t="str">
            <v>H</v>
          </cell>
          <cell r="E48">
            <v>1.0135135135135136</v>
          </cell>
          <cell r="F48">
            <v>0.78</v>
          </cell>
          <cell r="G48">
            <v>2</v>
          </cell>
          <cell r="I48">
            <v>0</v>
          </cell>
          <cell r="J48">
            <v>0.78</v>
          </cell>
          <cell r="K48">
            <v>2.0270270270270272</v>
          </cell>
          <cell r="L48">
            <v>2.5987525987525988</v>
          </cell>
          <cell r="M48">
            <v>0</v>
          </cell>
          <cell r="N48">
            <v>0</v>
          </cell>
        </row>
        <row r="49">
          <cell r="A49" t="str">
            <v>ESCADA ROLANTE</v>
          </cell>
          <cell r="B49">
            <v>10</v>
          </cell>
          <cell r="G49">
            <v>2</v>
          </cell>
          <cell r="I49">
            <v>0</v>
          </cell>
          <cell r="J49">
            <v>0.8</v>
          </cell>
          <cell r="K49">
            <v>20</v>
          </cell>
          <cell r="L49">
            <v>25</v>
          </cell>
          <cell r="M49">
            <v>0</v>
          </cell>
          <cell r="N49">
            <v>0</v>
          </cell>
        </row>
        <row r="50">
          <cell r="A50" t="str">
            <v>TOTAL</v>
          </cell>
          <cell r="I50">
            <v>5.8131468987100983E-2</v>
          </cell>
          <cell r="J50">
            <v>0.79999999999999993</v>
          </cell>
          <cell r="K50">
            <v>1391.0193808785871</v>
          </cell>
          <cell r="L50">
            <v>1678.056551918718</v>
          </cell>
          <cell r="M50">
            <v>80.861999999999995</v>
          </cell>
          <cell r="N50">
            <v>101.0775</v>
          </cell>
        </row>
        <row r="52">
          <cell r="I52" t="str">
            <v>COM O PAINEL DE SEGURANÇA EM FUNCIONAMENTO</v>
          </cell>
        </row>
        <row r="53">
          <cell r="A53" t="str">
            <v>RESUMO GERAL:</v>
          </cell>
          <cell r="B53" t="str">
            <v>kW</v>
          </cell>
          <cell r="C53" t="str">
            <v>kVA</v>
          </cell>
          <cell r="I53" t="str">
            <v>kW</v>
          </cell>
          <cell r="J53" t="str">
            <v>kVA</v>
          </cell>
        </row>
        <row r="54">
          <cell r="A54" t="str">
            <v>DEMANDAS</v>
          </cell>
          <cell r="B54">
            <v>80.861999999999995</v>
          </cell>
          <cell r="C54">
            <v>101.0775</v>
          </cell>
          <cell r="I54">
            <v>442.08736295026449</v>
          </cell>
          <cell r="J54">
            <v>529.01118759655708</v>
          </cell>
        </row>
        <row r="55">
          <cell r="A55" t="str">
            <v>RESERVA     (%)</v>
          </cell>
          <cell r="B55">
            <v>0.2</v>
          </cell>
          <cell r="I55">
            <v>0</v>
          </cell>
        </row>
        <row r="56">
          <cell r="A56" t="str">
            <v>FATOR DE SIMULTANEIDADE</v>
          </cell>
          <cell r="B56">
            <v>1</v>
          </cell>
          <cell r="I56">
            <v>1</v>
          </cell>
        </row>
        <row r="58">
          <cell r="A58" t="str">
            <v xml:space="preserve">DEMANDA FINAL </v>
          </cell>
          <cell r="B58">
            <v>97.034399999999991</v>
          </cell>
          <cell r="C58">
            <v>121.29299999999999</v>
          </cell>
          <cell r="I58">
            <v>442.08736295026449</v>
          </cell>
          <cell r="J58">
            <v>529.01118759655708</v>
          </cell>
        </row>
        <row r="60">
          <cell r="A60" t="str">
            <v>TENSÃO (V)</v>
          </cell>
          <cell r="B60">
            <v>380</v>
          </cell>
          <cell r="C60" t="str">
            <v>V</v>
          </cell>
          <cell r="I60">
            <v>380</v>
          </cell>
          <cell r="J60" t="str">
            <v>V</v>
          </cell>
        </row>
        <row r="61">
          <cell r="A61" t="str">
            <v>CORRENTE (A)</v>
          </cell>
          <cell r="B61">
            <v>184.28564789688755</v>
          </cell>
          <cell r="C61" t="str">
            <v>A</v>
          </cell>
          <cell r="I61">
            <v>803.74934621893647</v>
          </cell>
          <cell r="J61" t="str">
            <v>A</v>
          </cell>
        </row>
        <row r="62">
          <cell r="A62" t="str">
            <v>DISJUNTOR GERAL</v>
          </cell>
          <cell r="B62">
            <v>2500</v>
          </cell>
          <cell r="C62" t="str">
            <v>A</v>
          </cell>
          <cell r="I62">
            <v>2500</v>
          </cell>
          <cell r="J62" t="str">
            <v>A</v>
          </cell>
        </row>
        <row r="64">
          <cell r="A64" t="str">
            <v>TRANSFORMADOR DE 1500KVA</v>
          </cell>
        </row>
        <row r="69">
          <cell r="A69" t="str">
            <v>PBT-SEG EM EMERGÊNCIA</v>
          </cell>
        </row>
        <row r="71">
          <cell r="A71" t="str">
            <v>EM REGIME NORMAL</v>
          </cell>
        </row>
        <row r="72">
          <cell r="A72" t="str">
            <v>FINALIDADE</v>
          </cell>
          <cell r="B72" t="str">
            <v>POT. UNIT. (kW)</v>
          </cell>
          <cell r="C72" t="str">
            <v>POT. UNIT. (CV)</v>
          </cell>
          <cell r="D72" t="str">
            <v>T I P O</v>
          </cell>
          <cell r="E72" t="str">
            <v>POT-M (KW)</v>
          </cell>
          <cell r="F72" t="str">
            <v>FP- M</v>
          </cell>
          <cell r="G72" t="str">
            <v>QTDE.</v>
          </cell>
          <cell r="H72" t="str">
            <v>PÓLOS</v>
          </cell>
          <cell r="I72" t="str">
            <v>F.D.</v>
          </cell>
          <cell r="J72" t="str">
            <v>F.P.</v>
          </cell>
          <cell r="K72" t="str">
            <v>POT. INSTALADA (kW)</v>
          </cell>
          <cell r="L72" t="str">
            <v>POT. INSTALADA (kVA)</v>
          </cell>
          <cell r="M72" t="str">
            <v>POT. DEMANDADA (kW)</v>
          </cell>
          <cell r="N72" t="str">
            <v>POT. DEMANDADA (kVA)</v>
          </cell>
        </row>
        <row r="73">
          <cell r="A73" t="str">
            <v>ELEVADOR DE SEGUANÇA</v>
          </cell>
          <cell r="B73">
            <v>35</v>
          </cell>
          <cell r="E73" t="e">
            <v>#N/A</v>
          </cell>
          <cell r="F73" t="e">
            <v>#N/A</v>
          </cell>
          <cell r="G73">
            <v>1</v>
          </cell>
          <cell r="I73">
            <v>1</v>
          </cell>
          <cell r="J73">
            <v>0.8</v>
          </cell>
          <cell r="K73">
            <v>35</v>
          </cell>
          <cell r="L73">
            <v>43.75</v>
          </cell>
          <cell r="M73">
            <v>35</v>
          </cell>
          <cell r="N73">
            <v>43.75</v>
          </cell>
        </row>
        <row r="74">
          <cell r="A74" t="str">
            <v>ILUMINAÇÃO E COMANDO ELEVADORE DE SEGURANÇA</v>
          </cell>
          <cell r="B74">
            <v>3</v>
          </cell>
          <cell r="E74" t="e">
            <v>#N/A</v>
          </cell>
          <cell r="F74" t="e">
            <v>#N/A</v>
          </cell>
          <cell r="G74">
            <v>1</v>
          </cell>
          <cell r="I74">
            <v>1</v>
          </cell>
          <cell r="J74">
            <v>0.8</v>
          </cell>
          <cell r="K74">
            <v>3</v>
          </cell>
          <cell r="L74">
            <v>3.75</v>
          </cell>
          <cell r="M74">
            <v>3</v>
          </cell>
          <cell r="N74">
            <v>3.75</v>
          </cell>
        </row>
        <row r="75">
          <cell r="A75" t="str">
            <v>PRESSURIZAÇÃO ESCADA 5SS</v>
          </cell>
          <cell r="B75">
            <v>6.3805104408352662</v>
          </cell>
          <cell r="C75">
            <v>7.5</v>
          </cell>
          <cell r="D75" t="str">
            <v>C</v>
          </cell>
          <cell r="E75">
            <v>6.3805104408352662</v>
          </cell>
          <cell r="F75">
            <v>0.8</v>
          </cell>
          <cell r="G75">
            <v>4</v>
          </cell>
          <cell r="I75">
            <v>0</v>
          </cell>
          <cell r="J75">
            <v>0.8</v>
          </cell>
          <cell r="K75">
            <v>25.522041763341065</v>
          </cell>
          <cell r="L75">
            <v>31.902552204176331</v>
          </cell>
          <cell r="M75">
            <v>0</v>
          </cell>
          <cell r="N75">
            <v>0</v>
          </cell>
        </row>
        <row r="76">
          <cell r="A76" t="str">
            <v>PRESSURIZAÇÃO ESCADA 3SS</v>
          </cell>
          <cell r="B76">
            <v>8.6705202312138727</v>
          </cell>
          <cell r="C76">
            <v>10</v>
          </cell>
          <cell r="D76" t="str">
            <v>C</v>
          </cell>
          <cell r="E76">
            <v>8.6705202312138727</v>
          </cell>
          <cell r="F76">
            <v>0.85</v>
          </cell>
          <cell r="G76">
            <v>2</v>
          </cell>
          <cell r="I76">
            <v>0</v>
          </cell>
          <cell r="J76">
            <v>0.85</v>
          </cell>
          <cell r="K76">
            <v>17.341040462427745</v>
          </cell>
          <cell r="L76">
            <v>20.401224073444407</v>
          </cell>
          <cell r="M76">
            <v>0</v>
          </cell>
          <cell r="N76">
            <v>0</v>
          </cell>
        </row>
        <row r="77">
          <cell r="A77" t="str">
            <v>PRESSURIZAÇÃO ESCADA 1SS</v>
          </cell>
          <cell r="B77">
            <v>16.930022573363431</v>
          </cell>
          <cell r="C77">
            <v>20</v>
          </cell>
          <cell r="D77" t="str">
            <v>C</v>
          </cell>
          <cell r="E77">
            <v>16.930022573363431</v>
          </cell>
          <cell r="F77">
            <v>0.84</v>
          </cell>
          <cell r="G77">
            <v>5</v>
          </cell>
          <cell r="I77">
            <v>0</v>
          </cell>
          <cell r="J77">
            <v>0.84</v>
          </cell>
          <cell r="K77">
            <v>84.650112866817153</v>
          </cell>
          <cell r="L77">
            <v>100.77394388906805</v>
          </cell>
          <cell r="M77">
            <v>0</v>
          </cell>
          <cell r="N77">
            <v>0</v>
          </cell>
        </row>
        <row r="78">
          <cell r="A78" t="str">
            <v>EXAUSTÃO DE FUMAÇA</v>
          </cell>
          <cell r="B78">
            <v>16.930022573363431</v>
          </cell>
          <cell r="C78">
            <v>20</v>
          </cell>
          <cell r="D78" t="str">
            <v>C</v>
          </cell>
          <cell r="E78">
            <v>16.930022573363431</v>
          </cell>
          <cell r="F78">
            <v>0.84</v>
          </cell>
          <cell r="G78">
            <v>2</v>
          </cell>
          <cell r="I78">
            <v>0</v>
          </cell>
          <cell r="J78">
            <v>0.84</v>
          </cell>
          <cell r="K78">
            <v>33.860045146726861</v>
          </cell>
          <cell r="L78">
            <v>40.309577555627214</v>
          </cell>
          <cell r="M78">
            <v>0</v>
          </cell>
          <cell r="N78">
            <v>0</v>
          </cell>
        </row>
        <row r="79">
          <cell r="A79" t="str">
            <v>ELEVADOR DE SEGUANÇA</v>
          </cell>
          <cell r="B79">
            <v>35</v>
          </cell>
          <cell r="E79" t="e">
            <v>#N/A</v>
          </cell>
          <cell r="F79" t="e">
            <v>#N/A</v>
          </cell>
          <cell r="G79">
            <v>1</v>
          </cell>
          <cell r="I79">
            <v>1</v>
          </cell>
          <cell r="J79">
            <v>0.8</v>
          </cell>
          <cell r="K79">
            <v>35</v>
          </cell>
          <cell r="L79">
            <v>43.75</v>
          </cell>
          <cell r="M79">
            <v>35</v>
          </cell>
          <cell r="N79">
            <v>43.75</v>
          </cell>
        </row>
        <row r="80">
          <cell r="A80" t="str">
            <v>ILUMINAÇÃO E COMANDO ELEVADORE DE SEGURANÇA</v>
          </cell>
          <cell r="B80">
            <v>3</v>
          </cell>
          <cell r="E80" t="e">
            <v>#N/A</v>
          </cell>
          <cell r="F80" t="e">
            <v>#N/A</v>
          </cell>
          <cell r="G80">
            <v>1</v>
          </cell>
          <cell r="I80">
            <v>1</v>
          </cell>
          <cell r="J80">
            <v>0.8</v>
          </cell>
          <cell r="K80">
            <v>3</v>
          </cell>
          <cell r="L80">
            <v>3.75</v>
          </cell>
          <cell r="M80">
            <v>3</v>
          </cell>
          <cell r="N80">
            <v>3.75</v>
          </cell>
        </row>
        <row r="81">
          <cell r="A81" t="str">
            <v>PRESSURIZAÇÃO ESCADA 5SS</v>
          </cell>
          <cell r="B81">
            <v>6.3805104408352662</v>
          </cell>
          <cell r="C81">
            <v>7.5</v>
          </cell>
          <cell r="D81" t="str">
            <v>C</v>
          </cell>
          <cell r="E81">
            <v>6.3805104408352662</v>
          </cell>
          <cell r="F81">
            <v>0.8</v>
          </cell>
          <cell r="G81">
            <v>4</v>
          </cell>
          <cell r="I81">
            <v>0</v>
          </cell>
          <cell r="J81">
            <v>0.8</v>
          </cell>
          <cell r="K81">
            <v>25.522041763341065</v>
          </cell>
          <cell r="L81">
            <v>31.902552204176331</v>
          </cell>
          <cell r="M81">
            <v>0</v>
          </cell>
          <cell r="N81">
            <v>0</v>
          </cell>
        </row>
        <row r="82">
          <cell r="A82" t="str">
            <v>PRESSURIZAÇÃO ESCADA 3SS</v>
          </cell>
          <cell r="B82">
            <v>8.6705202312138727</v>
          </cell>
          <cell r="C82">
            <v>10</v>
          </cell>
          <cell r="D82" t="str">
            <v>C</v>
          </cell>
          <cell r="E82">
            <v>8.6705202312138727</v>
          </cell>
          <cell r="F82">
            <v>0.85</v>
          </cell>
          <cell r="G82">
            <v>2</v>
          </cell>
          <cell r="I82">
            <v>0</v>
          </cell>
          <cell r="J82">
            <v>0.85</v>
          </cell>
          <cell r="K82">
            <v>17.341040462427745</v>
          </cell>
          <cell r="L82">
            <v>20.401224073444407</v>
          </cell>
          <cell r="M82">
            <v>0</v>
          </cell>
          <cell r="N82">
            <v>0</v>
          </cell>
        </row>
        <row r="83">
          <cell r="A83" t="str">
            <v>PRESSURIZAÇÃO ESCADA 1SS</v>
          </cell>
          <cell r="B83">
            <v>16.930022573363431</v>
          </cell>
          <cell r="C83">
            <v>20</v>
          </cell>
          <cell r="D83" t="str">
            <v>C</v>
          </cell>
          <cell r="E83">
            <v>16.930022573363431</v>
          </cell>
          <cell r="F83">
            <v>0.84</v>
          </cell>
          <cell r="G83">
            <v>5</v>
          </cell>
          <cell r="I83">
            <v>0</v>
          </cell>
          <cell r="J83">
            <v>0.84</v>
          </cell>
          <cell r="K83">
            <v>84.650112866817153</v>
          </cell>
          <cell r="L83">
            <v>100.77394388906805</v>
          </cell>
          <cell r="M83">
            <v>0</v>
          </cell>
          <cell r="N83">
            <v>0</v>
          </cell>
        </row>
        <row r="84">
          <cell r="A84" t="str">
            <v>EXAUSTÃO DE FUMAÇA</v>
          </cell>
          <cell r="B84">
            <v>16.930022573363431</v>
          </cell>
          <cell r="C84">
            <v>20</v>
          </cell>
          <cell r="D84" t="str">
            <v>C</v>
          </cell>
          <cell r="E84">
            <v>16.930022573363431</v>
          </cell>
          <cell r="F84">
            <v>0.84</v>
          </cell>
          <cell r="G84">
            <v>2</v>
          </cell>
          <cell r="I84">
            <v>0</v>
          </cell>
          <cell r="J84">
            <v>0.84</v>
          </cell>
          <cell r="K84">
            <v>33.860045146726861</v>
          </cell>
          <cell r="L84">
            <v>40.309577555627214</v>
          </cell>
          <cell r="M84">
            <v>0</v>
          </cell>
          <cell r="N84">
            <v>0</v>
          </cell>
        </row>
        <row r="85">
          <cell r="A85" t="str">
            <v>BOMBA DE RECALQUE DE ÓLEO DIESEL</v>
          </cell>
          <cell r="B85">
            <v>2.7500000000000004</v>
          </cell>
          <cell r="C85">
            <v>3</v>
          </cell>
          <cell r="D85" t="str">
            <v>H</v>
          </cell>
          <cell r="E85">
            <v>2.7500000000000004</v>
          </cell>
          <cell r="F85">
            <v>0.77</v>
          </cell>
          <cell r="G85">
            <v>2</v>
          </cell>
          <cell r="I85">
            <v>0.5</v>
          </cell>
          <cell r="J85">
            <v>0.77</v>
          </cell>
          <cell r="K85">
            <v>5.5000000000000009</v>
          </cell>
          <cell r="L85">
            <v>7.1428571428571441</v>
          </cell>
          <cell r="M85">
            <v>2.7500000000000004</v>
          </cell>
          <cell r="N85">
            <v>3.5714285714285721</v>
          </cell>
        </row>
        <row r="86">
          <cell r="A86" t="str">
            <v>ILUMINAÇÃO E TOMADAS GERADOR</v>
          </cell>
          <cell r="B86">
            <v>11.67</v>
          </cell>
          <cell r="E86" t="e">
            <v>#N/A</v>
          </cell>
          <cell r="F86" t="e">
            <v>#N/A</v>
          </cell>
          <cell r="G86">
            <v>1</v>
          </cell>
          <cell r="I86">
            <v>0.9</v>
          </cell>
          <cell r="J86">
            <v>0.94</v>
          </cell>
          <cell r="K86">
            <v>11.67</v>
          </cell>
          <cell r="L86">
            <v>12.414893617021278</v>
          </cell>
          <cell r="M86">
            <v>10.503</v>
          </cell>
          <cell r="N86">
            <v>11.17340425531915</v>
          </cell>
        </row>
        <row r="87">
          <cell r="A87" t="str">
            <v>BOMBA DE INCÊNDIO JOCKEY</v>
          </cell>
          <cell r="B87">
            <v>4.3632075471698117</v>
          </cell>
          <cell r="C87">
            <v>5</v>
          </cell>
          <cell r="D87" t="str">
            <v>H</v>
          </cell>
          <cell r="E87">
            <v>4.3632075471698117</v>
          </cell>
          <cell r="F87">
            <v>0.83</v>
          </cell>
          <cell r="G87">
            <v>1</v>
          </cell>
          <cell r="I87">
            <v>1</v>
          </cell>
          <cell r="J87">
            <v>0.83</v>
          </cell>
          <cell r="K87">
            <v>4.3632075471698117</v>
          </cell>
          <cell r="L87">
            <v>5.2568765628551954</v>
          </cell>
          <cell r="M87">
            <v>4.3632075471698117</v>
          </cell>
          <cell r="N87">
            <v>5.2568765628551954</v>
          </cell>
        </row>
        <row r="88">
          <cell r="A88" t="str">
            <v>BOMBA DE INCÊNDIO PRINCIPAL</v>
          </cell>
          <cell r="B88">
            <v>119.56521739130434</v>
          </cell>
          <cell r="C88">
            <v>150</v>
          </cell>
          <cell r="D88" t="str">
            <v>H</v>
          </cell>
          <cell r="E88">
            <v>119.56521739130434</v>
          </cell>
          <cell r="F88">
            <v>0.86</v>
          </cell>
          <cell r="G88">
            <v>1</v>
          </cell>
          <cell r="I88">
            <v>0</v>
          </cell>
          <cell r="J88">
            <v>0.86</v>
          </cell>
          <cell r="K88">
            <v>119.56521739130434</v>
          </cell>
          <cell r="L88">
            <v>139.02932254802832</v>
          </cell>
          <cell r="M88">
            <v>0</v>
          </cell>
          <cell r="N88">
            <v>0</v>
          </cell>
        </row>
        <row r="89">
          <cell r="A89" t="str">
            <v>RETIFICADOR SUBESTAÇÃO</v>
          </cell>
          <cell r="B89">
            <v>10</v>
          </cell>
          <cell r="G89">
            <v>1</v>
          </cell>
          <cell r="I89">
            <v>1</v>
          </cell>
          <cell r="J89">
            <v>0.8</v>
          </cell>
          <cell r="K89">
            <v>10</v>
          </cell>
          <cell r="L89">
            <v>12.5</v>
          </cell>
          <cell r="M89">
            <v>10</v>
          </cell>
          <cell r="N89">
            <v>12.5</v>
          </cell>
        </row>
        <row r="90">
          <cell r="A90" t="str">
            <v>TOTAL</v>
          </cell>
          <cell r="I90">
            <v>0.18844624461614121</v>
          </cell>
          <cell r="J90">
            <v>0.81266524224042402</v>
          </cell>
          <cell r="K90">
            <v>549.84490541709977</v>
          </cell>
          <cell r="L90">
            <v>658.11854531539404</v>
          </cell>
          <cell r="M90">
            <v>103.61620754716981</v>
          </cell>
          <cell r="N90">
            <v>127.50170938960292</v>
          </cell>
        </row>
        <row r="92">
          <cell r="A92" t="str">
            <v>RESUMO GERAL:</v>
          </cell>
          <cell r="B92" t="str">
            <v>kW</v>
          </cell>
          <cell r="C92" t="str">
            <v>kVA</v>
          </cell>
        </row>
        <row r="93">
          <cell r="A93" t="str">
            <v>DEMANDAS</v>
          </cell>
          <cell r="B93">
            <v>103.61620754716981</v>
          </cell>
          <cell r="C93">
            <v>127.50170938960292</v>
          </cell>
        </row>
        <row r="94">
          <cell r="A94" t="str">
            <v>RESERVA     (%)</v>
          </cell>
          <cell r="B94">
            <v>0.2</v>
          </cell>
        </row>
        <row r="95">
          <cell r="A95" t="str">
            <v>FATOR DE SIMULTANEIDADE</v>
          </cell>
          <cell r="B95">
            <v>1</v>
          </cell>
        </row>
        <row r="97">
          <cell r="A97" t="str">
            <v xml:space="preserve">DEMANDA FINAL </v>
          </cell>
          <cell r="B97">
            <v>124.33944905660377</v>
          </cell>
          <cell r="C97">
            <v>153.00205126752351</v>
          </cell>
        </row>
        <row r="99">
          <cell r="A99" t="str">
            <v>TENSÃO (V)</v>
          </cell>
          <cell r="B99">
            <v>380</v>
          </cell>
          <cell r="C99" t="str">
            <v>V</v>
          </cell>
        </row>
        <row r="100">
          <cell r="A100" t="str">
            <v>CORRENTE (A)</v>
          </cell>
          <cell r="B100">
            <v>232.46256706807799</v>
          </cell>
          <cell r="C100" t="str">
            <v>A</v>
          </cell>
        </row>
        <row r="101">
          <cell r="A101" t="str">
            <v>DISJUNTOR GERAL</v>
          </cell>
          <cell r="B101">
            <v>1250</v>
          </cell>
          <cell r="C101" t="str">
            <v>A</v>
          </cell>
        </row>
        <row r="104">
          <cell r="A104" t="str">
            <v>EM FUNCIONAMENTO</v>
          </cell>
        </row>
        <row r="105">
          <cell r="A105" t="str">
            <v>FINALIDADE</v>
          </cell>
          <cell r="B105" t="str">
            <v>POT. UNIT. (kW)</v>
          </cell>
          <cell r="C105" t="str">
            <v>POT. UNIT. (CV)</v>
          </cell>
          <cell r="D105" t="str">
            <v>T I P O</v>
          </cell>
          <cell r="E105" t="str">
            <v>POT-M (KW)</v>
          </cell>
          <cell r="F105" t="str">
            <v>FP- M</v>
          </cell>
          <cell r="G105" t="str">
            <v>QTDE.</v>
          </cell>
          <cell r="H105" t="str">
            <v>PÓLOS</v>
          </cell>
          <cell r="I105" t="str">
            <v>F.D.</v>
          </cell>
          <cell r="J105" t="str">
            <v>F.P.</v>
          </cell>
          <cell r="K105" t="str">
            <v>POT. INSTALADA (kW)</v>
          </cell>
          <cell r="L105" t="str">
            <v>POT. INSTALADA (kVA)</v>
          </cell>
          <cell r="M105" t="str">
            <v>POT. DEMANDADA (kW)</v>
          </cell>
          <cell r="N105" t="str">
            <v>POT. DEMANDADA (kVA)</v>
          </cell>
        </row>
        <row r="106">
          <cell r="A106" t="str">
            <v>ELEVADOR DE SEGUANÇA</v>
          </cell>
          <cell r="B106">
            <v>35</v>
          </cell>
          <cell r="E106" t="e">
            <v>#N/A</v>
          </cell>
          <cell r="F106" t="e">
            <v>#N/A</v>
          </cell>
          <cell r="G106">
            <v>1</v>
          </cell>
          <cell r="I106">
            <v>1</v>
          </cell>
          <cell r="J106">
            <v>0.8</v>
          </cell>
          <cell r="K106">
            <v>35</v>
          </cell>
          <cell r="L106">
            <v>43.75</v>
          </cell>
          <cell r="M106">
            <v>35</v>
          </cell>
          <cell r="N106">
            <v>43.75</v>
          </cell>
        </row>
        <row r="107">
          <cell r="A107" t="str">
            <v>ILUMINAÇÃO E COMANDO ELEVADORE DE SEGURANÇA</v>
          </cell>
          <cell r="B107">
            <v>3</v>
          </cell>
          <cell r="E107" t="e">
            <v>#N/A</v>
          </cell>
          <cell r="F107" t="e">
            <v>#N/A</v>
          </cell>
          <cell r="G107">
            <v>1</v>
          </cell>
          <cell r="I107">
            <v>1</v>
          </cell>
          <cell r="J107">
            <v>0.8</v>
          </cell>
          <cell r="K107">
            <v>3</v>
          </cell>
          <cell r="L107">
            <v>3.75</v>
          </cell>
          <cell r="M107">
            <v>3</v>
          </cell>
          <cell r="N107">
            <v>3.75</v>
          </cell>
        </row>
        <row r="108">
          <cell r="A108" t="str">
            <v>PRESSURIZAÇÃO ESCADA 5SS</v>
          </cell>
          <cell r="B108">
            <v>6.3805104408352662</v>
          </cell>
          <cell r="C108">
            <v>7.5</v>
          </cell>
          <cell r="D108" t="str">
            <v>C</v>
          </cell>
          <cell r="E108">
            <v>6.3805104408352662</v>
          </cell>
          <cell r="F108">
            <v>0.8</v>
          </cell>
          <cell r="G108">
            <v>4</v>
          </cell>
          <cell r="I108">
            <v>0.5</v>
          </cell>
          <cell r="J108">
            <v>0.8</v>
          </cell>
          <cell r="K108">
            <v>25.522041763341065</v>
          </cell>
          <cell r="L108">
            <v>31.902552204176331</v>
          </cell>
          <cell r="M108">
            <v>12.761020881670532</v>
          </cell>
          <cell r="N108">
            <v>15.951276102088165</v>
          </cell>
        </row>
        <row r="109">
          <cell r="A109" t="str">
            <v>PRESSURIZAÇÃO ESCADA 3SS</v>
          </cell>
          <cell r="B109">
            <v>8.6705202312138727</v>
          </cell>
          <cell r="C109">
            <v>10</v>
          </cell>
          <cell r="D109" t="str">
            <v>C</v>
          </cell>
          <cell r="E109">
            <v>8.6705202312138727</v>
          </cell>
          <cell r="F109">
            <v>0.85</v>
          </cell>
          <cell r="G109">
            <v>2</v>
          </cell>
          <cell r="I109">
            <v>0.5</v>
          </cell>
          <cell r="J109">
            <v>0.85</v>
          </cell>
          <cell r="K109">
            <v>17.341040462427745</v>
          </cell>
          <cell r="L109">
            <v>20.401224073444407</v>
          </cell>
          <cell r="M109">
            <v>8.6705202312138727</v>
          </cell>
          <cell r="N109">
            <v>10.200612036722204</v>
          </cell>
        </row>
        <row r="110">
          <cell r="A110" t="str">
            <v>PRESSURIZAÇÃO ESCADA 1SS</v>
          </cell>
          <cell r="B110">
            <v>16.930022573363431</v>
          </cell>
          <cell r="C110">
            <v>20</v>
          </cell>
          <cell r="D110" t="str">
            <v>C</v>
          </cell>
          <cell r="E110">
            <v>16.930022573363431</v>
          </cell>
          <cell r="F110">
            <v>0.84</v>
          </cell>
          <cell r="G110">
            <v>5</v>
          </cell>
          <cell r="I110">
            <v>0.8</v>
          </cell>
          <cell r="J110">
            <v>0.84</v>
          </cell>
          <cell r="K110">
            <v>84.650112866817153</v>
          </cell>
          <cell r="L110">
            <v>100.77394388906805</v>
          </cell>
          <cell r="M110">
            <v>67.720090293453723</v>
          </cell>
          <cell r="N110">
            <v>80.619155111254443</v>
          </cell>
        </row>
        <row r="111">
          <cell r="A111" t="str">
            <v>EXAUSTÃO DE FUMAÇA</v>
          </cell>
          <cell r="B111">
            <v>16.930022573363431</v>
          </cell>
          <cell r="C111">
            <v>20</v>
          </cell>
          <cell r="D111" t="str">
            <v>C</v>
          </cell>
          <cell r="E111">
            <v>16.930022573363431</v>
          </cell>
          <cell r="F111">
            <v>0.84</v>
          </cell>
          <cell r="G111">
            <v>2</v>
          </cell>
          <cell r="I111">
            <v>1</v>
          </cell>
          <cell r="J111">
            <v>0.84</v>
          </cell>
          <cell r="K111">
            <v>33.860045146726861</v>
          </cell>
          <cell r="L111">
            <v>40.309577555627214</v>
          </cell>
          <cell r="M111">
            <v>33.860045146726861</v>
          </cell>
          <cell r="N111">
            <v>40.309577555627214</v>
          </cell>
        </row>
        <row r="112">
          <cell r="A112" t="str">
            <v>ELEVADOR DE SEGUANÇA</v>
          </cell>
          <cell r="B112">
            <v>35</v>
          </cell>
          <cell r="E112" t="e">
            <v>#N/A</v>
          </cell>
          <cell r="F112" t="e">
            <v>#N/A</v>
          </cell>
          <cell r="G112">
            <v>1</v>
          </cell>
          <cell r="I112">
            <v>1</v>
          </cell>
          <cell r="J112">
            <v>0.8</v>
          </cell>
          <cell r="K112">
            <v>35</v>
          </cell>
          <cell r="L112">
            <v>43.75</v>
          </cell>
          <cell r="M112">
            <v>35</v>
          </cell>
          <cell r="N112">
            <v>43.75</v>
          </cell>
        </row>
        <row r="113">
          <cell r="A113" t="str">
            <v>ILUMINAÇÃO E COMANDO ELEVADORE DE SEGURANÇA</v>
          </cell>
          <cell r="B113">
            <v>3</v>
          </cell>
          <cell r="E113" t="e">
            <v>#N/A</v>
          </cell>
          <cell r="F113" t="e">
            <v>#N/A</v>
          </cell>
          <cell r="G113">
            <v>1</v>
          </cell>
          <cell r="I113">
            <v>1</v>
          </cell>
          <cell r="J113">
            <v>0.8</v>
          </cell>
          <cell r="K113">
            <v>3</v>
          </cell>
          <cell r="L113">
            <v>3.75</v>
          </cell>
          <cell r="M113">
            <v>3</v>
          </cell>
          <cell r="N113">
            <v>3.75</v>
          </cell>
        </row>
        <row r="114">
          <cell r="A114" t="str">
            <v>PRESSURIZAÇÃO ESCADA 5SS</v>
          </cell>
          <cell r="B114">
            <v>6.3805104408352662</v>
          </cell>
          <cell r="C114">
            <v>7.5</v>
          </cell>
          <cell r="D114" t="str">
            <v>C</v>
          </cell>
          <cell r="E114">
            <v>6.3805104408352662</v>
          </cell>
          <cell r="F114">
            <v>0.8</v>
          </cell>
          <cell r="G114">
            <v>4</v>
          </cell>
          <cell r="I114">
            <v>0.5</v>
          </cell>
          <cell r="J114">
            <v>0.8</v>
          </cell>
          <cell r="K114">
            <v>25.522041763341065</v>
          </cell>
          <cell r="L114">
            <v>31.902552204176331</v>
          </cell>
          <cell r="M114">
            <v>12.761020881670532</v>
          </cell>
          <cell r="N114">
            <v>15.951276102088165</v>
          </cell>
        </row>
        <row r="115">
          <cell r="A115" t="str">
            <v>PRESSURIZAÇÃO ESCADA 3SS</v>
          </cell>
          <cell r="B115">
            <v>8.6705202312138727</v>
          </cell>
          <cell r="C115">
            <v>10</v>
          </cell>
          <cell r="D115" t="str">
            <v>C</v>
          </cell>
          <cell r="E115">
            <v>8.6705202312138727</v>
          </cell>
          <cell r="F115">
            <v>0.85</v>
          </cell>
          <cell r="G115">
            <v>2</v>
          </cell>
          <cell r="I115">
            <v>0.5</v>
          </cell>
          <cell r="J115">
            <v>0.85</v>
          </cell>
          <cell r="K115">
            <v>17.341040462427745</v>
          </cell>
          <cell r="L115">
            <v>20.401224073444407</v>
          </cell>
          <cell r="M115">
            <v>8.6705202312138727</v>
          </cell>
          <cell r="N115">
            <v>10.200612036722204</v>
          </cell>
        </row>
        <row r="116">
          <cell r="A116" t="str">
            <v>PRESSURIZAÇÃO ESCADA 1SS</v>
          </cell>
          <cell r="B116">
            <v>16.930022573363431</v>
          </cell>
          <cell r="C116">
            <v>20</v>
          </cell>
          <cell r="D116" t="str">
            <v>C</v>
          </cell>
          <cell r="E116">
            <v>16.930022573363431</v>
          </cell>
          <cell r="F116">
            <v>0.84</v>
          </cell>
          <cell r="G116">
            <v>5</v>
          </cell>
          <cell r="I116">
            <v>0.8</v>
          </cell>
          <cell r="J116">
            <v>0.84</v>
          </cell>
          <cell r="K116">
            <v>84.650112866817153</v>
          </cell>
          <cell r="L116">
            <v>100.77394388906805</v>
          </cell>
          <cell r="M116">
            <v>67.720090293453723</v>
          </cell>
          <cell r="N116">
            <v>80.619155111254443</v>
          </cell>
        </row>
        <row r="117">
          <cell r="A117" t="str">
            <v>EXAUSTÃO DE FUMAÇA</v>
          </cell>
          <cell r="B117">
            <v>16.930022573363431</v>
          </cell>
          <cell r="C117">
            <v>20</v>
          </cell>
          <cell r="D117" t="str">
            <v>C</v>
          </cell>
          <cell r="E117">
            <v>16.930022573363431</v>
          </cell>
          <cell r="F117">
            <v>0.84</v>
          </cell>
          <cell r="G117">
            <v>2</v>
          </cell>
          <cell r="I117">
            <v>1</v>
          </cell>
          <cell r="J117">
            <v>0.84</v>
          </cell>
          <cell r="K117">
            <v>33.860045146726861</v>
          </cell>
          <cell r="L117">
            <v>40.309577555627214</v>
          </cell>
          <cell r="M117">
            <v>33.860045146726861</v>
          </cell>
          <cell r="N117">
            <v>40.309577555627214</v>
          </cell>
        </row>
        <row r="118">
          <cell r="A118" t="str">
            <v>BOMBA DE RECALQUE DE ÓLEO DIESEL</v>
          </cell>
          <cell r="B118">
            <v>2.7500000000000004</v>
          </cell>
          <cell r="C118">
            <v>3</v>
          </cell>
          <cell r="D118" t="str">
            <v>H</v>
          </cell>
          <cell r="E118">
            <v>2.7500000000000004</v>
          </cell>
          <cell r="F118">
            <v>0.77</v>
          </cell>
          <cell r="G118">
            <v>2</v>
          </cell>
          <cell r="I118">
            <v>0.5</v>
          </cell>
          <cell r="J118">
            <v>0.77</v>
          </cell>
          <cell r="K118">
            <v>5.5000000000000009</v>
          </cell>
          <cell r="L118">
            <v>7.1428571428571441</v>
          </cell>
          <cell r="M118">
            <v>2.7500000000000004</v>
          </cell>
          <cell r="N118">
            <v>3.5714285714285721</v>
          </cell>
        </row>
        <row r="119">
          <cell r="A119" t="str">
            <v>ILUMINAÇÃO E TOMADAS GERADOR</v>
          </cell>
          <cell r="B119">
            <v>11.67</v>
          </cell>
          <cell r="G119">
            <v>1</v>
          </cell>
          <cell r="I119">
            <v>0.9</v>
          </cell>
          <cell r="J119">
            <v>0.94</v>
          </cell>
          <cell r="K119">
            <v>11.67</v>
          </cell>
          <cell r="L119">
            <v>12.414893617021278</v>
          </cell>
          <cell r="M119">
            <v>10.503</v>
          </cell>
          <cell r="N119">
            <v>11.17340425531915</v>
          </cell>
        </row>
        <row r="120">
          <cell r="A120" t="str">
            <v>BOMBA DE INCÊNDIO JOCKEY</v>
          </cell>
          <cell r="B120">
            <v>6.3805104408352662</v>
          </cell>
          <cell r="C120">
            <v>7.5</v>
          </cell>
          <cell r="D120" t="str">
            <v>H</v>
          </cell>
          <cell r="E120">
            <v>6.3805104408352662</v>
          </cell>
          <cell r="F120">
            <v>0.8</v>
          </cell>
          <cell r="G120">
            <v>1</v>
          </cell>
          <cell r="I120">
            <v>0</v>
          </cell>
          <cell r="J120">
            <v>0.8</v>
          </cell>
          <cell r="K120">
            <v>6.3805104408352662</v>
          </cell>
          <cell r="L120">
            <v>7.9756380510440827</v>
          </cell>
          <cell r="M120">
            <v>0</v>
          </cell>
          <cell r="N120">
            <v>0</v>
          </cell>
        </row>
        <row r="121">
          <cell r="A121" t="str">
            <v>BOMBA DE INCÊNDIO PRINCIPAL</v>
          </cell>
          <cell r="B121">
            <v>119.56521739130434</v>
          </cell>
          <cell r="C121">
            <v>150</v>
          </cell>
          <cell r="D121" t="str">
            <v>H</v>
          </cell>
          <cell r="E121">
            <v>119.56521739130434</v>
          </cell>
          <cell r="F121">
            <v>0.86</v>
          </cell>
          <cell r="G121">
            <v>1</v>
          </cell>
          <cell r="I121">
            <v>1</v>
          </cell>
          <cell r="J121">
            <v>0.86</v>
          </cell>
          <cell r="K121">
            <v>119.56521739130434</v>
          </cell>
          <cell r="L121">
            <v>139.02932254802832</v>
          </cell>
          <cell r="M121">
            <v>119.56521739130434</v>
          </cell>
          <cell r="N121">
            <v>139.02932254802832</v>
          </cell>
        </row>
        <row r="122">
          <cell r="A122" t="str">
            <v>RETIFICADOR SUBESTAÇÃO</v>
          </cell>
          <cell r="B122">
            <v>10</v>
          </cell>
          <cell r="G122">
            <v>1</v>
          </cell>
          <cell r="I122">
            <v>1</v>
          </cell>
          <cell r="J122">
            <v>0.8</v>
          </cell>
          <cell r="K122">
            <v>10</v>
          </cell>
          <cell r="L122">
            <v>12.5</v>
          </cell>
          <cell r="M122">
            <v>10</v>
          </cell>
          <cell r="N122">
            <v>12.5</v>
          </cell>
        </row>
        <row r="123">
          <cell r="A123" t="str">
            <v>TOTAL</v>
          </cell>
          <cell r="I123">
            <v>0.84231455515010045</v>
          </cell>
          <cell r="J123">
            <v>0.83689583526671951</v>
          </cell>
          <cell r="K123">
            <v>551.86220831076525</v>
          </cell>
          <cell r="L123">
            <v>660.83730680358292</v>
          </cell>
          <cell r="M123">
            <v>464.8415704974343</v>
          </cell>
          <cell r="N123">
            <v>555.43539698615996</v>
          </cell>
        </row>
        <row r="125">
          <cell r="A125" t="str">
            <v>RESUMO GERAL:</v>
          </cell>
          <cell r="B125" t="str">
            <v>kW</v>
          </cell>
          <cell r="C125" t="str">
            <v>kVA</v>
          </cell>
        </row>
        <row r="126">
          <cell r="A126" t="str">
            <v>DEMANDAS</v>
          </cell>
          <cell r="B126">
            <v>464.8415704974343</v>
          </cell>
          <cell r="C126">
            <v>555.43539698615996</v>
          </cell>
        </row>
        <row r="127">
          <cell r="A127" t="str">
            <v>RESERVA     (%)</v>
          </cell>
          <cell r="B127">
            <v>0.2</v>
          </cell>
        </row>
        <row r="128">
          <cell r="A128" t="str">
            <v>FATOR DE SIMULTANEIDADE</v>
          </cell>
          <cell r="B128">
            <v>1</v>
          </cell>
        </row>
        <row r="130">
          <cell r="A130" t="str">
            <v xml:space="preserve">DEMANDA FINAL </v>
          </cell>
          <cell r="B130">
            <v>557.80988459692117</v>
          </cell>
          <cell r="C130">
            <v>666.5224763833919</v>
          </cell>
        </row>
        <row r="131">
          <cell r="J131" t="str">
            <v>CORRENTE DE PARTIDA (PIOR CASO)</v>
          </cell>
        </row>
        <row r="132">
          <cell r="A132" t="str">
            <v>TENSÃO (V)</v>
          </cell>
          <cell r="B132">
            <v>380</v>
          </cell>
          <cell r="C132" t="str">
            <v>V</v>
          </cell>
          <cell r="J132">
            <v>1223.676134633914</v>
          </cell>
          <cell r="K132" t="str">
            <v>A</v>
          </cell>
        </row>
        <row r="133">
          <cell r="A133" t="str">
            <v>CORRENTE (A)</v>
          </cell>
          <cell r="B133">
            <v>1012.676134633914</v>
          </cell>
          <cell r="C133" t="str">
            <v>A</v>
          </cell>
        </row>
        <row r="134">
          <cell r="A134" t="str">
            <v>DISJUNTOR GERAL</v>
          </cell>
          <cell r="B134">
            <v>1250</v>
          </cell>
          <cell r="C134" t="str">
            <v>A</v>
          </cell>
          <cell r="I134" t="str">
            <v>Ip/In</v>
          </cell>
          <cell r="J134">
            <v>0.97894090770713116</v>
          </cell>
          <cell r="K134" t="str">
            <v>A</v>
          </cell>
        </row>
        <row r="136">
          <cell r="A136" t="str">
            <v>TRANSFORMADOR DE 750KVA</v>
          </cell>
        </row>
        <row r="139">
          <cell r="A139" t="str">
            <v>TRANSFORMADOR 2.1 – PBT-2.1 EM EMERGÊNCIA</v>
          </cell>
        </row>
        <row r="141">
          <cell r="A141" t="str">
            <v>FINALIDADE</v>
          </cell>
          <cell r="B141" t="str">
            <v>POT. UNIT. (kW)</v>
          </cell>
          <cell r="C141" t="str">
            <v>POT. UNIT. (CV)</v>
          </cell>
          <cell r="D141" t="str">
            <v>T I P O</v>
          </cell>
          <cell r="E141" t="str">
            <v>POT-M (KW)</v>
          </cell>
          <cell r="F141" t="str">
            <v>FP- M</v>
          </cell>
          <cell r="G141" t="str">
            <v>QTDE.</v>
          </cell>
          <cell r="H141" t="str">
            <v>PÓLOS</v>
          </cell>
          <cell r="I141" t="str">
            <v>F.D.</v>
          </cell>
          <cell r="J141" t="str">
            <v>F.P.</v>
          </cell>
          <cell r="K141" t="str">
            <v>POT. INSTALADA (kW)</v>
          </cell>
          <cell r="L141" t="str">
            <v>POT. INSTALADA (kVA)</v>
          </cell>
          <cell r="M141" t="str">
            <v>POT. DEMANDADA (kW)</v>
          </cell>
          <cell r="N141" t="str">
            <v>POT. DEMANDADA (kVA)</v>
          </cell>
        </row>
        <row r="142">
          <cell r="A142" t="str">
            <v>ILUMINAÇÃO HELIPONTO</v>
          </cell>
          <cell r="B142">
            <v>10</v>
          </cell>
          <cell r="E142" t="e">
            <v>#N/A</v>
          </cell>
          <cell r="F142" t="e">
            <v>#N/A</v>
          </cell>
          <cell r="G142">
            <v>1</v>
          </cell>
          <cell r="I142">
            <v>1</v>
          </cell>
          <cell r="J142">
            <v>0.9</v>
          </cell>
          <cell r="K142">
            <v>10</v>
          </cell>
          <cell r="L142">
            <v>11.111111111111111</v>
          </cell>
          <cell r="M142">
            <v>10</v>
          </cell>
          <cell r="N142">
            <v>11.111111111111111</v>
          </cell>
        </row>
        <row r="143">
          <cell r="A143" t="str">
            <v>ELEVADORE HELIPONTO</v>
          </cell>
          <cell r="B143">
            <v>12</v>
          </cell>
          <cell r="E143" t="e">
            <v>#N/A</v>
          </cell>
          <cell r="F143" t="e">
            <v>#N/A</v>
          </cell>
          <cell r="G143">
            <v>2</v>
          </cell>
          <cell r="I143">
            <v>1</v>
          </cell>
          <cell r="J143">
            <v>0.9</v>
          </cell>
          <cell r="K143">
            <v>24</v>
          </cell>
          <cell r="L143">
            <v>26.666666666666664</v>
          </cell>
          <cell r="M143">
            <v>24</v>
          </cell>
          <cell r="N143">
            <v>26.666666666666664</v>
          </cell>
        </row>
        <row r="144">
          <cell r="A144" t="str">
            <v>ILUMINAÇÃO E COMANDO ELEVADORE HELIPONTO</v>
          </cell>
          <cell r="B144">
            <v>1.3</v>
          </cell>
          <cell r="E144" t="e">
            <v>#N/A</v>
          </cell>
          <cell r="F144" t="e">
            <v>#N/A</v>
          </cell>
          <cell r="G144">
            <v>1</v>
          </cell>
          <cell r="I144">
            <v>1</v>
          </cell>
          <cell r="J144">
            <v>0.8</v>
          </cell>
          <cell r="K144">
            <v>1.3</v>
          </cell>
          <cell r="L144">
            <v>1.625</v>
          </cell>
          <cell r="M144">
            <v>1.3</v>
          </cell>
          <cell r="N144">
            <v>1.625</v>
          </cell>
        </row>
        <row r="145">
          <cell r="A145" t="str">
            <v>ELEVADORES ZONA ALTA</v>
          </cell>
          <cell r="B145">
            <v>70</v>
          </cell>
          <cell r="E145" t="e">
            <v>#N/A</v>
          </cell>
          <cell r="F145" t="e">
            <v>#N/A</v>
          </cell>
          <cell r="G145">
            <v>8</v>
          </cell>
          <cell r="I145">
            <v>0.13</v>
          </cell>
          <cell r="J145">
            <v>0.8</v>
          </cell>
          <cell r="K145">
            <v>560</v>
          </cell>
          <cell r="L145">
            <v>700</v>
          </cell>
          <cell r="M145">
            <v>72.8</v>
          </cell>
          <cell r="N145">
            <v>91</v>
          </cell>
        </row>
        <row r="146">
          <cell r="A146" t="str">
            <v>ILUMINAÇÃO E COMANDO ELEVADORES ZONA ALTA</v>
          </cell>
          <cell r="B146">
            <v>3</v>
          </cell>
          <cell r="E146" t="e">
            <v>#N/A</v>
          </cell>
          <cell r="F146" t="e">
            <v>#N/A</v>
          </cell>
          <cell r="G146">
            <v>1</v>
          </cell>
          <cell r="I146">
            <v>0.13</v>
          </cell>
          <cell r="J146">
            <v>0.8</v>
          </cell>
          <cell r="K146">
            <v>3</v>
          </cell>
          <cell r="L146">
            <v>3.75</v>
          </cell>
          <cell r="M146">
            <v>0.39</v>
          </cell>
          <cell r="N146">
            <v>0.48750000000000004</v>
          </cell>
        </row>
        <row r="147">
          <cell r="A147" t="str">
            <v>VENTILAÇÃO</v>
          </cell>
          <cell r="B147">
            <v>83.25</v>
          </cell>
          <cell r="G147">
            <v>1</v>
          </cell>
          <cell r="I147">
            <v>0</v>
          </cell>
          <cell r="J147">
            <v>0.8</v>
          </cell>
          <cell r="K147">
            <v>83.25</v>
          </cell>
          <cell r="L147">
            <v>104.0625</v>
          </cell>
          <cell r="M147">
            <v>0</v>
          </cell>
          <cell r="N147">
            <v>0</v>
          </cell>
        </row>
        <row r="148">
          <cell r="A148" t="str">
            <v>BOMBAS DA CENTRAL DE ÁGUA GELADA</v>
          </cell>
          <cell r="B148">
            <v>535</v>
          </cell>
          <cell r="G148">
            <v>1</v>
          </cell>
          <cell r="I148">
            <v>0</v>
          </cell>
          <cell r="J148">
            <v>1.8</v>
          </cell>
          <cell r="K148">
            <v>535</v>
          </cell>
          <cell r="L148">
            <v>297.22222222222223</v>
          </cell>
          <cell r="M148">
            <v>0</v>
          </cell>
          <cell r="N148">
            <v>0</v>
          </cell>
        </row>
        <row r="153">
          <cell r="A153" t="str">
            <v>TOTAL</v>
          </cell>
          <cell r="I153">
            <v>8.9178414368501088E-2</v>
          </cell>
          <cell r="J153">
            <v>0.82886217251514727</v>
          </cell>
          <cell r="K153">
            <v>1216.55</v>
          </cell>
          <cell r="L153">
            <v>1144.4375</v>
          </cell>
          <cell r="M153">
            <v>108.49</v>
          </cell>
          <cell r="N153">
            <v>130.89027777777778</v>
          </cell>
        </row>
        <row r="155">
          <cell r="A155" t="str">
            <v>RESUMO GERAL:</v>
          </cell>
          <cell r="B155" t="str">
            <v>kW</v>
          </cell>
          <cell r="C155" t="str">
            <v>kVA</v>
          </cell>
        </row>
        <row r="156">
          <cell r="A156" t="str">
            <v>DEMANDAS</v>
          </cell>
          <cell r="B156">
            <v>108.49</v>
          </cell>
          <cell r="C156">
            <v>130.89027777777778</v>
          </cell>
        </row>
        <row r="157">
          <cell r="A157" t="str">
            <v>RESERVA     (%)</v>
          </cell>
          <cell r="B157">
            <v>0.2</v>
          </cell>
        </row>
        <row r="158">
          <cell r="A158" t="str">
            <v>FATOR DE SIMULTANEIDADE</v>
          </cell>
          <cell r="B158">
            <v>1</v>
          </cell>
        </row>
        <row r="160">
          <cell r="A160" t="str">
            <v xml:space="preserve">DEMANDA FINAL </v>
          </cell>
          <cell r="B160">
            <v>130.18799999999999</v>
          </cell>
          <cell r="C160">
            <v>157.06833333333333</v>
          </cell>
        </row>
        <row r="162">
          <cell r="A162" t="str">
            <v>TENSÃO (V)</v>
          </cell>
          <cell r="B162">
            <v>380</v>
          </cell>
          <cell r="C162" t="str">
            <v>V</v>
          </cell>
        </row>
        <row r="163">
          <cell r="A163" t="str">
            <v>CORRENTE (A)</v>
          </cell>
          <cell r="B163">
            <v>238.64064350306808</v>
          </cell>
          <cell r="C163" t="str">
            <v>A</v>
          </cell>
        </row>
        <row r="164">
          <cell r="A164" t="str">
            <v>DISJUNTOR GERAL</v>
          </cell>
          <cell r="B164">
            <v>2500</v>
          </cell>
          <cell r="C164" t="str">
            <v>A</v>
          </cell>
        </row>
        <row r="166">
          <cell r="A166" t="str">
            <v>TRANSFORMADOR DE 1500KVA</v>
          </cell>
        </row>
        <row r="170">
          <cell r="A170" t="str">
            <v>TRANSFORMADOR 2.2 – PBT-2.2 EM EMERGÊNCIA</v>
          </cell>
        </row>
        <row r="172">
          <cell r="A172" t="str">
            <v>FINALIDADE</v>
          </cell>
          <cell r="B172" t="str">
            <v>POT. UNIT. (kW)</v>
          </cell>
          <cell r="C172" t="str">
            <v>POT. UNIT. (CV)</v>
          </cell>
          <cell r="D172" t="str">
            <v>T I P O</v>
          </cell>
          <cell r="E172" t="str">
            <v>POT-M (KW)</v>
          </cell>
          <cell r="F172" t="str">
            <v>FP- M</v>
          </cell>
          <cell r="G172" t="str">
            <v>QTDE.</v>
          </cell>
          <cell r="H172" t="str">
            <v>PÓLOS</v>
          </cell>
          <cell r="I172" t="str">
            <v>F.D.</v>
          </cell>
          <cell r="J172" t="str">
            <v>F.P.</v>
          </cell>
          <cell r="K172" t="str">
            <v>POT. INSTALADA (kW)</v>
          </cell>
          <cell r="L172" t="str">
            <v>POT. INSTALADA (kVA)</v>
          </cell>
          <cell r="M172" t="str">
            <v>POT. DEMANDADA (kW)</v>
          </cell>
          <cell r="N172" t="str">
            <v>POT. DEMANDADA (kVA)</v>
          </cell>
        </row>
        <row r="173">
          <cell r="A173" t="str">
            <v>BARRAMENTO BLINDADO BB2.1/2.3 ESCRITÓRIOS</v>
          </cell>
          <cell r="B173">
            <v>96.05</v>
          </cell>
          <cell r="E173" t="e">
            <v>#N/A</v>
          </cell>
          <cell r="F173" t="e">
            <v>#N/A</v>
          </cell>
          <cell r="G173">
            <v>1</v>
          </cell>
          <cell r="I173">
            <v>1</v>
          </cell>
          <cell r="J173">
            <v>0.98</v>
          </cell>
          <cell r="K173">
            <v>96.05</v>
          </cell>
          <cell r="L173">
            <v>98.010204081632651</v>
          </cell>
          <cell r="M173">
            <v>96.05</v>
          </cell>
          <cell r="N173">
            <v>98.010204081632651</v>
          </cell>
        </row>
        <row r="174">
          <cell r="A174" t="str">
            <v>BARRAMENTO BLINDADO 2.2/2.4 FANCOIL ESCRITÓRIOS</v>
          </cell>
          <cell r="B174">
            <v>8.5227272727272734</v>
          </cell>
          <cell r="C174">
            <v>10</v>
          </cell>
          <cell r="D174" t="str">
            <v>C</v>
          </cell>
          <cell r="E174">
            <v>8.5227272727272734</v>
          </cell>
          <cell r="F174">
            <v>0.77</v>
          </cell>
          <cell r="G174">
            <v>34</v>
          </cell>
          <cell r="I174">
            <v>0</v>
          </cell>
          <cell r="J174">
            <v>0.77</v>
          </cell>
          <cell r="K174">
            <v>289.77272727272731</v>
          </cell>
          <cell r="L174">
            <v>376.32821723730819</v>
          </cell>
          <cell r="M174">
            <v>0</v>
          </cell>
          <cell r="N174">
            <v>0</v>
          </cell>
        </row>
        <row r="175">
          <cell r="A175" t="str">
            <v>TOTAL</v>
          </cell>
          <cell r="I175">
            <v>0.24894852793911473</v>
          </cell>
          <cell r="J175">
            <v>0.98</v>
          </cell>
          <cell r="K175">
            <v>385.82272727272732</v>
          </cell>
          <cell r="L175">
            <v>474.33842131894085</v>
          </cell>
          <cell r="M175">
            <v>96.05</v>
          </cell>
          <cell r="N175">
            <v>98.010204081632651</v>
          </cell>
        </row>
        <row r="178">
          <cell r="A178" t="str">
            <v>RESUMO GERAL:</v>
          </cell>
          <cell r="B178" t="str">
            <v>kW</v>
          </cell>
          <cell r="C178" t="str">
            <v>kVA</v>
          </cell>
        </row>
        <row r="179">
          <cell r="A179" t="str">
            <v>DEMANDAS</v>
          </cell>
          <cell r="B179">
            <v>96.05</v>
          </cell>
          <cell r="C179">
            <v>98.010204081632651</v>
          </cell>
        </row>
        <row r="180">
          <cell r="A180" t="str">
            <v>RESERVA     (%)</v>
          </cell>
          <cell r="B180">
            <v>0.2</v>
          </cell>
        </row>
        <row r="181">
          <cell r="A181" t="str">
            <v>FATOR DE SIMULTANEIDADE</v>
          </cell>
          <cell r="B181">
            <v>1</v>
          </cell>
        </row>
        <row r="183">
          <cell r="A183" t="str">
            <v xml:space="preserve">DEMANDA FINAL </v>
          </cell>
          <cell r="B183">
            <v>115.25999999999999</v>
          </cell>
          <cell r="C183">
            <v>117.61224489795917</v>
          </cell>
        </row>
        <row r="185">
          <cell r="A185" t="str">
            <v>TENSÃO (V)</v>
          </cell>
          <cell r="B185">
            <v>380</v>
          </cell>
          <cell r="C185" t="str">
            <v>V</v>
          </cell>
        </row>
        <row r="186">
          <cell r="A186" t="str">
            <v>CORRENTE (A)</v>
          </cell>
          <cell r="B186">
            <v>178.69331908377086</v>
          </cell>
          <cell r="C186" t="str">
            <v>A</v>
          </cell>
        </row>
        <row r="187">
          <cell r="A187" t="str">
            <v>DISJUNTOR GERAL</v>
          </cell>
          <cell r="B187">
            <v>2500</v>
          </cell>
          <cell r="C187" t="str">
            <v>A</v>
          </cell>
        </row>
        <row r="189">
          <cell r="A189" t="str">
            <v>TRANSFORMADOR DE 1500KVA</v>
          </cell>
        </row>
        <row r="192">
          <cell r="A192" t="str">
            <v>TRANSFORMADOR 2.3 – PBT-2.3</v>
          </cell>
        </row>
        <row r="194">
          <cell r="A194" t="str">
            <v>FINALIDADE</v>
          </cell>
          <cell r="B194" t="str">
            <v>POT. UNIT. (kW)</v>
          </cell>
          <cell r="C194" t="str">
            <v>POT. UNIT. (CV)</v>
          </cell>
          <cell r="D194" t="str">
            <v>T I P O</v>
          </cell>
          <cell r="E194" t="str">
            <v>POT-M (KW)</v>
          </cell>
          <cell r="F194" t="str">
            <v>FP- M</v>
          </cell>
          <cell r="G194" t="str">
            <v>QTDE.</v>
          </cell>
          <cell r="H194" t="str">
            <v>PÓLOS</v>
          </cell>
          <cell r="I194" t="str">
            <v>F.D.</v>
          </cell>
          <cell r="J194" t="str">
            <v>F.P.</v>
          </cell>
          <cell r="K194" t="str">
            <v>POT. INSTALADA (kW)</v>
          </cell>
          <cell r="L194" t="str">
            <v>POT. INSTALADA (kVA)</v>
          </cell>
          <cell r="M194" t="str">
            <v>POT. DEMANDADA (kW)</v>
          </cell>
          <cell r="N194" t="str">
            <v>POT. DEMANDADA (kVA)</v>
          </cell>
        </row>
        <row r="195">
          <cell r="A195" t="str">
            <v>CHILER</v>
          </cell>
          <cell r="B195">
            <v>500</v>
          </cell>
          <cell r="E195" t="e">
            <v>#N/A</v>
          </cell>
          <cell r="F195" t="e">
            <v>#N/A</v>
          </cell>
          <cell r="G195">
            <v>2</v>
          </cell>
          <cell r="I195">
            <v>9.9999999999999995E-7</v>
          </cell>
          <cell r="J195">
            <v>0.9</v>
          </cell>
          <cell r="K195">
            <v>1000</v>
          </cell>
          <cell r="L195">
            <v>1111.1111111111111</v>
          </cell>
          <cell r="M195">
            <v>1E-3</v>
          </cell>
          <cell r="N195">
            <v>1.1111111111111111E-3</v>
          </cell>
        </row>
        <row r="196">
          <cell r="A196" t="str">
            <v>CHILER</v>
          </cell>
          <cell r="B196">
            <v>310</v>
          </cell>
          <cell r="E196" t="e">
            <v>#N/A</v>
          </cell>
          <cell r="F196" t="e">
            <v>#N/A</v>
          </cell>
          <cell r="G196">
            <v>1</v>
          </cell>
          <cell r="I196">
            <v>9.9999999999999995E-7</v>
          </cell>
          <cell r="J196">
            <v>0.9</v>
          </cell>
          <cell r="K196">
            <v>310</v>
          </cell>
          <cell r="L196">
            <v>344.44444444444446</v>
          </cell>
          <cell r="M196">
            <v>3.1E-4</v>
          </cell>
          <cell r="N196">
            <v>3.4444444444444442E-4</v>
          </cell>
        </row>
        <row r="197">
          <cell r="A197" t="str">
            <v>TOTAL</v>
          </cell>
          <cell r="I197">
            <v>9.9999999999999995E-7</v>
          </cell>
          <cell r="J197">
            <v>0.9</v>
          </cell>
          <cell r="K197">
            <v>1310</v>
          </cell>
          <cell r="L197">
            <v>1455.5555555555557</v>
          </cell>
          <cell r="M197">
            <v>1.31E-3</v>
          </cell>
          <cell r="N197">
            <v>1.4555555555555554E-3</v>
          </cell>
        </row>
        <row r="200">
          <cell r="A200" t="str">
            <v>RESUMO GERAL:</v>
          </cell>
          <cell r="B200" t="str">
            <v>kW</v>
          </cell>
          <cell r="C200" t="str">
            <v>kVA</v>
          </cell>
        </row>
        <row r="201">
          <cell r="A201" t="str">
            <v>DEMANDAS</v>
          </cell>
          <cell r="B201">
            <v>1.31E-3</v>
          </cell>
          <cell r="C201">
            <v>1.4555555555555554E-3</v>
          </cell>
        </row>
        <row r="202">
          <cell r="A202" t="str">
            <v>RESERVA     (%)</v>
          </cell>
          <cell r="B202">
            <v>0.2</v>
          </cell>
        </row>
        <row r="203">
          <cell r="A203" t="str">
            <v>FATOR DE SIMULTANEIDADE</v>
          </cell>
          <cell r="B203">
            <v>1</v>
          </cell>
        </row>
        <row r="205">
          <cell r="A205" t="str">
            <v xml:space="preserve">DEMANDA FINAL </v>
          </cell>
          <cell r="B205">
            <v>1.5719999999999998E-3</v>
          </cell>
          <cell r="C205">
            <v>1.7466666666666665E-3</v>
          </cell>
        </row>
        <row r="207">
          <cell r="A207" t="str">
            <v>TENSÃO (V)</v>
          </cell>
          <cell r="B207">
            <v>380</v>
          </cell>
          <cell r="C207" t="str">
            <v>V</v>
          </cell>
        </row>
        <row r="208">
          <cell r="A208" t="str">
            <v>CORRENTE (A)</v>
          </cell>
          <cell r="B208">
            <v>2.6537854478540695E-3</v>
          </cell>
          <cell r="C208" t="str">
            <v>A</v>
          </cell>
        </row>
        <row r="209">
          <cell r="A209" t="str">
            <v>DISJUNTOR GERAL</v>
          </cell>
          <cell r="B209">
            <v>2500</v>
          </cell>
          <cell r="C209" t="str">
            <v>A</v>
          </cell>
        </row>
        <row r="211">
          <cell r="A211" t="str">
            <v>TRANSFORMADOR DE 1500KVA</v>
          </cell>
        </row>
        <row r="215">
          <cell r="A215" t="str">
            <v>DEMANDA TOTAL DO GERADOR EM EMERGÊNCIA – 1º FASE</v>
          </cell>
        </row>
        <row r="217">
          <cell r="A217" t="str">
            <v>FINALIDADE</v>
          </cell>
          <cell r="B217" t="str">
            <v>POT. UNIT. (kW)</v>
          </cell>
          <cell r="C217" t="str">
            <v>POT. UNIT. (CV)</v>
          </cell>
          <cell r="D217" t="str">
            <v>T I P O</v>
          </cell>
          <cell r="E217" t="str">
            <v>POT-M (KW)</v>
          </cell>
          <cell r="F217" t="str">
            <v>FP- M</v>
          </cell>
          <cell r="G217" t="str">
            <v>QTDE.</v>
          </cell>
          <cell r="H217" t="str">
            <v>PÓLOS</v>
          </cell>
          <cell r="I217" t="str">
            <v>F.D.</v>
          </cell>
          <cell r="J217" t="str">
            <v>F.P.</v>
          </cell>
          <cell r="K217" t="str">
            <v>POT. INSTALADA (kW)</v>
          </cell>
          <cell r="L217" t="str">
            <v>POT. INSTALADA (kVA)</v>
          </cell>
          <cell r="M217" t="str">
            <v>POT. DEMANDADA (kW)</v>
          </cell>
          <cell r="N217" t="str">
            <v>POT. DEMANDADA (kVA)</v>
          </cell>
        </row>
        <row r="218">
          <cell r="A218" t="str">
            <v>TRANSFORMADOR 1.1  PBT-1.1</v>
          </cell>
          <cell r="B218">
            <v>324.10509426511931</v>
          </cell>
          <cell r="E218" t="e">
            <v>#N/A</v>
          </cell>
          <cell r="F218" t="e">
            <v>#N/A</v>
          </cell>
          <cell r="G218">
            <v>1</v>
          </cell>
          <cell r="I218">
            <v>0.79896043489677604</v>
          </cell>
          <cell r="J218">
            <v>0.85752015197356957</v>
          </cell>
          <cell r="K218">
            <v>324.10509426511931</v>
          </cell>
          <cell r="L218">
            <v>377.95624221681129</v>
          </cell>
          <cell r="M218">
            <v>258.94714706632033</v>
          </cell>
          <cell r="N218">
            <v>301.97208365349479</v>
          </cell>
        </row>
        <row r="219">
          <cell r="A219" t="str">
            <v>TRANSFORMADOR 1.2  PBT-1.2</v>
          </cell>
          <cell r="B219">
            <v>1391.0193808785871</v>
          </cell>
          <cell r="E219" t="e">
            <v>#N/A</v>
          </cell>
          <cell r="F219" t="e">
            <v>#N/A</v>
          </cell>
          <cell r="G219">
            <v>1</v>
          </cell>
          <cell r="I219">
            <v>5.8131468987100983E-2</v>
          </cell>
          <cell r="J219">
            <v>0.79999999999999993</v>
          </cell>
          <cell r="K219">
            <v>1391.0193808785871</v>
          </cell>
          <cell r="L219">
            <v>1738.7742260982341</v>
          </cell>
          <cell r="M219">
            <v>80.861999999999995</v>
          </cell>
          <cell r="N219">
            <v>101.0775</v>
          </cell>
        </row>
        <row r="220">
          <cell r="A220" t="str">
            <v>TRANSFORMADOR 2.1  PBT-2.1</v>
          </cell>
          <cell r="B220">
            <v>1216.55</v>
          </cell>
          <cell r="E220" t="e">
            <v>#N/A</v>
          </cell>
          <cell r="F220" t="e">
            <v>#N/A</v>
          </cell>
          <cell r="G220">
            <v>1</v>
          </cell>
          <cell r="I220">
            <v>8.9178414368501088E-2</v>
          </cell>
          <cell r="J220">
            <v>0.82886217251514727</v>
          </cell>
          <cell r="K220">
            <v>1216.55</v>
          </cell>
          <cell r="L220">
            <v>1467.7349749336856</v>
          </cell>
          <cell r="M220">
            <v>108.49</v>
          </cell>
          <cell r="N220">
            <v>130.89027777777778</v>
          </cell>
        </row>
        <row r="221">
          <cell r="A221" t="str">
            <v>TRANSFORMADOR 2.2  PBT-2.2</v>
          </cell>
          <cell r="B221">
            <v>385.82272727272732</v>
          </cell>
          <cell r="E221" t="e">
            <v>#N/A</v>
          </cell>
          <cell r="F221" t="e">
            <v>#N/A</v>
          </cell>
          <cell r="G221">
            <v>1</v>
          </cell>
          <cell r="I221">
            <v>0.24894852793911473</v>
          </cell>
          <cell r="J221">
            <v>0.98</v>
          </cell>
          <cell r="K221">
            <v>385.82272727272732</v>
          </cell>
          <cell r="L221">
            <v>393.6966604823748</v>
          </cell>
          <cell r="M221">
            <v>96.05</v>
          </cell>
          <cell r="N221">
            <v>98.010204081632651</v>
          </cell>
        </row>
        <row r="222">
          <cell r="A222" t="str">
            <v>TRANSFORMADOR 2.3  PBT-2.3</v>
          </cell>
          <cell r="B222">
            <v>1310</v>
          </cell>
          <cell r="E222" t="e">
            <v>#N/A</v>
          </cell>
          <cell r="F222" t="e">
            <v>#N/A</v>
          </cell>
          <cell r="G222">
            <v>1</v>
          </cell>
          <cell r="I222">
            <v>9.9999999999999995E-7</v>
          </cell>
          <cell r="J222">
            <v>0.9</v>
          </cell>
          <cell r="K222">
            <v>1310</v>
          </cell>
          <cell r="L222">
            <v>1455.5555555555554</v>
          </cell>
          <cell r="M222">
            <v>1.31E-3</v>
          </cell>
          <cell r="N222">
            <v>1.4555555555555554E-3</v>
          </cell>
        </row>
        <row r="223">
          <cell r="A223" t="str">
            <v>TRANSFORMADOR CM1.1 PBT-SEG</v>
          </cell>
          <cell r="B223">
            <v>551.86220831076525</v>
          </cell>
          <cell r="E223" t="e">
            <v>#N/A</v>
          </cell>
          <cell r="F223" t="e">
            <v>#N/A</v>
          </cell>
          <cell r="G223">
            <v>1</v>
          </cell>
          <cell r="I223">
            <v>0.84231455515010045</v>
          </cell>
          <cell r="J223">
            <v>0.83689583526671951</v>
          </cell>
          <cell r="K223">
            <v>551.86220831076525</v>
          </cell>
          <cell r="L223">
            <v>659.41564655401373</v>
          </cell>
          <cell r="M223">
            <v>464.8415704974343</v>
          </cell>
          <cell r="N223">
            <v>555.43539698615996</v>
          </cell>
        </row>
        <row r="224">
          <cell r="A224" t="str">
            <v>TOTAL</v>
          </cell>
          <cell r="I224">
            <v>0.19484881189623038</v>
          </cell>
          <cell r="J224">
            <v>0.84992685384910982</v>
          </cell>
          <cell r="K224">
            <v>5179.3594107271983</v>
          </cell>
          <cell r="L224">
            <v>6093.1333058406753</v>
          </cell>
          <cell r="M224">
            <v>1009.1920275637546</v>
          </cell>
          <cell r="N224">
            <v>1187.3869180546208</v>
          </cell>
        </row>
        <row r="227">
          <cell r="A227" t="str">
            <v>RESUMO GERAL:</v>
          </cell>
          <cell r="B227" t="str">
            <v>kW</v>
          </cell>
          <cell r="C227" t="str">
            <v>kVA</v>
          </cell>
        </row>
        <row r="228">
          <cell r="A228" t="str">
            <v>DEMANDAS</v>
          </cell>
          <cell r="B228">
            <v>1009.1920275637546</v>
          </cell>
          <cell r="C228">
            <v>1187.3869180546208</v>
          </cell>
        </row>
        <row r="229">
          <cell r="A229" t="str">
            <v>RESERVA     (%)</v>
          </cell>
          <cell r="B229">
            <v>0.2</v>
          </cell>
        </row>
        <row r="230">
          <cell r="A230" t="str">
            <v>FATOR DE SIMULTANEIDADE</v>
          </cell>
          <cell r="B230">
            <v>1</v>
          </cell>
        </row>
        <row r="232">
          <cell r="A232" t="str">
            <v xml:space="preserve">DEMANDA FINAL </v>
          </cell>
          <cell r="B232">
            <v>1211.0304330765055</v>
          </cell>
          <cell r="C232">
            <v>1424.8643016655449</v>
          </cell>
        </row>
        <row r="234">
          <cell r="A234" t="str">
            <v>TENSÃO (V)</v>
          </cell>
          <cell r="B234">
            <v>380</v>
          </cell>
          <cell r="C234" t="str">
            <v>V</v>
          </cell>
        </row>
        <row r="235">
          <cell r="A235" t="str">
            <v>CORRENTE (A)</v>
          </cell>
          <cell r="B235">
            <v>2164.8573371718176</v>
          </cell>
          <cell r="C235" t="str">
            <v>A</v>
          </cell>
        </row>
        <row r="236">
          <cell r="A236" t="str">
            <v>DISJUNTOR GERAL</v>
          </cell>
          <cell r="B236">
            <v>1250</v>
          </cell>
          <cell r="C236" t="str">
            <v>A</v>
          </cell>
        </row>
        <row r="238">
          <cell r="A238" t="str">
            <v>ADOTADO GERADOR DE 1165/1040KVA</v>
          </cell>
        </row>
        <row r="243">
          <cell r="A243" t="str">
            <v>TABELA DE EMERGÊNICA GERAL – 1º FASE</v>
          </cell>
        </row>
        <row r="245">
          <cell r="A245" t="str">
            <v>FINALIDADE</v>
          </cell>
          <cell r="B245" t="str">
            <v>POT. UNIT. (kW)</v>
          </cell>
          <cell r="C245" t="str">
            <v>POT. UNIT. (CV)</v>
          </cell>
          <cell r="D245" t="str">
            <v>T I P O</v>
          </cell>
          <cell r="E245" t="str">
            <v>POT-M (KW)</v>
          </cell>
          <cell r="F245" t="str">
            <v>FP- M</v>
          </cell>
          <cell r="G245" t="str">
            <v>QTDE.</v>
          </cell>
          <cell r="H245" t="str">
            <v>PÓLOS</v>
          </cell>
          <cell r="I245" t="str">
            <v>F.D.</v>
          </cell>
          <cell r="J245" t="str">
            <v>F.P.</v>
          </cell>
          <cell r="K245" t="str">
            <v>POT. INSTALADA (kW)</v>
          </cell>
          <cell r="L245" t="str">
            <v>POT. INSTALADA (kVA)</v>
          </cell>
          <cell r="M245" t="str">
            <v>POT. DEMANDADA (kW)</v>
          </cell>
          <cell r="N245" t="str">
            <v>POT. DEMANDADA (kVA)</v>
          </cell>
        </row>
        <row r="246">
          <cell r="A246" t="str">
            <v>BARRAMENTO BLINDADO BB1.1/1.3 – ILUMINAÇÃO HALL</v>
          </cell>
          <cell r="B246">
            <v>123.78</v>
          </cell>
          <cell r="E246" t="e">
            <v>#N/A</v>
          </cell>
          <cell r="F246" t="e">
            <v>#N/A</v>
          </cell>
          <cell r="G246">
            <v>1</v>
          </cell>
          <cell r="I246">
            <v>0.72387274236801691</v>
          </cell>
          <cell r="J246">
            <v>0.98</v>
          </cell>
          <cell r="K246">
            <v>123.78</v>
          </cell>
          <cell r="L246">
            <v>126.30612244897959</v>
          </cell>
          <cell r="M246">
            <v>89.600968050313128</v>
          </cell>
          <cell r="N246">
            <v>91.4295592350134</v>
          </cell>
        </row>
        <row r="247">
          <cell r="A247" t="str">
            <v>QD-B1-3S</v>
          </cell>
          <cell r="B247">
            <v>140.32509426511928</v>
          </cell>
          <cell r="E247" t="e">
            <v>#N/A</v>
          </cell>
          <cell r="F247" t="e">
            <v>#N/A</v>
          </cell>
          <cell r="G247">
            <v>1</v>
          </cell>
          <cell r="I247">
            <v>1</v>
          </cell>
          <cell r="J247">
            <v>0.77296462798671983</v>
          </cell>
          <cell r="K247">
            <v>140.32509426511928</v>
          </cell>
          <cell r="L247">
            <v>181.54141752982022</v>
          </cell>
          <cell r="M247">
            <v>140.32509426511928</v>
          </cell>
          <cell r="N247">
            <v>181.54141752982022</v>
          </cell>
        </row>
        <row r="248">
          <cell r="A248" t="str">
            <v>NO BREAK</v>
          </cell>
          <cell r="B248">
            <v>30</v>
          </cell>
          <cell r="G248">
            <v>2</v>
          </cell>
          <cell r="I248">
            <v>0.5</v>
          </cell>
          <cell r="J248">
            <v>1</v>
          </cell>
          <cell r="K248">
            <v>60</v>
          </cell>
          <cell r="L248">
            <v>60</v>
          </cell>
          <cell r="M248">
            <v>30</v>
          </cell>
          <cell r="N248">
            <v>30</v>
          </cell>
        </row>
        <row r="249">
          <cell r="A249" t="str">
            <v>ILUMINAÇÃO E COMANDO ELEVADORES SUBSOLO</v>
          </cell>
          <cell r="B249">
            <v>1.3</v>
          </cell>
          <cell r="E249" t="e">
            <v>#N/A</v>
          </cell>
          <cell r="F249" t="e">
            <v>#N/A</v>
          </cell>
          <cell r="G249">
            <v>1</v>
          </cell>
          <cell r="I249">
            <v>0.74</v>
          </cell>
          <cell r="J249">
            <v>0.8</v>
          </cell>
          <cell r="K249">
            <v>1.3</v>
          </cell>
          <cell r="L249">
            <v>1.625</v>
          </cell>
          <cell r="M249">
            <v>0.96199999999999997</v>
          </cell>
          <cell r="N249">
            <v>1.2024999999999999</v>
          </cell>
        </row>
        <row r="250">
          <cell r="A250" t="str">
            <v>ELEVADORES GARAGEM</v>
          </cell>
          <cell r="B250">
            <v>20</v>
          </cell>
          <cell r="E250" t="e">
            <v>#N/A</v>
          </cell>
          <cell r="F250" t="e">
            <v>#N/A</v>
          </cell>
          <cell r="G250">
            <v>2</v>
          </cell>
          <cell r="I250">
            <v>0.74</v>
          </cell>
          <cell r="J250">
            <v>0.8</v>
          </cell>
          <cell r="K250">
            <v>40</v>
          </cell>
          <cell r="L250">
            <v>50</v>
          </cell>
          <cell r="M250">
            <v>29.6</v>
          </cell>
          <cell r="N250">
            <v>37</v>
          </cell>
        </row>
        <row r="251">
          <cell r="A251" t="str">
            <v>ELEVADORES ZONA BAIXA</v>
          </cell>
          <cell r="B251">
            <v>50</v>
          </cell>
          <cell r="E251" t="e">
            <v>#N/A</v>
          </cell>
          <cell r="F251" t="e">
            <v>#N/A</v>
          </cell>
          <cell r="G251">
            <v>8</v>
          </cell>
          <cell r="I251">
            <v>0.125</v>
          </cell>
          <cell r="J251">
            <v>0.8</v>
          </cell>
          <cell r="K251">
            <v>400</v>
          </cell>
          <cell r="L251">
            <v>500</v>
          </cell>
          <cell r="M251">
            <v>50</v>
          </cell>
          <cell r="N251">
            <v>62.5</v>
          </cell>
        </row>
        <row r="252">
          <cell r="A252" t="str">
            <v>ILUMINAÇÃO E COMANDO ELEVADORES ZONA BAIXA</v>
          </cell>
          <cell r="B252">
            <v>3</v>
          </cell>
          <cell r="E252" t="e">
            <v>#N/A</v>
          </cell>
          <cell r="F252" t="e">
            <v>#N/A</v>
          </cell>
          <cell r="G252">
            <v>1</v>
          </cell>
          <cell r="I252">
            <v>0.1</v>
          </cell>
          <cell r="J252">
            <v>0.8</v>
          </cell>
          <cell r="K252">
            <v>3</v>
          </cell>
          <cell r="L252">
            <v>3.75</v>
          </cell>
          <cell r="M252">
            <v>0.3</v>
          </cell>
          <cell r="N252">
            <v>0.375</v>
          </cell>
        </row>
        <row r="253">
          <cell r="A253" t="str">
            <v>ELEVADOR DE SEGUANÇA</v>
          </cell>
          <cell r="B253">
            <v>35</v>
          </cell>
          <cell r="E253" t="e">
            <v>#N/A</v>
          </cell>
          <cell r="F253" t="e">
            <v>#N/A</v>
          </cell>
          <cell r="G253">
            <v>1</v>
          </cell>
          <cell r="I253">
            <v>1</v>
          </cell>
          <cell r="J253">
            <v>0.8</v>
          </cell>
          <cell r="K253">
            <v>35</v>
          </cell>
          <cell r="L253">
            <v>43.75</v>
          </cell>
          <cell r="M253">
            <v>35</v>
          </cell>
          <cell r="N253">
            <v>43.75</v>
          </cell>
        </row>
        <row r="254">
          <cell r="A254" t="str">
            <v>ILUMINAÇÃO E COMANDO ELEVADORE DE SEGURANÇA</v>
          </cell>
          <cell r="B254">
            <v>3</v>
          </cell>
          <cell r="E254" t="e">
            <v>#N/A</v>
          </cell>
          <cell r="F254" t="e">
            <v>#N/A</v>
          </cell>
          <cell r="G254">
            <v>1</v>
          </cell>
          <cell r="I254">
            <v>1</v>
          </cell>
          <cell r="J254">
            <v>0.8</v>
          </cell>
          <cell r="K254">
            <v>3</v>
          </cell>
          <cell r="L254">
            <v>3.75</v>
          </cell>
          <cell r="M254">
            <v>3</v>
          </cell>
          <cell r="N254">
            <v>3.75</v>
          </cell>
        </row>
        <row r="255">
          <cell r="A255" t="str">
            <v>PRESSURIZAÇÃO ESCADA 5SS</v>
          </cell>
          <cell r="B255">
            <v>6.3805104408352662</v>
          </cell>
          <cell r="C255">
            <v>7.5</v>
          </cell>
          <cell r="D255" t="str">
            <v>C</v>
          </cell>
          <cell r="E255">
            <v>6.3805104408352662</v>
          </cell>
          <cell r="F255">
            <v>0.8</v>
          </cell>
          <cell r="G255">
            <v>4</v>
          </cell>
          <cell r="I255">
            <v>0.5</v>
          </cell>
          <cell r="J255">
            <v>0.8</v>
          </cell>
          <cell r="K255">
            <v>25.522041763341065</v>
          </cell>
          <cell r="L255">
            <v>31.902552204176331</v>
          </cell>
          <cell r="M255">
            <v>12.761020881670532</v>
          </cell>
          <cell r="N255">
            <v>15.951276102088165</v>
          </cell>
        </row>
        <row r="256">
          <cell r="A256" t="str">
            <v>PRESSURIZAÇÃO ESCADA 3SS</v>
          </cell>
          <cell r="B256">
            <v>8.6705202312138727</v>
          </cell>
          <cell r="C256">
            <v>10</v>
          </cell>
          <cell r="D256" t="str">
            <v>C</v>
          </cell>
          <cell r="E256">
            <v>8.6705202312138727</v>
          </cell>
          <cell r="F256">
            <v>0.85</v>
          </cell>
          <cell r="G256">
            <v>2</v>
          </cell>
          <cell r="I256">
            <v>0.5</v>
          </cell>
          <cell r="J256">
            <v>0.85</v>
          </cell>
          <cell r="K256">
            <v>17.341040462427745</v>
          </cell>
          <cell r="L256">
            <v>20.401224073444407</v>
          </cell>
          <cell r="M256">
            <v>8.6705202312138727</v>
          </cell>
          <cell r="N256">
            <v>10.200612036722204</v>
          </cell>
        </row>
        <row r="257">
          <cell r="A257" t="str">
            <v>PRESSURIZAÇÃO ESCADA 1SS</v>
          </cell>
          <cell r="B257">
            <v>16.930022573363431</v>
          </cell>
          <cell r="C257">
            <v>20</v>
          </cell>
          <cell r="D257" t="str">
            <v>C</v>
          </cell>
          <cell r="E257">
            <v>16.930022573363431</v>
          </cell>
          <cell r="F257">
            <v>0.84</v>
          </cell>
          <cell r="G257">
            <v>5</v>
          </cell>
          <cell r="I257">
            <v>0.8</v>
          </cell>
          <cell r="J257">
            <v>0.84</v>
          </cell>
          <cell r="K257">
            <v>84.650112866817153</v>
          </cell>
          <cell r="L257">
            <v>100.77394388906805</v>
          </cell>
          <cell r="M257">
            <v>67.720090293453723</v>
          </cell>
          <cell r="N257">
            <v>80.619155111254443</v>
          </cell>
        </row>
        <row r="258">
          <cell r="A258" t="str">
            <v>EXAUSTÃO DE FUMAÇA</v>
          </cell>
          <cell r="B258">
            <v>16.930022573363431</v>
          </cell>
          <cell r="C258">
            <v>20</v>
          </cell>
          <cell r="D258" t="str">
            <v>C</v>
          </cell>
          <cell r="E258">
            <v>16.930022573363431</v>
          </cell>
          <cell r="F258">
            <v>0.84</v>
          </cell>
          <cell r="G258">
            <v>2</v>
          </cell>
          <cell r="I258">
            <v>1</v>
          </cell>
          <cell r="J258">
            <v>0.84</v>
          </cell>
          <cell r="K258">
            <v>33.860045146726861</v>
          </cell>
          <cell r="L258">
            <v>40.309577555627214</v>
          </cell>
          <cell r="M258">
            <v>33.860045146726861</v>
          </cell>
          <cell r="N258">
            <v>40.309577555627214</v>
          </cell>
        </row>
        <row r="259">
          <cell r="A259" t="str">
            <v>ELEVADOR DE SEGUANÇA</v>
          </cell>
          <cell r="B259">
            <v>35</v>
          </cell>
          <cell r="E259" t="e">
            <v>#N/A</v>
          </cell>
          <cell r="F259" t="e">
            <v>#N/A</v>
          </cell>
          <cell r="G259">
            <v>1</v>
          </cell>
          <cell r="I259">
            <v>1</v>
          </cell>
          <cell r="J259">
            <v>0.8</v>
          </cell>
          <cell r="K259">
            <v>35</v>
          </cell>
          <cell r="L259">
            <v>43.75</v>
          </cell>
          <cell r="M259">
            <v>35</v>
          </cell>
          <cell r="N259">
            <v>43.75</v>
          </cell>
        </row>
        <row r="260">
          <cell r="A260" t="str">
            <v>ILUMINAÇÃO E COMANDO ELEVADORE DE SEGURANÇA</v>
          </cell>
          <cell r="B260">
            <v>3</v>
          </cell>
          <cell r="E260" t="e">
            <v>#N/A</v>
          </cell>
          <cell r="F260" t="e">
            <v>#N/A</v>
          </cell>
          <cell r="G260">
            <v>1</v>
          </cell>
          <cell r="I260">
            <v>1</v>
          </cell>
          <cell r="J260">
            <v>0.8</v>
          </cell>
          <cell r="K260">
            <v>3</v>
          </cell>
          <cell r="L260">
            <v>3.75</v>
          </cell>
          <cell r="M260">
            <v>3</v>
          </cell>
          <cell r="N260">
            <v>3.75</v>
          </cell>
        </row>
        <row r="261">
          <cell r="A261" t="str">
            <v>PRESSURIZAÇÃO ESCADA 5SS</v>
          </cell>
          <cell r="B261">
            <v>6.3805104408352662</v>
          </cell>
          <cell r="C261">
            <v>7.5</v>
          </cell>
          <cell r="D261" t="str">
            <v>C</v>
          </cell>
          <cell r="E261">
            <v>6.3805104408352662</v>
          </cell>
          <cell r="F261">
            <v>0.8</v>
          </cell>
          <cell r="G261">
            <v>4</v>
          </cell>
          <cell r="I261">
            <v>0.5</v>
          </cell>
          <cell r="J261">
            <v>0.8</v>
          </cell>
          <cell r="K261">
            <v>25.522041763341065</v>
          </cell>
          <cell r="L261">
            <v>31.902552204176331</v>
          </cell>
          <cell r="M261">
            <v>12.761020881670532</v>
          </cell>
          <cell r="N261">
            <v>15.951276102088165</v>
          </cell>
        </row>
        <row r="262">
          <cell r="A262" t="str">
            <v>PRESSURIZAÇÃO ESCADA 3SS</v>
          </cell>
          <cell r="B262">
            <v>8.6705202312138727</v>
          </cell>
          <cell r="C262">
            <v>10</v>
          </cell>
          <cell r="D262" t="str">
            <v>C</v>
          </cell>
          <cell r="E262">
            <v>8.6705202312138727</v>
          </cell>
          <cell r="F262">
            <v>0.85</v>
          </cell>
          <cell r="G262">
            <v>2</v>
          </cell>
          <cell r="I262">
            <v>0.5</v>
          </cell>
          <cell r="J262">
            <v>0.85</v>
          </cell>
          <cell r="K262">
            <v>17.341040462427745</v>
          </cell>
          <cell r="L262">
            <v>20.401224073444407</v>
          </cell>
          <cell r="M262">
            <v>8.6705202312138727</v>
          </cell>
          <cell r="N262">
            <v>10.200612036722204</v>
          </cell>
        </row>
        <row r="263">
          <cell r="A263" t="str">
            <v>PRESSURIZAÇÃO ESCADA 1SS</v>
          </cell>
          <cell r="B263">
            <v>16.930022573363431</v>
          </cell>
          <cell r="C263">
            <v>20</v>
          </cell>
          <cell r="D263" t="str">
            <v>C</v>
          </cell>
          <cell r="E263">
            <v>16.930022573363431</v>
          </cell>
          <cell r="F263">
            <v>0.84</v>
          </cell>
          <cell r="G263">
            <v>5</v>
          </cell>
          <cell r="I263">
            <v>0.8</v>
          </cell>
          <cell r="J263">
            <v>0.84</v>
          </cell>
          <cell r="K263">
            <v>84.650112866817153</v>
          </cell>
          <cell r="L263">
            <v>100.77394388906805</v>
          </cell>
          <cell r="M263">
            <v>67.720090293453723</v>
          </cell>
          <cell r="N263">
            <v>80.619155111254443</v>
          </cell>
        </row>
        <row r="264">
          <cell r="A264" t="str">
            <v>EXAUSTÃO DE FUMAÇA</v>
          </cell>
          <cell r="B264">
            <v>16.930022573363431</v>
          </cell>
          <cell r="C264">
            <v>20</v>
          </cell>
          <cell r="D264" t="str">
            <v>C</v>
          </cell>
          <cell r="E264">
            <v>16.930022573363431</v>
          </cell>
          <cell r="F264">
            <v>0.84</v>
          </cell>
          <cell r="G264">
            <v>2</v>
          </cell>
          <cell r="I264">
            <v>1</v>
          </cell>
          <cell r="J264">
            <v>0.84</v>
          </cell>
          <cell r="K264">
            <v>33.860045146726861</v>
          </cell>
          <cell r="L264">
            <v>40.309577555627214</v>
          </cell>
          <cell r="M264">
            <v>33.860045146726861</v>
          </cell>
          <cell r="N264">
            <v>40.309577555627214</v>
          </cell>
        </row>
        <row r="265">
          <cell r="A265" t="str">
            <v>BOMBA DE RECALQUE DE ÓLEO DIESEL</v>
          </cell>
          <cell r="B265">
            <v>2.75</v>
          </cell>
          <cell r="C265">
            <v>3</v>
          </cell>
          <cell r="D265" t="str">
            <v>H</v>
          </cell>
          <cell r="E265">
            <v>2.75</v>
          </cell>
          <cell r="F265">
            <v>0.77</v>
          </cell>
          <cell r="G265">
            <v>2</v>
          </cell>
          <cell r="I265">
            <v>0.5</v>
          </cell>
          <cell r="J265">
            <v>0.77</v>
          </cell>
          <cell r="K265">
            <v>5.5</v>
          </cell>
          <cell r="L265">
            <v>7.1428571428571441</v>
          </cell>
          <cell r="M265">
            <v>2.75</v>
          </cell>
          <cell r="N265">
            <v>3.5714285714285721</v>
          </cell>
        </row>
        <row r="266">
          <cell r="A266" t="str">
            <v>ILUMINAÇÃO E TOMADAS GERADOR</v>
          </cell>
          <cell r="B266">
            <v>11.67</v>
          </cell>
          <cell r="G266">
            <v>1</v>
          </cell>
          <cell r="I266">
            <v>0.9</v>
          </cell>
          <cell r="J266">
            <v>0.94</v>
          </cell>
          <cell r="K266">
            <v>11.67</v>
          </cell>
          <cell r="L266">
            <v>12.414893617021276</v>
          </cell>
          <cell r="M266">
            <v>10.503</v>
          </cell>
          <cell r="N266">
            <v>11.173404255319149</v>
          </cell>
        </row>
        <row r="267">
          <cell r="A267" t="str">
            <v>BOMBA DE INCÊNDIO PRINCIPAL</v>
          </cell>
          <cell r="B267">
            <v>119.56521739130434</v>
          </cell>
          <cell r="C267">
            <v>150</v>
          </cell>
          <cell r="D267" t="str">
            <v>H</v>
          </cell>
          <cell r="E267">
            <v>119.56521739130434</v>
          </cell>
          <cell r="F267">
            <v>0.86</v>
          </cell>
          <cell r="G267">
            <v>1</v>
          </cell>
          <cell r="I267">
            <v>1</v>
          </cell>
          <cell r="J267">
            <v>0.86</v>
          </cell>
          <cell r="K267">
            <v>119.56521739130434</v>
          </cell>
          <cell r="L267">
            <v>139.02932254802832</v>
          </cell>
          <cell r="M267">
            <v>119.56521739130434</v>
          </cell>
          <cell r="N267">
            <v>139.02932254802832</v>
          </cell>
        </row>
        <row r="268">
          <cell r="A268" t="str">
            <v>RETIFICADOR SUBESTAÇÃO</v>
          </cell>
          <cell r="B268">
            <v>10</v>
          </cell>
          <cell r="G268">
            <v>1</v>
          </cell>
          <cell r="I268">
            <v>1</v>
          </cell>
          <cell r="J268">
            <v>0.8</v>
          </cell>
          <cell r="K268">
            <v>10</v>
          </cell>
          <cell r="L268">
            <v>12.5</v>
          </cell>
          <cell r="M268">
            <v>10</v>
          </cell>
          <cell r="N268">
            <v>12.5</v>
          </cell>
        </row>
        <row r="269">
          <cell r="A269" t="str">
            <v>ILUMINAÇÃO HELIPONTO</v>
          </cell>
          <cell r="B269">
            <v>10</v>
          </cell>
          <cell r="E269" t="e">
            <v>#N/A</v>
          </cell>
          <cell r="F269" t="e">
            <v>#N/A</v>
          </cell>
          <cell r="G269">
            <v>1</v>
          </cell>
          <cell r="I269">
            <v>1</v>
          </cell>
          <cell r="J269">
            <v>0.9</v>
          </cell>
          <cell r="K269">
            <v>10</v>
          </cell>
          <cell r="L269">
            <v>11.111111111111111</v>
          </cell>
          <cell r="M269">
            <v>10</v>
          </cell>
          <cell r="N269">
            <v>11.111111111111111</v>
          </cell>
        </row>
        <row r="270">
          <cell r="A270" t="str">
            <v>ELEVADORE HELIPONTO</v>
          </cell>
          <cell r="B270">
            <v>12</v>
          </cell>
          <cell r="E270" t="e">
            <v>#N/A</v>
          </cell>
          <cell r="F270" t="e">
            <v>#N/A</v>
          </cell>
          <cell r="G270">
            <v>2</v>
          </cell>
          <cell r="I270">
            <v>1</v>
          </cell>
          <cell r="J270">
            <v>0.9</v>
          </cell>
          <cell r="K270">
            <v>24</v>
          </cell>
          <cell r="L270">
            <v>26.666666666666664</v>
          </cell>
          <cell r="M270">
            <v>24</v>
          </cell>
          <cell r="N270">
            <v>26.666666666666664</v>
          </cell>
        </row>
        <row r="271">
          <cell r="A271" t="str">
            <v>ILUMINAÇÃO E COMANDO ELEVADORE HELIPONTO</v>
          </cell>
          <cell r="B271">
            <v>1.3</v>
          </cell>
          <cell r="E271" t="e">
            <v>#N/A</v>
          </cell>
          <cell r="F271" t="e">
            <v>#N/A</v>
          </cell>
          <cell r="G271">
            <v>1</v>
          </cell>
          <cell r="I271">
            <v>1</v>
          </cell>
          <cell r="J271">
            <v>0.8</v>
          </cell>
          <cell r="K271">
            <v>1.3</v>
          </cell>
          <cell r="L271">
            <v>1.625</v>
          </cell>
          <cell r="M271">
            <v>1.3</v>
          </cell>
          <cell r="N271">
            <v>1.625</v>
          </cell>
        </row>
        <row r="272">
          <cell r="A272" t="str">
            <v>ELEVADORES ZONA ALTA</v>
          </cell>
          <cell r="B272">
            <v>70</v>
          </cell>
          <cell r="E272" t="e">
            <v>#N/A</v>
          </cell>
          <cell r="F272" t="e">
            <v>#N/A</v>
          </cell>
          <cell r="G272">
            <v>8</v>
          </cell>
          <cell r="I272">
            <v>0.13</v>
          </cell>
          <cell r="J272">
            <v>0.8</v>
          </cell>
          <cell r="K272">
            <v>560</v>
          </cell>
          <cell r="L272">
            <v>700</v>
          </cell>
          <cell r="M272">
            <v>72.8</v>
          </cell>
          <cell r="N272">
            <v>91</v>
          </cell>
        </row>
        <row r="273">
          <cell r="A273" t="str">
            <v>ILUMINAÇÃO E COMANDO ELEVADORES ZONA ALTA</v>
          </cell>
          <cell r="B273">
            <v>3</v>
          </cell>
          <cell r="E273" t="e">
            <v>#N/A</v>
          </cell>
          <cell r="F273" t="e">
            <v>#N/A</v>
          </cell>
          <cell r="G273">
            <v>1</v>
          </cell>
          <cell r="I273">
            <v>0.13</v>
          </cell>
          <cell r="J273">
            <v>0.8</v>
          </cell>
          <cell r="K273">
            <v>3</v>
          </cell>
          <cell r="L273">
            <v>3.75</v>
          </cell>
          <cell r="M273">
            <v>0.39</v>
          </cell>
          <cell r="N273">
            <v>0.48749999999999999</v>
          </cell>
        </row>
        <row r="274">
          <cell r="A274" t="str">
            <v>BARRAMENTO BLINDADO BB2.1/2.3 ESCRITÓRIOS</v>
          </cell>
          <cell r="B274">
            <v>96.05</v>
          </cell>
          <cell r="E274" t="e">
            <v>#N/A</v>
          </cell>
          <cell r="F274" t="e">
            <v>#N/A</v>
          </cell>
          <cell r="G274">
            <v>1</v>
          </cell>
          <cell r="I274">
            <v>1</v>
          </cell>
          <cell r="J274">
            <v>0.98</v>
          </cell>
          <cell r="K274">
            <v>96.05</v>
          </cell>
          <cell r="L274">
            <v>98.010204081632637</v>
          </cell>
          <cell r="M274">
            <v>96.05</v>
          </cell>
          <cell r="N274">
            <v>98.010204081632637</v>
          </cell>
        </row>
        <row r="275">
          <cell r="A275" t="str">
            <v>TOTAL</v>
          </cell>
          <cell r="I275">
            <v>0.50301320878545841</v>
          </cell>
          <cell r="J275">
            <v>0.850036125133944</v>
          </cell>
          <cell r="K275">
            <v>2008.2367921350492</v>
          </cell>
          <cell r="L275">
            <v>2417.2471905907491</v>
          </cell>
          <cell r="M275">
            <v>1010.1696328128667</v>
          </cell>
          <cell r="N275">
            <v>1188.3843556104039</v>
          </cell>
        </row>
        <row r="278">
          <cell r="A278" t="str">
            <v>RESUMO GERAL:</v>
          </cell>
          <cell r="B278" t="str">
            <v>kW</v>
          </cell>
          <cell r="C278" t="str">
            <v>kVA</v>
          </cell>
        </row>
        <row r="279">
          <cell r="A279" t="str">
            <v>DEMANDAS</v>
          </cell>
          <cell r="B279">
            <v>1010.1696328128667</v>
          </cell>
          <cell r="C279">
            <v>1188.3843556104039</v>
          </cell>
        </row>
        <row r="280">
          <cell r="A280" t="str">
            <v>RESERVA     (%)</v>
          </cell>
          <cell r="B280">
            <v>0</v>
          </cell>
        </row>
        <row r="281">
          <cell r="A281" t="str">
            <v>FATOR DE SIMULTANEIDADE</v>
          </cell>
          <cell r="B281">
            <v>0.8</v>
          </cell>
        </row>
        <row r="283">
          <cell r="A283" t="str">
            <v xml:space="preserve">DEMANDA FINAL </v>
          </cell>
          <cell r="B283">
            <v>808.13570625029342</v>
          </cell>
          <cell r="C283">
            <v>950.70748448832319</v>
          </cell>
        </row>
        <row r="285">
          <cell r="A285" t="str">
            <v>TENSÃO (V)</v>
          </cell>
          <cell r="B285">
            <v>380</v>
          </cell>
          <cell r="C285" t="str">
            <v>V</v>
          </cell>
        </row>
        <row r="286">
          <cell r="A286" t="str">
            <v>CORRENTE (A)</v>
          </cell>
          <cell r="B286">
            <v>1444.4505844471721</v>
          </cell>
          <cell r="C286" t="str">
            <v>A</v>
          </cell>
        </row>
        <row r="287">
          <cell r="A287" t="str">
            <v>DISJUNTOR GERAL</v>
          </cell>
          <cell r="B287">
            <v>1250</v>
          </cell>
          <cell r="C287" t="str">
            <v>A</v>
          </cell>
        </row>
        <row r="289">
          <cell r="A289" t="str">
            <v>ADOTADO GERADOR DE 1040KVA/830KW</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ELET&amp;AC"/>
      <sheetName val="Cabos"/>
      <sheetName val="ATERR"/>
      <sheetName val="ILUM"/>
      <sheetName val="Memoria"/>
      <sheetName val="Paineis"/>
      <sheetName val="Lista Cabos Compras"/>
      <sheetName val="Lista Cabos Compras (Apoio)"/>
      <sheetName val="Lista Materiais"/>
      <sheetName val="DADOS"/>
      <sheetName val="Anexos"/>
      <sheetName val="Capa  LISTA CAB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
      <sheetName val="CAPA -1"/>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NORÁRIOS"/>
      <sheetName val="Plan1"/>
      <sheetName val="BDI"/>
      <sheetName val="ORÇAMENTO"/>
      <sheetName val="CRONOGRAMA"/>
    </sheetNames>
    <sheetDataSet>
      <sheetData sheetId="0" refreshError="1"/>
      <sheetData sheetId="1" refreshError="1">
        <row r="3">
          <cell r="E3" t="str">
            <v>Selecionar</v>
          </cell>
        </row>
        <row r="4">
          <cell r="E4" t="str">
            <v>Item 01</v>
          </cell>
        </row>
        <row r="5">
          <cell r="E5" t="str">
            <v>Item 02</v>
          </cell>
        </row>
      </sheetData>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
      <sheetName val="resumo"/>
      <sheetName val="ORCAMENTO"/>
      <sheetName val="ADMI_25.01"/>
      <sheetName val="ITEM 25 - ADIMINS. LOCAL"/>
      <sheetName val="20.01-04-EL_SP_SON_SEG"/>
      <sheetName val="20.05 - HS"/>
      <sheetName val="20.06-INC"/>
      <sheetName val="20.07- GLP"/>
      <sheetName val="ITEM 22.01 SINALIZACAO"/>
    </sheetNames>
    <sheetDataSet>
      <sheetData sheetId="0" refreshError="1"/>
      <sheetData sheetId="1" refreshError="1"/>
      <sheetData sheetId="2" refreshError="1"/>
      <sheetData sheetId="3" refreshError="1">
        <row r="48">
          <cell r="G48">
            <v>306106.84999999998</v>
          </cell>
        </row>
      </sheetData>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omments" Target="../comments1.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image" Target="../media/image1.emf"/><Relationship Id="rId5" Type="http://schemas.openxmlformats.org/officeDocument/2006/relationships/oleObject" Target="../embeddings/oleObject2.bin"/><Relationship Id="rId4" Type="http://schemas.openxmlformats.org/officeDocument/2006/relationships/vmlDrawing" Target="../drawings/vmlDrawing7.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omments" Target="../comments2.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image" Target="../media/image1.emf"/><Relationship Id="rId5" Type="http://schemas.openxmlformats.org/officeDocument/2006/relationships/oleObject" Target="../embeddings/oleObject3.bin"/><Relationship Id="rId4" Type="http://schemas.openxmlformats.org/officeDocument/2006/relationships/vmlDrawing" Target="../drawings/vmlDrawing9.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omments" Target="../comments3.xml"/><Relationship Id="rId4" Type="http://schemas.openxmlformats.org/officeDocument/2006/relationships/vmlDrawing" Target="../drawings/vmlDrawing1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38"/>
  <sheetViews>
    <sheetView view="pageBreakPreview" topLeftCell="A28" zoomScale="90" zoomScaleNormal="100" zoomScaleSheetLayoutView="90" workbookViewId="0">
      <selection activeCell="K11" sqref="K11"/>
    </sheetView>
  </sheetViews>
  <sheetFormatPr defaultRowHeight="12.75"/>
  <cols>
    <col min="1" max="1" width="8.7109375" style="4" customWidth="1"/>
    <col min="2" max="2" width="63.85546875" style="4" customWidth="1"/>
    <col min="3" max="3" width="15.42578125" style="4" customWidth="1"/>
    <col min="4" max="4" width="17" style="4" customWidth="1"/>
    <col min="5" max="5" width="17.28515625" style="4" customWidth="1"/>
    <col min="6" max="6" width="18.42578125" style="4" customWidth="1"/>
    <col min="7" max="7" width="15.42578125" style="4" customWidth="1"/>
    <col min="8" max="8" width="44.140625" style="4" customWidth="1"/>
    <col min="9" max="9" width="9.140625" style="4"/>
    <col min="10" max="10" width="13.85546875" style="4" bestFit="1" customWidth="1"/>
    <col min="11" max="12" width="11.5703125" style="4" bestFit="1" customWidth="1"/>
    <col min="13" max="13" width="13.28515625" style="4" bestFit="1" customWidth="1"/>
    <col min="14" max="260" width="9.140625" style="4"/>
    <col min="261" max="261" width="8.7109375" style="4" customWidth="1"/>
    <col min="262" max="262" width="63.85546875" style="4" customWidth="1"/>
    <col min="263" max="263" width="15.42578125" style="4" customWidth="1"/>
    <col min="264" max="264" width="17" style="4" customWidth="1"/>
    <col min="265" max="516" width="9.140625" style="4"/>
    <col min="517" max="517" width="8.7109375" style="4" customWidth="1"/>
    <col min="518" max="518" width="63.85546875" style="4" customWidth="1"/>
    <col min="519" max="519" width="15.42578125" style="4" customWidth="1"/>
    <col min="520" max="520" width="17" style="4" customWidth="1"/>
    <col min="521" max="772" width="9.140625" style="4"/>
    <col min="773" max="773" width="8.7109375" style="4" customWidth="1"/>
    <col min="774" max="774" width="63.85546875" style="4" customWidth="1"/>
    <col min="775" max="775" width="15.42578125" style="4" customWidth="1"/>
    <col min="776" max="776" width="17" style="4" customWidth="1"/>
    <col min="777" max="1028" width="9.140625" style="4"/>
    <col min="1029" max="1029" width="8.7109375" style="4" customWidth="1"/>
    <col min="1030" max="1030" width="63.85546875" style="4" customWidth="1"/>
    <col min="1031" max="1031" width="15.42578125" style="4" customWidth="1"/>
    <col min="1032" max="1032" width="17" style="4" customWidth="1"/>
    <col min="1033" max="1284" width="9.140625" style="4"/>
    <col min="1285" max="1285" width="8.7109375" style="4" customWidth="1"/>
    <col min="1286" max="1286" width="63.85546875" style="4" customWidth="1"/>
    <col min="1287" max="1287" width="15.42578125" style="4" customWidth="1"/>
    <col min="1288" max="1288" width="17" style="4" customWidth="1"/>
    <col min="1289" max="1540" width="9.140625" style="4"/>
    <col min="1541" max="1541" width="8.7109375" style="4" customWidth="1"/>
    <col min="1542" max="1542" width="63.85546875" style="4" customWidth="1"/>
    <col min="1543" max="1543" width="15.42578125" style="4" customWidth="1"/>
    <col min="1544" max="1544" width="17" style="4" customWidth="1"/>
    <col min="1545" max="1796" width="9.140625" style="4"/>
    <col min="1797" max="1797" width="8.7109375" style="4" customWidth="1"/>
    <col min="1798" max="1798" width="63.85546875" style="4" customWidth="1"/>
    <col min="1799" max="1799" width="15.42578125" style="4" customWidth="1"/>
    <col min="1800" max="1800" width="17" style="4" customWidth="1"/>
    <col min="1801" max="2052" width="9.140625" style="4"/>
    <col min="2053" max="2053" width="8.7109375" style="4" customWidth="1"/>
    <col min="2054" max="2054" width="63.85546875" style="4" customWidth="1"/>
    <col min="2055" max="2055" width="15.42578125" style="4" customWidth="1"/>
    <col min="2056" max="2056" width="17" style="4" customWidth="1"/>
    <col min="2057" max="2308" width="9.140625" style="4"/>
    <col min="2309" max="2309" width="8.7109375" style="4" customWidth="1"/>
    <col min="2310" max="2310" width="63.85546875" style="4" customWidth="1"/>
    <col min="2311" max="2311" width="15.42578125" style="4" customWidth="1"/>
    <col min="2312" max="2312" width="17" style="4" customWidth="1"/>
    <col min="2313" max="2564" width="9.140625" style="4"/>
    <col min="2565" max="2565" width="8.7109375" style="4" customWidth="1"/>
    <col min="2566" max="2566" width="63.85546875" style="4" customWidth="1"/>
    <col min="2567" max="2567" width="15.42578125" style="4" customWidth="1"/>
    <col min="2568" max="2568" width="17" style="4" customWidth="1"/>
    <col min="2569" max="2820" width="9.140625" style="4"/>
    <col min="2821" max="2821" width="8.7109375" style="4" customWidth="1"/>
    <col min="2822" max="2822" width="63.85546875" style="4" customWidth="1"/>
    <col min="2823" max="2823" width="15.42578125" style="4" customWidth="1"/>
    <col min="2824" max="2824" width="17" style="4" customWidth="1"/>
    <col min="2825" max="3076" width="9.140625" style="4"/>
    <col min="3077" max="3077" width="8.7109375" style="4" customWidth="1"/>
    <col min="3078" max="3078" width="63.85546875" style="4" customWidth="1"/>
    <col min="3079" max="3079" width="15.42578125" style="4" customWidth="1"/>
    <col min="3080" max="3080" width="17" style="4" customWidth="1"/>
    <col min="3081" max="3332" width="9.140625" style="4"/>
    <col min="3333" max="3333" width="8.7109375" style="4" customWidth="1"/>
    <col min="3334" max="3334" width="63.85546875" style="4" customWidth="1"/>
    <col min="3335" max="3335" width="15.42578125" style="4" customWidth="1"/>
    <col min="3336" max="3336" width="17" style="4" customWidth="1"/>
    <col min="3337" max="3588" width="9.140625" style="4"/>
    <col min="3589" max="3589" width="8.7109375" style="4" customWidth="1"/>
    <col min="3590" max="3590" width="63.85546875" style="4" customWidth="1"/>
    <col min="3591" max="3591" width="15.42578125" style="4" customWidth="1"/>
    <col min="3592" max="3592" width="17" style="4" customWidth="1"/>
    <col min="3593" max="3844" width="9.140625" style="4"/>
    <col min="3845" max="3845" width="8.7109375" style="4" customWidth="1"/>
    <col min="3846" max="3846" width="63.85546875" style="4" customWidth="1"/>
    <col min="3847" max="3847" width="15.42578125" style="4" customWidth="1"/>
    <col min="3848" max="3848" width="17" style="4" customWidth="1"/>
    <col min="3849" max="4100" width="9.140625" style="4"/>
    <col min="4101" max="4101" width="8.7109375" style="4" customWidth="1"/>
    <col min="4102" max="4102" width="63.85546875" style="4" customWidth="1"/>
    <col min="4103" max="4103" width="15.42578125" style="4" customWidth="1"/>
    <col min="4104" max="4104" width="17" style="4" customWidth="1"/>
    <col min="4105" max="4356" width="9.140625" style="4"/>
    <col min="4357" max="4357" width="8.7109375" style="4" customWidth="1"/>
    <col min="4358" max="4358" width="63.85546875" style="4" customWidth="1"/>
    <col min="4359" max="4359" width="15.42578125" style="4" customWidth="1"/>
    <col min="4360" max="4360" width="17" style="4" customWidth="1"/>
    <col min="4361" max="4612" width="9.140625" style="4"/>
    <col min="4613" max="4613" width="8.7109375" style="4" customWidth="1"/>
    <col min="4614" max="4614" width="63.85546875" style="4" customWidth="1"/>
    <col min="4615" max="4615" width="15.42578125" style="4" customWidth="1"/>
    <col min="4616" max="4616" width="17" style="4" customWidth="1"/>
    <col min="4617" max="4868" width="9.140625" style="4"/>
    <col min="4869" max="4869" width="8.7109375" style="4" customWidth="1"/>
    <col min="4870" max="4870" width="63.85546875" style="4" customWidth="1"/>
    <col min="4871" max="4871" width="15.42578125" style="4" customWidth="1"/>
    <col min="4872" max="4872" width="17" style="4" customWidth="1"/>
    <col min="4873" max="5124" width="9.140625" style="4"/>
    <col min="5125" max="5125" width="8.7109375" style="4" customWidth="1"/>
    <col min="5126" max="5126" width="63.85546875" style="4" customWidth="1"/>
    <col min="5127" max="5127" width="15.42578125" style="4" customWidth="1"/>
    <col min="5128" max="5128" width="17" style="4" customWidth="1"/>
    <col min="5129" max="5380" width="9.140625" style="4"/>
    <col min="5381" max="5381" width="8.7109375" style="4" customWidth="1"/>
    <col min="5382" max="5382" width="63.85546875" style="4" customWidth="1"/>
    <col min="5383" max="5383" width="15.42578125" style="4" customWidth="1"/>
    <col min="5384" max="5384" width="17" style="4" customWidth="1"/>
    <col min="5385" max="5636" width="9.140625" style="4"/>
    <col min="5637" max="5637" width="8.7109375" style="4" customWidth="1"/>
    <col min="5638" max="5638" width="63.85546875" style="4" customWidth="1"/>
    <col min="5639" max="5639" width="15.42578125" style="4" customWidth="1"/>
    <col min="5640" max="5640" width="17" style="4" customWidth="1"/>
    <col min="5641" max="5892" width="9.140625" style="4"/>
    <col min="5893" max="5893" width="8.7109375" style="4" customWidth="1"/>
    <col min="5894" max="5894" width="63.85546875" style="4" customWidth="1"/>
    <col min="5895" max="5895" width="15.42578125" style="4" customWidth="1"/>
    <col min="5896" max="5896" width="17" style="4" customWidth="1"/>
    <col min="5897" max="6148" width="9.140625" style="4"/>
    <col min="6149" max="6149" width="8.7109375" style="4" customWidth="1"/>
    <col min="6150" max="6150" width="63.85546875" style="4" customWidth="1"/>
    <col min="6151" max="6151" width="15.42578125" style="4" customWidth="1"/>
    <col min="6152" max="6152" width="17" style="4" customWidth="1"/>
    <col min="6153" max="6404" width="9.140625" style="4"/>
    <col min="6405" max="6405" width="8.7109375" style="4" customWidth="1"/>
    <col min="6406" max="6406" width="63.85546875" style="4" customWidth="1"/>
    <col min="6407" max="6407" width="15.42578125" style="4" customWidth="1"/>
    <col min="6408" max="6408" width="17" style="4" customWidth="1"/>
    <col min="6409" max="6660" width="9.140625" style="4"/>
    <col min="6661" max="6661" width="8.7109375" style="4" customWidth="1"/>
    <col min="6662" max="6662" width="63.85546875" style="4" customWidth="1"/>
    <col min="6663" max="6663" width="15.42578125" style="4" customWidth="1"/>
    <col min="6664" max="6664" width="17" style="4" customWidth="1"/>
    <col min="6665" max="6916" width="9.140625" style="4"/>
    <col min="6917" max="6917" width="8.7109375" style="4" customWidth="1"/>
    <col min="6918" max="6918" width="63.85546875" style="4" customWidth="1"/>
    <col min="6919" max="6919" width="15.42578125" style="4" customWidth="1"/>
    <col min="6920" max="6920" width="17" style="4" customWidth="1"/>
    <col min="6921" max="7172" width="9.140625" style="4"/>
    <col min="7173" max="7173" width="8.7109375" style="4" customWidth="1"/>
    <col min="7174" max="7174" width="63.85546875" style="4" customWidth="1"/>
    <col min="7175" max="7175" width="15.42578125" style="4" customWidth="1"/>
    <col min="7176" max="7176" width="17" style="4" customWidth="1"/>
    <col min="7177" max="7428" width="9.140625" style="4"/>
    <col min="7429" max="7429" width="8.7109375" style="4" customWidth="1"/>
    <col min="7430" max="7430" width="63.85546875" style="4" customWidth="1"/>
    <col min="7431" max="7431" width="15.42578125" style="4" customWidth="1"/>
    <col min="7432" max="7432" width="17" style="4" customWidth="1"/>
    <col min="7433" max="7684" width="9.140625" style="4"/>
    <col min="7685" max="7685" width="8.7109375" style="4" customWidth="1"/>
    <col min="7686" max="7686" width="63.85546875" style="4" customWidth="1"/>
    <col min="7687" max="7687" width="15.42578125" style="4" customWidth="1"/>
    <col min="7688" max="7688" width="17" style="4" customWidth="1"/>
    <col min="7689" max="7940" width="9.140625" style="4"/>
    <col min="7941" max="7941" width="8.7109375" style="4" customWidth="1"/>
    <col min="7942" max="7942" width="63.85546875" style="4" customWidth="1"/>
    <col min="7943" max="7943" width="15.42578125" style="4" customWidth="1"/>
    <col min="7944" max="7944" width="17" style="4" customWidth="1"/>
    <col min="7945" max="8196" width="9.140625" style="4"/>
    <col min="8197" max="8197" width="8.7109375" style="4" customWidth="1"/>
    <col min="8198" max="8198" width="63.85546875" style="4" customWidth="1"/>
    <col min="8199" max="8199" width="15.42578125" style="4" customWidth="1"/>
    <col min="8200" max="8200" width="17" style="4" customWidth="1"/>
    <col min="8201" max="8452" width="9.140625" style="4"/>
    <col min="8453" max="8453" width="8.7109375" style="4" customWidth="1"/>
    <col min="8454" max="8454" width="63.85546875" style="4" customWidth="1"/>
    <col min="8455" max="8455" width="15.42578125" style="4" customWidth="1"/>
    <col min="8456" max="8456" width="17" style="4" customWidth="1"/>
    <col min="8457" max="8708" width="9.140625" style="4"/>
    <col min="8709" max="8709" width="8.7109375" style="4" customWidth="1"/>
    <col min="8710" max="8710" width="63.85546875" style="4" customWidth="1"/>
    <col min="8711" max="8711" width="15.42578125" style="4" customWidth="1"/>
    <col min="8712" max="8712" width="17" style="4" customWidth="1"/>
    <col min="8713" max="8964" width="9.140625" style="4"/>
    <col min="8965" max="8965" width="8.7109375" style="4" customWidth="1"/>
    <col min="8966" max="8966" width="63.85546875" style="4" customWidth="1"/>
    <col min="8967" max="8967" width="15.42578125" style="4" customWidth="1"/>
    <col min="8968" max="8968" width="17" style="4" customWidth="1"/>
    <col min="8969" max="9220" width="9.140625" style="4"/>
    <col min="9221" max="9221" width="8.7109375" style="4" customWidth="1"/>
    <col min="9222" max="9222" width="63.85546875" style="4" customWidth="1"/>
    <col min="9223" max="9223" width="15.42578125" style="4" customWidth="1"/>
    <col min="9224" max="9224" width="17" style="4" customWidth="1"/>
    <col min="9225" max="9476" width="9.140625" style="4"/>
    <col min="9477" max="9477" width="8.7109375" style="4" customWidth="1"/>
    <col min="9478" max="9478" width="63.85546875" style="4" customWidth="1"/>
    <col min="9479" max="9479" width="15.42578125" style="4" customWidth="1"/>
    <col min="9480" max="9480" width="17" style="4" customWidth="1"/>
    <col min="9481" max="9732" width="9.140625" style="4"/>
    <col min="9733" max="9733" width="8.7109375" style="4" customWidth="1"/>
    <col min="9734" max="9734" width="63.85546875" style="4" customWidth="1"/>
    <col min="9735" max="9735" width="15.42578125" style="4" customWidth="1"/>
    <col min="9736" max="9736" width="17" style="4" customWidth="1"/>
    <col min="9737" max="9988" width="9.140625" style="4"/>
    <col min="9989" max="9989" width="8.7109375" style="4" customWidth="1"/>
    <col min="9990" max="9990" width="63.85546875" style="4" customWidth="1"/>
    <col min="9991" max="9991" width="15.42578125" style="4" customWidth="1"/>
    <col min="9992" max="9992" width="17" style="4" customWidth="1"/>
    <col min="9993" max="10244" width="9.140625" style="4"/>
    <col min="10245" max="10245" width="8.7109375" style="4" customWidth="1"/>
    <col min="10246" max="10246" width="63.85546875" style="4" customWidth="1"/>
    <col min="10247" max="10247" width="15.42578125" style="4" customWidth="1"/>
    <col min="10248" max="10248" width="17" style="4" customWidth="1"/>
    <col min="10249" max="10500" width="9.140625" style="4"/>
    <col min="10501" max="10501" width="8.7109375" style="4" customWidth="1"/>
    <col min="10502" max="10502" width="63.85546875" style="4" customWidth="1"/>
    <col min="10503" max="10503" width="15.42578125" style="4" customWidth="1"/>
    <col min="10504" max="10504" width="17" style="4" customWidth="1"/>
    <col min="10505" max="10756" width="9.140625" style="4"/>
    <col min="10757" max="10757" width="8.7109375" style="4" customWidth="1"/>
    <col min="10758" max="10758" width="63.85546875" style="4" customWidth="1"/>
    <col min="10759" max="10759" width="15.42578125" style="4" customWidth="1"/>
    <col min="10760" max="10760" width="17" style="4" customWidth="1"/>
    <col min="10761" max="11012" width="9.140625" style="4"/>
    <col min="11013" max="11013" width="8.7109375" style="4" customWidth="1"/>
    <col min="11014" max="11014" width="63.85546875" style="4" customWidth="1"/>
    <col min="11015" max="11015" width="15.42578125" style="4" customWidth="1"/>
    <col min="11016" max="11016" width="17" style="4" customWidth="1"/>
    <col min="11017" max="11268" width="9.140625" style="4"/>
    <col min="11269" max="11269" width="8.7109375" style="4" customWidth="1"/>
    <col min="11270" max="11270" width="63.85546875" style="4" customWidth="1"/>
    <col min="11271" max="11271" width="15.42578125" style="4" customWidth="1"/>
    <col min="11272" max="11272" width="17" style="4" customWidth="1"/>
    <col min="11273" max="11524" width="9.140625" style="4"/>
    <col min="11525" max="11525" width="8.7109375" style="4" customWidth="1"/>
    <col min="11526" max="11526" width="63.85546875" style="4" customWidth="1"/>
    <col min="11527" max="11527" width="15.42578125" style="4" customWidth="1"/>
    <col min="11528" max="11528" width="17" style="4" customWidth="1"/>
    <col min="11529" max="11780" width="9.140625" style="4"/>
    <col min="11781" max="11781" width="8.7109375" style="4" customWidth="1"/>
    <col min="11782" max="11782" width="63.85546875" style="4" customWidth="1"/>
    <col min="11783" max="11783" width="15.42578125" style="4" customWidth="1"/>
    <col min="11784" max="11784" width="17" style="4" customWidth="1"/>
    <col min="11785" max="12036" width="9.140625" style="4"/>
    <col min="12037" max="12037" width="8.7109375" style="4" customWidth="1"/>
    <col min="12038" max="12038" width="63.85546875" style="4" customWidth="1"/>
    <col min="12039" max="12039" width="15.42578125" style="4" customWidth="1"/>
    <col min="12040" max="12040" width="17" style="4" customWidth="1"/>
    <col min="12041" max="12292" width="9.140625" style="4"/>
    <col min="12293" max="12293" width="8.7109375" style="4" customWidth="1"/>
    <col min="12294" max="12294" width="63.85546875" style="4" customWidth="1"/>
    <col min="12295" max="12295" width="15.42578125" style="4" customWidth="1"/>
    <col min="12296" max="12296" width="17" style="4" customWidth="1"/>
    <col min="12297" max="12548" width="9.140625" style="4"/>
    <col min="12549" max="12549" width="8.7109375" style="4" customWidth="1"/>
    <col min="12550" max="12550" width="63.85546875" style="4" customWidth="1"/>
    <col min="12551" max="12551" width="15.42578125" style="4" customWidth="1"/>
    <col min="12552" max="12552" width="17" style="4" customWidth="1"/>
    <col min="12553" max="12804" width="9.140625" style="4"/>
    <col min="12805" max="12805" width="8.7109375" style="4" customWidth="1"/>
    <col min="12806" max="12806" width="63.85546875" style="4" customWidth="1"/>
    <col min="12807" max="12807" width="15.42578125" style="4" customWidth="1"/>
    <col min="12808" max="12808" width="17" style="4" customWidth="1"/>
    <col min="12809" max="13060" width="9.140625" style="4"/>
    <col min="13061" max="13061" width="8.7109375" style="4" customWidth="1"/>
    <col min="13062" max="13062" width="63.85546875" style="4" customWidth="1"/>
    <col min="13063" max="13063" width="15.42578125" style="4" customWidth="1"/>
    <col min="13064" max="13064" width="17" style="4" customWidth="1"/>
    <col min="13065" max="13316" width="9.140625" style="4"/>
    <col min="13317" max="13317" width="8.7109375" style="4" customWidth="1"/>
    <col min="13318" max="13318" width="63.85546875" style="4" customWidth="1"/>
    <col min="13319" max="13319" width="15.42578125" style="4" customWidth="1"/>
    <col min="13320" max="13320" width="17" style="4" customWidth="1"/>
    <col min="13321" max="13572" width="9.140625" style="4"/>
    <col min="13573" max="13573" width="8.7109375" style="4" customWidth="1"/>
    <col min="13574" max="13574" width="63.85546875" style="4" customWidth="1"/>
    <col min="13575" max="13575" width="15.42578125" style="4" customWidth="1"/>
    <col min="13576" max="13576" width="17" style="4" customWidth="1"/>
    <col min="13577" max="13828" width="9.140625" style="4"/>
    <col min="13829" max="13829" width="8.7109375" style="4" customWidth="1"/>
    <col min="13830" max="13830" width="63.85546875" style="4" customWidth="1"/>
    <col min="13831" max="13831" width="15.42578125" style="4" customWidth="1"/>
    <col min="13832" max="13832" width="17" style="4" customWidth="1"/>
    <col min="13833" max="14084" width="9.140625" style="4"/>
    <col min="14085" max="14085" width="8.7109375" style="4" customWidth="1"/>
    <col min="14086" max="14086" width="63.85546875" style="4" customWidth="1"/>
    <col min="14087" max="14087" width="15.42578125" style="4" customWidth="1"/>
    <col min="14088" max="14088" width="17" style="4" customWidth="1"/>
    <col min="14089" max="14340" width="9.140625" style="4"/>
    <col min="14341" max="14341" width="8.7109375" style="4" customWidth="1"/>
    <col min="14342" max="14342" width="63.85546875" style="4" customWidth="1"/>
    <col min="14343" max="14343" width="15.42578125" style="4" customWidth="1"/>
    <col min="14344" max="14344" width="17" style="4" customWidth="1"/>
    <col min="14345" max="14596" width="9.140625" style="4"/>
    <col min="14597" max="14597" width="8.7109375" style="4" customWidth="1"/>
    <col min="14598" max="14598" width="63.85546875" style="4" customWidth="1"/>
    <col min="14599" max="14599" width="15.42578125" style="4" customWidth="1"/>
    <col min="14600" max="14600" width="17" style="4" customWidth="1"/>
    <col min="14601" max="14852" width="9.140625" style="4"/>
    <col min="14853" max="14853" width="8.7109375" style="4" customWidth="1"/>
    <col min="14854" max="14854" width="63.85546875" style="4" customWidth="1"/>
    <col min="14855" max="14855" width="15.42578125" style="4" customWidth="1"/>
    <col min="14856" max="14856" width="17" style="4" customWidth="1"/>
    <col min="14857" max="15108" width="9.140625" style="4"/>
    <col min="15109" max="15109" width="8.7109375" style="4" customWidth="1"/>
    <col min="15110" max="15110" width="63.85546875" style="4" customWidth="1"/>
    <col min="15111" max="15111" width="15.42578125" style="4" customWidth="1"/>
    <col min="15112" max="15112" width="17" style="4" customWidth="1"/>
    <col min="15113" max="15364" width="9.140625" style="4"/>
    <col min="15365" max="15365" width="8.7109375" style="4" customWidth="1"/>
    <col min="15366" max="15366" width="63.85546875" style="4" customWidth="1"/>
    <col min="15367" max="15367" width="15.42578125" style="4" customWidth="1"/>
    <col min="15368" max="15368" width="17" style="4" customWidth="1"/>
    <col min="15369" max="15620" width="9.140625" style="4"/>
    <col min="15621" max="15621" width="8.7109375" style="4" customWidth="1"/>
    <col min="15622" max="15622" width="63.85546875" style="4" customWidth="1"/>
    <col min="15623" max="15623" width="15.42578125" style="4" customWidth="1"/>
    <col min="15624" max="15624" width="17" style="4" customWidth="1"/>
    <col min="15625" max="15876" width="9.140625" style="4"/>
    <col min="15877" max="15877" width="8.7109375" style="4" customWidth="1"/>
    <col min="15878" max="15878" width="63.85546875" style="4" customWidth="1"/>
    <col min="15879" max="15879" width="15.42578125" style="4" customWidth="1"/>
    <col min="15880" max="15880" width="17" style="4" customWidth="1"/>
    <col min="15881" max="16132" width="9.140625" style="4"/>
    <col min="16133" max="16133" width="8.7109375" style="4" customWidth="1"/>
    <col min="16134" max="16134" width="63.85546875" style="4" customWidth="1"/>
    <col min="16135" max="16135" width="15.42578125" style="4" customWidth="1"/>
    <col min="16136" max="16136" width="17" style="4" customWidth="1"/>
    <col min="16137" max="16384" width="9.140625" style="4"/>
  </cols>
  <sheetData>
    <row r="1" spans="1:13" s="200" customFormat="1" ht="35.25" customHeight="1">
      <c r="A1" s="431" t="s">
        <v>1721</v>
      </c>
      <c r="B1" s="432"/>
      <c r="C1" s="432"/>
      <c r="D1" s="432"/>
      <c r="E1" s="432"/>
      <c r="F1" s="432"/>
      <c r="G1" s="432"/>
      <c r="H1" s="433"/>
    </row>
    <row r="2" spans="1:13" s="200" customFormat="1" ht="45" customHeight="1">
      <c r="A2" s="434"/>
      <c r="B2" s="435"/>
      <c r="C2" s="435"/>
      <c r="D2" s="435"/>
      <c r="E2" s="435"/>
      <c r="F2" s="435"/>
      <c r="G2" s="435"/>
      <c r="H2" s="436"/>
    </row>
    <row r="3" spans="1:13" s="200" customFormat="1" ht="26.25" customHeight="1">
      <c r="A3" s="447" t="s">
        <v>1484</v>
      </c>
      <c r="B3" s="424"/>
      <c r="C3" s="437" t="s">
        <v>1711</v>
      </c>
      <c r="D3" s="448"/>
      <c r="E3" s="437" t="s">
        <v>1782</v>
      </c>
      <c r="F3" s="438"/>
      <c r="G3" s="363"/>
      <c r="H3" s="372"/>
    </row>
    <row r="4" spans="1:13" s="200" customFormat="1" ht="68.45" customHeight="1">
      <c r="A4" s="449" t="s">
        <v>1485</v>
      </c>
      <c r="B4" s="450"/>
      <c r="C4" s="439" t="s">
        <v>1780</v>
      </c>
      <c r="D4" s="451"/>
      <c r="E4" s="439" t="s">
        <v>1783</v>
      </c>
      <c r="F4" s="440"/>
      <c r="G4" s="349"/>
      <c r="H4" s="373"/>
      <c r="K4" s="362">
        <v>43112</v>
      </c>
      <c r="L4" s="200">
        <v>390</v>
      </c>
    </row>
    <row r="5" spans="1:13" s="200" customFormat="1" ht="24.75" customHeight="1">
      <c r="A5" s="441" t="s">
        <v>1784</v>
      </c>
      <c r="B5" s="442"/>
      <c r="C5" s="442"/>
      <c r="D5" s="442"/>
      <c r="E5" s="442"/>
      <c r="F5" s="442"/>
      <c r="G5" s="442"/>
      <c r="H5" s="443"/>
      <c r="L5" s="362">
        <f>K4+L4</f>
        <v>43502</v>
      </c>
    </row>
    <row r="6" spans="1:13" s="200" customFormat="1" ht="24.75" customHeight="1">
      <c r="A6" s="430" t="s">
        <v>94</v>
      </c>
      <c r="B6" s="446" t="s">
        <v>98</v>
      </c>
      <c r="C6" s="427" t="s">
        <v>1788</v>
      </c>
      <c r="D6" s="428"/>
      <c r="E6" s="427" t="s">
        <v>1789</v>
      </c>
      <c r="F6" s="428"/>
      <c r="G6" s="429" t="s">
        <v>1785</v>
      </c>
      <c r="H6" s="430" t="s">
        <v>84</v>
      </c>
    </row>
    <row r="7" spans="1:13" s="200" customFormat="1" ht="24.75" customHeight="1">
      <c r="A7" s="430"/>
      <c r="B7" s="446"/>
      <c r="C7" s="355" t="s">
        <v>99</v>
      </c>
      <c r="D7" s="257"/>
      <c r="E7" s="444" t="s">
        <v>99</v>
      </c>
      <c r="F7" s="445"/>
      <c r="G7" s="429"/>
      <c r="H7" s="430"/>
    </row>
    <row r="8" spans="1:13" s="200" customFormat="1" ht="15" customHeight="1">
      <c r="A8" s="430"/>
      <c r="B8" s="446"/>
      <c r="C8" s="364" t="s">
        <v>88</v>
      </c>
      <c r="D8" s="365" t="s">
        <v>92</v>
      </c>
      <c r="E8" s="364" t="s">
        <v>88</v>
      </c>
      <c r="F8" s="365" t="s">
        <v>92</v>
      </c>
      <c r="G8" s="374" t="s">
        <v>88</v>
      </c>
      <c r="H8" s="430"/>
    </row>
    <row r="9" spans="1:13" s="200" customFormat="1" ht="15">
      <c r="A9" s="375"/>
      <c r="B9" s="316"/>
      <c r="C9" s="356"/>
      <c r="D9" s="258"/>
      <c r="E9" s="356"/>
      <c r="F9" s="258"/>
      <c r="G9" s="306"/>
      <c r="H9" s="306"/>
    </row>
    <row r="10" spans="1:13" s="200" customFormat="1" ht="39.950000000000003" customHeight="1">
      <c r="A10" s="376" t="s">
        <v>89</v>
      </c>
      <c r="B10" s="351" t="str">
        <f>VLOOKUP(A10,GLOBAL!A:G,2,FALSE)</f>
        <v>SERVIÇOS PRELIMINARES</v>
      </c>
      <c r="C10" s="357">
        <f>VLOOKUP(J10,GLOBAL!B5:F558,5,FALSE)</f>
        <v>0</v>
      </c>
      <c r="D10" s="350" t="e">
        <f t="shared" ref="D10:D31" si="0">C10/$C$33</f>
        <v>#N/A</v>
      </c>
      <c r="E10" s="357">
        <v>74334.609999999986</v>
      </c>
      <c r="F10" s="350">
        <f>E10/$E$33</f>
        <v>5.1330059024387871E-2</v>
      </c>
      <c r="G10" s="353">
        <f>C10-E10</f>
        <v>-74334.609999999986</v>
      </c>
      <c r="H10" s="377" t="s">
        <v>1786</v>
      </c>
      <c r="I10" s="200">
        <f>C10/E10-1</f>
        <v>-1</v>
      </c>
      <c r="J10" s="200" t="s">
        <v>97</v>
      </c>
      <c r="L10" s="131"/>
      <c r="M10" s="131">
        <f>C10</f>
        <v>0</v>
      </c>
    </row>
    <row r="11" spans="1:13" s="200" customFormat="1" ht="195">
      <c r="A11" s="376" t="s">
        <v>91</v>
      </c>
      <c r="B11" s="351" t="str">
        <f>VLOOKUP(A11,GLOBAL!A:G,2,FALSE)</f>
        <v>MOVIMENTO DE TERRA</v>
      </c>
      <c r="C11" s="357">
        <f>VLOOKUP(J11,GLOBAL!B6:F559,5,FALSE)</f>
        <v>0</v>
      </c>
      <c r="D11" s="350" t="e">
        <f t="shared" si="0"/>
        <v>#N/A</v>
      </c>
      <c r="E11" s="357">
        <v>34959.89</v>
      </c>
      <c r="F11" s="350">
        <f t="shared" ref="F11:F31" si="1">E11/$E$33</f>
        <v>2.414074974209332E-2</v>
      </c>
      <c r="G11" s="353">
        <f t="shared" ref="G11:G30" si="2">C11-E11</f>
        <v>-34959.89</v>
      </c>
      <c r="H11" s="378" t="s">
        <v>1796</v>
      </c>
      <c r="I11" s="200">
        <f t="shared" ref="I11:I30" si="3">C11/E11-1</f>
        <v>-1</v>
      </c>
      <c r="J11" s="200" t="s">
        <v>126</v>
      </c>
      <c r="L11" s="131"/>
      <c r="M11" s="131">
        <f t="shared" ref="M11:M31" si="4">C11</f>
        <v>0</v>
      </c>
    </row>
    <row r="12" spans="1:13" s="200" customFormat="1" ht="90">
      <c r="A12" s="376" t="s">
        <v>101</v>
      </c>
      <c r="B12" s="351" t="str">
        <f>VLOOKUP(A12,GLOBAL!A:G,2,FALSE)</f>
        <v>ESTRUTURAS DE FUNDAÇÃO</v>
      </c>
      <c r="C12" s="357">
        <f>VLOOKUP(J12,GLOBAL!B7:F560,5,FALSE)</f>
        <v>0</v>
      </c>
      <c r="D12" s="350" t="e">
        <f t="shared" si="0"/>
        <v>#N/A</v>
      </c>
      <c r="E12" s="357">
        <v>167815.22</v>
      </c>
      <c r="F12" s="350">
        <f t="shared" si="1"/>
        <v>0.11588094896563846</v>
      </c>
      <c r="G12" s="353">
        <f t="shared" si="2"/>
        <v>-167815.22</v>
      </c>
      <c r="H12" s="379" t="s">
        <v>1797</v>
      </c>
      <c r="I12" s="200">
        <f t="shared" si="3"/>
        <v>-1</v>
      </c>
      <c r="J12" s="200" t="s">
        <v>119</v>
      </c>
      <c r="L12" s="131"/>
      <c r="M12" s="131">
        <f t="shared" si="4"/>
        <v>0</v>
      </c>
    </row>
    <row r="13" spans="1:13" s="200" customFormat="1" ht="60">
      <c r="A13" s="376" t="s">
        <v>102</v>
      </c>
      <c r="B13" s="351" t="str">
        <f>VLOOKUP(A13,GLOBAL!A:G,2,FALSE)</f>
        <v>ESTRUTURAS (SUPER-ESTRUTURA)</v>
      </c>
      <c r="C13" s="357">
        <f>VLOOKUP(J13,GLOBAL!B10:F561,5,FALSE)</f>
        <v>0</v>
      </c>
      <c r="D13" s="350" t="e">
        <f t="shared" si="0"/>
        <v>#N/A</v>
      </c>
      <c r="E13" s="357">
        <v>137789.54</v>
      </c>
      <c r="F13" s="350">
        <f t="shared" si="1"/>
        <v>9.5147404703451802E-2</v>
      </c>
      <c r="G13" s="353">
        <f t="shared" si="2"/>
        <v>-137789.54</v>
      </c>
      <c r="H13" s="379" t="s">
        <v>1791</v>
      </c>
      <c r="I13" s="200">
        <f t="shared" si="3"/>
        <v>-1</v>
      </c>
      <c r="J13" s="200" t="s">
        <v>121</v>
      </c>
      <c r="L13" s="131"/>
      <c r="M13" s="131">
        <f t="shared" si="4"/>
        <v>0</v>
      </c>
    </row>
    <row r="14" spans="1:13" s="200" customFormat="1" ht="45">
      <c r="A14" s="376" t="s">
        <v>103</v>
      </c>
      <c r="B14" s="351" t="str">
        <f>VLOOKUP(A14,GLOBAL!A:G,2,FALSE)</f>
        <v>SISTEMA DE VEDAÇÃO VERTICAL INTERNO E EXTERNO (PAREDES)</v>
      </c>
      <c r="C14" s="357">
        <f>VLOOKUP(J14,GLOBAL!B10:F562,5,FALSE)</f>
        <v>0</v>
      </c>
      <c r="D14" s="350" t="e">
        <f t="shared" si="0"/>
        <v>#N/A</v>
      </c>
      <c r="E14" s="357">
        <v>49564.88</v>
      </c>
      <c r="F14" s="350">
        <f t="shared" si="1"/>
        <v>3.4225890415470028E-2</v>
      </c>
      <c r="G14" s="353">
        <f t="shared" si="2"/>
        <v>-49564.88</v>
      </c>
      <c r="H14" s="379" t="s">
        <v>1790</v>
      </c>
      <c r="I14" s="200">
        <f t="shared" si="3"/>
        <v>-1</v>
      </c>
      <c r="J14" s="200" t="s">
        <v>171</v>
      </c>
      <c r="L14" s="131"/>
      <c r="M14" s="131">
        <f t="shared" si="4"/>
        <v>0</v>
      </c>
    </row>
    <row r="15" spans="1:13" s="200" customFormat="1" ht="45">
      <c r="A15" s="376" t="s">
        <v>104</v>
      </c>
      <c r="B15" s="351" t="str">
        <f>VLOOKUP(A15,GLOBAL!A:G,2,FALSE)</f>
        <v>ESQUADRIAS, VIDROS E ESPELHOS</v>
      </c>
      <c r="C15" s="357">
        <f>VLOOKUP(J15,GLOBAL!B10:F563,5,FALSE)</f>
        <v>0</v>
      </c>
      <c r="D15" s="350" t="e">
        <f t="shared" si="0"/>
        <v>#N/A</v>
      </c>
      <c r="E15" s="357">
        <v>32150.439999999995</v>
      </c>
      <c r="F15" s="350">
        <f t="shared" si="1"/>
        <v>2.2200748518893702E-2</v>
      </c>
      <c r="G15" s="353">
        <f t="shared" si="2"/>
        <v>-32150.439999999995</v>
      </c>
      <c r="H15" s="379" t="s">
        <v>1795</v>
      </c>
      <c r="I15" s="200">
        <f t="shared" si="3"/>
        <v>-1</v>
      </c>
      <c r="J15" s="200" t="s">
        <v>140</v>
      </c>
      <c r="L15" s="131"/>
      <c r="M15" s="131">
        <f t="shared" si="4"/>
        <v>0</v>
      </c>
    </row>
    <row r="16" spans="1:13" s="200" customFormat="1" ht="195">
      <c r="A16" s="376" t="s">
        <v>105</v>
      </c>
      <c r="B16" s="351" t="str">
        <f>VLOOKUP(A16,GLOBAL!A:G,2,FALSE)</f>
        <v>COBERTURA</v>
      </c>
      <c r="C16" s="357">
        <f>VLOOKUP(J16,GLOBAL!B10:F564,5,FALSE)</f>
        <v>0</v>
      </c>
      <c r="D16" s="350" t="e">
        <f t="shared" si="0"/>
        <v>#N/A</v>
      </c>
      <c r="E16" s="357">
        <v>227423.38</v>
      </c>
      <c r="F16" s="350">
        <f t="shared" si="1"/>
        <v>0.15704199590104523</v>
      </c>
      <c r="G16" s="359">
        <f t="shared" si="2"/>
        <v>-227423.38</v>
      </c>
      <c r="H16" s="380" t="s">
        <v>1798</v>
      </c>
      <c r="I16" s="200">
        <f t="shared" si="3"/>
        <v>-1</v>
      </c>
      <c r="J16" s="200" t="s">
        <v>178</v>
      </c>
      <c r="L16" s="131"/>
      <c r="M16" s="131">
        <f t="shared" si="4"/>
        <v>0</v>
      </c>
    </row>
    <row r="17" spans="1:13" s="200" customFormat="1" ht="105">
      <c r="A17" s="376" t="s">
        <v>106</v>
      </c>
      <c r="B17" s="352" t="str">
        <f>VLOOKUP(A17,GLOBAL!A:G,2,FALSE)</f>
        <v>IMPERMEABILIZAÇÃO</v>
      </c>
      <c r="C17" s="357">
        <f>VLOOKUP(J17,GLOBAL!B10:F565,5,FALSE)</f>
        <v>0</v>
      </c>
      <c r="D17" s="350" t="e">
        <f t="shared" si="0"/>
        <v>#N/A</v>
      </c>
      <c r="E17" s="357">
        <v>29671.07</v>
      </c>
      <c r="F17" s="350">
        <f t="shared" si="1"/>
        <v>2.048867646466087E-2</v>
      </c>
      <c r="G17" s="353">
        <f>C17-E17</f>
        <v>-29671.07</v>
      </c>
      <c r="H17" s="381" t="s">
        <v>1803</v>
      </c>
      <c r="I17" s="200">
        <f t="shared" si="3"/>
        <v>-1</v>
      </c>
      <c r="J17" s="200" t="s">
        <v>174</v>
      </c>
      <c r="L17" s="131"/>
      <c r="M17" s="131">
        <f t="shared" si="4"/>
        <v>0</v>
      </c>
    </row>
    <row r="18" spans="1:13" s="200" customFormat="1" ht="75">
      <c r="A18" s="376" t="s">
        <v>107</v>
      </c>
      <c r="B18" s="351" t="str">
        <f>VLOOKUP(A18,GLOBAL!A:G,2,FALSE)</f>
        <v>REVESTIMENTOS INTERNOS E EXTERNOS (TETOS, FORROS E PAREDES)</v>
      </c>
      <c r="C18" s="357">
        <f>VLOOKUP(J18,GLOBAL!B10:F566,5,FALSE)</f>
        <v>0</v>
      </c>
      <c r="D18" s="350" t="e">
        <f t="shared" si="0"/>
        <v>#N/A</v>
      </c>
      <c r="E18" s="357">
        <v>75076.75</v>
      </c>
      <c r="F18" s="350">
        <f t="shared" si="1"/>
        <v>5.1842526769955648E-2</v>
      </c>
      <c r="G18" s="353">
        <f t="shared" si="2"/>
        <v>-75076.75</v>
      </c>
      <c r="H18" s="381" t="s">
        <v>1799</v>
      </c>
      <c r="I18" s="200">
        <f t="shared" si="3"/>
        <v>-1</v>
      </c>
      <c r="J18" s="200" t="s">
        <v>188</v>
      </c>
      <c r="L18" s="131"/>
      <c r="M18" s="131">
        <f t="shared" si="4"/>
        <v>0</v>
      </c>
    </row>
    <row r="19" spans="1:13" s="200" customFormat="1" ht="39.950000000000003" customHeight="1">
      <c r="A19" s="376" t="s">
        <v>148</v>
      </c>
      <c r="B19" s="351" t="str">
        <f>VLOOKUP(A19,GLOBAL!A:G,2,FALSE)</f>
        <v>PISOS INTERNOS E EXTERNOS</v>
      </c>
      <c r="C19" s="357">
        <f>VLOOKUP(J19,GLOBAL!B10:F567,5,FALSE)</f>
        <v>0</v>
      </c>
      <c r="D19" s="350" t="e">
        <f t="shared" si="0"/>
        <v>#N/A</v>
      </c>
      <c r="E19" s="357">
        <v>4257.0600000000004</v>
      </c>
      <c r="F19" s="350">
        <f t="shared" si="1"/>
        <v>2.9396150873780154E-3</v>
      </c>
      <c r="G19" s="353">
        <f t="shared" si="2"/>
        <v>-4257.0600000000004</v>
      </c>
      <c r="H19" s="381" t="s">
        <v>1786</v>
      </c>
      <c r="I19" s="200">
        <f>C19/E19-1</f>
        <v>-1</v>
      </c>
      <c r="J19" s="200" t="s">
        <v>143</v>
      </c>
      <c r="L19" s="131"/>
      <c r="M19" s="131">
        <f t="shared" si="4"/>
        <v>0</v>
      </c>
    </row>
    <row r="20" spans="1:13" s="200" customFormat="1" ht="39.950000000000003" customHeight="1">
      <c r="A20" s="376" t="s">
        <v>242</v>
      </c>
      <c r="B20" s="351" t="str">
        <f>VLOOKUP(A20,GLOBAL!A:G,2,FALSE)</f>
        <v>PINTURA</v>
      </c>
      <c r="C20" s="357">
        <f>VLOOKUP(J20,GLOBAL!B10:F568,5,FALSE)</f>
        <v>0</v>
      </c>
      <c r="D20" s="350" t="e">
        <f t="shared" si="0"/>
        <v>#N/A</v>
      </c>
      <c r="E20" s="357">
        <v>35242.410000000003</v>
      </c>
      <c r="F20" s="350">
        <f t="shared" si="1"/>
        <v>2.433583744451848E-2</v>
      </c>
      <c r="G20" s="353">
        <f t="shared" si="2"/>
        <v>-35242.410000000003</v>
      </c>
      <c r="H20" s="381" t="s">
        <v>1786</v>
      </c>
      <c r="I20" s="200">
        <f t="shared" si="3"/>
        <v>-1</v>
      </c>
      <c r="J20" s="200" t="s">
        <v>246</v>
      </c>
      <c r="L20" s="131"/>
      <c r="M20" s="131">
        <f t="shared" si="4"/>
        <v>0</v>
      </c>
    </row>
    <row r="21" spans="1:13" s="200" customFormat="1" ht="39.950000000000003" customHeight="1">
      <c r="A21" s="376" t="s">
        <v>250</v>
      </c>
      <c r="B21" s="351" t="str">
        <f>VLOOKUP(A21,GLOBAL!A:G,2,FALSE)</f>
        <v>INSTALAÇÕES HIDRÁULICA</v>
      </c>
      <c r="C21" s="357">
        <f>VLOOKUP(J21,GLOBAL!B10:F569,5,FALSE)</f>
        <v>0</v>
      </c>
      <c r="D21" s="350" t="e">
        <f t="shared" si="0"/>
        <v>#N/A</v>
      </c>
      <c r="E21" s="357">
        <v>7621.0700000000006</v>
      </c>
      <c r="F21" s="350">
        <f t="shared" si="1"/>
        <v>5.2625549919343333E-3</v>
      </c>
      <c r="G21" s="353">
        <f t="shared" si="2"/>
        <v>-7621.0700000000006</v>
      </c>
      <c r="H21" s="381" t="s">
        <v>1786</v>
      </c>
      <c r="I21" s="200">
        <f t="shared" si="3"/>
        <v>-1</v>
      </c>
      <c r="J21" s="200" t="s">
        <v>316</v>
      </c>
      <c r="L21" s="131"/>
      <c r="M21" s="131">
        <f t="shared" si="4"/>
        <v>0</v>
      </c>
    </row>
    <row r="22" spans="1:13" s="200" customFormat="1" ht="60">
      <c r="A22" s="376" t="s">
        <v>261</v>
      </c>
      <c r="B22" s="351" t="str">
        <f>VLOOKUP(A22,GLOBAL!A:G,2,FALSE)</f>
        <v>INSTALAÇÃO SANITÁRIA</v>
      </c>
      <c r="C22" s="357">
        <f>VLOOKUP(J22,GLOBAL!B11:F570,5,FALSE)</f>
        <v>0</v>
      </c>
      <c r="D22" s="350" t="e">
        <f t="shared" si="0"/>
        <v>#N/A</v>
      </c>
      <c r="E22" s="357">
        <v>16587.34</v>
      </c>
      <c r="F22" s="350">
        <f t="shared" si="1"/>
        <v>1.1454006972762621E-2</v>
      </c>
      <c r="G22" s="353">
        <f t="shared" si="2"/>
        <v>-16587.34</v>
      </c>
      <c r="H22" s="381" t="s">
        <v>1792</v>
      </c>
      <c r="I22" s="200">
        <f t="shared" si="3"/>
        <v>-1</v>
      </c>
      <c r="J22" s="200" t="s">
        <v>324</v>
      </c>
      <c r="L22" s="131"/>
      <c r="M22" s="131">
        <f t="shared" si="4"/>
        <v>0</v>
      </c>
    </row>
    <row r="23" spans="1:13" s="200" customFormat="1" ht="225">
      <c r="A23" s="376" t="s">
        <v>230</v>
      </c>
      <c r="B23" s="351" t="str">
        <f>VLOOKUP(A23,GLOBAL!A:G,2,FALSE)</f>
        <v>INSTALAÇÕES DE AGUAS PLUVIAIS</v>
      </c>
      <c r="C23" s="360">
        <f>VLOOKUP(J23,GLOBAL!B13:F571,5,FALSE)</f>
        <v>0</v>
      </c>
      <c r="D23" s="361" t="e">
        <f t="shared" si="0"/>
        <v>#N/A</v>
      </c>
      <c r="E23" s="360">
        <v>32482.04</v>
      </c>
      <c r="F23" s="361">
        <f t="shared" si="1"/>
        <v>2.2429727288977883E-2</v>
      </c>
      <c r="G23" s="359">
        <f t="shared" si="2"/>
        <v>-32482.04</v>
      </c>
      <c r="H23" s="379" t="s">
        <v>1800</v>
      </c>
      <c r="I23" s="200">
        <f>C23/E23-1</f>
        <v>-1</v>
      </c>
      <c r="J23" s="200" t="s">
        <v>325</v>
      </c>
      <c r="L23" s="131"/>
      <c r="M23" s="131">
        <f t="shared" si="4"/>
        <v>0</v>
      </c>
    </row>
    <row r="24" spans="1:13" s="200" customFormat="1" ht="39.950000000000003" customHeight="1">
      <c r="A24" s="376" t="s">
        <v>231</v>
      </c>
      <c r="B24" s="351" t="str">
        <f>VLOOKUP(A24,GLOBAL!A:G,2,FALSE)</f>
        <v>APARELHOS HIDRO-SANITÁRIOS</v>
      </c>
      <c r="C24" s="357">
        <f>VLOOKUP(J24,GLOBAL!B13:F572,5,FALSE)</f>
        <v>0</v>
      </c>
      <c r="D24" s="350" t="e">
        <f t="shared" si="0"/>
        <v>#N/A</v>
      </c>
      <c r="E24" s="357">
        <v>20807.5</v>
      </c>
      <c r="F24" s="350">
        <f t="shared" si="1"/>
        <v>1.4368141611961788E-2</v>
      </c>
      <c r="G24" s="353">
        <f t="shared" si="2"/>
        <v>-20807.5</v>
      </c>
      <c r="H24" s="381" t="s">
        <v>1786</v>
      </c>
      <c r="I24" s="200">
        <f t="shared" si="3"/>
        <v>-1</v>
      </c>
      <c r="J24" s="200" t="s">
        <v>326</v>
      </c>
      <c r="L24" s="131"/>
      <c r="M24" s="131">
        <f t="shared" si="4"/>
        <v>0</v>
      </c>
    </row>
    <row r="25" spans="1:13" s="200" customFormat="1" ht="39.950000000000003" customHeight="1">
      <c r="A25" s="376" t="s">
        <v>264</v>
      </c>
      <c r="B25" s="351" t="str">
        <f>VLOOKUP(A25,GLOBAL!A:G,2,FALSE)</f>
        <v>INSTALAÇÃO DE INCÊNDIO</v>
      </c>
      <c r="C25" s="357">
        <f>VLOOKUP(J25,GLOBAL!B14:F573,5,FALSE)</f>
        <v>0</v>
      </c>
      <c r="D25" s="350" t="e">
        <f t="shared" si="0"/>
        <v>#N/A</v>
      </c>
      <c r="E25" s="357">
        <v>966.88000000000011</v>
      </c>
      <c r="F25" s="350">
        <f t="shared" si="1"/>
        <v>6.6765679499092225E-4</v>
      </c>
      <c r="G25" s="353">
        <f t="shared" si="2"/>
        <v>-966.88000000000011</v>
      </c>
      <c r="H25" s="381" t="s">
        <v>1786</v>
      </c>
      <c r="I25" s="200">
        <f t="shared" si="3"/>
        <v>-1</v>
      </c>
      <c r="J25" s="200" t="s">
        <v>327</v>
      </c>
      <c r="L25" s="131"/>
      <c r="M25" s="131">
        <f t="shared" si="4"/>
        <v>0</v>
      </c>
    </row>
    <row r="26" spans="1:13" s="200" customFormat="1" ht="120">
      <c r="A26" s="376" t="s">
        <v>232</v>
      </c>
      <c r="B26" s="351" t="str">
        <f>VLOOKUP(A26,GLOBAL!A:G,2,FALSE)</f>
        <v xml:space="preserve">INSTALAÇÕES ELÉTRICAS </v>
      </c>
      <c r="C26" s="357">
        <f>VLOOKUP(J26,GLOBAL!B15:F574,5,FALSE)</f>
        <v>0</v>
      </c>
      <c r="D26" s="350" t="e">
        <f t="shared" si="0"/>
        <v>#N/A</v>
      </c>
      <c r="E26" s="357">
        <v>47709.630000000005</v>
      </c>
      <c r="F26" s="350">
        <f t="shared" si="1"/>
        <v>3.2944790104255703E-2</v>
      </c>
      <c r="G26" s="353">
        <f t="shared" si="2"/>
        <v>-47709.630000000005</v>
      </c>
      <c r="H26" s="379" t="s">
        <v>1793</v>
      </c>
      <c r="I26" s="200">
        <f t="shared" si="3"/>
        <v>-1</v>
      </c>
      <c r="J26" s="200" t="s">
        <v>328</v>
      </c>
      <c r="L26" s="131"/>
      <c r="M26" s="131">
        <f t="shared" si="4"/>
        <v>0</v>
      </c>
    </row>
    <row r="27" spans="1:13" s="200" customFormat="1" ht="60">
      <c r="A27" s="376" t="s">
        <v>265</v>
      </c>
      <c r="B27" s="351" t="str">
        <f>VLOOKUP(A27,GLOBAL!A:G,2,FALSE)</f>
        <v>SISTEMA DE PROTEÇÃO CONTRA DESCARGAS ATMOSFÉRICAS (SPDA)</v>
      </c>
      <c r="C27" s="357">
        <f>VLOOKUP(J27,GLOBAL!B16:F575,5,FALSE)</f>
        <v>0</v>
      </c>
      <c r="D27" s="350" t="e">
        <f t="shared" si="0"/>
        <v>#N/A</v>
      </c>
      <c r="E27" s="357">
        <v>3498.41</v>
      </c>
      <c r="F27" s="350">
        <f t="shared" si="1"/>
        <v>2.4157467401996029E-3</v>
      </c>
      <c r="G27" s="353">
        <f t="shared" si="2"/>
        <v>-3498.41</v>
      </c>
      <c r="H27" s="379" t="s">
        <v>1802</v>
      </c>
      <c r="I27" s="200">
        <f t="shared" si="3"/>
        <v>-1</v>
      </c>
      <c r="J27" s="200" t="s">
        <v>391</v>
      </c>
      <c r="L27" s="131"/>
      <c r="M27" s="131">
        <f t="shared" si="4"/>
        <v>0</v>
      </c>
    </row>
    <row r="28" spans="1:13" s="200" customFormat="1" ht="60">
      <c r="A28" s="376" t="s">
        <v>271</v>
      </c>
      <c r="B28" s="351" t="str">
        <f>VLOOKUP(A28,GLOBAL!A:G,2,FALSE)</f>
        <v>SERVIÇOS COMPLEMENTARES INTERNOS</v>
      </c>
      <c r="C28" s="357">
        <f>VLOOKUP(J28,GLOBAL!B17:F576,5,FALSE)</f>
        <v>0</v>
      </c>
      <c r="D28" s="350" t="e">
        <f t="shared" si="0"/>
        <v>#N/A</v>
      </c>
      <c r="E28" s="357">
        <v>81485.950000000012</v>
      </c>
      <c r="F28" s="350">
        <f t="shared" si="1"/>
        <v>5.6268252744694838E-2</v>
      </c>
      <c r="G28" s="353">
        <f t="shared" si="2"/>
        <v>-81485.950000000012</v>
      </c>
      <c r="H28" s="379" t="s">
        <v>1794</v>
      </c>
      <c r="I28" s="200">
        <f t="shared" si="3"/>
        <v>-1</v>
      </c>
      <c r="J28" s="200" t="s">
        <v>398</v>
      </c>
      <c r="L28" s="131"/>
      <c r="M28" s="131">
        <f t="shared" si="4"/>
        <v>0</v>
      </c>
    </row>
    <row r="29" spans="1:13" s="200" customFormat="1" ht="39.950000000000003" customHeight="1">
      <c r="A29" s="376" t="s">
        <v>275</v>
      </c>
      <c r="B29" s="351" t="str">
        <f>VLOOKUP(A29,GLOBAL!A:G,2,FALSE)</f>
        <v>TRATAMENTO, CONSERVAÇÃO E LIMPEZA</v>
      </c>
      <c r="C29" s="357">
        <f>VLOOKUP(J29,GLOBAL!B22:F577,5,FALSE)</f>
        <v>0</v>
      </c>
      <c r="D29" s="350" t="e">
        <f t="shared" si="0"/>
        <v>#N/A</v>
      </c>
      <c r="E29" s="357">
        <v>3607.56</v>
      </c>
      <c r="F29" s="350">
        <f t="shared" si="1"/>
        <v>2.4911177678072268E-3</v>
      </c>
      <c r="G29" s="353">
        <f t="shared" si="2"/>
        <v>-3607.56</v>
      </c>
      <c r="H29" s="381" t="s">
        <v>1786</v>
      </c>
      <c r="I29" s="200">
        <f t="shared" si="3"/>
        <v>-1</v>
      </c>
      <c r="J29" s="200" t="s">
        <v>399</v>
      </c>
      <c r="L29" s="131"/>
      <c r="M29" s="131">
        <f t="shared" si="4"/>
        <v>0</v>
      </c>
    </row>
    <row r="30" spans="1:13" s="200" customFormat="1" ht="120">
      <c r="A30" s="376" t="s">
        <v>400</v>
      </c>
      <c r="B30" s="351" t="str">
        <f>VLOOKUP(A30,GLOBAL!A:G,2,FALSE)</f>
        <v>SERVIÇOS EXTERNOS</v>
      </c>
      <c r="C30" s="357">
        <f>VLOOKUP(J30,GLOBAL!B23:F578,5,FALSE)</f>
        <v>0</v>
      </c>
      <c r="D30" s="350" t="e">
        <f t="shared" si="0"/>
        <v>#N/A</v>
      </c>
      <c r="E30" s="357">
        <v>365117.56</v>
      </c>
      <c r="F30" s="350">
        <f t="shared" si="1"/>
        <v>0.25212355194492153</v>
      </c>
      <c r="G30" s="359">
        <f t="shared" si="2"/>
        <v>-365117.56</v>
      </c>
      <c r="H30" s="379" t="s">
        <v>1801</v>
      </c>
      <c r="I30" s="200">
        <f t="shared" si="3"/>
        <v>-1</v>
      </c>
      <c r="J30" s="200" t="s">
        <v>403</v>
      </c>
      <c r="L30" s="131"/>
      <c r="M30" s="131">
        <f t="shared" si="4"/>
        <v>0</v>
      </c>
    </row>
    <row r="31" spans="1:13" s="200" customFormat="1" ht="39.950000000000003" customHeight="1">
      <c r="A31" s="376" t="s">
        <v>1730</v>
      </c>
      <c r="B31" s="351" t="e">
        <f>VLOOKUP(A31,GLOBAL!A:G,2,FALSE)</f>
        <v>#N/A</v>
      </c>
      <c r="C31" s="357" t="e">
        <f>VLOOKUP(J31,GLOBAL!B24:F579,5,FALSE)</f>
        <v>#N/A</v>
      </c>
      <c r="D31" s="350" t="e">
        <f t="shared" si="0"/>
        <v>#N/A</v>
      </c>
      <c r="E31" s="357">
        <v>0</v>
      </c>
      <c r="F31" s="350">
        <f t="shared" si="1"/>
        <v>0</v>
      </c>
      <c r="G31" s="359" t="e">
        <f>C31-E31</f>
        <v>#N/A</v>
      </c>
      <c r="H31" s="379" t="s">
        <v>1787</v>
      </c>
      <c r="J31" s="200" t="s">
        <v>1731</v>
      </c>
      <c r="L31" s="131"/>
      <c r="M31" s="131" t="e">
        <f t="shared" si="4"/>
        <v>#N/A</v>
      </c>
    </row>
    <row r="32" spans="1:13" s="200" customFormat="1" ht="18" customHeight="1">
      <c r="A32" s="382"/>
      <c r="B32" s="220"/>
      <c r="C32" s="358"/>
      <c r="D32" s="259"/>
      <c r="E32" s="358"/>
      <c r="F32" s="259"/>
      <c r="G32" s="354"/>
      <c r="H32" s="383"/>
    </row>
    <row r="33" spans="1:22" s="200" customFormat="1" ht="18" customHeight="1">
      <c r="A33" s="384"/>
      <c r="B33" s="385" t="s">
        <v>100</v>
      </c>
      <c r="C33" s="386" t="e">
        <f>SUM(C9:C32)</f>
        <v>#N/A</v>
      </c>
      <c r="D33" s="387" t="e">
        <f>SUM(D9:D32)</f>
        <v>#N/A</v>
      </c>
      <c r="E33" s="386">
        <f>SUM(E9:E32)</f>
        <v>1448169.1900000002</v>
      </c>
      <c r="F33" s="387">
        <f>SUM(F9:F32)</f>
        <v>0.99999999999999978</v>
      </c>
      <c r="G33" s="388" t="e">
        <f>SUM(G9:G32)</f>
        <v>#N/A</v>
      </c>
      <c r="H33" s="389"/>
    </row>
    <row r="35" spans="1:22">
      <c r="C35" s="57" t="e">
        <f>GLOBAL!#REF!</f>
        <v>#REF!</v>
      </c>
      <c r="E35" s="57" t="e">
        <f>GLOBAL!#REF!</f>
        <v>#REF!</v>
      </c>
      <c r="G35" s="57" t="e">
        <f>GLOBAL!#REF!</f>
        <v>#REF!</v>
      </c>
    </row>
    <row r="36" spans="1:22">
      <c r="J36" s="256">
        <v>1479993.64</v>
      </c>
      <c r="U36" s="4">
        <v>606</v>
      </c>
      <c r="V36" s="4">
        <f>U36/21</f>
        <v>28.857142857142858</v>
      </c>
    </row>
    <row r="38" spans="1:22">
      <c r="C38" s="255">
        <v>1448169.19</v>
      </c>
      <c r="E38" s="255">
        <v>1448169.1900000002</v>
      </c>
      <c r="G38" s="255">
        <v>1448169.1900000002</v>
      </c>
    </row>
  </sheetData>
  <mergeCells count="15">
    <mergeCell ref="E6:F6"/>
    <mergeCell ref="G6:G7"/>
    <mergeCell ref="H6:H8"/>
    <mergeCell ref="A1:H2"/>
    <mergeCell ref="E3:F3"/>
    <mergeCell ref="E4:F4"/>
    <mergeCell ref="A5:H5"/>
    <mergeCell ref="E7:F7"/>
    <mergeCell ref="A6:A8"/>
    <mergeCell ref="B6:B8"/>
    <mergeCell ref="C6:D6"/>
    <mergeCell ref="A3:B3"/>
    <mergeCell ref="C3:D3"/>
    <mergeCell ref="A4:B4"/>
    <mergeCell ref="C4:D4"/>
  </mergeCells>
  <printOptions horizontalCentered="1"/>
  <pageMargins left="0.51181102362204722" right="0.51181102362204722" top="0.78740157480314965" bottom="0.78740157480314965" header="0.31496062992125984" footer="0.31496062992125984"/>
  <pageSetup paperSize="9" scale="67" orientation="landscape" r:id="rId1"/>
  <headerFooter>
    <oddFooter>&amp;L&amp;G&amp;C&amp;P de &amp;N&amp;R&amp;G</oddFooter>
  </headerFooter>
  <drawing r:id="rId2"/>
  <legacyDrawing r:id="rId3"/>
  <legacyDrawingHF r:id="rId4"/>
  <oleObjects>
    <mc:AlternateContent xmlns:mc="http://schemas.openxmlformats.org/markup-compatibility/2006">
      <mc:Choice Requires="x14">
        <oleObject progId="Paint.Picture" shapeId="68609" r:id="rId5">
          <objectPr defaultSize="0" autoPict="0" r:id="rId6">
            <anchor moveWithCells="1">
              <from>
                <xdr:col>0</xdr:col>
                <xdr:colOff>95250</xdr:colOff>
                <xdr:row>0</xdr:row>
                <xdr:rowOff>66675</xdr:rowOff>
              </from>
              <to>
                <xdr:col>1</xdr:col>
                <xdr:colOff>304800</xdr:colOff>
                <xdr:row>1</xdr:row>
                <xdr:rowOff>352425</xdr:rowOff>
              </to>
            </anchor>
          </objectPr>
        </oleObject>
      </mc:Choice>
      <mc:Fallback>
        <oleObject progId="Paint.Picture" shapeId="68609"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dimension ref="A1:K378"/>
  <sheetViews>
    <sheetView showGridLines="0" tabSelected="1" view="pageBreakPreview" zoomScaleNormal="100" zoomScaleSheetLayoutView="100" workbookViewId="0">
      <selection activeCell="A376" sqref="A376:H376"/>
    </sheetView>
  </sheetViews>
  <sheetFormatPr defaultRowHeight="12.75"/>
  <cols>
    <col min="1" max="1" width="15.42578125" style="8" customWidth="1"/>
    <col min="2" max="2" width="58.140625" style="8" customWidth="1"/>
    <col min="3" max="3" width="9.42578125" style="8" customWidth="1"/>
    <col min="4" max="4" width="10.42578125" style="12" customWidth="1"/>
    <col min="5" max="5" width="14.85546875" style="13" customWidth="1"/>
    <col min="6" max="6" width="14.85546875" style="8" customWidth="1"/>
    <col min="7" max="7" width="14.85546875" style="5" customWidth="1"/>
    <col min="8" max="8" width="14.85546875" style="51" customWidth="1"/>
    <col min="9" max="222" width="9.140625" style="7"/>
    <col min="223" max="223" width="15.42578125" style="7" customWidth="1"/>
    <col min="224" max="224" width="58.140625" style="7" customWidth="1"/>
    <col min="225" max="225" width="8.28515625" style="7" customWidth="1"/>
    <col min="226" max="226" width="10.42578125" style="7" customWidth="1"/>
    <col min="227" max="227" width="14.7109375" style="7" bestFit="1" customWidth="1"/>
    <col min="228" max="228" width="18.85546875" style="7" bestFit="1" customWidth="1"/>
    <col min="229" max="229" width="16" style="7" bestFit="1" customWidth="1"/>
    <col min="230" max="230" width="14.42578125" style="7" customWidth="1"/>
    <col min="231" max="231" width="17" style="7" customWidth="1"/>
    <col min="232" max="249" width="15.7109375" style="7" customWidth="1"/>
    <col min="250" max="478" width="9.140625" style="7"/>
    <col min="479" max="479" width="15.42578125" style="7" customWidth="1"/>
    <col min="480" max="480" width="58.140625" style="7" customWidth="1"/>
    <col min="481" max="481" width="8.28515625" style="7" customWidth="1"/>
    <col min="482" max="482" width="10.42578125" style="7" customWidth="1"/>
    <col min="483" max="483" width="14.7109375" style="7" bestFit="1" customWidth="1"/>
    <col min="484" max="484" width="18.85546875" style="7" bestFit="1" customWidth="1"/>
    <col min="485" max="485" width="16" style="7" bestFit="1" customWidth="1"/>
    <col min="486" max="486" width="14.42578125" style="7" customWidth="1"/>
    <col min="487" max="487" width="17" style="7" customWidth="1"/>
    <col min="488" max="505" width="15.7109375" style="7" customWidth="1"/>
    <col min="506" max="734" width="9.140625" style="7"/>
    <col min="735" max="735" width="15.42578125" style="7" customWidth="1"/>
    <col min="736" max="736" width="58.140625" style="7" customWidth="1"/>
    <col min="737" max="737" width="8.28515625" style="7" customWidth="1"/>
    <col min="738" max="738" width="10.42578125" style="7" customWidth="1"/>
    <col min="739" max="739" width="14.7109375" style="7" bestFit="1" customWidth="1"/>
    <col min="740" max="740" width="18.85546875" style="7" bestFit="1" customWidth="1"/>
    <col min="741" max="741" width="16" style="7" bestFit="1" customWidth="1"/>
    <col min="742" max="742" width="14.42578125" style="7" customWidth="1"/>
    <col min="743" max="743" width="17" style="7" customWidth="1"/>
    <col min="744" max="761" width="15.7109375" style="7" customWidth="1"/>
    <col min="762" max="990" width="9.140625" style="7"/>
    <col min="991" max="991" width="15.42578125" style="7" customWidth="1"/>
    <col min="992" max="992" width="58.140625" style="7" customWidth="1"/>
    <col min="993" max="993" width="8.28515625" style="7" customWidth="1"/>
    <col min="994" max="994" width="10.42578125" style="7" customWidth="1"/>
    <col min="995" max="995" width="14.7109375" style="7" bestFit="1" customWidth="1"/>
    <col min="996" max="996" width="18.85546875" style="7" bestFit="1" customWidth="1"/>
    <col min="997" max="997" width="16" style="7" bestFit="1" customWidth="1"/>
    <col min="998" max="998" width="14.42578125" style="7" customWidth="1"/>
    <col min="999" max="999" width="17" style="7" customWidth="1"/>
    <col min="1000" max="1017" width="15.7109375" style="7" customWidth="1"/>
    <col min="1018" max="1246" width="9.140625" style="7"/>
    <col min="1247" max="1247" width="15.42578125" style="7" customWidth="1"/>
    <col min="1248" max="1248" width="58.140625" style="7" customWidth="1"/>
    <col min="1249" max="1249" width="8.28515625" style="7" customWidth="1"/>
    <col min="1250" max="1250" width="10.42578125" style="7" customWidth="1"/>
    <col min="1251" max="1251" width="14.7109375" style="7" bestFit="1" customWidth="1"/>
    <col min="1252" max="1252" width="18.85546875" style="7" bestFit="1" customWidth="1"/>
    <col min="1253" max="1253" width="16" style="7" bestFit="1" customWidth="1"/>
    <col min="1254" max="1254" width="14.42578125" style="7" customWidth="1"/>
    <col min="1255" max="1255" width="17" style="7" customWidth="1"/>
    <col min="1256" max="1273" width="15.7109375" style="7" customWidth="1"/>
    <col min="1274" max="1502" width="9.140625" style="7"/>
    <col min="1503" max="1503" width="15.42578125" style="7" customWidth="1"/>
    <col min="1504" max="1504" width="58.140625" style="7" customWidth="1"/>
    <col min="1505" max="1505" width="8.28515625" style="7" customWidth="1"/>
    <col min="1506" max="1506" width="10.42578125" style="7" customWidth="1"/>
    <col min="1507" max="1507" width="14.7109375" style="7" bestFit="1" customWidth="1"/>
    <col min="1508" max="1508" width="18.85546875" style="7" bestFit="1" customWidth="1"/>
    <col min="1509" max="1509" width="16" style="7" bestFit="1" customWidth="1"/>
    <col min="1510" max="1510" width="14.42578125" style="7" customWidth="1"/>
    <col min="1511" max="1511" width="17" style="7" customWidth="1"/>
    <col min="1512" max="1529" width="15.7109375" style="7" customWidth="1"/>
    <col min="1530" max="1758" width="9.140625" style="7"/>
    <col min="1759" max="1759" width="15.42578125" style="7" customWidth="1"/>
    <col min="1760" max="1760" width="58.140625" style="7" customWidth="1"/>
    <col min="1761" max="1761" width="8.28515625" style="7" customWidth="1"/>
    <col min="1762" max="1762" width="10.42578125" style="7" customWidth="1"/>
    <col min="1763" max="1763" width="14.7109375" style="7" bestFit="1" customWidth="1"/>
    <col min="1764" max="1764" width="18.85546875" style="7" bestFit="1" customWidth="1"/>
    <col min="1765" max="1765" width="16" style="7" bestFit="1" customWidth="1"/>
    <col min="1766" max="1766" width="14.42578125" style="7" customWidth="1"/>
    <col min="1767" max="1767" width="17" style="7" customWidth="1"/>
    <col min="1768" max="1785" width="15.7109375" style="7" customWidth="1"/>
    <col min="1786" max="2014" width="9.140625" style="7"/>
    <col min="2015" max="2015" width="15.42578125" style="7" customWidth="1"/>
    <col min="2016" max="2016" width="58.140625" style="7" customWidth="1"/>
    <col min="2017" max="2017" width="8.28515625" style="7" customWidth="1"/>
    <col min="2018" max="2018" width="10.42578125" style="7" customWidth="1"/>
    <col min="2019" max="2019" width="14.7109375" style="7" bestFit="1" customWidth="1"/>
    <col min="2020" max="2020" width="18.85546875" style="7" bestFit="1" customWidth="1"/>
    <col min="2021" max="2021" width="16" style="7" bestFit="1" customWidth="1"/>
    <col min="2022" max="2022" width="14.42578125" style="7" customWidth="1"/>
    <col min="2023" max="2023" width="17" style="7" customWidth="1"/>
    <col min="2024" max="2041" width="15.7109375" style="7" customWidth="1"/>
    <col min="2042" max="2270" width="9.140625" style="7"/>
    <col min="2271" max="2271" width="15.42578125" style="7" customWidth="1"/>
    <col min="2272" max="2272" width="58.140625" style="7" customWidth="1"/>
    <col min="2273" max="2273" width="8.28515625" style="7" customWidth="1"/>
    <col min="2274" max="2274" width="10.42578125" style="7" customWidth="1"/>
    <col min="2275" max="2275" width="14.7109375" style="7" bestFit="1" customWidth="1"/>
    <col min="2276" max="2276" width="18.85546875" style="7" bestFit="1" customWidth="1"/>
    <col min="2277" max="2277" width="16" style="7" bestFit="1" customWidth="1"/>
    <col min="2278" max="2278" width="14.42578125" style="7" customWidth="1"/>
    <col min="2279" max="2279" width="17" style="7" customWidth="1"/>
    <col min="2280" max="2297" width="15.7109375" style="7" customWidth="1"/>
    <col min="2298" max="2526" width="9.140625" style="7"/>
    <col min="2527" max="2527" width="15.42578125" style="7" customWidth="1"/>
    <col min="2528" max="2528" width="58.140625" style="7" customWidth="1"/>
    <col min="2529" max="2529" width="8.28515625" style="7" customWidth="1"/>
    <col min="2530" max="2530" width="10.42578125" style="7" customWidth="1"/>
    <col min="2531" max="2531" width="14.7109375" style="7" bestFit="1" customWidth="1"/>
    <col min="2532" max="2532" width="18.85546875" style="7" bestFit="1" customWidth="1"/>
    <col min="2533" max="2533" width="16" style="7" bestFit="1" customWidth="1"/>
    <col min="2534" max="2534" width="14.42578125" style="7" customWidth="1"/>
    <col min="2535" max="2535" width="17" style="7" customWidth="1"/>
    <col min="2536" max="2553" width="15.7109375" style="7" customWidth="1"/>
    <col min="2554" max="2782" width="9.140625" style="7"/>
    <col min="2783" max="2783" width="15.42578125" style="7" customWidth="1"/>
    <col min="2784" max="2784" width="58.140625" style="7" customWidth="1"/>
    <col min="2785" max="2785" width="8.28515625" style="7" customWidth="1"/>
    <col min="2786" max="2786" width="10.42578125" style="7" customWidth="1"/>
    <col min="2787" max="2787" width="14.7109375" style="7" bestFit="1" customWidth="1"/>
    <col min="2788" max="2788" width="18.85546875" style="7" bestFit="1" customWidth="1"/>
    <col min="2789" max="2789" width="16" style="7" bestFit="1" customWidth="1"/>
    <col min="2790" max="2790" width="14.42578125" style="7" customWidth="1"/>
    <col min="2791" max="2791" width="17" style="7" customWidth="1"/>
    <col min="2792" max="2809" width="15.7109375" style="7" customWidth="1"/>
    <col min="2810" max="3038" width="9.140625" style="7"/>
    <col min="3039" max="3039" width="15.42578125" style="7" customWidth="1"/>
    <col min="3040" max="3040" width="58.140625" style="7" customWidth="1"/>
    <col min="3041" max="3041" width="8.28515625" style="7" customWidth="1"/>
    <col min="3042" max="3042" width="10.42578125" style="7" customWidth="1"/>
    <col min="3043" max="3043" width="14.7109375" style="7" bestFit="1" customWidth="1"/>
    <col min="3044" max="3044" width="18.85546875" style="7" bestFit="1" customWidth="1"/>
    <col min="3045" max="3045" width="16" style="7" bestFit="1" customWidth="1"/>
    <col min="3046" max="3046" width="14.42578125" style="7" customWidth="1"/>
    <col min="3047" max="3047" width="17" style="7" customWidth="1"/>
    <col min="3048" max="3065" width="15.7109375" style="7" customWidth="1"/>
    <col min="3066" max="3294" width="9.140625" style="7"/>
    <col min="3295" max="3295" width="15.42578125" style="7" customWidth="1"/>
    <col min="3296" max="3296" width="58.140625" style="7" customWidth="1"/>
    <col min="3297" max="3297" width="8.28515625" style="7" customWidth="1"/>
    <col min="3298" max="3298" width="10.42578125" style="7" customWidth="1"/>
    <col min="3299" max="3299" width="14.7109375" style="7" bestFit="1" customWidth="1"/>
    <col min="3300" max="3300" width="18.85546875" style="7" bestFit="1" customWidth="1"/>
    <col min="3301" max="3301" width="16" style="7" bestFit="1" customWidth="1"/>
    <col min="3302" max="3302" width="14.42578125" style="7" customWidth="1"/>
    <col min="3303" max="3303" width="17" style="7" customWidth="1"/>
    <col min="3304" max="3321" width="15.7109375" style="7" customWidth="1"/>
    <col min="3322" max="3550" width="9.140625" style="7"/>
    <col min="3551" max="3551" width="15.42578125" style="7" customWidth="1"/>
    <col min="3552" max="3552" width="58.140625" style="7" customWidth="1"/>
    <col min="3553" max="3553" width="8.28515625" style="7" customWidth="1"/>
    <col min="3554" max="3554" width="10.42578125" style="7" customWidth="1"/>
    <col min="3555" max="3555" width="14.7109375" style="7" bestFit="1" customWidth="1"/>
    <col min="3556" max="3556" width="18.85546875" style="7" bestFit="1" customWidth="1"/>
    <col min="3557" max="3557" width="16" style="7" bestFit="1" customWidth="1"/>
    <col min="3558" max="3558" width="14.42578125" style="7" customWidth="1"/>
    <col min="3559" max="3559" width="17" style="7" customWidth="1"/>
    <col min="3560" max="3577" width="15.7109375" style="7" customWidth="1"/>
    <col min="3578" max="3806" width="9.140625" style="7"/>
    <col min="3807" max="3807" width="15.42578125" style="7" customWidth="1"/>
    <col min="3808" max="3808" width="58.140625" style="7" customWidth="1"/>
    <col min="3809" max="3809" width="8.28515625" style="7" customWidth="1"/>
    <col min="3810" max="3810" width="10.42578125" style="7" customWidth="1"/>
    <col min="3811" max="3811" width="14.7109375" style="7" bestFit="1" customWidth="1"/>
    <col min="3812" max="3812" width="18.85546875" style="7" bestFit="1" customWidth="1"/>
    <col min="3813" max="3813" width="16" style="7" bestFit="1" customWidth="1"/>
    <col min="3814" max="3814" width="14.42578125" style="7" customWidth="1"/>
    <col min="3815" max="3815" width="17" style="7" customWidth="1"/>
    <col min="3816" max="3833" width="15.7109375" style="7" customWidth="1"/>
    <col min="3834" max="4062" width="9.140625" style="7"/>
    <col min="4063" max="4063" width="15.42578125" style="7" customWidth="1"/>
    <col min="4064" max="4064" width="58.140625" style="7" customWidth="1"/>
    <col min="4065" max="4065" width="8.28515625" style="7" customWidth="1"/>
    <col min="4066" max="4066" width="10.42578125" style="7" customWidth="1"/>
    <col min="4067" max="4067" width="14.7109375" style="7" bestFit="1" customWidth="1"/>
    <col min="4068" max="4068" width="18.85546875" style="7" bestFit="1" customWidth="1"/>
    <col min="4069" max="4069" width="16" style="7" bestFit="1" customWidth="1"/>
    <col min="4070" max="4070" width="14.42578125" style="7" customWidth="1"/>
    <col min="4071" max="4071" width="17" style="7" customWidth="1"/>
    <col min="4072" max="4089" width="15.7109375" style="7" customWidth="1"/>
    <col min="4090" max="4318" width="9.140625" style="7"/>
    <col min="4319" max="4319" width="15.42578125" style="7" customWidth="1"/>
    <col min="4320" max="4320" width="58.140625" style="7" customWidth="1"/>
    <col min="4321" max="4321" width="8.28515625" style="7" customWidth="1"/>
    <col min="4322" max="4322" width="10.42578125" style="7" customWidth="1"/>
    <col min="4323" max="4323" width="14.7109375" style="7" bestFit="1" customWidth="1"/>
    <col min="4324" max="4324" width="18.85546875" style="7" bestFit="1" customWidth="1"/>
    <col min="4325" max="4325" width="16" style="7" bestFit="1" customWidth="1"/>
    <col min="4326" max="4326" width="14.42578125" style="7" customWidth="1"/>
    <col min="4327" max="4327" width="17" style="7" customWidth="1"/>
    <col min="4328" max="4345" width="15.7109375" style="7" customWidth="1"/>
    <col min="4346" max="4574" width="9.140625" style="7"/>
    <col min="4575" max="4575" width="15.42578125" style="7" customWidth="1"/>
    <col min="4576" max="4576" width="58.140625" style="7" customWidth="1"/>
    <col min="4577" max="4577" width="8.28515625" style="7" customWidth="1"/>
    <col min="4578" max="4578" width="10.42578125" style="7" customWidth="1"/>
    <col min="4579" max="4579" width="14.7109375" style="7" bestFit="1" customWidth="1"/>
    <col min="4580" max="4580" width="18.85546875" style="7" bestFit="1" customWidth="1"/>
    <col min="4581" max="4581" width="16" style="7" bestFit="1" customWidth="1"/>
    <col min="4582" max="4582" width="14.42578125" style="7" customWidth="1"/>
    <col min="4583" max="4583" width="17" style="7" customWidth="1"/>
    <col min="4584" max="4601" width="15.7109375" style="7" customWidth="1"/>
    <col min="4602" max="4830" width="9.140625" style="7"/>
    <col min="4831" max="4831" width="15.42578125" style="7" customWidth="1"/>
    <col min="4832" max="4832" width="58.140625" style="7" customWidth="1"/>
    <col min="4833" max="4833" width="8.28515625" style="7" customWidth="1"/>
    <col min="4834" max="4834" width="10.42578125" style="7" customWidth="1"/>
    <col min="4835" max="4835" width="14.7109375" style="7" bestFit="1" customWidth="1"/>
    <col min="4836" max="4836" width="18.85546875" style="7" bestFit="1" customWidth="1"/>
    <col min="4837" max="4837" width="16" style="7" bestFit="1" customWidth="1"/>
    <col min="4838" max="4838" width="14.42578125" style="7" customWidth="1"/>
    <col min="4839" max="4839" width="17" style="7" customWidth="1"/>
    <col min="4840" max="4857" width="15.7109375" style="7" customWidth="1"/>
    <col min="4858" max="5086" width="9.140625" style="7"/>
    <col min="5087" max="5087" width="15.42578125" style="7" customWidth="1"/>
    <col min="5088" max="5088" width="58.140625" style="7" customWidth="1"/>
    <col min="5089" max="5089" width="8.28515625" style="7" customWidth="1"/>
    <col min="5090" max="5090" width="10.42578125" style="7" customWidth="1"/>
    <col min="5091" max="5091" width="14.7109375" style="7" bestFit="1" customWidth="1"/>
    <col min="5092" max="5092" width="18.85546875" style="7" bestFit="1" customWidth="1"/>
    <col min="5093" max="5093" width="16" style="7" bestFit="1" customWidth="1"/>
    <col min="5094" max="5094" width="14.42578125" style="7" customWidth="1"/>
    <col min="5095" max="5095" width="17" style="7" customWidth="1"/>
    <col min="5096" max="5113" width="15.7109375" style="7" customWidth="1"/>
    <col min="5114" max="5342" width="9.140625" style="7"/>
    <col min="5343" max="5343" width="15.42578125" style="7" customWidth="1"/>
    <col min="5344" max="5344" width="58.140625" style="7" customWidth="1"/>
    <col min="5345" max="5345" width="8.28515625" style="7" customWidth="1"/>
    <col min="5346" max="5346" width="10.42578125" style="7" customWidth="1"/>
    <col min="5347" max="5347" width="14.7109375" style="7" bestFit="1" customWidth="1"/>
    <col min="5348" max="5348" width="18.85546875" style="7" bestFit="1" customWidth="1"/>
    <col min="5349" max="5349" width="16" style="7" bestFit="1" customWidth="1"/>
    <col min="5350" max="5350" width="14.42578125" style="7" customWidth="1"/>
    <col min="5351" max="5351" width="17" style="7" customWidth="1"/>
    <col min="5352" max="5369" width="15.7109375" style="7" customWidth="1"/>
    <col min="5370" max="5598" width="9.140625" style="7"/>
    <col min="5599" max="5599" width="15.42578125" style="7" customWidth="1"/>
    <col min="5600" max="5600" width="58.140625" style="7" customWidth="1"/>
    <col min="5601" max="5601" width="8.28515625" style="7" customWidth="1"/>
    <col min="5602" max="5602" width="10.42578125" style="7" customWidth="1"/>
    <col min="5603" max="5603" width="14.7109375" style="7" bestFit="1" customWidth="1"/>
    <col min="5604" max="5604" width="18.85546875" style="7" bestFit="1" customWidth="1"/>
    <col min="5605" max="5605" width="16" style="7" bestFit="1" customWidth="1"/>
    <col min="5606" max="5606" width="14.42578125" style="7" customWidth="1"/>
    <col min="5607" max="5607" width="17" style="7" customWidth="1"/>
    <col min="5608" max="5625" width="15.7109375" style="7" customWidth="1"/>
    <col min="5626" max="5854" width="9.140625" style="7"/>
    <col min="5855" max="5855" width="15.42578125" style="7" customWidth="1"/>
    <col min="5856" max="5856" width="58.140625" style="7" customWidth="1"/>
    <col min="5857" max="5857" width="8.28515625" style="7" customWidth="1"/>
    <col min="5858" max="5858" width="10.42578125" style="7" customWidth="1"/>
    <col min="5859" max="5859" width="14.7109375" style="7" bestFit="1" customWidth="1"/>
    <col min="5860" max="5860" width="18.85546875" style="7" bestFit="1" customWidth="1"/>
    <col min="5861" max="5861" width="16" style="7" bestFit="1" customWidth="1"/>
    <col min="5862" max="5862" width="14.42578125" style="7" customWidth="1"/>
    <col min="5863" max="5863" width="17" style="7" customWidth="1"/>
    <col min="5864" max="5881" width="15.7109375" style="7" customWidth="1"/>
    <col min="5882" max="6110" width="9.140625" style="7"/>
    <col min="6111" max="6111" width="15.42578125" style="7" customWidth="1"/>
    <col min="6112" max="6112" width="58.140625" style="7" customWidth="1"/>
    <col min="6113" max="6113" width="8.28515625" style="7" customWidth="1"/>
    <col min="6114" max="6114" width="10.42578125" style="7" customWidth="1"/>
    <col min="6115" max="6115" width="14.7109375" style="7" bestFit="1" customWidth="1"/>
    <col min="6116" max="6116" width="18.85546875" style="7" bestFit="1" customWidth="1"/>
    <col min="6117" max="6117" width="16" style="7" bestFit="1" customWidth="1"/>
    <col min="6118" max="6118" width="14.42578125" style="7" customWidth="1"/>
    <col min="6119" max="6119" width="17" style="7" customWidth="1"/>
    <col min="6120" max="6137" width="15.7109375" style="7" customWidth="1"/>
    <col min="6138" max="6366" width="9.140625" style="7"/>
    <col min="6367" max="6367" width="15.42578125" style="7" customWidth="1"/>
    <col min="6368" max="6368" width="58.140625" style="7" customWidth="1"/>
    <col min="6369" max="6369" width="8.28515625" style="7" customWidth="1"/>
    <col min="6370" max="6370" width="10.42578125" style="7" customWidth="1"/>
    <col min="6371" max="6371" width="14.7109375" style="7" bestFit="1" customWidth="1"/>
    <col min="6372" max="6372" width="18.85546875" style="7" bestFit="1" customWidth="1"/>
    <col min="6373" max="6373" width="16" style="7" bestFit="1" customWidth="1"/>
    <col min="6374" max="6374" width="14.42578125" style="7" customWidth="1"/>
    <col min="6375" max="6375" width="17" style="7" customWidth="1"/>
    <col min="6376" max="6393" width="15.7109375" style="7" customWidth="1"/>
    <col min="6394" max="6622" width="9.140625" style="7"/>
    <col min="6623" max="6623" width="15.42578125" style="7" customWidth="1"/>
    <col min="6624" max="6624" width="58.140625" style="7" customWidth="1"/>
    <col min="6625" max="6625" width="8.28515625" style="7" customWidth="1"/>
    <col min="6626" max="6626" width="10.42578125" style="7" customWidth="1"/>
    <col min="6627" max="6627" width="14.7109375" style="7" bestFit="1" customWidth="1"/>
    <col min="6628" max="6628" width="18.85546875" style="7" bestFit="1" customWidth="1"/>
    <col min="6629" max="6629" width="16" style="7" bestFit="1" customWidth="1"/>
    <col min="6630" max="6630" width="14.42578125" style="7" customWidth="1"/>
    <col min="6631" max="6631" width="17" style="7" customWidth="1"/>
    <col min="6632" max="6649" width="15.7109375" style="7" customWidth="1"/>
    <col min="6650" max="6878" width="9.140625" style="7"/>
    <col min="6879" max="6879" width="15.42578125" style="7" customWidth="1"/>
    <col min="6880" max="6880" width="58.140625" style="7" customWidth="1"/>
    <col min="6881" max="6881" width="8.28515625" style="7" customWidth="1"/>
    <col min="6882" max="6882" width="10.42578125" style="7" customWidth="1"/>
    <col min="6883" max="6883" width="14.7109375" style="7" bestFit="1" customWidth="1"/>
    <col min="6884" max="6884" width="18.85546875" style="7" bestFit="1" customWidth="1"/>
    <col min="6885" max="6885" width="16" style="7" bestFit="1" customWidth="1"/>
    <col min="6886" max="6886" width="14.42578125" style="7" customWidth="1"/>
    <col min="6887" max="6887" width="17" style="7" customWidth="1"/>
    <col min="6888" max="6905" width="15.7109375" style="7" customWidth="1"/>
    <col min="6906" max="7134" width="9.140625" style="7"/>
    <col min="7135" max="7135" width="15.42578125" style="7" customWidth="1"/>
    <col min="7136" max="7136" width="58.140625" style="7" customWidth="1"/>
    <col min="7137" max="7137" width="8.28515625" style="7" customWidth="1"/>
    <col min="7138" max="7138" width="10.42578125" style="7" customWidth="1"/>
    <col min="7139" max="7139" width="14.7109375" style="7" bestFit="1" customWidth="1"/>
    <col min="7140" max="7140" width="18.85546875" style="7" bestFit="1" customWidth="1"/>
    <col min="7141" max="7141" width="16" style="7" bestFit="1" customWidth="1"/>
    <col min="7142" max="7142" width="14.42578125" style="7" customWidth="1"/>
    <col min="7143" max="7143" width="17" style="7" customWidth="1"/>
    <col min="7144" max="7161" width="15.7109375" style="7" customWidth="1"/>
    <col min="7162" max="7390" width="9.140625" style="7"/>
    <col min="7391" max="7391" width="15.42578125" style="7" customWidth="1"/>
    <col min="7392" max="7392" width="58.140625" style="7" customWidth="1"/>
    <col min="7393" max="7393" width="8.28515625" style="7" customWidth="1"/>
    <col min="7394" max="7394" width="10.42578125" style="7" customWidth="1"/>
    <col min="7395" max="7395" width="14.7109375" style="7" bestFit="1" customWidth="1"/>
    <col min="7396" max="7396" width="18.85546875" style="7" bestFit="1" customWidth="1"/>
    <col min="7397" max="7397" width="16" style="7" bestFit="1" customWidth="1"/>
    <col min="7398" max="7398" width="14.42578125" style="7" customWidth="1"/>
    <col min="7399" max="7399" width="17" style="7" customWidth="1"/>
    <col min="7400" max="7417" width="15.7109375" style="7" customWidth="1"/>
    <col min="7418" max="7646" width="9.140625" style="7"/>
    <col min="7647" max="7647" width="15.42578125" style="7" customWidth="1"/>
    <col min="7648" max="7648" width="58.140625" style="7" customWidth="1"/>
    <col min="7649" max="7649" width="8.28515625" style="7" customWidth="1"/>
    <col min="7650" max="7650" width="10.42578125" style="7" customWidth="1"/>
    <col min="7651" max="7651" width="14.7109375" style="7" bestFit="1" customWidth="1"/>
    <col min="7652" max="7652" width="18.85546875" style="7" bestFit="1" customWidth="1"/>
    <col min="7653" max="7653" width="16" style="7" bestFit="1" customWidth="1"/>
    <col min="7654" max="7654" width="14.42578125" style="7" customWidth="1"/>
    <col min="7655" max="7655" width="17" style="7" customWidth="1"/>
    <col min="7656" max="7673" width="15.7109375" style="7" customWidth="1"/>
    <col min="7674" max="7902" width="9.140625" style="7"/>
    <col min="7903" max="7903" width="15.42578125" style="7" customWidth="1"/>
    <col min="7904" max="7904" width="58.140625" style="7" customWidth="1"/>
    <col min="7905" max="7905" width="8.28515625" style="7" customWidth="1"/>
    <col min="7906" max="7906" width="10.42578125" style="7" customWidth="1"/>
    <col min="7907" max="7907" width="14.7109375" style="7" bestFit="1" customWidth="1"/>
    <col min="7908" max="7908" width="18.85546875" style="7" bestFit="1" customWidth="1"/>
    <col min="7909" max="7909" width="16" style="7" bestFit="1" customWidth="1"/>
    <col min="7910" max="7910" width="14.42578125" style="7" customWidth="1"/>
    <col min="7911" max="7911" width="17" style="7" customWidth="1"/>
    <col min="7912" max="7929" width="15.7109375" style="7" customWidth="1"/>
    <col min="7930" max="8158" width="9.140625" style="7"/>
    <col min="8159" max="8159" width="15.42578125" style="7" customWidth="1"/>
    <col min="8160" max="8160" width="58.140625" style="7" customWidth="1"/>
    <col min="8161" max="8161" width="8.28515625" style="7" customWidth="1"/>
    <col min="8162" max="8162" width="10.42578125" style="7" customWidth="1"/>
    <col min="8163" max="8163" width="14.7109375" style="7" bestFit="1" customWidth="1"/>
    <col min="8164" max="8164" width="18.85546875" style="7" bestFit="1" customWidth="1"/>
    <col min="8165" max="8165" width="16" style="7" bestFit="1" customWidth="1"/>
    <col min="8166" max="8166" width="14.42578125" style="7" customWidth="1"/>
    <col min="8167" max="8167" width="17" style="7" customWidth="1"/>
    <col min="8168" max="8185" width="15.7109375" style="7" customWidth="1"/>
    <col min="8186" max="8414" width="9.140625" style="7"/>
    <col min="8415" max="8415" width="15.42578125" style="7" customWidth="1"/>
    <col min="8416" max="8416" width="58.140625" style="7" customWidth="1"/>
    <col min="8417" max="8417" width="8.28515625" style="7" customWidth="1"/>
    <col min="8418" max="8418" width="10.42578125" style="7" customWidth="1"/>
    <col min="8419" max="8419" width="14.7109375" style="7" bestFit="1" customWidth="1"/>
    <col min="8420" max="8420" width="18.85546875" style="7" bestFit="1" customWidth="1"/>
    <col min="8421" max="8421" width="16" style="7" bestFit="1" customWidth="1"/>
    <col min="8422" max="8422" width="14.42578125" style="7" customWidth="1"/>
    <col min="8423" max="8423" width="17" style="7" customWidth="1"/>
    <col min="8424" max="8441" width="15.7109375" style="7" customWidth="1"/>
    <col min="8442" max="8670" width="9.140625" style="7"/>
    <col min="8671" max="8671" width="15.42578125" style="7" customWidth="1"/>
    <col min="8672" max="8672" width="58.140625" style="7" customWidth="1"/>
    <col min="8673" max="8673" width="8.28515625" style="7" customWidth="1"/>
    <col min="8674" max="8674" width="10.42578125" style="7" customWidth="1"/>
    <col min="8675" max="8675" width="14.7109375" style="7" bestFit="1" customWidth="1"/>
    <col min="8676" max="8676" width="18.85546875" style="7" bestFit="1" customWidth="1"/>
    <col min="8677" max="8677" width="16" style="7" bestFit="1" customWidth="1"/>
    <col min="8678" max="8678" width="14.42578125" style="7" customWidth="1"/>
    <col min="8679" max="8679" width="17" style="7" customWidth="1"/>
    <col min="8680" max="8697" width="15.7109375" style="7" customWidth="1"/>
    <col min="8698" max="8926" width="9.140625" style="7"/>
    <col min="8927" max="8927" width="15.42578125" style="7" customWidth="1"/>
    <col min="8928" max="8928" width="58.140625" style="7" customWidth="1"/>
    <col min="8929" max="8929" width="8.28515625" style="7" customWidth="1"/>
    <col min="8930" max="8930" width="10.42578125" style="7" customWidth="1"/>
    <col min="8931" max="8931" width="14.7109375" style="7" bestFit="1" customWidth="1"/>
    <col min="8932" max="8932" width="18.85546875" style="7" bestFit="1" customWidth="1"/>
    <col min="8933" max="8933" width="16" style="7" bestFit="1" customWidth="1"/>
    <col min="8934" max="8934" width="14.42578125" style="7" customWidth="1"/>
    <col min="8935" max="8935" width="17" style="7" customWidth="1"/>
    <col min="8936" max="8953" width="15.7109375" style="7" customWidth="1"/>
    <col min="8954" max="9182" width="9.140625" style="7"/>
    <col min="9183" max="9183" width="15.42578125" style="7" customWidth="1"/>
    <col min="9184" max="9184" width="58.140625" style="7" customWidth="1"/>
    <col min="9185" max="9185" width="8.28515625" style="7" customWidth="1"/>
    <col min="9186" max="9186" width="10.42578125" style="7" customWidth="1"/>
    <col min="9187" max="9187" width="14.7109375" style="7" bestFit="1" customWidth="1"/>
    <col min="9188" max="9188" width="18.85546875" style="7" bestFit="1" customWidth="1"/>
    <col min="9189" max="9189" width="16" style="7" bestFit="1" customWidth="1"/>
    <col min="9190" max="9190" width="14.42578125" style="7" customWidth="1"/>
    <col min="9191" max="9191" width="17" style="7" customWidth="1"/>
    <col min="9192" max="9209" width="15.7109375" style="7" customWidth="1"/>
    <col min="9210" max="9438" width="9.140625" style="7"/>
    <col min="9439" max="9439" width="15.42578125" style="7" customWidth="1"/>
    <col min="9440" max="9440" width="58.140625" style="7" customWidth="1"/>
    <col min="9441" max="9441" width="8.28515625" style="7" customWidth="1"/>
    <col min="9442" max="9442" width="10.42578125" style="7" customWidth="1"/>
    <col min="9443" max="9443" width="14.7109375" style="7" bestFit="1" customWidth="1"/>
    <col min="9444" max="9444" width="18.85546875" style="7" bestFit="1" customWidth="1"/>
    <col min="9445" max="9445" width="16" style="7" bestFit="1" customWidth="1"/>
    <col min="9446" max="9446" width="14.42578125" style="7" customWidth="1"/>
    <col min="9447" max="9447" width="17" style="7" customWidth="1"/>
    <col min="9448" max="9465" width="15.7109375" style="7" customWidth="1"/>
    <col min="9466" max="9694" width="9.140625" style="7"/>
    <col min="9695" max="9695" width="15.42578125" style="7" customWidth="1"/>
    <col min="9696" max="9696" width="58.140625" style="7" customWidth="1"/>
    <col min="9697" max="9697" width="8.28515625" style="7" customWidth="1"/>
    <col min="9698" max="9698" width="10.42578125" style="7" customWidth="1"/>
    <col min="9699" max="9699" width="14.7109375" style="7" bestFit="1" customWidth="1"/>
    <col min="9700" max="9700" width="18.85546875" style="7" bestFit="1" customWidth="1"/>
    <col min="9701" max="9701" width="16" style="7" bestFit="1" customWidth="1"/>
    <col min="9702" max="9702" width="14.42578125" style="7" customWidth="1"/>
    <col min="9703" max="9703" width="17" style="7" customWidth="1"/>
    <col min="9704" max="9721" width="15.7109375" style="7" customWidth="1"/>
    <col min="9722" max="9950" width="9.140625" style="7"/>
    <col min="9951" max="9951" width="15.42578125" style="7" customWidth="1"/>
    <col min="9952" max="9952" width="58.140625" style="7" customWidth="1"/>
    <col min="9953" max="9953" width="8.28515625" style="7" customWidth="1"/>
    <col min="9954" max="9954" width="10.42578125" style="7" customWidth="1"/>
    <col min="9955" max="9955" width="14.7109375" style="7" bestFit="1" customWidth="1"/>
    <col min="9956" max="9956" width="18.85546875" style="7" bestFit="1" customWidth="1"/>
    <col min="9957" max="9957" width="16" style="7" bestFit="1" customWidth="1"/>
    <col min="9958" max="9958" width="14.42578125" style="7" customWidth="1"/>
    <col min="9959" max="9959" width="17" style="7" customWidth="1"/>
    <col min="9960" max="9977" width="15.7109375" style="7" customWidth="1"/>
    <col min="9978" max="10206" width="9.140625" style="7"/>
    <col min="10207" max="10207" width="15.42578125" style="7" customWidth="1"/>
    <col min="10208" max="10208" width="58.140625" style="7" customWidth="1"/>
    <col min="10209" max="10209" width="8.28515625" style="7" customWidth="1"/>
    <col min="10210" max="10210" width="10.42578125" style="7" customWidth="1"/>
    <col min="10211" max="10211" width="14.7109375" style="7" bestFit="1" customWidth="1"/>
    <col min="10212" max="10212" width="18.85546875" style="7" bestFit="1" customWidth="1"/>
    <col min="10213" max="10213" width="16" style="7" bestFit="1" customWidth="1"/>
    <col min="10214" max="10214" width="14.42578125" style="7" customWidth="1"/>
    <col min="10215" max="10215" width="17" style="7" customWidth="1"/>
    <col min="10216" max="10233" width="15.7109375" style="7" customWidth="1"/>
    <col min="10234" max="10462" width="9.140625" style="7"/>
    <col min="10463" max="10463" width="15.42578125" style="7" customWidth="1"/>
    <col min="10464" max="10464" width="58.140625" style="7" customWidth="1"/>
    <col min="10465" max="10465" width="8.28515625" style="7" customWidth="1"/>
    <col min="10466" max="10466" width="10.42578125" style="7" customWidth="1"/>
    <col min="10467" max="10467" width="14.7109375" style="7" bestFit="1" customWidth="1"/>
    <col min="10468" max="10468" width="18.85546875" style="7" bestFit="1" customWidth="1"/>
    <col min="10469" max="10469" width="16" style="7" bestFit="1" customWidth="1"/>
    <col min="10470" max="10470" width="14.42578125" style="7" customWidth="1"/>
    <col min="10471" max="10471" width="17" style="7" customWidth="1"/>
    <col min="10472" max="10489" width="15.7109375" style="7" customWidth="1"/>
    <col min="10490" max="10718" width="9.140625" style="7"/>
    <col min="10719" max="10719" width="15.42578125" style="7" customWidth="1"/>
    <col min="10720" max="10720" width="58.140625" style="7" customWidth="1"/>
    <col min="10721" max="10721" width="8.28515625" style="7" customWidth="1"/>
    <col min="10722" max="10722" width="10.42578125" style="7" customWidth="1"/>
    <col min="10723" max="10723" width="14.7109375" style="7" bestFit="1" customWidth="1"/>
    <col min="10724" max="10724" width="18.85546875" style="7" bestFit="1" customWidth="1"/>
    <col min="10725" max="10725" width="16" style="7" bestFit="1" customWidth="1"/>
    <col min="10726" max="10726" width="14.42578125" style="7" customWidth="1"/>
    <col min="10727" max="10727" width="17" style="7" customWidth="1"/>
    <col min="10728" max="10745" width="15.7109375" style="7" customWidth="1"/>
    <col min="10746" max="10974" width="9.140625" style="7"/>
    <col min="10975" max="10975" width="15.42578125" style="7" customWidth="1"/>
    <col min="10976" max="10976" width="58.140625" style="7" customWidth="1"/>
    <col min="10977" max="10977" width="8.28515625" style="7" customWidth="1"/>
    <col min="10978" max="10978" width="10.42578125" style="7" customWidth="1"/>
    <col min="10979" max="10979" width="14.7109375" style="7" bestFit="1" customWidth="1"/>
    <col min="10980" max="10980" width="18.85546875" style="7" bestFit="1" customWidth="1"/>
    <col min="10981" max="10981" width="16" style="7" bestFit="1" customWidth="1"/>
    <col min="10982" max="10982" width="14.42578125" style="7" customWidth="1"/>
    <col min="10983" max="10983" width="17" style="7" customWidth="1"/>
    <col min="10984" max="11001" width="15.7109375" style="7" customWidth="1"/>
    <col min="11002" max="11230" width="9.140625" style="7"/>
    <col min="11231" max="11231" width="15.42578125" style="7" customWidth="1"/>
    <col min="11232" max="11232" width="58.140625" style="7" customWidth="1"/>
    <col min="11233" max="11233" width="8.28515625" style="7" customWidth="1"/>
    <col min="11234" max="11234" width="10.42578125" style="7" customWidth="1"/>
    <col min="11235" max="11235" width="14.7109375" style="7" bestFit="1" customWidth="1"/>
    <col min="11236" max="11236" width="18.85546875" style="7" bestFit="1" customWidth="1"/>
    <col min="11237" max="11237" width="16" style="7" bestFit="1" customWidth="1"/>
    <col min="11238" max="11238" width="14.42578125" style="7" customWidth="1"/>
    <col min="11239" max="11239" width="17" style="7" customWidth="1"/>
    <col min="11240" max="11257" width="15.7109375" style="7" customWidth="1"/>
    <col min="11258" max="11486" width="9.140625" style="7"/>
    <col min="11487" max="11487" width="15.42578125" style="7" customWidth="1"/>
    <col min="11488" max="11488" width="58.140625" style="7" customWidth="1"/>
    <col min="11489" max="11489" width="8.28515625" style="7" customWidth="1"/>
    <col min="11490" max="11490" width="10.42578125" style="7" customWidth="1"/>
    <col min="11491" max="11491" width="14.7109375" style="7" bestFit="1" customWidth="1"/>
    <col min="11492" max="11492" width="18.85546875" style="7" bestFit="1" customWidth="1"/>
    <col min="11493" max="11493" width="16" style="7" bestFit="1" customWidth="1"/>
    <col min="11494" max="11494" width="14.42578125" style="7" customWidth="1"/>
    <col min="11495" max="11495" width="17" style="7" customWidth="1"/>
    <col min="11496" max="11513" width="15.7109375" style="7" customWidth="1"/>
    <col min="11514" max="11742" width="9.140625" style="7"/>
    <col min="11743" max="11743" width="15.42578125" style="7" customWidth="1"/>
    <col min="11744" max="11744" width="58.140625" style="7" customWidth="1"/>
    <col min="11745" max="11745" width="8.28515625" style="7" customWidth="1"/>
    <col min="11746" max="11746" width="10.42578125" style="7" customWidth="1"/>
    <col min="11747" max="11747" width="14.7109375" style="7" bestFit="1" customWidth="1"/>
    <col min="11748" max="11748" width="18.85546875" style="7" bestFit="1" customWidth="1"/>
    <col min="11749" max="11749" width="16" style="7" bestFit="1" customWidth="1"/>
    <col min="11750" max="11750" width="14.42578125" style="7" customWidth="1"/>
    <col min="11751" max="11751" width="17" style="7" customWidth="1"/>
    <col min="11752" max="11769" width="15.7109375" style="7" customWidth="1"/>
    <col min="11770" max="11998" width="9.140625" style="7"/>
    <col min="11999" max="11999" width="15.42578125" style="7" customWidth="1"/>
    <col min="12000" max="12000" width="58.140625" style="7" customWidth="1"/>
    <col min="12001" max="12001" width="8.28515625" style="7" customWidth="1"/>
    <col min="12002" max="12002" width="10.42578125" style="7" customWidth="1"/>
    <col min="12003" max="12003" width="14.7109375" style="7" bestFit="1" customWidth="1"/>
    <col min="12004" max="12004" width="18.85546875" style="7" bestFit="1" customWidth="1"/>
    <col min="12005" max="12005" width="16" style="7" bestFit="1" customWidth="1"/>
    <col min="12006" max="12006" width="14.42578125" style="7" customWidth="1"/>
    <col min="12007" max="12007" width="17" style="7" customWidth="1"/>
    <col min="12008" max="12025" width="15.7109375" style="7" customWidth="1"/>
    <col min="12026" max="12254" width="9.140625" style="7"/>
    <col min="12255" max="12255" width="15.42578125" style="7" customWidth="1"/>
    <col min="12256" max="12256" width="58.140625" style="7" customWidth="1"/>
    <col min="12257" max="12257" width="8.28515625" style="7" customWidth="1"/>
    <col min="12258" max="12258" width="10.42578125" style="7" customWidth="1"/>
    <col min="12259" max="12259" width="14.7109375" style="7" bestFit="1" customWidth="1"/>
    <col min="12260" max="12260" width="18.85546875" style="7" bestFit="1" customWidth="1"/>
    <col min="12261" max="12261" width="16" style="7" bestFit="1" customWidth="1"/>
    <col min="12262" max="12262" width="14.42578125" style="7" customWidth="1"/>
    <col min="12263" max="12263" width="17" style="7" customWidth="1"/>
    <col min="12264" max="12281" width="15.7109375" style="7" customWidth="1"/>
    <col min="12282" max="12510" width="9.140625" style="7"/>
    <col min="12511" max="12511" width="15.42578125" style="7" customWidth="1"/>
    <col min="12512" max="12512" width="58.140625" style="7" customWidth="1"/>
    <col min="12513" max="12513" width="8.28515625" style="7" customWidth="1"/>
    <col min="12514" max="12514" width="10.42578125" style="7" customWidth="1"/>
    <col min="12515" max="12515" width="14.7109375" style="7" bestFit="1" customWidth="1"/>
    <col min="12516" max="12516" width="18.85546875" style="7" bestFit="1" customWidth="1"/>
    <col min="12517" max="12517" width="16" style="7" bestFit="1" customWidth="1"/>
    <col min="12518" max="12518" width="14.42578125" style="7" customWidth="1"/>
    <col min="12519" max="12519" width="17" style="7" customWidth="1"/>
    <col min="12520" max="12537" width="15.7109375" style="7" customWidth="1"/>
    <col min="12538" max="12766" width="9.140625" style="7"/>
    <col min="12767" max="12767" width="15.42578125" style="7" customWidth="1"/>
    <col min="12768" max="12768" width="58.140625" style="7" customWidth="1"/>
    <col min="12769" max="12769" width="8.28515625" style="7" customWidth="1"/>
    <col min="12770" max="12770" width="10.42578125" style="7" customWidth="1"/>
    <col min="12771" max="12771" width="14.7109375" style="7" bestFit="1" customWidth="1"/>
    <col min="12772" max="12772" width="18.85546875" style="7" bestFit="1" customWidth="1"/>
    <col min="12773" max="12773" width="16" style="7" bestFit="1" customWidth="1"/>
    <col min="12774" max="12774" width="14.42578125" style="7" customWidth="1"/>
    <col min="12775" max="12775" width="17" style="7" customWidth="1"/>
    <col min="12776" max="12793" width="15.7109375" style="7" customWidth="1"/>
    <col min="12794" max="13022" width="9.140625" style="7"/>
    <col min="13023" max="13023" width="15.42578125" style="7" customWidth="1"/>
    <col min="13024" max="13024" width="58.140625" style="7" customWidth="1"/>
    <col min="13025" max="13025" width="8.28515625" style="7" customWidth="1"/>
    <col min="13026" max="13026" width="10.42578125" style="7" customWidth="1"/>
    <col min="13027" max="13027" width="14.7109375" style="7" bestFit="1" customWidth="1"/>
    <col min="13028" max="13028" width="18.85546875" style="7" bestFit="1" customWidth="1"/>
    <col min="13029" max="13029" width="16" style="7" bestFit="1" customWidth="1"/>
    <col min="13030" max="13030" width="14.42578125" style="7" customWidth="1"/>
    <col min="13031" max="13031" width="17" style="7" customWidth="1"/>
    <col min="13032" max="13049" width="15.7109375" style="7" customWidth="1"/>
    <col min="13050" max="13278" width="9.140625" style="7"/>
    <col min="13279" max="13279" width="15.42578125" style="7" customWidth="1"/>
    <col min="13280" max="13280" width="58.140625" style="7" customWidth="1"/>
    <col min="13281" max="13281" width="8.28515625" style="7" customWidth="1"/>
    <col min="13282" max="13282" width="10.42578125" style="7" customWidth="1"/>
    <col min="13283" max="13283" width="14.7109375" style="7" bestFit="1" customWidth="1"/>
    <col min="13284" max="13284" width="18.85546875" style="7" bestFit="1" customWidth="1"/>
    <col min="13285" max="13285" width="16" style="7" bestFit="1" customWidth="1"/>
    <col min="13286" max="13286" width="14.42578125" style="7" customWidth="1"/>
    <col min="13287" max="13287" width="17" style="7" customWidth="1"/>
    <col min="13288" max="13305" width="15.7109375" style="7" customWidth="1"/>
    <col min="13306" max="13534" width="9.140625" style="7"/>
    <col min="13535" max="13535" width="15.42578125" style="7" customWidth="1"/>
    <col min="13536" max="13536" width="58.140625" style="7" customWidth="1"/>
    <col min="13537" max="13537" width="8.28515625" style="7" customWidth="1"/>
    <col min="13538" max="13538" width="10.42578125" style="7" customWidth="1"/>
    <col min="13539" max="13539" width="14.7109375" style="7" bestFit="1" customWidth="1"/>
    <col min="13540" max="13540" width="18.85546875" style="7" bestFit="1" customWidth="1"/>
    <col min="13541" max="13541" width="16" style="7" bestFit="1" customWidth="1"/>
    <col min="13542" max="13542" width="14.42578125" style="7" customWidth="1"/>
    <col min="13543" max="13543" width="17" style="7" customWidth="1"/>
    <col min="13544" max="13561" width="15.7109375" style="7" customWidth="1"/>
    <col min="13562" max="13790" width="9.140625" style="7"/>
    <col min="13791" max="13791" width="15.42578125" style="7" customWidth="1"/>
    <col min="13792" max="13792" width="58.140625" style="7" customWidth="1"/>
    <col min="13793" max="13793" width="8.28515625" style="7" customWidth="1"/>
    <col min="13794" max="13794" width="10.42578125" style="7" customWidth="1"/>
    <col min="13795" max="13795" width="14.7109375" style="7" bestFit="1" customWidth="1"/>
    <col min="13796" max="13796" width="18.85546875" style="7" bestFit="1" customWidth="1"/>
    <col min="13797" max="13797" width="16" style="7" bestFit="1" customWidth="1"/>
    <col min="13798" max="13798" width="14.42578125" style="7" customWidth="1"/>
    <col min="13799" max="13799" width="17" style="7" customWidth="1"/>
    <col min="13800" max="13817" width="15.7109375" style="7" customWidth="1"/>
    <col min="13818" max="14046" width="9.140625" style="7"/>
    <col min="14047" max="14047" width="15.42578125" style="7" customWidth="1"/>
    <col min="14048" max="14048" width="58.140625" style="7" customWidth="1"/>
    <col min="14049" max="14049" width="8.28515625" style="7" customWidth="1"/>
    <col min="14050" max="14050" width="10.42578125" style="7" customWidth="1"/>
    <col min="14051" max="14051" width="14.7109375" style="7" bestFit="1" customWidth="1"/>
    <col min="14052" max="14052" width="18.85546875" style="7" bestFit="1" customWidth="1"/>
    <col min="14053" max="14053" width="16" style="7" bestFit="1" customWidth="1"/>
    <col min="14054" max="14054" width="14.42578125" style="7" customWidth="1"/>
    <col min="14055" max="14055" width="17" style="7" customWidth="1"/>
    <col min="14056" max="14073" width="15.7109375" style="7" customWidth="1"/>
    <col min="14074" max="14302" width="9.140625" style="7"/>
    <col min="14303" max="14303" width="15.42578125" style="7" customWidth="1"/>
    <col min="14304" max="14304" width="58.140625" style="7" customWidth="1"/>
    <col min="14305" max="14305" width="8.28515625" style="7" customWidth="1"/>
    <col min="14306" max="14306" width="10.42578125" style="7" customWidth="1"/>
    <col min="14307" max="14307" width="14.7109375" style="7" bestFit="1" customWidth="1"/>
    <col min="14308" max="14308" width="18.85546875" style="7" bestFit="1" customWidth="1"/>
    <col min="14309" max="14309" width="16" style="7" bestFit="1" customWidth="1"/>
    <col min="14310" max="14310" width="14.42578125" style="7" customWidth="1"/>
    <col min="14311" max="14311" width="17" style="7" customWidth="1"/>
    <col min="14312" max="14329" width="15.7109375" style="7" customWidth="1"/>
    <col min="14330" max="14558" width="9.140625" style="7"/>
    <col min="14559" max="14559" width="15.42578125" style="7" customWidth="1"/>
    <col min="14560" max="14560" width="58.140625" style="7" customWidth="1"/>
    <col min="14561" max="14561" width="8.28515625" style="7" customWidth="1"/>
    <col min="14562" max="14562" width="10.42578125" style="7" customWidth="1"/>
    <col min="14563" max="14563" width="14.7109375" style="7" bestFit="1" customWidth="1"/>
    <col min="14564" max="14564" width="18.85546875" style="7" bestFit="1" customWidth="1"/>
    <col min="14565" max="14565" width="16" style="7" bestFit="1" customWidth="1"/>
    <col min="14566" max="14566" width="14.42578125" style="7" customWidth="1"/>
    <col min="14567" max="14567" width="17" style="7" customWidth="1"/>
    <col min="14568" max="14585" width="15.7109375" style="7" customWidth="1"/>
    <col min="14586" max="14814" width="9.140625" style="7"/>
    <col min="14815" max="14815" width="15.42578125" style="7" customWidth="1"/>
    <col min="14816" max="14816" width="58.140625" style="7" customWidth="1"/>
    <col min="14817" max="14817" width="8.28515625" style="7" customWidth="1"/>
    <col min="14818" max="14818" width="10.42578125" style="7" customWidth="1"/>
    <col min="14819" max="14819" width="14.7109375" style="7" bestFit="1" customWidth="1"/>
    <col min="14820" max="14820" width="18.85546875" style="7" bestFit="1" customWidth="1"/>
    <col min="14821" max="14821" width="16" style="7" bestFit="1" customWidth="1"/>
    <col min="14822" max="14822" width="14.42578125" style="7" customWidth="1"/>
    <col min="14823" max="14823" width="17" style="7" customWidth="1"/>
    <col min="14824" max="14841" width="15.7109375" style="7" customWidth="1"/>
    <col min="14842" max="15070" width="9.140625" style="7"/>
    <col min="15071" max="15071" width="15.42578125" style="7" customWidth="1"/>
    <col min="15072" max="15072" width="58.140625" style="7" customWidth="1"/>
    <col min="15073" max="15073" width="8.28515625" style="7" customWidth="1"/>
    <col min="15074" max="15074" width="10.42578125" style="7" customWidth="1"/>
    <col min="15075" max="15075" width="14.7109375" style="7" bestFit="1" customWidth="1"/>
    <col min="15076" max="15076" width="18.85546875" style="7" bestFit="1" customWidth="1"/>
    <col min="15077" max="15077" width="16" style="7" bestFit="1" customWidth="1"/>
    <col min="15078" max="15078" width="14.42578125" style="7" customWidth="1"/>
    <col min="15079" max="15079" width="17" style="7" customWidth="1"/>
    <col min="15080" max="15097" width="15.7109375" style="7" customWidth="1"/>
    <col min="15098" max="15326" width="9.140625" style="7"/>
    <col min="15327" max="15327" width="15.42578125" style="7" customWidth="1"/>
    <col min="15328" max="15328" width="58.140625" style="7" customWidth="1"/>
    <col min="15329" max="15329" width="8.28515625" style="7" customWidth="1"/>
    <col min="15330" max="15330" width="10.42578125" style="7" customWidth="1"/>
    <col min="15331" max="15331" width="14.7109375" style="7" bestFit="1" customWidth="1"/>
    <col min="15332" max="15332" width="18.85546875" style="7" bestFit="1" customWidth="1"/>
    <col min="15333" max="15333" width="16" style="7" bestFit="1" customWidth="1"/>
    <col min="15334" max="15334" width="14.42578125" style="7" customWidth="1"/>
    <col min="15335" max="15335" width="17" style="7" customWidth="1"/>
    <col min="15336" max="15353" width="15.7109375" style="7" customWidth="1"/>
    <col min="15354" max="15582" width="9.140625" style="7"/>
    <col min="15583" max="15583" width="15.42578125" style="7" customWidth="1"/>
    <col min="15584" max="15584" width="58.140625" style="7" customWidth="1"/>
    <col min="15585" max="15585" width="8.28515625" style="7" customWidth="1"/>
    <col min="15586" max="15586" width="10.42578125" style="7" customWidth="1"/>
    <col min="15587" max="15587" width="14.7109375" style="7" bestFit="1" customWidth="1"/>
    <col min="15588" max="15588" width="18.85546875" style="7" bestFit="1" customWidth="1"/>
    <col min="15589" max="15589" width="16" style="7" bestFit="1" customWidth="1"/>
    <col min="15590" max="15590" width="14.42578125" style="7" customWidth="1"/>
    <col min="15591" max="15591" width="17" style="7" customWidth="1"/>
    <col min="15592" max="15609" width="15.7109375" style="7" customWidth="1"/>
    <col min="15610" max="15838" width="9.140625" style="7"/>
    <col min="15839" max="15839" width="15.42578125" style="7" customWidth="1"/>
    <col min="15840" max="15840" width="58.140625" style="7" customWidth="1"/>
    <col min="15841" max="15841" width="8.28515625" style="7" customWidth="1"/>
    <col min="15842" max="15842" width="10.42578125" style="7" customWidth="1"/>
    <col min="15843" max="15843" width="14.7109375" style="7" bestFit="1" customWidth="1"/>
    <col min="15844" max="15844" width="18.85546875" style="7" bestFit="1" customWidth="1"/>
    <col min="15845" max="15845" width="16" style="7" bestFit="1" customWidth="1"/>
    <col min="15846" max="15846" width="14.42578125" style="7" customWidth="1"/>
    <col min="15847" max="15847" width="17" style="7" customWidth="1"/>
    <col min="15848" max="15865" width="15.7109375" style="7" customWidth="1"/>
    <col min="15866" max="16094" width="9.140625" style="7"/>
    <col min="16095" max="16095" width="15.42578125" style="7" customWidth="1"/>
    <col min="16096" max="16096" width="58.140625" style="7" customWidth="1"/>
    <col min="16097" max="16097" width="8.28515625" style="7" customWidth="1"/>
    <col min="16098" max="16098" width="10.42578125" style="7" customWidth="1"/>
    <col min="16099" max="16099" width="14.7109375" style="7" bestFit="1" customWidth="1"/>
    <col min="16100" max="16100" width="18.85546875" style="7" bestFit="1" customWidth="1"/>
    <col min="16101" max="16101" width="16" style="7" bestFit="1" customWidth="1"/>
    <col min="16102" max="16102" width="14.42578125" style="7" customWidth="1"/>
    <col min="16103" max="16103" width="17" style="7" customWidth="1"/>
    <col min="16104" max="16121" width="15.7109375" style="7" customWidth="1"/>
    <col min="16122" max="16384" width="9.140625" style="7"/>
  </cols>
  <sheetData>
    <row r="1" spans="1:9" s="26" customFormat="1" ht="67.5" customHeight="1">
      <c r="A1" s="452" t="s">
        <v>130</v>
      </c>
      <c r="B1" s="453"/>
      <c r="C1" s="453"/>
      <c r="D1" s="453"/>
      <c r="E1" s="453"/>
      <c r="F1" s="453"/>
      <c r="G1" s="453"/>
      <c r="H1" s="454"/>
    </row>
    <row r="2" spans="1:9" s="26" customFormat="1" ht="15">
      <c r="A2" s="154" t="s">
        <v>1484</v>
      </c>
      <c r="B2" s="155"/>
      <c r="C2" s="155"/>
      <c r="D2" s="156"/>
      <c r="E2" s="260"/>
      <c r="F2" s="68" t="s">
        <v>1851</v>
      </c>
      <c r="G2" s="68"/>
      <c r="H2" s="69"/>
    </row>
    <row r="3" spans="1:9" s="26" customFormat="1" ht="54" customHeight="1">
      <c r="A3" s="459" t="s">
        <v>1485</v>
      </c>
      <c r="B3" s="460"/>
      <c r="C3" s="460"/>
      <c r="D3" s="157"/>
      <c r="E3" s="260"/>
      <c r="F3" s="425" t="s">
        <v>1853</v>
      </c>
      <c r="G3" s="425"/>
      <c r="H3" s="426"/>
    </row>
    <row r="4" spans="1:9" s="36" customFormat="1" ht="18">
      <c r="A4" s="461" t="s">
        <v>156</v>
      </c>
      <c r="B4" s="462"/>
      <c r="C4" s="462"/>
      <c r="D4" s="462"/>
      <c r="E4" s="462"/>
      <c r="F4" s="462"/>
      <c r="G4" s="462"/>
      <c r="H4" s="463"/>
    </row>
    <row r="5" spans="1:9" s="8" customFormat="1" ht="38.25">
      <c r="A5" s="52" t="s">
        <v>94</v>
      </c>
      <c r="B5" s="53" t="s">
        <v>85</v>
      </c>
      <c r="C5" s="53" t="s">
        <v>95</v>
      </c>
      <c r="D5" s="9" t="s">
        <v>87</v>
      </c>
      <c r="E5" s="54" t="s">
        <v>144</v>
      </c>
      <c r="F5" s="55" t="s">
        <v>133</v>
      </c>
      <c r="G5" s="455" t="s">
        <v>109</v>
      </c>
      <c r="H5" s="456"/>
    </row>
    <row r="6" spans="1:9" s="10" customFormat="1">
      <c r="A6" s="403" t="s">
        <v>89</v>
      </c>
      <c r="B6" s="183" t="s">
        <v>31</v>
      </c>
      <c r="C6" s="184"/>
      <c r="D6" s="185"/>
      <c r="E6" s="185"/>
      <c r="F6" s="366"/>
      <c r="G6" s="367"/>
      <c r="H6" s="404"/>
      <c r="I6" s="8"/>
    </row>
    <row r="7" spans="1:9" s="10" customFormat="1">
      <c r="A7" s="405" t="s">
        <v>90</v>
      </c>
      <c r="B7" s="186" t="s">
        <v>189</v>
      </c>
      <c r="C7" s="187"/>
      <c r="D7" s="188"/>
      <c r="E7" s="189"/>
      <c r="F7" s="368"/>
      <c r="G7" s="369"/>
      <c r="H7" s="406"/>
      <c r="I7" s="8"/>
    </row>
    <row r="8" spans="1:9" s="10" customFormat="1" ht="38.25">
      <c r="A8" s="37" t="s">
        <v>96</v>
      </c>
      <c r="B8" s="86" t="s">
        <v>1732</v>
      </c>
      <c r="C8" s="128" t="s">
        <v>86</v>
      </c>
      <c r="D8" s="75">
        <v>1</v>
      </c>
      <c r="E8" s="75"/>
      <c r="F8" s="75"/>
      <c r="G8" s="197"/>
      <c r="H8" s="152"/>
      <c r="I8" s="8"/>
    </row>
    <row r="9" spans="1:9" s="396" customFormat="1">
      <c r="A9" s="37" t="s">
        <v>204</v>
      </c>
      <c r="B9" s="86" t="s">
        <v>1425</v>
      </c>
      <c r="C9" s="128" t="s">
        <v>16</v>
      </c>
      <c r="D9" s="75">
        <v>2</v>
      </c>
      <c r="E9" s="75"/>
      <c r="F9" s="75"/>
      <c r="G9" s="197"/>
      <c r="H9" s="152"/>
      <c r="I9" s="395"/>
    </row>
    <row r="10" spans="1:9" s="396" customFormat="1">
      <c r="A10" s="407" t="s">
        <v>1487</v>
      </c>
      <c r="B10" s="190" t="s">
        <v>33</v>
      </c>
      <c r="C10" s="193"/>
      <c r="D10" s="74"/>
      <c r="E10" s="194"/>
      <c r="F10" s="370"/>
      <c r="G10" s="197"/>
      <c r="H10" s="406"/>
    </row>
    <row r="11" spans="1:9" s="14" customFormat="1" ht="63.75">
      <c r="A11" s="37" t="s">
        <v>1488</v>
      </c>
      <c r="B11" s="86" t="s">
        <v>1859</v>
      </c>
      <c r="C11" s="128" t="s">
        <v>16</v>
      </c>
      <c r="D11" s="75">
        <v>77</v>
      </c>
      <c r="E11" s="75"/>
      <c r="F11" s="75"/>
      <c r="G11" s="197"/>
      <c r="H11" s="152"/>
    </row>
    <row r="12" spans="1:9" s="11" customFormat="1" ht="63.75">
      <c r="A12" s="37" t="s">
        <v>1489</v>
      </c>
      <c r="B12" s="86" t="s">
        <v>1415</v>
      </c>
      <c r="C12" s="128" t="s">
        <v>16</v>
      </c>
      <c r="D12" s="75">
        <v>123.55</v>
      </c>
      <c r="E12" s="75"/>
      <c r="F12" s="75"/>
      <c r="G12" s="197"/>
      <c r="H12" s="152"/>
    </row>
    <row r="13" spans="1:9" s="11" customFormat="1" ht="25.5">
      <c r="A13" s="37" t="s">
        <v>1490</v>
      </c>
      <c r="B13" s="86" t="s">
        <v>1860</v>
      </c>
      <c r="C13" s="128" t="s">
        <v>15</v>
      </c>
      <c r="D13" s="75">
        <v>8</v>
      </c>
      <c r="E13" s="75"/>
      <c r="F13" s="75"/>
      <c r="G13" s="197"/>
      <c r="H13" s="152"/>
    </row>
    <row r="14" spans="1:9" s="11" customFormat="1">
      <c r="A14" s="37" t="s">
        <v>1491</v>
      </c>
      <c r="B14" s="86" t="s">
        <v>1671</v>
      </c>
      <c r="C14" s="128" t="s">
        <v>1449</v>
      </c>
      <c r="D14" s="75">
        <v>350</v>
      </c>
      <c r="E14" s="75"/>
      <c r="F14" s="75"/>
      <c r="G14" s="197"/>
      <c r="H14" s="408"/>
    </row>
    <row r="15" spans="1:9" s="11" customFormat="1">
      <c r="A15" s="37" t="s">
        <v>1492</v>
      </c>
      <c r="B15" s="86" t="s">
        <v>1861</v>
      </c>
      <c r="C15" s="128" t="s">
        <v>15</v>
      </c>
      <c r="D15" s="75">
        <v>877.08</v>
      </c>
      <c r="E15" s="75"/>
      <c r="F15" s="75"/>
      <c r="G15" s="197"/>
      <c r="H15" s="152"/>
    </row>
    <row r="16" spans="1:9" s="11" customFormat="1" ht="38.25">
      <c r="A16" s="37" t="s">
        <v>1493</v>
      </c>
      <c r="B16" s="86" t="s">
        <v>1695</v>
      </c>
      <c r="C16" s="128" t="s">
        <v>1805</v>
      </c>
      <c r="D16" s="75">
        <v>0.5</v>
      </c>
      <c r="E16" s="75"/>
      <c r="F16" s="75"/>
      <c r="G16" s="197"/>
      <c r="H16" s="152"/>
    </row>
    <row r="17" spans="1:8" s="11" customFormat="1">
      <c r="A17" s="407" t="s">
        <v>1494</v>
      </c>
      <c r="B17" s="190" t="s">
        <v>32</v>
      </c>
      <c r="C17" s="191"/>
      <c r="D17" s="74"/>
      <c r="E17" s="74"/>
      <c r="F17" s="371"/>
      <c r="G17" s="197"/>
      <c r="H17" s="406"/>
    </row>
    <row r="18" spans="1:8" s="11" customFormat="1" ht="63.75">
      <c r="A18" s="100" t="s">
        <v>1495</v>
      </c>
      <c r="B18" s="86" t="s">
        <v>1862</v>
      </c>
      <c r="C18" s="128" t="s">
        <v>15</v>
      </c>
      <c r="D18" s="75">
        <v>9</v>
      </c>
      <c r="E18" s="75"/>
      <c r="F18" s="74"/>
      <c r="G18" s="197"/>
      <c r="H18" s="152"/>
    </row>
    <row r="19" spans="1:8" s="11" customFormat="1" ht="63.75">
      <c r="A19" s="100" t="s">
        <v>1496</v>
      </c>
      <c r="B19" s="86" t="s">
        <v>1863</v>
      </c>
      <c r="C19" s="128" t="s">
        <v>15</v>
      </c>
      <c r="D19" s="75">
        <v>6</v>
      </c>
      <c r="E19" s="75"/>
      <c r="F19" s="74"/>
      <c r="G19" s="197"/>
      <c r="H19" s="152"/>
    </row>
    <row r="20" spans="1:8" s="11" customFormat="1" ht="63.75">
      <c r="A20" s="100" t="s">
        <v>1497</v>
      </c>
      <c r="B20" s="86" t="s">
        <v>1357</v>
      </c>
      <c r="C20" s="128" t="s">
        <v>15</v>
      </c>
      <c r="D20" s="75">
        <v>12</v>
      </c>
      <c r="E20" s="75"/>
      <c r="F20" s="74"/>
      <c r="G20" s="197"/>
      <c r="H20" s="152"/>
    </row>
    <row r="21" spans="1:8" s="103" customFormat="1" ht="63.75">
      <c r="A21" s="100" t="s">
        <v>1498</v>
      </c>
      <c r="B21" s="86" t="s">
        <v>1864</v>
      </c>
      <c r="C21" s="128" t="s">
        <v>86</v>
      </c>
      <c r="D21" s="75">
        <v>1</v>
      </c>
      <c r="E21" s="75"/>
      <c r="F21" s="74"/>
      <c r="G21" s="197"/>
      <c r="H21" s="152"/>
    </row>
    <row r="22" spans="1:8" s="11" customFormat="1" ht="63.75">
      <c r="A22" s="100" t="s">
        <v>1499</v>
      </c>
      <c r="B22" s="86" t="s">
        <v>1807</v>
      </c>
      <c r="C22" s="128" t="s">
        <v>15</v>
      </c>
      <c r="D22" s="75">
        <v>6</v>
      </c>
      <c r="E22" s="75"/>
      <c r="F22" s="74"/>
      <c r="G22" s="197"/>
      <c r="H22" s="152"/>
    </row>
    <row r="23" spans="1:8" s="11" customFormat="1" ht="38.25">
      <c r="A23" s="100" t="s">
        <v>1508</v>
      </c>
      <c r="B23" s="86" t="s">
        <v>1505</v>
      </c>
      <c r="C23" s="128" t="s">
        <v>86</v>
      </c>
      <c r="D23" s="75">
        <v>1</v>
      </c>
      <c r="E23" s="75"/>
      <c r="F23" s="74"/>
      <c r="G23" s="197"/>
      <c r="H23" s="152"/>
    </row>
    <row r="24" spans="1:8" s="11" customFormat="1" ht="63.75">
      <c r="A24" s="100" t="s">
        <v>1509</v>
      </c>
      <c r="B24" s="86" t="s">
        <v>1506</v>
      </c>
      <c r="C24" s="128" t="s">
        <v>16</v>
      </c>
      <c r="D24" s="75">
        <v>25</v>
      </c>
      <c r="E24" s="75"/>
      <c r="F24" s="74"/>
      <c r="G24" s="197"/>
      <c r="H24" s="152"/>
    </row>
    <row r="25" spans="1:8" s="11" customFormat="1" ht="63.75">
      <c r="A25" s="100" t="s">
        <v>1510</v>
      </c>
      <c r="B25" s="86" t="s">
        <v>1507</v>
      </c>
      <c r="C25" s="128" t="s">
        <v>16</v>
      </c>
      <c r="D25" s="75">
        <v>15</v>
      </c>
      <c r="E25" s="75"/>
      <c r="F25" s="74"/>
      <c r="G25" s="197"/>
      <c r="H25" s="152"/>
    </row>
    <row r="26" spans="1:8" s="11" customFormat="1" ht="51">
      <c r="A26" s="100" t="s">
        <v>1511</v>
      </c>
      <c r="B26" s="86" t="s">
        <v>1804</v>
      </c>
      <c r="C26" s="128" t="s">
        <v>16</v>
      </c>
      <c r="D26" s="75">
        <v>10</v>
      </c>
      <c r="E26" s="75"/>
      <c r="F26" s="74"/>
      <c r="G26" s="197"/>
      <c r="H26" s="152"/>
    </row>
    <row r="27" spans="1:8" s="11" customFormat="1">
      <c r="A27" s="407"/>
      <c r="B27" s="190" t="s">
        <v>97</v>
      </c>
      <c r="C27" s="191"/>
      <c r="D27" s="74"/>
      <c r="E27" s="74"/>
      <c r="F27" s="192"/>
      <c r="G27" s="197"/>
      <c r="H27" s="406"/>
    </row>
    <row r="28" spans="1:8" s="14" customFormat="1" collapsed="1">
      <c r="A28" s="407" t="s">
        <v>91</v>
      </c>
      <c r="B28" s="190" t="s">
        <v>34</v>
      </c>
      <c r="C28" s="193"/>
      <c r="D28" s="74"/>
      <c r="E28" s="74"/>
      <c r="F28" s="370"/>
      <c r="G28" s="197"/>
      <c r="H28" s="406"/>
    </row>
    <row r="29" spans="1:8" s="14" customFormat="1">
      <c r="A29" s="407" t="s">
        <v>1513</v>
      </c>
      <c r="B29" s="190" t="s">
        <v>35</v>
      </c>
      <c r="C29" s="193"/>
      <c r="D29" s="74"/>
      <c r="E29" s="74"/>
      <c r="F29" s="370"/>
      <c r="G29" s="197"/>
      <c r="H29" s="406"/>
    </row>
    <row r="30" spans="1:8" s="14" customFormat="1" ht="25.5">
      <c r="A30" s="37" t="s">
        <v>125</v>
      </c>
      <c r="B30" s="86" t="s">
        <v>1808</v>
      </c>
      <c r="C30" s="128" t="s">
        <v>11</v>
      </c>
      <c r="D30" s="75">
        <v>74.680000000000007</v>
      </c>
      <c r="E30" s="75"/>
      <c r="F30" s="74"/>
      <c r="G30" s="197"/>
      <c r="H30" s="152"/>
    </row>
    <row r="31" spans="1:8" s="11" customFormat="1" ht="25.5">
      <c r="A31" s="37" t="s">
        <v>192</v>
      </c>
      <c r="B31" s="86" t="s">
        <v>1738</v>
      </c>
      <c r="C31" s="128" t="s">
        <v>11</v>
      </c>
      <c r="D31" s="75">
        <v>265.3</v>
      </c>
      <c r="E31" s="75"/>
      <c r="F31" s="74"/>
      <c r="G31" s="197"/>
      <c r="H31" s="408"/>
    </row>
    <row r="32" spans="1:8" s="11" customFormat="1" ht="25.5">
      <c r="A32" s="37" t="s">
        <v>193</v>
      </c>
      <c r="B32" s="86" t="s">
        <v>1806</v>
      </c>
      <c r="C32" s="128" t="s">
        <v>11</v>
      </c>
      <c r="D32" s="75">
        <v>1093.76</v>
      </c>
      <c r="E32" s="75"/>
      <c r="F32" s="74"/>
      <c r="G32" s="197"/>
      <c r="H32" s="408"/>
    </row>
    <row r="33" spans="1:8" s="11" customFormat="1">
      <c r="A33" s="407" t="s">
        <v>1514</v>
      </c>
      <c r="B33" s="190" t="s">
        <v>36</v>
      </c>
      <c r="C33" s="191"/>
      <c r="D33" s="74"/>
      <c r="E33" s="74"/>
      <c r="F33" s="371"/>
      <c r="G33" s="197"/>
      <c r="H33" s="406"/>
    </row>
    <row r="34" spans="1:8" s="14" customFormat="1" ht="25.5">
      <c r="A34" s="37" t="s">
        <v>195</v>
      </c>
      <c r="B34" s="86" t="s">
        <v>1809</v>
      </c>
      <c r="C34" s="128" t="s">
        <v>11</v>
      </c>
      <c r="D34" s="75">
        <v>277.82</v>
      </c>
      <c r="E34" s="75"/>
      <c r="F34" s="74"/>
      <c r="G34" s="197"/>
      <c r="H34" s="152"/>
    </row>
    <row r="35" spans="1:8" s="103" customFormat="1" ht="25.5">
      <c r="A35" s="37" t="s">
        <v>196</v>
      </c>
      <c r="B35" s="86" t="s">
        <v>1720</v>
      </c>
      <c r="C35" s="128" t="s">
        <v>15</v>
      </c>
      <c r="D35" s="75">
        <v>1406.16</v>
      </c>
      <c r="E35" s="75"/>
      <c r="F35" s="74"/>
      <c r="G35" s="197"/>
      <c r="H35" s="408"/>
    </row>
    <row r="36" spans="1:8" s="11" customFormat="1" ht="38.25">
      <c r="A36" s="37" t="s">
        <v>197</v>
      </c>
      <c r="B36" s="86" t="s">
        <v>1434</v>
      </c>
      <c r="C36" s="128" t="s">
        <v>15</v>
      </c>
      <c r="D36" s="75">
        <v>1406.16</v>
      </c>
      <c r="E36" s="75"/>
      <c r="F36" s="74"/>
      <c r="G36" s="197"/>
      <c r="H36" s="406"/>
    </row>
    <row r="37" spans="1:8" s="11" customFormat="1" ht="25.5">
      <c r="A37" s="37" t="s">
        <v>198</v>
      </c>
      <c r="B37" s="86" t="s">
        <v>1639</v>
      </c>
      <c r="C37" s="128" t="s">
        <v>11</v>
      </c>
      <c r="D37" s="75">
        <v>807.29</v>
      </c>
      <c r="E37" s="75"/>
      <c r="F37" s="74"/>
      <c r="G37" s="197"/>
      <c r="H37" s="406"/>
    </row>
    <row r="38" spans="1:8" s="11" customFormat="1">
      <c r="A38" s="407" t="s">
        <v>1515</v>
      </c>
      <c r="B38" s="190" t="s">
        <v>37</v>
      </c>
      <c r="C38" s="191"/>
      <c r="D38" s="74"/>
      <c r="E38" s="74"/>
      <c r="F38" s="371"/>
      <c r="G38" s="197"/>
      <c r="H38" s="406"/>
    </row>
    <row r="39" spans="1:8" s="80" customFormat="1" ht="25.5">
      <c r="A39" s="37" t="s">
        <v>1516</v>
      </c>
      <c r="B39" s="86" t="s">
        <v>1670</v>
      </c>
      <c r="C39" s="128" t="s">
        <v>79</v>
      </c>
      <c r="D39" s="75">
        <v>4377.5</v>
      </c>
      <c r="E39" s="75"/>
      <c r="F39" s="74"/>
      <c r="G39" s="197"/>
      <c r="H39" s="406"/>
    </row>
    <row r="40" spans="1:8" s="11" customFormat="1">
      <c r="A40" s="407" t="s">
        <v>1741</v>
      </c>
      <c r="B40" s="190" t="s">
        <v>1742</v>
      </c>
      <c r="C40" s="191"/>
      <c r="D40" s="74"/>
      <c r="E40" s="74"/>
      <c r="F40" s="371"/>
      <c r="G40" s="197"/>
      <c r="H40" s="406"/>
    </row>
    <row r="41" spans="1:8" s="14" customFormat="1" ht="38.25">
      <c r="A41" s="37" t="s">
        <v>1743</v>
      </c>
      <c r="B41" s="86" t="s">
        <v>1739</v>
      </c>
      <c r="C41" s="128" t="s">
        <v>1740</v>
      </c>
      <c r="D41" s="75">
        <v>2</v>
      </c>
      <c r="E41" s="75"/>
      <c r="F41" s="74"/>
      <c r="G41" s="197"/>
      <c r="H41" s="406"/>
    </row>
    <row r="42" spans="1:8" s="11" customFormat="1">
      <c r="A42" s="407"/>
      <c r="B42" s="190" t="s">
        <v>126</v>
      </c>
      <c r="C42" s="191"/>
      <c r="D42" s="74"/>
      <c r="E42" s="74"/>
      <c r="F42" s="192"/>
      <c r="G42" s="197"/>
      <c r="H42" s="406"/>
    </row>
    <row r="43" spans="1:8" s="14" customFormat="1" collapsed="1">
      <c r="A43" s="409" t="s">
        <v>101</v>
      </c>
      <c r="B43" s="190" t="s">
        <v>1522</v>
      </c>
      <c r="C43" s="193"/>
      <c r="D43" s="74"/>
      <c r="E43" s="74"/>
      <c r="F43" s="370"/>
      <c r="G43" s="197"/>
      <c r="H43" s="406"/>
    </row>
    <row r="44" spans="1:8" s="14" customFormat="1">
      <c r="A44" s="407" t="s">
        <v>118</v>
      </c>
      <c r="B44" s="190" t="s">
        <v>38</v>
      </c>
      <c r="C44" s="193"/>
      <c r="D44" s="74"/>
      <c r="E44" s="74"/>
      <c r="F44" s="370"/>
      <c r="G44" s="197"/>
      <c r="H44" s="406"/>
    </row>
    <row r="45" spans="1:8" s="14" customFormat="1" ht="51">
      <c r="A45" s="37" t="s">
        <v>127</v>
      </c>
      <c r="B45" s="86" t="s">
        <v>1642</v>
      </c>
      <c r="C45" s="128" t="s">
        <v>15</v>
      </c>
      <c r="D45" s="75">
        <v>416.58</v>
      </c>
      <c r="E45" s="75"/>
      <c r="F45" s="74"/>
      <c r="G45" s="197"/>
      <c r="H45" s="152"/>
    </row>
    <row r="46" spans="1:8" s="11" customFormat="1" ht="25.5">
      <c r="A46" s="37" t="s">
        <v>288</v>
      </c>
      <c r="B46" s="86" t="s">
        <v>1696</v>
      </c>
      <c r="C46" s="128" t="s">
        <v>13</v>
      </c>
      <c r="D46" s="75">
        <v>441.64</v>
      </c>
      <c r="E46" s="75"/>
      <c r="F46" s="31"/>
      <c r="G46" s="197"/>
      <c r="H46" s="152"/>
    </row>
    <row r="47" spans="1:8" s="11" customFormat="1" ht="25.5">
      <c r="A47" s="37" t="s">
        <v>1517</v>
      </c>
      <c r="B47" s="86" t="s">
        <v>1643</v>
      </c>
      <c r="C47" s="128" t="s">
        <v>13</v>
      </c>
      <c r="D47" s="75">
        <v>1237.19</v>
      </c>
      <c r="E47" s="75"/>
      <c r="F47" s="31"/>
      <c r="G47" s="197"/>
      <c r="H47" s="152"/>
    </row>
    <row r="48" spans="1:8" s="11" customFormat="1" ht="38.25">
      <c r="A48" s="37" t="s">
        <v>1518</v>
      </c>
      <c r="B48" s="86" t="s">
        <v>1644</v>
      </c>
      <c r="C48" s="128" t="s">
        <v>13</v>
      </c>
      <c r="D48" s="75">
        <v>2218.84</v>
      </c>
      <c r="E48" s="75"/>
      <c r="F48" s="31"/>
      <c r="G48" s="197"/>
      <c r="H48" s="152"/>
    </row>
    <row r="49" spans="1:8" s="11" customFormat="1" ht="25.5">
      <c r="A49" s="37" t="s">
        <v>1519</v>
      </c>
      <c r="B49" s="86" t="s">
        <v>1435</v>
      </c>
      <c r="C49" s="128" t="s">
        <v>11</v>
      </c>
      <c r="D49" s="75">
        <v>12.24</v>
      </c>
      <c r="E49" s="75"/>
      <c r="F49" s="31"/>
      <c r="G49" s="197"/>
      <c r="H49" s="410"/>
    </row>
    <row r="50" spans="1:8" s="11" customFormat="1" ht="38.25">
      <c r="A50" s="37" t="s">
        <v>1520</v>
      </c>
      <c r="B50" s="86" t="s">
        <v>1697</v>
      </c>
      <c r="C50" s="128" t="s">
        <v>11</v>
      </c>
      <c r="D50" s="75">
        <v>59.09</v>
      </c>
      <c r="E50" s="75"/>
      <c r="F50" s="31"/>
      <c r="G50" s="197"/>
      <c r="H50" s="152"/>
    </row>
    <row r="51" spans="1:8" s="11" customFormat="1" ht="51">
      <c r="A51" s="37" t="s">
        <v>1521</v>
      </c>
      <c r="B51" s="86" t="s">
        <v>1426</v>
      </c>
      <c r="C51" s="128" t="s">
        <v>11</v>
      </c>
      <c r="D51" s="75">
        <v>104.62</v>
      </c>
      <c r="E51" s="75"/>
      <c r="F51" s="31"/>
      <c r="G51" s="197"/>
      <c r="H51" s="152"/>
    </row>
    <row r="52" spans="1:8" s="11" customFormat="1" ht="51">
      <c r="A52" s="37" t="s">
        <v>1736</v>
      </c>
      <c r="B52" s="86" t="s">
        <v>1734</v>
      </c>
      <c r="C52" s="128" t="s">
        <v>15</v>
      </c>
      <c r="D52" s="75">
        <v>67.17</v>
      </c>
      <c r="E52" s="75"/>
      <c r="F52" s="31"/>
      <c r="G52" s="197"/>
      <c r="H52" s="410"/>
    </row>
    <row r="53" spans="1:8" s="11" customFormat="1" ht="51">
      <c r="A53" s="37" t="s">
        <v>1737</v>
      </c>
      <c r="B53" s="86" t="s">
        <v>1735</v>
      </c>
      <c r="C53" s="128" t="s">
        <v>15</v>
      </c>
      <c r="D53" s="75">
        <v>608.17999999999995</v>
      </c>
      <c r="E53" s="75"/>
      <c r="F53" s="31"/>
      <c r="G53" s="197"/>
      <c r="H53" s="410"/>
    </row>
    <row r="54" spans="1:8" s="11" customFormat="1">
      <c r="A54" s="407"/>
      <c r="B54" s="190" t="s">
        <v>119</v>
      </c>
      <c r="C54" s="191"/>
      <c r="D54" s="74"/>
      <c r="E54" s="74"/>
      <c r="F54" s="192"/>
      <c r="G54" s="197"/>
      <c r="H54" s="411"/>
    </row>
    <row r="55" spans="1:8" s="80" customFormat="1" collapsed="1">
      <c r="A55" s="407" t="s">
        <v>102</v>
      </c>
      <c r="B55" s="190" t="s">
        <v>1523</v>
      </c>
      <c r="C55" s="193"/>
      <c r="D55" s="74"/>
      <c r="E55" s="74"/>
      <c r="F55" s="195"/>
      <c r="G55" s="197"/>
      <c r="H55" s="410"/>
    </row>
    <row r="56" spans="1:8" s="64" customFormat="1">
      <c r="A56" s="407" t="s">
        <v>120</v>
      </c>
      <c r="B56" s="190" t="s">
        <v>39</v>
      </c>
      <c r="C56" s="193"/>
      <c r="D56" s="74"/>
      <c r="E56" s="74"/>
      <c r="F56" s="195"/>
      <c r="G56" s="197"/>
      <c r="H56" s="411"/>
    </row>
    <row r="57" spans="1:8" s="80" customFormat="1" ht="63.75">
      <c r="A57" s="37" t="s">
        <v>123</v>
      </c>
      <c r="B57" s="86" t="s">
        <v>1698</v>
      </c>
      <c r="C57" s="128" t="s">
        <v>15</v>
      </c>
      <c r="D57" s="75">
        <v>407.51</v>
      </c>
      <c r="E57" s="75"/>
      <c r="F57" s="31"/>
      <c r="G57" s="197"/>
      <c r="H57" s="152"/>
    </row>
    <row r="58" spans="1:8" s="11" customFormat="1" ht="25.5">
      <c r="A58" s="37" t="s">
        <v>124</v>
      </c>
      <c r="B58" s="86" t="s">
        <v>1696</v>
      </c>
      <c r="C58" s="128" t="s">
        <v>13</v>
      </c>
      <c r="D58" s="75">
        <v>154.80000000000001</v>
      </c>
      <c r="E58" s="75"/>
      <c r="F58" s="31"/>
      <c r="G58" s="197"/>
      <c r="H58" s="152"/>
    </row>
    <row r="59" spans="1:8" s="11" customFormat="1" ht="25.5">
      <c r="A59" s="37" t="s">
        <v>179</v>
      </c>
      <c r="B59" s="86" t="s">
        <v>1643</v>
      </c>
      <c r="C59" s="128" t="s">
        <v>13</v>
      </c>
      <c r="D59" s="75">
        <v>1762.72</v>
      </c>
      <c r="E59" s="75"/>
      <c r="F59" s="31"/>
      <c r="G59" s="197"/>
      <c r="H59" s="152"/>
    </row>
    <row r="60" spans="1:8" s="11" customFormat="1" ht="25.5">
      <c r="A60" s="37" t="s">
        <v>212</v>
      </c>
      <c r="B60" s="86" t="s">
        <v>1810</v>
      </c>
      <c r="C60" s="128" t="s">
        <v>13</v>
      </c>
      <c r="D60" s="75">
        <v>1774.79</v>
      </c>
      <c r="E60" s="75"/>
      <c r="F60" s="31"/>
      <c r="G60" s="197"/>
      <c r="H60" s="152"/>
    </row>
    <row r="61" spans="1:8" s="11" customFormat="1" ht="51">
      <c r="A61" s="37" t="s">
        <v>215</v>
      </c>
      <c r="B61" s="86" t="s">
        <v>1426</v>
      </c>
      <c r="C61" s="128" t="s">
        <v>11</v>
      </c>
      <c r="D61" s="75">
        <v>41.3</v>
      </c>
      <c r="E61" s="75"/>
      <c r="F61" s="31"/>
      <c r="G61" s="197"/>
      <c r="H61" s="152"/>
    </row>
    <row r="62" spans="1:8" s="11" customFormat="1" ht="63.75">
      <c r="A62" s="37" t="s">
        <v>222</v>
      </c>
      <c r="B62" s="86" t="s">
        <v>1447</v>
      </c>
      <c r="C62" s="128" t="s">
        <v>15</v>
      </c>
      <c r="D62" s="75">
        <v>82.04</v>
      </c>
      <c r="E62" s="75"/>
      <c r="F62" s="31"/>
      <c r="G62" s="197"/>
      <c r="H62" s="410"/>
    </row>
    <row r="63" spans="1:8" s="103" customFormat="1" ht="51">
      <c r="A63" s="37" t="s">
        <v>1346</v>
      </c>
      <c r="B63" s="86" t="s">
        <v>1448</v>
      </c>
      <c r="C63" s="128" t="s">
        <v>11</v>
      </c>
      <c r="D63" s="75">
        <v>86.86</v>
      </c>
      <c r="E63" s="75"/>
      <c r="F63" s="31"/>
      <c r="G63" s="197"/>
      <c r="H63" s="410"/>
    </row>
    <row r="64" spans="1:8" s="11" customFormat="1">
      <c r="A64" s="407" t="s">
        <v>217</v>
      </c>
      <c r="B64" s="190" t="s">
        <v>40</v>
      </c>
      <c r="C64" s="193"/>
      <c r="D64" s="74"/>
      <c r="E64" s="74"/>
      <c r="F64" s="195"/>
      <c r="G64" s="197"/>
      <c r="H64" s="410"/>
    </row>
    <row r="65" spans="1:11" s="11" customFormat="1" ht="63.75">
      <c r="A65" s="412" t="s">
        <v>218</v>
      </c>
      <c r="B65" s="86" t="s">
        <v>1733</v>
      </c>
      <c r="C65" s="128" t="s">
        <v>15</v>
      </c>
      <c r="D65" s="75">
        <v>73.66</v>
      </c>
      <c r="E65" s="75"/>
      <c r="F65" s="31"/>
      <c r="G65" s="197"/>
      <c r="H65" s="410"/>
    </row>
    <row r="66" spans="1:11" s="11" customFormat="1">
      <c r="A66" s="407" t="s">
        <v>1409</v>
      </c>
      <c r="B66" s="190" t="s">
        <v>22</v>
      </c>
      <c r="C66" s="193"/>
      <c r="D66" s="74"/>
      <c r="E66" s="74"/>
      <c r="F66" s="195"/>
      <c r="G66" s="197"/>
      <c r="H66" s="410"/>
    </row>
    <row r="67" spans="1:11" s="11" customFormat="1" ht="25.5">
      <c r="A67" s="37" t="s">
        <v>1339</v>
      </c>
      <c r="B67" s="86" t="s">
        <v>1450</v>
      </c>
      <c r="C67" s="128" t="s">
        <v>15</v>
      </c>
      <c r="D67" s="75">
        <v>608.17999999999995</v>
      </c>
      <c r="E67" s="75"/>
      <c r="F67" s="31"/>
      <c r="G67" s="197"/>
      <c r="H67" s="410"/>
    </row>
    <row r="68" spans="1:11" s="11" customFormat="1" ht="63.75">
      <c r="A68" s="37" t="s">
        <v>1340</v>
      </c>
      <c r="B68" s="86" t="s">
        <v>1744</v>
      </c>
      <c r="C68" s="128" t="s">
        <v>16</v>
      </c>
      <c r="D68" s="75">
        <v>137.25</v>
      </c>
      <c r="E68" s="75"/>
      <c r="F68" s="31"/>
      <c r="G68" s="197"/>
      <c r="H68" s="410"/>
    </row>
    <row r="69" spans="1:11" s="11" customFormat="1" ht="38.25">
      <c r="A69" s="37" t="s">
        <v>1390</v>
      </c>
      <c r="B69" s="86" t="s">
        <v>1745</v>
      </c>
      <c r="C69" s="128" t="s">
        <v>16</v>
      </c>
      <c r="D69" s="75">
        <v>188</v>
      </c>
      <c r="E69" s="75"/>
      <c r="F69" s="31"/>
      <c r="G69" s="197"/>
      <c r="H69" s="410"/>
    </row>
    <row r="70" spans="1:11" s="11" customFormat="1" ht="51">
      <c r="A70" s="37" t="s">
        <v>1524</v>
      </c>
      <c r="B70" s="86" t="s">
        <v>1640</v>
      </c>
      <c r="C70" s="128" t="s">
        <v>16</v>
      </c>
      <c r="D70" s="75">
        <v>12.5</v>
      </c>
      <c r="E70" s="75"/>
      <c r="F70" s="31"/>
      <c r="G70" s="197"/>
      <c r="H70" s="410"/>
    </row>
    <row r="71" spans="1:11" s="11" customFormat="1">
      <c r="A71" s="412" t="s">
        <v>1525</v>
      </c>
      <c r="B71" s="86" t="s">
        <v>1451</v>
      </c>
      <c r="C71" s="128" t="s">
        <v>15</v>
      </c>
      <c r="D71" s="75">
        <v>608.17999999999995</v>
      </c>
      <c r="E71" s="75"/>
      <c r="F71" s="31"/>
      <c r="G71" s="197"/>
      <c r="H71" s="410"/>
    </row>
    <row r="72" spans="1:11" s="11" customFormat="1" ht="25.5">
      <c r="A72" s="37" t="s">
        <v>1641</v>
      </c>
      <c r="B72" s="86" t="s">
        <v>1452</v>
      </c>
      <c r="C72" s="128" t="s">
        <v>15</v>
      </c>
      <c r="D72" s="75">
        <v>608.17999999999995</v>
      </c>
      <c r="E72" s="75"/>
      <c r="F72" s="31"/>
      <c r="G72" s="197"/>
      <c r="H72" s="410"/>
    </row>
    <row r="73" spans="1:11" s="11" customFormat="1">
      <c r="A73" s="407"/>
      <c r="B73" s="190" t="s">
        <v>121</v>
      </c>
      <c r="C73" s="191"/>
      <c r="D73" s="74"/>
      <c r="E73" s="74"/>
      <c r="F73" s="192"/>
      <c r="G73" s="197"/>
      <c r="H73" s="411"/>
    </row>
    <row r="74" spans="1:11" s="11" customFormat="1" ht="25.5">
      <c r="A74" s="407" t="s">
        <v>103</v>
      </c>
      <c r="B74" s="190" t="s">
        <v>1526</v>
      </c>
      <c r="C74" s="193"/>
      <c r="D74" s="74"/>
      <c r="E74" s="74"/>
      <c r="F74" s="195"/>
      <c r="G74" s="197"/>
      <c r="H74" s="410"/>
    </row>
    <row r="75" spans="1:11" s="103" customFormat="1">
      <c r="A75" s="407" t="s">
        <v>122</v>
      </c>
      <c r="B75" s="190" t="s">
        <v>41</v>
      </c>
      <c r="C75" s="193"/>
      <c r="D75" s="74"/>
      <c r="E75" s="74"/>
      <c r="F75" s="195"/>
      <c r="G75" s="197"/>
      <c r="H75" s="410"/>
    </row>
    <row r="76" spans="1:11" s="103" customFormat="1" ht="38.25">
      <c r="A76" s="37" t="s">
        <v>129</v>
      </c>
      <c r="B76" s="86" t="s">
        <v>1476</v>
      </c>
      <c r="C76" s="128" t="s">
        <v>15</v>
      </c>
      <c r="D76" s="75">
        <v>116.4</v>
      </c>
      <c r="E76" s="75"/>
      <c r="F76" s="31"/>
      <c r="G76" s="197"/>
      <c r="H76" s="411"/>
    </row>
    <row r="77" spans="1:11" s="103" customFormat="1" ht="63.75">
      <c r="A77" s="37" t="s">
        <v>228</v>
      </c>
      <c r="B77" s="86" t="s">
        <v>1811</v>
      </c>
      <c r="C77" s="128" t="s">
        <v>15</v>
      </c>
      <c r="D77" s="75">
        <v>321.08</v>
      </c>
      <c r="E77" s="75"/>
      <c r="F77" s="31"/>
      <c r="G77" s="197"/>
      <c r="H77" s="413"/>
    </row>
    <row r="78" spans="1:11" s="11" customFormat="1" ht="51">
      <c r="A78" s="37" t="s">
        <v>297</v>
      </c>
      <c r="B78" s="86" t="s">
        <v>1852</v>
      </c>
      <c r="C78" s="128" t="s">
        <v>15</v>
      </c>
      <c r="D78" s="75">
        <v>60.68</v>
      </c>
      <c r="E78" s="75"/>
      <c r="F78" s="31"/>
      <c r="G78" s="197"/>
      <c r="H78" s="408"/>
      <c r="J78" s="197" t="s">
        <v>113</v>
      </c>
      <c r="K78" s="394">
        <v>87473</v>
      </c>
    </row>
    <row r="79" spans="1:11" s="11" customFormat="1" ht="25.5">
      <c r="A79" s="37" t="s">
        <v>298</v>
      </c>
      <c r="B79" s="86" t="s">
        <v>1396</v>
      </c>
      <c r="C79" s="128" t="s">
        <v>16</v>
      </c>
      <c r="D79" s="75">
        <v>55.4</v>
      </c>
      <c r="E79" s="75"/>
      <c r="F79" s="31"/>
      <c r="G79" s="197"/>
      <c r="H79" s="411"/>
    </row>
    <row r="80" spans="1:11" s="11" customFormat="1" ht="51">
      <c r="A80" s="37" t="s">
        <v>1103</v>
      </c>
      <c r="B80" s="86" t="s">
        <v>1812</v>
      </c>
      <c r="C80" s="128" t="s">
        <v>15</v>
      </c>
      <c r="D80" s="75">
        <v>79.98</v>
      </c>
      <c r="E80" s="75"/>
      <c r="F80" s="31"/>
      <c r="G80" s="197"/>
      <c r="H80" s="413"/>
    </row>
    <row r="81" spans="1:8" s="11" customFormat="1">
      <c r="A81" s="407" t="s">
        <v>293</v>
      </c>
      <c r="B81" s="190" t="s">
        <v>227</v>
      </c>
      <c r="C81" s="193"/>
      <c r="D81" s="74"/>
      <c r="E81" s="74"/>
      <c r="F81" s="195"/>
      <c r="G81" s="197"/>
      <c r="H81" s="410"/>
    </row>
    <row r="82" spans="1:8" s="63" customFormat="1" ht="51">
      <c r="A82" s="37" t="s">
        <v>294</v>
      </c>
      <c r="B82" s="86" t="s">
        <v>1242</v>
      </c>
      <c r="C82" s="128" t="s">
        <v>11</v>
      </c>
      <c r="D82" s="75">
        <v>0.19</v>
      </c>
      <c r="E82" s="75"/>
      <c r="F82" s="31"/>
      <c r="G82" s="197"/>
      <c r="H82" s="410"/>
    </row>
    <row r="83" spans="1:8" s="63" customFormat="1">
      <c r="A83" s="407"/>
      <c r="B83" s="190" t="s">
        <v>171</v>
      </c>
      <c r="C83" s="191"/>
      <c r="D83" s="74"/>
      <c r="E83" s="74"/>
      <c r="F83" s="192"/>
      <c r="G83" s="197"/>
      <c r="H83" s="410"/>
    </row>
    <row r="84" spans="1:8" s="62" customFormat="1" collapsed="1">
      <c r="A84" s="407" t="s">
        <v>104</v>
      </c>
      <c r="B84" s="190" t="s">
        <v>1527</v>
      </c>
      <c r="C84" s="193"/>
      <c r="D84" s="74"/>
      <c r="E84" s="74"/>
      <c r="F84" s="195"/>
      <c r="G84" s="197"/>
      <c r="H84" s="410"/>
    </row>
    <row r="85" spans="1:8" s="62" customFormat="1">
      <c r="A85" s="407" t="s">
        <v>136</v>
      </c>
      <c r="B85" s="190" t="s">
        <v>1528</v>
      </c>
      <c r="C85" s="193"/>
      <c r="D85" s="74"/>
      <c r="E85" s="74"/>
      <c r="F85" s="195"/>
      <c r="G85" s="197"/>
      <c r="H85" s="410"/>
    </row>
    <row r="86" spans="1:8" s="62" customFormat="1" ht="38.25">
      <c r="A86" s="100" t="s">
        <v>138</v>
      </c>
      <c r="B86" s="86" t="s">
        <v>1699</v>
      </c>
      <c r="C86" s="128" t="s">
        <v>86</v>
      </c>
      <c r="D86" s="75">
        <v>1</v>
      </c>
      <c r="E86" s="75"/>
      <c r="F86" s="31"/>
      <c r="G86" s="197"/>
      <c r="H86" s="413"/>
    </row>
    <row r="87" spans="1:8" s="62" customFormat="1" ht="25.5">
      <c r="A87" s="100" t="s">
        <v>170</v>
      </c>
      <c r="B87" s="86" t="s">
        <v>1700</v>
      </c>
      <c r="C87" s="128" t="s">
        <v>16</v>
      </c>
      <c r="D87" s="75">
        <v>10.4</v>
      </c>
      <c r="E87" s="75"/>
      <c r="F87" s="31"/>
      <c r="G87" s="197"/>
      <c r="H87" s="413"/>
    </row>
    <row r="88" spans="1:8" s="62" customFormat="1">
      <c r="A88" s="407" t="s">
        <v>137</v>
      </c>
      <c r="B88" s="190" t="s">
        <v>1395</v>
      </c>
      <c r="C88" s="30"/>
      <c r="D88" s="74"/>
      <c r="E88" s="74"/>
      <c r="F88" s="31"/>
      <c r="G88" s="197"/>
      <c r="H88" s="410"/>
    </row>
    <row r="89" spans="1:8" s="63" customFormat="1" ht="51">
      <c r="A89" s="100" t="s">
        <v>139</v>
      </c>
      <c r="B89" s="86" t="s">
        <v>1746</v>
      </c>
      <c r="C89" s="128" t="s">
        <v>1850</v>
      </c>
      <c r="D89" s="75">
        <v>1</v>
      </c>
      <c r="E89" s="75"/>
      <c r="F89" s="31"/>
      <c r="G89" s="197"/>
      <c r="H89" s="410"/>
    </row>
    <row r="90" spans="1:8" s="63" customFormat="1" ht="51">
      <c r="A90" s="100" t="s">
        <v>172</v>
      </c>
      <c r="B90" s="86" t="s">
        <v>1747</v>
      </c>
      <c r="C90" s="128" t="s">
        <v>1850</v>
      </c>
      <c r="D90" s="75">
        <v>2</v>
      </c>
      <c r="E90" s="75"/>
      <c r="F90" s="31"/>
      <c r="G90" s="197"/>
      <c r="H90" s="410"/>
    </row>
    <row r="91" spans="1:8" s="63" customFormat="1">
      <c r="A91" s="407" t="s">
        <v>1135</v>
      </c>
      <c r="B91" s="190" t="s">
        <v>1427</v>
      </c>
      <c r="C91" s="30"/>
      <c r="D91" s="251"/>
      <c r="E91" s="74"/>
      <c r="F91" s="31"/>
      <c r="G91" s="196"/>
      <c r="H91" s="410"/>
    </row>
    <row r="92" spans="1:8" s="63" customFormat="1" ht="89.25">
      <c r="A92" s="100" t="s">
        <v>1136</v>
      </c>
      <c r="B92" s="86" t="s">
        <v>1748</v>
      </c>
      <c r="C92" s="128" t="s">
        <v>86</v>
      </c>
      <c r="D92" s="75">
        <v>4</v>
      </c>
      <c r="E92" s="75"/>
      <c r="F92" s="31"/>
      <c r="G92" s="197"/>
      <c r="H92" s="410"/>
    </row>
    <row r="93" spans="1:8" s="63" customFormat="1" ht="89.25">
      <c r="A93" s="100" t="s">
        <v>1436</v>
      </c>
      <c r="B93" s="86" t="s">
        <v>1749</v>
      </c>
      <c r="C93" s="128" t="s">
        <v>86</v>
      </c>
      <c r="D93" s="75">
        <v>2</v>
      </c>
      <c r="E93" s="75"/>
      <c r="F93" s="31"/>
      <c r="G93" s="197"/>
      <c r="H93" s="410"/>
    </row>
    <row r="94" spans="1:8" s="63" customFormat="1">
      <c r="A94" s="407" t="s">
        <v>1529</v>
      </c>
      <c r="B94" s="190" t="s">
        <v>43</v>
      </c>
      <c r="C94" s="193"/>
      <c r="D94" s="74"/>
      <c r="E94" s="74"/>
      <c r="F94" s="195"/>
      <c r="G94" s="197"/>
      <c r="H94" s="410"/>
    </row>
    <row r="95" spans="1:8" s="62" customFormat="1" ht="102">
      <c r="A95" s="37" t="s">
        <v>1530</v>
      </c>
      <c r="B95" s="86" t="s">
        <v>1438</v>
      </c>
      <c r="C95" s="128" t="s">
        <v>86</v>
      </c>
      <c r="D95" s="75">
        <v>1</v>
      </c>
      <c r="E95" s="75"/>
      <c r="F95" s="31"/>
      <c r="G95" s="197"/>
      <c r="H95" s="410"/>
    </row>
    <row r="96" spans="1:8" s="63" customFormat="1" ht="102">
      <c r="A96" s="37" t="s">
        <v>1531</v>
      </c>
      <c r="B96" s="86" t="s">
        <v>1437</v>
      </c>
      <c r="C96" s="128" t="s">
        <v>86</v>
      </c>
      <c r="D96" s="75">
        <v>1</v>
      </c>
      <c r="E96" s="75"/>
      <c r="F96" s="31"/>
      <c r="G96" s="197"/>
      <c r="H96" s="410"/>
    </row>
    <row r="97" spans="1:8" s="63" customFormat="1" ht="102">
      <c r="A97" s="37" t="s">
        <v>1532</v>
      </c>
      <c r="B97" s="86" t="s">
        <v>1439</v>
      </c>
      <c r="C97" s="128" t="s">
        <v>86</v>
      </c>
      <c r="D97" s="75">
        <v>2</v>
      </c>
      <c r="E97" s="75"/>
      <c r="F97" s="31"/>
      <c r="G97" s="197"/>
      <c r="H97" s="410"/>
    </row>
    <row r="98" spans="1:8" s="63" customFormat="1">
      <c r="A98" s="407" t="s">
        <v>1533</v>
      </c>
      <c r="B98" s="190" t="s">
        <v>302</v>
      </c>
      <c r="C98" s="193"/>
      <c r="D98" s="74"/>
      <c r="E98" s="74"/>
      <c r="F98" s="195"/>
      <c r="G98" s="197"/>
      <c r="H98" s="410"/>
    </row>
    <row r="99" spans="1:8" s="62" customFormat="1" ht="25.5">
      <c r="A99" s="100" t="s">
        <v>1534</v>
      </c>
      <c r="B99" s="86" t="s">
        <v>1672</v>
      </c>
      <c r="C99" s="128" t="s">
        <v>15</v>
      </c>
      <c r="D99" s="75">
        <v>8.16</v>
      </c>
      <c r="E99" s="75"/>
      <c r="F99" s="31"/>
      <c r="G99" s="197"/>
      <c r="H99" s="410"/>
    </row>
    <row r="100" spans="1:8" s="63" customFormat="1">
      <c r="A100" s="100" t="s">
        <v>1535</v>
      </c>
      <c r="B100" s="86" t="s">
        <v>1714</v>
      </c>
      <c r="C100" s="128" t="s">
        <v>15</v>
      </c>
      <c r="D100" s="75">
        <v>1.6</v>
      </c>
      <c r="E100" s="75"/>
      <c r="F100" s="31"/>
      <c r="G100" s="197"/>
      <c r="H100" s="410"/>
    </row>
    <row r="101" spans="1:8" s="63" customFormat="1">
      <c r="A101" s="407" t="s">
        <v>1536</v>
      </c>
      <c r="B101" s="190" t="s">
        <v>44</v>
      </c>
      <c r="C101" s="193"/>
      <c r="D101" s="74"/>
      <c r="E101" s="74"/>
      <c r="F101" s="195"/>
      <c r="G101" s="197"/>
      <c r="H101" s="410"/>
    </row>
    <row r="102" spans="1:8" s="103" customFormat="1">
      <c r="A102" s="37" t="s">
        <v>1537</v>
      </c>
      <c r="B102" s="86" t="s">
        <v>1713</v>
      </c>
      <c r="C102" s="128" t="s">
        <v>15</v>
      </c>
      <c r="D102" s="75">
        <v>1.6</v>
      </c>
      <c r="E102" s="75"/>
      <c r="F102" s="31"/>
      <c r="G102" s="197"/>
      <c r="H102" s="410"/>
    </row>
    <row r="103" spans="1:8" s="63" customFormat="1">
      <c r="A103" s="407" t="s">
        <v>1539</v>
      </c>
      <c r="B103" s="190" t="s">
        <v>45</v>
      </c>
      <c r="C103" s="193"/>
      <c r="D103" s="74"/>
      <c r="E103" s="74"/>
      <c r="F103" s="195"/>
      <c r="G103" s="197"/>
      <c r="H103" s="410"/>
    </row>
    <row r="104" spans="1:8" s="62" customFormat="1" ht="25.5" collapsed="1">
      <c r="A104" s="37" t="s">
        <v>1538</v>
      </c>
      <c r="B104" s="86" t="s">
        <v>1712</v>
      </c>
      <c r="C104" s="128" t="s">
        <v>15</v>
      </c>
      <c r="D104" s="75">
        <v>3.24</v>
      </c>
      <c r="E104" s="75"/>
      <c r="F104" s="31"/>
      <c r="G104" s="197"/>
      <c r="H104" s="410"/>
    </row>
    <row r="105" spans="1:8" s="62" customFormat="1">
      <c r="A105" s="407"/>
      <c r="B105" s="190" t="s">
        <v>140</v>
      </c>
      <c r="C105" s="191"/>
      <c r="D105" s="74"/>
      <c r="E105" s="74"/>
      <c r="F105" s="192"/>
      <c r="G105" s="197"/>
      <c r="H105" s="410"/>
    </row>
    <row r="106" spans="1:8" s="62" customFormat="1">
      <c r="A106" s="409" t="s">
        <v>105</v>
      </c>
      <c r="B106" s="190" t="s">
        <v>46</v>
      </c>
      <c r="C106" s="193"/>
      <c r="D106" s="74"/>
      <c r="E106" s="74"/>
      <c r="F106" s="195"/>
      <c r="G106" s="197"/>
      <c r="H106" s="410"/>
    </row>
    <row r="107" spans="1:8" s="63" customFormat="1">
      <c r="A107" s="407" t="s">
        <v>141</v>
      </c>
      <c r="B107" s="190" t="s">
        <v>47</v>
      </c>
      <c r="C107" s="193"/>
      <c r="D107" s="74"/>
      <c r="E107" s="74"/>
      <c r="F107" s="195"/>
      <c r="G107" s="197"/>
      <c r="H107" s="410"/>
    </row>
    <row r="108" spans="1:8" s="103" customFormat="1" ht="63.75">
      <c r="A108" s="37" t="s">
        <v>142</v>
      </c>
      <c r="B108" s="86" t="s">
        <v>1857</v>
      </c>
      <c r="C108" s="128" t="s">
        <v>13</v>
      </c>
      <c r="D108" s="75">
        <v>10708</v>
      </c>
      <c r="E108" s="75"/>
      <c r="F108" s="31"/>
      <c r="G108" s="197"/>
      <c r="H108" s="152"/>
    </row>
    <row r="109" spans="1:8" s="63" customFormat="1">
      <c r="A109" s="407" t="s">
        <v>151</v>
      </c>
      <c r="B109" s="190" t="s">
        <v>48</v>
      </c>
      <c r="C109" s="193"/>
      <c r="D109" s="74"/>
      <c r="E109" s="74"/>
      <c r="F109" s="195"/>
      <c r="G109" s="197"/>
      <c r="H109" s="410"/>
    </row>
    <row r="110" spans="1:8" s="62" customFormat="1" ht="76.5" collapsed="1">
      <c r="A110" s="412" t="s">
        <v>152</v>
      </c>
      <c r="B110" s="86" t="s">
        <v>1777</v>
      </c>
      <c r="C110" s="128" t="s">
        <v>15</v>
      </c>
      <c r="D110" s="75">
        <v>980.4</v>
      </c>
      <c r="E110" s="75"/>
      <c r="F110" s="313"/>
      <c r="G110" s="314"/>
      <c r="H110" s="414"/>
    </row>
    <row r="111" spans="1:8" s="62" customFormat="1">
      <c r="A111" s="407"/>
      <c r="B111" s="190" t="s">
        <v>178</v>
      </c>
      <c r="C111" s="191"/>
      <c r="D111" s="74"/>
      <c r="E111" s="74"/>
      <c r="F111" s="192"/>
      <c r="G111" s="197"/>
      <c r="H111" s="410"/>
    </row>
    <row r="112" spans="1:8" s="62" customFormat="1">
      <c r="A112" s="409" t="s">
        <v>106</v>
      </c>
      <c r="B112" s="190" t="s">
        <v>49</v>
      </c>
      <c r="C112" s="193"/>
      <c r="D112" s="74"/>
      <c r="E112" s="74"/>
      <c r="F112" s="195"/>
      <c r="G112" s="197"/>
      <c r="H112" s="410"/>
    </row>
    <row r="113" spans="1:8" s="63" customFormat="1" ht="25.5">
      <c r="A113" s="407" t="s">
        <v>235</v>
      </c>
      <c r="B113" s="190" t="s">
        <v>50</v>
      </c>
      <c r="C113" s="193"/>
      <c r="D113" s="74"/>
      <c r="E113" s="74"/>
      <c r="F113" s="195"/>
      <c r="G113" s="197"/>
      <c r="H113" s="410"/>
    </row>
    <row r="114" spans="1:8" s="63" customFormat="1" ht="25.5">
      <c r="A114" s="37" t="s">
        <v>236</v>
      </c>
      <c r="B114" s="86" t="s">
        <v>1433</v>
      </c>
      <c r="C114" s="128" t="s">
        <v>15</v>
      </c>
      <c r="D114" s="75">
        <v>494.31</v>
      </c>
      <c r="E114" s="75"/>
      <c r="F114" s="31"/>
      <c r="G114" s="197"/>
      <c r="H114" s="413"/>
    </row>
    <row r="115" spans="1:8" s="63" customFormat="1">
      <c r="A115" s="407"/>
      <c r="B115" s="190" t="s">
        <v>174</v>
      </c>
      <c r="C115" s="191"/>
      <c r="D115" s="74"/>
      <c r="E115" s="74"/>
      <c r="F115" s="192"/>
      <c r="G115" s="197"/>
      <c r="H115" s="410"/>
    </row>
    <row r="116" spans="1:8" s="62" customFormat="1" ht="25.5">
      <c r="A116" s="409" t="s">
        <v>107</v>
      </c>
      <c r="B116" s="190" t="s">
        <v>1540</v>
      </c>
      <c r="C116" s="193"/>
      <c r="D116" s="74"/>
      <c r="E116" s="74"/>
      <c r="F116" s="195"/>
      <c r="G116" s="197"/>
      <c r="H116" s="410"/>
    </row>
    <row r="117" spans="1:8" s="63" customFormat="1">
      <c r="A117" s="409" t="s">
        <v>182</v>
      </c>
      <c r="B117" s="190" t="s">
        <v>51</v>
      </c>
      <c r="C117" s="193"/>
      <c r="D117" s="74"/>
      <c r="E117" s="74"/>
      <c r="F117" s="195"/>
      <c r="G117" s="197"/>
      <c r="H117" s="410"/>
    </row>
    <row r="118" spans="1:8" s="63" customFormat="1">
      <c r="A118" s="407" t="s">
        <v>183</v>
      </c>
      <c r="B118" s="190" t="s">
        <v>52</v>
      </c>
      <c r="C118" s="193"/>
      <c r="D118" s="74"/>
      <c r="E118" s="74"/>
      <c r="F118" s="195"/>
      <c r="G118" s="197"/>
      <c r="H118" s="410"/>
    </row>
    <row r="119" spans="1:8" s="63" customFormat="1" ht="25.5">
      <c r="A119" s="37" t="s">
        <v>1541</v>
      </c>
      <c r="B119" s="86" t="s">
        <v>1430</v>
      </c>
      <c r="C119" s="128" t="s">
        <v>15</v>
      </c>
      <c r="D119" s="75">
        <v>64.91</v>
      </c>
      <c r="E119" s="75"/>
      <c r="F119" s="31"/>
      <c r="G119" s="197"/>
      <c r="H119" s="413"/>
    </row>
    <row r="120" spans="1:8" s="63" customFormat="1" ht="38.25">
      <c r="A120" s="37" t="s">
        <v>1542</v>
      </c>
      <c r="B120" s="86" t="s">
        <v>1431</v>
      </c>
      <c r="C120" s="128" t="s">
        <v>15</v>
      </c>
      <c r="D120" s="75">
        <v>64.91</v>
      </c>
      <c r="E120" s="75"/>
      <c r="F120" s="31"/>
      <c r="G120" s="197"/>
      <c r="H120" s="413"/>
    </row>
    <row r="121" spans="1:8" s="63" customFormat="1">
      <c r="A121" s="409" t="s">
        <v>184</v>
      </c>
      <c r="B121" s="190" t="s">
        <v>53</v>
      </c>
      <c r="C121" s="193"/>
      <c r="D121" s="74"/>
      <c r="E121" s="74"/>
      <c r="F121" s="195"/>
      <c r="G121" s="197"/>
      <c r="H121" s="410"/>
    </row>
    <row r="122" spans="1:8" s="63" customFormat="1">
      <c r="A122" s="407" t="s">
        <v>185</v>
      </c>
      <c r="B122" s="190" t="s">
        <v>52</v>
      </c>
      <c r="C122" s="193"/>
      <c r="D122" s="74"/>
      <c r="E122" s="74"/>
      <c r="F122" s="195"/>
      <c r="G122" s="197"/>
      <c r="H122" s="410"/>
    </row>
    <row r="123" spans="1:8" s="63" customFormat="1" ht="25.5">
      <c r="A123" s="37" t="s">
        <v>1547</v>
      </c>
      <c r="B123" s="86" t="s">
        <v>1645</v>
      </c>
      <c r="C123" s="128" t="s">
        <v>15</v>
      </c>
      <c r="D123" s="75">
        <v>1060.2</v>
      </c>
      <c r="E123" s="75"/>
      <c r="F123" s="31"/>
      <c r="G123" s="197"/>
      <c r="H123" s="413"/>
    </row>
    <row r="124" spans="1:8" s="63" customFormat="1" ht="38.25">
      <c r="A124" s="37" t="s">
        <v>1548</v>
      </c>
      <c r="B124" s="86" t="s">
        <v>1701</v>
      </c>
      <c r="C124" s="128" t="s">
        <v>15</v>
      </c>
      <c r="D124" s="75">
        <v>359.86</v>
      </c>
      <c r="E124" s="75"/>
      <c r="F124" s="31"/>
      <c r="G124" s="197"/>
      <c r="H124" s="413"/>
    </row>
    <row r="125" spans="1:8" s="63" customFormat="1" ht="38.25">
      <c r="A125" s="37" t="s">
        <v>1549</v>
      </c>
      <c r="B125" s="86" t="s">
        <v>1702</v>
      </c>
      <c r="C125" s="128" t="s">
        <v>15</v>
      </c>
      <c r="D125" s="75">
        <v>687.49</v>
      </c>
      <c r="E125" s="75"/>
      <c r="F125" s="31"/>
      <c r="G125" s="197"/>
      <c r="H125" s="413"/>
    </row>
    <row r="126" spans="1:8" s="63" customFormat="1">
      <c r="A126" s="407" t="s">
        <v>1543</v>
      </c>
      <c r="B126" s="190" t="s">
        <v>54</v>
      </c>
      <c r="C126" s="193"/>
      <c r="D126" s="74"/>
      <c r="E126" s="74"/>
      <c r="F126" s="195"/>
      <c r="G126" s="197"/>
      <c r="H126" s="410"/>
    </row>
    <row r="127" spans="1:8" s="63" customFormat="1" ht="25.5">
      <c r="A127" s="37" t="s">
        <v>308</v>
      </c>
      <c r="B127" s="86" t="s">
        <v>1715</v>
      </c>
      <c r="C127" s="128" t="s">
        <v>15</v>
      </c>
      <c r="D127" s="75">
        <v>55.1</v>
      </c>
      <c r="E127" s="75"/>
      <c r="F127" s="31"/>
      <c r="G127" s="314"/>
      <c r="H127" s="414"/>
    </row>
    <row r="128" spans="1:8" s="63" customFormat="1" ht="38.25">
      <c r="A128" s="37" t="s">
        <v>309</v>
      </c>
      <c r="B128" s="86" t="s">
        <v>1858</v>
      </c>
      <c r="C128" s="128" t="s">
        <v>15</v>
      </c>
      <c r="D128" s="75">
        <v>38.82</v>
      </c>
      <c r="E128" s="75"/>
      <c r="F128" s="31"/>
      <c r="G128" s="197"/>
      <c r="H128" s="410"/>
    </row>
    <row r="129" spans="1:8" s="63" customFormat="1" ht="38.25">
      <c r="A129" s="37" t="s">
        <v>1544</v>
      </c>
      <c r="B129" s="86" t="s">
        <v>1428</v>
      </c>
      <c r="C129" s="128" t="s">
        <v>15</v>
      </c>
      <c r="D129" s="75">
        <v>40.31</v>
      </c>
      <c r="E129" s="75"/>
      <c r="F129" s="31"/>
      <c r="G129" s="197"/>
      <c r="H129" s="410"/>
    </row>
    <row r="130" spans="1:8" s="63" customFormat="1" ht="51">
      <c r="A130" s="37" t="s">
        <v>1545</v>
      </c>
      <c r="B130" s="86" t="s">
        <v>1865</v>
      </c>
      <c r="C130" s="128" t="s">
        <v>15</v>
      </c>
      <c r="D130" s="75">
        <v>29</v>
      </c>
      <c r="E130" s="75"/>
      <c r="F130" s="31"/>
      <c r="G130" s="197"/>
      <c r="H130" s="423"/>
    </row>
    <row r="131" spans="1:8" s="63" customFormat="1" ht="76.5">
      <c r="A131" s="37" t="s">
        <v>1546</v>
      </c>
      <c r="B131" s="86" t="s">
        <v>1429</v>
      </c>
      <c r="C131" s="128" t="s">
        <v>15</v>
      </c>
      <c r="D131" s="75">
        <v>245.36</v>
      </c>
      <c r="E131" s="75"/>
      <c r="F131" s="31"/>
      <c r="G131" s="197"/>
      <c r="H131" s="410"/>
    </row>
    <row r="132" spans="1:8" s="63" customFormat="1">
      <c r="A132" s="37" t="s">
        <v>1750</v>
      </c>
      <c r="B132" s="86" t="s">
        <v>1755</v>
      </c>
      <c r="C132" s="128" t="s">
        <v>16</v>
      </c>
      <c r="D132" s="75">
        <v>49.6</v>
      </c>
      <c r="E132" s="75"/>
      <c r="F132" s="31"/>
      <c r="G132" s="197"/>
      <c r="H132" s="410"/>
    </row>
    <row r="133" spans="1:8" s="63" customFormat="1">
      <c r="A133" s="407"/>
      <c r="B133" s="190" t="s">
        <v>188</v>
      </c>
      <c r="C133" s="191"/>
      <c r="D133" s="74"/>
      <c r="E133" s="74"/>
      <c r="F133" s="192"/>
      <c r="G133" s="197"/>
      <c r="H133" s="410"/>
    </row>
    <row r="134" spans="1:8" s="62" customFormat="1">
      <c r="A134" s="409" t="s">
        <v>148</v>
      </c>
      <c r="B134" s="190" t="s">
        <v>55</v>
      </c>
      <c r="C134" s="193"/>
      <c r="D134" s="74"/>
      <c r="E134" s="74"/>
      <c r="F134" s="195"/>
      <c r="G134" s="197"/>
      <c r="H134" s="410"/>
    </row>
    <row r="135" spans="1:8" s="63" customFormat="1">
      <c r="A135" s="407" t="s">
        <v>154</v>
      </c>
      <c r="B135" s="190" t="s">
        <v>56</v>
      </c>
      <c r="C135" s="193"/>
      <c r="D135" s="74"/>
      <c r="E135" s="74"/>
      <c r="F135" s="195"/>
      <c r="G135" s="197"/>
      <c r="H135" s="410"/>
    </row>
    <row r="136" spans="1:8" s="63" customFormat="1" ht="38.25">
      <c r="A136" s="37" t="s">
        <v>149</v>
      </c>
      <c r="B136" s="86" t="s">
        <v>1813</v>
      </c>
      <c r="C136" s="128" t="s">
        <v>15</v>
      </c>
      <c r="D136" s="75">
        <v>64.91</v>
      </c>
      <c r="E136" s="75"/>
      <c r="F136" s="31"/>
      <c r="G136" s="197"/>
      <c r="H136" s="413"/>
    </row>
    <row r="137" spans="1:8" s="63" customFormat="1">
      <c r="A137" s="407" t="s">
        <v>1550</v>
      </c>
      <c r="B137" s="190" t="s">
        <v>504</v>
      </c>
      <c r="C137" s="193"/>
      <c r="D137" s="74"/>
      <c r="E137" s="74"/>
      <c r="F137" s="195"/>
      <c r="G137" s="197"/>
      <c r="H137" s="410"/>
    </row>
    <row r="138" spans="1:8" s="63" customFormat="1" ht="51">
      <c r="A138" s="37" t="s">
        <v>1551</v>
      </c>
      <c r="B138" s="86" t="s">
        <v>1866</v>
      </c>
      <c r="C138" s="128" t="s">
        <v>15</v>
      </c>
      <c r="D138" s="75">
        <v>64.91</v>
      </c>
      <c r="E138" s="75"/>
      <c r="F138" s="31"/>
      <c r="G138" s="197"/>
      <c r="H138" s="413"/>
    </row>
    <row r="139" spans="1:8" s="63" customFormat="1">
      <c r="A139" s="407" t="s">
        <v>1552</v>
      </c>
      <c r="B139" s="190" t="s">
        <v>255</v>
      </c>
      <c r="C139" s="193"/>
      <c r="D139" s="74"/>
      <c r="E139" s="74"/>
      <c r="F139" s="195"/>
      <c r="G139" s="197"/>
      <c r="H139" s="410"/>
    </row>
    <row r="140" spans="1:8" s="63" customFormat="1">
      <c r="A140" s="37" t="s">
        <v>1553</v>
      </c>
      <c r="B140" s="86" t="s">
        <v>1814</v>
      </c>
      <c r="C140" s="128" t="s">
        <v>16</v>
      </c>
      <c r="D140" s="75">
        <v>2.9</v>
      </c>
      <c r="E140" s="75"/>
      <c r="F140" s="31"/>
      <c r="G140" s="197"/>
      <c r="H140" s="413"/>
    </row>
    <row r="141" spans="1:8" s="63" customFormat="1" ht="38.25">
      <c r="A141" s="37" t="s">
        <v>1752</v>
      </c>
      <c r="B141" s="86" t="s">
        <v>1751</v>
      </c>
      <c r="C141" s="128" t="s">
        <v>16</v>
      </c>
      <c r="D141" s="75">
        <v>6.3</v>
      </c>
      <c r="E141" s="75"/>
      <c r="F141" s="31"/>
      <c r="G141" s="197"/>
      <c r="H141" s="410"/>
    </row>
    <row r="142" spans="1:8" s="63" customFormat="1">
      <c r="A142" s="407"/>
      <c r="B142" s="190" t="s">
        <v>143</v>
      </c>
      <c r="C142" s="191"/>
      <c r="D142" s="74"/>
      <c r="E142" s="74"/>
      <c r="F142" s="192"/>
      <c r="G142" s="197"/>
      <c r="H142" s="410"/>
    </row>
    <row r="143" spans="1:8" s="62" customFormat="1">
      <c r="A143" s="409" t="s">
        <v>242</v>
      </c>
      <c r="B143" s="190" t="s">
        <v>70</v>
      </c>
      <c r="C143" s="193"/>
      <c r="D143" s="74"/>
      <c r="E143" s="74"/>
      <c r="F143" s="195"/>
      <c r="G143" s="197"/>
      <c r="H143" s="410"/>
    </row>
    <row r="144" spans="1:8" s="63" customFormat="1">
      <c r="A144" s="407" t="s">
        <v>243</v>
      </c>
      <c r="B144" s="190" t="s">
        <v>71</v>
      </c>
      <c r="C144" s="193"/>
      <c r="D144" s="74"/>
      <c r="E144" s="74"/>
      <c r="F144" s="195"/>
      <c r="G144" s="197"/>
      <c r="H144" s="410"/>
    </row>
    <row r="145" spans="1:8" s="103" customFormat="1" ht="38.25">
      <c r="A145" s="37" t="s">
        <v>244</v>
      </c>
      <c r="B145" s="86" t="s">
        <v>1432</v>
      </c>
      <c r="C145" s="128" t="s">
        <v>15</v>
      </c>
      <c r="D145" s="75">
        <v>116.95</v>
      </c>
      <c r="E145" s="75"/>
      <c r="F145" s="31"/>
      <c r="G145" s="197"/>
      <c r="H145" s="413"/>
    </row>
    <row r="146" spans="1:8" s="63" customFormat="1" ht="38.25">
      <c r="A146" s="37" t="s">
        <v>310</v>
      </c>
      <c r="B146" s="86" t="s">
        <v>1703</v>
      </c>
      <c r="C146" s="128" t="s">
        <v>15</v>
      </c>
      <c r="D146" s="75">
        <v>635.45000000000005</v>
      </c>
      <c r="E146" s="75"/>
      <c r="F146" s="31"/>
      <c r="G146" s="197"/>
      <c r="H146" s="413"/>
    </row>
    <row r="147" spans="1:8" s="63" customFormat="1" ht="38.25">
      <c r="A147" s="37" t="s">
        <v>1109</v>
      </c>
      <c r="B147" s="86" t="s">
        <v>1704</v>
      </c>
      <c r="C147" s="128" t="s">
        <v>15</v>
      </c>
      <c r="D147" s="75">
        <v>64.91</v>
      </c>
      <c r="E147" s="75"/>
      <c r="F147" s="31"/>
      <c r="G147" s="197"/>
      <c r="H147" s="413"/>
    </row>
    <row r="148" spans="1:8" s="63" customFormat="1" ht="51">
      <c r="A148" s="37" t="s">
        <v>1554</v>
      </c>
      <c r="B148" s="86" t="s">
        <v>1481</v>
      </c>
      <c r="C148" s="128" t="s">
        <v>15</v>
      </c>
      <c r="D148" s="75">
        <v>103.88</v>
      </c>
      <c r="E148" s="75"/>
      <c r="F148" s="31"/>
      <c r="G148" s="197"/>
      <c r="H148" s="410"/>
    </row>
    <row r="149" spans="1:8" s="63" customFormat="1">
      <c r="A149" s="407" t="s">
        <v>1555</v>
      </c>
      <c r="B149" s="190" t="s">
        <v>1412</v>
      </c>
      <c r="C149" s="193"/>
      <c r="D149" s="74"/>
      <c r="E149" s="74"/>
      <c r="F149" s="195"/>
      <c r="G149" s="197"/>
      <c r="H149" s="410"/>
    </row>
    <row r="150" spans="1:8" s="63" customFormat="1" ht="51">
      <c r="A150" s="37" t="s">
        <v>248</v>
      </c>
      <c r="B150" s="86" t="s">
        <v>1482</v>
      </c>
      <c r="C150" s="128" t="s">
        <v>15</v>
      </c>
      <c r="D150" s="75">
        <v>289.04000000000002</v>
      </c>
      <c r="E150" s="75"/>
      <c r="F150" s="31"/>
      <c r="G150" s="197"/>
      <c r="H150" s="410"/>
    </row>
    <row r="151" spans="1:8" s="63" customFormat="1" ht="51">
      <c r="A151" s="37" t="s">
        <v>1556</v>
      </c>
      <c r="B151" s="86" t="s">
        <v>1483</v>
      </c>
      <c r="C151" s="128" t="s">
        <v>15</v>
      </c>
      <c r="D151" s="75">
        <v>334.09</v>
      </c>
      <c r="E151" s="75"/>
      <c r="F151" s="31"/>
      <c r="G151" s="197"/>
      <c r="H151" s="410"/>
    </row>
    <row r="152" spans="1:8" s="63" customFormat="1">
      <c r="A152" s="407" t="s">
        <v>1557</v>
      </c>
      <c r="B152" s="190" t="s">
        <v>1753</v>
      </c>
      <c r="C152" s="193"/>
      <c r="D152" s="74"/>
      <c r="E152" s="74"/>
      <c r="F152" s="195"/>
      <c r="G152" s="197"/>
      <c r="H152" s="410"/>
    </row>
    <row r="153" spans="1:8" s="63" customFormat="1" ht="38.25">
      <c r="A153" s="37" t="s">
        <v>1558</v>
      </c>
      <c r="B153" s="86" t="s">
        <v>1454</v>
      </c>
      <c r="C153" s="128" t="s">
        <v>15</v>
      </c>
      <c r="D153" s="75">
        <v>194.63</v>
      </c>
      <c r="E153" s="75"/>
      <c r="F153" s="31"/>
      <c r="G153" s="197"/>
      <c r="H153" s="410"/>
    </row>
    <row r="154" spans="1:8" s="63" customFormat="1">
      <c r="A154" s="37"/>
      <c r="B154" s="190" t="s">
        <v>246</v>
      </c>
      <c r="C154" s="191"/>
      <c r="D154" s="74"/>
      <c r="E154" s="74"/>
      <c r="F154" s="192"/>
      <c r="G154" s="198"/>
      <c r="H154" s="410"/>
    </row>
    <row r="155" spans="1:8" s="63" customFormat="1">
      <c r="A155" s="409" t="s">
        <v>250</v>
      </c>
      <c r="B155" s="190" t="s">
        <v>1559</v>
      </c>
      <c r="C155" s="193"/>
      <c r="D155" s="74"/>
      <c r="E155" s="74"/>
      <c r="F155" s="195"/>
      <c r="G155" s="197"/>
      <c r="H155" s="410"/>
    </row>
    <row r="156" spans="1:8" s="63" customFormat="1" ht="25.5">
      <c r="A156" s="407" t="s">
        <v>251</v>
      </c>
      <c r="B156" s="190" t="s">
        <v>1446</v>
      </c>
      <c r="C156" s="30"/>
      <c r="D156" s="74"/>
      <c r="E156" s="74"/>
      <c r="F156" s="31"/>
      <c r="G156" s="196"/>
      <c r="H156" s="410"/>
    </row>
    <row r="157" spans="1:8" s="63" customFormat="1" ht="25.5">
      <c r="A157" s="37" t="s">
        <v>252</v>
      </c>
      <c r="B157" s="86" t="s">
        <v>1815</v>
      </c>
      <c r="C157" s="128" t="s">
        <v>16</v>
      </c>
      <c r="D157" s="75">
        <v>205</v>
      </c>
      <c r="E157" s="75"/>
      <c r="F157" s="31"/>
      <c r="G157" s="197"/>
      <c r="H157" s="413"/>
    </row>
    <row r="158" spans="1:8" s="63" customFormat="1" ht="25.5">
      <c r="A158" s="37" t="s">
        <v>311</v>
      </c>
      <c r="B158" s="86" t="s">
        <v>1816</v>
      </c>
      <c r="C158" s="128" t="s">
        <v>16</v>
      </c>
      <c r="D158" s="75">
        <v>3</v>
      </c>
      <c r="E158" s="75"/>
      <c r="F158" s="31"/>
      <c r="G158" s="197"/>
      <c r="H158" s="413"/>
    </row>
    <row r="159" spans="1:8" s="63" customFormat="1" ht="25.5">
      <c r="A159" s="37" t="s">
        <v>313</v>
      </c>
      <c r="B159" s="86" t="s">
        <v>1817</v>
      </c>
      <c r="C159" s="128" t="s">
        <v>16</v>
      </c>
      <c r="D159" s="75">
        <v>6</v>
      </c>
      <c r="E159" s="75"/>
      <c r="F159" s="31"/>
      <c r="G159" s="197"/>
      <c r="H159" s="413"/>
    </row>
    <row r="160" spans="1:8" s="63" customFormat="1" ht="25.5">
      <c r="A160" s="37" t="s">
        <v>426</v>
      </c>
      <c r="B160" s="86" t="s">
        <v>1818</v>
      </c>
      <c r="C160" s="128" t="s">
        <v>16</v>
      </c>
      <c r="D160" s="75">
        <v>20</v>
      </c>
      <c r="E160" s="75"/>
      <c r="F160" s="31"/>
      <c r="G160" s="197"/>
      <c r="H160" s="413"/>
    </row>
    <row r="161" spans="1:8" s="63" customFormat="1">
      <c r="A161" s="407" t="s">
        <v>254</v>
      </c>
      <c r="B161" s="190" t="s">
        <v>59</v>
      </c>
      <c r="C161" s="30"/>
      <c r="D161" s="74"/>
      <c r="E161" s="74"/>
      <c r="F161" s="31"/>
      <c r="G161" s="196"/>
      <c r="H161" s="410"/>
    </row>
    <row r="162" spans="1:8" s="63" customFormat="1" ht="51">
      <c r="A162" s="37" t="s">
        <v>256</v>
      </c>
      <c r="B162" s="86" t="s">
        <v>1846</v>
      </c>
      <c r="C162" s="128" t="s">
        <v>17</v>
      </c>
      <c r="D162" s="75">
        <v>20</v>
      </c>
      <c r="E162" s="75"/>
      <c r="F162" s="31"/>
      <c r="G162" s="197"/>
      <c r="H162" s="408"/>
    </row>
    <row r="163" spans="1:8" s="63" customFormat="1" ht="38.25">
      <c r="A163" s="37" t="s">
        <v>257</v>
      </c>
      <c r="B163" s="86" t="s">
        <v>1847</v>
      </c>
      <c r="C163" s="128" t="s">
        <v>17</v>
      </c>
      <c r="D163" s="75">
        <v>8</v>
      </c>
      <c r="E163" s="75"/>
      <c r="F163" s="31"/>
      <c r="G163" s="197"/>
      <c r="H163" s="408"/>
    </row>
    <row r="164" spans="1:8" s="63" customFormat="1" ht="38.25">
      <c r="A164" s="37" t="s">
        <v>258</v>
      </c>
      <c r="B164" s="86" t="s">
        <v>1848</v>
      </c>
      <c r="C164" s="128" t="s">
        <v>17</v>
      </c>
      <c r="D164" s="75">
        <v>6</v>
      </c>
      <c r="E164" s="75"/>
      <c r="F164" s="31"/>
      <c r="G164" s="197"/>
      <c r="H164" s="408"/>
    </row>
    <row r="165" spans="1:8" s="63" customFormat="1" ht="25.5">
      <c r="A165" s="37" t="s">
        <v>505</v>
      </c>
      <c r="B165" s="86" t="s">
        <v>1674</v>
      </c>
      <c r="C165" s="128" t="s">
        <v>86</v>
      </c>
      <c r="D165" s="75">
        <v>1</v>
      </c>
      <c r="E165" s="75"/>
      <c r="F165" s="31"/>
      <c r="G165" s="197"/>
      <c r="H165" s="408"/>
    </row>
    <row r="166" spans="1:8" s="63" customFormat="1" ht="25.5">
      <c r="A166" s="37" t="s">
        <v>509</v>
      </c>
      <c r="B166" s="86" t="s">
        <v>1675</v>
      </c>
      <c r="C166" s="128" t="s">
        <v>86</v>
      </c>
      <c r="D166" s="75">
        <v>2</v>
      </c>
      <c r="E166" s="75"/>
      <c r="F166" s="31"/>
      <c r="G166" s="197"/>
      <c r="H166" s="408"/>
    </row>
    <row r="167" spans="1:8" s="63" customFormat="1" ht="25.5">
      <c r="A167" s="37" t="s">
        <v>518</v>
      </c>
      <c r="B167" s="86" t="s">
        <v>1676</v>
      </c>
      <c r="C167" s="128" t="s">
        <v>86</v>
      </c>
      <c r="D167" s="75">
        <v>2</v>
      </c>
      <c r="E167" s="75"/>
      <c r="F167" s="31"/>
      <c r="G167" s="197"/>
      <c r="H167" s="408"/>
    </row>
    <row r="168" spans="1:8" s="63" customFormat="1">
      <c r="A168" s="407" t="s">
        <v>1562</v>
      </c>
      <c r="B168" s="190" t="s">
        <v>1561</v>
      </c>
      <c r="C168" s="30"/>
      <c r="D168" s="74"/>
      <c r="E168" s="74"/>
      <c r="F168" s="31"/>
      <c r="G168" s="196"/>
      <c r="H168" s="410"/>
    </row>
    <row r="169" spans="1:8" s="63" customFormat="1" ht="25.5">
      <c r="A169" s="37" t="s">
        <v>1564</v>
      </c>
      <c r="B169" s="86" t="s">
        <v>1673</v>
      </c>
      <c r="C169" s="128" t="s">
        <v>86</v>
      </c>
      <c r="D169" s="75">
        <v>1</v>
      </c>
      <c r="E169" s="75"/>
      <c r="F169" s="31"/>
      <c r="G169" s="197"/>
      <c r="H169" s="408"/>
    </row>
    <row r="170" spans="1:8" s="63" customFormat="1">
      <c r="A170" s="407" t="s">
        <v>1563</v>
      </c>
      <c r="B170" s="190" t="s">
        <v>389</v>
      </c>
      <c r="C170" s="30"/>
      <c r="D170" s="74"/>
      <c r="E170" s="74"/>
      <c r="F170" s="31"/>
      <c r="G170" s="196"/>
      <c r="H170" s="410"/>
    </row>
    <row r="171" spans="1:8" s="63" customFormat="1" ht="38.25">
      <c r="A171" s="37" t="s">
        <v>1565</v>
      </c>
      <c r="B171" s="86" t="s">
        <v>1867</v>
      </c>
      <c r="C171" s="128" t="s">
        <v>86</v>
      </c>
      <c r="D171" s="75">
        <v>1</v>
      </c>
      <c r="E171" s="75"/>
      <c r="F171" s="31"/>
      <c r="G171" s="197"/>
      <c r="H171" s="408"/>
    </row>
    <row r="172" spans="1:8" s="63" customFormat="1">
      <c r="A172" s="37"/>
      <c r="B172" s="190" t="s">
        <v>316</v>
      </c>
      <c r="C172" s="191"/>
      <c r="D172" s="74"/>
      <c r="E172" s="74"/>
      <c r="F172" s="192"/>
      <c r="G172" s="196"/>
      <c r="H172" s="410"/>
    </row>
    <row r="173" spans="1:8" s="63" customFormat="1">
      <c r="A173" s="409" t="s">
        <v>261</v>
      </c>
      <c r="B173" s="190" t="s">
        <v>1560</v>
      </c>
      <c r="C173" s="193"/>
      <c r="D173" s="74"/>
      <c r="E173" s="74"/>
      <c r="F173" s="195"/>
      <c r="G173" s="197"/>
      <c r="H173" s="410"/>
    </row>
    <row r="174" spans="1:8" s="63" customFormat="1">
      <c r="A174" s="407" t="s">
        <v>262</v>
      </c>
      <c r="B174" s="190" t="s">
        <v>57</v>
      </c>
      <c r="C174" s="30"/>
      <c r="D174" s="74"/>
      <c r="E174" s="74"/>
      <c r="F174" s="31"/>
      <c r="G174" s="196"/>
      <c r="H174" s="410"/>
    </row>
    <row r="175" spans="1:8" s="63" customFormat="1" ht="25.5">
      <c r="A175" s="37" t="s">
        <v>263</v>
      </c>
      <c r="B175" s="86" t="s">
        <v>1638</v>
      </c>
      <c r="C175" s="128" t="s">
        <v>16</v>
      </c>
      <c r="D175" s="75">
        <v>140</v>
      </c>
      <c r="E175" s="75"/>
      <c r="F175" s="31"/>
      <c r="G175" s="197"/>
      <c r="H175" s="408"/>
    </row>
    <row r="176" spans="1:8" s="63" customFormat="1" ht="25.5">
      <c r="A176" s="407" t="s">
        <v>317</v>
      </c>
      <c r="B176" s="190" t="s">
        <v>58</v>
      </c>
      <c r="C176" s="30"/>
      <c r="D176" s="74"/>
      <c r="E176" s="74"/>
      <c r="F176" s="31"/>
      <c r="G176" s="196"/>
      <c r="H176" s="410"/>
    </row>
    <row r="177" spans="1:8" s="63" customFormat="1" ht="76.5">
      <c r="A177" s="37" t="s">
        <v>318</v>
      </c>
      <c r="B177" s="86" t="s">
        <v>1779</v>
      </c>
      <c r="C177" s="128" t="s">
        <v>86</v>
      </c>
      <c r="D177" s="75">
        <v>7</v>
      </c>
      <c r="E177" s="75"/>
      <c r="F177" s="31"/>
      <c r="G177" s="197"/>
      <c r="H177" s="408"/>
    </row>
    <row r="178" spans="1:8" s="63" customFormat="1" ht="63.75">
      <c r="A178" s="412" t="s">
        <v>319</v>
      </c>
      <c r="B178" s="86" t="s">
        <v>1778</v>
      </c>
      <c r="C178" s="128" t="s">
        <v>86</v>
      </c>
      <c r="D178" s="75">
        <v>1</v>
      </c>
      <c r="E178" s="75"/>
      <c r="F178" s="31"/>
      <c r="G178" s="314"/>
      <c r="H178" s="415"/>
    </row>
    <row r="179" spans="1:8" s="63" customFormat="1">
      <c r="A179" s="407" t="s">
        <v>320</v>
      </c>
      <c r="B179" s="190" t="s">
        <v>60</v>
      </c>
      <c r="C179" s="30"/>
      <c r="D179" s="74"/>
      <c r="E179" s="74"/>
      <c r="F179" s="31"/>
      <c r="G179" s="196"/>
      <c r="H179" s="410"/>
    </row>
    <row r="180" spans="1:8" s="63" customFormat="1" ht="25.5">
      <c r="A180" s="37" t="s">
        <v>321</v>
      </c>
      <c r="B180" s="86" t="s">
        <v>1819</v>
      </c>
      <c r="C180" s="128" t="s">
        <v>16</v>
      </c>
      <c r="D180" s="75">
        <v>36</v>
      </c>
      <c r="E180" s="75"/>
      <c r="F180" s="31"/>
      <c r="G180" s="197"/>
      <c r="H180" s="408"/>
    </row>
    <row r="181" spans="1:8" s="63" customFormat="1" ht="25.5">
      <c r="A181" s="37" t="s">
        <v>322</v>
      </c>
      <c r="B181" s="86" t="s">
        <v>1820</v>
      </c>
      <c r="C181" s="128" t="s">
        <v>16</v>
      </c>
      <c r="D181" s="75">
        <v>28</v>
      </c>
      <c r="E181" s="75"/>
      <c r="F181" s="31"/>
      <c r="G181" s="197"/>
      <c r="H181" s="408"/>
    </row>
    <row r="182" spans="1:8" s="63" customFormat="1" ht="25.5">
      <c r="A182" s="37" t="s">
        <v>323</v>
      </c>
      <c r="B182" s="86" t="s">
        <v>1821</v>
      </c>
      <c r="C182" s="128" t="s">
        <v>16</v>
      </c>
      <c r="D182" s="75">
        <v>6</v>
      </c>
      <c r="E182" s="75"/>
      <c r="F182" s="31"/>
      <c r="G182" s="197"/>
      <c r="H182" s="408"/>
    </row>
    <row r="183" spans="1:8" s="63" customFormat="1" ht="25.5">
      <c r="A183" s="37" t="s">
        <v>489</v>
      </c>
      <c r="B183" s="86" t="s">
        <v>1822</v>
      </c>
      <c r="C183" s="128" t="s">
        <v>16</v>
      </c>
      <c r="D183" s="75">
        <v>27</v>
      </c>
      <c r="E183" s="75"/>
      <c r="F183" s="31"/>
      <c r="G183" s="197"/>
      <c r="H183" s="408"/>
    </row>
    <row r="184" spans="1:8" s="63" customFormat="1">
      <c r="A184" s="407" t="s">
        <v>1566</v>
      </c>
      <c r="B184" s="190" t="s">
        <v>61</v>
      </c>
      <c r="C184" s="30"/>
      <c r="D184" s="74"/>
      <c r="E184" s="74"/>
      <c r="F184" s="31"/>
      <c r="G184" s="196"/>
      <c r="H184" s="410"/>
    </row>
    <row r="185" spans="1:8" s="103" customFormat="1" ht="25.5">
      <c r="A185" s="37" t="s">
        <v>1567</v>
      </c>
      <c r="B185" s="86" t="s">
        <v>481</v>
      </c>
      <c r="C185" s="128" t="s">
        <v>86</v>
      </c>
      <c r="D185" s="75">
        <v>2</v>
      </c>
      <c r="E185" s="75"/>
      <c r="F185" s="31"/>
      <c r="G185" s="197"/>
      <c r="H185" s="408"/>
    </row>
    <row r="186" spans="1:8" s="103" customFormat="1" ht="25.5">
      <c r="A186" s="37" t="s">
        <v>1568</v>
      </c>
      <c r="B186" s="86" t="s">
        <v>482</v>
      </c>
      <c r="C186" s="128" t="s">
        <v>86</v>
      </c>
      <c r="D186" s="75">
        <v>2</v>
      </c>
      <c r="E186" s="75"/>
      <c r="F186" s="31"/>
      <c r="G186" s="197"/>
      <c r="H186" s="408"/>
    </row>
    <row r="187" spans="1:8" s="103" customFormat="1" ht="38.25">
      <c r="A187" s="37" t="s">
        <v>1569</v>
      </c>
      <c r="B187" s="86" t="s">
        <v>1719</v>
      </c>
      <c r="C187" s="128" t="s">
        <v>17</v>
      </c>
      <c r="D187" s="75">
        <v>6</v>
      </c>
      <c r="E187" s="75"/>
      <c r="F187" s="31"/>
      <c r="G187" s="197"/>
      <c r="H187" s="408"/>
    </row>
    <row r="188" spans="1:8" s="103" customFormat="1" ht="25.5">
      <c r="A188" s="37" t="s">
        <v>1570</v>
      </c>
      <c r="B188" s="86" t="s">
        <v>1406</v>
      </c>
      <c r="C188" s="128" t="s">
        <v>86</v>
      </c>
      <c r="D188" s="75">
        <v>4</v>
      </c>
      <c r="E188" s="75"/>
      <c r="F188" s="31"/>
      <c r="G188" s="197"/>
      <c r="H188" s="408"/>
    </row>
    <row r="189" spans="1:8" s="63" customFormat="1">
      <c r="A189" s="37"/>
      <c r="B189" s="190" t="s">
        <v>324</v>
      </c>
      <c r="C189" s="191"/>
      <c r="D189" s="74"/>
      <c r="E189" s="74"/>
      <c r="F189" s="192"/>
      <c r="G189" s="196"/>
      <c r="H189" s="410"/>
    </row>
    <row r="190" spans="1:8" s="63" customFormat="1">
      <c r="A190" s="409" t="s">
        <v>230</v>
      </c>
      <c r="B190" s="190" t="s">
        <v>1571</v>
      </c>
      <c r="C190" s="193"/>
      <c r="D190" s="74"/>
      <c r="E190" s="74"/>
      <c r="F190" s="195"/>
      <c r="G190" s="197"/>
      <c r="H190" s="410"/>
    </row>
    <row r="191" spans="1:8" s="103" customFormat="1">
      <c r="A191" s="407" t="s">
        <v>329</v>
      </c>
      <c r="B191" s="190" t="s">
        <v>1646</v>
      </c>
      <c r="C191" s="30"/>
      <c r="D191" s="74"/>
      <c r="E191" s="74"/>
      <c r="F191" s="31"/>
      <c r="G191" s="196"/>
      <c r="H191" s="410"/>
    </row>
    <row r="192" spans="1:8" s="103" customFormat="1" ht="114.75">
      <c r="A192" s="37" t="s">
        <v>330</v>
      </c>
      <c r="B192" s="86" t="s">
        <v>1759</v>
      </c>
      <c r="C192" s="128" t="s">
        <v>16</v>
      </c>
      <c r="D192" s="75">
        <v>76.400000000000006</v>
      </c>
      <c r="E192" s="75"/>
      <c r="F192" s="31"/>
      <c r="G192" s="197"/>
      <c r="H192" s="410"/>
    </row>
    <row r="193" spans="1:8" s="63" customFormat="1" ht="25.5">
      <c r="A193" s="37" t="s">
        <v>332</v>
      </c>
      <c r="B193" s="86" t="s">
        <v>1647</v>
      </c>
      <c r="C193" s="128" t="s">
        <v>86</v>
      </c>
      <c r="D193" s="75">
        <v>128</v>
      </c>
      <c r="E193" s="75"/>
      <c r="F193" s="31"/>
      <c r="G193" s="197"/>
      <c r="H193" s="410"/>
    </row>
    <row r="194" spans="1:8" s="63" customFormat="1" ht="25.5">
      <c r="A194" s="37" t="s">
        <v>1649</v>
      </c>
      <c r="B194" s="86" t="s">
        <v>1760</v>
      </c>
      <c r="C194" s="128" t="s">
        <v>16</v>
      </c>
      <c r="D194" s="75">
        <v>26.1</v>
      </c>
      <c r="E194" s="75"/>
      <c r="F194" s="31"/>
      <c r="G194" s="197"/>
      <c r="H194" s="408"/>
    </row>
    <row r="195" spans="1:8" s="63" customFormat="1" ht="25.5">
      <c r="A195" s="37" t="s">
        <v>1650</v>
      </c>
      <c r="B195" s="86" t="s">
        <v>1648</v>
      </c>
      <c r="C195" s="128" t="s">
        <v>16</v>
      </c>
      <c r="D195" s="75">
        <v>41.72</v>
      </c>
      <c r="E195" s="75"/>
      <c r="F195" s="31"/>
      <c r="G195" s="197"/>
      <c r="H195" s="408"/>
    </row>
    <row r="196" spans="1:8" s="63" customFormat="1" ht="63.75">
      <c r="A196" s="37" t="s">
        <v>1652</v>
      </c>
      <c r="B196" s="86" t="s">
        <v>1666</v>
      </c>
      <c r="C196" s="128" t="s">
        <v>16</v>
      </c>
      <c r="D196" s="75">
        <v>42.34</v>
      </c>
      <c r="E196" s="75"/>
      <c r="F196" s="31"/>
      <c r="G196" s="197"/>
      <c r="H196" s="410"/>
    </row>
    <row r="197" spans="1:8" s="63" customFormat="1" ht="51">
      <c r="A197" s="37" t="s">
        <v>1653</v>
      </c>
      <c r="B197" s="86" t="s">
        <v>1651</v>
      </c>
      <c r="C197" s="128" t="s">
        <v>86</v>
      </c>
      <c r="D197" s="75">
        <v>6</v>
      </c>
      <c r="E197" s="75"/>
      <c r="F197" s="31"/>
      <c r="G197" s="197"/>
      <c r="H197" s="410"/>
    </row>
    <row r="198" spans="1:8" s="63" customFormat="1" ht="63.75">
      <c r="A198" s="412" t="s">
        <v>1757</v>
      </c>
      <c r="B198" s="86" t="s">
        <v>1868</v>
      </c>
      <c r="C198" s="128" t="s">
        <v>86</v>
      </c>
      <c r="D198" s="75">
        <v>4</v>
      </c>
      <c r="E198" s="75"/>
      <c r="F198" s="313"/>
      <c r="G198" s="197"/>
      <c r="H198" s="408"/>
    </row>
    <row r="199" spans="1:8" s="63" customFormat="1" ht="25.5">
      <c r="A199" s="37" t="s">
        <v>1758</v>
      </c>
      <c r="B199" s="86" t="s">
        <v>1756</v>
      </c>
      <c r="C199" s="128" t="s">
        <v>16</v>
      </c>
      <c r="D199" s="75">
        <v>40</v>
      </c>
      <c r="E199" s="75"/>
      <c r="F199" s="31"/>
      <c r="G199" s="197"/>
      <c r="H199" s="410"/>
    </row>
    <row r="200" spans="1:8" s="63" customFormat="1" ht="63.75">
      <c r="A200" s="37" t="s">
        <v>1761</v>
      </c>
      <c r="B200" s="86" t="s">
        <v>1762</v>
      </c>
      <c r="C200" s="128" t="s">
        <v>16</v>
      </c>
      <c r="D200" s="75">
        <v>15.1</v>
      </c>
      <c r="E200" s="75"/>
      <c r="F200" s="31"/>
      <c r="G200" s="197"/>
      <c r="H200" s="410"/>
    </row>
    <row r="201" spans="1:8" s="63" customFormat="1" ht="38.25">
      <c r="A201" s="37" t="s">
        <v>1776</v>
      </c>
      <c r="B201" s="86" t="s">
        <v>1775</v>
      </c>
      <c r="C201" s="128" t="s">
        <v>15</v>
      </c>
      <c r="D201" s="75">
        <v>109.25</v>
      </c>
      <c r="E201" s="75"/>
      <c r="F201" s="31"/>
      <c r="G201" s="197"/>
      <c r="H201" s="410"/>
    </row>
    <row r="202" spans="1:8" s="63" customFormat="1">
      <c r="A202" s="37"/>
      <c r="B202" s="190" t="s">
        <v>325</v>
      </c>
      <c r="C202" s="191"/>
      <c r="D202" s="74"/>
      <c r="E202" s="74"/>
      <c r="F202" s="192"/>
      <c r="G202" s="196"/>
      <c r="H202" s="410"/>
    </row>
    <row r="203" spans="1:8" s="63" customFormat="1">
      <c r="A203" s="409" t="s">
        <v>231</v>
      </c>
      <c r="B203" s="190" t="s">
        <v>65</v>
      </c>
      <c r="C203" s="193"/>
      <c r="D203" s="74"/>
      <c r="E203" s="74"/>
      <c r="F203" s="195"/>
      <c r="G203" s="197"/>
      <c r="H203" s="410"/>
    </row>
    <row r="204" spans="1:8" s="62" customFormat="1">
      <c r="A204" s="407" t="s">
        <v>855</v>
      </c>
      <c r="B204" s="190" t="s">
        <v>66</v>
      </c>
      <c r="C204" s="193"/>
      <c r="D204" s="74"/>
      <c r="E204" s="74"/>
      <c r="F204" s="195"/>
      <c r="G204" s="197"/>
      <c r="H204" s="410"/>
    </row>
    <row r="205" spans="1:8" s="62" customFormat="1" ht="38.25" collapsed="1">
      <c r="A205" s="37" t="s">
        <v>353</v>
      </c>
      <c r="B205" s="86" t="s">
        <v>1440</v>
      </c>
      <c r="C205" s="128" t="s">
        <v>86</v>
      </c>
      <c r="D205" s="75">
        <v>6</v>
      </c>
      <c r="E205" s="75"/>
      <c r="F205" s="31"/>
      <c r="G205" s="197"/>
      <c r="H205" s="408"/>
    </row>
    <row r="206" spans="1:8" s="62" customFormat="1" ht="51">
      <c r="A206" s="37" t="s">
        <v>1572</v>
      </c>
      <c r="B206" s="86" t="s">
        <v>1441</v>
      </c>
      <c r="C206" s="128" t="s">
        <v>86</v>
      </c>
      <c r="D206" s="75">
        <v>2</v>
      </c>
      <c r="E206" s="75"/>
      <c r="F206" s="31"/>
      <c r="G206" s="197"/>
      <c r="H206" s="408"/>
    </row>
    <row r="207" spans="1:8" s="62" customFormat="1" ht="38.25">
      <c r="A207" s="37" t="s">
        <v>1573</v>
      </c>
      <c r="B207" s="86" t="s">
        <v>1443</v>
      </c>
      <c r="C207" s="128" t="s">
        <v>86</v>
      </c>
      <c r="D207" s="75">
        <v>4</v>
      </c>
      <c r="E207" s="75"/>
      <c r="F207" s="31"/>
      <c r="G207" s="197"/>
      <c r="H207" s="408"/>
    </row>
    <row r="208" spans="1:8" s="62" customFormat="1" ht="63.75">
      <c r="A208" s="37" t="s">
        <v>1574</v>
      </c>
      <c r="B208" s="86" t="s">
        <v>1442</v>
      </c>
      <c r="C208" s="128" t="s">
        <v>86</v>
      </c>
      <c r="D208" s="75">
        <v>2</v>
      </c>
      <c r="E208" s="75"/>
      <c r="F208" s="31"/>
      <c r="G208" s="197"/>
      <c r="H208" s="408"/>
    </row>
    <row r="209" spans="1:8" s="62" customFormat="1" ht="25.5">
      <c r="A209" s="37" t="s">
        <v>1575</v>
      </c>
      <c r="B209" s="86" t="s">
        <v>1444</v>
      </c>
      <c r="C209" s="128" t="s">
        <v>16</v>
      </c>
      <c r="D209" s="75">
        <v>2</v>
      </c>
      <c r="E209" s="75"/>
      <c r="F209" s="31"/>
      <c r="G209" s="197"/>
      <c r="H209" s="410"/>
    </row>
    <row r="210" spans="1:8" s="62" customFormat="1">
      <c r="A210" s="407" t="s">
        <v>856</v>
      </c>
      <c r="B210" s="190" t="s">
        <v>67</v>
      </c>
      <c r="C210" s="30"/>
      <c r="D210" s="74"/>
      <c r="E210" s="74"/>
      <c r="F210" s="31"/>
      <c r="G210" s="198"/>
      <c r="H210" s="410"/>
    </row>
    <row r="211" spans="1:8" s="62" customFormat="1">
      <c r="A211" s="37" t="s">
        <v>857</v>
      </c>
      <c r="B211" s="86" t="s">
        <v>1445</v>
      </c>
      <c r="C211" s="128" t="s">
        <v>15</v>
      </c>
      <c r="D211" s="75">
        <v>2.4500000000000002</v>
      </c>
      <c r="E211" s="75"/>
      <c r="F211" s="31"/>
      <c r="G211" s="197"/>
      <c r="H211" s="408"/>
    </row>
    <row r="212" spans="1:8" s="62" customFormat="1" ht="51">
      <c r="A212" s="37" t="s">
        <v>858</v>
      </c>
      <c r="B212" s="86" t="s">
        <v>490</v>
      </c>
      <c r="C212" s="128" t="s">
        <v>16</v>
      </c>
      <c r="D212" s="75">
        <v>5.9</v>
      </c>
      <c r="E212" s="75"/>
      <c r="F212" s="31"/>
      <c r="G212" s="197"/>
      <c r="H212" s="410"/>
    </row>
    <row r="213" spans="1:8" s="62" customFormat="1">
      <c r="A213" s="407" t="s">
        <v>866</v>
      </c>
      <c r="B213" s="190" t="s">
        <v>68</v>
      </c>
      <c r="C213" s="30"/>
      <c r="D213" s="74"/>
      <c r="E213" s="74"/>
      <c r="F213" s="31"/>
      <c r="G213" s="198"/>
      <c r="H213" s="410"/>
    </row>
    <row r="214" spans="1:8" s="62" customFormat="1" ht="25.5">
      <c r="A214" s="37" t="s">
        <v>867</v>
      </c>
      <c r="B214" s="86" t="s">
        <v>1849</v>
      </c>
      <c r="C214" s="128" t="s">
        <v>17</v>
      </c>
      <c r="D214" s="75">
        <v>1</v>
      </c>
      <c r="E214" s="75"/>
      <c r="F214" s="31"/>
      <c r="G214" s="197"/>
      <c r="H214" s="408"/>
    </row>
    <row r="215" spans="1:8" s="62" customFormat="1">
      <c r="A215" s="37" t="s">
        <v>868</v>
      </c>
      <c r="B215" s="86" t="s">
        <v>1823</v>
      </c>
      <c r="C215" s="128" t="s">
        <v>86</v>
      </c>
      <c r="D215" s="75">
        <v>1</v>
      </c>
      <c r="E215" s="75"/>
      <c r="F215" s="31"/>
      <c r="G215" s="197"/>
      <c r="H215" s="408"/>
    </row>
    <row r="216" spans="1:8" s="62" customFormat="1" ht="12" customHeight="1">
      <c r="A216" s="37" t="s">
        <v>869</v>
      </c>
      <c r="B216" s="86" t="s">
        <v>1824</v>
      </c>
      <c r="C216" s="128" t="s">
        <v>86</v>
      </c>
      <c r="D216" s="75">
        <v>4</v>
      </c>
      <c r="E216" s="75"/>
      <c r="F216" s="31"/>
      <c r="G216" s="197"/>
      <c r="H216" s="408"/>
    </row>
    <row r="217" spans="1:8" s="62" customFormat="1" ht="38.25">
      <c r="A217" s="37" t="s">
        <v>870</v>
      </c>
      <c r="B217" s="86" t="s">
        <v>1825</v>
      </c>
      <c r="C217" s="128" t="s">
        <v>86</v>
      </c>
      <c r="D217" s="75">
        <v>6</v>
      </c>
      <c r="E217" s="75"/>
      <c r="F217" s="31"/>
      <c r="G217" s="197"/>
      <c r="H217" s="408"/>
    </row>
    <row r="218" spans="1:8" s="62" customFormat="1" ht="38.25">
      <c r="A218" s="37" t="s">
        <v>871</v>
      </c>
      <c r="B218" s="86" t="s">
        <v>1826</v>
      </c>
      <c r="C218" s="128" t="s">
        <v>86</v>
      </c>
      <c r="D218" s="75">
        <v>8</v>
      </c>
      <c r="E218" s="75"/>
      <c r="F218" s="31"/>
      <c r="G218" s="197"/>
      <c r="H218" s="408"/>
    </row>
    <row r="219" spans="1:8" s="62" customFormat="1" ht="38.25">
      <c r="A219" s="37" t="s">
        <v>872</v>
      </c>
      <c r="B219" s="86" t="s">
        <v>1827</v>
      </c>
      <c r="C219" s="128" t="s">
        <v>86</v>
      </c>
      <c r="D219" s="75">
        <v>6</v>
      </c>
      <c r="E219" s="75"/>
      <c r="F219" s="31"/>
      <c r="G219" s="197"/>
      <c r="H219" s="408"/>
    </row>
    <row r="220" spans="1:8" s="62" customFormat="1">
      <c r="A220" s="37" t="s">
        <v>873</v>
      </c>
      <c r="B220" s="86" t="s">
        <v>1828</v>
      </c>
      <c r="C220" s="128" t="s">
        <v>86</v>
      </c>
      <c r="D220" s="75">
        <v>6</v>
      </c>
      <c r="E220" s="75"/>
      <c r="F220" s="31"/>
      <c r="G220" s="197"/>
      <c r="H220" s="408"/>
    </row>
    <row r="221" spans="1:8" s="62" customFormat="1" ht="25.5">
      <c r="A221" s="37" t="s">
        <v>874</v>
      </c>
      <c r="B221" s="86" t="s">
        <v>1474</v>
      </c>
      <c r="C221" s="128" t="s">
        <v>86</v>
      </c>
      <c r="D221" s="75">
        <v>2</v>
      </c>
      <c r="E221" s="75"/>
      <c r="F221" s="31"/>
      <c r="G221" s="197"/>
      <c r="H221" s="410"/>
    </row>
    <row r="222" spans="1:8" s="62" customFormat="1" ht="38.25">
      <c r="A222" s="37" t="s">
        <v>875</v>
      </c>
      <c r="B222" s="86" t="s">
        <v>1829</v>
      </c>
      <c r="C222" s="128" t="s">
        <v>86</v>
      </c>
      <c r="D222" s="75">
        <v>8</v>
      </c>
      <c r="E222" s="75"/>
      <c r="F222" s="31"/>
      <c r="G222" s="197"/>
      <c r="H222" s="408"/>
    </row>
    <row r="223" spans="1:8" s="62" customFormat="1">
      <c r="A223" s="407" t="s">
        <v>881</v>
      </c>
      <c r="B223" s="190" t="s">
        <v>69</v>
      </c>
      <c r="C223" s="30"/>
      <c r="D223" s="74"/>
      <c r="E223" s="74"/>
      <c r="F223" s="31"/>
      <c r="G223" s="198"/>
      <c r="H223" s="410"/>
    </row>
    <row r="224" spans="1:8" s="62" customFormat="1" ht="25.5">
      <c r="A224" s="37" t="s">
        <v>882</v>
      </c>
      <c r="B224" s="86" t="s">
        <v>383</v>
      </c>
      <c r="C224" s="128" t="s">
        <v>86</v>
      </c>
      <c r="D224" s="75">
        <v>2</v>
      </c>
      <c r="E224" s="75"/>
      <c r="F224" s="31"/>
      <c r="G224" s="197"/>
      <c r="H224" s="410"/>
    </row>
    <row r="225" spans="1:8" s="62" customFormat="1" ht="25.5">
      <c r="A225" s="37" t="s">
        <v>883</v>
      </c>
      <c r="B225" s="86" t="s">
        <v>1264</v>
      </c>
      <c r="C225" s="128" t="s">
        <v>86</v>
      </c>
      <c r="D225" s="75">
        <v>6</v>
      </c>
      <c r="E225" s="75"/>
      <c r="F225" s="31"/>
      <c r="G225" s="197"/>
      <c r="H225" s="410"/>
    </row>
    <row r="226" spans="1:8" s="62" customFormat="1" ht="25.5">
      <c r="A226" s="37" t="s">
        <v>884</v>
      </c>
      <c r="B226" s="86" t="s">
        <v>1397</v>
      </c>
      <c r="C226" s="128" t="s">
        <v>86</v>
      </c>
      <c r="D226" s="75">
        <v>2</v>
      </c>
      <c r="E226" s="75"/>
      <c r="F226" s="31"/>
      <c r="G226" s="197"/>
      <c r="H226" s="410"/>
    </row>
    <row r="227" spans="1:8" s="62" customFormat="1" ht="38.25">
      <c r="A227" s="37" t="s">
        <v>885</v>
      </c>
      <c r="B227" s="86" t="s">
        <v>1475</v>
      </c>
      <c r="C227" s="128" t="s">
        <v>86</v>
      </c>
      <c r="D227" s="75">
        <v>2</v>
      </c>
      <c r="E227" s="75"/>
      <c r="F227" s="31"/>
      <c r="G227" s="197"/>
      <c r="H227" s="408"/>
    </row>
    <row r="228" spans="1:8" s="62" customFormat="1">
      <c r="A228" s="37"/>
      <c r="B228" s="190" t="s">
        <v>326</v>
      </c>
      <c r="C228" s="191"/>
      <c r="D228" s="74"/>
      <c r="E228" s="74"/>
      <c r="F228" s="192"/>
      <c r="G228" s="198"/>
      <c r="H228" s="410"/>
    </row>
    <row r="229" spans="1:8" s="133" customFormat="1">
      <c r="A229" s="407" t="s">
        <v>264</v>
      </c>
      <c r="B229" s="199" t="s">
        <v>64</v>
      </c>
      <c r="C229" s="30"/>
      <c r="D229" s="74"/>
      <c r="E229" s="74"/>
      <c r="F229" s="31"/>
      <c r="G229" s="250"/>
      <c r="H229" s="410"/>
    </row>
    <row r="230" spans="1:8" s="62" customFormat="1">
      <c r="A230" s="416" t="s">
        <v>1577</v>
      </c>
      <c r="B230" s="199" t="s">
        <v>1581</v>
      </c>
      <c r="C230" s="30"/>
      <c r="D230" s="74"/>
      <c r="E230" s="74"/>
      <c r="F230" s="31"/>
      <c r="G230" s="197"/>
      <c r="H230" s="410"/>
    </row>
    <row r="231" spans="1:8" s="62" customFormat="1" ht="51">
      <c r="A231" s="100" t="s">
        <v>1578</v>
      </c>
      <c r="B231" s="86" t="s">
        <v>1636</v>
      </c>
      <c r="C231" s="128" t="s">
        <v>86</v>
      </c>
      <c r="D231" s="75">
        <v>2</v>
      </c>
      <c r="E231" s="75"/>
      <c r="F231" s="31"/>
      <c r="G231" s="197"/>
      <c r="H231" s="408"/>
    </row>
    <row r="232" spans="1:8" s="62" customFormat="1" ht="51">
      <c r="A232" s="100" t="s">
        <v>1763</v>
      </c>
      <c r="B232" s="86" t="s">
        <v>1708</v>
      </c>
      <c r="C232" s="128" t="s">
        <v>86</v>
      </c>
      <c r="D232" s="75">
        <v>2</v>
      </c>
      <c r="E232" s="75"/>
      <c r="F232" s="31"/>
      <c r="G232" s="197"/>
      <c r="H232" s="408"/>
    </row>
    <row r="233" spans="1:8" s="62" customFormat="1" ht="25.5">
      <c r="A233" s="416" t="s">
        <v>1576</v>
      </c>
      <c r="B233" s="199" t="s">
        <v>1580</v>
      </c>
      <c r="C233" s="30"/>
      <c r="D233" s="74"/>
      <c r="E233" s="74"/>
      <c r="F233" s="31"/>
      <c r="G233" s="197"/>
      <c r="H233" s="410"/>
    </row>
    <row r="234" spans="1:8" s="62" customFormat="1" ht="51">
      <c r="A234" s="100" t="s">
        <v>1579</v>
      </c>
      <c r="B234" s="86" t="s">
        <v>1637</v>
      </c>
      <c r="C234" s="128" t="s">
        <v>86</v>
      </c>
      <c r="D234" s="75">
        <v>8</v>
      </c>
      <c r="E234" s="75"/>
      <c r="F234" s="31"/>
      <c r="G234" s="197"/>
      <c r="H234" s="410"/>
    </row>
    <row r="235" spans="1:8" s="62" customFormat="1">
      <c r="A235" s="37"/>
      <c r="B235" s="190" t="s">
        <v>327</v>
      </c>
      <c r="C235" s="191"/>
      <c r="D235" s="74"/>
      <c r="E235" s="74"/>
      <c r="F235" s="192"/>
      <c r="G235" s="196"/>
      <c r="H235" s="410"/>
    </row>
    <row r="236" spans="1:8" s="62" customFormat="1">
      <c r="A236" s="407" t="s">
        <v>232</v>
      </c>
      <c r="B236" s="190" t="s">
        <v>229</v>
      </c>
      <c r="C236" s="193"/>
      <c r="D236" s="74"/>
      <c r="E236" s="74"/>
      <c r="F236" s="195"/>
      <c r="G236" s="197"/>
      <c r="H236" s="410"/>
    </row>
    <row r="237" spans="1:8" s="62" customFormat="1">
      <c r="A237" s="416" t="s">
        <v>233</v>
      </c>
      <c r="B237" s="199" t="s">
        <v>1013</v>
      </c>
      <c r="C237" s="30"/>
      <c r="D237" s="74"/>
      <c r="E237" s="74"/>
      <c r="F237" s="31"/>
      <c r="G237" s="197"/>
      <c r="H237" s="410"/>
    </row>
    <row r="238" spans="1:8" s="62" customFormat="1" ht="63.75">
      <c r="A238" s="85" t="s">
        <v>355</v>
      </c>
      <c r="B238" s="86" t="s">
        <v>1477</v>
      </c>
      <c r="C238" s="128" t="s">
        <v>86</v>
      </c>
      <c r="D238" s="75">
        <v>1</v>
      </c>
      <c r="E238" s="75"/>
      <c r="F238" s="31"/>
      <c r="G238" s="197"/>
      <c r="H238" s="408"/>
    </row>
    <row r="239" spans="1:8" s="62" customFormat="1" ht="63.75">
      <c r="A239" s="85" t="s">
        <v>356</v>
      </c>
      <c r="B239" s="86" t="s">
        <v>1830</v>
      </c>
      <c r="C239" s="128" t="s">
        <v>86</v>
      </c>
      <c r="D239" s="75">
        <v>1</v>
      </c>
      <c r="E239" s="75"/>
      <c r="F239" s="31"/>
      <c r="G239" s="197"/>
      <c r="H239" s="408"/>
    </row>
    <row r="240" spans="1:8" s="62" customFormat="1" ht="38.25">
      <c r="A240" s="85" t="s">
        <v>359</v>
      </c>
      <c r="B240" s="86" t="s">
        <v>1869</v>
      </c>
      <c r="C240" s="128" t="s">
        <v>86</v>
      </c>
      <c r="D240" s="75">
        <v>1</v>
      </c>
      <c r="E240" s="75"/>
      <c r="F240" s="31"/>
      <c r="G240" s="197"/>
      <c r="H240" s="408"/>
    </row>
    <row r="241" spans="1:8" s="62" customFormat="1">
      <c r="A241" s="416" t="s">
        <v>370</v>
      </c>
      <c r="B241" s="199" t="s">
        <v>1014</v>
      </c>
      <c r="C241" s="30"/>
      <c r="D241" s="74"/>
      <c r="E241" s="74"/>
      <c r="F241" s="31"/>
      <c r="G241" s="197"/>
      <c r="H241" s="410"/>
    </row>
    <row r="242" spans="1:8" s="62" customFormat="1" ht="25.5">
      <c r="A242" s="85" t="s">
        <v>371</v>
      </c>
      <c r="B242" s="86" t="s">
        <v>1831</v>
      </c>
      <c r="C242" s="128" t="s">
        <v>16</v>
      </c>
      <c r="D242" s="75">
        <v>156</v>
      </c>
      <c r="E242" s="75"/>
      <c r="F242" s="31"/>
      <c r="G242" s="197"/>
      <c r="H242" s="408"/>
    </row>
    <row r="243" spans="1:8" s="62" customFormat="1" ht="25.5">
      <c r="A243" s="85" t="s">
        <v>1265</v>
      </c>
      <c r="B243" s="86" t="s">
        <v>1832</v>
      </c>
      <c r="C243" s="128" t="s">
        <v>16</v>
      </c>
      <c r="D243" s="75">
        <v>105</v>
      </c>
      <c r="E243" s="75"/>
      <c r="F243" s="31"/>
      <c r="G243" s="197"/>
      <c r="H243" s="408"/>
    </row>
    <row r="244" spans="1:8" s="62" customFormat="1" ht="25.5">
      <c r="A244" s="85" t="s">
        <v>1266</v>
      </c>
      <c r="B244" s="86" t="s">
        <v>1833</v>
      </c>
      <c r="C244" s="128" t="s">
        <v>16</v>
      </c>
      <c r="D244" s="75">
        <v>56</v>
      </c>
      <c r="E244" s="75"/>
      <c r="F244" s="31"/>
      <c r="G244" s="197"/>
      <c r="H244" s="408"/>
    </row>
    <row r="245" spans="1:8" s="62" customFormat="1" ht="25.5">
      <c r="A245" s="85" t="s">
        <v>1267</v>
      </c>
      <c r="B245" s="86" t="s">
        <v>1834</v>
      </c>
      <c r="C245" s="128" t="s">
        <v>16</v>
      </c>
      <c r="D245" s="75">
        <v>120</v>
      </c>
      <c r="E245" s="75"/>
      <c r="F245" s="31"/>
      <c r="G245" s="197"/>
      <c r="H245" s="408"/>
    </row>
    <row r="246" spans="1:8" s="62" customFormat="1" ht="25.5">
      <c r="A246" s="85" t="s">
        <v>1268</v>
      </c>
      <c r="B246" s="86" t="s">
        <v>1835</v>
      </c>
      <c r="C246" s="128" t="s">
        <v>16</v>
      </c>
      <c r="D246" s="75">
        <v>12</v>
      </c>
      <c r="E246" s="75"/>
      <c r="F246" s="31"/>
      <c r="G246" s="197"/>
      <c r="H246" s="408"/>
    </row>
    <row r="247" spans="1:8" s="62" customFormat="1">
      <c r="A247" s="416" t="s">
        <v>373</v>
      </c>
      <c r="B247" s="199" t="s">
        <v>62</v>
      </c>
      <c r="C247" s="30"/>
      <c r="D247" s="74"/>
      <c r="E247" s="74"/>
      <c r="F247" s="31"/>
      <c r="G247" s="226"/>
      <c r="H247" s="410"/>
    </row>
    <row r="248" spans="1:8" s="62" customFormat="1" ht="51">
      <c r="A248" s="85" t="s">
        <v>374</v>
      </c>
      <c r="B248" s="86" t="s">
        <v>1705</v>
      </c>
      <c r="C248" s="128" t="s">
        <v>86</v>
      </c>
      <c r="D248" s="75">
        <v>11</v>
      </c>
      <c r="E248" s="75"/>
      <c r="F248" s="31"/>
      <c r="G248" s="197"/>
      <c r="H248" s="408"/>
    </row>
    <row r="249" spans="1:8" s="62" customFormat="1">
      <c r="A249" s="85" t="s">
        <v>375</v>
      </c>
      <c r="B249" s="86" t="s">
        <v>1677</v>
      </c>
      <c r="C249" s="128" t="s">
        <v>86</v>
      </c>
      <c r="D249" s="75">
        <v>7</v>
      </c>
      <c r="E249" s="75"/>
      <c r="F249" s="31"/>
      <c r="G249" s="197"/>
      <c r="H249" s="408"/>
    </row>
    <row r="250" spans="1:8" s="62" customFormat="1">
      <c r="A250" s="85" t="s">
        <v>377</v>
      </c>
      <c r="B250" s="86" t="s">
        <v>1836</v>
      </c>
      <c r="C250" s="128" t="s">
        <v>86</v>
      </c>
      <c r="D250" s="75">
        <v>16</v>
      </c>
      <c r="E250" s="75"/>
      <c r="F250" s="31"/>
      <c r="G250" s="197"/>
      <c r="H250" s="408"/>
    </row>
    <row r="251" spans="1:8" s="62" customFormat="1">
      <c r="A251" s="85" t="s">
        <v>379</v>
      </c>
      <c r="B251" s="86" t="s">
        <v>1678</v>
      </c>
      <c r="C251" s="128" t="s">
        <v>86</v>
      </c>
      <c r="D251" s="75">
        <v>16</v>
      </c>
      <c r="E251" s="75"/>
      <c r="F251" s="31"/>
      <c r="G251" s="197"/>
      <c r="H251" s="408"/>
    </row>
    <row r="252" spans="1:8" s="62" customFormat="1" ht="25.5">
      <c r="A252" s="85" t="s">
        <v>457</v>
      </c>
      <c r="B252" s="86" t="s">
        <v>1764</v>
      </c>
      <c r="C252" s="128" t="s">
        <v>86</v>
      </c>
      <c r="D252" s="75">
        <v>3</v>
      </c>
      <c r="E252" s="75"/>
      <c r="F252" s="31"/>
      <c r="G252" s="197"/>
      <c r="H252" s="408"/>
    </row>
    <row r="253" spans="1:8" s="62" customFormat="1">
      <c r="A253" s="416" t="s">
        <v>380</v>
      </c>
      <c r="B253" s="199" t="s">
        <v>27</v>
      </c>
      <c r="C253" s="30"/>
      <c r="D253" s="74"/>
      <c r="E253" s="74"/>
      <c r="F253" s="31"/>
      <c r="G253" s="226"/>
      <c r="H253" s="410"/>
    </row>
    <row r="254" spans="1:8" s="62" customFormat="1" ht="25.5">
      <c r="A254" s="85" t="s">
        <v>381</v>
      </c>
      <c r="B254" s="86" t="s">
        <v>1679</v>
      </c>
      <c r="C254" s="128" t="s">
        <v>16</v>
      </c>
      <c r="D254" s="75">
        <v>300</v>
      </c>
      <c r="E254" s="75"/>
      <c r="F254" s="31"/>
      <c r="G254" s="197"/>
      <c r="H254" s="408"/>
    </row>
    <row r="255" spans="1:8" s="62" customFormat="1" ht="25.5">
      <c r="A255" s="85" t="s">
        <v>384</v>
      </c>
      <c r="B255" s="86" t="s">
        <v>1680</v>
      </c>
      <c r="C255" s="128" t="s">
        <v>16</v>
      </c>
      <c r="D255" s="75">
        <v>820</v>
      </c>
      <c r="E255" s="75"/>
      <c r="F255" s="31"/>
      <c r="G255" s="197"/>
      <c r="H255" s="408"/>
    </row>
    <row r="256" spans="1:8" s="62" customFormat="1" ht="25.5">
      <c r="A256" s="85" t="s">
        <v>385</v>
      </c>
      <c r="B256" s="86" t="s">
        <v>1681</v>
      </c>
      <c r="C256" s="128" t="s">
        <v>16</v>
      </c>
      <c r="D256" s="75">
        <v>450</v>
      </c>
      <c r="E256" s="75"/>
      <c r="F256" s="31"/>
      <c r="G256" s="197"/>
      <c r="H256" s="408"/>
    </row>
    <row r="257" spans="1:8" s="62" customFormat="1" ht="25.5">
      <c r="A257" s="85" t="s">
        <v>386</v>
      </c>
      <c r="B257" s="86" t="s">
        <v>1682</v>
      </c>
      <c r="C257" s="128" t="s">
        <v>16</v>
      </c>
      <c r="D257" s="75">
        <v>70</v>
      </c>
      <c r="E257" s="75"/>
      <c r="F257" s="31"/>
      <c r="G257" s="197"/>
      <c r="H257" s="408"/>
    </row>
    <row r="258" spans="1:8" s="62" customFormat="1" ht="25.5">
      <c r="A258" s="85" t="s">
        <v>388</v>
      </c>
      <c r="B258" s="86" t="s">
        <v>1837</v>
      </c>
      <c r="C258" s="128" t="s">
        <v>16</v>
      </c>
      <c r="D258" s="75">
        <v>450</v>
      </c>
      <c r="E258" s="75"/>
      <c r="F258" s="31"/>
      <c r="G258" s="197"/>
      <c r="H258" s="408"/>
    </row>
    <row r="259" spans="1:8" s="62" customFormat="1" ht="25.5">
      <c r="A259" s="85" t="s">
        <v>496</v>
      </c>
      <c r="B259" s="86" t="s">
        <v>1838</v>
      </c>
      <c r="C259" s="128" t="s">
        <v>16</v>
      </c>
      <c r="D259" s="75">
        <v>120</v>
      </c>
      <c r="E259" s="75"/>
      <c r="F259" s="31"/>
      <c r="G259" s="197"/>
      <c r="H259" s="408"/>
    </row>
    <row r="260" spans="1:8" s="62" customFormat="1">
      <c r="A260" s="416" t="s">
        <v>1582</v>
      </c>
      <c r="B260" s="199" t="s">
        <v>1015</v>
      </c>
      <c r="C260" s="30"/>
      <c r="D260" s="74"/>
      <c r="E260" s="74"/>
      <c r="F260" s="31"/>
      <c r="G260" s="226"/>
      <c r="H260" s="410"/>
    </row>
    <row r="261" spans="1:8" s="62" customFormat="1" ht="25.5">
      <c r="A261" s="85" t="s">
        <v>1583</v>
      </c>
      <c r="B261" s="86" t="s">
        <v>1716</v>
      </c>
      <c r="C261" s="128" t="s">
        <v>86</v>
      </c>
      <c r="D261" s="75">
        <v>6</v>
      </c>
      <c r="E261" s="75"/>
      <c r="F261" s="31"/>
      <c r="G261" s="197"/>
      <c r="H261" s="408"/>
    </row>
    <row r="262" spans="1:8" s="62" customFormat="1" ht="38.25">
      <c r="A262" s="85" t="s">
        <v>1584</v>
      </c>
      <c r="B262" s="86" t="s">
        <v>1870</v>
      </c>
      <c r="C262" s="128" t="s">
        <v>86</v>
      </c>
      <c r="D262" s="75">
        <v>8</v>
      </c>
      <c r="E262" s="75"/>
      <c r="F262" s="31"/>
      <c r="G262" s="197"/>
      <c r="H262" s="408"/>
    </row>
    <row r="263" spans="1:8" s="62" customFormat="1" ht="38.25">
      <c r="A263" s="85" t="s">
        <v>1585</v>
      </c>
      <c r="B263" s="86" t="s">
        <v>1871</v>
      </c>
      <c r="C263" s="128" t="s">
        <v>86</v>
      </c>
      <c r="D263" s="75">
        <v>7</v>
      </c>
      <c r="E263" s="75"/>
      <c r="F263" s="31"/>
      <c r="G263" s="197"/>
      <c r="H263" s="408"/>
    </row>
    <row r="264" spans="1:8" s="62" customFormat="1" ht="38.25">
      <c r="A264" s="85" t="s">
        <v>1586</v>
      </c>
      <c r="B264" s="86" t="s">
        <v>1717</v>
      </c>
      <c r="C264" s="128" t="s">
        <v>86</v>
      </c>
      <c r="D264" s="75">
        <v>4</v>
      </c>
      <c r="E264" s="75"/>
      <c r="F264" s="31"/>
      <c r="G264" s="197"/>
      <c r="H264" s="408"/>
    </row>
    <row r="265" spans="1:8" s="62" customFormat="1" ht="25.5">
      <c r="A265" s="85" t="s">
        <v>1587</v>
      </c>
      <c r="B265" s="86" t="s">
        <v>1872</v>
      </c>
      <c r="C265" s="128" t="s">
        <v>86</v>
      </c>
      <c r="D265" s="75">
        <v>3</v>
      </c>
      <c r="E265" s="75"/>
      <c r="F265" s="31"/>
      <c r="G265" s="197"/>
      <c r="H265" s="408"/>
    </row>
    <row r="266" spans="1:8" s="62" customFormat="1" ht="25.5">
      <c r="A266" s="85" t="s">
        <v>1588</v>
      </c>
      <c r="B266" s="86" t="s">
        <v>1873</v>
      </c>
      <c r="C266" s="128" t="s">
        <v>86</v>
      </c>
      <c r="D266" s="75">
        <v>2</v>
      </c>
      <c r="E266" s="75"/>
      <c r="F266" s="31"/>
      <c r="G266" s="197"/>
      <c r="H266" s="408"/>
    </row>
    <row r="267" spans="1:8" s="62" customFormat="1" ht="38.25">
      <c r="A267" s="85" t="s">
        <v>1686</v>
      </c>
      <c r="B267" s="86" t="s">
        <v>1706</v>
      </c>
      <c r="C267" s="128" t="s">
        <v>86</v>
      </c>
      <c r="D267" s="75">
        <v>3</v>
      </c>
      <c r="E267" s="75"/>
      <c r="F267" s="31"/>
      <c r="G267" s="197"/>
      <c r="H267" s="408"/>
    </row>
    <row r="268" spans="1:8" s="62" customFormat="1">
      <c r="A268" s="416" t="s">
        <v>1589</v>
      </c>
      <c r="B268" s="199" t="s">
        <v>63</v>
      </c>
      <c r="C268" s="30"/>
      <c r="D268" s="74"/>
      <c r="E268" s="74"/>
      <c r="F268" s="31"/>
      <c r="G268" s="226"/>
      <c r="H268" s="410"/>
    </row>
    <row r="269" spans="1:8" s="62" customFormat="1" ht="25.5">
      <c r="A269" s="85" t="s">
        <v>1590</v>
      </c>
      <c r="B269" s="86" t="s">
        <v>1808</v>
      </c>
      <c r="C269" s="128" t="s">
        <v>11</v>
      </c>
      <c r="D269" s="75">
        <v>39.6</v>
      </c>
      <c r="E269" s="75"/>
      <c r="F269" s="31"/>
      <c r="G269" s="197"/>
      <c r="H269" s="408"/>
    </row>
    <row r="270" spans="1:8" s="62" customFormat="1" ht="25.5">
      <c r="A270" s="85" t="s">
        <v>1591</v>
      </c>
      <c r="B270" s="86" t="s">
        <v>1809</v>
      </c>
      <c r="C270" s="128" t="s">
        <v>11</v>
      </c>
      <c r="D270" s="75">
        <v>34.65</v>
      </c>
      <c r="E270" s="75"/>
      <c r="F270" s="31"/>
      <c r="G270" s="197"/>
      <c r="H270" s="408"/>
    </row>
    <row r="271" spans="1:8" s="62" customFormat="1" ht="25.5">
      <c r="A271" s="85" t="s">
        <v>1592</v>
      </c>
      <c r="B271" s="86" t="s">
        <v>1683</v>
      </c>
      <c r="C271" s="128" t="s">
        <v>86</v>
      </c>
      <c r="D271" s="75">
        <v>7</v>
      </c>
      <c r="E271" s="75"/>
      <c r="F271" s="31"/>
      <c r="G271" s="197"/>
      <c r="H271" s="408"/>
    </row>
    <row r="272" spans="1:8" s="62" customFormat="1" ht="38.25">
      <c r="A272" s="85" t="s">
        <v>1593</v>
      </c>
      <c r="B272" s="86" t="s">
        <v>1874</v>
      </c>
      <c r="C272" s="128" t="s">
        <v>86</v>
      </c>
      <c r="D272" s="75">
        <v>10</v>
      </c>
      <c r="E272" s="75"/>
      <c r="F272" s="31"/>
      <c r="G272" s="197"/>
      <c r="H272" s="408"/>
    </row>
    <row r="273" spans="1:8" s="62" customFormat="1" ht="38.25">
      <c r="A273" s="85" t="s">
        <v>1594</v>
      </c>
      <c r="B273" s="86" t="s">
        <v>1875</v>
      </c>
      <c r="C273" s="128" t="s">
        <v>86</v>
      </c>
      <c r="D273" s="75">
        <v>15</v>
      </c>
      <c r="E273" s="75"/>
      <c r="F273" s="31"/>
      <c r="G273" s="197"/>
      <c r="H273" s="408"/>
    </row>
    <row r="274" spans="1:8" s="62" customFormat="1" ht="25.5">
      <c r="A274" s="85" t="s">
        <v>1769</v>
      </c>
      <c r="B274" s="86" t="s">
        <v>1765</v>
      </c>
      <c r="C274" s="128" t="s">
        <v>86</v>
      </c>
      <c r="D274" s="75">
        <v>2</v>
      </c>
      <c r="E274" s="75"/>
      <c r="F274" s="31"/>
      <c r="G274" s="197"/>
      <c r="H274" s="408"/>
    </row>
    <row r="275" spans="1:8" s="62" customFormat="1" ht="25.5">
      <c r="A275" s="85" t="s">
        <v>1770</v>
      </c>
      <c r="B275" s="86" t="s">
        <v>1766</v>
      </c>
      <c r="C275" s="128" t="s">
        <v>86</v>
      </c>
      <c r="D275" s="75">
        <v>3</v>
      </c>
      <c r="E275" s="75"/>
      <c r="F275" s="31"/>
      <c r="G275" s="197"/>
      <c r="H275" s="408"/>
    </row>
    <row r="276" spans="1:8" s="62" customFormat="1" ht="25.5">
      <c r="A276" s="85" t="s">
        <v>1771</v>
      </c>
      <c r="B276" s="86" t="s">
        <v>1767</v>
      </c>
      <c r="C276" s="128" t="s">
        <v>86</v>
      </c>
      <c r="D276" s="75">
        <v>4</v>
      </c>
      <c r="E276" s="75"/>
      <c r="F276" s="31"/>
      <c r="G276" s="197"/>
      <c r="H276" s="408"/>
    </row>
    <row r="277" spans="1:8" s="62" customFormat="1" ht="25.5">
      <c r="A277" s="85" t="s">
        <v>1772</v>
      </c>
      <c r="B277" s="86" t="s">
        <v>1768</v>
      </c>
      <c r="C277" s="128" t="s">
        <v>86</v>
      </c>
      <c r="D277" s="75">
        <v>3</v>
      </c>
      <c r="E277" s="75"/>
      <c r="F277" s="31"/>
      <c r="G277" s="197"/>
      <c r="H277" s="408"/>
    </row>
    <row r="278" spans="1:8" s="62" customFormat="1">
      <c r="A278" s="407" t="s">
        <v>1595</v>
      </c>
      <c r="B278" s="190" t="s">
        <v>28</v>
      </c>
      <c r="C278" s="193"/>
      <c r="D278" s="74"/>
      <c r="E278" s="74"/>
      <c r="F278" s="195"/>
      <c r="G278" s="197"/>
      <c r="H278" s="410"/>
    </row>
    <row r="279" spans="1:8" s="63" customFormat="1">
      <c r="A279" s="416" t="s">
        <v>1596</v>
      </c>
      <c r="B279" s="199" t="s">
        <v>1016</v>
      </c>
      <c r="C279" s="30"/>
      <c r="D279" s="74"/>
      <c r="E279" s="74"/>
      <c r="F279" s="31"/>
      <c r="G279" s="226"/>
      <c r="H279" s="410"/>
    </row>
    <row r="280" spans="1:8" s="62" customFormat="1" ht="51">
      <c r="A280" s="85" t="s">
        <v>1687</v>
      </c>
      <c r="B280" s="86" t="s">
        <v>1839</v>
      </c>
      <c r="C280" s="128" t="s">
        <v>86</v>
      </c>
      <c r="D280" s="75">
        <v>1</v>
      </c>
      <c r="E280" s="75"/>
      <c r="F280" s="31"/>
      <c r="G280" s="197"/>
      <c r="H280" s="408"/>
    </row>
    <row r="281" spans="1:8" s="62" customFormat="1" ht="51">
      <c r="A281" s="85" t="s">
        <v>1688</v>
      </c>
      <c r="B281" s="86" t="s">
        <v>1840</v>
      </c>
      <c r="C281" s="128" t="s">
        <v>86</v>
      </c>
      <c r="D281" s="75">
        <v>6</v>
      </c>
      <c r="E281" s="75"/>
      <c r="F281" s="31"/>
      <c r="G281" s="197"/>
      <c r="H281" s="408"/>
    </row>
    <row r="282" spans="1:8" s="62" customFormat="1" ht="63.75">
      <c r="A282" s="85" t="s">
        <v>1689</v>
      </c>
      <c r="B282" s="86" t="s">
        <v>1718</v>
      </c>
      <c r="C282" s="128" t="s">
        <v>86</v>
      </c>
      <c r="D282" s="75">
        <v>20</v>
      </c>
      <c r="E282" s="75"/>
      <c r="F282" s="31"/>
      <c r="G282" s="197"/>
      <c r="H282" s="408"/>
    </row>
    <row r="283" spans="1:8" s="62" customFormat="1" ht="38.25">
      <c r="A283" s="85" t="s">
        <v>1690</v>
      </c>
      <c r="B283" s="86" t="s">
        <v>1844</v>
      </c>
      <c r="C283" s="128" t="s">
        <v>17</v>
      </c>
      <c r="D283" s="75">
        <v>4</v>
      </c>
      <c r="E283" s="75"/>
      <c r="F283" s="31"/>
      <c r="G283" s="197"/>
      <c r="H283" s="408"/>
    </row>
    <row r="284" spans="1:8" s="62" customFormat="1" ht="51">
      <c r="A284" s="85" t="s">
        <v>1691</v>
      </c>
      <c r="B284" s="86" t="s">
        <v>1774</v>
      </c>
      <c r="C284" s="128" t="s">
        <v>86</v>
      </c>
      <c r="D284" s="75">
        <v>2</v>
      </c>
      <c r="E284" s="75"/>
      <c r="F284" s="31"/>
      <c r="G284" s="197"/>
      <c r="H284" s="410"/>
    </row>
    <row r="285" spans="1:8" s="62" customFormat="1" ht="63.75">
      <c r="A285" s="85" t="s">
        <v>1692</v>
      </c>
      <c r="B285" s="86" t="s">
        <v>1773</v>
      </c>
      <c r="C285" s="128" t="s">
        <v>86</v>
      </c>
      <c r="D285" s="75">
        <v>1</v>
      </c>
      <c r="E285" s="75"/>
      <c r="F285" s="31"/>
      <c r="G285" s="197"/>
      <c r="H285" s="410"/>
    </row>
    <row r="286" spans="1:8" s="62" customFormat="1">
      <c r="A286" s="416" t="s">
        <v>1597</v>
      </c>
      <c r="B286" s="199" t="s">
        <v>1017</v>
      </c>
      <c r="C286" s="30"/>
      <c r="D286" s="74"/>
      <c r="E286" s="74"/>
      <c r="F286" s="31"/>
      <c r="G286" s="226"/>
      <c r="H286" s="410"/>
    </row>
    <row r="287" spans="1:8" s="62" customFormat="1" ht="25.5">
      <c r="A287" s="85" t="s">
        <v>1693</v>
      </c>
      <c r="B287" s="86" t="s">
        <v>1684</v>
      </c>
      <c r="C287" s="128" t="s">
        <v>86</v>
      </c>
      <c r="D287" s="75">
        <v>5</v>
      </c>
      <c r="E287" s="75"/>
      <c r="F287" s="31"/>
      <c r="G287" s="197"/>
      <c r="H287" s="410"/>
    </row>
    <row r="288" spans="1:8" s="62" customFormat="1" ht="25.5">
      <c r="A288" s="85" t="s">
        <v>1694</v>
      </c>
      <c r="B288" s="86" t="s">
        <v>1841</v>
      </c>
      <c r="C288" s="128" t="s">
        <v>86</v>
      </c>
      <c r="D288" s="75">
        <v>7</v>
      </c>
      <c r="E288" s="75"/>
      <c r="F288" s="31"/>
      <c r="G288" s="197"/>
      <c r="H288" s="408"/>
    </row>
    <row r="289" spans="1:8" s="62" customFormat="1">
      <c r="A289" s="407"/>
      <c r="B289" s="190" t="s">
        <v>328</v>
      </c>
      <c r="C289" s="191"/>
      <c r="D289" s="74"/>
      <c r="E289" s="74"/>
      <c r="F289" s="192"/>
      <c r="G289" s="197"/>
      <c r="H289" s="410"/>
    </row>
    <row r="290" spans="1:8" s="63" customFormat="1" ht="25.5">
      <c r="A290" s="407" t="s">
        <v>265</v>
      </c>
      <c r="B290" s="190" t="s">
        <v>1598</v>
      </c>
      <c r="C290" s="193"/>
      <c r="D290" s="74"/>
      <c r="E290" s="74"/>
      <c r="F290" s="195"/>
      <c r="G290" s="197"/>
      <c r="H290" s="410"/>
    </row>
    <row r="291" spans="1:8" s="62" customFormat="1" ht="38.25">
      <c r="A291" s="37" t="s">
        <v>266</v>
      </c>
      <c r="B291" s="86" t="s">
        <v>1478</v>
      </c>
      <c r="C291" s="128" t="s">
        <v>86</v>
      </c>
      <c r="D291" s="75">
        <v>5</v>
      </c>
      <c r="E291" s="75"/>
      <c r="F291" s="31"/>
      <c r="G291" s="197"/>
      <c r="H291" s="408"/>
    </row>
    <row r="292" spans="1:8" s="62" customFormat="1" ht="38.25">
      <c r="A292" s="37" t="s">
        <v>1120</v>
      </c>
      <c r="B292" s="86" t="s">
        <v>1479</v>
      </c>
      <c r="C292" s="128" t="s">
        <v>86</v>
      </c>
      <c r="D292" s="75">
        <v>5</v>
      </c>
      <c r="E292" s="75"/>
      <c r="F292" s="31"/>
      <c r="G292" s="197"/>
      <c r="H292" s="408"/>
    </row>
    <row r="293" spans="1:8" s="62" customFormat="1" ht="25.5">
      <c r="A293" s="37" t="s">
        <v>1599</v>
      </c>
      <c r="B293" s="86" t="s">
        <v>1833</v>
      </c>
      <c r="C293" s="128" t="s">
        <v>16</v>
      </c>
      <c r="D293" s="75">
        <v>28</v>
      </c>
      <c r="E293" s="75"/>
      <c r="F293" s="31"/>
      <c r="G293" s="197"/>
      <c r="H293" s="408"/>
    </row>
    <row r="294" spans="1:8" s="62" customFormat="1" ht="38.25">
      <c r="A294" s="37" t="s">
        <v>1600</v>
      </c>
      <c r="B294" s="86" t="s">
        <v>1480</v>
      </c>
      <c r="C294" s="128" t="s">
        <v>86</v>
      </c>
      <c r="D294" s="75">
        <v>12</v>
      </c>
      <c r="E294" s="75"/>
      <c r="F294" s="31"/>
      <c r="G294" s="197"/>
      <c r="H294" s="408"/>
    </row>
    <row r="295" spans="1:8" s="62" customFormat="1" ht="25.5">
      <c r="A295" s="37" t="s">
        <v>1601</v>
      </c>
      <c r="B295" s="86" t="s">
        <v>1845</v>
      </c>
      <c r="C295" s="128" t="s">
        <v>17</v>
      </c>
      <c r="D295" s="75">
        <v>9</v>
      </c>
      <c r="E295" s="75"/>
      <c r="F295" s="31"/>
      <c r="G295" s="197"/>
      <c r="H295" s="408"/>
    </row>
    <row r="296" spans="1:8" s="62" customFormat="1" ht="25.5">
      <c r="A296" s="37" t="s">
        <v>1602</v>
      </c>
      <c r="B296" s="86" t="s">
        <v>1876</v>
      </c>
      <c r="C296" s="128" t="s">
        <v>16</v>
      </c>
      <c r="D296" s="75">
        <v>40</v>
      </c>
      <c r="E296" s="75"/>
      <c r="F296" s="31"/>
      <c r="G296" s="197"/>
      <c r="H296" s="408"/>
    </row>
    <row r="297" spans="1:8" s="62" customFormat="1">
      <c r="A297" s="37" t="s">
        <v>1603</v>
      </c>
      <c r="B297" s="86" t="s">
        <v>1877</v>
      </c>
      <c r="C297" s="128" t="s">
        <v>86</v>
      </c>
      <c r="D297" s="75">
        <v>8</v>
      </c>
      <c r="E297" s="75"/>
      <c r="F297" s="74"/>
      <c r="G297" s="197"/>
      <c r="H297" s="408"/>
    </row>
    <row r="298" spans="1:8" s="62" customFormat="1" ht="38.25">
      <c r="A298" s="37" t="s">
        <v>1604</v>
      </c>
      <c r="B298" s="86" t="s">
        <v>1414</v>
      </c>
      <c r="C298" s="128" t="s">
        <v>86</v>
      </c>
      <c r="D298" s="75">
        <v>4</v>
      </c>
      <c r="E298" s="75"/>
      <c r="F298" s="31"/>
      <c r="G298" s="197"/>
      <c r="H298" s="408"/>
    </row>
    <row r="299" spans="1:8" s="62" customFormat="1">
      <c r="A299" s="407"/>
      <c r="B299" s="190" t="s">
        <v>391</v>
      </c>
      <c r="C299" s="191"/>
      <c r="D299" s="74"/>
      <c r="E299" s="74"/>
      <c r="F299" s="192"/>
      <c r="G299" s="197"/>
      <c r="H299" s="410"/>
    </row>
    <row r="300" spans="1:8" s="63" customFormat="1">
      <c r="A300" s="409" t="s">
        <v>271</v>
      </c>
      <c r="B300" s="190" t="s">
        <v>75</v>
      </c>
      <c r="C300" s="193"/>
      <c r="D300" s="74"/>
      <c r="E300" s="74"/>
      <c r="F300" s="195"/>
      <c r="G300" s="197"/>
      <c r="H300" s="410"/>
    </row>
    <row r="301" spans="1:8" s="63" customFormat="1">
      <c r="A301" s="407" t="s">
        <v>272</v>
      </c>
      <c r="B301" s="199" t="s">
        <v>76</v>
      </c>
      <c r="C301" s="193"/>
      <c r="D301" s="74"/>
      <c r="E301" s="74"/>
      <c r="F301" s="195"/>
      <c r="G301" s="197"/>
      <c r="H301" s="410"/>
    </row>
    <row r="302" spans="1:8" s="63" customFormat="1" ht="51">
      <c r="A302" s="37" t="s">
        <v>273</v>
      </c>
      <c r="B302" s="86" t="s">
        <v>1455</v>
      </c>
      <c r="C302" s="128" t="s">
        <v>16</v>
      </c>
      <c r="D302" s="75">
        <v>4.8</v>
      </c>
      <c r="E302" s="75"/>
      <c r="F302" s="31"/>
      <c r="G302" s="197"/>
      <c r="H302" s="410"/>
    </row>
    <row r="303" spans="1:8" s="63" customFormat="1" ht="51">
      <c r="A303" s="37" t="s">
        <v>274</v>
      </c>
      <c r="B303" s="86" t="s">
        <v>1667</v>
      </c>
      <c r="C303" s="128" t="s">
        <v>16</v>
      </c>
      <c r="D303" s="75">
        <v>9.6</v>
      </c>
      <c r="E303" s="75"/>
      <c r="F303" s="31"/>
      <c r="G303" s="197"/>
      <c r="H303" s="410"/>
    </row>
    <row r="304" spans="1:8" s="63" customFormat="1" ht="38.25">
      <c r="A304" s="37" t="s">
        <v>393</v>
      </c>
      <c r="B304" s="86" t="s">
        <v>1668</v>
      </c>
      <c r="C304" s="128" t="s">
        <v>16</v>
      </c>
      <c r="D304" s="75">
        <v>76.900000000000006</v>
      </c>
      <c r="E304" s="75"/>
      <c r="F304" s="31"/>
      <c r="G304" s="197"/>
      <c r="H304" s="410"/>
    </row>
    <row r="305" spans="1:8" s="63" customFormat="1" ht="38.25">
      <c r="A305" s="37" t="s">
        <v>394</v>
      </c>
      <c r="B305" s="86" t="s">
        <v>1669</v>
      </c>
      <c r="C305" s="128" t="s">
        <v>16</v>
      </c>
      <c r="D305" s="75">
        <v>36.04</v>
      </c>
      <c r="E305" s="75"/>
      <c r="F305" s="31"/>
      <c r="G305" s="197"/>
      <c r="H305" s="410"/>
    </row>
    <row r="306" spans="1:8" s="63" customFormat="1">
      <c r="A306" s="407" t="s">
        <v>1411</v>
      </c>
      <c r="B306" s="190" t="s">
        <v>1417</v>
      </c>
      <c r="C306" s="193"/>
      <c r="D306" s="74"/>
      <c r="E306" s="74"/>
      <c r="F306" s="195"/>
      <c r="G306" s="197"/>
      <c r="H306" s="410"/>
    </row>
    <row r="307" spans="1:8" s="103" customFormat="1" ht="38.25">
      <c r="A307" s="140" t="s">
        <v>396</v>
      </c>
      <c r="B307" s="86" t="s">
        <v>1878</v>
      </c>
      <c r="C307" s="128" t="s">
        <v>16</v>
      </c>
      <c r="D307" s="75">
        <v>218.6</v>
      </c>
      <c r="E307" s="75"/>
      <c r="F307" s="31"/>
      <c r="G307" s="197"/>
      <c r="H307" s="423"/>
    </row>
    <row r="308" spans="1:8" s="133" customFormat="1" ht="38.25">
      <c r="A308" s="140" t="s">
        <v>1413</v>
      </c>
      <c r="B308" s="86" t="s">
        <v>1879</v>
      </c>
      <c r="C308" s="128" t="s">
        <v>16</v>
      </c>
      <c r="D308" s="75">
        <v>153.1</v>
      </c>
      <c r="E308" s="75"/>
      <c r="F308" s="31"/>
      <c r="G308" s="197"/>
      <c r="H308" s="423"/>
    </row>
    <row r="309" spans="1:8" s="62" customFormat="1" ht="38.25">
      <c r="A309" s="140" t="s">
        <v>1605</v>
      </c>
      <c r="B309" s="86" t="s">
        <v>1418</v>
      </c>
      <c r="C309" s="128" t="s">
        <v>86</v>
      </c>
      <c r="D309" s="75">
        <v>1</v>
      </c>
      <c r="E309" s="75"/>
      <c r="F309" s="31"/>
      <c r="G309" s="197"/>
      <c r="H309" s="410"/>
    </row>
    <row r="310" spans="1:8" s="62" customFormat="1" ht="38.25">
      <c r="A310" s="140" t="s">
        <v>1606</v>
      </c>
      <c r="B310" s="86" t="s">
        <v>1419</v>
      </c>
      <c r="C310" s="128" t="s">
        <v>86</v>
      </c>
      <c r="D310" s="75">
        <v>2</v>
      </c>
      <c r="E310" s="75"/>
      <c r="F310" s="31"/>
      <c r="G310" s="197"/>
      <c r="H310" s="410"/>
    </row>
    <row r="311" spans="1:8" s="62" customFormat="1" ht="25.5">
      <c r="A311" s="140" t="s">
        <v>1607</v>
      </c>
      <c r="B311" s="86" t="s">
        <v>1420</v>
      </c>
      <c r="C311" s="128" t="s">
        <v>86</v>
      </c>
      <c r="D311" s="75">
        <v>2</v>
      </c>
      <c r="E311" s="75"/>
      <c r="F311" s="31"/>
      <c r="G311" s="197"/>
      <c r="H311" s="410"/>
    </row>
    <row r="312" spans="1:8" s="62" customFormat="1" ht="51">
      <c r="A312" s="140" t="s">
        <v>1608</v>
      </c>
      <c r="B312" s="86" t="s">
        <v>1421</v>
      </c>
      <c r="C312" s="128" t="s">
        <v>86</v>
      </c>
      <c r="D312" s="75">
        <v>2</v>
      </c>
      <c r="E312" s="75"/>
      <c r="F312" s="31"/>
      <c r="G312" s="197"/>
      <c r="H312" s="410"/>
    </row>
    <row r="313" spans="1:8" s="62" customFormat="1" ht="127.5">
      <c r="A313" s="140" t="s">
        <v>1609</v>
      </c>
      <c r="B313" s="86" t="s">
        <v>1422</v>
      </c>
      <c r="C313" s="128" t="s">
        <v>78</v>
      </c>
      <c r="D313" s="75">
        <v>1</v>
      </c>
      <c r="E313" s="75"/>
      <c r="F313" s="31"/>
      <c r="G313" s="197"/>
      <c r="H313" s="410"/>
    </row>
    <row r="314" spans="1:8" s="62" customFormat="1" ht="76.5">
      <c r="A314" s="140" t="s">
        <v>1610</v>
      </c>
      <c r="B314" s="86" t="s">
        <v>1423</v>
      </c>
      <c r="C314" s="128" t="s">
        <v>78</v>
      </c>
      <c r="D314" s="75">
        <v>1</v>
      </c>
      <c r="E314" s="75"/>
      <c r="F314" s="31"/>
      <c r="G314" s="197"/>
      <c r="H314" s="410"/>
    </row>
    <row r="315" spans="1:8" s="62" customFormat="1" ht="127.5">
      <c r="A315" s="140" t="s">
        <v>1611</v>
      </c>
      <c r="B315" s="86" t="s">
        <v>1424</v>
      </c>
      <c r="C315" s="128" t="s">
        <v>78</v>
      </c>
      <c r="D315" s="75">
        <v>1</v>
      </c>
      <c r="E315" s="75"/>
      <c r="F315" s="31"/>
      <c r="G315" s="197"/>
      <c r="H315" s="410"/>
    </row>
    <row r="316" spans="1:8" s="62" customFormat="1" ht="25.5">
      <c r="A316" s="140" t="s">
        <v>1612</v>
      </c>
      <c r="B316" s="86" t="s">
        <v>1453</v>
      </c>
      <c r="C316" s="128" t="s">
        <v>16</v>
      </c>
      <c r="D316" s="75">
        <v>16</v>
      </c>
      <c r="E316" s="75"/>
      <c r="F316" s="31"/>
      <c r="G316" s="197"/>
      <c r="H316" s="410"/>
    </row>
    <row r="317" spans="1:8" s="62" customFormat="1" ht="63.75">
      <c r="A317" s="140" t="s">
        <v>1613</v>
      </c>
      <c r="B317" s="86" t="s">
        <v>1842</v>
      </c>
      <c r="C317" s="128" t="s">
        <v>15</v>
      </c>
      <c r="D317" s="75">
        <v>150.19999999999999</v>
      </c>
      <c r="E317" s="75"/>
      <c r="F317" s="31"/>
      <c r="G317" s="197"/>
      <c r="H317" s="408"/>
    </row>
    <row r="318" spans="1:8" s="133" customFormat="1" ht="51">
      <c r="A318" s="140" t="s">
        <v>1614</v>
      </c>
      <c r="B318" s="86" t="s">
        <v>1856</v>
      </c>
      <c r="C318" s="128" t="s">
        <v>15</v>
      </c>
      <c r="D318" s="75">
        <v>480</v>
      </c>
      <c r="E318" s="75"/>
      <c r="F318" s="31"/>
      <c r="G318" s="197"/>
      <c r="H318" s="423"/>
    </row>
    <row r="319" spans="1:8" s="133" customFormat="1">
      <c r="A319" s="37"/>
      <c r="B319" s="190" t="s">
        <v>398</v>
      </c>
      <c r="C319" s="191"/>
      <c r="D319" s="74"/>
      <c r="E319" s="74"/>
      <c r="F319" s="192"/>
      <c r="G319" s="198"/>
      <c r="H319" s="410"/>
    </row>
    <row r="320" spans="1:8" s="103" customFormat="1">
      <c r="A320" s="407" t="s">
        <v>275</v>
      </c>
      <c r="B320" s="190" t="s">
        <v>73</v>
      </c>
      <c r="C320" s="30"/>
      <c r="D320" s="74"/>
      <c r="E320" s="74"/>
      <c r="F320" s="31"/>
      <c r="G320" s="198"/>
      <c r="H320" s="410"/>
    </row>
    <row r="321" spans="1:8" s="103" customFormat="1">
      <c r="A321" s="100" t="s">
        <v>276</v>
      </c>
      <c r="B321" s="86" t="s">
        <v>1880</v>
      </c>
      <c r="C321" s="128" t="s">
        <v>15</v>
      </c>
      <c r="D321" s="75">
        <v>78.040000000000006</v>
      </c>
      <c r="E321" s="75"/>
      <c r="F321" s="31"/>
      <c r="G321" s="197"/>
      <c r="H321" s="408"/>
    </row>
    <row r="322" spans="1:8" s="133" customFormat="1">
      <c r="A322" s="100" t="s">
        <v>1410</v>
      </c>
      <c r="B322" s="86" t="s">
        <v>1616</v>
      </c>
      <c r="C322" s="128" t="s">
        <v>15</v>
      </c>
      <c r="D322" s="75">
        <v>3098.7</v>
      </c>
      <c r="E322" s="75"/>
      <c r="F322" s="31"/>
      <c r="G322" s="197"/>
      <c r="H322" s="408"/>
    </row>
    <row r="323" spans="1:8" s="80" customFormat="1">
      <c r="A323" s="407"/>
      <c r="B323" s="190" t="s">
        <v>399</v>
      </c>
      <c r="C323" s="191"/>
      <c r="D323" s="192"/>
      <c r="E323" s="74"/>
      <c r="F323" s="192"/>
      <c r="G323" s="197"/>
      <c r="H323" s="410"/>
    </row>
    <row r="324" spans="1:8" s="80" customFormat="1">
      <c r="A324" s="407" t="s">
        <v>400</v>
      </c>
      <c r="B324" s="190" t="s">
        <v>1486</v>
      </c>
      <c r="C324" s="193"/>
      <c r="D324" s="74"/>
      <c r="E324" s="74"/>
      <c r="F324" s="195"/>
      <c r="G324" s="197"/>
      <c r="H324" s="410"/>
    </row>
    <row r="325" spans="1:8" s="63" customFormat="1">
      <c r="A325" s="407" t="s">
        <v>401</v>
      </c>
      <c r="B325" s="190" t="s">
        <v>1615</v>
      </c>
      <c r="C325" s="30"/>
      <c r="D325" s="74"/>
      <c r="E325" s="74"/>
      <c r="F325" s="31"/>
      <c r="G325" s="196"/>
      <c r="H325" s="410"/>
    </row>
    <row r="326" spans="1:8" s="63" customFormat="1">
      <c r="A326" s="407" t="s">
        <v>402</v>
      </c>
      <c r="B326" s="190" t="s">
        <v>1458</v>
      </c>
      <c r="C326" s="193"/>
      <c r="D326" s="74"/>
      <c r="E326" s="74"/>
      <c r="F326" s="195"/>
      <c r="G326" s="197"/>
      <c r="H326" s="411"/>
    </row>
    <row r="327" spans="1:8" s="80" customFormat="1" ht="25.5">
      <c r="A327" s="37" t="s">
        <v>1456</v>
      </c>
      <c r="B327" s="86" t="s">
        <v>1808</v>
      </c>
      <c r="C327" s="128" t="s">
        <v>11</v>
      </c>
      <c r="D327" s="75">
        <v>160.61000000000001</v>
      </c>
      <c r="E327" s="75"/>
      <c r="F327" s="31"/>
      <c r="G327" s="197"/>
      <c r="H327" s="408"/>
    </row>
    <row r="328" spans="1:8" s="11" customFormat="1" ht="25.5">
      <c r="A328" s="37" t="s">
        <v>1457</v>
      </c>
      <c r="B328" s="86" t="s">
        <v>1809</v>
      </c>
      <c r="C328" s="128" t="s">
        <v>11</v>
      </c>
      <c r="D328" s="75">
        <v>112.54</v>
      </c>
      <c r="E328" s="75"/>
      <c r="F328" s="31"/>
      <c r="G328" s="197"/>
      <c r="H328" s="408"/>
    </row>
    <row r="329" spans="1:8" s="11" customFormat="1" ht="25.5">
      <c r="A329" s="37" t="s">
        <v>1459</v>
      </c>
      <c r="B329" s="86" t="s">
        <v>1670</v>
      </c>
      <c r="C329" s="128" t="s">
        <v>79</v>
      </c>
      <c r="D329" s="75">
        <v>769.32</v>
      </c>
      <c r="E329" s="75"/>
      <c r="F329" s="31"/>
      <c r="G329" s="197"/>
      <c r="H329" s="410"/>
    </row>
    <row r="330" spans="1:8" s="11" customFormat="1">
      <c r="A330" s="407" t="s">
        <v>780</v>
      </c>
      <c r="B330" s="190" t="s">
        <v>1465</v>
      </c>
      <c r="C330" s="193"/>
      <c r="D330" s="74"/>
      <c r="E330" s="74"/>
      <c r="F330" s="195"/>
      <c r="G330" s="197"/>
      <c r="H330" s="411"/>
    </row>
    <row r="331" spans="1:8" s="80" customFormat="1" ht="51">
      <c r="A331" s="37" t="s">
        <v>1460</v>
      </c>
      <c r="B331" s="86" t="s">
        <v>1642</v>
      </c>
      <c r="C331" s="128" t="s">
        <v>15</v>
      </c>
      <c r="D331" s="75">
        <v>335.33</v>
      </c>
      <c r="E331" s="75"/>
      <c r="F331" s="31"/>
      <c r="G331" s="197"/>
      <c r="H331" s="408"/>
    </row>
    <row r="332" spans="1:8" s="11" customFormat="1" ht="25.5">
      <c r="A332" s="37" t="s">
        <v>1461</v>
      </c>
      <c r="B332" s="86" t="s">
        <v>1696</v>
      </c>
      <c r="C332" s="128" t="s">
        <v>13</v>
      </c>
      <c r="D332" s="75">
        <v>90.37</v>
      </c>
      <c r="E332" s="75"/>
      <c r="F332" s="31"/>
      <c r="G332" s="197"/>
      <c r="H332" s="152"/>
    </row>
    <row r="333" spans="1:8" s="62" customFormat="1" ht="25.5">
      <c r="A333" s="37" t="s">
        <v>1462</v>
      </c>
      <c r="B333" s="86" t="s">
        <v>1643</v>
      </c>
      <c r="C333" s="128" t="s">
        <v>13</v>
      </c>
      <c r="D333" s="75">
        <v>1348.36</v>
      </c>
      <c r="E333" s="75"/>
      <c r="F333" s="31"/>
      <c r="G333" s="197"/>
      <c r="H333" s="152"/>
    </row>
    <row r="334" spans="1:8" s="11" customFormat="1" ht="25.5">
      <c r="A334" s="37" t="s">
        <v>1463</v>
      </c>
      <c r="B334" s="86" t="s">
        <v>1435</v>
      </c>
      <c r="C334" s="128" t="s">
        <v>11</v>
      </c>
      <c r="D334" s="75">
        <v>4.8</v>
      </c>
      <c r="E334" s="75"/>
      <c r="F334" s="31"/>
      <c r="G334" s="197"/>
      <c r="H334" s="410"/>
    </row>
    <row r="335" spans="1:8" s="11" customFormat="1" ht="38.25">
      <c r="A335" s="37" t="s">
        <v>1464</v>
      </c>
      <c r="B335" s="86" t="s">
        <v>1697</v>
      </c>
      <c r="C335" s="128" t="s">
        <v>11</v>
      </c>
      <c r="D335" s="75">
        <v>42.09</v>
      </c>
      <c r="E335" s="75"/>
      <c r="F335" s="31"/>
      <c r="G335" s="197"/>
      <c r="H335" s="152"/>
    </row>
    <row r="336" spans="1:8" s="11" customFormat="1">
      <c r="A336" s="407" t="s">
        <v>781</v>
      </c>
      <c r="B336" s="190" t="s">
        <v>1466</v>
      </c>
      <c r="C336" s="193"/>
      <c r="D336" s="74"/>
      <c r="E336" s="74"/>
      <c r="F336" s="195"/>
      <c r="G336" s="197"/>
      <c r="H336" s="411"/>
    </row>
    <row r="337" spans="1:8" s="80" customFormat="1" ht="63.75">
      <c r="A337" s="37" t="s">
        <v>1467</v>
      </c>
      <c r="B337" s="86" t="s">
        <v>1698</v>
      </c>
      <c r="C337" s="128" t="s">
        <v>15</v>
      </c>
      <c r="D337" s="75">
        <v>293.17</v>
      </c>
      <c r="E337" s="75"/>
      <c r="F337" s="31"/>
      <c r="G337" s="197"/>
      <c r="H337" s="152"/>
    </row>
    <row r="338" spans="1:8" s="11" customFormat="1" ht="25.5">
      <c r="A338" s="37" t="s">
        <v>1468</v>
      </c>
      <c r="B338" s="86" t="s">
        <v>1696</v>
      </c>
      <c r="C338" s="128" t="s">
        <v>13</v>
      </c>
      <c r="D338" s="75">
        <v>414.39</v>
      </c>
      <c r="E338" s="75"/>
      <c r="F338" s="31"/>
      <c r="G338" s="197"/>
      <c r="H338" s="152"/>
    </row>
    <row r="339" spans="1:8" s="11" customFormat="1" ht="25.5">
      <c r="A339" s="37" t="s">
        <v>1469</v>
      </c>
      <c r="B339" s="86" t="s">
        <v>1643</v>
      </c>
      <c r="C339" s="128" t="s">
        <v>13</v>
      </c>
      <c r="D339" s="75">
        <v>691.9</v>
      </c>
      <c r="E339" s="75"/>
      <c r="F339" s="31"/>
      <c r="G339" s="197"/>
      <c r="H339" s="152"/>
    </row>
    <row r="340" spans="1:8" s="11" customFormat="1" ht="25.5">
      <c r="A340" s="37" t="s">
        <v>1470</v>
      </c>
      <c r="B340" s="86" t="s">
        <v>1810</v>
      </c>
      <c r="C340" s="128" t="s">
        <v>13</v>
      </c>
      <c r="D340" s="75">
        <v>109.83</v>
      </c>
      <c r="E340" s="75"/>
      <c r="F340" s="31"/>
      <c r="G340" s="197"/>
      <c r="H340" s="152"/>
    </row>
    <row r="341" spans="1:8" s="11" customFormat="1" ht="51">
      <c r="A341" s="37" t="s">
        <v>1471</v>
      </c>
      <c r="B341" s="86" t="s">
        <v>1426</v>
      </c>
      <c r="C341" s="128" t="s">
        <v>11</v>
      </c>
      <c r="D341" s="75">
        <v>19.48</v>
      </c>
      <c r="E341" s="75"/>
      <c r="F341" s="31"/>
      <c r="G341" s="197"/>
      <c r="H341" s="152"/>
    </row>
    <row r="342" spans="1:8" s="11" customFormat="1">
      <c r="A342" s="407" t="s">
        <v>782</v>
      </c>
      <c r="B342" s="190" t="s">
        <v>40</v>
      </c>
      <c r="C342" s="193"/>
      <c r="D342" s="74"/>
      <c r="E342" s="74"/>
      <c r="F342" s="195"/>
      <c r="G342" s="197"/>
      <c r="H342" s="410"/>
    </row>
    <row r="343" spans="1:8" s="11" customFormat="1" ht="38.25">
      <c r="A343" s="37" t="s">
        <v>1472</v>
      </c>
      <c r="B343" s="86" t="s">
        <v>1754</v>
      </c>
      <c r="C343" s="128" t="s">
        <v>15</v>
      </c>
      <c r="D343" s="75">
        <v>37.67</v>
      </c>
      <c r="E343" s="75"/>
      <c r="F343" s="31"/>
      <c r="G343" s="197"/>
      <c r="H343" s="410"/>
    </row>
    <row r="344" spans="1:8" s="11" customFormat="1" ht="25.5">
      <c r="A344" s="407" t="s">
        <v>783</v>
      </c>
      <c r="B344" s="190" t="s">
        <v>42</v>
      </c>
      <c r="C344" s="193"/>
      <c r="D344" s="74"/>
      <c r="E344" s="74"/>
      <c r="F344" s="195"/>
      <c r="G344" s="197"/>
      <c r="H344" s="410"/>
    </row>
    <row r="345" spans="1:8" s="11" customFormat="1" ht="63.75">
      <c r="A345" s="37" t="s">
        <v>1617</v>
      </c>
      <c r="B345" s="86" t="s">
        <v>1622</v>
      </c>
      <c r="C345" s="128" t="s">
        <v>15</v>
      </c>
      <c r="D345" s="75">
        <v>319.26</v>
      </c>
      <c r="E345" s="75"/>
      <c r="F345" s="31"/>
      <c r="G345" s="197"/>
      <c r="H345" s="152"/>
    </row>
    <row r="346" spans="1:8" s="11" customFormat="1">
      <c r="A346" s="407" t="s">
        <v>784</v>
      </c>
      <c r="B346" s="190" t="s">
        <v>53</v>
      </c>
      <c r="C346" s="193"/>
      <c r="D346" s="74"/>
      <c r="E346" s="74"/>
      <c r="F346" s="195"/>
      <c r="G346" s="197"/>
      <c r="H346" s="410"/>
    </row>
    <row r="347" spans="1:8" s="11" customFormat="1" ht="25.5">
      <c r="A347" s="37" t="s">
        <v>1618</v>
      </c>
      <c r="B347" s="86" t="s">
        <v>1645</v>
      </c>
      <c r="C347" s="128" t="s">
        <v>15</v>
      </c>
      <c r="D347" s="75">
        <v>758.18</v>
      </c>
      <c r="E347" s="75"/>
      <c r="F347" s="31"/>
      <c r="G347" s="197"/>
      <c r="H347" s="413"/>
    </row>
    <row r="348" spans="1:8" s="11" customFormat="1" ht="38.25">
      <c r="A348" s="37" t="s">
        <v>1619</v>
      </c>
      <c r="B348" s="86" t="s">
        <v>1702</v>
      </c>
      <c r="C348" s="128" t="s">
        <v>15</v>
      </c>
      <c r="D348" s="75">
        <v>758.18</v>
      </c>
      <c r="E348" s="75"/>
      <c r="F348" s="31"/>
      <c r="G348" s="197"/>
      <c r="H348" s="413"/>
    </row>
    <row r="349" spans="1:8" s="11" customFormat="1">
      <c r="A349" s="407" t="s">
        <v>1620</v>
      </c>
      <c r="B349" s="190" t="s">
        <v>70</v>
      </c>
      <c r="C349" s="193"/>
      <c r="D349" s="74"/>
      <c r="E349" s="74"/>
      <c r="F349" s="195"/>
      <c r="G349" s="197"/>
      <c r="H349" s="410"/>
    </row>
    <row r="350" spans="1:8" s="11" customFormat="1" ht="51">
      <c r="A350" s="37" t="s">
        <v>1621</v>
      </c>
      <c r="B350" s="86" t="s">
        <v>1481</v>
      </c>
      <c r="C350" s="128" t="s">
        <v>15</v>
      </c>
      <c r="D350" s="75">
        <v>758.18</v>
      </c>
      <c r="E350" s="75"/>
      <c r="F350" s="31"/>
      <c r="G350" s="197"/>
      <c r="H350" s="410"/>
    </row>
    <row r="351" spans="1:8" s="11" customFormat="1">
      <c r="A351" s="407" t="s">
        <v>1624</v>
      </c>
      <c r="B351" s="190" t="s">
        <v>54</v>
      </c>
      <c r="C351" s="193"/>
      <c r="D351" s="74"/>
      <c r="E351" s="74"/>
      <c r="F351" s="195"/>
      <c r="G351" s="197"/>
      <c r="H351" s="410"/>
    </row>
    <row r="352" spans="1:8" s="11" customFormat="1" ht="51">
      <c r="A352" s="37" t="s">
        <v>1625</v>
      </c>
      <c r="B352" s="86" t="s">
        <v>1623</v>
      </c>
      <c r="C352" s="128" t="s">
        <v>16</v>
      </c>
      <c r="D352" s="75">
        <v>149.33000000000001</v>
      </c>
      <c r="E352" s="75"/>
      <c r="F352" s="31"/>
      <c r="G352" s="197"/>
      <c r="H352" s="410"/>
    </row>
    <row r="353" spans="1:8" s="11" customFormat="1" ht="51">
      <c r="A353" s="37" t="s">
        <v>1710</v>
      </c>
      <c r="B353" s="86" t="s">
        <v>1709</v>
      </c>
      <c r="C353" s="128" t="s">
        <v>16</v>
      </c>
      <c r="D353" s="75">
        <v>149.33000000000001</v>
      </c>
      <c r="E353" s="75"/>
      <c r="F353" s="31"/>
      <c r="G353" s="197"/>
      <c r="H353" s="410"/>
    </row>
    <row r="354" spans="1:8" s="11" customFormat="1">
      <c r="A354" s="407" t="s">
        <v>785</v>
      </c>
      <c r="B354" s="190" t="s">
        <v>74</v>
      </c>
      <c r="C354" s="30"/>
      <c r="D354" s="74"/>
      <c r="E354" s="74"/>
      <c r="F354" s="31"/>
      <c r="G354" s="198"/>
      <c r="H354" s="410"/>
    </row>
    <row r="355" spans="1:8" s="103" customFormat="1" ht="25.5">
      <c r="A355" s="100" t="s">
        <v>786</v>
      </c>
      <c r="B355" s="86" t="s">
        <v>1433</v>
      </c>
      <c r="C355" s="128" t="s">
        <v>15</v>
      </c>
      <c r="D355" s="75">
        <v>86.61</v>
      </c>
      <c r="E355" s="75"/>
      <c r="F355" s="31"/>
      <c r="G355" s="197"/>
      <c r="H355" s="413"/>
    </row>
    <row r="356" spans="1:8" s="103" customFormat="1">
      <c r="A356" s="407" t="s">
        <v>802</v>
      </c>
      <c r="B356" s="190" t="s">
        <v>72</v>
      </c>
      <c r="C356" s="30"/>
      <c r="D356" s="74"/>
      <c r="E356" s="74"/>
      <c r="F356" s="31"/>
      <c r="G356" s="198"/>
      <c r="H356" s="410"/>
    </row>
    <row r="357" spans="1:8" s="103" customFormat="1" ht="51">
      <c r="A357" s="100" t="s">
        <v>803</v>
      </c>
      <c r="B357" s="86" t="s">
        <v>1685</v>
      </c>
      <c r="C357" s="128" t="s">
        <v>15</v>
      </c>
      <c r="D357" s="75">
        <v>328.04</v>
      </c>
      <c r="E357" s="75"/>
      <c r="F357" s="31"/>
      <c r="G357" s="197"/>
      <c r="H357" s="410"/>
    </row>
    <row r="358" spans="1:8" s="63" customFormat="1" ht="51">
      <c r="A358" s="100" t="s">
        <v>804</v>
      </c>
      <c r="B358" s="86" t="s">
        <v>1843</v>
      </c>
      <c r="C358" s="128" t="s">
        <v>15</v>
      </c>
      <c r="D358" s="75">
        <v>1142.24</v>
      </c>
      <c r="E358" s="75"/>
      <c r="F358" s="31"/>
      <c r="G358" s="197"/>
      <c r="H358" s="413"/>
    </row>
    <row r="359" spans="1:8" s="63" customFormat="1" ht="51">
      <c r="A359" s="100" t="s">
        <v>1404</v>
      </c>
      <c r="B359" s="86" t="s">
        <v>1473</v>
      </c>
      <c r="C359" s="128" t="s">
        <v>15</v>
      </c>
      <c r="D359" s="75">
        <v>441.12</v>
      </c>
      <c r="E359" s="75"/>
      <c r="F359" s="31"/>
      <c r="G359" s="197"/>
      <c r="H359" s="413"/>
    </row>
    <row r="360" spans="1:8" s="63" customFormat="1" ht="51">
      <c r="A360" s="100" t="s">
        <v>1405</v>
      </c>
      <c r="B360" s="86" t="s">
        <v>1707</v>
      </c>
      <c r="C360" s="128" t="s">
        <v>15</v>
      </c>
      <c r="D360" s="75">
        <v>20.5</v>
      </c>
      <c r="E360" s="75"/>
      <c r="F360" s="31"/>
      <c r="G360" s="197"/>
      <c r="H360" s="413"/>
    </row>
    <row r="361" spans="1:8" s="63" customFormat="1" ht="63.75">
      <c r="A361" s="100" t="s">
        <v>1408</v>
      </c>
      <c r="B361" s="86" t="s">
        <v>1416</v>
      </c>
      <c r="C361" s="128" t="s">
        <v>86</v>
      </c>
      <c r="D361" s="75">
        <v>1</v>
      </c>
      <c r="E361" s="75"/>
      <c r="F361" s="31"/>
      <c r="G361" s="197"/>
      <c r="H361" s="410"/>
    </row>
    <row r="362" spans="1:8" s="63" customFormat="1" ht="25.5">
      <c r="A362" s="100" t="s">
        <v>1655</v>
      </c>
      <c r="B362" s="86" t="s">
        <v>1654</v>
      </c>
      <c r="C362" s="128" t="s">
        <v>15</v>
      </c>
      <c r="D362" s="75">
        <v>5</v>
      </c>
      <c r="E362" s="75"/>
      <c r="F362" s="31"/>
      <c r="G362" s="197"/>
      <c r="H362" s="410"/>
    </row>
    <row r="363" spans="1:8" s="63" customFormat="1">
      <c r="A363" s="407" t="s">
        <v>805</v>
      </c>
      <c r="B363" s="190" t="s">
        <v>1407</v>
      </c>
      <c r="C363" s="30"/>
      <c r="D363" s="74"/>
      <c r="E363" s="74"/>
      <c r="F363" s="31"/>
      <c r="G363" s="198"/>
      <c r="H363" s="410"/>
    </row>
    <row r="364" spans="1:8" s="63" customFormat="1" ht="38.25">
      <c r="A364" s="100" t="s">
        <v>806</v>
      </c>
      <c r="B364" s="86" t="s">
        <v>1626</v>
      </c>
      <c r="C364" s="128" t="s">
        <v>15</v>
      </c>
      <c r="D364" s="75">
        <v>824.17</v>
      </c>
      <c r="E364" s="75"/>
      <c r="F364" s="31"/>
      <c r="G364" s="197"/>
      <c r="H364" s="413"/>
    </row>
    <row r="365" spans="1:8" s="63" customFormat="1" ht="51">
      <c r="A365" s="100" t="s">
        <v>1660</v>
      </c>
      <c r="B365" s="86" t="s">
        <v>1656</v>
      </c>
      <c r="C365" s="128" t="s">
        <v>86</v>
      </c>
      <c r="D365" s="75">
        <v>6</v>
      </c>
      <c r="E365" s="75"/>
      <c r="F365" s="31"/>
      <c r="G365" s="197"/>
      <c r="H365" s="410"/>
    </row>
    <row r="366" spans="1:8" s="63" customFormat="1" ht="38.25">
      <c r="A366" s="100" t="s">
        <v>1661</v>
      </c>
      <c r="B366" s="86" t="s">
        <v>1657</v>
      </c>
      <c r="C366" s="128" t="s">
        <v>15</v>
      </c>
      <c r="D366" s="75">
        <v>7.5</v>
      </c>
      <c r="E366" s="75"/>
      <c r="F366" s="31"/>
      <c r="G366" s="197"/>
      <c r="H366" s="410"/>
    </row>
    <row r="367" spans="1:8" s="63" customFormat="1" ht="25.5">
      <c r="A367" s="100" t="s">
        <v>1662</v>
      </c>
      <c r="B367" s="86" t="s">
        <v>1658</v>
      </c>
      <c r="C367" s="128" t="s">
        <v>15</v>
      </c>
      <c r="D367" s="75">
        <v>31.5</v>
      </c>
      <c r="E367" s="75"/>
      <c r="F367" s="31"/>
      <c r="G367" s="197"/>
      <c r="H367" s="410"/>
    </row>
    <row r="368" spans="1:8" s="63" customFormat="1" ht="51">
      <c r="A368" s="100" t="s">
        <v>1663</v>
      </c>
      <c r="B368" s="86" t="s">
        <v>1659</v>
      </c>
      <c r="C368" s="128" t="s">
        <v>86</v>
      </c>
      <c r="D368" s="75">
        <v>8</v>
      </c>
      <c r="E368" s="75"/>
      <c r="F368" s="31"/>
      <c r="G368" s="197"/>
      <c r="H368" s="410"/>
    </row>
    <row r="369" spans="1:8" s="63" customFormat="1" ht="51">
      <c r="A369" s="100" t="s">
        <v>1664</v>
      </c>
      <c r="B369" s="86" t="s">
        <v>1665</v>
      </c>
      <c r="C369" s="128" t="s">
        <v>86</v>
      </c>
      <c r="D369" s="75">
        <v>8</v>
      </c>
      <c r="E369" s="75"/>
      <c r="F369" s="31"/>
      <c r="G369" s="197"/>
      <c r="H369" s="410"/>
    </row>
    <row r="370" spans="1:8" s="63" customFormat="1">
      <c r="A370" s="407"/>
      <c r="B370" s="190" t="s">
        <v>403</v>
      </c>
      <c r="C370" s="191"/>
      <c r="D370" s="192"/>
      <c r="E370" s="74"/>
      <c r="F370" s="192"/>
      <c r="G370" s="197"/>
      <c r="H370" s="411"/>
    </row>
    <row r="371" spans="1:8" s="80" customFormat="1" ht="13.5" thickBot="1">
      <c r="A371" s="417"/>
      <c r="B371" s="418"/>
      <c r="C371" s="419"/>
      <c r="D371" s="420"/>
      <c r="E371" s="420"/>
      <c r="F371" s="420"/>
      <c r="G371" s="421"/>
      <c r="H371" s="422"/>
    </row>
    <row r="372" spans="1:8" s="80" customFormat="1">
      <c r="A372" s="397"/>
      <c r="B372" s="398" t="s">
        <v>131</v>
      </c>
      <c r="C372" s="397"/>
      <c r="D372" s="399"/>
      <c r="E372" s="399"/>
      <c r="F372" s="400"/>
      <c r="G372" s="401"/>
      <c r="H372" s="402"/>
    </row>
    <row r="373" spans="1:8" s="14" customFormat="1" ht="15" customHeight="1">
      <c r="A373" s="8"/>
      <c r="B373" s="8"/>
      <c r="C373" s="8"/>
      <c r="D373" s="12"/>
      <c r="E373" s="13"/>
      <c r="F373" s="8"/>
      <c r="G373" s="5"/>
      <c r="H373" s="51"/>
    </row>
    <row r="374" spans="1:8" s="80" customFormat="1" ht="15" customHeight="1">
      <c r="A374" s="10" t="s">
        <v>1854</v>
      </c>
      <c r="B374" s="8"/>
      <c r="C374" s="8"/>
      <c r="D374" s="12"/>
      <c r="E374" s="13"/>
      <c r="F374" s="8"/>
      <c r="G374" s="5"/>
      <c r="H374" s="51"/>
    </row>
    <row r="375" spans="1:8" ht="63.75" customHeight="1">
      <c r="A375" s="457" t="s">
        <v>1855</v>
      </c>
      <c r="B375" s="457"/>
      <c r="C375" s="457"/>
      <c r="D375" s="457"/>
      <c r="E375" s="457"/>
      <c r="F375" s="457"/>
      <c r="G375" s="457"/>
      <c r="H375" s="457"/>
    </row>
    <row r="376" spans="1:8" ht="122.25" customHeight="1">
      <c r="A376" s="458"/>
      <c r="B376" s="458"/>
      <c r="C376" s="458"/>
      <c r="D376" s="458"/>
      <c r="E376" s="458"/>
      <c r="F376" s="458"/>
      <c r="G376" s="458"/>
      <c r="H376" s="458"/>
    </row>
    <row r="378" spans="1:8">
      <c r="B378" s="11"/>
    </row>
  </sheetData>
  <mergeCells count="7">
    <mergeCell ref="A1:H1"/>
    <mergeCell ref="G5:H5"/>
    <mergeCell ref="A375:H375"/>
    <mergeCell ref="A376:H376"/>
    <mergeCell ref="A3:C3"/>
    <mergeCell ref="F3:H3"/>
    <mergeCell ref="A4:H4"/>
  </mergeCells>
  <printOptions horizontalCentered="1" gridLines="1"/>
  <pageMargins left="0.51181102362204722" right="0.51181102362204722" top="0.39370078740157483" bottom="0.78740157480314965" header="0.31496062992125984" footer="0.31496062992125984"/>
  <pageSetup paperSize="9" scale="60" orientation="portrait" r:id="rId1"/>
  <headerFooter alignWithMargins="0">
    <oddFooter>&amp;C&amp;P de &amp;N&amp;R&amp;G</oddFooter>
  </headerFooter>
  <rowBreaks count="4" manualBreakCount="4">
    <brk id="37" max="7" man="1"/>
    <brk id="97" max="7" man="1"/>
    <brk id="178" max="7" man="1"/>
    <brk id="289" max="7"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86"/>
  <sheetViews>
    <sheetView workbookViewId="0">
      <selection sqref="A1:G1"/>
    </sheetView>
  </sheetViews>
  <sheetFormatPr defaultRowHeight="12.75"/>
  <cols>
    <col min="1" max="1" width="15.42578125" style="8" customWidth="1"/>
    <col min="2" max="2" width="58.140625" style="8" customWidth="1"/>
    <col min="3" max="3" width="8.28515625" style="8" customWidth="1"/>
    <col min="4" max="4" width="10.42578125" style="12" customWidth="1"/>
    <col min="5" max="5" width="14.7109375" style="13" bestFit="1" customWidth="1"/>
    <col min="6" max="6" width="18.85546875" style="8" bestFit="1" customWidth="1"/>
    <col min="7" max="7" width="16.85546875" style="5" customWidth="1"/>
    <col min="8" max="8" width="15.5703125" style="51" customWidth="1"/>
    <col min="9" max="34" width="13.85546875" style="8" customWidth="1"/>
    <col min="35" max="250" width="9.140625" style="8"/>
    <col min="251" max="251" width="15.42578125" style="8" customWidth="1"/>
    <col min="252" max="252" width="58.140625" style="8" customWidth="1"/>
    <col min="253" max="253" width="8.28515625" style="8" customWidth="1"/>
    <col min="254" max="254" width="10.42578125" style="8" customWidth="1"/>
    <col min="255" max="255" width="14.7109375" style="8" bestFit="1" customWidth="1"/>
    <col min="256" max="256" width="18.85546875" style="8" bestFit="1" customWidth="1"/>
    <col min="257" max="257" width="16" style="8" bestFit="1" customWidth="1"/>
    <col min="258" max="258" width="14.42578125" style="8" customWidth="1"/>
    <col min="259" max="259" width="17" style="8" customWidth="1"/>
    <col min="260" max="277" width="15.7109375" style="8" customWidth="1"/>
    <col min="278" max="506" width="9.140625" style="8"/>
    <col min="507" max="507" width="15.42578125" style="8" customWidth="1"/>
    <col min="508" max="508" width="58.140625" style="8" customWidth="1"/>
    <col min="509" max="509" width="8.28515625" style="8" customWidth="1"/>
    <col min="510" max="510" width="10.42578125" style="8" customWidth="1"/>
    <col min="511" max="511" width="14.7109375" style="8" bestFit="1" customWidth="1"/>
    <col min="512" max="512" width="18.85546875" style="8" bestFit="1" customWidth="1"/>
    <col min="513" max="513" width="16" style="8" bestFit="1" customWidth="1"/>
    <col min="514" max="514" width="14.42578125" style="8" customWidth="1"/>
    <col min="515" max="515" width="17" style="8" customWidth="1"/>
    <col min="516" max="533" width="15.7109375" style="8" customWidth="1"/>
    <col min="534" max="762" width="9.140625" style="8"/>
    <col min="763" max="763" width="15.42578125" style="8" customWidth="1"/>
    <col min="764" max="764" width="58.140625" style="8" customWidth="1"/>
    <col min="765" max="765" width="8.28515625" style="8" customWidth="1"/>
    <col min="766" max="766" width="10.42578125" style="8" customWidth="1"/>
    <col min="767" max="767" width="14.7109375" style="8" bestFit="1" customWidth="1"/>
    <col min="768" max="768" width="18.85546875" style="8" bestFit="1" customWidth="1"/>
    <col min="769" max="769" width="16" style="8" bestFit="1" customWidth="1"/>
    <col min="770" max="770" width="14.42578125" style="8" customWidth="1"/>
    <col min="771" max="771" width="17" style="8" customWidth="1"/>
    <col min="772" max="789" width="15.7109375" style="8" customWidth="1"/>
    <col min="790" max="1018" width="9.140625" style="8"/>
    <col min="1019" max="1019" width="15.42578125" style="8" customWidth="1"/>
    <col min="1020" max="1020" width="58.140625" style="8" customWidth="1"/>
    <col min="1021" max="1021" width="8.28515625" style="8" customWidth="1"/>
    <col min="1022" max="1022" width="10.42578125" style="8" customWidth="1"/>
    <col min="1023" max="1023" width="14.7109375" style="8" bestFit="1" customWidth="1"/>
    <col min="1024" max="1024" width="18.85546875" style="8" bestFit="1" customWidth="1"/>
    <col min="1025" max="1025" width="16" style="8" bestFit="1" customWidth="1"/>
    <col min="1026" max="1026" width="14.42578125" style="8" customWidth="1"/>
    <col min="1027" max="1027" width="17" style="8" customWidth="1"/>
    <col min="1028" max="1045" width="15.7109375" style="8" customWidth="1"/>
    <col min="1046" max="1274" width="9.140625" style="8"/>
    <col min="1275" max="1275" width="15.42578125" style="8" customWidth="1"/>
    <col min="1276" max="1276" width="58.140625" style="8" customWidth="1"/>
    <col min="1277" max="1277" width="8.28515625" style="8" customWidth="1"/>
    <col min="1278" max="1278" width="10.42578125" style="8" customWidth="1"/>
    <col min="1279" max="1279" width="14.7109375" style="8" bestFit="1" customWidth="1"/>
    <col min="1280" max="1280" width="18.85546875" style="8" bestFit="1" customWidth="1"/>
    <col min="1281" max="1281" width="16" style="8" bestFit="1" customWidth="1"/>
    <col min="1282" max="1282" width="14.42578125" style="8" customWidth="1"/>
    <col min="1283" max="1283" width="17" style="8" customWidth="1"/>
    <col min="1284" max="1301" width="15.7109375" style="8" customWidth="1"/>
    <col min="1302" max="1530" width="9.140625" style="8"/>
    <col min="1531" max="1531" width="15.42578125" style="8" customWidth="1"/>
    <col min="1532" max="1532" width="58.140625" style="8" customWidth="1"/>
    <col min="1533" max="1533" width="8.28515625" style="8" customWidth="1"/>
    <col min="1534" max="1534" width="10.42578125" style="8" customWidth="1"/>
    <col min="1535" max="1535" width="14.7109375" style="8" bestFit="1" customWidth="1"/>
    <col min="1536" max="1536" width="18.85546875" style="8" bestFit="1" customWidth="1"/>
    <col min="1537" max="1537" width="16" style="8" bestFit="1" customWidth="1"/>
    <col min="1538" max="1538" width="14.42578125" style="8" customWidth="1"/>
    <col min="1539" max="1539" width="17" style="8" customWidth="1"/>
    <col min="1540" max="1557" width="15.7109375" style="8" customWidth="1"/>
    <col min="1558" max="1786" width="9.140625" style="8"/>
    <col min="1787" max="1787" width="15.42578125" style="8" customWidth="1"/>
    <col min="1788" max="1788" width="58.140625" style="8" customWidth="1"/>
    <col min="1789" max="1789" width="8.28515625" style="8" customWidth="1"/>
    <col min="1790" max="1790" width="10.42578125" style="8" customWidth="1"/>
    <col min="1791" max="1791" width="14.7109375" style="8" bestFit="1" customWidth="1"/>
    <col min="1792" max="1792" width="18.85546875" style="8" bestFit="1" customWidth="1"/>
    <col min="1793" max="1793" width="16" style="8" bestFit="1" customWidth="1"/>
    <col min="1794" max="1794" width="14.42578125" style="8" customWidth="1"/>
    <col min="1795" max="1795" width="17" style="8" customWidth="1"/>
    <col min="1796" max="1813" width="15.7109375" style="8" customWidth="1"/>
    <col min="1814" max="2042" width="9.140625" style="8"/>
    <col min="2043" max="2043" width="15.42578125" style="8" customWidth="1"/>
    <col min="2044" max="2044" width="58.140625" style="8" customWidth="1"/>
    <col min="2045" max="2045" width="8.28515625" style="8" customWidth="1"/>
    <col min="2046" max="2046" width="10.42578125" style="8" customWidth="1"/>
    <col min="2047" max="2047" width="14.7109375" style="8" bestFit="1" customWidth="1"/>
    <col min="2048" max="2048" width="18.85546875" style="8" bestFit="1" customWidth="1"/>
    <col min="2049" max="2049" width="16" style="8" bestFit="1" customWidth="1"/>
    <col min="2050" max="2050" width="14.42578125" style="8" customWidth="1"/>
    <col min="2051" max="2051" width="17" style="8" customWidth="1"/>
    <col min="2052" max="2069" width="15.7109375" style="8" customWidth="1"/>
    <col min="2070" max="2298" width="9.140625" style="8"/>
    <col min="2299" max="2299" width="15.42578125" style="8" customWidth="1"/>
    <col min="2300" max="2300" width="58.140625" style="8" customWidth="1"/>
    <col min="2301" max="2301" width="8.28515625" style="8" customWidth="1"/>
    <col min="2302" max="2302" width="10.42578125" style="8" customWidth="1"/>
    <col min="2303" max="2303" width="14.7109375" style="8" bestFit="1" customWidth="1"/>
    <col min="2304" max="2304" width="18.85546875" style="8" bestFit="1" customWidth="1"/>
    <col min="2305" max="2305" width="16" style="8" bestFit="1" customWidth="1"/>
    <col min="2306" max="2306" width="14.42578125" style="8" customWidth="1"/>
    <col min="2307" max="2307" width="17" style="8" customWidth="1"/>
    <col min="2308" max="2325" width="15.7109375" style="8" customWidth="1"/>
    <col min="2326" max="2554" width="9.140625" style="8"/>
    <col min="2555" max="2555" width="15.42578125" style="8" customWidth="1"/>
    <col min="2556" max="2556" width="58.140625" style="8" customWidth="1"/>
    <col min="2557" max="2557" width="8.28515625" style="8" customWidth="1"/>
    <col min="2558" max="2558" width="10.42578125" style="8" customWidth="1"/>
    <col min="2559" max="2559" width="14.7109375" style="8" bestFit="1" customWidth="1"/>
    <col min="2560" max="2560" width="18.85546875" style="8" bestFit="1" customWidth="1"/>
    <col min="2561" max="2561" width="16" style="8" bestFit="1" customWidth="1"/>
    <col min="2562" max="2562" width="14.42578125" style="8" customWidth="1"/>
    <col min="2563" max="2563" width="17" style="8" customWidth="1"/>
    <col min="2564" max="2581" width="15.7109375" style="8" customWidth="1"/>
    <col min="2582" max="2810" width="9.140625" style="8"/>
    <col min="2811" max="2811" width="15.42578125" style="8" customWidth="1"/>
    <col min="2812" max="2812" width="58.140625" style="8" customWidth="1"/>
    <col min="2813" max="2813" width="8.28515625" style="8" customWidth="1"/>
    <col min="2814" max="2814" width="10.42578125" style="8" customWidth="1"/>
    <col min="2815" max="2815" width="14.7109375" style="8" bestFit="1" customWidth="1"/>
    <col min="2816" max="2816" width="18.85546875" style="8" bestFit="1" customWidth="1"/>
    <col min="2817" max="2817" width="16" style="8" bestFit="1" customWidth="1"/>
    <col min="2818" max="2818" width="14.42578125" style="8" customWidth="1"/>
    <col min="2819" max="2819" width="17" style="8" customWidth="1"/>
    <col min="2820" max="2837" width="15.7109375" style="8" customWidth="1"/>
    <col min="2838" max="3066" width="9.140625" style="8"/>
    <col min="3067" max="3067" width="15.42578125" style="8" customWidth="1"/>
    <col min="3068" max="3068" width="58.140625" style="8" customWidth="1"/>
    <col min="3069" max="3069" width="8.28515625" style="8" customWidth="1"/>
    <col min="3070" max="3070" width="10.42578125" style="8" customWidth="1"/>
    <col min="3071" max="3071" width="14.7109375" style="8" bestFit="1" customWidth="1"/>
    <col min="3072" max="3072" width="18.85546875" style="8" bestFit="1" customWidth="1"/>
    <col min="3073" max="3073" width="16" style="8" bestFit="1" customWidth="1"/>
    <col min="3074" max="3074" width="14.42578125" style="8" customWidth="1"/>
    <col min="3075" max="3075" width="17" style="8" customWidth="1"/>
    <col min="3076" max="3093" width="15.7109375" style="8" customWidth="1"/>
    <col min="3094" max="3322" width="9.140625" style="8"/>
    <col min="3323" max="3323" width="15.42578125" style="8" customWidth="1"/>
    <col min="3324" max="3324" width="58.140625" style="8" customWidth="1"/>
    <col min="3325" max="3325" width="8.28515625" style="8" customWidth="1"/>
    <col min="3326" max="3326" width="10.42578125" style="8" customWidth="1"/>
    <col min="3327" max="3327" width="14.7109375" style="8" bestFit="1" customWidth="1"/>
    <col min="3328" max="3328" width="18.85546875" style="8" bestFit="1" customWidth="1"/>
    <col min="3329" max="3329" width="16" style="8" bestFit="1" customWidth="1"/>
    <col min="3330" max="3330" width="14.42578125" style="8" customWidth="1"/>
    <col min="3331" max="3331" width="17" style="8" customWidth="1"/>
    <col min="3332" max="3349" width="15.7109375" style="8" customWidth="1"/>
    <col min="3350" max="3578" width="9.140625" style="8"/>
    <col min="3579" max="3579" width="15.42578125" style="8" customWidth="1"/>
    <col min="3580" max="3580" width="58.140625" style="8" customWidth="1"/>
    <col min="3581" max="3581" width="8.28515625" style="8" customWidth="1"/>
    <col min="3582" max="3582" width="10.42578125" style="8" customWidth="1"/>
    <col min="3583" max="3583" width="14.7109375" style="8" bestFit="1" customWidth="1"/>
    <col min="3584" max="3584" width="18.85546875" style="8" bestFit="1" customWidth="1"/>
    <col min="3585" max="3585" width="16" style="8" bestFit="1" customWidth="1"/>
    <col min="3586" max="3586" width="14.42578125" style="8" customWidth="1"/>
    <col min="3587" max="3587" width="17" style="8" customWidth="1"/>
    <col min="3588" max="3605" width="15.7109375" style="8" customWidth="1"/>
    <col min="3606" max="3834" width="9.140625" style="8"/>
    <col min="3835" max="3835" width="15.42578125" style="8" customWidth="1"/>
    <col min="3836" max="3836" width="58.140625" style="8" customWidth="1"/>
    <col min="3837" max="3837" width="8.28515625" style="8" customWidth="1"/>
    <col min="3838" max="3838" width="10.42578125" style="8" customWidth="1"/>
    <col min="3839" max="3839" width="14.7109375" style="8" bestFit="1" customWidth="1"/>
    <col min="3840" max="3840" width="18.85546875" style="8" bestFit="1" customWidth="1"/>
    <col min="3841" max="3841" width="16" style="8" bestFit="1" customWidth="1"/>
    <col min="3842" max="3842" width="14.42578125" style="8" customWidth="1"/>
    <col min="3843" max="3843" width="17" style="8" customWidth="1"/>
    <col min="3844" max="3861" width="15.7109375" style="8" customWidth="1"/>
    <col min="3862" max="4090" width="9.140625" style="8"/>
    <col min="4091" max="4091" width="15.42578125" style="8" customWidth="1"/>
    <col min="4092" max="4092" width="58.140625" style="8" customWidth="1"/>
    <col min="4093" max="4093" width="8.28515625" style="8" customWidth="1"/>
    <col min="4094" max="4094" width="10.42578125" style="8" customWidth="1"/>
    <col min="4095" max="4095" width="14.7109375" style="8" bestFit="1" customWidth="1"/>
    <col min="4096" max="4096" width="18.85546875" style="8" bestFit="1" customWidth="1"/>
    <col min="4097" max="4097" width="16" style="8" bestFit="1" customWidth="1"/>
    <col min="4098" max="4098" width="14.42578125" style="8" customWidth="1"/>
    <col min="4099" max="4099" width="17" style="8" customWidth="1"/>
    <col min="4100" max="4117" width="15.7109375" style="8" customWidth="1"/>
    <col min="4118" max="4346" width="9.140625" style="8"/>
    <col min="4347" max="4347" width="15.42578125" style="8" customWidth="1"/>
    <col min="4348" max="4348" width="58.140625" style="8" customWidth="1"/>
    <col min="4349" max="4349" width="8.28515625" style="8" customWidth="1"/>
    <col min="4350" max="4350" width="10.42578125" style="8" customWidth="1"/>
    <col min="4351" max="4351" width="14.7109375" style="8" bestFit="1" customWidth="1"/>
    <col min="4352" max="4352" width="18.85546875" style="8" bestFit="1" customWidth="1"/>
    <col min="4353" max="4353" width="16" style="8" bestFit="1" customWidth="1"/>
    <col min="4354" max="4354" width="14.42578125" style="8" customWidth="1"/>
    <col min="4355" max="4355" width="17" style="8" customWidth="1"/>
    <col min="4356" max="4373" width="15.7109375" style="8" customWidth="1"/>
    <col min="4374" max="4602" width="9.140625" style="8"/>
    <col min="4603" max="4603" width="15.42578125" style="8" customWidth="1"/>
    <col min="4604" max="4604" width="58.140625" style="8" customWidth="1"/>
    <col min="4605" max="4605" width="8.28515625" style="8" customWidth="1"/>
    <col min="4606" max="4606" width="10.42578125" style="8" customWidth="1"/>
    <col min="4607" max="4607" width="14.7109375" style="8" bestFit="1" customWidth="1"/>
    <col min="4608" max="4608" width="18.85546875" style="8" bestFit="1" customWidth="1"/>
    <col min="4609" max="4609" width="16" style="8" bestFit="1" customWidth="1"/>
    <col min="4610" max="4610" width="14.42578125" style="8" customWidth="1"/>
    <col min="4611" max="4611" width="17" style="8" customWidth="1"/>
    <col min="4612" max="4629" width="15.7109375" style="8" customWidth="1"/>
    <col min="4630" max="4858" width="9.140625" style="8"/>
    <col min="4859" max="4859" width="15.42578125" style="8" customWidth="1"/>
    <col min="4860" max="4860" width="58.140625" style="8" customWidth="1"/>
    <col min="4861" max="4861" width="8.28515625" style="8" customWidth="1"/>
    <col min="4862" max="4862" width="10.42578125" style="8" customWidth="1"/>
    <col min="4863" max="4863" width="14.7109375" style="8" bestFit="1" customWidth="1"/>
    <col min="4864" max="4864" width="18.85546875" style="8" bestFit="1" customWidth="1"/>
    <col min="4865" max="4865" width="16" style="8" bestFit="1" customWidth="1"/>
    <col min="4866" max="4866" width="14.42578125" style="8" customWidth="1"/>
    <col min="4867" max="4867" width="17" style="8" customWidth="1"/>
    <col min="4868" max="4885" width="15.7109375" style="8" customWidth="1"/>
    <col min="4886" max="5114" width="9.140625" style="8"/>
    <col min="5115" max="5115" width="15.42578125" style="8" customWidth="1"/>
    <col min="5116" max="5116" width="58.140625" style="8" customWidth="1"/>
    <col min="5117" max="5117" width="8.28515625" style="8" customWidth="1"/>
    <col min="5118" max="5118" width="10.42578125" style="8" customWidth="1"/>
    <col min="5119" max="5119" width="14.7109375" style="8" bestFit="1" customWidth="1"/>
    <col min="5120" max="5120" width="18.85546875" style="8" bestFit="1" customWidth="1"/>
    <col min="5121" max="5121" width="16" style="8" bestFit="1" customWidth="1"/>
    <col min="5122" max="5122" width="14.42578125" style="8" customWidth="1"/>
    <col min="5123" max="5123" width="17" style="8" customWidth="1"/>
    <col min="5124" max="5141" width="15.7109375" style="8" customWidth="1"/>
    <col min="5142" max="5370" width="9.140625" style="8"/>
    <col min="5371" max="5371" width="15.42578125" style="8" customWidth="1"/>
    <col min="5372" max="5372" width="58.140625" style="8" customWidth="1"/>
    <col min="5373" max="5373" width="8.28515625" style="8" customWidth="1"/>
    <col min="5374" max="5374" width="10.42578125" style="8" customWidth="1"/>
    <col min="5375" max="5375" width="14.7109375" style="8" bestFit="1" customWidth="1"/>
    <col min="5376" max="5376" width="18.85546875" style="8" bestFit="1" customWidth="1"/>
    <col min="5377" max="5377" width="16" style="8" bestFit="1" customWidth="1"/>
    <col min="5378" max="5378" width="14.42578125" style="8" customWidth="1"/>
    <col min="5379" max="5379" width="17" style="8" customWidth="1"/>
    <col min="5380" max="5397" width="15.7109375" style="8" customWidth="1"/>
    <col min="5398" max="5626" width="9.140625" style="8"/>
    <col min="5627" max="5627" width="15.42578125" style="8" customWidth="1"/>
    <col min="5628" max="5628" width="58.140625" style="8" customWidth="1"/>
    <col min="5629" max="5629" width="8.28515625" style="8" customWidth="1"/>
    <col min="5630" max="5630" width="10.42578125" style="8" customWidth="1"/>
    <col min="5631" max="5631" width="14.7109375" style="8" bestFit="1" customWidth="1"/>
    <col min="5632" max="5632" width="18.85546875" style="8" bestFit="1" customWidth="1"/>
    <col min="5633" max="5633" width="16" style="8" bestFit="1" customWidth="1"/>
    <col min="5634" max="5634" width="14.42578125" style="8" customWidth="1"/>
    <col min="5635" max="5635" width="17" style="8" customWidth="1"/>
    <col min="5636" max="5653" width="15.7109375" style="8" customWidth="1"/>
    <col min="5654" max="5882" width="9.140625" style="8"/>
    <col min="5883" max="5883" width="15.42578125" style="8" customWidth="1"/>
    <col min="5884" max="5884" width="58.140625" style="8" customWidth="1"/>
    <col min="5885" max="5885" width="8.28515625" style="8" customWidth="1"/>
    <col min="5886" max="5886" width="10.42578125" style="8" customWidth="1"/>
    <col min="5887" max="5887" width="14.7109375" style="8" bestFit="1" customWidth="1"/>
    <col min="5888" max="5888" width="18.85546875" style="8" bestFit="1" customWidth="1"/>
    <col min="5889" max="5889" width="16" style="8" bestFit="1" customWidth="1"/>
    <col min="5890" max="5890" width="14.42578125" style="8" customWidth="1"/>
    <col min="5891" max="5891" width="17" style="8" customWidth="1"/>
    <col min="5892" max="5909" width="15.7109375" style="8" customWidth="1"/>
    <col min="5910" max="6138" width="9.140625" style="8"/>
    <col min="6139" max="6139" width="15.42578125" style="8" customWidth="1"/>
    <col min="6140" max="6140" width="58.140625" style="8" customWidth="1"/>
    <col min="6141" max="6141" width="8.28515625" style="8" customWidth="1"/>
    <col min="6142" max="6142" width="10.42578125" style="8" customWidth="1"/>
    <col min="6143" max="6143" width="14.7109375" style="8" bestFit="1" customWidth="1"/>
    <col min="6144" max="6144" width="18.85546875" style="8" bestFit="1" customWidth="1"/>
    <col min="6145" max="6145" width="16" style="8" bestFit="1" customWidth="1"/>
    <col min="6146" max="6146" width="14.42578125" style="8" customWidth="1"/>
    <col min="6147" max="6147" width="17" style="8" customWidth="1"/>
    <col min="6148" max="6165" width="15.7109375" style="8" customWidth="1"/>
    <col min="6166" max="6394" width="9.140625" style="8"/>
    <col min="6395" max="6395" width="15.42578125" style="8" customWidth="1"/>
    <col min="6396" max="6396" width="58.140625" style="8" customWidth="1"/>
    <col min="6397" max="6397" width="8.28515625" style="8" customWidth="1"/>
    <col min="6398" max="6398" width="10.42578125" style="8" customWidth="1"/>
    <col min="6399" max="6399" width="14.7109375" style="8" bestFit="1" customWidth="1"/>
    <col min="6400" max="6400" width="18.85546875" style="8" bestFit="1" customWidth="1"/>
    <col min="6401" max="6401" width="16" style="8" bestFit="1" customWidth="1"/>
    <col min="6402" max="6402" width="14.42578125" style="8" customWidth="1"/>
    <col min="6403" max="6403" width="17" style="8" customWidth="1"/>
    <col min="6404" max="6421" width="15.7109375" style="8" customWidth="1"/>
    <col min="6422" max="6650" width="9.140625" style="8"/>
    <col min="6651" max="6651" width="15.42578125" style="8" customWidth="1"/>
    <col min="6652" max="6652" width="58.140625" style="8" customWidth="1"/>
    <col min="6653" max="6653" width="8.28515625" style="8" customWidth="1"/>
    <col min="6654" max="6654" width="10.42578125" style="8" customWidth="1"/>
    <col min="6655" max="6655" width="14.7109375" style="8" bestFit="1" customWidth="1"/>
    <col min="6656" max="6656" width="18.85546875" style="8" bestFit="1" customWidth="1"/>
    <col min="6657" max="6657" width="16" style="8" bestFit="1" customWidth="1"/>
    <col min="6658" max="6658" width="14.42578125" style="8" customWidth="1"/>
    <col min="6659" max="6659" width="17" style="8" customWidth="1"/>
    <col min="6660" max="6677" width="15.7109375" style="8" customWidth="1"/>
    <col min="6678" max="6906" width="9.140625" style="8"/>
    <col min="6907" max="6907" width="15.42578125" style="8" customWidth="1"/>
    <col min="6908" max="6908" width="58.140625" style="8" customWidth="1"/>
    <col min="6909" max="6909" width="8.28515625" style="8" customWidth="1"/>
    <col min="6910" max="6910" width="10.42578125" style="8" customWidth="1"/>
    <col min="6911" max="6911" width="14.7109375" style="8" bestFit="1" customWidth="1"/>
    <col min="6912" max="6912" width="18.85546875" style="8" bestFit="1" customWidth="1"/>
    <col min="6913" max="6913" width="16" style="8" bestFit="1" customWidth="1"/>
    <col min="6914" max="6914" width="14.42578125" style="8" customWidth="1"/>
    <col min="6915" max="6915" width="17" style="8" customWidth="1"/>
    <col min="6916" max="6933" width="15.7109375" style="8" customWidth="1"/>
    <col min="6934" max="7162" width="9.140625" style="8"/>
    <col min="7163" max="7163" width="15.42578125" style="8" customWidth="1"/>
    <col min="7164" max="7164" width="58.140625" style="8" customWidth="1"/>
    <col min="7165" max="7165" width="8.28515625" style="8" customWidth="1"/>
    <col min="7166" max="7166" width="10.42578125" style="8" customWidth="1"/>
    <col min="7167" max="7167" width="14.7109375" style="8" bestFit="1" customWidth="1"/>
    <col min="7168" max="7168" width="18.85546875" style="8" bestFit="1" customWidth="1"/>
    <col min="7169" max="7169" width="16" style="8" bestFit="1" customWidth="1"/>
    <col min="7170" max="7170" width="14.42578125" style="8" customWidth="1"/>
    <col min="7171" max="7171" width="17" style="8" customWidth="1"/>
    <col min="7172" max="7189" width="15.7109375" style="8" customWidth="1"/>
    <col min="7190" max="7418" width="9.140625" style="8"/>
    <col min="7419" max="7419" width="15.42578125" style="8" customWidth="1"/>
    <col min="7420" max="7420" width="58.140625" style="8" customWidth="1"/>
    <col min="7421" max="7421" width="8.28515625" style="8" customWidth="1"/>
    <col min="7422" max="7422" width="10.42578125" style="8" customWidth="1"/>
    <col min="7423" max="7423" width="14.7109375" style="8" bestFit="1" customWidth="1"/>
    <col min="7424" max="7424" width="18.85546875" style="8" bestFit="1" customWidth="1"/>
    <col min="7425" max="7425" width="16" style="8" bestFit="1" customWidth="1"/>
    <col min="7426" max="7426" width="14.42578125" style="8" customWidth="1"/>
    <col min="7427" max="7427" width="17" style="8" customWidth="1"/>
    <col min="7428" max="7445" width="15.7109375" style="8" customWidth="1"/>
    <col min="7446" max="7674" width="9.140625" style="8"/>
    <col min="7675" max="7675" width="15.42578125" style="8" customWidth="1"/>
    <col min="7676" max="7676" width="58.140625" style="8" customWidth="1"/>
    <col min="7677" max="7677" width="8.28515625" style="8" customWidth="1"/>
    <col min="7678" max="7678" width="10.42578125" style="8" customWidth="1"/>
    <col min="7679" max="7679" width="14.7109375" style="8" bestFit="1" customWidth="1"/>
    <col min="7680" max="7680" width="18.85546875" style="8" bestFit="1" customWidth="1"/>
    <col min="7681" max="7681" width="16" style="8" bestFit="1" customWidth="1"/>
    <col min="7682" max="7682" width="14.42578125" style="8" customWidth="1"/>
    <col min="7683" max="7683" width="17" style="8" customWidth="1"/>
    <col min="7684" max="7701" width="15.7109375" style="8" customWidth="1"/>
    <col min="7702" max="7930" width="9.140625" style="8"/>
    <col min="7931" max="7931" width="15.42578125" style="8" customWidth="1"/>
    <col min="7932" max="7932" width="58.140625" style="8" customWidth="1"/>
    <col min="7933" max="7933" width="8.28515625" style="8" customWidth="1"/>
    <col min="7934" max="7934" width="10.42578125" style="8" customWidth="1"/>
    <col min="7935" max="7935" width="14.7109375" style="8" bestFit="1" customWidth="1"/>
    <col min="7936" max="7936" width="18.85546875" style="8" bestFit="1" customWidth="1"/>
    <col min="7937" max="7937" width="16" style="8" bestFit="1" customWidth="1"/>
    <col min="7938" max="7938" width="14.42578125" style="8" customWidth="1"/>
    <col min="7939" max="7939" width="17" style="8" customWidth="1"/>
    <col min="7940" max="7957" width="15.7109375" style="8" customWidth="1"/>
    <col min="7958" max="8186" width="9.140625" style="8"/>
    <col min="8187" max="8187" width="15.42578125" style="8" customWidth="1"/>
    <col min="8188" max="8188" width="58.140625" style="8" customWidth="1"/>
    <col min="8189" max="8189" width="8.28515625" style="8" customWidth="1"/>
    <col min="8190" max="8190" width="10.42578125" style="8" customWidth="1"/>
    <col min="8191" max="8191" width="14.7109375" style="8" bestFit="1" customWidth="1"/>
    <col min="8192" max="8192" width="18.85546875" style="8" bestFit="1" customWidth="1"/>
    <col min="8193" max="8193" width="16" style="8" bestFit="1" customWidth="1"/>
    <col min="8194" max="8194" width="14.42578125" style="8" customWidth="1"/>
    <col min="8195" max="8195" width="17" style="8" customWidth="1"/>
    <col min="8196" max="8213" width="15.7109375" style="8" customWidth="1"/>
    <col min="8214" max="8442" width="9.140625" style="8"/>
    <col min="8443" max="8443" width="15.42578125" style="8" customWidth="1"/>
    <col min="8444" max="8444" width="58.140625" style="8" customWidth="1"/>
    <col min="8445" max="8445" width="8.28515625" style="8" customWidth="1"/>
    <col min="8446" max="8446" width="10.42578125" style="8" customWidth="1"/>
    <col min="8447" max="8447" width="14.7109375" style="8" bestFit="1" customWidth="1"/>
    <col min="8448" max="8448" width="18.85546875" style="8" bestFit="1" customWidth="1"/>
    <col min="8449" max="8449" width="16" style="8" bestFit="1" customWidth="1"/>
    <col min="8450" max="8450" width="14.42578125" style="8" customWidth="1"/>
    <col min="8451" max="8451" width="17" style="8" customWidth="1"/>
    <col min="8452" max="8469" width="15.7109375" style="8" customWidth="1"/>
    <col min="8470" max="8698" width="9.140625" style="8"/>
    <col min="8699" max="8699" width="15.42578125" style="8" customWidth="1"/>
    <col min="8700" max="8700" width="58.140625" style="8" customWidth="1"/>
    <col min="8701" max="8701" width="8.28515625" style="8" customWidth="1"/>
    <col min="8702" max="8702" width="10.42578125" style="8" customWidth="1"/>
    <col min="8703" max="8703" width="14.7109375" style="8" bestFit="1" customWidth="1"/>
    <col min="8704" max="8704" width="18.85546875" style="8" bestFit="1" customWidth="1"/>
    <col min="8705" max="8705" width="16" style="8" bestFit="1" customWidth="1"/>
    <col min="8706" max="8706" width="14.42578125" style="8" customWidth="1"/>
    <col min="8707" max="8707" width="17" style="8" customWidth="1"/>
    <col min="8708" max="8725" width="15.7109375" style="8" customWidth="1"/>
    <col min="8726" max="8954" width="9.140625" style="8"/>
    <col min="8955" max="8955" width="15.42578125" style="8" customWidth="1"/>
    <col min="8956" max="8956" width="58.140625" style="8" customWidth="1"/>
    <col min="8957" max="8957" width="8.28515625" style="8" customWidth="1"/>
    <col min="8958" max="8958" width="10.42578125" style="8" customWidth="1"/>
    <col min="8959" max="8959" width="14.7109375" style="8" bestFit="1" customWidth="1"/>
    <col min="8960" max="8960" width="18.85546875" style="8" bestFit="1" customWidth="1"/>
    <col min="8961" max="8961" width="16" style="8" bestFit="1" customWidth="1"/>
    <col min="8962" max="8962" width="14.42578125" style="8" customWidth="1"/>
    <col min="8963" max="8963" width="17" style="8" customWidth="1"/>
    <col min="8964" max="8981" width="15.7109375" style="8" customWidth="1"/>
    <col min="8982" max="9210" width="9.140625" style="8"/>
    <col min="9211" max="9211" width="15.42578125" style="8" customWidth="1"/>
    <col min="9212" max="9212" width="58.140625" style="8" customWidth="1"/>
    <col min="9213" max="9213" width="8.28515625" style="8" customWidth="1"/>
    <col min="9214" max="9214" width="10.42578125" style="8" customWidth="1"/>
    <col min="9215" max="9215" width="14.7109375" style="8" bestFit="1" customWidth="1"/>
    <col min="9216" max="9216" width="18.85546875" style="8" bestFit="1" customWidth="1"/>
    <col min="9217" max="9217" width="16" style="8" bestFit="1" customWidth="1"/>
    <col min="9218" max="9218" width="14.42578125" style="8" customWidth="1"/>
    <col min="9219" max="9219" width="17" style="8" customWidth="1"/>
    <col min="9220" max="9237" width="15.7109375" style="8" customWidth="1"/>
    <col min="9238" max="9466" width="9.140625" style="8"/>
    <col min="9467" max="9467" width="15.42578125" style="8" customWidth="1"/>
    <col min="9468" max="9468" width="58.140625" style="8" customWidth="1"/>
    <col min="9469" max="9469" width="8.28515625" style="8" customWidth="1"/>
    <col min="9470" max="9470" width="10.42578125" style="8" customWidth="1"/>
    <col min="9471" max="9471" width="14.7109375" style="8" bestFit="1" customWidth="1"/>
    <col min="9472" max="9472" width="18.85546875" style="8" bestFit="1" customWidth="1"/>
    <col min="9473" max="9473" width="16" style="8" bestFit="1" customWidth="1"/>
    <col min="9474" max="9474" width="14.42578125" style="8" customWidth="1"/>
    <col min="9475" max="9475" width="17" style="8" customWidth="1"/>
    <col min="9476" max="9493" width="15.7109375" style="8" customWidth="1"/>
    <col min="9494" max="9722" width="9.140625" style="8"/>
    <col min="9723" max="9723" width="15.42578125" style="8" customWidth="1"/>
    <col min="9724" max="9724" width="58.140625" style="8" customWidth="1"/>
    <col min="9725" max="9725" width="8.28515625" style="8" customWidth="1"/>
    <col min="9726" max="9726" width="10.42578125" style="8" customWidth="1"/>
    <col min="9727" max="9727" width="14.7109375" style="8" bestFit="1" customWidth="1"/>
    <col min="9728" max="9728" width="18.85546875" style="8" bestFit="1" customWidth="1"/>
    <col min="9729" max="9729" width="16" style="8" bestFit="1" customWidth="1"/>
    <col min="9730" max="9730" width="14.42578125" style="8" customWidth="1"/>
    <col min="9731" max="9731" width="17" style="8" customWidth="1"/>
    <col min="9732" max="9749" width="15.7109375" style="8" customWidth="1"/>
    <col min="9750" max="9978" width="9.140625" style="8"/>
    <col min="9979" max="9979" width="15.42578125" style="8" customWidth="1"/>
    <col min="9980" max="9980" width="58.140625" style="8" customWidth="1"/>
    <col min="9981" max="9981" width="8.28515625" style="8" customWidth="1"/>
    <col min="9982" max="9982" width="10.42578125" style="8" customWidth="1"/>
    <col min="9983" max="9983" width="14.7109375" style="8" bestFit="1" customWidth="1"/>
    <col min="9984" max="9984" width="18.85546875" style="8" bestFit="1" customWidth="1"/>
    <col min="9985" max="9985" width="16" style="8" bestFit="1" customWidth="1"/>
    <col min="9986" max="9986" width="14.42578125" style="8" customWidth="1"/>
    <col min="9987" max="9987" width="17" style="8" customWidth="1"/>
    <col min="9988" max="10005" width="15.7109375" style="8" customWidth="1"/>
    <col min="10006" max="10234" width="9.140625" style="8"/>
    <col min="10235" max="10235" width="15.42578125" style="8" customWidth="1"/>
    <col min="10236" max="10236" width="58.140625" style="8" customWidth="1"/>
    <col min="10237" max="10237" width="8.28515625" style="8" customWidth="1"/>
    <col min="10238" max="10238" width="10.42578125" style="8" customWidth="1"/>
    <col min="10239" max="10239" width="14.7109375" style="8" bestFit="1" customWidth="1"/>
    <col min="10240" max="10240" width="18.85546875" style="8" bestFit="1" customWidth="1"/>
    <col min="10241" max="10241" width="16" style="8" bestFit="1" customWidth="1"/>
    <col min="10242" max="10242" width="14.42578125" style="8" customWidth="1"/>
    <col min="10243" max="10243" width="17" style="8" customWidth="1"/>
    <col min="10244" max="10261" width="15.7109375" style="8" customWidth="1"/>
    <col min="10262" max="10490" width="9.140625" style="8"/>
    <col min="10491" max="10491" width="15.42578125" style="8" customWidth="1"/>
    <col min="10492" max="10492" width="58.140625" style="8" customWidth="1"/>
    <col min="10493" max="10493" width="8.28515625" style="8" customWidth="1"/>
    <col min="10494" max="10494" width="10.42578125" style="8" customWidth="1"/>
    <col min="10495" max="10495" width="14.7109375" style="8" bestFit="1" customWidth="1"/>
    <col min="10496" max="10496" width="18.85546875" style="8" bestFit="1" customWidth="1"/>
    <col min="10497" max="10497" width="16" style="8" bestFit="1" customWidth="1"/>
    <col min="10498" max="10498" width="14.42578125" style="8" customWidth="1"/>
    <col min="10499" max="10499" width="17" style="8" customWidth="1"/>
    <col min="10500" max="10517" width="15.7109375" style="8" customWidth="1"/>
    <col min="10518" max="10746" width="9.140625" style="8"/>
    <col min="10747" max="10747" width="15.42578125" style="8" customWidth="1"/>
    <col min="10748" max="10748" width="58.140625" style="8" customWidth="1"/>
    <col min="10749" max="10749" width="8.28515625" style="8" customWidth="1"/>
    <col min="10750" max="10750" width="10.42578125" style="8" customWidth="1"/>
    <col min="10751" max="10751" width="14.7109375" style="8" bestFit="1" customWidth="1"/>
    <col min="10752" max="10752" width="18.85546875" style="8" bestFit="1" customWidth="1"/>
    <col min="10753" max="10753" width="16" style="8" bestFit="1" customWidth="1"/>
    <col min="10754" max="10754" width="14.42578125" style="8" customWidth="1"/>
    <col min="10755" max="10755" width="17" style="8" customWidth="1"/>
    <col min="10756" max="10773" width="15.7109375" style="8" customWidth="1"/>
    <col min="10774" max="11002" width="9.140625" style="8"/>
    <col min="11003" max="11003" width="15.42578125" style="8" customWidth="1"/>
    <col min="11004" max="11004" width="58.140625" style="8" customWidth="1"/>
    <col min="11005" max="11005" width="8.28515625" style="8" customWidth="1"/>
    <col min="11006" max="11006" width="10.42578125" style="8" customWidth="1"/>
    <col min="11007" max="11007" width="14.7109375" style="8" bestFit="1" customWidth="1"/>
    <col min="11008" max="11008" width="18.85546875" style="8" bestFit="1" customWidth="1"/>
    <col min="11009" max="11009" width="16" style="8" bestFit="1" customWidth="1"/>
    <col min="11010" max="11010" width="14.42578125" style="8" customWidth="1"/>
    <col min="11011" max="11011" width="17" style="8" customWidth="1"/>
    <col min="11012" max="11029" width="15.7109375" style="8" customWidth="1"/>
    <col min="11030" max="11258" width="9.140625" style="8"/>
    <col min="11259" max="11259" width="15.42578125" style="8" customWidth="1"/>
    <col min="11260" max="11260" width="58.140625" style="8" customWidth="1"/>
    <col min="11261" max="11261" width="8.28515625" style="8" customWidth="1"/>
    <col min="11262" max="11262" width="10.42578125" style="8" customWidth="1"/>
    <col min="11263" max="11263" width="14.7109375" style="8" bestFit="1" customWidth="1"/>
    <col min="11264" max="11264" width="18.85546875" style="8" bestFit="1" customWidth="1"/>
    <col min="11265" max="11265" width="16" style="8" bestFit="1" customWidth="1"/>
    <col min="11266" max="11266" width="14.42578125" style="8" customWidth="1"/>
    <col min="11267" max="11267" width="17" style="8" customWidth="1"/>
    <col min="11268" max="11285" width="15.7109375" style="8" customWidth="1"/>
    <col min="11286" max="11514" width="9.140625" style="8"/>
    <col min="11515" max="11515" width="15.42578125" style="8" customWidth="1"/>
    <col min="11516" max="11516" width="58.140625" style="8" customWidth="1"/>
    <col min="11517" max="11517" width="8.28515625" style="8" customWidth="1"/>
    <col min="11518" max="11518" width="10.42578125" style="8" customWidth="1"/>
    <col min="11519" max="11519" width="14.7109375" style="8" bestFit="1" customWidth="1"/>
    <col min="11520" max="11520" width="18.85546875" style="8" bestFit="1" customWidth="1"/>
    <col min="11521" max="11521" width="16" style="8" bestFit="1" customWidth="1"/>
    <col min="11522" max="11522" width="14.42578125" style="8" customWidth="1"/>
    <col min="11523" max="11523" width="17" style="8" customWidth="1"/>
    <col min="11524" max="11541" width="15.7109375" style="8" customWidth="1"/>
    <col min="11542" max="11770" width="9.140625" style="8"/>
    <col min="11771" max="11771" width="15.42578125" style="8" customWidth="1"/>
    <col min="11772" max="11772" width="58.140625" style="8" customWidth="1"/>
    <col min="11773" max="11773" width="8.28515625" style="8" customWidth="1"/>
    <col min="11774" max="11774" width="10.42578125" style="8" customWidth="1"/>
    <col min="11775" max="11775" width="14.7109375" style="8" bestFit="1" customWidth="1"/>
    <col min="11776" max="11776" width="18.85546875" style="8" bestFit="1" customWidth="1"/>
    <col min="11777" max="11777" width="16" style="8" bestFit="1" customWidth="1"/>
    <col min="11778" max="11778" width="14.42578125" style="8" customWidth="1"/>
    <col min="11779" max="11779" width="17" style="8" customWidth="1"/>
    <col min="11780" max="11797" width="15.7109375" style="8" customWidth="1"/>
    <col min="11798" max="12026" width="9.140625" style="8"/>
    <col min="12027" max="12027" width="15.42578125" style="8" customWidth="1"/>
    <col min="12028" max="12028" width="58.140625" style="8" customWidth="1"/>
    <col min="12029" max="12029" width="8.28515625" style="8" customWidth="1"/>
    <col min="12030" max="12030" width="10.42578125" style="8" customWidth="1"/>
    <col min="12031" max="12031" width="14.7109375" style="8" bestFit="1" customWidth="1"/>
    <col min="12032" max="12032" width="18.85546875" style="8" bestFit="1" customWidth="1"/>
    <col min="12033" max="12033" width="16" style="8" bestFit="1" customWidth="1"/>
    <col min="12034" max="12034" width="14.42578125" style="8" customWidth="1"/>
    <col min="12035" max="12035" width="17" style="8" customWidth="1"/>
    <col min="12036" max="12053" width="15.7109375" style="8" customWidth="1"/>
    <col min="12054" max="12282" width="9.140625" style="8"/>
    <col min="12283" max="12283" width="15.42578125" style="8" customWidth="1"/>
    <col min="12284" max="12284" width="58.140625" style="8" customWidth="1"/>
    <col min="12285" max="12285" width="8.28515625" style="8" customWidth="1"/>
    <col min="12286" max="12286" width="10.42578125" style="8" customWidth="1"/>
    <col min="12287" max="12287" width="14.7109375" style="8" bestFit="1" customWidth="1"/>
    <col min="12288" max="12288" width="18.85546875" style="8" bestFit="1" customWidth="1"/>
    <col min="12289" max="12289" width="16" style="8" bestFit="1" customWidth="1"/>
    <col min="12290" max="12290" width="14.42578125" style="8" customWidth="1"/>
    <col min="12291" max="12291" width="17" style="8" customWidth="1"/>
    <col min="12292" max="12309" width="15.7109375" style="8" customWidth="1"/>
    <col min="12310" max="12538" width="9.140625" style="8"/>
    <col min="12539" max="12539" width="15.42578125" style="8" customWidth="1"/>
    <col min="12540" max="12540" width="58.140625" style="8" customWidth="1"/>
    <col min="12541" max="12541" width="8.28515625" style="8" customWidth="1"/>
    <col min="12542" max="12542" width="10.42578125" style="8" customWidth="1"/>
    <col min="12543" max="12543" width="14.7109375" style="8" bestFit="1" customWidth="1"/>
    <col min="12544" max="12544" width="18.85546875" style="8" bestFit="1" customWidth="1"/>
    <col min="12545" max="12545" width="16" style="8" bestFit="1" customWidth="1"/>
    <col min="12546" max="12546" width="14.42578125" style="8" customWidth="1"/>
    <col min="12547" max="12547" width="17" style="8" customWidth="1"/>
    <col min="12548" max="12565" width="15.7109375" style="8" customWidth="1"/>
    <col min="12566" max="12794" width="9.140625" style="8"/>
    <col min="12795" max="12795" width="15.42578125" style="8" customWidth="1"/>
    <col min="12796" max="12796" width="58.140625" style="8" customWidth="1"/>
    <col min="12797" max="12797" width="8.28515625" style="8" customWidth="1"/>
    <col min="12798" max="12798" width="10.42578125" style="8" customWidth="1"/>
    <col min="12799" max="12799" width="14.7109375" style="8" bestFit="1" customWidth="1"/>
    <col min="12800" max="12800" width="18.85546875" style="8" bestFit="1" customWidth="1"/>
    <col min="12801" max="12801" width="16" style="8" bestFit="1" customWidth="1"/>
    <col min="12802" max="12802" width="14.42578125" style="8" customWidth="1"/>
    <col min="12803" max="12803" width="17" style="8" customWidth="1"/>
    <col min="12804" max="12821" width="15.7109375" style="8" customWidth="1"/>
    <col min="12822" max="13050" width="9.140625" style="8"/>
    <col min="13051" max="13051" width="15.42578125" style="8" customWidth="1"/>
    <col min="13052" max="13052" width="58.140625" style="8" customWidth="1"/>
    <col min="13053" max="13053" width="8.28515625" style="8" customWidth="1"/>
    <col min="13054" max="13054" width="10.42578125" style="8" customWidth="1"/>
    <col min="13055" max="13055" width="14.7109375" style="8" bestFit="1" customWidth="1"/>
    <col min="13056" max="13056" width="18.85546875" style="8" bestFit="1" customWidth="1"/>
    <col min="13057" max="13057" width="16" style="8" bestFit="1" customWidth="1"/>
    <col min="13058" max="13058" width="14.42578125" style="8" customWidth="1"/>
    <col min="13059" max="13059" width="17" style="8" customWidth="1"/>
    <col min="13060" max="13077" width="15.7109375" style="8" customWidth="1"/>
    <col min="13078" max="13306" width="9.140625" style="8"/>
    <col min="13307" max="13307" width="15.42578125" style="8" customWidth="1"/>
    <col min="13308" max="13308" width="58.140625" style="8" customWidth="1"/>
    <col min="13309" max="13309" width="8.28515625" style="8" customWidth="1"/>
    <col min="13310" max="13310" width="10.42578125" style="8" customWidth="1"/>
    <col min="13311" max="13311" width="14.7109375" style="8" bestFit="1" customWidth="1"/>
    <col min="13312" max="13312" width="18.85546875" style="8" bestFit="1" customWidth="1"/>
    <col min="13313" max="13313" width="16" style="8" bestFit="1" customWidth="1"/>
    <col min="13314" max="13314" width="14.42578125" style="8" customWidth="1"/>
    <col min="13315" max="13315" width="17" style="8" customWidth="1"/>
    <col min="13316" max="13333" width="15.7109375" style="8" customWidth="1"/>
    <col min="13334" max="13562" width="9.140625" style="8"/>
    <col min="13563" max="13563" width="15.42578125" style="8" customWidth="1"/>
    <col min="13564" max="13564" width="58.140625" style="8" customWidth="1"/>
    <col min="13565" max="13565" width="8.28515625" style="8" customWidth="1"/>
    <col min="13566" max="13566" width="10.42578125" style="8" customWidth="1"/>
    <col min="13567" max="13567" width="14.7109375" style="8" bestFit="1" customWidth="1"/>
    <col min="13568" max="13568" width="18.85546875" style="8" bestFit="1" customWidth="1"/>
    <col min="13569" max="13569" width="16" style="8" bestFit="1" customWidth="1"/>
    <col min="13570" max="13570" width="14.42578125" style="8" customWidth="1"/>
    <col min="13571" max="13571" width="17" style="8" customWidth="1"/>
    <col min="13572" max="13589" width="15.7109375" style="8" customWidth="1"/>
    <col min="13590" max="13818" width="9.140625" style="8"/>
    <col min="13819" max="13819" width="15.42578125" style="8" customWidth="1"/>
    <col min="13820" max="13820" width="58.140625" style="8" customWidth="1"/>
    <col min="13821" max="13821" width="8.28515625" style="8" customWidth="1"/>
    <col min="13822" max="13822" width="10.42578125" style="8" customWidth="1"/>
    <col min="13823" max="13823" width="14.7109375" style="8" bestFit="1" customWidth="1"/>
    <col min="13824" max="13824" width="18.85546875" style="8" bestFit="1" customWidth="1"/>
    <col min="13825" max="13825" width="16" style="8" bestFit="1" customWidth="1"/>
    <col min="13826" max="13826" width="14.42578125" style="8" customWidth="1"/>
    <col min="13827" max="13827" width="17" style="8" customWidth="1"/>
    <col min="13828" max="13845" width="15.7109375" style="8" customWidth="1"/>
    <col min="13846" max="14074" width="9.140625" style="8"/>
    <col min="14075" max="14075" width="15.42578125" style="8" customWidth="1"/>
    <col min="14076" max="14076" width="58.140625" style="8" customWidth="1"/>
    <col min="14077" max="14077" width="8.28515625" style="8" customWidth="1"/>
    <col min="14078" max="14078" width="10.42578125" style="8" customWidth="1"/>
    <col min="14079" max="14079" width="14.7109375" style="8" bestFit="1" customWidth="1"/>
    <col min="14080" max="14080" width="18.85546875" style="8" bestFit="1" customWidth="1"/>
    <col min="14081" max="14081" width="16" style="8" bestFit="1" customWidth="1"/>
    <col min="14082" max="14082" width="14.42578125" style="8" customWidth="1"/>
    <col min="14083" max="14083" width="17" style="8" customWidth="1"/>
    <col min="14084" max="14101" width="15.7109375" style="8" customWidth="1"/>
    <col min="14102" max="14330" width="9.140625" style="8"/>
    <col min="14331" max="14331" width="15.42578125" style="8" customWidth="1"/>
    <col min="14332" max="14332" width="58.140625" style="8" customWidth="1"/>
    <col min="14333" max="14333" width="8.28515625" style="8" customWidth="1"/>
    <col min="14334" max="14334" width="10.42578125" style="8" customWidth="1"/>
    <col min="14335" max="14335" width="14.7109375" style="8" bestFit="1" customWidth="1"/>
    <col min="14336" max="14336" width="18.85546875" style="8" bestFit="1" customWidth="1"/>
    <col min="14337" max="14337" width="16" style="8" bestFit="1" customWidth="1"/>
    <col min="14338" max="14338" width="14.42578125" style="8" customWidth="1"/>
    <col min="14339" max="14339" width="17" style="8" customWidth="1"/>
    <col min="14340" max="14357" width="15.7109375" style="8" customWidth="1"/>
    <col min="14358" max="14586" width="9.140625" style="8"/>
    <col min="14587" max="14587" width="15.42578125" style="8" customWidth="1"/>
    <col min="14588" max="14588" width="58.140625" style="8" customWidth="1"/>
    <col min="14589" max="14589" width="8.28515625" style="8" customWidth="1"/>
    <col min="14590" max="14590" width="10.42578125" style="8" customWidth="1"/>
    <col min="14591" max="14591" width="14.7109375" style="8" bestFit="1" customWidth="1"/>
    <col min="14592" max="14592" width="18.85546875" style="8" bestFit="1" customWidth="1"/>
    <col min="14593" max="14593" width="16" style="8" bestFit="1" customWidth="1"/>
    <col min="14594" max="14594" width="14.42578125" style="8" customWidth="1"/>
    <col min="14595" max="14595" width="17" style="8" customWidth="1"/>
    <col min="14596" max="14613" width="15.7109375" style="8" customWidth="1"/>
    <col min="14614" max="14842" width="9.140625" style="8"/>
    <col min="14843" max="14843" width="15.42578125" style="8" customWidth="1"/>
    <col min="14844" max="14844" width="58.140625" style="8" customWidth="1"/>
    <col min="14845" max="14845" width="8.28515625" style="8" customWidth="1"/>
    <col min="14846" max="14846" width="10.42578125" style="8" customWidth="1"/>
    <col min="14847" max="14847" width="14.7109375" style="8" bestFit="1" customWidth="1"/>
    <col min="14848" max="14848" width="18.85546875" style="8" bestFit="1" customWidth="1"/>
    <col min="14849" max="14849" width="16" style="8" bestFit="1" customWidth="1"/>
    <col min="14850" max="14850" width="14.42578125" style="8" customWidth="1"/>
    <col min="14851" max="14851" width="17" style="8" customWidth="1"/>
    <col min="14852" max="14869" width="15.7109375" style="8" customWidth="1"/>
    <col min="14870" max="15098" width="9.140625" style="8"/>
    <col min="15099" max="15099" width="15.42578125" style="8" customWidth="1"/>
    <col min="15100" max="15100" width="58.140625" style="8" customWidth="1"/>
    <col min="15101" max="15101" width="8.28515625" style="8" customWidth="1"/>
    <col min="15102" max="15102" width="10.42578125" style="8" customWidth="1"/>
    <col min="15103" max="15103" width="14.7109375" style="8" bestFit="1" customWidth="1"/>
    <col min="15104" max="15104" width="18.85546875" style="8" bestFit="1" customWidth="1"/>
    <col min="15105" max="15105" width="16" style="8" bestFit="1" customWidth="1"/>
    <col min="15106" max="15106" width="14.42578125" style="8" customWidth="1"/>
    <col min="15107" max="15107" width="17" style="8" customWidth="1"/>
    <col min="15108" max="15125" width="15.7109375" style="8" customWidth="1"/>
    <col min="15126" max="15354" width="9.140625" style="8"/>
    <col min="15355" max="15355" width="15.42578125" style="8" customWidth="1"/>
    <col min="15356" max="15356" width="58.140625" style="8" customWidth="1"/>
    <col min="15357" max="15357" width="8.28515625" style="8" customWidth="1"/>
    <col min="15358" max="15358" width="10.42578125" style="8" customWidth="1"/>
    <col min="15359" max="15359" width="14.7109375" style="8" bestFit="1" customWidth="1"/>
    <col min="15360" max="15360" width="18.85546875" style="8" bestFit="1" customWidth="1"/>
    <col min="15361" max="15361" width="16" style="8" bestFit="1" customWidth="1"/>
    <col min="15362" max="15362" width="14.42578125" style="8" customWidth="1"/>
    <col min="15363" max="15363" width="17" style="8" customWidth="1"/>
    <col min="15364" max="15381" width="15.7109375" style="8" customWidth="1"/>
    <col min="15382" max="15610" width="9.140625" style="8"/>
    <col min="15611" max="15611" width="15.42578125" style="8" customWidth="1"/>
    <col min="15612" max="15612" width="58.140625" style="8" customWidth="1"/>
    <col min="15613" max="15613" width="8.28515625" style="8" customWidth="1"/>
    <col min="15614" max="15614" width="10.42578125" style="8" customWidth="1"/>
    <col min="15615" max="15615" width="14.7109375" style="8" bestFit="1" customWidth="1"/>
    <col min="15616" max="15616" width="18.85546875" style="8" bestFit="1" customWidth="1"/>
    <col min="15617" max="15617" width="16" style="8" bestFit="1" customWidth="1"/>
    <col min="15618" max="15618" width="14.42578125" style="8" customWidth="1"/>
    <col min="15619" max="15619" width="17" style="8" customWidth="1"/>
    <col min="15620" max="15637" width="15.7109375" style="8" customWidth="1"/>
    <col min="15638" max="15866" width="9.140625" style="8"/>
    <col min="15867" max="15867" width="15.42578125" style="8" customWidth="1"/>
    <col min="15868" max="15868" width="58.140625" style="8" customWidth="1"/>
    <col min="15869" max="15869" width="8.28515625" style="8" customWidth="1"/>
    <col min="15870" max="15870" width="10.42578125" style="8" customWidth="1"/>
    <col min="15871" max="15871" width="14.7109375" style="8" bestFit="1" customWidth="1"/>
    <col min="15872" max="15872" width="18.85546875" style="8" bestFit="1" customWidth="1"/>
    <col min="15873" max="15873" width="16" style="8" bestFit="1" customWidth="1"/>
    <col min="15874" max="15874" width="14.42578125" style="8" customWidth="1"/>
    <col min="15875" max="15875" width="17" style="8" customWidth="1"/>
    <col min="15876" max="15893" width="15.7109375" style="8" customWidth="1"/>
    <col min="15894" max="16122" width="9.140625" style="8"/>
    <col min="16123" max="16123" width="15.42578125" style="8" customWidth="1"/>
    <col min="16124" max="16124" width="58.140625" style="8" customWidth="1"/>
    <col min="16125" max="16125" width="8.28515625" style="8" customWidth="1"/>
    <col min="16126" max="16126" width="10.42578125" style="8" customWidth="1"/>
    <col min="16127" max="16127" width="14.7109375" style="8" bestFit="1" customWidth="1"/>
    <col min="16128" max="16128" width="18.85546875" style="8" bestFit="1" customWidth="1"/>
    <col min="16129" max="16129" width="16" style="8" bestFit="1" customWidth="1"/>
    <col min="16130" max="16130" width="14.42578125" style="8" customWidth="1"/>
    <col min="16131" max="16131" width="17" style="8" customWidth="1"/>
    <col min="16132" max="16149" width="15.7109375" style="8" customWidth="1"/>
    <col min="16150" max="16384" width="9.140625" style="8"/>
  </cols>
  <sheetData>
    <row r="1" spans="1:35" s="26" customFormat="1" ht="84.75" customHeight="1">
      <c r="A1" s="464" t="s">
        <v>130</v>
      </c>
      <c r="B1" s="465"/>
      <c r="C1" s="465"/>
      <c r="D1" s="465"/>
      <c r="E1" s="465"/>
      <c r="F1" s="465"/>
      <c r="G1" s="466"/>
      <c r="H1" s="51"/>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row>
    <row r="2" spans="1:35" s="26" customFormat="1" ht="15">
      <c r="A2" s="65" t="e">
        <f>#REF!</f>
        <v>#REF!</v>
      </c>
      <c r="B2" s="66"/>
      <c r="C2" s="66"/>
      <c r="D2" s="67"/>
      <c r="E2" s="68" t="s">
        <v>153</v>
      </c>
      <c r="F2" s="68"/>
      <c r="G2" s="69"/>
      <c r="H2" s="51"/>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row>
    <row r="3" spans="1:35" s="26" customFormat="1" ht="57" customHeight="1">
      <c r="A3" s="467" t="e">
        <f>#REF!</f>
        <v>#REF!</v>
      </c>
      <c r="B3" s="468"/>
      <c r="C3" s="468"/>
      <c r="D3" s="70"/>
      <c r="E3" s="425" t="s">
        <v>1388</v>
      </c>
      <c r="F3" s="425"/>
      <c r="G3" s="426"/>
      <c r="H3" s="51"/>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row>
    <row r="4" spans="1:35" s="153" customFormat="1" ht="24.75" customHeight="1">
      <c r="A4" s="469" t="s">
        <v>1393</v>
      </c>
      <c r="B4" s="470"/>
      <c r="C4" s="470"/>
      <c r="D4" s="470"/>
      <c r="E4" s="470"/>
      <c r="F4" s="470"/>
      <c r="G4" s="471"/>
      <c r="H4" s="51"/>
      <c r="I4" s="50"/>
      <c r="J4" s="46"/>
      <c r="K4" s="46"/>
    </row>
    <row r="5" spans="1:35" ht="38.25">
      <c r="A5" s="52" t="s">
        <v>94</v>
      </c>
      <c r="B5" s="53" t="s">
        <v>85</v>
      </c>
      <c r="C5" s="53" t="s">
        <v>95</v>
      </c>
      <c r="D5" s="9" t="s">
        <v>87</v>
      </c>
      <c r="E5" s="54" t="s">
        <v>144</v>
      </c>
      <c r="F5" s="55" t="s">
        <v>133</v>
      </c>
      <c r="G5" s="56" t="s">
        <v>109</v>
      </c>
      <c r="I5" s="7"/>
      <c r="J5" s="7"/>
      <c r="K5" s="7"/>
      <c r="L5" s="7"/>
      <c r="M5" s="7"/>
      <c r="N5" s="7"/>
      <c r="O5" s="7"/>
      <c r="P5" s="7"/>
      <c r="Q5" s="7"/>
      <c r="R5" s="7"/>
      <c r="S5" s="7"/>
      <c r="T5" s="7"/>
      <c r="U5" s="7"/>
      <c r="V5" s="7"/>
      <c r="W5" s="7"/>
      <c r="X5" s="7"/>
      <c r="Y5" s="7"/>
      <c r="Z5" s="7"/>
      <c r="AA5" s="7"/>
      <c r="AB5" s="7"/>
      <c r="AC5" s="7"/>
      <c r="AD5" s="7"/>
      <c r="AE5" s="7"/>
      <c r="AF5" s="7"/>
      <c r="AG5" s="7"/>
      <c r="AH5" s="7"/>
    </row>
    <row r="6" spans="1:35" s="11" customFormat="1">
      <c r="A6" s="37" t="s">
        <v>218</v>
      </c>
      <c r="B6" s="29" t="e">
        <f>IF(LEFT(G6,3)="ARQ",VLOOKUP(VALUE(RIGHT(G6,3)),#REF!,4,FALSE),IF(LEFT(G6,3)="SCI",VLOOKUP(VALUE(RIGHT(G6,3)),#REF!,4,FALSE),IF(LEFT(G6,3)="TRP",VLOOKUP(VALUE(RIGHT(G6,3)),#REF!,4,FALSE),IF(LEFT(G6,3)="EST",VLOOKUP(VALUE(RIGHT(G6,3)),#REF!,4,FALSE),IF(LEFT(G6,3)="HID",VLOOKUP(VALUE(RIGHT(G6,3)),#REF!,4,FALSE),IF(LEFT(G6,3)="INC",VLOOKUP(VALUE(RIGHT(G6,3)),#REF!,4,FALSE),IF(LEFT(G6,3)="ELE",VLOOKUP(VALUE(RIGHT(G6,3)),#REF!,4,FALSE),IF(LEFT(G6,3)="CAB",VLOOKUP(VALUE(RIGHT(G6,3)),'ADM-COMP'!B:J,4,FALSE),IF(LEFT(G6,3)="SEG",VLOOKUP(VALUE(RIGHT(G6,3)),#REF!,4,FALSE),IF(LEFT(G6,3)="CLI",VLOOKUP(VALUE(RIGHT(G6,3)),#REF!,4,FALSE),IF(LEFT(G6,4)="IMPL",VLOOKUP(VALUE(RIGHT(G6,3)),#REF!,4,FALSE),IF(LEFT(G6,4)="SPDA",VLOOKUP(VALUE(RIGHT(G6,3)),'SPDA-COMP'!B:J,4,FALSE),IF(LEFT(G6,4)="SDAI",VLOOKUP(VALUE(RIGHT(G6,3)),#REF!,4,FALSE),IF(LEFT(G6,5)="IMPER",VLOOKUP(VALUE(RIGHT(G6,3)),#REF!,4,FALSE),IF(LEFT(G6,5)="LABOR",VLOOKUP(VALUE(RIGHT(G6,6)),#REF!,5,FALSE))))))))))))))))</f>
        <v>#REF!</v>
      </c>
      <c r="C6" s="30" t="e">
        <f>IF(LEFT(G6,3)="ARQ",VLOOKUP(VALUE(RIGHT(G6,3)),#REF!,5,FALSE),IF(LEFT(G6,3)="SCI",VLOOKUP(VALUE(RIGHT(G6,3)),#REF!,5,FALSE),IF(LEFT(G6,3)="SCE",VLOOKUP(VALUE(RIGHT(G6,3)),#REF!,5,FALSE),IF(LEFT(G6,3)="EST",VLOOKUP(VALUE(RIGHT(G6,3)),#REF!,5,FALSE),IF(LEFT(G6,3)="HID",VLOOKUP(VALUE(RIGHT(G6,3)),#REF!,5,FALSE),IF(LEFT(G6,3)="INC",VLOOKUP(VALUE(RIGHT(G6,3)),#REF!,5,FALSE),IF(LEFT(G6,3)="ELE",VLOOKUP(VALUE(RIGHT(G6,3)),#REF!,5,FALSE),IF(LEFT(G6,3)="CAB",VLOOKUP(VALUE(RIGHT(G6,3)),'ADM-COMP'!B:J,5,FALSE),IF(LEFT(G6,3)="SEG",VLOOKUP(VALUE(RIGHT(G6,3)),#REF!,5,FALSE),IF(LEFT(G6,3)="CLI",VLOOKUP(VALUE(RIGHT(G6,3)),#REF!,5,FALSE),IF(LEFT(G6,4)="IMPL",VLOOKUP(VALUE(RIGHT(G6,3)),#REF!,5,FALSE),IF(LEFT(G6,4)="SPDA",VLOOKUP(VALUE(RIGHT(G6,3)),'SPDA-COMP'!B:J,5,FALSE),IF(LEFT(G6,4)="SDAI",VLOOKUP(VALUE(RIGHT(G6,3)),#REF!,5,FALSE),IF(LEFT(G6,5)="IMPER",VLOOKUP(VALUE(RIGHT(G6,3)),#REF!,5,FALSE),IF(LEFT(G6,5)="LABOR",VLOOKUP(VALUE(RIGHT(G6,6)),#REF!,6,FALSE))))))))))))))))</f>
        <v>#REF!</v>
      </c>
      <c r="D6" s="74" t="e">
        <f>ROUND(VLOOKUP(A6,#REF!,8,FALSE),2)</f>
        <v>#REF!</v>
      </c>
      <c r="E6" s="74" t="e">
        <f>IF(LEFT(G6,3)="ARQ",VLOOKUP(VALUE(RIGHT(G6,3)),#REF!,9,FALSE),IF(LEFT(G6,3)="SCI",VLOOKUP(VALUE(RIGHT(G6,3)),#REF!,9,FALSE),IF(LEFT(G6,3)="SCE",VLOOKUP(VALUE(RIGHT(G6,3)),#REF!,9,FALSE),IF(LEFT(G6,3)="EST",VLOOKUP(VALUE(RIGHT(G6,3)),#REF!,9,FALSE),IF(LEFT(G6,3)="HID",VLOOKUP(VALUE(RIGHT(G6,3)),#REF!,9,FALSE),IF(LEFT(G6,3)="INC",VLOOKUP(VALUE(RIGHT(G6,3)),#REF!,9,FALSE),IF(LEFT(G6,3)="ELE",VLOOKUP(VALUE(RIGHT(G6,3)),#REF!,9,FALSE),IF(LEFT(G6,3)="CAB",VLOOKUP(VALUE(RIGHT(G6,3)),'ADM-COMP'!B:J,9,FALSE),IF(LEFT(G6,3)="SEG",VLOOKUP(VALUE(RIGHT(G6,3)),#REF!,9,FALSE),IF(LEFT(G6,3)="CLI",VLOOKUP(VALUE(RIGHT(G6,3)),#REF!,9,FALSE),IF(LEFT(G6,4)="IMPL",VLOOKUP(VALUE(RIGHT(G6,3)),#REF!,9,FALSE),IF(LEFT(G6,4)="SPDA",VLOOKUP(VALUE(RIGHT(G6,3)),'SPDA-COMP'!B:J,9,FALSE),IF(LEFT(G6,4)="SDAI",VLOOKUP(VALUE(RIGHT(G6,3)),#REF!,9,FALSE),IF(LEFT(G6,5)="IMPER",VLOOKUP(VALUE(RIGHT(G6,3)),#REF!,9,FALSE),IF(LEFT(G6,5)="LABOR",VLOOKUP(VALUE(RIGHT(G6,6)),#REF!,4,FALSE))))))))))))))))</f>
        <v>#REF!</v>
      </c>
      <c r="F6" s="31" t="e">
        <f t="shared" ref="F6:F69" si="0">ROUND(D6*E6,2)</f>
        <v>#REF!</v>
      </c>
      <c r="G6" s="38" t="s">
        <v>224</v>
      </c>
      <c r="H6" s="51"/>
    </row>
    <row r="7" spans="1:35" s="11" customFormat="1">
      <c r="A7" s="37" t="s">
        <v>1335</v>
      </c>
      <c r="B7" s="29" t="e">
        <f>IF(LEFT(G7,3)="ARQ",VLOOKUP(VALUE(RIGHT(G7,3)),#REF!,4,FALSE),IF(LEFT(G7,3)="SCI",VLOOKUP(VALUE(RIGHT(G7,3)),#REF!,4,FALSE),IF(LEFT(G7,3)="TRP",VLOOKUP(VALUE(RIGHT(G7,3)),#REF!,4,FALSE),IF(LEFT(G7,3)="EST",VLOOKUP(VALUE(RIGHT(G7,3)),#REF!,4,FALSE),IF(LEFT(G7,3)="HID",VLOOKUP(VALUE(RIGHT(G7,3)),#REF!,4,FALSE),IF(LEFT(G7,3)="INC",VLOOKUP(VALUE(RIGHT(G7,3)),#REF!,4,FALSE),IF(LEFT(G7,3)="ELE",VLOOKUP(VALUE(RIGHT(G7,3)),#REF!,4,FALSE),IF(LEFT(G7,3)="CAB",VLOOKUP(VALUE(RIGHT(G7,3)),'ADM-COMP'!B:J,4,FALSE),IF(LEFT(G7,3)="SEG",VLOOKUP(VALUE(RIGHT(G7,3)),#REF!,4,FALSE),IF(LEFT(G7,3)="CLI",VLOOKUP(VALUE(RIGHT(G7,3)),#REF!,4,FALSE),IF(LEFT(G7,4)="IMPL",VLOOKUP(VALUE(RIGHT(G7,3)),#REF!,4,FALSE),IF(LEFT(G7,4)="SPDA",VLOOKUP(VALUE(RIGHT(G7,3)),'SPDA-COMP'!B:J,4,FALSE),IF(LEFT(G7,4)="SDAI",VLOOKUP(VALUE(RIGHT(G7,3)),#REF!,4,FALSE),IF(LEFT(G7,5)="IMPER",VLOOKUP(VALUE(RIGHT(G7,3)),#REF!,4,FALSE),IF(LEFT(G7,5)="LABOR",VLOOKUP(VALUE(RIGHT(G7,6)),#REF!,5,FALSE))))))))))))))))</f>
        <v>#REF!</v>
      </c>
      <c r="C7" s="30" t="e">
        <f>IF(LEFT(G7,3)="ARQ",VLOOKUP(VALUE(RIGHT(G7,3)),#REF!,5,FALSE),IF(LEFT(G7,3)="SCI",VLOOKUP(VALUE(RIGHT(G7,3)),#REF!,5,FALSE),IF(LEFT(G7,3)="SCE",VLOOKUP(VALUE(RIGHT(G7,3)),#REF!,5,FALSE),IF(LEFT(G7,3)="EST",VLOOKUP(VALUE(RIGHT(G7,3)),#REF!,5,FALSE),IF(LEFT(G7,3)="HID",VLOOKUP(VALUE(RIGHT(G7,3)),#REF!,5,FALSE),IF(LEFT(G7,3)="INC",VLOOKUP(VALUE(RIGHT(G7,3)),#REF!,5,FALSE),IF(LEFT(G7,3)="ELE",VLOOKUP(VALUE(RIGHT(G7,3)),#REF!,5,FALSE),IF(LEFT(G7,3)="CAB",VLOOKUP(VALUE(RIGHT(G7,3)),'ADM-COMP'!B:J,5,FALSE),IF(LEFT(G7,3)="SEG",VLOOKUP(VALUE(RIGHT(G7,3)),#REF!,5,FALSE),IF(LEFT(G7,3)="CLI",VLOOKUP(VALUE(RIGHT(G7,3)),#REF!,5,FALSE),IF(LEFT(G7,4)="IMPL",VLOOKUP(VALUE(RIGHT(G7,3)),#REF!,5,FALSE),IF(LEFT(G7,4)="SPDA",VLOOKUP(VALUE(RIGHT(G7,3)),'SPDA-COMP'!B:J,5,FALSE),IF(LEFT(G7,4)="SDAI",VLOOKUP(VALUE(RIGHT(G7,3)),#REF!,5,FALSE),IF(LEFT(G7,5)="IMPER",VLOOKUP(VALUE(RIGHT(G7,3)),#REF!,5,FALSE),IF(LEFT(G7,5)="LABOR",VLOOKUP(VALUE(RIGHT(G7,6)),#REF!,6,FALSE))))))))))))))))</f>
        <v>#REF!</v>
      </c>
      <c r="D7" s="74" t="e">
        <f>ROUND(VLOOKUP(A7,#REF!,8,FALSE),2)</f>
        <v>#REF!</v>
      </c>
      <c r="E7" s="74" t="e">
        <f>IF(LEFT(G7,3)="ARQ",VLOOKUP(VALUE(RIGHT(G7,3)),#REF!,9,FALSE),IF(LEFT(G7,3)="SCI",VLOOKUP(VALUE(RIGHT(G7,3)),#REF!,9,FALSE),IF(LEFT(G7,3)="SCE",VLOOKUP(VALUE(RIGHT(G7,3)),#REF!,9,FALSE),IF(LEFT(G7,3)="EST",VLOOKUP(VALUE(RIGHT(G7,3)),#REF!,9,FALSE),IF(LEFT(G7,3)="HID",VLOOKUP(VALUE(RIGHT(G7,3)),#REF!,9,FALSE),IF(LEFT(G7,3)="INC",VLOOKUP(VALUE(RIGHT(G7,3)),#REF!,9,FALSE),IF(LEFT(G7,3)="ELE",VLOOKUP(VALUE(RIGHT(G7,3)),#REF!,9,FALSE),IF(LEFT(G7,3)="CAB",VLOOKUP(VALUE(RIGHT(G7,3)),'ADM-COMP'!B:J,9,FALSE),IF(LEFT(G7,3)="SEG",VLOOKUP(VALUE(RIGHT(G7,3)),#REF!,9,FALSE),IF(LEFT(G7,3)="CLI",VLOOKUP(VALUE(RIGHT(G7,3)),#REF!,9,FALSE),IF(LEFT(G7,4)="IMPL",VLOOKUP(VALUE(RIGHT(G7,3)),#REF!,9,FALSE),IF(LEFT(G7,4)="SPDA",VLOOKUP(VALUE(RIGHT(G7,3)),'SPDA-COMP'!B:J,9,FALSE),IF(LEFT(G7,4)="SDAI",VLOOKUP(VALUE(RIGHT(G7,3)),#REF!,9,FALSE),IF(LEFT(G7,5)="IMPER",VLOOKUP(VALUE(RIGHT(G7,3)),#REF!,9,FALSE),IF(LEFT(G7,5)="LABOR",VLOOKUP(VALUE(RIGHT(G7,6)),#REF!,4,FALSE))))))))))))))))</f>
        <v>#REF!</v>
      </c>
      <c r="F7" s="31" t="e">
        <f t="shared" si="0"/>
        <v>#REF!</v>
      </c>
      <c r="G7" s="38" t="s">
        <v>223</v>
      </c>
      <c r="H7" s="51"/>
    </row>
    <row r="8" spans="1:35" s="11" customFormat="1">
      <c r="A8" s="37" t="s">
        <v>313</v>
      </c>
      <c r="B8" s="29" t="e">
        <f>IF(LEFT(G8,3)="ARQ",VLOOKUP(VALUE(RIGHT(G8,3)),#REF!,4,FALSE),IF(LEFT(G8,3)="SCI",VLOOKUP(VALUE(RIGHT(G8,3)),#REF!,4,FALSE),IF(LEFT(G8,3)="SCE",VLOOKUP(VALUE(RIGHT(G8,3)),#REF!,4,FALSE),IF(LEFT(G8,3)="EST",VLOOKUP(VALUE(RIGHT(G8,3)),#REF!,4,FALSE),IF(LEFT(G8,3)="HID",VLOOKUP(VALUE(RIGHT(G8,3)),#REF!,4,FALSE),IF(LEFT(G8,3)="INC",VLOOKUP(VALUE(RIGHT(G8,3)),#REF!,4,FALSE),IF(LEFT(G8,3)="ELE",VLOOKUP(VALUE(RIGHT(G8,3)),#REF!,4,FALSE),IF(LEFT(G8,3)="CAB",VLOOKUP(VALUE(RIGHT(G8,3)),'ADM-COMP'!B:J,4,FALSE),IF(LEFT(G8,3)="SEG",VLOOKUP(VALUE(RIGHT(G8,3)),#REF!,4,FALSE),IF(LEFT(G8,3)="CLI",VLOOKUP(VALUE(RIGHT(G8,3)),#REF!,4,FALSE),IF(LEFT(G8,4)="IMPL",VLOOKUP(VALUE(RIGHT(G8,3)),#REF!,4,FALSE),IF(LEFT(G8,4)="SPDA",VLOOKUP(VALUE(RIGHT(G8,3)),'SPDA-COMP'!B:J,4,FALSE),IF(LEFT(G8,4)="SDAI",VLOOKUP(VALUE(RIGHT(G8,3)),#REF!,4,FALSE),IF(LEFT(G8,5)="IMPER",VLOOKUP(VALUE(RIGHT(G8,3)),#REF!,4,FALSE),IF(LEFT(G8,5)="LABOR",VLOOKUP(VALUE(RIGHT(G8,6)),#REF!,5,FALSE))))))))))))))))</f>
        <v>#REF!</v>
      </c>
      <c r="C8" s="30" t="e">
        <f>IF(LEFT(G8,3)="ARQ",VLOOKUP(VALUE(RIGHT(G8,3)),#REF!,5,FALSE),IF(LEFT(G8,3)="SCI",VLOOKUP(VALUE(RIGHT(G8,3)),#REF!,5,FALSE),IF(LEFT(G8,3)="SCE",VLOOKUP(VALUE(RIGHT(G8,3)),#REF!,5,FALSE),IF(LEFT(G8,3)="EST",VLOOKUP(VALUE(RIGHT(G8,3)),#REF!,5,FALSE),IF(LEFT(G8,3)="HID",VLOOKUP(VALUE(RIGHT(G8,3)),#REF!,5,FALSE),IF(LEFT(G8,3)="INC",VLOOKUP(VALUE(RIGHT(G8,3)),#REF!,5,FALSE),IF(LEFT(G8,3)="ELE",VLOOKUP(VALUE(RIGHT(G8,3)),#REF!,5,FALSE),IF(LEFT(G8,3)="CAB",VLOOKUP(VALUE(RIGHT(G8,3)),'ADM-COMP'!B:J,5,FALSE),IF(LEFT(G8,3)="SEG",VLOOKUP(VALUE(RIGHT(G8,3)),#REF!,5,FALSE),IF(LEFT(G8,3)="CLI",VLOOKUP(VALUE(RIGHT(G8,3)),#REF!,5,FALSE),IF(LEFT(G8,4)="IMPL",VLOOKUP(VALUE(RIGHT(G8,3)),#REF!,5,FALSE),IF(LEFT(G8,4)="SPDA",VLOOKUP(VALUE(RIGHT(G8,3)),'SPDA-COMP'!B:J,5,FALSE),IF(LEFT(G8,4)="SDAI",VLOOKUP(VALUE(RIGHT(G8,3)),#REF!,5,FALSE),IF(LEFT(G8,5)="IMPER",VLOOKUP(VALUE(RIGHT(G8,3)),#REF!,5,FALSE),IF(LEFT(G8,5)="LABOR",VLOOKUP(VALUE(RIGHT(G8,6)),#REF!,6,FALSE))))))))))))))))</f>
        <v>#REF!</v>
      </c>
      <c r="D8" s="74" t="e">
        <f>ROUND(VLOOKUP(A8,#REF!,8,FALSE),2)</f>
        <v>#REF!</v>
      </c>
      <c r="E8" s="74" t="e">
        <f>IF(LEFT(G8,3)="ARQ",VLOOKUP(VALUE(RIGHT(G8,3)),#REF!,9,FALSE),IF(LEFT(G8,3)="SCI",VLOOKUP(VALUE(RIGHT(G8,3)),#REF!,9,FALSE),IF(LEFT(G8,3)="SCE",VLOOKUP(VALUE(RIGHT(G8,3)),#REF!,9,FALSE),IF(LEFT(G8,3)="EST",VLOOKUP(VALUE(RIGHT(G8,3)),#REF!,9,FALSE),IF(LEFT(G8,3)="HID",VLOOKUP(VALUE(RIGHT(G8,3)),#REF!,9,FALSE),IF(LEFT(G8,3)="INC",VLOOKUP(VALUE(RIGHT(G8,3)),#REF!,9,FALSE),IF(LEFT(G8,3)="ELE",VLOOKUP(VALUE(RIGHT(G8,3)),#REF!,9,FALSE),IF(LEFT(G8,3)="CAB",VLOOKUP(VALUE(RIGHT(G8,3)),'ADM-COMP'!B:J,9,FALSE),IF(LEFT(G8,3)="SEG",VLOOKUP(VALUE(RIGHT(G8,3)),#REF!,9,FALSE),IF(LEFT(G8,3)="CLI",VLOOKUP(VALUE(RIGHT(G8,3)),#REF!,9,FALSE),IF(LEFT(G8,4)="IMPL",VLOOKUP(VALUE(RIGHT(G8,3)),#REF!,9,FALSE),IF(LEFT(G8,4)="SPDA",VLOOKUP(VALUE(RIGHT(G8,3)),'SPDA-COMP'!B:J,9,FALSE),IF(LEFT(G8,4)="SDAI",VLOOKUP(VALUE(RIGHT(G8,3)),#REF!,9,FALSE),IF(LEFT(G8,5)="IMPER",VLOOKUP(VALUE(RIGHT(G8,3)),#REF!,9,FALSE),IF(LEFT(G8,5)="LABOR",VLOOKUP(VALUE(RIGHT(G8,6)),#REF!,4,FALSE))))))))))))))))</f>
        <v>#REF!</v>
      </c>
      <c r="F8" s="31" t="e">
        <f t="shared" si="0"/>
        <v>#REF!</v>
      </c>
      <c r="G8" s="38" t="s">
        <v>312</v>
      </c>
      <c r="H8" s="51"/>
    </row>
    <row r="9" spans="1:35" s="11" customFormat="1">
      <c r="A9" s="37" t="s">
        <v>228</v>
      </c>
      <c r="B9" s="29" t="e">
        <f>IF(LEFT(G9,3)="ARQ",VLOOKUP(VALUE(RIGHT(G9,3)),#REF!,4,FALSE),IF(LEFT(G9,3)="SCI",VLOOKUP(VALUE(RIGHT(G9,3)),#REF!,4,FALSE),IF(LEFT(G9,3)="TRP",VLOOKUP(VALUE(RIGHT(G9,3)),#REF!,4,FALSE),IF(LEFT(G9,3)="EST",VLOOKUP(VALUE(RIGHT(G9,3)),#REF!,4,FALSE),IF(LEFT(G9,3)="HID",VLOOKUP(VALUE(RIGHT(G9,3)),#REF!,4,FALSE),IF(LEFT(G9,3)="INC",VLOOKUP(VALUE(RIGHT(G9,3)),#REF!,4,FALSE),IF(LEFT(G9,3)="ELE",VLOOKUP(VALUE(RIGHT(G9,3)),#REF!,4,FALSE),IF(LEFT(G9,3)="CAB",VLOOKUP(VALUE(RIGHT(G9,3)),'ADM-COMP'!B:J,4,FALSE),IF(LEFT(G9,3)="SEG",VLOOKUP(VALUE(RIGHT(G9,3)),#REF!,4,FALSE),IF(LEFT(G9,3)="CLI",VLOOKUP(VALUE(RIGHT(G9,3)),#REF!,4,FALSE),IF(LEFT(G9,4)="IMPL",VLOOKUP(VALUE(RIGHT(G9,3)),#REF!,4,FALSE),IF(LEFT(G9,4)="SPDA",VLOOKUP(VALUE(RIGHT(G9,3)),'SPDA-COMP'!B:J,4,FALSE),IF(LEFT(G9,4)="SDAI",VLOOKUP(VALUE(RIGHT(G9,3)),#REF!,4,FALSE),IF(LEFT(G9,5)="IMPER",VLOOKUP(VALUE(RIGHT(G9,3)),#REF!,4,FALSE),IF(LEFT(G9,5)="LABOR",VLOOKUP(VALUE(RIGHT(G9,6)),#REF!,5,FALSE))))))))))))))))</f>
        <v>#REF!</v>
      </c>
      <c r="C9" s="30" t="e">
        <f>IF(LEFT(G9,3)="ARQ",VLOOKUP(VALUE(RIGHT(G9,3)),#REF!,5,FALSE),IF(LEFT(G9,3)="SCI",VLOOKUP(VALUE(RIGHT(G9,3)),#REF!,5,FALSE),IF(LEFT(G9,3)="SCE",VLOOKUP(VALUE(RIGHT(G9,3)),#REF!,5,FALSE),IF(LEFT(G9,3)="EST",VLOOKUP(VALUE(RIGHT(G9,3)),#REF!,5,FALSE),IF(LEFT(G9,3)="HID",VLOOKUP(VALUE(RIGHT(G9,3)),#REF!,5,FALSE),IF(LEFT(G9,3)="INC",VLOOKUP(VALUE(RIGHT(G9,3)),#REF!,5,FALSE),IF(LEFT(G9,3)="ELE",VLOOKUP(VALUE(RIGHT(G9,3)),#REF!,5,FALSE),IF(LEFT(G9,3)="CAB",VLOOKUP(VALUE(RIGHT(G9,3)),'ADM-COMP'!B:J,5,FALSE),IF(LEFT(G9,3)="SEG",VLOOKUP(VALUE(RIGHT(G9,3)),#REF!,5,FALSE),IF(LEFT(G9,3)="CLI",VLOOKUP(VALUE(RIGHT(G9,3)),#REF!,5,FALSE),IF(LEFT(G9,4)="IMPL",VLOOKUP(VALUE(RIGHT(G9,3)),#REF!,5,FALSE),IF(LEFT(G9,4)="SPDA",VLOOKUP(VALUE(RIGHT(G9,3)),'SPDA-COMP'!B:J,5,FALSE),IF(LEFT(G9,4)="SDAI",VLOOKUP(VALUE(RIGHT(G9,3)),#REF!,5,FALSE),IF(LEFT(G9,5)="IMPER",VLOOKUP(VALUE(RIGHT(G9,3)),#REF!,5,FALSE),IF(LEFT(G9,5)="LABOR",VLOOKUP(VALUE(RIGHT(G9,6)),#REF!,6,FALSE))))))))))))))))</f>
        <v>#REF!</v>
      </c>
      <c r="D9" s="74" t="e">
        <f>ROUND(VLOOKUP(A9,#REF!,8,FALSE),2)</f>
        <v>#REF!</v>
      </c>
      <c r="E9" s="74" t="e">
        <f>IF(LEFT(G9,3)="ARQ",VLOOKUP(VALUE(RIGHT(G9,3)),#REF!,9,FALSE),IF(LEFT(G9,3)="SCI",VLOOKUP(VALUE(RIGHT(G9,3)),#REF!,9,FALSE),IF(LEFT(G9,3)="SCE",VLOOKUP(VALUE(RIGHT(G9,3)),#REF!,9,FALSE),IF(LEFT(G9,3)="EST",VLOOKUP(VALUE(RIGHT(G9,3)),#REF!,9,FALSE),IF(LEFT(G9,3)="HID",VLOOKUP(VALUE(RIGHT(G9,3)),#REF!,9,FALSE),IF(LEFT(G9,3)="INC",VLOOKUP(VALUE(RIGHT(G9,3)),#REF!,9,FALSE),IF(LEFT(G9,3)="ELE",VLOOKUP(VALUE(RIGHT(G9,3)),#REF!,9,FALSE),IF(LEFT(G9,3)="CAB",VLOOKUP(VALUE(RIGHT(G9,3)),'ADM-COMP'!B:J,9,FALSE),IF(LEFT(G9,3)="SEG",VLOOKUP(VALUE(RIGHT(G9,3)),#REF!,9,FALSE),IF(LEFT(G9,3)="CLI",VLOOKUP(VALUE(RIGHT(G9,3)),#REF!,9,FALSE),IF(LEFT(G9,4)="IMPL",VLOOKUP(VALUE(RIGHT(G9,3)),#REF!,9,FALSE),IF(LEFT(G9,4)="SPDA",VLOOKUP(VALUE(RIGHT(G9,3)),'SPDA-COMP'!B:J,9,FALSE),IF(LEFT(G9,4)="SDAI",VLOOKUP(VALUE(RIGHT(G9,3)),#REF!,9,FALSE),IF(LEFT(G9,5)="IMPER",VLOOKUP(VALUE(RIGHT(G9,3)),#REF!,9,FALSE),IF(LEFT(G9,5)="LABOR",VLOOKUP(VALUE(RIGHT(G9,6)),#REF!,4,FALSE))))))))))))))))</f>
        <v>#REF!</v>
      </c>
      <c r="F9" s="31" t="e">
        <f t="shared" si="0"/>
        <v>#REF!</v>
      </c>
      <c r="G9" s="152" t="s">
        <v>295</v>
      </c>
      <c r="H9" s="51"/>
    </row>
    <row r="10" spans="1:35" s="11" customFormat="1">
      <c r="A10" s="37" t="s">
        <v>183</v>
      </c>
      <c r="B10" s="29" t="e">
        <f>IF(LEFT(G10,3)="ARQ",VLOOKUP(VALUE(RIGHT(G10,3)),#REF!,4,FALSE),IF(LEFT(G10,3)="SCI",VLOOKUP(VALUE(RIGHT(G10,3)),#REF!,4,FALSE),IF(LEFT(G10,3)="SCE",VLOOKUP(VALUE(RIGHT(G10,3)),#REF!,4,FALSE),IF(LEFT(G10,3)="EST",VLOOKUP(VALUE(RIGHT(G10,3)),#REF!,4,FALSE),IF(LEFT(G10,3)="HID",VLOOKUP(VALUE(RIGHT(G10,3)),#REF!,4,FALSE),IF(LEFT(G10,3)="INC",VLOOKUP(VALUE(RIGHT(G10,3)),#REF!,4,FALSE),IF(LEFT(G10,3)="ELE",VLOOKUP(VALUE(RIGHT(G10,3)),#REF!,4,FALSE),IF(LEFT(G10,3)="CAB",VLOOKUP(VALUE(RIGHT(G10,3)),'ADM-COMP'!B:J,4,FALSE),IF(LEFT(G10,3)="SEG",VLOOKUP(VALUE(RIGHT(G10,3)),#REF!,4,FALSE),IF(LEFT(G10,3)="CLI",VLOOKUP(VALUE(RIGHT(G10,3)),#REF!,4,FALSE),IF(LEFT(G10,4)="IMPL",VLOOKUP(VALUE(RIGHT(G10,3)),#REF!,4,FALSE),IF(LEFT(G10,4)="SPDA",VLOOKUP(VALUE(RIGHT(G10,3)),'SPDA-COMP'!B:J,4,FALSE),IF(LEFT(G10,4)="SDAI",VLOOKUP(VALUE(RIGHT(G10,3)),#REF!,4,FALSE),IF(LEFT(G10,5)="IMPER",VLOOKUP(VALUE(RIGHT(G10,3)),#REF!,4,FALSE),IF(LEFT(G10,5)="LABOR",VLOOKUP(VALUE(RIGHT(G10,6)),#REF!,5,FALSE))))))))))))))))</f>
        <v>#REF!</v>
      </c>
      <c r="C10" s="30" t="e">
        <f>IF(LEFT(G10,3)="ARQ",VLOOKUP(VALUE(RIGHT(G10,3)),#REF!,5,FALSE),IF(LEFT(G10,3)="SCI",VLOOKUP(VALUE(RIGHT(G10,3)),#REF!,5,FALSE),IF(LEFT(G10,3)="SCE",VLOOKUP(VALUE(RIGHT(G10,3)),#REF!,5,FALSE),IF(LEFT(G10,3)="EST",VLOOKUP(VALUE(RIGHT(G10,3)),#REF!,5,FALSE),IF(LEFT(G10,3)="HID",VLOOKUP(VALUE(RIGHT(G10,3)),#REF!,5,FALSE),IF(LEFT(G10,3)="INC",VLOOKUP(VALUE(RIGHT(G10,3)),#REF!,5,FALSE),IF(LEFT(G10,3)="ELE",VLOOKUP(VALUE(RIGHT(G10,3)),#REF!,5,FALSE),IF(LEFT(G10,3)="CAB",VLOOKUP(VALUE(RIGHT(G10,3)),'ADM-COMP'!B:J,5,FALSE),IF(LEFT(G10,3)="SEG",VLOOKUP(VALUE(RIGHT(G10,3)),#REF!,5,FALSE),IF(LEFT(G10,3)="CLI",VLOOKUP(VALUE(RIGHT(G10,3)),#REF!,5,FALSE),IF(LEFT(G10,4)="IMPL",VLOOKUP(VALUE(RIGHT(G10,3)),#REF!,5,FALSE),IF(LEFT(G10,4)="SPDA",VLOOKUP(VALUE(RIGHT(G10,3)),'SPDA-COMP'!B:J,5,FALSE),IF(LEFT(G10,4)="SDAI",VLOOKUP(VALUE(RIGHT(G10,3)),#REF!,5,FALSE),IF(LEFT(G10,5)="IMPER",VLOOKUP(VALUE(RIGHT(G10,3)),#REF!,5,FALSE),IF(LEFT(G10,5)="LABOR",VLOOKUP(VALUE(RIGHT(G10,6)),#REF!,6,FALSE))))))))))))))))</f>
        <v>#REF!</v>
      </c>
      <c r="D10" s="74" t="e">
        <f>ROUND(VLOOKUP(A10,#REF!,8,FALSE),2)</f>
        <v>#REF!</v>
      </c>
      <c r="E10" s="74" t="e">
        <f>IF(LEFT(G10,3)="ARQ",VLOOKUP(VALUE(RIGHT(G10,3)),#REF!,9,FALSE),IF(LEFT(G10,3)="SCI",VLOOKUP(VALUE(RIGHT(G10,3)),#REF!,9,FALSE),IF(LEFT(G10,3)="SCE",VLOOKUP(VALUE(RIGHT(G10,3)),#REF!,9,FALSE),IF(LEFT(G10,3)="EST",VLOOKUP(VALUE(RIGHT(G10,3)),#REF!,9,FALSE),IF(LEFT(G10,3)="HID",VLOOKUP(VALUE(RIGHT(G10,3)),#REF!,9,FALSE),IF(LEFT(G10,3)="INC",VLOOKUP(VALUE(RIGHT(G10,3)),#REF!,9,FALSE),IF(LEFT(G10,3)="ELE",VLOOKUP(VALUE(RIGHT(G10,3)),#REF!,9,FALSE),IF(LEFT(G10,3)="CAB",VLOOKUP(VALUE(RIGHT(G10,3)),'ADM-COMP'!B:J,9,FALSE),IF(LEFT(G10,3)="SEG",VLOOKUP(VALUE(RIGHT(G10,3)),#REF!,9,FALSE),IF(LEFT(G10,3)="CLI",VLOOKUP(VALUE(RIGHT(G10,3)),#REF!,9,FALSE),IF(LEFT(G10,4)="IMPL",VLOOKUP(VALUE(RIGHT(G10,3)),#REF!,9,FALSE),IF(LEFT(G10,4)="SPDA",VLOOKUP(VALUE(RIGHT(G10,3)),'SPDA-COMP'!B:J,9,FALSE),IF(LEFT(G10,4)="SDAI",VLOOKUP(VALUE(RIGHT(G10,3)),#REF!,9,FALSE),IF(LEFT(G10,5)="IMPER",VLOOKUP(VALUE(RIGHT(G10,3)),#REF!,9,FALSE),IF(LEFT(G10,5)="LABOR",VLOOKUP(VALUE(RIGHT(G10,6)),#REF!,4,FALSE))))))))))))))))</f>
        <v>#REF!</v>
      </c>
      <c r="F10" s="31" t="e">
        <f t="shared" si="0"/>
        <v>#REF!</v>
      </c>
      <c r="G10" s="152" t="s">
        <v>303</v>
      </c>
      <c r="H10" s="51"/>
    </row>
    <row r="11" spans="1:35" s="11" customFormat="1">
      <c r="A11" s="37" t="s">
        <v>220</v>
      </c>
      <c r="B11" s="29" t="e">
        <f>IF(LEFT(G11,3)="ARQ",VLOOKUP(VALUE(RIGHT(G11,3)),#REF!,4,FALSE),IF(LEFT(G11,3)="SCI",VLOOKUP(VALUE(RIGHT(G11,3)),#REF!,4,FALSE),IF(LEFT(G11,3)="TRP",VLOOKUP(VALUE(RIGHT(G11,3)),#REF!,4,FALSE),IF(LEFT(G11,3)="EST",VLOOKUP(VALUE(RIGHT(G11,3)),#REF!,4,FALSE),IF(LEFT(G11,3)="HID",VLOOKUP(VALUE(RIGHT(G11,3)),#REF!,4,FALSE),IF(LEFT(G11,3)="INC",VLOOKUP(VALUE(RIGHT(G11,3)),#REF!,4,FALSE),IF(LEFT(G11,3)="ELE",VLOOKUP(VALUE(RIGHT(G11,3)),#REF!,4,FALSE),IF(LEFT(G11,3)="CAB",VLOOKUP(VALUE(RIGHT(G11,3)),'ADM-COMP'!B:J,4,FALSE),IF(LEFT(G11,3)="SEG",VLOOKUP(VALUE(RIGHT(G11,3)),#REF!,4,FALSE),IF(LEFT(G11,3)="CLI",VLOOKUP(VALUE(RIGHT(G11,3)),#REF!,4,FALSE),IF(LEFT(G11,4)="IMPL",VLOOKUP(VALUE(RIGHT(G11,3)),#REF!,4,FALSE),IF(LEFT(G11,4)="SPDA",VLOOKUP(VALUE(RIGHT(G11,3)),'SPDA-COMP'!B:J,4,FALSE),IF(LEFT(G11,4)="SDAI",VLOOKUP(VALUE(RIGHT(G11,3)),#REF!,4,FALSE),IF(LEFT(G11,5)="IMPER",VLOOKUP(VALUE(RIGHT(G11,3)),#REF!,4,FALSE),IF(LEFT(G11,5)="LABOR",VLOOKUP(VALUE(RIGHT(G11,6)),#REF!,5,FALSE))))))))))))))))</f>
        <v>#REF!</v>
      </c>
      <c r="C11" s="30" t="e">
        <f>IF(LEFT(G11,3)="ARQ",VLOOKUP(VALUE(RIGHT(G11,3)),#REF!,5,FALSE),IF(LEFT(G11,3)="SCI",VLOOKUP(VALUE(RIGHT(G11,3)),#REF!,5,FALSE),IF(LEFT(G11,3)="SCE",VLOOKUP(VALUE(RIGHT(G11,3)),#REF!,5,FALSE),IF(LEFT(G11,3)="EST",VLOOKUP(VALUE(RIGHT(G11,3)),#REF!,5,FALSE),IF(LEFT(G11,3)="HID",VLOOKUP(VALUE(RIGHT(G11,3)),#REF!,5,FALSE),IF(LEFT(G11,3)="INC",VLOOKUP(VALUE(RIGHT(G11,3)),#REF!,5,FALSE),IF(LEFT(G11,3)="ELE",VLOOKUP(VALUE(RIGHT(G11,3)),#REF!,5,FALSE),IF(LEFT(G11,3)="CAB",VLOOKUP(VALUE(RIGHT(G11,3)),'ADM-COMP'!B:J,5,FALSE),IF(LEFT(G11,3)="SEG",VLOOKUP(VALUE(RIGHT(G11,3)),#REF!,5,FALSE),IF(LEFT(G11,3)="CLI",VLOOKUP(VALUE(RIGHT(G11,3)),#REF!,5,FALSE),IF(LEFT(G11,4)="IMPL",VLOOKUP(VALUE(RIGHT(G11,3)),#REF!,5,FALSE),IF(LEFT(G11,4)="SPDA",VLOOKUP(VALUE(RIGHT(G11,3)),'SPDA-COMP'!B:J,5,FALSE),IF(LEFT(G11,4)="SDAI",VLOOKUP(VALUE(RIGHT(G11,3)),#REF!,5,FALSE),IF(LEFT(G11,5)="IMPER",VLOOKUP(VALUE(RIGHT(G11,3)),#REF!,5,FALSE),IF(LEFT(G11,5)="LABOR",VLOOKUP(VALUE(RIGHT(G11,6)),#REF!,6,FALSE))))))))))))))))</f>
        <v>#REF!</v>
      </c>
      <c r="D11" s="74" t="e">
        <f>ROUND(VLOOKUP(A11,#REF!,8,FALSE),2)</f>
        <v>#REF!</v>
      </c>
      <c r="E11" s="74" t="e">
        <f>IF(LEFT(G11,3)="ARQ",VLOOKUP(VALUE(RIGHT(G11,3)),#REF!,9,FALSE),IF(LEFT(G11,3)="SCI",VLOOKUP(VALUE(RIGHT(G11,3)),#REF!,9,FALSE),IF(LEFT(G11,3)="SCE",VLOOKUP(VALUE(RIGHT(G11,3)),#REF!,9,FALSE),IF(LEFT(G11,3)="EST",VLOOKUP(VALUE(RIGHT(G11,3)),#REF!,9,FALSE),IF(LEFT(G11,3)="HID",VLOOKUP(VALUE(RIGHT(G11,3)),#REF!,9,FALSE),IF(LEFT(G11,3)="INC",VLOOKUP(VALUE(RIGHT(G11,3)),#REF!,9,FALSE),IF(LEFT(G11,3)="ELE",VLOOKUP(VALUE(RIGHT(G11,3)),#REF!,9,FALSE),IF(LEFT(G11,3)="CAB",VLOOKUP(VALUE(RIGHT(G11,3)),'ADM-COMP'!B:J,9,FALSE),IF(LEFT(G11,3)="SEG",VLOOKUP(VALUE(RIGHT(G11,3)),#REF!,9,FALSE),IF(LEFT(G11,3)="CLI",VLOOKUP(VALUE(RIGHT(G11,3)),#REF!,9,FALSE),IF(LEFT(G11,4)="IMPL",VLOOKUP(VALUE(RIGHT(G11,3)),#REF!,9,FALSE),IF(LEFT(G11,4)="SPDA",VLOOKUP(VALUE(RIGHT(G11,3)),'SPDA-COMP'!B:J,9,FALSE),IF(LEFT(G11,4)="SDAI",VLOOKUP(VALUE(RIGHT(G11,3)),#REF!,9,FALSE),IF(LEFT(G11,5)="IMPER",VLOOKUP(VALUE(RIGHT(G11,3)),#REF!,9,FALSE),IF(LEFT(G11,5)="LABOR",VLOOKUP(VALUE(RIGHT(G11,6)),#REF!,4,FALSE))))))))))))))))</f>
        <v>#REF!</v>
      </c>
      <c r="F11" s="31" t="e">
        <f t="shared" si="0"/>
        <v>#REF!</v>
      </c>
      <c r="G11" s="38" t="s">
        <v>292</v>
      </c>
      <c r="H11" s="51"/>
    </row>
    <row r="12" spans="1:35" s="11" customFormat="1">
      <c r="A12" s="100" t="s">
        <v>493</v>
      </c>
      <c r="B12" s="29" t="e">
        <f>IF(LEFT(G12,3)="ARQ",VLOOKUP(VALUE(RIGHT(G12,3)),#REF!,4,FALSE),IF(LEFT(G12,3)="SCI",VLOOKUP(VALUE(RIGHT(G12,3)),#REF!,4,FALSE),IF(LEFT(G12,3)="SCE",VLOOKUP(VALUE(RIGHT(G12,3)),#REF!,4,FALSE),IF(LEFT(G12,3)="EST",VLOOKUP(VALUE(RIGHT(G12,3)),#REF!,4,FALSE),IF(LEFT(G12,3)="HID",VLOOKUP(VALUE(RIGHT(G12,3)),#REF!,4,FALSE),IF(LEFT(G12,3)="INC",VLOOKUP(VALUE(RIGHT(G12,3)),#REF!,4,FALSE),IF(LEFT(G12,3)="ELE",VLOOKUP(VALUE(RIGHT(G12,3)),#REF!,4,FALSE),IF(LEFT(G12,3)="CAB",VLOOKUP(VALUE(RIGHT(G12,3)),'ADM-COMP'!B:J,4,FALSE),IF(LEFT(G12,3)="SEG",VLOOKUP(VALUE(RIGHT(G12,3)),#REF!,4,FALSE),IF(LEFT(G12,3)="CLI",VLOOKUP(VALUE(RIGHT(G12,3)),#REF!,4,FALSE),IF(LEFT(G12,4)="IMPL",VLOOKUP(VALUE(RIGHT(G12,3)),#REF!,4,FALSE),IF(LEFT(G12,4)="SPDA",VLOOKUP(VALUE(RIGHT(G12,3)),'SPDA-COMP'!B:J,4,FALSE),IF(LEFT(G12,4)="SDAI",VLOOKUP(VALUE(RIGHT(G12,3)),#REF!,4,FALSE),IF(LEFT(G12,5)="IMPER",VLOOKUP(VALUE(RIGHT(G12,3)),#REF!,4,FALSE),IF(LEFT(G12,5)="LABOR",VLOOKUP(VALUE(RIGHT(G12,6)),#REF!,5,FALSE))))))))))))))))</f>
        <v>#REF!</v>
      </c>
      <c r="C12" s="30" t="e">
        <f>IF(LEFT(G12,3)="ARQ",VLOOKUP(VALUE(RIGHT(G12,3)),#REF!,5,FALSE),IF(LEFT(G12,3)="SCI",VLOOKUP(VALUE(RIGHT(G12,3)),#REF!,5,FALSE),IF(LEFT(G12,3)="SCE",VLOOKUP(VALUE(RIGHT(G12,3)),#REF!,5,FALSE),IF(LEFT(G12,3)="EST",VLOOKUP(VALUE(RIGHT(G12,3)),#REF!,5,FALSE),IF(LEFT(G12,3)="HID",VLOOKUP(VALUE(RIGHT(G12,3)),#REF!,5,FALSE),IF(LEFT(G12,3)="INC",VLOOKUP(VALUE(RIGHT(G12,3)),#REF!,5,FALSE),IF(LEFT(G12,3)="ELE",VLOOKUP(VALUE(RIGHT(G12,3)),#REF!,5,FALSE),IF(LEFT(G12,3)="CAB",VLOOKUP(VALUE(RIGHT(G12,3)),'ADM-COMP'!B:J,5,FALSE),IF(LEFT(G12,3)="SEG",VLOOKUP(VALUE(RIGHT(G12,3)),#REF!,5,FALSE),IF(LEFT(G12,3)="CLI",VLOOKUP(VALUE(RIGHT(G12,3)),#REF!,5,FALSE),IF(LEFT(G12,4)="IMPL",VLOOKUP(VALUE(RIGHT(G12,3)),#REF!,5,FALSE),IF(LEFT(G12,4)="SPDA",VLOOKUP(VALUE(RIGHT(G12,3)),'SPDA-COMP'!B:J,5,FALSE),IF(LEFT(G12,4)="SDAI",VLOOKUP(VALUE(RIGHT(G12,3)),#REF!,5,FALSE),IF(LEFT(G12,5)="IMPER",VLOOKUP(VALUE(RIGHT(G12,3)),#REF!,5,FALSE),IF(LEFT(G12,5)="LABOR",VLOOKUP(VALUE(RIGHT(G12,6)),#REF!,6,FALSE))))))))))))))))</f>
        <v>#REF!</v>
      </c>
      <c r="D12" s="74" t="e">
        <f>ROUND(VLOOKUP(A12,#REF!,8,FALSE),2)</f>
        <v>#REF!</v>
      </c>
      <c r="E12" s="74" t="e">
        <f>IF(LEFT(G12,3)="ARQ",VLOOKUP(VALUE(RIGHT(G12,3)),#REF!,9,FALSE),IF(LEFT(G12,3)="SCI",VLOOKUP(VALUE(RIGHT(G12,3)),#REF!,9,FALSE),IF(LEFT(G12,3)="SCE",VLOOKUP(VALUE(RIGHT(G12,3)),#REF!,9,FALSE),IF(LEFT(G12,3)="EST",VLOOKUP(VALUE(RIGHT(G12,3)),#REF!,9,FALSE),IF(LEFT(G12,3)="HID",VLOOKUP(VALUE(RIGHT(G12,3)),#REF!,9,FALSE),IF(LEFT(G12,3)="INC",VLOOKUP(VALUE(RIGHT(G12,3)),#REF!,9,FALSE),IF(LEFT(G12,3)="ELE",VLOOKUP(VALUE(RIGHT(G12,3)),#REF!,9,FALSE),IF(LEFT(G12,3)="CAB",VLOOKUP(VALUE(RIGHT(G12,3)),'ADM-COMP'!B:J,9,FALSE),IF(LEFT(G12,3)="SEG",VLOOKUP(VALUE(RIGHT(G12,3)),#REF!,9,FALSE),IF(LEFT(G12,3)="CLI",VLOOKUP(VALUE(RIGHT(G12,3)),#REF!,9,FALSE),IF(LEFT(G12,4)="IMPL",VLOOKUP(VALUE(RIGHT(G12,3)),#REF!,9,FALSE),IF(LEFT(G12,4)="SPDA",VLOOKUP(VALUE(RIGHT(G12,3)),'SPDA-COMP'!B:J,9,FALSE),IF(LEFT(G12,4)="SDAI",VLOOKUP(VALUE(RIGHT(G12,3)),#REF!,9,FALSE),IF(LEFT(G12,5)="IMPER",VLOOKUP(VALUE(RIGHT(G12,3)),#REF!,9,FALSE),IF(LEFT(G12,5)="LABOR",VLOOKUP(VALUE(RIGHT(G12,6)),#REF!,4,FALSE))))))))))))))))</f>
        <v>#REF!</v>
      </c>
      <c r="F12" s="31" t="e">
        <f t="shared" si="0"/>
        <v>#REF!</v>
      </c>
      <c r="G12" s="152" t="s">
        <v>409</v>
      </c>
      <c r="H12" s="51"/>
    </row>
    <row r="13" spans="1:35" s="11" customFormat="1" ht="25.5">
      <c r="A13" s="85" t="s">
        <v>1127</v>
      </c>
      <c r="B13" s="29" t="e">
        <f>IF(LEFT(G13,3)="ARQ",VLOOKUP(VALUE(RIGHT(G13,3)),#REF!,4,FALSE),IF(LEFT(G13,3)="SCI",VLOOKUP(VALUE(RIGHT(G13,3)),#REF!,4,FALSE),IF(LEFT(G13,3)="SCE",VLOOKUP(VALUE(RIGHT(G13,3)),#REF!,4,FALSE),IF(LEFT(G13,3)="EST",VLOOKUP(VALUE(RIGHT(G13,3)),#REF!,4,FALSE),IF(LEFT(G13,3)="HID",VLOOKUP(VALUE(RIGHT(G13,3)),#REF!,4,FALSE),IF(LEFT(G13,3)="INC",VLOOKUP(VALUE(RIGHT(G13,3)),#REF!,4,FALSE),IF(LEFT(G13,3)="ELE",VLOOKUP(VALUE(RIGHT(G13,3)),#REF!,4,FALSE),IF(LEFT(G13,3)="CAB",VLOOKUP(VALUE(RIGHT(G13,3)),'ADM-COMP'!B:J,4,FALSE),IF(LEFT(G13,3)="SEG",VLOOKUP(VALUE(RIGHT(G13,3)),#REF!,4,FALSE),IF(LEFT(G13,3)="CLI",VLOOKUP(VALUE(RIGHT(G13,3)),#REF!,4,FALSE),IF(LEFT(G13,4)="IMPL",VLOOKUP(VALUE(RIGHT(G13,3)),#REF!,4,FALSE),IF(LEFT(G13,4)="SPDA",VLOOKUP(VALUE(RIGHT(G13,3)),'SPDA-COMP'!B:J,4,FALSE),IF(LEFT(G13,4)="SDAI",VLOOKUP(VALUE(RIGHT(G13,3)),#REF!,4,FALSE),IF(LEFT(G13,5)="IMPER",VLOOKUP(VALUE(RIGHT(G13,3)),#REF!,4,FALSE),IF(LEFT(G13,5)="LABOR",VLOOKUP(VALUE(RIGHT(G13,6)),#REF!,5,FALSE))))))))))))))))</f>
        <v>#REF!</v>
      </c>
      <c r="C13" s="30" t="e">
        <f>IF(LEFT(G13,3)="ARQ",VLOOKUP(VALUE(RIGHT(G13,3)),#REF!,5,FALSE),IF(LEFT(G13,3)="SCI",VLOOKUP(VALUE(RIGHT(G13,3)),#REF!,5,FALSE),IF(LEFT(G13,3)="SCE",VLOOKUP(VALUE(RIGHT(G13,3)),#REF!,5,FALSE),IF(LEFT(G13,3)="EST",VLOOKUP(VALUE(RIGHT(G13,3)),#REF!,5,FALSE),IF(LEFT(G13,3)="HID",VLOOKUP(VALUE(RIGHT(G13,3)),#REF!,5,FALSE),IF(LEFT(G13,3)="INC",VLOOKUP(VALUE(RIGHT(G13,3)),#REF!,5,FALSE),IF(LEFT(G13,3)="ELE",VLOOKUP(VALUE(RIGHT(G13,3)),#REF!,5,FALSE),IF(LEFT(G13,3)="CAB",VLOOKUP(VALUE(RIGHT(G13,3)),'ADM-COMP'!B:J,5,FALSE),IF(LEFT(G13,3)="SEG",VLOOKUP(VALUE(RIGHT(G13,3)),#REF!,5,FALSE),IF(LEFT(G13,3)="CLI",VLOOKUP(VALUE(RIGHT(G13,3)),#REF!,5,FALSE),IF(LEFT(G13,4)="IMPL",VLOOKUP(VALUE(RIGHT(G13,3)),#REF!,5,FALSE),IF(LEFT(G13,4)="SPDA",VLOOKUP(VALUE(RIGHT(G13,3)),'SPDA-COMP'!B:J,5,FALSE),IF(LEFT(G13,4)="SDAI",VLOOKUP(VALUE(RIGHT(G13,3)),#REF!,5,FALSE),IF(LEFT(G13,5)="IMPER",VLOOKUP(VALUE(RIGHT(G13,3)),#REF!,5,FALSE),IF(LEFT(G13,5)="LABOR",VLOOKUP(VALUE(RIGHT(G13,6)),#REF!,6,FALSE))))))))))))))))</f>
        <v>#REF!</v>
      </c>
      <c r="D13" s="74" t="e">
        <f>ROUND(VLOOKUP(A13,#REF!,8,FALSE),2)</f>
        <v>#REF!</v>
      </c>
      <c r="E13" s="74" t="e">
        <f>IF(LEFT(G13,3)="ARQ",VLOOKUP(VALUE(RIGHT(G13,3)),#REF!,9,FALSE),IF(LEFT(G13,3)="SCI",VLOOKUP(VALUE(RIGHT(G13,3)),#REF!,9,FALSE),IF(LEFT(G13,3)="SCE",VLOOKUP(VALUE(RIGHT(G13,3)),#REF!,9,FALSE),IF(LEFT(G13,3)="EST",VLOOKUP(VALUE(RIGHT(G13,3)),#REF!,9,FALSE),IF(LEFT(G13,3)="HID",VLOOKUP(VALUE(RIGHT(G13,3)),#REF!,9,FALSE),IF(LEFT(G13,3)="INC",VLOOKUP(VALUE(RIGHT(G13,3)),#REF!,9,FALSE),IF(LEFT(G13,3)="ELE",VLOOKUP(VALUE(RIGHT(G13,3)),#REF!,9,FALSE),IF(LEFT(G13,3)="CAB",VLOOKUP(VALUE(RIGHT(G13,3)),'ADM-COMP'!B:J,9,FALSE),IF(LEFT(G13,3)="SEG",VLOOKUP(VALUE(RIGHT(G13,3)),#REF!,9,FALSE),IF(LEFT(G13,3)="CLI",VLOOKUP(VALUE(RIGHT(G13,3)),#REF!,9,FALSE),IF(LEFT(G13,4)="IMPL",VLOOKUP(VALUE(RIGHT(G13,3)),#REF!,9,FALSE),IF(LEFT(G13,4)="SPDA",VLOOKUP(VALUE(RIGHT(G13,3)),'SPDA-COMP'!B:J,9,FALSE),IF(LEFT(G13,4)="SDAI",VLOOKUP(VALUE(RIGHT(G13,3)),#REF!,9,FALSE),IF(LEFT(G13,5)="IMPER",VLOOKUP(VALUE(RIGHT(G13,3)),#REF!,9,FALSE),IF(LEFT(G13,5)="LABOR",VLOOKUP(VALUE(RIGHT(G13,6)),#REF!,4,FALSE))))))))))))))))</f>
        <v>#REF!</v>
      </c>
      <c r="F13" s="31" t="e">
        <f t="shared" si="0"/>
        <v>#REF!</v>
      </c>
      <c r="G13" s="84" t="s">
        <v>1012</v>
      </c>
      <c r="H13" s="51"/>
    </row>
    <row r="14" spans="1:35" s="80" customFormat="1" collapsed="1">
      <c r="A14" s="37" t="s">
        <v>185</v>
      </c>
      <c r="B14" s="29" t="e">
        <f>IF(LEFT(G14,3)="ARQ",VLOOKUP(VALUE(RIGHT(G14,3)),#REF!,4,FALSE),IF(LEFT(G14,3)="SCI",VLOOKUP(VALUE(RIGHT(G14,3)),#REF!,4,FALSE),IF(LEFT(G14,3)="SCE",VLOOKUP(VALUE(RIGHT(G14,3)),#REF!,4,FALSE),IF(LEFT(G14,3)="EST",VLOOKUP(VALUE(RIGHT(G14,3)),#REF!,4,FALSE),IF(LEFT(G14,3)="HID",VLOOKUP(VALUE(RIGHT(G14,3)),#REF!,4,FALSE),IF(LEFT(G14,3)="INC",VLOOKUP(VALUE(RIGHT(G14,3)),#REF!,4,FALSE),IF(LEFT(G14,3)="ELE",VLOOKUP(VALUE(RIGHT(G14,3)),#REF!,4,FALSE),IF(LEFT(G14,3)="CAB",VLOOKUP(VALUE(RIGHT(G14,3)),'ADM-COMP'!B:J,4,FALSE),IF(LEFT(G14,3)="SEG",VLOOKUP(VALUE(RIGHT(G14,3)),#REF!,4,FALSE),IF(LEFT(G14,3)="CLI",VLOOKUP(VALUE(RIGHT(G14,3)),#REF!,4,FALSE),IF(LEFT(G14,4)="IMPL",VLOOKUP(VALUE(RIGHT(G14,3)),#REF!,4,FALSE),IF(LEFT(G14,4)="SPDA",VLOOKUP(VALUE(RIGHT(G14,3)),'SPDA-COMP'!B:J,4,FALSE),IF(LEFT(G14,4)="SDAI",VLOOKUP(VALUE(RIGHT(G14,3)),#REF!,4,FALSE),IF(LEFT(G14,5)="IMPER",VLOOKUP(VALUE(RIGHT(G14,3)),#REF!,4,FALSE),IF(LEFT(G14,5)="LABOR",VLOOKUP(VALUE(RIGHT(G14,6)),#REF!,5,FALSE))))))))))))))))</f>
        <v>#REF!</v>
      </c>
      <c r="C14" s="30" t="e">
        <f>IF(LEFT(G14,3)="ARQ",VLOOKUP(VALUE(RIGHT(G14,3)),#REF!,5,FALSE),IF(LEFT(G14,3)="SCI",VLOOKUP(VALUE(RIGHT(G14,3)),#REF!,5,FALSE),IF(LEFT(G14,3)="SCE",VLOOKUP(VALUE(RIGHT(G14,3)),#REF!,5,FALSE),IF(LEFT(G14,3)="EST",VLOOKUP(VALUE(RIGHT(G14,3)),#REF!,5,FALSE),IF(LEFT(G14,3)="HID",VLOOKUP(VALUE(RIGHT(G14,3)),#REF!,5,FALSE),IF(LEFT(G14,3)="INC",VLOOKUP(VALUE(RIGHT(G14,3)),#REF!,5,FALSE),IF(LEFT(G14,3)="ELE",VLOOKUP(VALUE(RIGHT(G14,3)),#REF!,5,FALSE),IF(LEFT(G14,3)="CAB",VLOOKUP(VALUE(RIGHT(G14,3)),'ADM-COMP'!B:J,5,FALSE),IF(LEFT(G14,3)="SEG",VLOOKUP(VALUE(RIGHT(G14,3)),#REF!,5,FALSE),IF(LEFT(G14,3)="CLI",VLOOKUP(VALUE(RIGHT(G14,3)),#REF!,5,FALSE),IF(LEFT(G14,4)="IMPL",VLOOKUP(VALUE(RIGHT(G14,3)),#REF!,5,FALSE),IF(LEFT(G14,4)="SPDA",VLOOKUP(VALUE(RIGHT(G14,3)),'SPDA-COMP'!B:J,5,FALSE),IF(LEFT(G14,4)="SDAI",VLOOKUP(VALUE(RIGHT(G14,3)),#REF!,5,FALSE),IF(LEFT(G14,5)="IMPER",VLOOKUP(VALUE(RIGHT(G14,3)),#REF!,5,FALSE),IF(LEFT(G14,5)="LABOR",VLOOKUP(VALUE(RIGHT(G14,6)),#REF!,6,FALSE))))))))))))))))</f>
        <v>#REF!</v>
      </c>
      <c r="D14" s="74" t="e">
        <f>ROUND(VLOOKUP(A14,#REF!,8,FALSE),2)</f>
        <v>#REF!</v>
      </c>
      <c r="E14" s="74" t="e">
        <f>IF(LEFT(G14,3)="ARQ",VLOOKUP(VALUE(RIGHT(G14,3)),#REF!,9,FALSE),IF(LEFT(G14,3)="SCI",VLOOKUP(VALUE(RIGHT(G14,3)),#REF!,9,FALSE),IF(LEFT(G14,3)="SCE",VLOOKUP(VALUE(RIGHT(G14,3)),#REF!,9,FALSE),IF(LEFT(G14,3)="EST",VLOOKUP(VALUE(RIGHT(G14,3)),#REF!,9,FALSE),IF(LEFT(G14,3)="HID",VLOOKUP(VALUE(RIGHT(G14,3)),#REF!,9,FALSE),IF(LEFT(G14,3)="INC",VLOOKUP(VALUE(RIGHT(G14,3)),#REF!,9,FALSE),IF(LEFT(G14,3)="ELE",VLOOKUP(VALUE(RIGHT(G14,3)),#REF!,9,FALSE),IF(LEFT(G14,3)="CAB",VLOOKUP(VALUE(RIGHT(G14,3)),'ADM-COMP'!B:J,9,FALSE),IF(LEFT(G14,3)="SEG",VLOOKUP(VALUE(RIGHT(G14,3)),#REF!,9,FALSE),IF(LEFT(G14,3)="CLI",VLOOKUP(VALUE(RIGHT(G14,3)),#REF!,9,FALSE),IF(LEFT(G14,4)="IMPL",VLOOKUP(VALUE(RIGHT(G14,3)),#REF!,9,FALSE),IF(LEFT(G14,4)="SPDA",VLOOKUP(VALUE(RIGHT(G14,3)),'SPDA-COMP'!B:J,9,FALSE),IF(LEFT(G14,4)="SDAI",VLOOKUP(VALUE(RIGHT(G14,3)),#REF!,9,FALSE),IF(LEFT(G14,5)="IMPER",VLOOKUP(VALUE(RIGHT(G14,3)),#REF!,9,FALSE),IF(LEFT(G14,5)="LABOR",VLOOKUP(VALUE(RIGHT(G14,6)),#REF!,4,FALSE))))))))))))))))</f>
        <v>#REF!</v>
      </c>
      <c r="F14" s="31" t="e">
        <f t="shared" si="0"/>
        <v>#REF!</v>
      </c>
      <c r="G14" s="38" t="s">
        <v>305</v>
      </c>
      <c r="H14" s="51"/>
    </row>
    <row r="15" spans="1:35" s="80" customFormat="1">
      <c r="A15" s="37" t="s">
        <v>145</v>
      </c>
      <c r="B15" s="86" t="e">
        <f>IF(LEFT(G15,3)="ARQ",VLOOKUP(VALUE(RIGHT(G15,3)),#REF!,4,FALSE),IF(LEFT(G15,3)="SCI",VLOOKUP(VALUE(RIGHT(G15,3)),#REF!,4,FALSE),IF(LEFT(G15,3)="TRP",VLOOKUP(VALUE(RIGHT(G15,3)),#REF!,4,FALSE),IF(LEFT(G15,3)="EST",VLOOKUP(VALUE(RIGHT(G15,3)),#REF!,4,FALSE),IF(LEFT(G15,3)="HID",VLOOKUP(VALUE(RIGHT(G15,3)),#REF!,4,FALSE),IF(LEFT(G15,3)="INC",VLOOKUP(VALUE(RIGHT(G15,3)),#REF!,4,FALSE),IF(LEFT(G15,3)="ELE",VLOOKUP(VALUE(RIGHT(G15,3)),#REF!,4,FALSE),IF(LEFT(G15,3)="CAB",VLOOKUP(VALUE(RIGHT(G15,3)),'ADM-COMP'!B:J,4,FALSE),IF(LEFT(G15,3)="SEG",VLOOKUP(VALUE(RIGHT(G15,3)),#REF!,4,FALSE),IF(LEFT(G15,3)="CLI",VLOOKUP(VALUE(RIGHT(G15,3)),#REF!,4,FALSE),IF(LEFT(G15,4)="IMPL",VLOOKUP(VALUE(RIGHT(G15,3)),#REF!,4,FALSE),IF(LEFT(G15,4)="SPDA",VLOOKUP(VALUE(RIGHT(G15,3)),'SPDA-COMP'!B:J,4,FALSE),IF(LEFT(G15,4)="SDAI",VLOOKUP(VALUE(RIGHT(G15,3)),#REF!,4,FALSE),IF(LEFT(G15,5)="IMPER",VLOOKUP(VALUE(RIGHT(G15,3)),#REF!,4,FALSE),IF(LEFT(G15,5)="LABOR",VLOOKUP(VALUE(RIGHT(G15,6)),#REF!,5,FALSE))))))))))))))))</f>
        <v>#REF!</v>
      </c>
      <c r="C15" s="128" t="e">
        <f>IF(LEFT(G15,3)="ARQ",VLOOKUP(VALUE(RIGHT(G15,3)),#REF!,5,FALSE),IF(LEFT(G15,3)="SCI",VLOOKUP(VALUE(RIGHT(G15,3)),#REF!,5,FALSE),IF(LEFT(G15,3)="TRP",VLOOKUP(VALUE(RIGHT(G15,3)),#REF!,5,FALSE),IF(LEFT(G15,3)="EST",VLOOKUP(VALUE(RIGHT(G15,3)),#REF!,5,FALSE),IF(LEFT(G15,3)="HID",VLOOKUP(VALUE(RIGHT(G15,3)),#REF!,5,FALSE),IF(LEFT(G15,3)="INC",VLOOKUP(VALUE(RIGHT(G15,3)),#REF!,5,FALSE),IF(LEFT(G15,3)="ELE",VLOOKUP(VALUE(RIGHT(G15,3)),#REF!,5,FALSE),IF(LEFT(G15,3)="CAB",VLOOKUP(VALUE(RIGHT(G15,3)),'ADM-COMP'!B:J,5,FALSE),IF(LEFT(G15,3)="SEG",VLOOKUP(VALUE(RIGHT(G15,3)),#REF!,5,FALSE),IF(LEFT(G15,3)="CLI",VLOOKUP(VALUE(RIGHT(G15,3)),#REF!,5,FALSE),IF(LEFT(G15,4)="IMPL",VLOOKUP(VALUE(RIGHT(G15,3)),#REF!,5,FALSE),IF(LEFT(G15,4)="SPDA",VLOOKUP(VALUE(RIGHT(G15,3)),'SPDA-COMP'!B:J,5,FALSE),IF(LEFT(G15,4)="SDAI",VLOOKUP(VALUE(RIGHT(G15,3)),#REF!,5,FALSE),IF(LEFT(G15,5)="IMPER",VLOOKUP(VALUE(RIGHT(G15,3)),#REF!,5,FALSE),IF(LEFT(G15,5)="LABOR",VLOOKUP(VALUE(RIGHT(G15,6)),#REF!,6,FALSE))))))))))))))))</f>
        <v>#REF!</v>
      </c>
      <c r="D15" s="74" t="e">
        <f>ROUND(VLOOKUP(A15,#REF!,8,FALSE),2)</f>
        <v>#REF!</v>
      </c>
      <c r="E15" s="75" t="e">
        <f>IF(LEFT(G15,3)="ARQ",VLOOKUP(VALUE(RIGHT(G15,3)),#REF!,9,FALSE),IF(LEFT(G15,3)="SCI",VLOOKUP(VALUE(RIGHT(G15,3)),#REF!,9,FALSE),IF(LEFT(G15,3)="TRP",VLOOKUP(VALUE(RIGHT(G15,3)),#REF!,9,FALSE),IF(LEFT(G15,3)="EST",VLOOKUP(VALUE(RIGHT(G15,3)),#REF!,9,FALSE),IF(LEFT(G15,3)="HID",VLOOKUP(VALUE(RIGHT(G15,3)),#REF!,9,FALSE),IF(LEFT(G15,3)="INC",VLOOKUP(VALUE(RIGHT(G15,3)),#REF!,9,FALSE),IF(LEFT(G15,3)="ELE",VLOOKUP(VALUE(RIGHT(G15,3)),#REF!,9,FALSE),IF(LEFT(G15,3)="CAB",VLOOKUP(VALUE(RIGHT(G15,3)),'ADM-COMP'!B:J,9,FALSE),IF(LEFT(G15,3)="SEG",VLOOKUP(VALUE(RIGHT(G15,3)),#REF!,9,FALSE),IF(LEFT(G15,3)="CLI",VLOOKUP(VALUE(RIGHT(G15,3)),#REF!,9,FALSE),IF(LEFT(G15,4)="IMPL",VLOOKUP(VALUE(RIGHT(G15,3)),#REF!,9,FALSE),IF(LEFT(G15,4)="SPDA",VLOOKUP(VALUE(RIGHT(G15,3)),'SPDA-COMP'!B:J,9,FALSE),IF(LEFT(G15,4)="SDAI",VLOOKUP(VALUE(RIGHT(G15,3)),#REF!,9,FALSE),IF(LEFT(G15,5)="IMPER",VLOOKUP(VALUE(RIGHT(G15,3)),#REF!,9,FALSE),IF(LEFT(G15,5)="LABOR",VLOOKUP(VALUE(RIGHT(G15,6)),#REF!,4,FALSE))))))))))))))))</f>
        <v>#REF!</v>
      </c>
      <c r="F15" s="129" t="e">
        <f t="shared" si="0"/>
        <v>#REF!</v>
      </c>
      <c r="G15" s="152" t="s">
        <v>1051</v>
      </c>
      <c r="H15" s="51"/>
    </row>
    <row r="16" spans="1:35" s="80" customFormat="1" ht="38.25">
      <c r="A16" s="85" t="s">
        <v>1118</v>
      </c>
      <c r="B16" s="29" t="e">
        <f>IF(LEFT(G16,3)="ARQ",VLOOKUP(VALUE(RIGHT(G16,3)),#REF!,4,FALSE),IF(LEFT(G16,3)="SCI",VLOOKUP(VALUE(RIGHT(G16,3)),#REF!,4,FALSE),IF(LEFT(G16,3)="SCE",VLOOKUP(VALUE(RIGHT(G16,3)),#REF!,4,FALSE),IF(LEFT(G16,3)="EST",VLOOKUP(VALUE(RIGHT(G16,3)),#REF!,4,FALSE),IF(LEFT(G16,3)="HID",VLOOKUP(VALUE(RIGHT(G16,3)),#REF!,4,FALSE),IF(LEFT(G16,3)="INC",VLOOKUP(VALUE(RIGHT(G16,3)),#REF!,4,FALSE),IF(LEFT(G16,3)="ELE",VLOOKUP(VALUE(RIGHT(G16,3)),#REF!,4,FALSE),IF(LEFT(G16,3)="CAB",VLOOKUP(VALUE(RIGHT(G16,3)),'ADM-COMP'!B:J,4,FALSE),IF(LEFT(G16,3)="SEG",VLOOKUP(VALUE(RIGHT(G16,3)),#REF!,4,FALSE),IF(LEFT(G16,3)="CLI",VLOOKUP(VALUE(RIGHT(G16,3)),#REF!,4,FALSE),IF(LEFT(G16,4)="IMPL",VLOOKUP(VALUE(RIGHT(G16,3)),#REF!,4,FALSE),IF(LEFT(G16,4)="SPDA",VLOOKUP(VALUE(RIGHT(G16,3)),'SPDA-COMP'!B:J,4,FALSE),IF(LEFT(G16,4)="SDAI",VLOOKUP(VALUE(RIGHT(G16,3)),#REF!,4,FALSE),IF(LEFT(G16,5)="IMPER",VLOOKUP(VALUE(RIGHT(G16,3)),#REF!,4,FALSE),IF(LEFT(G16,5)="LABOR",VLOOKUP(VALUE(RIGHT(G16,6)),#REF!,5,FALSE))))))))))))))))</f>
        <v>#REF!</v>
      </c>
      <c r="C16" s="30" t="e">
        <f>IF(LEFT(G16,3)="ARQ",VLOOKUP(VALUE(RIGHT(G16,3)),#REF!,5,FALSE),IF(LEFT(G16,3)="SCI",VLOOKUP(VALUE(RIGHT(G16,3)),#REF!,5,FALSE),IF(LEFT(G16,3)="SCE",VLOOKUP(VALUE(RIGHT(G16,3)),#REF!,5,FALSE),IF(LEFT(G16,3)="EST",VLOOKUP(VALUE(RIGHT(G16,3)),#REF!,5,FALSE),IF(LEFT(G16,3)="HID",VLOOKUP(VALUE(RIGHT(G16,3)),#REF!,5,FALSE),IF(LEFT(G16,3)="INC",VLOOKUP(VALUE(RIGHT(G16,3)),#REF!,5,FALSE),IF(LEFT(G16,3)="ELE",VLOOKUP(VALUE(RIGHT(G16,3)),#REF!,5,FALSE),IF(LEFT(G16,3)="CAB",VLOOKUP(VALUE(RIGHT(G16,3)),'ADM-COMP'!B:J,5,FALSE),IF(LEFT(G16,3)="SEG",VLOOKUP(VALUE(RIGHT(G16,3)),#REF!,5,FALSE),IF(LEFT(G16,3)="CLI",VLOOKUP(VALUE(RIGHT(G16,3)),#REF!,5,FALSE),IF(LEFT(G16,4)="IMPL",VLOOKUP(VALUE(RIGHT(G16,3)),#REF!,5,FALSE),IF(LEFT(G16,4)="SPDA",VLOOKUP(VALUE(RIGHT(G16,3)),'SPDA-COMP'!B:J,5,FALSE),IF(LEFT(G16,4)="SDAI",VLOOKUP(VALUE(RIGHT(G16,3)),#REF!,5,FALSE),IF(LEFT(G16,5)="IMPER",VLOOKUP(VALUE(RIGHT(G16,3)),#REF!,5,FALSE),IF(LEFT(G16,5)="LABOR",VLOOKUP(VALUE(RIGHT(G16,6)),#REF!,6,FALSE))))))))))))))))</f>
        <v>#REF!</v>
      </c>
      <c r="D16" s="74" t="e">
        <f>ROUND(VLOOKUP(A16,#REF!,8,FALSE),2)</f>
        <v>#REF!</v>
      </c>
      <c r="E16" s="74" t="e">
        <f>IF(LEFT(G16,3)="ARQ",VLOOKUP(VALUE(RIGHT(G16,3)),#REF!,9,FALSE),IF(LEFT(G16,3)="SCI",VLOOKUP(VALUE(RIGHT(G16,3)),#REF!,9,FALSE),IF(LEFT(G16,3)="SCE",VLOOKUP(VALUE(RIGHT(G16,3)),#REF!,9,FALSE),IF(LEFT(G16,3)="EST",VLOOKUP(VALUE(RIGHT(G16,3)),#REF!,9,FALSE),IF(LEFT(G16,3)="HID",VLOOKUP(VALUE(RIGHT(G16,3)),#REF!,9,FALSE),IF(LEFT(G16,3)="INC",VLOOKUP(VALUE(RIGHT(G16,3)),#REF!,9,FALSE),IF(LEFT(G16,3)="ELE",VLOOKUP(VALUE(RIGHT(G16,3)),#REF!,9,FALSE),IF(LEFT(G16,3)="CAB",VLOOKUP(VALUE(RIGHT(G16,3)),'ADM-COMP'!B:J,9,FALSE),IF(LEFT(G16,3)="SEG",VLOOKUP(VALUE(RIGHT(G16,3)),#REF!,9,FALSE),IF(LEFT(G16,3)="CLI",VLOOKUP(VALUE(RIGHT(G16,3)),#REF!,9,FALSE),IF(LEFT(G16,4)="IMPL",VLOOKUP(VALUE(RIGHT(G16,3)),#REF!,9,FALSE),IF(LEFT(G16,4)="SPDA",VLOOKUP(VALUE(RIGHT(G16,3)),'SPDA-COMP'!B:J,9,FALSE),IF(LEFT(G16,4)="SDAI",VLOOKUP(VALUE(RIGHT(G16,3)),#REF!,9,FALSE),IF(LEFT(G16,5)="IMPER",VLOOKUP(VALUE(RIGHT(G16,3)),#REF!,9,FALSE),IF(LEFT(G16,5)="LABOR",VLOOKUP(VALUE(RIGHT(G16,6)),#REF!,4,FALSE))))))))))))))))</f>
        <v>#REF!</v>
      </c>
      <c r="F16" s="31" t="e">
        <f t="shared" si="0"/>
        <v>#REF!</v>
      </c>
      <c r="G16" s="84" t="s">
        <v>1004</v>
      </c>
      <c r="H16" s="51"/>
    </row>
    <row r="17" spans="1:9" s="11" customFormat="1">
      <c r="A17" s="37" t="s">
        <v>222</v>
      </c>
      <c r="B17" s="29" t="e">
        <f>IF(LEFT(G17,3)="ARQ",VLOOKUP(VALUE(RIGHT(G17,3)),#REF!,4,FALSE),IF(LEFT(G17,3)="SCI",VLOOKUP(VALUE(RIGHT(G17,3)),#REF!,4,FALSE),IF(LEFT(G17,3)="TRP",VLOOKUP(VALUE(RIGHT(G17,3)),#REF!,4,FALSE),IF(LEFT(G17,3)="EST",VLOOKUP(VALUE(RIGHT(G17,3)),#REF!,4,FALSE),IF(LEFT(G17,3)="HID",VLOOKUP(VALUE(RIGHT(G17,3)),#REF!,4,FALSE),IF(LEFT(G17,3)="INC",VLOOKUP(VALUE(RIGHT(G17,3)),#REF!,4,FALSE),IF(LEFT(G17,3)="ELE",VLOOKUP(VALUE(RIGHT(G17,3)),#REF!,4,FALSE),IF(LEFT(G17,3)="CAB",VLOOKUP(VALUE(RIGHT(G17,3)),'ADM-COMP'!B:J,4,FALSE),IF(LEFT(G17,3)="SEG",VLOOKUP(VALUE(RIGHT(G17,3)),#REF!,4,FALSE),IF(LEFT(G17,3)="CLI",VLOOKUP(VALUE(RIGHT(G17,3)),#REF!,4,FALSE),IF(LEFT(G17,4)="IMPL",VLOOKUP(VALUE(RIGHT(G17,3)),#REF!,4,FALSE),IF(LEFT(G17,4)="SPDA",VLOOKUP(VALUE(RIGHT(G17,3)),'SPDA-COMP'!B:J,4,FALSE),IF(LEFT(G17,4)="SDAI",VLOOKUP(VALUE(RIGHT(G17,3)),#REF!,4,FALSE),IF(LEFT(G17,5)="IMPER",VLOOKUP(VALUE(RIGHT(G17,3)),#REF!,4,FALSE),IF(LEFT(G17,5)="LABOR",VLOOKUP(VALUE(RIGHT(G17,6)),#REF!,5,FALSE))))))))))))))))</f>
        <v>#REF!</v>
      </c>
      <c r="C17" s="30" t="e">
        <f>IF(LEFT(G17,3)="ARQ",VLOOKUP(VALUE(RIGHT(G17,3)),#REF!,5,FALSE),IF(LEFT(G17,3)="SCI",VLOOKUP(VALUE(RIGHT(G17,3)),#REF!,5,FALSE),IF(LEFT(G17,3)="SCE",VLOOKUP(VALUE(RIGHT(G17,3)),#REF!,5,FALSE),IF(LEFT(G17,3)="EST",VLOOKUP(VALUE(RIGHT(G17,3)),#REF!,5,FALSE),IF(LEFT(G17,3)="HID",VLOOKUP(VALUE(RIGHT(G17,3)),#REF!,5,FALSE),IF(LEFT(G17,3)="INC",VLOOKUP(VALUE(RIGHT(G17,3)),#REF!,5,FALSE),IF(LEFT(G17,3)="ELE",VLOOKUP(VALUE(RIGHT(G17,3)),#REF!,5,FALSE),IF(LEFT(G17,3)="CAB",VLOOKUP(VALUE(RIGHT(G17,3)),'ADM-COMP'!B:J,5,FALSE),IF(LEFT(G17,3)="SEG",VLOOKUP(VALUE(RIGHT(G17,3)),#REF!,5,FALSE),IF(LEFT(G17,3)="CLI",VLOOKUP(VALUE(RIGHT(G17,3)),#REF!,5,FALSE),IF(LEFT(G17,4)="IMPL",VLOOKUP(VALUE(RIGHT(G17,3)),#REF!,5,FALSE),IF(LEFT(G17,4)="SPDA",VLOOKUP(VALUE(RIGHT(G17,3)),'SPDA-COMP'!B:J,5,FALSE),IF(LEFT(G17,4)="SDAI",VLOOKUP(VALUE(RIGHT(G17,3)),#REF!,5,FALSE),IF(LEFT(G17,5)="IMPER",VLOOKUP(VALUE(RIGHT(G17,3)),#REF!,5,FALSE),IF(LEFT(G17,5)="LABOR",VLOOKUP(VALUE(RIGHT(G17,6)),#REF!,6,FALSE))))))))))))))))</f>
        <v>#REF!</v>
      </c>
      <c r="D17" s="74" t="e">
        <f>ROUND(VLOOKUP(A17,#REF!,8,FALSE),2)</f>
        <v>#REF!</v>
      </c>
      <c r="E17" s="74" t="e">
        <f>IF(LEFT(G17,3)="ARQ",VLOOKUP(VALUE(RIGHT(G17,3)),#REF!,9,FALSE),IF(LEFT(G17,3)="SCI",VLOOKUP(VALUE(RIGHT(G17,3)),#REF!,9,FALSE),IF(LEFT(G17,3)="SCE",VLOOKUP(VALUE(RIGHT(G17,3)),#REF!,9,FALSE),IF(LEFT(G17,3)="EST",VLOOKUP(VALUE(RIGHT(G17,3)),#REF!,9,FALSE),IF(LEFT(G17,3)="HID",VLOOKUP(VALUE(RIGHT(G17,3)),#REF!,9,FALSE),IF(LEFT(G17,3)="INC",VLOOKUP(VALUE(RIGHT(G17,3)),#REF!,9,FALSE),IF(LEFT(G17,3)="ELE",VLOOKUP(VALUE(RIGHT(G17,3)),#REF!,9,FALSE),IF(LEFT(G17,3)="CAB",VLOOKUP(VALUE(RIGHT(G17,3)),'ADM-COMP'!B:J,9,FALSE),IF(LEFT(G17,3)="SEG",VLOOKUP(VALUE(RIGHT(G17,3)),#REF!,9,FALSE),IF(LEFT(G17,3)="CLI",VLOOKUP(VALUE(RIGHT(G17,3)),#REF!,9,FALSE),IF(LEFT(G17,4)="IMPL",VLOOKUP(VALUE(RIGHT(G17,3)),#REF!,9,FALSE),IF(LEFT(G17,4)="SPDA",VLOOKUP(VALUE(RIGHT(G17,3)),'SPDA-COMP'!B:J,9,FALSE),IF(LEFT(G17,4)="SDAI",VLOOKUP(VALUE(RIGHT(G17,3)),#REF!,9,FALSE),IF(LEFT(G17,5)="IMPER",VLOOKUP(VALUE(RIGHT(G17,3)),#REF!,9,FALSE),IF(LEFT(G17,5)="LABOR",VLOOKUP(VALUE(RIGHT(G17,6)),#REF!,4,FALSE))))))))))))))))</f>
        <v>#REF!</v>
      </c>
      <c r="F17" s="31" t="e">
        <f t="shared" si="0"/>
        <v>#REF!</v>
      </c>
      <c r="G17" s="38" t="s">
        <v>211</v>
      </c>
      <c r="H17" s="51"/>
    </row>
    <row r="18" spans="1:9" s="80" customFormat="1">
      <c r="A18" s="37" t="s">
        <v>147</v>
      </c>
      <c r="B18" s="29" t="e">
        <f>IF(LEFT(G18,3)="ARQ",VLOOKUP(VALUE(RIGHT(G18,3)),#REF!,4,FALSE),IF(LEFT(G18,3)="SCI",VLOOKUP(VALUE(RIGHT(G18,3)),#REF!,4,FALSE),IF(LEFT(G18,3)="TRP",VLOOKUP(VALUE(RIGHT(G18,3)),#REF!,4,FALSE),IF(LEFT(G18,3)="EST",VLOOKUP(VALUE(RIGHT(G18,3)),#REF!,4,FALSE),IF(LEFT(G18,3)="HID",VLOOKUP(VALUE(RIGHT(G18,3)),#REF!,4,FALSE),IF(LEFT(G18,3)="INC",VLOOKUP(VALUE(RIGHT(G18,3)),#REF!,4,FALSE),IF(LEFT(G18,3)="ELE",VLOOKUP(VALUE(RIGHT(G18,3)),#REF!,4,FALSE),IF(LEFT(G18,3)="CAB",VLOOKUP(VALUE(RIGHT(G18,3)),'ADM-COMP'!B:J,4,FALSE),IF(LEFT(G18,3)="SEG",VLOOKUP(VALUE(RIGHT(G18,3)),#REF!,4,FALSE),IF(LEFT(G18,3)="CLI",VLOOKUP(VALUE(RIGHT(G18,3)),#REF!,4,FALSE),IF(LEFT(G18,4)="IMPL",VLOOKUP(VALUE(RIGHT(G18,3)),#REF!,4,FALSE),IF(LEFT(G18,4)="SPDA",VLOOKUP(VALUE(RIGHT(G18,3)),'SPDA-COMP'!B:J,4,FALSE),IF(LEFT(G18,4)="SDAI",VLOOKUP(VALUE(RIGHT(G18,3)),#REF!,4,FALSE),IF(LEFT(G18,5)="IMPER",VLOOKUP(VALUE(RIGHT(G18,3)),#REF!,4,FALSE),IF(LEFT(G18,5)="LABOR",VLOOKUP(VALUE(RIGHT(G18,6)),#REF!,5,FALSE))))))))))))))))</f>
        <v>#REF!</v>
      </c>
      <c r="C18" s="30" t="e">
        <f>IF(LEFT(G18,3)="ARQ",VLOOKUP(VALUE(RIGHT(G18,3)),#REF!,5,FALSE),IF(LEFT(G18,3)="SCI",VLOOKUP(VALUE(RIGHT(G18,3)),#REF!,5,FALSE),IF(LEFT(G18,3)="SCE",VLOOKUP(VALUE(RIGHT(G18,3)),#REF!,5,FALSE),IF(LEFT(G18,3)="EST",VLOOKUP(VALUE(RIGHT(G18,3)),#REF!,5,FALSE),IF(LEFT(G18,3)="HID",VLOOKUP(VALUE(RIGHT(G18,3)),#REF!,5,FALSE),IF(LEFT(G18,3)="INC",VLOOKUP(VALUE(RIGHT(G18,3)),#REF!,5,FALSE),IF(LEFT(G18,3)="ELE",VLOOKUP(VALUE(RIGHT(G18,3)),#REF!,5,FALSE),IF(LEFT(G18,3)="CAB",VLOOKUP(VALUE(RIGHT(G18,3)),'ADM-COMP'!B:J,5,FALSE),IF(LEFT(G18,3)="SEG",VLOOKUP(VALUE(RIGHT(G18,3)),#REF!,5,FALSE),IF(LEFT(G18,3)="CLI",VLOOKUP(VALUE(RIGHT(G18,3)),#REF!,5,FALSE),IF(LEFT(G18,4)="IMPL",VLOOKUP(VALUE(RIGHT(G18,3)),#REF!,5,FALSE),IF(LEFT(G18,4)="SPDA",VLOOKUP(VALUE(RIGHT(G18,3)),'SPDA-COMP'!B:J,5,FALSE),IF(LEFT(G18,4)="SDAI",VLOOKUP(VALUE(RIGHT(G18,3)),#REF!,5,FALSE),IF(LEFT(G18,5)="IMPER",VLOOKUP(VALUE(RIGHT(G18,3)),#REF!,5,FALSE),IF(LEFT(G18,5)="LABOR",VLOOKUP(VALUE(RIGHT(G18,6)),#REF!,6,FALSE))))))))))))))))</f>
        <v>#REF!</v>
      </c>
      <c r="D18" s="74" t="e">
        <f>ROUND(VLOOKUP(A18,#REF!,8,FALSE),2)</f>
        <v>#REF!</v>
      </c>
      <c r="E18" s="74" t="e">
        <f>IF(LEFT(G18,3)="ARQ",VLOOKUP(VALUE(RIGHT(G18,3)),#REF!,9,FALSE),IF(LEFT(G18,3)="SCI",VLOOKUP(VALUE(RIGHT(G18,3)),#REF!,9,FALSE),IF(LEFT(G18,3)="SCE",VLOOKUP(VALUE(RIGHT(G18,3)),#REF!,9,FALSE),IF(LEFT(G18,3)="EST",VLOOKUP(VALUE(RIGHT(G18,3)),#REF!,9,FALSE),IF(LEFT(G18,3)="HID",VLOOKUP(VALUE(RIGHT(G18,3)),#REF!,9,FALSE),IF(LEFT(G18,3)="INC",VLOOKUP(VALUE(RIGHT(G18,3)),#REF!,9,FALSE),IF(LEFT(G18,3)="ELE",VLOOKUP(VALUE(RIGHT(G18,3)),#REF!,9,FALSE),IF(LEFT(G18,3)="CAB",VLOOKUP(VALUE(RIGHT(G18,3)),'ADM-COMP'!B:J,9,FALSE),IF(LEFT(G18,3)="SEG",VLOOKUP(VALUE(RIGHT(G18,3)),#REF!,9,FALSE),IF(LEFT(G18,3)="CLI",VLOOKUP(VALUE(RIGHT(G18,3)),#REF!,9,FALSE),IF(LEFT(G18,4)="IMPL",VLOOKUP(VALUE(RIGHT(G18,3)),#REF!,9,FALSE),IF(LEFT(G18,4)="SPDA",VLOOKUP(VALUE(RIGHT(G18,3)),'SPDA-COMP'!B:J,9,FALSE),IF(LEFT(G18,4)="SDAI",VLOOKUP(VALUE(RIGHT(G18,3)),#REF!,9,FALSE),IF(LEFT(G18,5)="IMPER",VLOOKUP(VALUE(RIGHT(G18,3)),#REF!,9,FALSE),IF(LEFT(G18,5)="LABOR",VLOOKUP(VALUE(RIGHT(G18,6)),#REF!,4,FALSE))))))))))))))))</f>
        <v>#REF!</v>
      </c>
      <c r="F18" s="31" t="e">
        <f t="shared" si="0"/>
        <v>#REF!</v>
      </c>
      <c r="G18" s="38" t="s">
        <v>117</v>
      </c>
      <c r="H18" s="51"/>
    </row>
    <row r="19" spans="1:9" s="11" customFormat="1" ht="38.25">
      <c r="A19" s="37" t="s">
        <v>393</v>
      </c>
      <c r="B19" s="29" t="e">
        <f>IF(LEFT(G19,3)="ARQ",VLOOKUP(VALUE(RIGHT(G19,3)),#REF!,4,FALSE),IF(LEFT(G19,3)="SCI",VLOOKUP(VALUE(RIGHT(G19,3)),#REF!,4,FALSE),IF(LEFT(G19,3)="SCE",VLOOKUP(VALUE(RIGHT(G19,3)),#REF!,4,FALSE),IF(LEFT(G19,3)="EST",VLOOKUP(VALUE(RIGHT(G19,3)),#REF!,4,FALSE),IF(LEFT(G19,3)="HID",VLOOKUP(VALUE(RIGHT(G19,3)),#REF!,4,FALSE),IF(LEFT(G19,3)="INC",VLOOKUP(VALUE(RIGHT(G19,3)),#REF!,4,FALSE),IF(LEFT(G19,3)="ELE",VLOOKUP(VALUE(RIGHT(G19,3)),#REF!,4,FALSE),IF(LEFT(G19,3)="CAB",VLOOKUP(VALUE(RIGHT(G19,3)),'ADM-COMP'!B:J,4,FALSE),IF(LEFT(G19,3)="SEG",VLOOKUP(VALUE(RIGHT(G19,3)),#REF!,4,FALSE),IF(LEFT(G19,3)="CLI",VLOOKUP(VALUE(RIGHT(G19,3)),#REF!,4,FALSE),IF(LEFT(G19,4)="IMPL",VLOOKUP(VALUE(RIGHT(G19,3)),#REF!,4,FALSE),IF(LEFT(G19,4)="SPDA",VLOOKUP(VALUE(RIGHT(G19,3)),'SPDA-COMP'!B:J,4,FALSE),IF(LEFT(G19,4)="SDAI",VLOOKUP(VALUE(RIGHT(G19,3)),#REF!,4,FALSE),IF(LEFT(G19,5)="IMPER",VLOOKUP(VALUE(RIGHT(G19,3)),#REF!,4,FALSE),IF(LEFT(G19,5)="LABOR",VLOOKUP(VALUE(RIGHT(G19,6)),#REF!,5,FALSE))))))))))))))))</f>
        <v>#REF!</v>
      </c>
      <c r="C19" s="30" t="e">
        <f>IF(LEFT(G19,3)="ARQ",VLOOKUP(VALUE(RIGHT(G19,3)),#REF!,5,FALSE),IF(LEFT(G19,3)="INS",VLOOKUP(VALUE(RIGHT(G19,3)),#REF!,5,FALSE),IF(LEFT(G19,3)="SCE",VLOOKUP(VALUE(RIGHT(G19,3)),#REF!,5,FALSE),IF(LEFT(G19,3)="EST",VLOOKUP(VALUE(RIGHT(G19,3)),#REF!,5,FALSE),IF(LEFT(G19,3)="HID",VLOOKUP(VALUE(RIGHT(G19,3)),#REF!,5,FALSE),IF(LEFT(G19,3)="INC",VLOOKUP(VALUE(RIGHT(G19,3)),#REF!,5,FALSE),IF(LEFT(G19,3)="ELE",VLOOKUP(VALUE(RIGHT(G19,3)),#REF!,5,FALSE),IF(LEFT(G19,3)="CAB",VLOOKUP(VALUE(RIGHT(G19,3)),'ADM-COMP'!B:J,5,FALSE),IF(LEFT(G19,3)="SEG",VLOOKUP(VALUE(RIGHT(G19,3)),#REF!,5,FALSE),IF(LEFT(G19,3)="CLI",VLOOKUP(VALUE(RIGHT(G19,3)),#REF!,5,FALSE),IF(LEFT(G19,4)="IMPL",VLOOKUP(VALUE(RIGHT(G19,3)),#REF!,5,FALSE),IF(LEFT(G19,4)="SPDA",VLOOKUP(VALUE(RIGHT(G19,3)),'SPDA-COMP'!B:J,5,FALSE),IF(LEFT(G19,4)="SDAI",VLOOKUP(VALUE(RIGHT(G19,3)),#REF!,5,FALSE),IF(LEFT(G19,5)="IMPER",VLOOKUP(VALUE(RIGHT(G19,3)),#REF!,5,FALSE),IF(LEFT(G19,5)="LABOR",VLOOKUP(VALUE(RIGHT(G19,6)),#REF!,6,FALSE))))))))))))))))</f>
        <v>#REF!</v>
      </c>
      <c r="D19" s="74" t="e">
        <f>ROUND(VLOOKUP(A19,#REF!,8,FALSE),2)</f>
        <v>#REF!</v>
      </c>
      <c r="E19" s="74" t="e">
        <f>IF(LEFT(G19,3)="ARQ",VLOOKUP(VALUE(RIGHT(G19,3)),#REF!,9,FALSE),IF(LEFT(G19,3)="INS",VLOOKUP(VALUE(RIGHT(G19,3)),#REF!,9,FALSE),IF(LEFT(G19,3)="SCE",VLOOKUP(VALUE(RIGHT(G19,3)),#REF!,9,FALSE),IF(LEFT(G19,3)="EST",VLOOKUP(VALUE(RIGHT(G19,3)),#REF!,9,FALSE),IF(LEFT(G19,3)="HID",VLOOKUP(VALUE(RIGHT(G19,3)),#REF!,9,FALSE),IF(LEFT(G19,3)="INC",VLOOKUP(VALUE(RIGHT(G19,3)),#REF!,9,FALSE),IF(LEFT(G19,3)="ELE",VLOOKUP(VALUE(RIGHT(G19,3)),#REF!,9,FALSE),IF(LEFT(G19,3)="CAB",VLOOKUP(VALUE(RIGHT(G19,3)),'ADM-COMP'!B:J,9,FALSE),IF(LEFT(G19,3)="SEG",VLOOKUP(VALUE(RIGHT(G19,3)),#REF!,9,FALSE),IF(LEFT(G19,3)="CLI",VLOOKUP(VALUE(RIGHT(G19,3)),#REF!,9,FALSE),IF(LEFT(G19,4)="IMPL",VLOOKUP(VALUE(RIGHT(G19,3)),#REF!,9,FALSE),IF(LEFT(G19,4)="SPDA",VLOOKUP(VALUE(RIGHT(G19,3)),'SPDA-COMP'!B:J,9,FALSE),IF(LEFT(G19,4)="SDAI",VLOOKUP(VALUE(RIGHT(G19,3)),#REF!,9,FALSE),IF(LEFT(G19,5)="IMPER",VLOOKUP(VALUE(RIGHT(G19,3)),#REF!,9,FALSE),IF(LEFT(G19,5)="LABOR",VLOOKUP(VALUE(RIGHT(G19,6)),#REF!,4,FALSE))))))))))))))))</f>
        <v>#REF!</v>
      </c>
      <c r="F19" s="31" t="e">
        <f t="shared" si="0"/>
        <v>#REF!</v>
      </c>
      <c r="G19" s="38" t="s">
        <v>508</v>
      </c>
      <c r="H19" s="51"/>
    </row>
    <row r="20" spans="1:9" s="11" customFormat="1" ht="38.25">
      <c r="A20" s="37" t="s">
        <v>507</v>
      </c>
      <c r="B20" s="29" t="e">
        <f>IF(LEFT(G20,3)="ARQ",VLOOKUP(VALUE(RIGHT(G20,3)),#REF!,4,FALSE),IF(LEFT(G20,3)="SCI",VLOOKUP(VALUE(RIGHT(G20,3)),#REF!,4,FALSE),IF(LEFT(G20,3)="SCE",VLOOKUP(VALUE(RIGHT(G20,3)),#REF!,4,FALSE),IF(LEFT(G20,3)="EST",VLOOKUP(VALUE(RIGHT(G20,3)),#REF!,4,FALSE),IF(LEFT(G20,3)="HID",VLOOKUP(VALUE(RIGHT(G20,3)),#REF!,4,FALSE),IF(LEFT(G20,3)="INC",VLOOKUP(VALUE(RIGHT(G20,3)),#REF!,4,FALSE),IF(LEFT(G20,3)="ELE",VLOOKUP(VALUE(RIGHT(G20,3)),#REF!,4,FALSE),IF(LEFT(G20,3)="CAB",VLOOKUP(VALUE(RIGHT(G20,3)),'ADM-COMP'!B:J,4,FALSE),IF(LEFT(G20,3)="SEG",VLOOKUP(VALUE(RIGHT(G20,3)),#REF!,4,FALSE),IF(LEFT(G20,3)="CLI",VLOOKUP(VALUE(RIGHT(G20,3)),#REF!,4,FALSE),IF(LEFT(G20,4)="IMPL",VLOOKUP(VALUE(RIGHT(G20,3)),#REF!,4,FALSE),IF(LEFT(G20,4)="SPDA",VLOOKUP(VALUE(RIGHT(G20,3)),'SPDA-COMP'!B:J,4,FALSE),IF(LEFT(G20,4)="SDAI",VLOOKUP(VALUE(RIGHT(G20,3)),#REF!,4,FALSE),IF(LEFT(G20,5)="IMPER",VLOOKUP(VALUE(RIGHT(G20,3)),#REF!,4,FALSE),IF(LEFT(G20,5)="LABOR",VLOOKUP(VALUE(RIGHT(G20,6)),#REF!,5,FALSE))))))))))))))))</f>
        <v>#REF!</v>
      </c>
      <c r="C20" s="30" t="e">
        <f>IF(LEFT(G20,3)="ARQ",VLOOKUP(VALUE(RIGHT(G20,3)),#REF!,5,FALSE),IF(LEFT(G20,3)="INS",VLOOKUP(VALUE(RIGHT(G20,3)),#REF!,5,FALSE),IF(LEFT(G20,3)="SCE",VLOOKUP(VALUE(RIGHT(G20,3)),#REF!,5,FALSE),IF(LEFT(G20,3)="EST",VLOOKUP(VALUE(RIGHT(G20,3)),#REF!,5,FALSE),IF(LEFT(G20,3)="HID",VLOOKUP(VALUE(RIGHT(G20,3)),#REF!,5,FALSE),IF(LEFT(G20,3)="INC",VLOOKUP(VALUE(RIGHT(G20,3)),#REF!,5,FALSE),IF(LEFT(G20,3)="ELE",VLOOKUP(VALUE(RIGHT(G20,3)),#REF!,5,FALSE),IF(LEFT(G20,3)="CAB",VLOOKUP(VALUE(RIGHT(G20,3)),'ADM-COMP'!B:J,5,FALSE),IF(LEFT(G20,3)="SEG",VLOOKUP(VALUE(RIGHT(G20,3)),#REF!,5,FALSE),IF(LEFT(G20,3)="CLI",VLOOKUP(VALUE(RIGHT(G20,3)),#REF!,5,FALSE),IF(LEFT(G20,4)="IMPL",VLOOKUP(VALUE(RIGHT(G20,3)),#REF!,5,FALSE),IF(LEFT(G20,4)="SPDA",VLOOKUP(VALUE(RIGHT(G20,3)),'SPDA-COMP'!B:J,5,FALSE),IF(LEFT(G20,4)="SDAI",VLOOKUP(VALUE(RIGHT(G20,3)),#REF!,5,FALSE),IF(LEFT(G20,5)="IMPER",VLOOKUP(VALUE(RIGHT(G20,3)),#REF!,5,FALSE),IF(LEFT(G20,5)="LABOR",VLOOKUP(VALUE(RIGHT(G20,6)),#REF!,6,FALSE))))))))))))))))</f>
        <v>#REF!</v>
      </c>
      <c r="D20" s="74" t="e">
        <f>ROUND(VLOOKUP(A20,#REF!,8,FALSE),2)</f>
        <v>#REF!</v>
      </c>
      <c r="E20" s="74" t="e">
        <f>IF(LEFT(G20,3)="ARQ",VLOOKUP(VALUE(RIGHT(G20,3)),#REF!,9,FALSE),IF(LEFT(G20,3)="INS",VLOOKUP(VALUE(RIGHT(G20,3)),#REF!,9,FALSE),IF(LEFT(G20,3)="SCE",VLOOKUP(VALUE(RIGHT(G20,3)),#REF!,9,FALSE),IF(LEFT(G20,3)="EST",VLOOKUP(VALUE(RIGHT(G20,3)),#REF!,9,FALSE),IF(LEFT(G20,3)="HID",VLOOKUP(VALUE(RIGHT(G20,3)),#REF!,9,FALSE),IF(LEFT(G20,3)="INC",VLOOKUP(VALUE(RIGHT(G20,3)),#REF!,9,FALSE),IF(LEFT(G20,3)="ELE",VLOOKUP(VALUE(RIGHT(G20,3)),#REF!,9,FALSE),IF(LEFT(G20,3)="CAB",VLOOKUP(VALUE(RIGHT(G20,3)),'ADM-COMP'!B:J,9,FALSE),IF(LEFT(G20,3)="SEG",VLOOKUP(VALUE(RIGHT(G20,3)),#REF!,9,FALSE),IF(LEFT(G20,3)="CLI",VLOOKUP(VALUE(RIGHT(G20,3)),#REF!,9,FALSE),IF(LEFT(G20,4)="IMPL",VLOOKUP(VALUE(RIGHT(G20,3)),#REF!,9,FALSE),IF(LEFT(G20,4)="SPDA",VLOOKUP(VALUE(RIGHT(G20,3)),'SPDA-COMP'!B:J,9,FALSE),IF(LEFT(G20,4)="SDAI",VLOOKUP(VALUE(RIGHT(G20,3)),#REF!,9,FALSE),IF(LEFT(G20,5)="IMPER",VLOOKUP(VALUE(RIGHT(G20,3)),#REF!,9,FALSE),IF(LEFT(G20,5)="LABOR",VLOOKUP(VALUE(RIGHT(G20,6)),#REF!,4,FALSE))))))))))))))))</f>
        <v>#REF!</v>
      </c>
      <c r="F20" s="31" t="e">
        <f t="shared" si="0"/>
        <v>#REF!</v>
      </c>
      <c r="G20" s="38" t="s">
        <v>513</v>
      </c>
      <c r="H20" s="51"/>
      <c r="I20" s="71" t="s">
        <v>290</v>
      </c>
    </row>
    <row r="21" spans="1:9" s="11" customFormat="1">
      <c r="A21" s="100" t="s">
        <v>495</v>
      </c>
      <c r="B21" s="29" t="e">
        <f>IF(LEFT(G21,3)="ARQ",VLOOKUP(VALUE(RIGHT(G21,3)),#REF!,4,FALSE),IF(LEFT(G21,3)="SCI",VLOOKUP(VALUE(RIGHT(G21,3)),#REF!,4,FALSE),IF(LEFT(G21,3)="SCE",VLOOKUP(VALUE(RIGHT(G21,3)),#REF!,4,FALSE),IF(LEFT(G21,3)="EST",VLOOKUP(VALUE(RIGHT(G21,3)),#REF!,4,FALSE),IF(LEFT(G21,3)="HID",VLOOKUP(VALUE(RIGHT(G21,3)),#REF!,4,FALSE),IF(LEFT(G21,3)="INC",VLOOKUP(VALUE(RIGHT(G21,3)),#REF!,4,FALSE),IF(LEFT(G21,3)="ELE",VLOOKUP(VALUE(RIGHT(G21,3)),#REF!,4,FALSE),IF(LEFT(G21,3)="CAB",VLOOKUP(VALUE(RIGHT(G21,3)),'ADM-COMP'!B:J,4,FALSE),IF(LEFT(G21,3)="SEG",VLOOKUP(VALUE(RIGHT(G21,3)),#REF!,4,FALSE),IF(LEFT(G21,3)="CLI",VLOOKUP(VALUE(RIGHT(G21,3)),#REF!,4,FALSE),IF(LEFT(G21,4)="IMPL",VLOOKUP(VALUE(RIGHT(G21,3)),#REF!,4,FALSE),IF(LEFT(G21,4)="SPDA",VLOOKUP(VALUE(RIGHT(G21,3)),'SPDA-COMP'!B:J,4,FALSE),IF(LEFT(G21,4)="SDAI",VLOOKUP(VALUE(RIGHT(G21,3)),#REF!,4,FALSE),IF(LEFT(G21,5)="IMPER",VLOOKUP(VALUE(RIGHT(G21,3)),#REF!,4,FALSE),IF(LEFT(G21,5)="LABOR",VLOOKUP(VALUE(RIGHT(G21,6)),#REF!,5,FALSE))))))))))))))))</f>
        <v>#REF!</v>
      </c>
      <c r="C21" s="30" t="e">
        <f>IF(LEFT(G21,3)="ARQ",VLOOKUP(VALUE(RIGHT(G21,3)),#REF!,5,FALSE),IF(LEFT(G21,3)="SCI",VLOOKUP(VALUE(RIGHT(G21,3)),#REF!,5,FALSE),IF(LEFT(G21,3)="SCE",VLOOKUP(VALUE(RIGHT(G21,3)),#REF!,5,FALSE),IF(LEFT(G21,3)="EST",VLOOKUP(VALUE(RIGHT(G21,3)),#REF!,5,FALSE),IF(LEFT(G21,3)="HID",VLOOKUP(VALUE(RIGHT(G21,3)),#REF!,5,FALSE),IF(LEFT(G21,3)="INC",VLOOKUP(VALUE(RIGHT(G21,3)),#REF!,5,FALSE),IF(LEFT(G21,3)="ELE",VLOOKUP(VALUE(RIGHT(G21,3)),#REF!,5,FALSE),IF(LEFT(G21,3)="CAB",VLOOKUP(VALUE(RIGHT(G21,3)),'ADM-COMP'!B:J,5,FALSE),IF(LEFT(G21,3)="SEG",VLOOKUP(VALUE(RIGHT(G21,3)),#REF!,5,FALSE),IF(LEFT(G21,3)="CLI",VLOOKUP(VALUE(RIGHT(G21,3)),#REF!,5,FALSE),IF(LEFT(G21,4)="IMPL",VLOOKUP(VALUE(RIGHT(G21,3)),#REF!,5,FALSE),IF(LEFT(G21,4)="SPDA",VLOOKUP(VALUE(RIGHT(G21,3)),'SPDA-COMP'!B:J,5,FALSE),IF(LEFT(G21,4)="SDAI",VLOOKUP(VALUE(RIGHT(G21,3)),#REF!,5,FALSE),IF(LEFT(G21,5)="IMPER",VLOOKUP(VALUE(RIGHT(G21,3)),#REF!,5,FALSE),IF(LEFT(G21,5)="LABOR",VLOOKUP(VALUE(RIGHT(G21,6)),#REF!,6,FALSE))))))))))))))))</f>
        <v>#REF!</v>
      </c>
      <c r="D21" s="74" t="e">
        <f>ROUND(VLOOKUP(A21,#REF!,8,FALSE),2)</f>
        <v>#REF!</v>
      </c>
      <c r="E21" s="74" t="e">
        <f>IF(LEFT(G21,3)="ARQ",VLOOKUP(VALUE(RIGHT(G21,3)),#REF!,9,FALSE),IF(LEFT(G21,3)="SCI",VLOOKUP(VALUE(RIGHT(G21,3)),#REF!,9,FALSE),IF(LEFT(G21,3)="SCE",VLOOKUP(VALUE(RIGHT(G21,3)),#REF!,9,FALSE),IF(LEFT(G21,3)="EST",VLOOKUP(VALUE(RIGHT(G21,3)),#REF!,9,FALSE),IF(LEFT(G21,3)="HID",VLOOKUP(VALUE(RIGHT(G21,3)),#REF!,9,FALSE),IF(LEFT(G21,3)="INC",VLOOKUP(VALUE(RIGHT(G21,3)),#REF!,9,FALSE),IF(LEFT(G21,3)="ELE",VLOOKUP(VALUE(RIGHT(G21,3)),#REF!,9,FALSE),IF(LEFT(G21,3)="CAB",VLOOKUP(VALUE(RIGHT(G21,3)),'ADM-COMP'!B:J,9,FALSE),IF(LEFT(G21,3)="SEG",VLOOKUP(VALUE(RIGHT(G21,3)),#REF!,9,FALSE),IF(LEFT(G21,3)="CLI",VLOOKUP(VALUE(RIGHT(G21,3)),#REF!,9,FALSE),IF(LEFT(G21,4)="IMPL",VLOOKUP(VALUE(RIGHT(G21,3)),#REF!,9,FALSE),IF(LEFT(G21,4)="SPDA",VLOOKUP(VALUE(RIGHT(G21,3)),'SPDA-COMP'!B:J,9,FALSE),IF(LEFT(G21,4)="SDAI",VLOOKUP(VALUE(RIGHT(G21,3)),#REF!,9,FALSE),IF(LEFT(G21,5)="IMPER",VLOOKUP(VALUE(RIGHT(G21,3)),#REF!,9,FALSE),IF(LEFT(G21,5)="LABOR",VLOOKUP(VALUE(RIGHT(G21,6)),#REF!,4,FALSE))))))))))))))))</f>
        <v>#REF!</v>
      </c>
      <c r="F21" s="31" t="e">
        <f t="shared" si="0"/>
        <v>#REF!</v>
      </c>
      <c r="G21" s="152" t="s">
        <v>1255</v>
      </c>
      <c r="H21" s="51"/>
    </row>
    <row r="22" spans="1:9" s="11" customFormat="1">
      <c r="A22" s="37" t="s">
        <v>310</v>
      </c>
      <c r="B22" s="29" t="e">
        <f>IF(LEFT(G22,3)="ARQ",VLOOKUP(VALUE(RIGHT(G22,3)),#REF!,4,FALSE),IF(LEFT(G22,3)="SCI",VLOOKUP(VALUE(RIGHT(G22,3)),#REF!,4,FALSE),IF(LEFT(G22,3)="SCE",VLOOKUP(VALUE(RIGHT(G22,3)),#REF!,4,FALSE),IF(LEFT(G22,3)="EST",VLOOKUP(VALUE(RIGHT(G22,3)),#REF!,4,FALSE),IF(LEFT(G22,3)="HID",VLOOKUP(VALUE(RIGHT(G22,3)),#REF!,4,FALSE),IF(LEFT(G22,3)="INC",VLOOKUP(VALUE(RIGHT(G22,3)),#REF!,4,FALSE),IF(LEFT(G22,3)="ELE",VLOOKUP(VALUE(RIGHT(G22,3)),#REF!,4,FALSE),IF(LEFT(G22,3)="CAB",VLOOKUP(VALUE(RIGHT(G22,3)),'ADM-COMP'!B:J,4,FALSE),IF(LEFT(G22,3)="SEG",VLOOKUP(VALUE(RIGHT(G22,3)),#REF!,4,FALSE),IF(LEFT(G22,3)="CLI",VLOOKUP(VALUE(RIGHT(G22,3)),#REF!,4,FALSE),IF(LEFT(G22,4)="IMPL",VLOOKUP(VALUE(RIGHT(G22,3)),#REF!,4,FALSE),IF(LEFT(G22,4)="SPDA",VLOOKUP(VALUE(RIGHT(G22,3)),'SPDA-COMP'!B:J,4,FALSE),IF(LEFT(G22,4)="SDAI",VLOOKUP(VALUE(RIGHT(G22,3)),#REF!,4,FALSE),IF(LEFT(G22,5)="IMPER",VLOOKUP(VALUE(RIGHT(G22,3)),#REF!,4,FALSE),IF(LEFT(G22,5)="LABOR",VLOOKUP(VALUE(RIGHT(G22,6)),#REF!,5,FALSE))))))))))))))))</f>
        <v>#REF!</v>
      </c>
      <c r="C22" s="30" t="e">
        <f>IF(LEFT(G22,3)="ARQ",VLOOKUP(VALUE(RIGHT(G22,3)),#REF!,5,FALSE),IF(LEFT(G22,3)="SCI",VLOOKUP(VALUE(RIGHT(G22,3)),#REF!,5,FALSE),IF(LEFT(G22,3)="SCE",VLOOKUP(VALUE(RIGHT(G22,3)),#REF!,5,FALSE),IF(LEFT(G22,3)="EST",VLOOKUP(VALUE(RIGHT(G22,3)),#REF!,5,FALSE),IF(LEFT(G22,3)="HID",VLOOKUP(VALUE(RIGHT(G22,3)),#REF!,5,FALSE),IF(LEFT(G22,3)="INC",VLOOKUP(VALUE(RIGHT(G22,3)),#REF!,5,FALSE),IF(LEFT(G22,3)="ELE",VLOOKUP(VALUE(RIGHT(G22,3)),#REF!,5,FALSE),IF(LEFT(G22,3)="CAB",VLOOKUP(VALUE(RIGHT(G22,3)),'ADM-COMP'!B:J,5,FALSE),IF(LEFT(G22,3)="SEG",VLOOKUP(VALUE(RIGHT(G22,3)),#REF!,5,FALSE),IF(LEFT(G22,3)="CLI",VLOOKUP(VALUE(RIGHT(G22,3)),#REF!,5,FALSE),IF(LEFT(G22,4)="IMPL",VLOOKUP(VALUE(RIGHT(G22,3)),#REF!,5,FALSE),IF(LEFT(G22,4)="SPDA",VLOOKUP(VALUE(RIGHT(G22,3)),'SPDA-COMP'!B:J,5,FALSE),IF(LEFT(G22,4)="SDAI",VLOOKUP(VALUE(RIGHT(G22,3)),#REF!,5,FALSE),IF(LEFT(G22,5)="IMPER",VLOOKUP(VALUE(RIGHT(G22,3)),#REF!,5,FALSE),IF(LEFT(G22,5)="LABOR",VLOOKUP(VALUE(RIGHT(G22,6)),#REF!,6,FALSE))))))))))))))))</f>
        <v>#REF!</v>
      </c>
      <c r="D22" s="74" t="e">
        <f>ROUND(VLOOKUP(A22,#REF!,8,FALSE),2)</f>
        <v>#REF!</v>
      </c>
      <c r="E22" s="74" t="e">
        <f>IF(LEFT(G22,3)="ARQ",VLOOKUP(VALUE(RIGHT(G22,3)),#REF!,9,FALSE),IF(LEFT(G22,3)="SCI",VLOOKUP(VALUE(RIGHT(G22,3)),#REF!,9,FALSE),IF(LEFT(G22,3)="SCE",VLOOKUP(VALUE(RIGHT(G22,3)),#REF!,9,FALSE),IF(LEFT(G22,3)="EST",VLOOKUP(VALUE(RIGHT(G22,3)),#REF!,9,FALSE),IF(LEFT(G22,3)="HID",VLOOKUP(VALUE(RIGHT(G22,3)),#REF!,9,FALSE),IF(LEFT(G22,3)="INC",VLOOKUP(VALUE(RIGHT(G22,3)),#REF!,9,FALSE),IF(LEFT(G22,3)="ELE",VLOOKUP(VALUE(RIGHT(G22,3)),#REF!,9,FALSE),IF(LEFT(G22,3)="CAB",VLOOKUP(VALUE(RIGHT(G22,3)),'ADM-COMP'!B:J,9,FALSE),IF(LEFT(G22,3)="SEG",VLOOKUP(VALUE(RIGHT(G22,3)),#REF!,9,FALSE),IF(LEFT(G22,3)="CLI",VLOOKUP(VALUE(RIGHT(G22,3)),#REF!,9,FALSE),IF(LEFT(G22,4)="IMPL",VLOOKUP(VALUE(RIGHT(G22,3)),#REF!,9,FALSE),IF(LEFT(G22,4)="SPDA",VLOOKUP(VALUE(RIGHT(G22,3)),'SPDA-COMP'!B:J,9,FALSE),IF(LEFT(G22,4)="SDAI",VLOOKUP(VALUE(RIGHT(G22,3)),#REF!,9,FALSE),IF(LEFT(G22,5)="IMPER",VLOOKUP(VALUE(RIGHT(G22,3)),#REF!,9,FALSE),IF(LEFT(G22,5)="LABOR",VLOOKUP(VALUE(RIGHT(G22,6)),#REF!,4,FALSE))))))))))))))))</f>
        <v>#REF!</v>
      </c>
      <c r="F22" s="31" t="e">
        <f t="shared" si="0"/>
        <v>#REF!</v>
      </c>
      <c r="G22" s="152" t="s">
        <v>239</v>
      </c>
      <c r="H22" s="51"/>
    </row>
    <row r="23" spans="1:9" s="80" customFormat="1">
      <c r="A23" s="37" t="s">
        <v>221</v>
      </c>
      <c r="B23" s="29" t="e">
        <f>IF(LEFT(G23,3)="ARQ",VLOOKUP(VALUE(RIGHT(G23,3)),#REF!,4,FALSE),IF(LEFT(G23,3)="SCI",VLOOKUP(VALUE(RIGHT(G23,3)),#REF!,4,FALSE),IF(LEFT(G23,3)="TRP",VLOOKUP(VALUE(RIGHT(G23,3)),#REF!,4,FALSE),IF(LEFT(G23,3)="EST",VLOOKUP(VALUE(RIGHT(G23,3)),#REF!,4,FALSE),IF(LEFT(G23,3)="HID",VLOOKUP(VALUE(RIGHT(G23,3)),#REF!,4,FALSE),IF(LEFT(G23,3)="INC",VLOOKUP(VALUE(RIGHT(G23,3)),#REF!,4,FALSE),IF(LEFT(G23,3)="ELE",VLOOKUP(VALUE(RIGHT(G23,3)),#REF!,4,FALSE),IF(LEFT(G23,3)="CAB",VLOOKUP(VALUE(RIGHT(G23,3)),'ADM-COMP'!B:J,4,FALSE),IF(LEFT(G23,3)="SEG",VLOOKUP(VALUE(RIGHT(G23,3)),#REF!,4,FALSE),IF(LEFT(G23,3)="CLI",VLOOKUP(VALUE(RIGHT(G23,3)),#REF!,4,FALSE),IF(LEFT(G23,4)="IMPL",VLOOKUP(VALUE(RIGHT(G23,3)),#REF!,4,FALSE),IF(LEFT(G23,4)="SPDA",VLOOKUP(VALUE(RIGHT(G23,3)),'SPDA-COMP'!B:J,4,FALSE),IF(LEFT(G23,4)="SDAI",VLOOKUP(VALUE(RIGHT(G23,3)),#REF!,4,FALSE),IF(LEFT(G23,5)="IMPER",VLOOKUP(VALUE(RIGHT(G23,3)),#REF!,4,FALSE),IF(LEFT(G23,5)="LABOR",VLOOKUP(VALUE(RIGHT(G23,6)),#REF!,5,FALSE))))))))))))))))</f>
        <v>#REF!</v>
      </c>
      <c r="C23" s="30" t="e">
        <f>IF(LEFT(G23,3)="ARQ",VLOOKUP(VALUE(RIGHT(G23,3)),#REF!,5,FALSE),IF(LEFT(G23,3)="SCI",VLOOKUP(VALUE(RIGHT(G23,3)),#REF!,5,FALSE),IF(LEFT(G23,3)="SCE",VLOOKUP(VALUE(RIGHT(G23,3)),#REF!,5,FALSE),IF(LEFT(G23,3)="EST",VLOOKUP(VALUE(RIGHT(G23,3)),#REF!,5,FALSE),IF(LEFT(G23,3)="HID",VLOOKUP(VALUE(RIGHT(G23,3)),#REF!,5,FALSE),IF(LEFT(G23,3)="INC",VLOOKUP(VALUE(RIGHT(G23,3)),#REF!,5,FALSE),IF(LEFT(G23,3)="ELE",VLOOKUP(VALUE(RIGHT(G23,3)),#REF!,5,FALSE),IF(LEFT(G23,3)="CAB",VLOOKUP(VALUE(RIGHT(G23,3)),'ADM-COMP'!B:J,5,FALSE),IF(LEFT(G23,3)="SEG",VLOOKUP(VALUE(RIGHT(G23,3)),#REF!,5,FALSE),IF(LEFT(G23,3)="CLI",VLOOKUP(VALUE(RIGHT(G23,3)),#REF!,5,FALSE),IF(LEFT(G23,4)="IMPL",VLOOKUP(VALUE(RIGHT(G23,3)),#REF!,5,FALSE),IF(LEFT(G23,4)="SPDA",VLOOKUP(VALUE(RIGHT(G23,3)),'SPDA-COMP'!B:J,5,FALSE),IF(LEFT(G23,4)="SDAI",VLOOKUP(VALUE(RIGHT(G23,3)),#REF!,5,FALSE),IF(LEFT(G23,5)="IMPER",VLOOKUP(VALUE(RIGHT(G23,3)),#REF!,5,FALSE),IF(LEFT(G23,5)="LABOR",VLOOKUP(VALUE(RIGHT(G23,6)),#REF!,6,FALSE))))))))))))))))</f>
        <v>#REF!</v>
      </c>
      <c r="D23" s="74" t="e">
        <f>ROUND(VLOOKUP(A23,#REF!,8,FALSE),2)</f>
        <v>#REF!</v>
      </c>
      <c r="E23" s="74" t="e">
        <f>IF(LEFT(G23,3)="ARQ",VLOOKUP(VALUE(RIGHT(G23,3)),#REF!,9,FALSE),IF(LEFT(G23,3)="SCI",VLOOKUP(VALUE(RIGHT(G23,3)),#REF!,9,FALSE),IF(LEFT(G23,3)="SCE",VLOOKUP(VALUE(RIGHT(G23,3)),#REF!,9,FALSE),IF(LEFT(G23,3)="EST",VLOOKUP(VALUE(RIGHT(G23,3)),#REF!,9,FALSE),IF(LEFT(G23,3)="HID",VLOOKUP(VALUE(RIGHT(G23,3)),#REF!,9,FALSE),IF(LEFT(G23,3)="INC",VLOOKUP(VALUE(RIGHT(G23,3)),#REF!,9,FALSE),IF(LEFT(G23,3)="ELE",VLOOKUP(VALUE(RIGHT(G23,3)),#REF!,9,FALSE),IF(LEFT(G23,3)="CAB",VLOOKUP(VALUE(RIGHT(G23,3)),'ADM-COMP'!B:J,9,FALSE),IF(LEFT(G23,3)="SEG",VLOOKUP(VALUE(RIGHT(G23,3)),#REF!,9,FALSE),IF(LEFT(G23,3)="CLI",VLOOKUP(VALUE(RIGHT(G23,3)),#REF!,9,FALSE),IF(LEFT(G23,4)="IMPL",VLOOKUP(VALUE(RIGHT(G23,3)),#REF!,9,FALSE),IF(LEFT(G23,4)="SPDA",VLOOKUP(VALUE(RIGHT(G23,3)),'SPDA-COMP'!B:J,9,FALSE),IF(LEFT(G23,4)="SDAI",VLOOKUP(VALUE(RIGHT(G23,3)),#REF!,9,FALSE),IF(LEFT(G23,5)="IMPER",VLOOKUP(VALUE(RIGHT(G23,3)),#REF!,9,FALSE),IF(LEFT(G23,5)="LABOR",VLOOKUP(VALUE(RIGHT(G23,6)),#REF!,4,FALSE))))))))))))))))</f>
        <v>#REF!</v>
      </c>
      <c r="F23" s="31" t="e">
        <f t="shared" si="0"/>
        <v>#REF!</v>
      </c>
      <c r="G23" s="38" t="s">
        <v>226</v>
      </c>
      <c r="H23" s="51"/>
      <c r="I23" s="11"/>
    </row>
    <row r="24" spans="1:9" s="11" customFormat="1">
      <c r="A24" s="37" t="s">
        <v>489</v>
      </c>
      <c r="B24" s="29" t="e">
        <f>IF(LEFT(G24,3)="ARQ",VLOOKUP(VALUE(RIGHT(G24,3)),#REF!,4,FALSE),IF(LEFT(G24,3)="SCI",VLOOKUP(VALUE(RIGHT(G24,3)),#REF!,4,FALSE),IF(LEFT(G24,3)="SCE",VLOOKUP(VALUE(RIGHT(G24,3)),#REF!,4,FALSE),IF(LEFT(G24,3)="EST",VLOOKUP(VALUE(RIGHT(G24,3)),#REF!,4,FALSE),IF(LEFT(G24,3)="HID",VLOOKUP(VALUE(RIGHT(G24,3)),#REF!,4,FALSE),IF(LEFT(G24,3)="INC",VLOOKUP(VALUE(RIGHT(G24,3)),#REF!,4,FALSE),IF(LEFT(G24,3)="ELE",VLOOKUP(VALUE(RIGHT(G24,3)),#REF!,4,FALSE),IF(LEFT(G24,3)="CAB",VLOOKUP(VALUE(RIGHT(G24,3)),'ADM-COMP'!B:J,4,FALSE),IF(LEFT(G24,3)="SEG",VLOOKUP(VALUE(RIGHT(G24,3)),#REF!,4,FALSE),IF(LEFT(G24,3)="CLI",VLOOKUP(VALUE(RIGHT(G24,3)),#REF!,4,FALSE),IF(LEFT(G24,4)="IMPL",VLOOKUP(VALUE(RIGHT(G24,3)),#REF!,4,FALSE),IF(LEFT(G24,4)="SPDA",VLOOKUP(VALUE(RIGHT(G24,3)),'SPDA-COMP'!B:J,4,FALSE),IF(LEFT(G24,4)="SDAI",VLOOKUP(VALUE(RIGHT(G24,3)),#REF!,4,FALSE),IF(LEFT(G24,5)="IMPER",VLOOKUP(VALUE(RIGHT(G24,3)),#REF!,4,FALSE),IF(LEFT(G24,5)="LABOR",VLOOKUP(VALUE(RIGHT(G24,6)),#REF!,5,FALSE))))))))))))))))</f>
        <v>#REF!</v>
      </c>
      <c r="C24" s="30" t="e">
        <f>IF(LEFT(G24,3)="ARQ",VLOOKUP(VALUE(RIGHT(G24,3)),#REF!,5,FALSE),IF(LEFT(G24,3)="SCI",VLOOKUP(VALUE(RIGHT(G24,3)),#REF!,5,FALSE),IF(LEFT(G24,3)="SCE",VLOOKUP(VALUE(RIGHT(G24,3)),#REF!,5,FALSE),IF(LEFT(G24,3)="EST",VLOOKUP(VALUE(RIGHT(G24,3)),#REF!,5,FALSE),IF(LEFT(G24,3)="HID",VLOOKUP(VALUE(RIGHT(G24,3)),#REF!,5,FALSE),IF(LEFT(G24,3)="INC",VLOOKUP(VALUE(RIGHT(G24,3)),#REF!,5,FALSE),IF(LEFT(G24,3)="ELE",VLOOKUP(VALUE(RIGHT(G24,3)),#REF!,5,FALSE),IF(LEFT(G24,3)="CAB",VLOOKUP(VALUE(RIGHT(G24,3)),'ADM-COMP'!B:J,5,FALSE),IF(LEFT(G24,3)="SEG",VLOOKUP(VALUE(RIGHT(G24,3)),#REF!,5,FALSE),IF(LEFT(G24,3)="CLI",VLOOKUP(VALUE(RIGHT(G24,3)),#REF!,5,FALSE),IF(LEFT(G24,4)="IMPL",VLOOKUP(VALUE(RIGHT(G24,3)),#REF!,5,FALSE),IF(LEFT(G24,4)="SPDA",VLOOKUP(VALUE(RIGHT(G24,3)),'SPDA-COMP'!B:J,5,FALSE),IF(LEFT(G24,4)="SDAI",VLOOKUP(VALUE(RIGHT(G24,3)),#REF!,5,FALSE),IF(LEFT(G24,5)="IMPER",VLOOKUP(VALUE(RIGHT(G24,3)),#REF!,5,FALSE),IF(LEFT(G24,5)="LABOR",VLOOKUP(VALUE(RIGHT(G24,6)),#REF!,6,FALSE))))))))))))))))</f>
        <v>#REF!</v>
      </c>
      <c r="D24" s="74" t="e">
        <f>ROUND(VLOOKUP(A24,#REF!,8,FALSE),2)</f>
        <v>#REF!</v>
      </c>
      <c r="E24" s="74" t="e">
        <f>IF(LEFT(G24,3)="ARQ",VLOOKUP(VALUE(RIGHT(G24,3)),#REF!,9,FALSE),IF(LEFT(G24,3)="SCI",VLOOKUP(VALUE(RIGHT(G24,3)),#REF!,9,FALSE),IF(LEFT(G24,3)="SCE",VLOOKUP(VALUE(RIGHT(G24,3)),#REF!,9,FALSE),IF(LEFT(G24,3)="EST",VLOOKUP(VALUE(RIGHT(G24,3)),#REF!,9,FALSE),IF(LEFT(G24,3)="HID",VLOOKUP(VALUE(RIGHT(G24,3)),#REF!,9,FALSE),IF(LEFT(G24,3)="INC",VLOOKUP(VALUE(RIGHT(G24,3)),#REF!,9,FALSE),IF(LEFT(G24,3)="ELE",VLOOKUP(VALUE(RIGHT(G24,3)),#REF!,9,FALSE),IF(LEFT(G24,3)="CAB",VLOOKUP(VALUE(RIGHT(G24,3)),'ADM-COMP'!B:J,9,FALSE),IF(LEFT(G24,3)="SEG",VLOOKUP(VALUE(RIGHT(G24,3)),#REF!,9,FALSE),IF(LEFT(G24,3)="CLI",VLOOKUP(VALUE(RIGHT(G24,3)),#REF!,9,FALSE),IF(LEFT(G24,4)="IMPL",VLOOKUP(VALUE(RIGHT(G24,3)),#REF!,9,FALSE),IF(LEFT(G24,4)="SPDA",VLOOKUP(VALUE(RIGHT(G24,3)),'SPDA-COMP'!B:J,9,FALSE),IF(LEFT(G24,4)="SDAI",VLOOKUP(VALUE(RIGHT(G24,3)),#REF!,9,FALSE),IF(LEFT(G24,5)="IMPER",VLOOKUP(VALUE(RIGHT(G24,3)),#REF!,9,FALSE),IF(LEFT(G24,5)="LABOR",VLOOKUP(VALUE(RIGHT(G24,6)),#REF!,4,FALSE))))))))))))))))</f>
        <v>#REF!</v>
      </c>
      <c r="F24" s="31" t="e">
        <f t="shared" si="0"/>
        <v>#REF!</v>
      </c>
      <c r="G24" s="38" t="s">
        <v>1353</v>
      </c>
      <c r="H24" s="51"/>
    </row>
    <row r="25" spans="1:9" s="80" customFormat="1" collapsed="1">
      <c r="A25" s="37" t="s">
        <v>219</v>
      </c>
      <c r="B25" s="29" t="e">
        <f>IF(LEFT(G25,3)="ARQ",VLOOKUP(VALUE(RIGHT(G25,3)),#REF!,4,FALSE),IF(LEFT(G25,3)="SCI",VLOOKUP(VALUE(RIGHT(G25,3)),#REF!,4,FALSE),IF(LEFT(G25,3)="TRP",VLOOKUP(VALUE(RIGHT(G25,3)),#REF!,4,FALSE),IF(LEFT(G25,3)="EST",VLOOKUP(VALUE(RIGHT(G25,3)),#REF!,4,FALSE),IF(LEFT(G25,3)="HID",VLOOKUP(VALUE(RIGHT(G25,3)),#REF!,4,FALSE),IF(LEFT(G25,3)="INC",VLOOKUP(VALUE(RIGHT(G25,3)),#REF!,4,FALSE),IF(LEFT(G25,3)="ELE",VLOOKUP(VALUE(RIGHT(G25,3)),#REF!,4,FALSE),IF(LEFT(G25,3)="CAB",VLOOKUP(VALUE(RIGHT(G25,3)),'ADM-COMP'!B:J,4,FALSE),IF(LEFT(G25,3)="SEG",VLOOKUP(VALUE(RIGHT(G25,3)),#REF!,4,FALSE),IF(LEFT(G25,3)="CLI",VLOOKUP(VALUE(RIGHT(G25,3)),#REF!,4,FALSE),IF(LEFT(G25,4)="IMPL",VLOOKUP(VALUE(RIGHT(G25,3)),#REF!,4,FALSE),IF(LEFT(G25,4)="SPDA",VLOOKUP(VALUE(RIGHT(G25,3)),'SPDA-COMP'!B:J,4,FALSE),IF(LEFT(G25,4)="SDAI",VLOOKUP(VALUE(RIGHT(G25,3)),#REF!,4,FALSE),IF(LEFT(G25,5)="IMPER",VLOOKUP(VALUE(RIGHT(G25,3)),#REF!,4,FALSE),IF(LEFT(G25,5)="LABOR",VLOOKUP(VALUE(RIGHT(G25,6)),#REF!,5,FALSE))))))))))))))))</f>
        <v>#REF!</v>
      </c>
      <c r="C25" s="30" t="e">
        <f>IF(LEFT(G25,3)="ARQ",VLOOKUP(VALUE(RIGHT(G25,3)),#REF!,5,FALSE),IF(LEFT(G25,3)="SCI",VLOOKUP(VALUE(RIGHT(G25,3)),#REF!,5,FALSE),IF(LEFT(G25,3)="SCE",VLOOKUP(VALUE(RIGHT(G25,3)),#REF!,5,FALSE),IF(LEFT(G25,3)="EST",VLOOKUP(VALUE(RIGHT(G25,3)),#REF!,5,FALSE),IF(LEFT(G25,3)="HID",VLOOKUP(VALUE(RIGHT(G25,3)),#REF!,5,FALSE),IF(LEFT(G25,3)="INC",VLOOKUP(VALUE(RIGHT(G25,3)),#REF!,5,FALSE),IF(LEFT(G25,3)="ELE",VLOOKUP(VALUE(RIGHT(G25,3)),#REF!,5,FALSE),IF(LEFT(G25,3)="CAB",VLOOKUP(VALUE(RIGHT(G25,3)),'ADM-COMP'!B:J,5,FALSE),IF(LEFT(G25,3)="SEG",VLOOKUP(VALUE(RIGHT(G25,3)),#REF!,5,FALSE),IF(LEFT(G25,3)="CLI",VLOOKUP(VALUE(RIGHT(G25,3)),#REF!,5,FALSE),IF(LEFT(G25,4)="IMPL",VLOOKUP(VALUE(RIGHT(G25,3)),#REF!,5,FALSE),IF(LEFT(G25,4)="SPDA",VLOOKUP(VALUE(RIGHT(G25,3)),'SPDA-COMP'!B:J,5,FALSE),IF(LEFT(G25,4)="SDAI",VLOOKUP(VALUE(RIGHT(G25,3)),#REF!,5,FALSE),IF(LEFT(G25,5)="IMPER",VLOOKUP(VALUE(RIGHT(G25,3)),#REF!,5,FALSE),IF(LEFT(G25,5)="LABOR",VLOOKUP(VALUE(RIGHT(G25,6)),#REF!,6,FALSE))))))))))))))))</f>
        <v>#REF!</v>
      </c>
      <c r="D25" s="74" t="e">
        <f>ROUND(VLOOKUP(A25,#REF!,8,FALSE),2)</f>
        <v>#REF!</v>
      </c>
      <c r="E25" s="74" t="e">
        <f>IF(LEFT(G25,3)="ARQ",VLOOKUP(VALUE(RIGHT(G25,3)),#REF!,9,FALSE),IF(LEFT(G25,3)="SCI",VLOOKUP(VALUE(RIGHT(G25,3)),#REF!,9,FALSE),IF(LEFT(G25,3)="SCE",VLOOKUP(VALUE(RIGHT(G25,3)),#REF!,9,FALSE),IF(LEFT(G25,3)="EST",VLOOKUP(VALUE(RIGHT(G25,3)),#REF!,9,FALSE),IF(LEFT(G25,3)="HID",VLOOKUP(VALUE(RIGHT(G25,3)),#REF!,9,FALSE),IF(LEFT(G25,3)="INC",VLOOKUP(VALUE(RIGHT(G25,3)),#REF!,9,FALSE),IF(LEFT(G25,3)="ELE",VLOOKUP(VALUE(RIGHT(G25,3)),#REF!,9,FALSE),IF(LEFT(G25,3)="CAB",VLOOKUP(VALUE(RIGHT(G25,3)),'ADM-COMP'!B:J,9,FALSE),IF(LEFT(G25,3)="SEG",VLOOKUP(VALUE(RIGHT(G25,3)),#REF!,9,FALSE),IF(LEFT(G25,3)="CLI",VLOOKUP(VALUE(RIGHT(G25,3)),#REF!,9,FALSE),IF(LEFT(G25,4)="IMPL",VLOOKUP(VALUE(RIGHT(G25,3)),#REF!,9,FALSE),IF(LEFT(G25,4)="SPDA",VLOOKUP(VALUE(RIGHT(G25,3)),'SPDA-COMP'!B:J,9,FALSE),IF(LEFT(G25,4)="SDAI",VLOOKUP(VALUE(RIGHT(G25,3)),#REF!,9,FALSE),IF(LEFT(G25,5)="IMPER",VLOOKUP(VALUE(RIGHT(G25,3)),#REF!,9,FALSE),IF(LEFT(G25,5)="LABOR",VLOOKUP(VALUE(RIGHT(G25,6)),#REF!,4,FALSE))))))))))))))))</f>
        <v>#REF!</v>
      </c>
      <c r="F25" s="31" t="e">
        <f t="shared" si="0"/>
        <v>#REF!</v>
      </c>
      <c r="G25" s="38" t="s">
        <v>225</v>
      </c>
      <c r="H25" s="51"/>
    </row>
    <row r="26" spans="1:9" s="80" customFormat="1">
      <c r="A26" s="37" t="s">
        <v>424</v>
      </c>
      <c r="B26" s="29" t="e">
        <f>IF(LEFT(G26,3)="ARQ",VLOOKUP(VALUE(RIGHT(G26,3)),#REF!,4,FALSE),IF(LEFT(G26,3)="SCI",VLOOKUP(VALUE(RIGHT(G26,3)),#REF!,4,FALSE),IF(LEFT(G26,3)="SCE",VLOOKUP(VALUE(RIGHT(G26,3)),#REF!,4,FALSE),IF(LEFT(G26,3)="EST",VLOOKUP(VALUE(RIGHT(G26,3)),#REF!,4,FALSE),IF(LEFT(G26,3)="HID",VLOOKUP(VALUE(RIGHT(G26,3)),#REF!,4,FALSE),IF(LEFT(G26,3)="INC",VLOOKUP(VALUE(RIGHT(G26,3)),#REF!,4,FALSE),IF(LEFT(G26,3)="ELE",VLOOKUP(VALUE(RIGHT(G26,3)),#REF!,4,FALSE),IF(LEFT(G26,3)="CAB",VLOOKUP(VALUE(RIGHT(G26,3)),'ADM-COMP'!B:J,4,FALSE),IF(LEFT(G26,3)="SEG",VLOOKUP(VALUE(RIGHT(G26,3)),#REF!,4,FALSE),IF(LEFT(G26,3)="CLI",VLOOKUP(VALUE(RIGHT(G26,3)),#REF!,4,FALSE),IF(LEFT(G26,4)="IMPL",VLOOKUP(VALUE(RIGHT(G26,3)),#REF!,4,FALSE),IF(LEFT(G26,4)="SPDA",VLOOKUP(VALUE(RIGHT(G26,3)),'SPDA-COMP'!B:J,4,FALSE),IF(LEFT(G26,4)="SDAI",VLOOKUP(VALUE(RIGHT(G26,3)),#REF!,4,FALSE),IF(LEFT(G26,5)="IMPER",VLOOKUP(VALUE(RIGHT(G26,3)),#REF!,4,FALSE),IF(LEFT(G26,5)="LABOR",VLOOKUP(VALUE(RIGHT(G26,6)),#REF!,5,FALSE))))))))))))))))</f>
        <v>#REF!</v>
      </c>
      <c r="C26" s="30" t="e">
        <f>IF(LEFT(G26,3)="ARQ",VLOOKUP(VALUE(RIGHT(G26,3)),#REF!,5,FALSE),IF(LEFT(G26,3)="SCI",VLOOKUP(VALUE(RIGHT(G26,3)),#REF!,5,FALSE),IF(LEFT(G26,3)="SCE",VLOOKUP(VALUE(RIGHT(G26,3)),#REF!,5,FALSE),IF(LEFT(G26,3)="EST",VLOOKUP(VALUE(RIGHT(G26,3)),#REF!,5,FALSE),IF(LEFT(G26,3)="HID",VLOOKUP(VALUE(RIGHT(G26,3)),#REF!,5,FALSE),IF(LEFT(G26,3)="INC",VLOOKUP(VALUE(RIGHT(G26,3)),#REF!,5,FALSE),IF(LEFT(G26,3)="ELE",VLOOKUP(VALUE(RIGHT(G26,3)),#REF!,5,FALSE),IF(LEFT(G26,3)="CAB",VLOOKUP(VALUE(RIGHT(G26,3)),'ADM-COMP'!B:J,5,FALSE),IF(LEFT(G26,3)="SEG",VLOOKUP(VALUE(RIGHT(G26,3)),#REF!,5,FALSE),IF(LEFT(G26,3)="CLI",VLOOKUP(VALUE(RIGHT(G26,3)),#REF!,5,FALSE),IF(LEFT(G26,4)="IMPL",VLOOKUP(VALUE(RIGHT(G26,3)),#REF!,5,FALSE),IF(LEFT(G26,4)="SPDA",VLOOKUP(VALUE(RIGHT(G26,3)),'SPDA-COMP'!B:J,5,FALSE),IF(LEFT(G26,4)="SDAI",VLOOKUP(VALUE(RIGHT(G26,3)),#REF!,5,FALSE),IF(LEFT(G26,5)="IMPER",VLOOKUP(VALUE(RIGHT(G26,3)),#REF!,5,FALSE),IF(LEFT(G26,5)="LABOR",VLOOKUP(VALUE(RIGHT(G26,6)),#REF!,6,FALSE))))))))))))))))</f>
        <v>#REF!</v>
      </c>
      <c r="D26" s="74" t="e">
        <f>ROUND(VLOOKUP(A26,#REF!,8,FALSE),2)</f>
        <v>#REF!</v>
      </c>
      <c r="E26" s="74" t="e">
        <f>IF(LEFT(G26,3)="ARQ",VLOOKUP(VALUE(RIGHT(G26,3)),#REF!,9,FALSE),IF(LEFT(G26,3)="SCI",VLOOKUP(VALUE(RIGHT(G26,3)),#REF!,9,FALSE),IF(LEFT(G26,3)="SCE",VLOOKUP(VALUE(RIGHT(G26,3)),#REF!,9,FALSE),IF(LEFT(G26,3)="EST",VLOOKUP(VALUE(RIGHT(G26,3)),#REF!,9,FALSE),IF(LEFT(G26,3)="HID",VLOOKUP(VALUE(RIGHT(G26,3)),#REF!,9,FALSE),IF(LEFT(G26,3)="INC",VLOOKUP(VALUE(RIGHT(G26,3)),#REF!,9,FALSE),IF(LEFT(G26,3)="ELE",VLOOKUP(VALUE(RIGHT(G26,3)),#REF!,9,FALSE),IF(LEFT(G26,3)="CAB",VLOOKUP(VALUE(RIGHT(G26,3)),'ADM-COMP'!B:J,9,FALSE),IF(LEFT(G26,3)="SEG",VLOOKUP(VALUE(RIGHT(G26,3)),#REF!,9,FALSE),IF(LEFT(G26,3)="CLI",VLOOKUP(VALUE(RIGHT(G26,3)),#REF!,9,FALSE),IF(LEFT(G26,4)="IMPL",VLOOKUP(VALUE(RIGHT(G26,3)),#REF!,9,FALSE),IF(LEFT(G26,4)="SPDA",VLOOKUP(VALUE(RIGHT(G26,3)),'SPDA-COMP'!B:J,9,FALSE),IF(LEFT(G26,4)="SDAI",VLOOKUP(VALUE(RIGHT(G26,3)),#REF!,9,FALSE),IF(LEFT(G26,5)="IMPER",VLOOKUP(VALUE(RIGHT(G26,3)),#REF!,9,FALSE),IF(LEFT(G26,5)="LABOR",VLOOKUP(VALUE(RIGHT(G26,6)),#REF!,4,FALSE))))))))))))))))</f>
        <v>#REF!</v>
      </c>
      <c r="F26" s="31" t="e">
        <f t="shared" si="0"/>
        <v>#REF!</v>
      </c>
      <c r="G26" s="38" t="s">
        <v>501</v>
      </c>
      <c r="H26" s="51"/>
    </row>
    <row r="27" spans="1:9" s="80" customFormat="1">
      <c r="A27" s="85" t="s">
        <v>909</v>
      </c>
      <c r="B27" s="29" t="e">
        <f>IF(LEFT(G27,3)="ARQ",VLOOKUP(VALUE(RIGHT(G27,3)),#REF!,4,FALSE),IF(LEFT(G27,3)="SCI",VLOOKUP(VALUE(RIGHT(G27,3)),#REF!,4,FALSE),IF(LEFT(G27,3)="SCE",VLOOKUP(VALUE(RIGHT(G27,3)),#REF!,4,FALSE),IF(LEFT(G27,3)="EST",VLOOKUP(VALUE(RIGHT(G27,3)),#REF!,4,FALSE),IF(LEFT(G27,3)="HID",VLOOKUP(VALUE(RIGHT(G27,3)),#REF!,4,FALSE),IF(LEFT(G27,3)="INC",VLOOKUP(VALUE(RIGHT(G27,3)),#REF!,4,FALSE),IF(LEFT(G27,3)="ELE",VLOOKUP(VALUE(RIGHT(G27,3)),#REF!,4,FALSE),IF(LEFT(G27,3)="CAB",VLOOKUP(VALUE(RIGHT(G27,3)),'ADM-COMP'!B:J,4,FALSE),IF(LEFT(G27,3)="SEG",VLOOKUP(VALUE(RIGHT(G27,3)),#REF!,4,FALSE),IF(LEFT(G27,3)="CLI",VLOOKUP(VALUE(RIGHT(G27,3)),#REF!,4,FALSE),IF(LEFT(G27,4)="IMPL",VLOOKUP(VALUE(RIGHT(G27,3)),#REF!,4,FALSE),IF(LEFT(G27,4)="SPDA",VLOOKUP(VALUE(RIGHT(G27,3)),'SPDA-COMP'!B:J,4,FALSE),IF(LEFT(G27,4)="SDAI",VLOOKUP(VALUE(RIGHT(G27,3)),#REF!,4,FALSE),IF(LEFT(G27,5)="IMPER",VLOOKUP(VALUE(RIGHT(G27,3)),#REF!,4,FALSE),IF(LEFT(G27,5)="LABOR",VLOOKUP(VALUE(RIGHT(G27,6)),#REF!,5,FALSE))))))))))))))))</f>
        <v>#REF!</v>
      </c>
      <c r="C27" s="30" t="e">
        <f>IF(LEFT(G27,3)="ARQ",VLOOKUP(VALUE(RIGHT(G27,3)),#REF!,5,FALSE),IF(LEFT(G27,3)="SCI",VLOOKUP(VALUE(RIGHT(G27,3)),#REF!,5,FALSE),IF(LEFT(G27,3)="SCE",VLOOKUP(VALUE(RIGHT(G27,3)),#REF!,5,FALSE),IF(LEFT(G27,3)="EST",VLOOKUP(VALUE(RIGHT(G27,3)),#REF!,5,FALSE),IF(LEFT(G27,3)="HID",VLOOKUP(VALUE(RIGHT(G27,3)),#REF!,5,FALSE),IF(LEFT(G27,3)="INC",VLOOKUP(VALUE(RIGHT(G27,3)),#REF!,5,FALSE),IF(LEFT(G27,3)="ELE",VLOOKUP(VALUE(RIGHT(G27,3)),#REF!,5,FALSE),IF(LEFT(G27,3)="CAB",VLOOKUP(VALUE(RIGHT(G27,3)),'ADM-COMP'!B:J,5,FALSE),IF(LEFT(G27,3)="SEG",VLOOKUP(VALUE(RIGHT(G27,3)),#REF!,5,FALSE),IF(LEFT(G27,3)="CLI",VLOOKUP(VALUE(RIGHT(G27,3)),#REF!,5,FALSE),IF(LEFT(G27,4)="IMPL",VLOOKUP(VALUE(RIGHT(G27,3)),#REF!,5,FALSE),IF(LEFT(G27,4)="SPDA",VLOOKUP(VALUE(RIGHT(G27,3)),'SPDA-COMP'!B:J,5,FALSE),IF(LEFT(G27,4)="SDAI",VLOOKUP(VALUE(RIGHT(G27,3)),#REF!,5,FALSE),IF(LEFT(G27,5)="IMPER",VLOOKUP(VALUE(RIGHT(G27,3)),#REF!,5,FALSE),IF(LEFT(G27,5)="LABOR",VLOOKUP(VALUE(RIGHT(G27,6)),#REF!,6,FALSE))))))))))))))))</f>
        <v>#REF!</v>
      </c>
      <c r="D27" s="74" t="e">
        <f>ROUND(VLOOKUP(A27,#REF!,8,FALSE),2)</f>
        <v>#REF!</v>
      </c>
      <c r="E27" s="74" t="e">
        <f>IF(LEFT(G27,3)="ARQ",VLOOKUP(VALUE(RIGHT(G27,3)),#REF!,9,FALSE),IF(LEFT(G27,3)="SCI",VLOOKUP(VALUE(RIGHT(G27,3)),#REF!,9,FALSE),IF(LEFT(G27,3)="SCE",VLOOKUP(VALUE(RIGHT(G27,3)),#REF!,9,FALSE),IF(LEFT(G27,3)="EST",VLOOKUP(VALUE(RIGHT(G27,3)),#REF!,9,FALSE),IF(LEFT(G27,3)="HID",VLOOKUP(VALUE(RIGHT(G27,3)),#REF!,9,FALSE),IF(LEFT(G27,3)="INC",VLOOKUP(VALUE(RIGHT(G27,3)),#REF!,9,FALSE),IF(LEFT(G27,3)="ELE",VLOOKUP(VALUE(RIGHT(G27,3)),#REF!,9,FALSE),IF(LEFT(G27,3)="CAB",VLOOKUP(VALUE(RIGHT(G27,3)),'ADM-COMP'!B:J,9,FALSE),IF(LEFT(G27,3)="SEG",VLOOKUP(VALUE(RIGHT(G27,3)),#REF!,9,FALSE),IF(LEFT(G27,3)="CLI",VLOOKUP(VALUE(RIGHT(G27,3)),#REF!,9,FALSE),IF(LEFT(G27,4)="IMPL",VLOOKUP(VALUE(RIGHT(G27,3)),#REF!,9,FALSE),IF(LEFT(G27,4)="SPDA",VLOOKUP(VALUE(RIGHT(G27,3)),'SPDA-COMP'!B:J,9,FALSE),IF(LEFT(G27,4)="SDAI",VLOOKUP(VALUE(RIGHT(G27,3)),#REF!,9,FALSE),IF(LEFT(G27,5)="IMPER",VLOOKUP(VALUE(RIGHT(G27,3)),#REF!,9,FALSE),IF(LEFT(G27,5)="LABOR",VLOOKUP(VALUE(RIGHT(G27,6)),#REF!,4,FALSE))))))))))))))))</f>
        <v>#REF!</v>
      </c>
      <c r="F27" s="31" t="e">
        <f t="shared" si="0"/>
        <v>#REF!</v>
      </c>
      <c r="G27" s="84" t="s">
        <v>977</v>
      </c>
      <c r="H27" s="51"/>
    </row>
    <row r="28" spans="1:9" s="11" customFormat="1">
      <c r="A28" s="37" t="s">
        <v>414</v>
      </c>
      <c r="B28" s="29" t="e">
        <f>IF(LEFT(G28,3)="ARQ",VLOOKUP(VALUE(RIGHT(G28,3)),#REF!,4,FALSE),IF(LEFT(G28,3)="SCI",VLOOKUP(VALUE(RIGHT(G28,3)),#REF!,4,FALSE),IF(LEFT(G28,3)="SCE",VLOOKUP(VALUE(RIGHT(G28,3)),#REF!,4,FALSE),IF(LEFT(G28,3)="EST",VLOOKUP(VALUE(RIGHT(G28,3)),#REF!,4,FALSE),IF(LEFT(G28,3)="HID",VLOOKUP(VALUE(RIGHT(G28,3)),#REF!,4,FALSE),IF(LEFT(G28,3)="INC",VLOOKUP(VALUE(RIGHT(G28,3)),#REF!,4,FALSE),IF(LEFT(G28,3)="ELE",VLOOKUP(VALUE(RIGHT(G28,3)),#REF!,4,FALSE),IF(LEFT(G28,3)="CAB",VLOOKUP(VALUE(RIGHT(G28,3)),'ADM-COMP'!B:J,4,FALSE),IF(LEFT(G28,3)="SEG",VLOOKUP(VALUE(RIGHT(G28,3)),#REF!,4,FALSE),IF(LEFT(G28,3)="CLI",VLOOKUP(VALUE(RIGHT(G28,3)),#REF!,4,FALSE),IF(LEFT(G28,4)="IMPL",VLOOKUP(VALUE(RIGHT(G28,3)),#REF!,4,FALSE),IF(LEFT(G28,4)="SPDA",VLOOKUP(VALUE(RIGHT(G28,3)),'SPDA-COMP'!B:J,4,FALSE),IF(LEFT(G28,4)="SDAI",VLOOKUP(VALUE(RIGHT(G28,3)),#REF!,4,FALSE),IF(LEFT(G28,5)="IMPER",VLOOKUP(VALUE(RIGHT(G28,3)),#REF!,4,FALSE),IF(LEFT(G28,5)="LABOR",VLOOKUP(VALUE(RIGHT(G28,6)),#REF!,5,FALSE))))))))))))))))</f>
        <v>#REF!</v>
      </c>
      <c r="C28" s="30" t="e">
        <f>IF(LEFT(G28,3)="ARQ",VLOOKUP(VALUE(RIGHT(G28,3)),#REF!,5,FALSE),IF(LEFT(G28,3)="SCI",VLOOKUP(VALUE(RIGHT(G28,3)),#REF!,5,FALSE),IF(LEFT(G28,3)="SCE",VLOOKUP(VALUE(RIGHT(G28,3)),#REF!,5,FALSE),IF(LEFT(G28,3)="EST",VLOOKUP(VALUE(RIGHT(G28,3)),#REF!,5,FALSE),IF(LEFT(G28,3)="HID",VLOOKUP(VALUE(RIGHT(G28,3)),#REF!,5,FALSE),IF(LEFT(G28,3)="INC",VLOOKUP(VALUE(RIGHT(G28,3)),#REF!,5,FALSE),IF(LEFT(G28,3)="ELE",VLOOKUP(VALUE(RIGHT(G28,3)),#REF!,5,FALSE),IF(LEFT(G28,3)="CAB",VLOOKUP(VALUE(RIGHT(G28,3)),'ADM-COMP'!B:J,5,FALSE),IF(LEFT(G28,3)="SEG",VLOOKUP(VALUE(RIGHT(G28,3)),#REF!,5,FALSE),IF(LEFT(G28,3)="CLI",VLOOKUP(VALUE(RIGHT(G28,3)),#REF!,5,FALSE),IF(LEFT(G28,4)="IMPL",VLOOKUP(VALUE(RIGHT(G28,3)),#REF!,5,FALSE),IF(LEFT(G28,4)="SPDA",VLOOKUP(VALUE(RIGHT(G28,3)),'SPDA-COMP'!B:J,5,FALSE),IF(LEFT(G28,4)="SDAI",VLOOKUP(VALUE(RIGHT(G28,3)),#REF!,5,FALSE),IF(LEFT(G28,5)="IMPER",VLOOKUP(VALUE(RIGHT(G28,3)),#REF!,5,FALSE),IF(LEFT(G28,5)="LABOR",VLOOKUP(VALUE(RIGHT(G28,6)),#REF!,6,FALSE))))))))))))))))</f>
        <v>#REF!</v>
      </c>
      <c r="D28" s="74" t="e">
        <f>ROUND(VLOOKUP(A28,#REF!,8,FALSE),2)</f>
        <v>#REF!</v>
      </c>
      <c r="E28" s="74" t="e">
        <f>IF(LEFT(G28,3)="ARQ",VLOOKUP(VALUE(RIGHT(G28,3)),#REF!,9,FALSE),IF(LEFT(G28,3)="SCI",VLOOKUP(VALUE(RIGHT(G28,3)),#REF!,9,FALSE),IF(LEFT(G28,3)="SCE",VLOOKUP(VALUE(RIGHT(G28,3)),#REF!,9,FALSE),IF(LEFT(G28,3)="EST",VLOOKUP(VALUE(RIGHT(G28,3)),#REF!,9,FALSE),IF(LEFT(G28,3)="HID",VLOOKUP(VALUE(RIGHT(G28,3)),#REF!,9,FALSE),IF(LEFT(G28,3)="INC",VLOOKUP(VALUE(RIGHT(G28,3)),#REF!,9,FALSE),IF(LEFT(G28,3)="ELE",VLOOKUP(VALUE(RIGHT(G28,3)),#REF!,9,FALSE),IF(LEFT(G28,3)="CAB",VLOOKUP(VALUE(RIGHT(G28,3)),'ADM-COMP'!B:J,9,FALSE),IF(LEFT(G28,3)="SEG",VLOOKUP(VALUE(RIGHT(G28,3)),#REF!,9,FALSE),IF(LEFT(G28,3)="CLI",VLOOKUP(VALUE(RIGHT(G28,3)),#REF!,9,FALSE),IF(LEFT(G28,4)="IMPL",VLOOKUP(VALUE(RIGHT(G28,3)),#REF!,9,FALSE),IF(LEFT(G28,4)="SPDA",VLOOKUP(VALUE(RIGHT(G28,3)),'SPDA-COMP'!B:J,9,FALSE),IF(LEFT(G28,4)="SDAI",VLOOKUP(VALUE(RIGHT(G28,3)),#REF!,9,FALSE),IF(LEFT(G28,5)="IMPER",VLOOKUP(VALUE(RIGHT(G28,3)),#REF!,9,FALSE),IF(LEFT(G28,5)="LABOR",VLOOKUP(VALUE(RIGHT(G28,6)),#REF!,4,FALSE))))))))))))))))</f>
        <v>#REF!</v>
      </c>
      <c r="F28" s="31" t="e">
        <f t="shared" si="0"/>
        <v>#REF!</v>
      </c>
      <c r="G28" s="38" t="s">
        <v>279</v>
      </c>
      <c r="H28" s="51"/>
    </row>
    <row r="29" spans="1:9" s="11" customFormat="1">
      <c r="A29" s="100" t="s">
        <v>803</v>
      </c>
      <c r="B29" s="86" t="e">
        <f>IF(LEFT(G29,3)="ARQ",VLOOKUP(VALUE(RIGHT(G29,3)),#REF!,4,FALSE),IF(LEFT(G29,3)="EQP",VLOOKUP(VALUE(RIGHT(G29,3)),#REF!,4,FALSE),IF(LEFT(G29,3)="SCE",VLOOKUP(VALUE(RIGHT(G29,3)),#REF!,4,FALSE),IF(LEFT(G29,3)="EST",VLOOKUP(VALUE(RIGHT(G29,3)),#REF!,4,FALSE),IF(LEFT(G29,3)="HID",VLOOKUP(VALUE(RIGHT(G29,3)),#REF!,4,FALSE),IF(LEFT(G29,3)="INC",VLOOKUP(VALUE(RIGHT(G29,3)),#REF!,4,FALSE),IF(LEFT(G29,3)="ELE",VLOOKUP(VALUE(RIGHT(G29,3)),#REF!,4,FALSE),IF(LEFT(G29,3)="CAB",VLOOKUP(VALUE(RIGHT(G29,3)),'ADM-COMP'!B:J,4,FALSE),IF(LEFT(G29,3)="SEG",VLOOKUP(VALUE(RIGHT(G29,3)),#REF!,4,FALSE),IF(LEFT(G29,3)="CLI",VLOOKUP(VALUE(RIGHT(G29,3)),#REF!,4,FALSE),IF(LEFT(G29,4)="IMPL",VLOOKUP(VALUE(RIGHT(G29,3)),#REF!,4,FALSE),IF(LEFT(G29,4)="SPDA",VLOOKUP(VALUE(RIGHT(G29,3)),'SPDA-COMP'!B:J,4,FALSE),IF(LEFT(G29,4)="SDAI",VLOOKUP(VALUE(RIGHT(G29,3)),#REF!,4,FALSE),IF(LEFT(G29,5)="IMPER",VLOOKUP(VALUE(RIGHT(G29,3)),#REF!,4,FALSE),IF(LEFT(G29,5)="LABOR",VLOOKUP(VALUE(RIGHT(G29,6)),#REF!,5,FALSE))))))))))))))))</f>
        <v>#REF!</v>
      </c>
      <c r="C29" s="30" t="e">
        <f>IF(LEFT(G29,3)="ARQ",VLOOKUP(VALUE(RIGHT(G29,3)),#REF!,5,FALSE),IF(LEFT(G29,3)="eqp",VLOOKUP(VALUE(RIGHT(G29,3)),#REF!,5,FALSE),IF(LEFT(G29,3)="SCE",VLOOKUP(VALUE(RIGHT(G29,3)),#REF!,5,FALSE),IF(LEFT(G29,3)="EST",VLOOKUP(VALUE(RIGHT(G29,3)),#REF!,5,FALSE),IF(LEFT(G29,3)="HID",VLOOKUP(VALUE(RIGHT(G29,3)),#REF!,5,FALSE),IF(LEFT(G29,3)="INC",VLOOKUP(VALUE(RIGHT(G29,3)),#REF!,5,FALSE),IF(LEFT(G29,3)="ELE",VLOOKUP(VALUE(RIGHT(G29,3)),#REF!,5,FALSE),IF(LEFT(G29,3)="CAB",VLOOKUP(VALUE(RIGHT(G29,3)),'ADM-COMP'!B:J,5,FALSE),IF(LEFT(G29,3)="SEG",VLOOKUP(VALUE(RIGHT(G29,3)),#REF!,5,FALSE),IF(LEFT(G29,3)="CLI",VLOOKUP(VALUE(RIGHT(G29,3)),#REF!,5,FALSE),IF(LEFT(G29,4)="IMPL",VLOOKUP(VALUE(RIGHT(G29,3)),#REF!,5,FALSE),IF(LEFT(G29,4)="SPDA",VLOOKUP(VALUE(RIGHT(G29,3)),'SPDA-COMP'!B:J,5,FALSE),IF(LEFT(G29,4)="SDAI",VLOOKUP(VALUE(RIGHT(G29,3)),#REF!,5,FALSE),IF(LEFT(G29,5)="IMPER",VLOOKUP(VALUE(RIGHT(G29,3)),#REF!,5,FALSE),IF(LEFT(G29,5)="LABOR",VLOOKUP(VALUE(RIGHT(G29,6)),#REF!,6,FALSE))))))))))))))))</f>
        <v>#REF!</v>
      </c>
      <c r="D29" s="74" t="e">
        <f>ROUND(VLOOKUP(A29,#REF!,8,FALSE),2)</f>
        <v>#REF!</v>
      </c>
      <c r="E29" s="74" t="e">
        <f>IF(LEFT(G29,3)="ARQ",VLOOKUP(VALUE(RIGHT(G29,3)),#REF!,9,FALSE),IF(LEFT(G29,3)="eqp",VLOOKUP(VALUE(RIGHT(G29,3)),#REF!,9,FALSE),IF(LEFT(G29,3)="SCE",VLOOKUP(VALUE(RIGHT(G29,3)),#REF!,9,FALSE),IF(LEFT(G29,3)="EST",VLOOKUP(VALUE(RIGHT(G29,3)),#REF!,9,FALSE),IF(LEFT(G29,3)="HID",VLOOKUP(VALUE(RIGHT(G29,3)),#REF!,9,FALSE),IF(LEFT(G29,3)="INC",VLOOKUP(VALUE(RIGHT(G29,3)),#REF!,9,FALSE),IF(LEFT(G29,3)="ELE",VLOOKUP(VALUE(RIGHT(G29,3)),#REF!,9,FALSE),IF(LEFT(G29,3)="CAB",VLOOKUP(VALUE(RIGHT(G29,3)),'ADM-COMP'!B:J,9,FALSE),IF(LEFT(G29,3)="SEG",VLOOKUP(VALUE(RIGHT(G29,3)),#REF!,9,FALSE),IF(LEFT(G29,3)="CLI",VLOOKUP(VALUE(RIGHT(G29,3)),#REF!,9,FALSE),IF(LEFT(G29,4)="IMPL",VLOOKUP(VALUE(RIGHT(G29,3)),#REF!,9,FALSE),IF(LEFT(G29,4)="SPDA",VLOOKUP(VALUE(RIGHT(G29,3)),'SPDA-COMP'!B:J,9,FALSE),IF(LEFT(G29,4)="SDAI",VLOOKUP(VALUE(RIGHT(G29,3)),#REF!,9,FALSE),IF(LEFT(G29,5)="IMPER",VLOOKUP(VALUE(RIGHT(G29,3)),#REF!,9,FALSE),IF(LEFT(G29,5)="LABOR",VLOOKUP(VALUE(RIGHT(G29,6)),#REF!,4,FALSE))))))))))))))))</f>
        <v>#REF!</v>
      </c>
      <c r="F29" s="31" t="e">
        <f t="shared" si="0"/>
        <v>#REF!</v>
      </c>
      <c r="G29" s="152" t="s">
        <v>829</v>
      </c>
      <c r="H29" s="51"/>
    </row>
    <row r="30" spans="1:9" s="11" customFormat="1" ht="38.25">
      <c r="A30" s="100" t="s">
        <v>301</v>
      </c>
      <c r="B30" s="29" t="e">
        <f>IF(LEFT(G30,3)="ARQ",VLOOKUP(VALUE(RIGHT(G30,3)),#REF!,4,FALSE),IF(LEFT(G30,3)="SCI",VLOOKUP(VALUE(RIGHT(G30,3)),#REF!,4,FALSE),IF(LEFT(G30,3)="SCE",VLOOKUP(VALUE(RIGHT(G30,3)),#REF!,4,FALSE),IF(LEFT(G30,3)="EST",VLOOKUP(VALUE(RIGHT(G30,3)),#REF!,4,FALSE),IF(LEFT(G30,3)="HID",VLOOKUP(VALUE(RIGHT(G30,3)),#REF!,4,FALSE),IF(LEFT(G30,3)="INC",VLOOKUP(VALUE(RIGHT(G30,3)),#REF!,4,FALSE),IF(LEFT(G30,3)="ELE",VLOOKUP(VALUE(RIGHT(G30,3)),#REF!,4,FALSE),IF(LEFT(G30,3)="CAB",VLOOKUP(VALUE(RIGHT(G30,3)),'ADM-COMP'!B:J,4,FALSE),IF(LEFT(G30,3)="SEG",VLOOKUP(VALUE(RIGHT(G30,3)),#REF!,4,FALSE),IF(LEFT(G30,3)="CLI",VLOOKUP(VALUE(RIGHT(G30,3)),#REF!,4,FALSE),IF(LEFT(G30,4)="IMPL",VLOOKUP(VALUE(RIGHT(G30,3)),#REF!,4,FALSE),IF(LEFT(G30,4)="SPDA",VLOOKUP(VALUE(RIGHT(G30,3)),'SPDA-COMP'!B:J,4,FALSE),IF(LEFT(G30,4)="SDAI",VLOOKUP(VALUE(RIGHT(G30,3)),#REF!,4,FALSE),IF(LEFT(G30,5)="IMPER",VLOOKUP(VALUE(RIGHT(G30,3)),#REF!,4,FALSE),IF(LEFT(G30,5)="LABOR",VLOOKUP(VALUE(RIGHT(G30,6)),#REF!,5,FALSE))))))))))))))))</f>
        <v>#REF!</v>
      </c>
      <c r="C30" s="30" t="e">
        <f>IF(LEFT(G30,3)="ARQ",VLOOKUP(VALUE(RIGHT(G30,3)),#REF!,5,FALSE),IF(LEFT(G30,3)="SCI",VLOOKUP(VALUE(RIGHT(G30,3)),#REF!,5,FALSE),IF(LEFT(G30,3)="SCE",VLOOKUP(VALUE(RIGHT(G30,3)),#REF!,5,FALSE),IF(LEFT(G30,3)="EST",VLOOKUP(VALUE(RIGHT(G30,3)),#REF!,5,FALSE),IF(LEFT(G30,3)="HID",VLOOKUP(VALUE(RIGHT(G30,3)),#REF!,5,FALSE),IF(LEFT(G30,3)="INC",VLOOKUP(VALUE(RIGHT(G30,3)),#REF!,5,FALSE),IF(LEFT(G30,3)="ELE",VLOOKUP(VALUE(RIGHT(G30,3)),#REF!,5,FALSE),IF(LEFT(G30,3)="CAB",VLOOKUP(VALUE(RIGHT(G30,3)),'ADM-COMP'!B:J,5,FALSE),IF(LEFT(G30,3)="SEG",VLOOKUP(VALUE(RIGHT(G30,3)),#REF!,5,FALSE),IF(LEFT(G30,3)="CLI",VLOOKUP(VALUE(RIGHT(G30,3)),#REF!,5,FALSE),IF(LEFT(G30,4)="IMPL",VLOOKUP(VALUE(RIGHT(G30,3)),#REF!,5,FALSE),IF(LEFT(G30,4)="SPDA",VLOOKUP(VALUE(RIGHT(G30,3)),'SPDA-COMP'!B:J,5,FALSE),IF(LEFT(G30,4)="SDAI",VLOOKUP(VALUE(RIGHT(G30,3)),#REF!,5,FALSE),IF(LEFT(G30,5)="IMPER",VLOOKUP(VALUE(RIGHT(G30,3)),#REF!,5,FALSE),IF(LEFT(G30,5)="LABOR",VLOOKUP(VALUE(RIGHT(G30,6)),#REF!,6,FALSE))))))))))))))))</f>
        <v>#REF!</v>
      </c>
      <c r="D30" s="74" t="e">
        <f>ROUND(VLOOKUP(A30,#REF!,8,FALSE),2)</f>
        <v>#REF!</v>
      </c>
      <c r="E30" s="74" t="e">
        <f>IF(LEFT(G30,3)="ARQ",VLOOKUP(VALUE(RIGHT(G30,3)),#REF!,9,FALSE),IF(LEFT(G30,3)="SCI",VLOOKUP(VALUE(RIGHT(G30,3)),#REF!,9,FALSE),IF(LEFT(G30,3)="SCE",VLOOKUP(VALUE(RIGHT(G30,3)),#REF!,9,FALSE),IF(LEFT(G30,3)="EST",VLOOKUP(VALUE(RIGHT(G30,3)),#REF!,9,FALSE),IF(LEFT(G30,3)="HID",VLOOKUP(VALUE(RIGHT(G30,3)),#REF!,9,FALSE),IF(LEFT(G30,3)="INC",VLOOKUP(VALUE(RIGHT(G30,3)),#REF!,9,FALSE),IF(LEFT(G30,3)="ELE",VLOOKUP(VALUE(RIGHT(G30,3)),#REF!,9,FALSE),IF(LEFT(G30,3)="CAB",VLOOKUP(VALUE(RIGHT(G30,3)),'ADM-COMP'!B:J,9,FALSE),IF(LEFT(G30,3)="SEG",VLOOKUP(VALUE(RIGHT(G30,3)),#REF!,9,FALSE),IF(LEFT(G30,3)="CLI",VLOOKUP(VALUE(RIGHT(G30,3)),#REF!,9,FALSE),IF(LEFT(G30,4)="IMPL",VLOOKUP(VALUE(RIGHT(G30,3)),#REF!,9,FALSE),IF(LEFT(G30,4)="SPDA",VLOOKUP(VALUE(RIGHT(G30,3)),'SPDA-COMP'!B:J,9,FALSE),IF(LEFT(G30,4)="SDAI",VLOOKUP(VALUE(RIGHT(G30,3)),#REF!,9,FALSE),IF(LEFT(G30,5)="IMPER",VLOOKUP(VALUE(RIGHT(G30,3)),#REF!,9,FALSE),IF(LEFT(G30,5)="LABOR",VLOOKUP(VALUE(RIGHT(G30,6)),#REF!,4,FALSE))))))))))))))))</f>
        <v>#REF!</v>
      </c>
      <c r="F30" s="31" t="e">
        <f t="shared" si="0"/>
        <v>#REF!</v>
      </c>
      <c r="G30" s="152" t="s">
        <v>433</v>
      </c>
      <c r="H30" s="51"/>
    </row>
    <row r="31" spans="1:9" s="11" customFormat="1" ht="51">
      <c r="A31" s="37" t="s">
        <v>319</v>
      </c>
      <c r="B31" s="29" t="e">
        <f>IF(LEFT(G31,3)="ARQ",VLOOKUP(VALUE(RIGHT(G31,3)),#REF!,4,FALSE),IF(LEFT(G31,3)="SCI",VLOOKUP(VALUE(RIGHT(G31,3)),#REF!,4,FALSE),IF(LEFT(G31,3)="SCE",VLOOKUP(VALUE(RIGHT(G31,3)),#REF!,4,FALSE),IF(LEFT(G31,3)="EST",VLOOKUP(VALUE(RIGHT(G31,3)),#REF!,4,FALSE),IF(LEFT(G31,3)="HID",VLOOKUP(VALUE(RIGHT(G31,3)),#REF!,4,FALSE),IF(LEFT(G31,3)="INC",VLOOKUP(VALUE(RIGHT(G31,3)),#REF!,4,FALSE),IF(LEFT(G31,3)="ELE",VLOOKUP(VALUE(RIGHT(G31,3)),#REF!,4,FALSE),IF(LEFT(G31,3)="CAB",VLOOKUP(VALUE(RIGHT(G31,3)),'ADM-COMP'!B:J,4,FALSE),IF(LEFT(G31,3)="SEG",VLOOKUP(VALUE(RIGHT(G31,3)),#REF!,4,FALSE),IF(LEFT(G31,3)="CLI",VLOOKUP(VALUE(RIGHT(G31,3)),#REF!,4,FALSE),IF(LEFT(G31,4)="IMPL",VLOOKUP(VALUE(RIGHT(G31,3)),#REF!,4,FALSE),IF(LEFT(G31,4)="SPDA",VLOOKUP(VALUE(RIGHT(G31,3)),'SPDA-COMP'!B:J,4,FALSE),IF(LEFT(G31,4)="SDAI",VLOOKUP(VALUE(RIGHT(G31,3)),#REF!,4,FALSE),IF(LEFT(G31,5)="IMPER",VLOOKUP(VALUE(RIGHT(G31,3)),#REF!,4,FALSE),IF(LEFT(G31,5)="LABOR",VLOOKUP(VALUE(RIGHT(G31,6)),#REF!,5,FALSE))))))))))))))))</f>
        <v>#REF!</v>
      </c>
      <c r="C31" s="30" t="e">
        <f>IF(LEFT(G31,3)="ARQ",VLOOKUP(VALUE(RIGHT(G31,3)),#REF!,5,FALSE),IF(LEFT(G31,3)="SCI",VLOOKUP(VALUE(RIGHT(G31,3)),#REF!,5,FALSE),IF(LEFT(G31,3)="SCE",VLOOKUP(VALUE(RIGHT(G31,3)),#REF!,5,FALSE),IF(LEFT(G31,3)="EST",VLOOKUP(VALUE(RIGHT(G31,3)),#REF!,5,FALSE),IF(LEFT(G31,3)="HID",VLOOKUP(VALUE(RIGHT(G31,3)),#REF!,5,FALSE),IF(LEFT(G31,3)="INC",VLOOKUP(VALUE(RIGHT(G31,3)),#REF!,5,FALSE),IF(LEFT(G31,3)="ELE",VLOOKUP(VALUE(RIGHT(G31,3)),#REF!,5,FALSE),IF(LEFT(G31,3)="CAB",VLOOKUP(VALUE(RIGHT(G31,3)),'ADM-COMP'!B:J,5,FALSE),IF(LEFT(G31,3)="SEG",VLOOKUP(VALUE(RIGHT(G31,3)),#REF!,5,FALSE),IF(LEFT(G31,3)="CLI",VLOOKUP(VALUE(RIGHT(G31,3)),#REF!,5,FALSE),IF(LEFT(G31,4)="IMPL",VLOOKUP(VALUE(RIGHT(G31,3)),#REF!,5,FALSE),IF(LEFT(G31,4)="SPDA",VLOOKUP(VALUE(RIGHT(G31,3)),'SPDA-COMP'!B:J,5,FALSE),IF(LEFT(G31,4)="SDAI",VLOOKUP(VALUE(RIGHT(G31,3)),#REF!,5,FALSE),IF(LEFT(G31,5)="IMPER",VLOOKUP(VALUE(RIGHT(G31,3)),#REF!,5,FALSE),IF(LEFT(G31,5)="LABOR",VLOOKUP(VALUE(RIGHT(G31,6)),#REF!,6,FALSE))))))))))))))))</f>
        <v>#REF!</v>
      </c>
      <c r="D31" s="74" t="e">
        <f>ROUND(VLOOKUP(A31,#REF!,8,FALSE),2)</f>
        <v>#REF!</v>
      </c>
      <c r="E31" s="74" t="e">
        <f>IF(LEFT(G31,3)="ARQ",VLOOKUP(VALUE(RIGHT(G31,3)),#REF!,9,FALSE),IF(LEFT(G31,3)="SCI",VLOOKUP(VALUE(RIGHT(G31,3)),#REF!,9,FALSE),IF(LEFT(G31,3)="SCE",VLOOKUP(VALUE(RIGHT(G31,3)),#REF!,9,FALSE),IF(LEFT(G31,3)="EST",VLOOKUP(VALUE(RIGHT(G31,3)),#REF!,9,FALSE),IF(LEFT(G31,3)="HID",VLOOKUP(VALUE(RIGHT(G31,3)),#REF!,9,FALSE),IF(LEFT(G31,3)="INC",VLOOKUP(VALUE(RIGHT(G31,3)),#REF!,9,FALSE),IF(LEFT(G31,3)="ELE",VLOOKUP(VALUE(RIGHT(G31,3)),#REF!,9,FALSE),IF(LEFT(G31,3)="CAB",VLOOKUP(VALUE(RIGHT(G31,3)),'ADM-COMP'!B:J,9,FALSE),IF(LEFT(G31,3)="SEG",VLOOKUP(VALUE(RIGHT(G31,3)),#REF!,9,FALSE),IF(LEFT(G31,3)="CLI",VLOOKUP(VALUE(RIGHT(G31,3)),#REF!,9,FALSE),IF(LEFT(G31,4)="IMPL",VLOOKUP(VALUE(RIGHT(G31,3)),#REF!,9,FALSE),IF(LEFT(G31,4)="SPDA",VLOOKUP(VALUE(RIGHT(G31,3)),'SPDA-COMP'!B:J,9,FALSE),IF(LEFT(G31,4)="SDAI",VLOOKUP(VALUE(RIGHT(G31,3)),#REF!,9,FALSE),IF(LEFT(G31,5)="IMPER",VLOOKUP(VALUE(RIGHT(G31,3)),#REF!,9,FALSE),IF(LEFT(G31,5)="LABOR",VLOOKUP(VALUE(RIGHT(G31,6)),#REF!,4,FALSE))))))))))))))))</f>
        <v>#REF!</v>
      </c>
      <c r="F31" s="31" t="e">
        <f t="shared" si="0"/>
        <v>#REF!</v>
      </c>
      <c r="G31" s="38" t="s">
        <v>423</v>
      </c>
      <c r="H31" s="51"/>
    </row>
    <row r="32" spans="1:9" s="11" customFormat="1" ht="38.25">
      <c r="A32" s="37" t="s">
        <v>257</v>
      </c>
      <c r="B32" s="29" t="e">
        <f>IF(LEFT(G32,3)="ARQ",VLOOKUP(VALUE(RIGHT(G32,3)),#REF!,4,FALSE),IF(LEFT(G32,3)="SCI",VLOOKUP(VALUE(RIGHT(G32,3)),#REF!,4,FALSE),IF(LEFT(G32,3)="SCE",VLOOKUP(VALUE(RIGHT(G32,3)),#REF!,4,FALSE),IF(LEFT(G32,3)="EST",VLOOKUP(VALUE(RIGHT(G32,3)),#REF!,4,FALSE),IF(LEFT(G32,3)="HID",VLOOKUP(VALUE(RIGHT(G32,3)),#REF!,4,FALSE),IF(LEFT(G32,3)="INC",VLOOKUP(VALUE(RIGHT(G32,3)),#REF!,4,FALSE),IF(LEFT(G32,3)="ELE",VLOOKUP(VALUE(RIGHT(G32,3)),#REF!,4,FALSE),IF(LEFT(G32,3)="CAB",VLOOKUP(VALUE(RIGHT(G32,3)),'ADM-COMP'!B:J,4,FALSE),IF(LEFT(G32,3)="SEG",VLOOKUP(VALUE(RIGHT(G32,3)),#REF!,4,FALSE),IF(LEFT(G32,3)="CLI",VLOOKUP(VALUE(RIGHT(G32,3)),#REF!,4,FALSE),IF(LEFT(G32,4)="IMPL",VLOOKUP(VALUE(RIGHT(G32,3)),#REF!,4,FALSE),IF(LEFT(G32,4)="SPDA",VLOOKUP(VALUE(RIGHT(G32,3)),'SPDA-COMP'!B:J,4,FALSE),IF(LEFT(G32,4)="SDAI",VLOOKUP(VALUE(RIGHT(G32,3)),#REF!,4,FALSE),IF(LEFT(G32,5)="IMPER",VLOOKUP(VALUE(RIGHT(G32,3)),#REF!,4,FALSE),IF(LEFT(G32,5)="LABOR",VLOOKUP(VALUE(RIGHT(G32,6)),#REF!,5,FALSE))))))))))))))))</f>
        <v>#REF!</v>
      </c>
      <c r="C32" s="30" t="e">
        <f>IF(LEFT(G32,3)="ARQ",VLOOKUP(VALUE(RIGHT(G32,3)),#REF!,5,FALSE),IF(LEFT(G32,3)="SCI",VLOOKUP(VALUE(RIGHT(G32,3)),#REF!,5,FALSE),IF(LEFT(G32,3)="SCE",VLOOKUP(VALUE(RIGHT(G32,3)),#REF!,5,FALSE),IF(LEFT(G32,3)="EST",VLOOKUP(VALUE(RIGHT(G32,3)),#REF!,5,FALSE),IF(LEFT(G32,3)="HID",VLOOKUP(VALUE(RIGHT(G32,3)),#REF!,5,FALSE),IF(LEFT(G32,3)="INC",VLOOKUP(VALUE(RIGHT(G32,3)),#REF!,5,FALSE),IF(LEFT(G32,3)="ELE",VLOOKUP(VALUE(RIGHT(G32,3)),#REF!,5,FALSE),IF(LEFT(G32,3)="CAB",VLOOKUP(VALUE(RIGHT(G32,3)),'ADM-COMP'!B:J,5,FALSE),IF(LEFT(G32,3)="SEG",VLOOKUP(VALUE(RIGHT(G32,3)),#REF!,5,FALSE),IF(LEFT(G32,3)="CLI",VLOOKUP(VALUE(RIGHT(G32,3)),#REF!,5,FALSE),IF(LEFT(G32,4)="IMPL",VLOOKUP(VALUE(RIGHT(G32,3)),#REF!,5,FALSE),IF(LEFT(G32,4)="SPDA",VLOOKUP(VALUE(RIGHT(G32,3)),'SPDA-COMP'!B:J,5,FALSE),IF(LEFT(G32,4)="SDAI",VLOOKUP(VALUE(RIGHT(G32,3)),#REF!,5,FALSE),IF(LEFT(G32,5)="IMPER",VLOOKUP(VALUE(RIGHT(G32,3)),#REF!,5,FALSE),IF(LEFT(G32,5)="LABOR",VLOOKUP(VALUE(RIGHT(G32,6)),#REF!,6,FALSE))))))))))))))))</f>
        <v>#REF!</v>
      </c>
      <c r="D32" s="74" t="e">
        <f>ROUND(VLOOKUP(A32,#REF!,8,FALSE),2)</f>
        <v>#REF!</v>
      </c>
      <c r="E32" s="74" t="e">
        <f>IF(LEFT(G32,3)="ARQ",VLOOKUP(VALUE(RIGHT(G32,3)),#REF!,9,FALSE),IF(LEFT(G32,3)="SCI",VLOOKUP(VALUE(RIGHT(G32,3)),#REF!,9,FALSE),IF(LEFT(G32,3)="SCE",VLOOKUP(VALUE(RIGHT(G32,3)),#REF!,9,FALSE),IF(LEFT(G32,3)="EST",VLOOKUP(VALUE(RIGHT(G32,3)),#REF!,9,FALSE),IF(LEFT(G32,3)="HID",VLOOKUP(VALUE(RIGHT(G32,3)),#REF!,9,FALSE),IF(LEFT(G32,3)="INC",VLOOKUP(VALUE(RIGHT(G32,3)),#REF!,9,FALSE),IF(LEFT(G32,3)="ELE",VLOOKUP(VALUE(RIGHT(G32,3)),#REF!,9,FALSE),IF(LEFT(G32,3)="CAB",VLOOKUP(VALUE(RIGHT(G32,3)),'ADM-COMP'!B:J,9,FALSE),IF(LEFT(G32,3)="SEG",VLOOKUP(VALUE(RIGHT(G32,3)),#REF!,9,FALSE),IF(LEFT(G32,3)="CLI",VLOOKUP(VALUE(RIGHT(G32,3)),#REF!,9,FALSE),IF(LEFT(G32,4)="IMPL",VLOOKUP(VALUE(RIGHT(G32,3)),#REF!,9,FALSE),IF(LEFT(G32,4)="SPDA",VLOOKUP(VALUE(RIGHT(G32,3)),'SPDA-COMP'!B:J,9,FALSE),IF(LEFT(G32,4)="SDAI",VLOOKUP(VALUE(RIGHT(G32,3)),#REF!,9,FALSE),IF(LEFT(G32,5)="IMPER",VLOOKUP(VALUE(RIGHT(G32,3)),#REF!,9,FALSE),IF(LEFT(G32,5)="LABOR",VLOOKUP(VALUE(RIGHT(G32,6)),#REF!,4,FALSE))))))))))))))))</f>
        <v>#REF!</v>
      </c>
      <c r="F32" s="31" t="e">
        <f t="shared" si="0"/>
        <v>#REF!</v>
      </c>
      <c r="G32" s="38" t="s">
        <v>506</v>
      </c>
      <c r="H32" s="51"/>
    </row>
    <row r="33" spans="1:9" s="11" customFormat="1">
      <c r="A33" s="37" t="s">
        <v>123</v>
      </c>
      <c r="B33" s="29" t="e">
        <f>IF(LEFT(G33,3)="ARQ",VLOOKUP(VALUE(RIGHT(G33,3)),#REF!,4,FALSE),IF(LEFT(G33,3)="SCI",VLOOKUP(VALUE(RIGHT(G33,3)),#REF!,4,FALSE),IF(LEFT(G33,3)="TRP",VLOOKUP(VALUE(RIGHT(G33,3)),#REF!,4,FALSE),IF(LEFT(G33,3)="EST",VLOOKUP(VALUE(RIGHT(G33,3)),#REF!,4,FALSE),IF(LEFT(G33,3)="HID",VLOOKUP(VALUE(RIGHT(G33,3)),#REF!,4,FALSE),IF(LEFT(G33,3)="INC",VLOOKUP(VALUE(RIGHT(G33,3)),#REF!,4,FALSE),IF(LEFT(G33,3)="ELE",VLOOKUP(VALUE(RIGHT(G33,3)),#REF!,4,FALSE),IF(LEFT(G33,3)="CAB",VLOOKUP(VALUE(RIGHT(G33,3)),'ADM-COMP'!B:J,4,FALSE),IF(LEFT(G33,3)="SEG",VLOOKUP(VALUE(RIGHT(G33,3)),#REF!,4,FALSE),IF(LEFT(G33,3)="CLI",VLOOKUP(VALUE(RIGHT(G33,3)),#REF!,4,FALSE),IF(LEFT(G33,4)="IMPL",VLOOKUP(VALUE(RIGHT(G33,3)),#REF!,4,FALSE),IF(LEFT(G33,4)="SPDA",VLOOKUP(VALUE(RIGHT(G33,3)),'SPDA-COMP'!B:J,4,FALSE),IF(LEFT(G33,4)="SDAI",VLOOKUP(VALUE(RIGHT(G33,3)),#REF!,4,FALSE),IF(LEFT(G33,5)="IMPER",VLOOKUP(VALUE(RIGHT(G33,3)),#REF!,4,FALSE),IF(LEFT(G33,5)="LABOR",VLOOKUP(VALUE(RIGHT(G33,6)),#REF!,5,FALSE))))))))))))))))</f>
        <v>#REF!</v>
      </c>
      <c r="C33" s="30" t="e">
        <f>IF(LEFT(G33,3)="ARQ",VLOOKUP(VALUE(RIGHT(G33,3)),#REF!,5,FALSE),IF(LEFT(G33,3)="SCI",VLOOKUP(VALUE(RIGHT(G33,3)),#REF!,5,FALSE),IF(LEFT(G33,3)="SCE",VLOOKUP(VALUE(RIGHT(G33,3)),#REF!,5,FALSE),IF(LEFT(G33,3)="EST",VLOOKUP(VALUE(RIGHT(G33,3)),#REF!,5,FALSE),IF(LEFT(G33,3)="HID",VLOOKUP(VALUE(RIGHT(G33,3)),#REF!,5,FALSE),IF(LEFT(G33,3)="INC",VLOOKUP(VALUE(RIGHT(G33,3)),#REF!,5,FALSE),IF(LEFT(G33,3)="ELE",VLOOKUP(VALUE(RIGHT(G33,3)),#REF!,5,FALSE),IF(LEFT(G33,3)="CAB",VLOOKUP(VALUE(RIGHT(G33,3)),'ADM-COMP'!B:J,5,FALSE),IF(LEFT(G33,3)="SEG",VLOOKUP(VALUE(RIGHT(G33,3)),#REF!,5,FALSE),IF(LEFT(G33,3)="CLI",VLOOKUP(VALUE(RIGHT(G33,3)),#REF!,5,FALSE),IF(LEFT(G33,4)="IMPL",VLOOKUP(VALUE(RIGHT(G33,3)),#REF!,5,FALSE),IF(LEFT(G33,4)="SPDA",VLOOKUP(VALUE(RIGHT(G33,3)),'SPDA-COMP'!B:J,5,FALSE),IF(LEFT(G33,4)="SDAI",VLOOKUP(VALUE(RIGHT(G33,3)),#REF!,5,FALSE),IF(LEFT(G33,5)="IMPER",VLOOKUP(VALUE(RIGHT(G33,3)),#REF!,5,FALSE),IF(LEFT(G33,5)="LABOR",VLOOKUP(VALUE(RIGHT(G33,6)),#REF!,6,FALSE))))))))))))))))</f>
        <v>#REF!</v>
      </c>
      <c r="D33" s="74" t="e">
        <f>ROUND(VLOOKUP(A33,#REF!,8,FALSE),2)</f>
        <v>#REF!</v>
      </c>
      <c r="E33" s="74" t="e">
        <f>IF(LEFT(G33,3)="ARQ",VLOOKUP(VALUE(RIGHT(G33,3)),#REF!,9,FALSE),IF(LEFT(G33,3)="SCI",VLOOKUP(VALUE(RIGHT(G33,3)),#REF!,9,FALSE),IF(LEFT(G33,3)="SCE",VLOOKUP(VALUE(RIGHT(G33,3)),#REF!,9,FALSE),IF(LEFT(G33,3)="EST",VLOOKUP(VALUE(RIGHT(G33,3)),#REF!,9,FALSE),IF(LEFT(G33,3)="HID",VLOOKUP(VALUE(RIGHT(G33,3)),#REF!,9,FALSE),IF(LEFT(G33,3)="INC",VLOOKUP(VALUE(RIGHT(G33,3)),#REF!,9,FALSE),IF(LEFT(G33,3)="ELE",VLOOKUP(VALUE(RIGHT(G33,3)),#REF!,9,FALSE),IF(LEFT(G33,3)="CAB",VLOOKUP(VALUE(RIGHT(G33,3)),'ADM-COMP'!B:J,9,FALSE),IF(LEFT(G33,3)="SEG",VLOOKUP(VALUE(RIGHT(G33,3)),#REF!,9,FALSE),IF(LEFT(G33,3)="CLI",VLOOKUP(VALUE(RIGHT(G33,3)),#REF!,9,FALSE),IF(LEFT(G33,4)="IMPL",VLOOKUP(VALUE(RIGHT(G33,3)),#REF!,9,FALSE),IF(LEFT(G33,4)="SPDA",VLOOKUP(VALUE(RIGHT(G33,3)),'SPDA-COMP'!B:J,9,FALSE),IF(LEFT(G33,4)="SDAI",VLOOKUP(VALUE(RIGHT(G33,3)),#REF!,9,FALSE),IF(LEFT(G33,5)="IMPER",VLOOKUP(VALUE(RIGHT(G33,3)),#REF!,9,FALSE),IF(LEFT(G33,5)="LABOR",VLOOKUP(VALUE(RIGHT(G33,6)),#REF!,4,FALSE))))))))))))))))</f>
        <v>#REF!</v>
      </c>
      <c r="F33" s="31" t="e">
        <f t="shared" si="0"/>
        <v>#REF!</v>
      </c>
      <c r="G33" s="38" t="s">
        <v>210</v>
      </c>
      <c r="H33" s="51"/>
    </row>
    <row r="34" spans="1:9" s="11" customFormat="1" ht="25.5">
      <c r="A34" s="100" t="s">
        <v>402</v>
      </c>
      <c r="B34" s="29" t="s">
        <v>832</v>
      </c>
      <c r="C34" s="30" t="e">
        <f>IF(LEFT(G34,3)="ARQ",VLOOKUP(VALUE(RIGHT(G34,3)),#REF!,5,FALSE),IF(LEFT(G34,3)="GAS",VLOOKUP(VALUE(RIGHT(G34,3)),#REF!,5,FALSE),IF(LEFT(G34,3)="SCE",VLOOKUP(VALUE(RIGHT(G34,3)),#REF!,5,FALSE),IF(LEFT(G34,3)="EST",VLOOKUP(VALUE(RIGHT(G34,3)),#REF!,5,FALSE),IF(LEFT(G34,3)="HID",VLOOKUP(VALUE(RIGHT(G34,3)),#REF!,5,FALSE),IF(LEFT(G34,3)="INC",VLOOKUP(VALUE(RIGHT(G34,3)),#REF!,5,FALSE),IF(LEFT(G34,3)="ELE",VLOOKUP(VALUE(RIGHT(G34,3)),#REF!,5,FALSE),IF(LEFT(G34,3)="CAB",VLOOKUP(VALUE(RIGHT(G34,3)),'ADM-COMP'!B:J,5,FALSE),IF(LEFT(G34,3)="SEG",VLOOKUP(VALUE(RIGHT(G34,3)),#REF!,5,FALSE),IF(LEFT(G34,3)="CLI",VLOOKUP(VALUE(RIGHT(G34,3)),#REF!,5,FALSE),IF(LEFT(G34,4)="IMPL",VLOOKUP(VALUE(RIGHT(G34,3)),#REF!,5,FALSE),IF(LEFT(G34,4)="SPDA",VLOOKUP(VALUE(RIGHT(G34,3)),'SPDA-COMP'!B:J,5,FALSE),IF(LEFT(G34,4)="SDAI",VLOOKUP(VALUE(RIGHT(G34,3)),#REF!,5,FALSE),IF(LEFT(G34,5)="IMPER",VLOOKUP(VALUE(RIGHT(G34,3)),#REF!,5,FALSE),IF(LEFT(G34,5)="LABOR",VLOOKUP(VALUE(RIGHT(G34,6)),#REF!,6,FALSE))))))))))))))))</f>
        <v>#REF!</v>
      </c>
      <c r="D34" s="74" t="e">
        <f>ROUND(VLOOKUP(A34,#REF!,8,FALSE),2)</f>
        <v>#REF!</v>
      </c>
      <c r="E34" s="74" t="e">
        <f>IF(LEFT(G34,3)="ARQ",VLOOKUP(VALUE(RIGHT(G34,3)),#REF!,9,FALSE),IF(LEFT(G34,3)="GAS",VLOOKUP(VALUE(RIGHT(G34,3)),#REF!,9,FALSE),IF(LEFT(G34,3)="SCE",VLOOKUP(VALUE(RIGHT(G34,3)),#REF!,9,FALSE),IF(LEFT(G34,3)="EST",VLOOKUP(VALUE(RIGHT(G34,3)),#REF!,9,FALSE),IF(LEFT(G34,3)="HID",VLOOKUP(VALUE(RIGHT(G34,3)),#REF!,9,FALSE),IF(LEFT(G34,3)="INC",VLOOKUP(VALUE(RIGHT(G34,3)),#REF!,9,FALSE),IF(LEFT(G34,3)="ELE",VLOOKUP(VALUE(RIGHT(G34,3)),#REF!,9,FALSE),IF(LEFT(G34,3)="CAB",VLOOKUP(VALUE(RIGHT(G34,3)),'ADM-COMP'!B:J,9,FALSE),IF(LEFT(G34,3)="SEG",VLOOKUP(VALUE(RIGHT(G34,3)),#REF!,9,FALSE),IF(LEFT(G34,3)="CLI",VLOOKUP(VALUE(RIGHT(G34,3)),#REF!,9,FALSE),IF(LEFT(G34,4)="IMPL",VLOOKUP(VALUE(RIGHT(G34,3)),#REF!,9,FALSE),IF(LEFT(G34,4)="SPDA",VLOOKUP(VALUE(RIGHT(G34,3)),'SPDA-COMP'!B:J,9,FALSE),IF(LEFT(G34,4)="SDAI",VLOOKUP(VALUE(RIGHT(G34,3)),#REF!,9,FALSE),IF(LEFT(G34,5)="IMPER",VLOOKUP(VALUE(RIGHT(G34,3)),#REF!,9,FALSE),IF(LEFT(G34,5)="LABOR",VLOOKUP(VALUE(RIGHT(G34,6)),#REF!,4,FALSE))))))))))))))))</f>
        <v>#REF!</v>
      </c>
      <c r="F34" s="31" t="e">
        <f t="shared" si="0"/>
        <v>#REF!</v>
      </c>
      <c r="G34" s="152" t="s">
        <v>807</v>
      </c>
      <c r="H34" s="51"/>
    </row>
    <row r="35" spans="1:9" s="80" customFormat="1">
      <c r="A35" s="100" t="s">
        <v>804</v>
      </c>
      <c r="B35" s="86" t="e">
        <f>IF(LEFT(G35,3)="ARQ",VLOOKUP(VALUE(RIGHT(G35,3)),#REF!,4,FALSE),IF(LEFT(G35,3)="EQP",VLOOKUP(VALUE(RIGHT(G35,3)),#REF!,4,FALSE),IF(LEFT(G35,3)="SCE",VLOOKUP(VALUE(RIGHT(G35,3)),#REF!,4,FALSE),IF(LEFT(G35,3)="EST",VLOOKUP(VALUE(RIGHT(G35,3)),#REF!,4,FALSE),IF(LEFT(G35,3)="HID",VLOOKUP(VALUE(RIGHT(G35,3)),#REF!,4,FALSE),IF(LEFT(G35,3)="INC",VLOOKUP(VALUE(RIGHT(G35,3)),#REF!,4,FALSE),IF(LEFT(G35,3)="ELE",VLOOKUP(VALUE(RIGHT(G35,3)),#REF!,4,FALSE),IF(LEFT(G35,3)="CAB",VLOOKUP(VALUE(RIGHT(G35,3)),'ADM-COMP'!B:J,4,FALSE),IF(LEFT(G35,3)="SEG",VLOOKUP(VALUE(RIGHT(G35,3)),#REF!,4,FALSE),IF(LEFT(G35,3)="CLI",VLOOKUP(VALUE(RIGHT(G35,3)),#REF!,4,FALSE),IF(LEFT(G35,4)="IMPL",VLOOKUP(VALUE(RIGHT(G35,3)),#REF!,4,FALSE),IF(LEFT(G35,4)="SPDA",VLOOKUP(VALUE(RIGHT(G35,3)),'SPDA-COMP'!B:J,4,FALSE),IF(LEFT(G35,4)="SDAI",VLOOKUP(VALUE(RIGHT(G35,3)),#REF!,4,FALSE),IF(LEFT(G35,5)="IMPER",VLOOKUP(VALUE(RIGHT(G35,3)),#REF!,4,FALSE),IF(LEFT(G35,5)="LABOR",VLOOKUP(VALUE(RIGHT(G35,6)),#REF!,5,FALSE))))))))))))))))</f>
        <v>#REF!</v>
      </c>
      <c r="C35" s="30" t="e">
        <f>IF(LEFT(G35,3)="ARQ",VLOOKUP(VALUE(RIGHT(G35,3)),#REF!,5,FALSE),IF(LEFT(G35,3)="eqp",VLOOKUP(VALUE(RIGHT(G35,3)),#REF!,5,FALSE),IF(LEFT(G35,3)="SCE",VLOOKUP(VALUE(RIGHT(G35,3)),#REF!,5,FALSE),IF(LEFT(G35,3)="EST",VLOOKUP(VALUE(RIGHT(G35,3)),#REF!,5,FALSE),IF(LEFT(G35,3)="HID",VLOOKUP(VALUE(RIGHT(G35,3)),#REF!,5,FALSE),IF(LEFT(G35,3)="INC",VLOOKUP(VALUE(RIGHT(G35,3)),#REF!,5,FALSE),IF(LEFT(G35,3)="ELE",VLOOKUP(VALUE(RIGHT(G35,3)),#REF!,5,FALSE),IF(LEFT(G35,3)="CAB",VLOOKUP(VALUE(RIGHT(G35,3)),'ADM-COMP'!B:J,5,FALSE),IF(LEFT(G35,3)="SEG",VLOOKUP(VALUE(RIGHT(G35,3)),#REF!,5,FALSE),IF(LEFT(G35,3)="CLI",VLOOKUP(VALUE(RIGHT(G35,3)),#REF!,5,FALSE),IF(LEFT(G35,4)="IMPL",VLOOKUP(VALUE(RIGHT(G35,3)),#REF!,5,FALSE),IF(LEFT(G35,4)="SPDA",VLOOKUP(VALUE(RIGHT(G35,3)),'SPDA-COMP'!B:J,5,FALSE),IF(LEFT(G35,4)="SDAI",VLOOKUP(VALUE(RIGHT(G35,3)),#REF!,5,FALSE),IF(LEFT(G35,5)="IMPER",VLOOKUP(VALUE(RIGHT(G35,3)),#REF!,5,FALSE),IF(LEFT(G35,5)="LABOR",VLOOKUP(VALUE(RIGHT(G35,6)),#REF!,6,FALSE))))))))))))))))</f>
        <v>#REF!</v>
      </c>
      <c r="D35" s="74" t="e">
        <f>ROUND(VLOOKUP(A35,#REF!,8,FALSE),2)</f>
        <v>#REF!</v>
      </c>
      <c r="E35" s="74" t="e">
        <f>IF(LEFT(G35,3)="ARQ",VLOOKUP(VALUE(RIGHT(G35,3)),#REF!,9,FALSE),IF(LEFT(G35,3)="eqp",VLOOKUP(VALUE(RIGHT(G35,3)),#REF!,9,FALSE),IF(LEFT(G35,3)="SCE",VLOOKUP(VALUE(RIGHT(G35,3)),#REF!,9,FALSE),IF(LEFT(G35,3)="EST",VLOOKUP(VALUE(RIGHT(G35,3)),#REF!,9,FALSE),IF(LEFT(G35,3)="HID",VLOOKUP(VALUE(RIGHT(G35,3)),#REF!,9,FALSE),IF(LEFT(G35,3)="INC",VLOOKUP(VALUE(RIGHT(G35,3)),#REF!,9,FALSE),IF(LEFT(G35,3)="ELE",VLOOKUP(VALUE(RIGHT(G35,3)),#REF!,9,FALSE),IF(LEFT(G35,3)="CAB",VLOOKUP(VALUE(RIGHT(G35,3)),'ADM-COMP'!B:J,9,FALSE),IF(LEFT(G35,3)="SEG",VLOOKUP(VALUE(RIGHT(G35,3)),#REF!,9,FALSE),IF(LEFT(G35,3)="CLI",VLOOKUP(VALUE(RIGHT(G35,3)),#REF!,9,FALSE),IF(LEFT(G35,4)="IMPL",VLOOKUP(VALUE(RIGHT(G35,3)),#REF!,9,FALSE),IF(LEFT(G35,4)="SPDA",VLOOKUP(VALUE(RIGHT(G35,3)),'SPDA-COMP'!B:J,9,FALSE),IF(LEFT(G35,4)="SDAI",VLOOKUP(VALUE(RIGHT(G35,3)),#REF!,9,FALSE),IF(LEFT(G35,5)="IMPER",VLOOKUP(VALUE(RIGHT(G35,3)),#REF!,9,FALSE),IF(LEFT(G35,5)="LABOR",VLOOKUP(VALUE(RIGHT(G35,6)),#REF!,4,FALSE))))))))))))))))</f>
        <v>#REF!</v>
      </c>
      <c r="F35" s="31" t="e">
        <f t="shared" si="0"/>
        <v>#REF!</v>
      </c>
      <c r="G35" s="152" t="s">
        <v>830</v>
      </c>
      <c r="H35" s="51"/>
    </row>
    <row r="36" spans="1:9" s="11" customFormat="1">
      <c r="A36" s="37" t="s">
        <v>127</v>
      </c>
      <c r="B36" s="29" t="e">
        <f>IF(LEFT(G36,3)="ARQ",VLOOKUP(VALUE(RIGHT(G36,3)),#REF!,4,FALSE),IF(LEFT(G36,3)="SCI",VLOOKUP(VALUE(RIGHT(G36,3)),#REF!,4,FALSE),IF(LEFT(G36,3)="SCE",VLOOKUP(VALUE(RIGHT(G36,3)),#REF!,4,FALSE),IF(LEFT(G36,3)="EST",VLOOKUP(VALUE(RIGHT(G36,3)),#REF!,4,FALSE),IF(LEFT(G36,3)="HID",VLOOKUP(VALUE(RIGHT(G36,3)),#REF!,4,FALSE),IF(LEFT(G36,3)="INC",VLOOKUP(VALUE(RIGHT(G36,3)),#REF!,4,FALSE),IF(LEFT(G36,3)="ELE",VLOOKUP(VALUE(RIGHT(G36,3)),#REF!,4,FALSE),IF(LEFT(G36,3)="CAB",VLOOKUP(VALUE(RIGHT(G36,3)),'ADM-COMP'!B:J,4,FALSE),IF(LEFT(G36,3)="SEG",VLOOKUP(VALUE(RIGHT(G36,3)),#REF!,4,FALSE),IF(LEFT(G36,3)="CLI",VLOOKUP(VALUE(RIGHT(G36,3)),#REF!,4,FALSE),IF(LEFT(G36,4)="IMPL",VLOOKUP(VALUE(RIGHT(G36,3)),#REF!,4,FALSE),IF(LEFT(G36,4)="SPDA",VLOOKUP(VALUE(RIGHT(G36,3)),'SPDA-COMP'!B:J,4,FALSE),IF(LEFT(G36,4)="SDAI",VLOOKUP(VALUE(RIGHT(G36,3)),#REF!,4,FALSE),IF(LEFT(G36,5)="IMPER",VLOOKUP(VALUE(RIGHT(G36,3)),#REF!,4,FALSE),IF(LEFT(G36,5)="LABOR",VLOOKUP(VALUE(RIGHT(G36,6)),#REF!,5,FALSE))))))))))))))))</f>
        <v>#REF!</v>
      </c>
      <c r="C36" s="30" t="e">
        <f>IF(LEFT(G36,3)="ARQ",VLOOKUP(VALUE(RIGHT(G36,3)),#REF!,5,FALSE),IF(LEFT(G36,3)="SCI",VLOOKUP(VALUE(RIGHT(G36,3)),#REF!,5,FALSE),IF(LEFT(G36,3)="SCE",VLOOKUP(VALUE(RIGHT(G36,3)),#REF!,5,FALSE),IF(LEFT(G36,3)="EST",VLOOKUP(VALUE(RIGHT(G36,3)),#REF!,5,FALSE),IF(LEFT(G36,3)="HID",VLOOKUP(VALUE(RIGHT(G36,3)),#REF!,5,FALSE),IF(LEFT(G36,3)="INC",VLOOKUP(VALUE(RIGHT(G36,3)),#REF!,5,FALSE),IF(LEFT(G36,3)="ELE",VLOOKUP(VALUE(RIGHT(G36,3)),#REF!,5,FALSE),IF(LEFT(G36,3)="CAB",VLOOKUP(VALUE(RIGHT(G36,3)),'ADM-COMP'!B:J,5,FALSE),IF(LEFT(G36,3)="SEG",VLOOKUP(VALUE(RIGHT(G36,3)),#REF!,5,FALSE),IF(LEFT(G36,3)="CLI",VLOOKUP(VALUE(RIGHT(G36,3)),#REF!,5,FALSE),IF(LEFT(G36,4)="IMPL",VLOOKUP(VALUE(RIGHT(G36,3)),#REF!,5,FALSE),IF(LEFT(G36,4)="SPDA",VLOOKUP(VALUE(RIGHT(G36,3)),'SPDA-COMP'!B:J,5,FALSE),IF(LEFT(G36,4)="SDAI",VLOOKUP(VALUE(RIGHT(G36,3)),#REF!,5,FALSE),IF(LEFT(G36,5)="IMPER",VLOOKUP(VALUE(RIGHT(G36,3)),#REF!,5,FALSE),IF(LEFT(G36,5)="LABOR",VLOOKUP(VALUE(RIGHT(G36,6)),#REF!,6,FALSE))))))))))))))))</f>
        <v>#REF!</v>
      </c>
      <c r="D36" s="74" t="e">
        <f>ROUND(VLOOKUP(A36,#REF!,8,FALSE),2)</f>
        <v>#REF!</v>
      </c>
      <c r="E36" s="74" t="e">
        <f>IF(LEFT(G36,3)="ARQ",VLOOKUP(VALUE(RIGHT(G36,3)),#REF!,9,FALSE),IF(LEFT(G36,3)="SCI",VLOOKUP(VALUE(RIGHT(G36,3)),#REF!,9,FALSE),IF(LEFT(G36,3)="SCE",VLOOKUP(VALUE(RIGHT(G36,3)),#REF!,9,FALSE),IF(LEFT(G36,3)="EST",VLOOKUP(VALUE(RIGHT(G36,3)),#REF!,9,FALSE),IF(LEFT(G36,3)="HID",VLOOKUP(VALUE(RIGHT(G36,3)),#REF!,9,FALSE),IF(LEFT(G36,3)="INC",VLOOKUP(VALUE(RIGHT(G36,3)),#REF!,9,FALSE),IF(LEFT(G36,3)="ELE",VLOOKUP(VALUE(RIGHT(G36,3)),#REF!,9,FALSE),IF(LEFT(G36,3)="CAB",VLOOKUP(VALUE(RIGHT(G36,3)),'ADM-COMP'!B:J,9,FALSE),IF(LEFT(G36,3)="SEG",VLOOKUP(VALUE(RIGHT(G36,3)),#REF!,9,FALSE),IF(LEFT(G36,3)="CLI",VLOOKUP(VALUE(RIGHT(G36,3)),#REF!,9,FALSE),IF(LEFT(G36,4)="IMPL",VLOOKUP(VALUE(RIGHT(G36,3)),#REF!,9,FALSE),IF(LEFT(G36,4)="SPDA",VLOOKUP(VALUE(RIGHT(G36,3)),'SPDA-COMP'!B:J,9,FALSE),IF(LEFT(G36,4)="SDAI",VLOOKUP(VALUE(RIGHT(G36,3)),#REF!,9,FALSE),IF(LEFT(G36,5)="IMPER",VLOOKUP(VALUE(RIGHT(G36,3)),#REF!,9,FALSE),IF(LEFT(G36,5)="LABOR",VLOOKUP(VALUE(RIGHT(G36,6)),#REF!,4,FALSE))))))))))))))))</f>
        <v>#REF!</v>
      </c>
      <c r="F36" s="31" t="e">
        <f t="shared" si="0"/>
        <v>#REF!</v>
      </c>
      <c r="G36" s="38" t="s">
        <v>134</v>
      </c>
      <c r="H36" s="51"/>
    </row>
    <row r="37" spans="1:9" s="11" customFormat="1">
      <c r="A37" s="140" t="s">
        <v>1064</v>
      </c>
      <c r="B37" s="86" t="e">
        <f>IF(LEFT(G37,3)="ARQ",VLOOKUP(VALUE(RIGHT(G37,3)),#REF!,4,FALSE),IF(LEFT(G37,3)="SCI",VLOOKUP(VALUE(RIGHT(G37,3)),#REF!,4,FALSE),IF(LEFT(G37,3)="TRP",VLOOKUP(VALUE(RIGHT(G37,3)),#REF!,4,FALSE),IF(LEFT(G37,3)="EST",VLOOKUP(VALUE(RIGHT(G37,3)),#REF!,4,FALSE),IF(LEFT(G37,3)="HID",VLOOKUP(VALUE(RIGHT(G37,3)),#REF!,4,FALSE),IF(LEFT(G37,3)="INC",VLOOKUP(VALUE(RIGHT(G37,3)),#REF!,4,FALSE),IF(LEFT(G37,3)="ELE",VLOOKUP(VALUE(RIGHT(G37,3)),#REF!,4,FALSE),IF(LEFT(G37,3)="CAB",VLOOKUP(VALUE(RIGHT(G37,3)),'ADM-COMP'!B:J,4,FALSE),IF(LEFT(G37,3)="SEG",VLOOKUP(VALUE(RIGHT(G37,3)),#REF!,4,FALSE),IF(LEFT(G37,3)="CLI",VLOOKUP(VALUE(RIGHT(G37,3)),#REF!,4,FALSE),IF(LEFT(G37,4)="IMPL",VLOOKUP(VALUE(RIGHT(G37,3)),#REF!,4,FALSE),IF(LEFT(G37,4)="SPDA",VLOOKUP(VALUE(RIGHT(G37,3)),'SPDA-COMP'!B:J,4,FALSE),IF(LEFT(G37,4)="SDAI",VLOOKUP(VALUE(RIGHT(G37,3)),#REF!,4,FALSE),IF(LEFT(G37,5)="IMPER",VLOOKUP(VALUE(RIGHT(G37,3)),#REF!,4,FALSE),IF(LEFT(G37,5)="LABOR",VLOOKUP(VALUE(RIGHT(G37,6)),#REF!,5,FALSE))))))))))))))))</f>
        <v>#REF!</v>
      </c>
      <c r="C37" s="128" t="e">
        <f>IF(LEFT(G37,3)="ARQ",VLOOKUP(VALUE(RIGHT(G37,3)),#REF!,5,FALSE),IF(LEFT(G37,3)="SCI",VLOOKUP(VALUE(RIGHT(G37,3)),#REF!,5,FALSE),IF(LEFT(G37,3)="TRP",VLOOKUP(VALUE(RIGHT(G37,3)),#REF!,5,FALSE),IF(LEFT(G37,3)="EST",VLOOKUP(VALUE(RIGHT(G37,3)),#REF!,5,FALSE),IF(LEFT(G37,3)="HID",VLOOKUP(VALUE(RIGHT(G37,3)),#REF!,5,FALSE),IF(LEFT(G37,3)="INC",VLOOKUP(VALUE(RIGHT(G37,3)),#REF!,5,FALSE),IF(LEFT(G37,3)="ELE",VLOOKUP(VALUE(RIGHT(G37,3)),#REF!,5,FALSE),IF(LEFT(G37,3)="CAB",VLOOKUP(VALUE(RIGHT(G37,3)),'ADM-COMP'!B:J,5,FALSE),IF(LEFT(G37,3)="SEG",VLOOKUP(VALUE(RIGHT(G37,3)),#REF!,5,FALSE),IF(LEFT(G37,3)="CLI",VLOOKUP(VALUE(RIGHT(G37,3)),#REF!,5,FALSE),IF(LEFT(G37,4)="IMPL",VLOOKUP(VALUE(RIGHT(G37,3)),#REF!,5,FALSE),IF(LEFT(G37,4)="SPDA",VLOOKUP(VALUE(RIGHT(G37,3)),'SPDA-COMP'!B:J,5,FALSE),IF(LEFT(G37,4)="SDAI",VLOOKUP(VALUE(RIGHT(G37,3)),#REF!,5,FALSE),IF(LEFT(G37,5)="IMPER",VLOOKUP(VALUE(RIGHT(G37,3)),#REF!,5,FALSE),IF(LEFT(G37,5)="LABOR",VLOOKUP(VALUE(RIGHT(G37,6)),#REF!,6,FALSE))))))))))))))))</f>
        <v>#REF!</v>
      </c>
      <c r="D37" s="74" t="e">
        <f>ROUND(VLOOKUP(A37,#REF!,8,FALSE),2)</f>
        <v>#REF!</v>
      </c>
      <c r="E37" s="75" t="e">
        <f>IF(LEFT(G37,3)="ARQ",VLOOKUP(VALUE(RIGHT(G37,3)),#REF!,9,FALSE),IF(LEFT(G37,3)="SCI",VLOOKUP(VALUE(RIGHT(G37,3)),#REF!,9,FALSE),IF(LEFT(G37,3)="TRP",VLOOKUP(VALUE(RIGHT(G37,3)),#REF!,9,FALSE),IF(LEFT(G37,3)="EST",VLOOKUP(VALUE(RIGHT(G37,3)),#REF!,9,FALSE),IF(LEFT(G37,3)="HID",VLOOKUP(VALUE(RIGHT(G37,3)),#REF!,9,FALSE),IF(LEFT(G37,3)="INC",VLOOKUP(VALUE(RIGHT(G37,3)),#REF!,9,FALSE),IF(LEFT(G37,3)="ELE",VLOOKUP(VALUE(RIGHT(G37,3)),#REF!,9,FALSE),IF(LEFT(G37,3)="CAB",VLOOKUP(VALUE(RIGHT(G37,3)),'ADM-COMP'!B:J,9,FALSE),IF(LEFT(G37,3)="SEG",VLOOKUP(VALUE(RIGHT(G37,3)),#REF!,9,FALSE),IF(LEFT(G37,3)="CLI",VLOOKUP(VALUE(RIGHT(G37,3)),#REF!,9,FALSE),IF(LEFT(G37,4)="IMPL",VLOOKUP(VALUE(RIGHT(G37,3)),#REF!,9,FALSE),IF(LEFT(G37,4)="SPDA",VLOOKUP(VALUE(RIGHT(G37,3)),'SPDA-COMP'!B:J,9,FALSE),IF(LEFT(G37,4)="SDAI",VLOOKUP(VALUE(RIGHT(G37,3)),#REF!,9,FALSE),IF(LEFT(G37,5)="IMPER",VLOOKUP(VALUE(RIGHT(G37,3)),#REF!,9,FALSE),IF(LEFT(G37,5)="LABOR",VLOOKUP(VALUE(RIGHT(G37,6)),#REF!,4,FALSE))))))))))))))))</f>
        <v>#REF!</v>
      </c>
      <c r="F37" s="129" t="e">
        <f t="shared" si="0"/>
        <v>#REF!</v>
      </c>
      <c r="G37" s="152" t="s">
        <v>1093</v>
      </c>
      <c r="H37" s="51"/>
      <c r="I37" s="11" t="e">
        <f>ROUND(E37/1.2764,2)</f>
        <v>#REF!</v>
      </c>
    </row>
    <row r="38" spans="1:9" s="11" customFormat="1">
      <c r="A38" s="100" t="s">
        <v>412</v>
      </c>
      <c r="B38" s="29" t="e">
        <f>IF(LEFT(G38,3)="ARQ",VLOOKUP(VALUE(RIGHT(G38,3)),#REF!,4,FALSE),IF(LEFT(G38,3)="SCI",VLOOKUP(VALUE(RIGHT(G38,3)),#REF!,4,FALSE),IF(LEFT(G38,3)="SCE",VLOOKUP(VALUE(RIGHT(G38,3)),#REF!,4,FALSE),IF(LEFT(G38,3)="EST",VLOOKUP(VALUE(RIGHT(G38,3)),#REF!,4,FALSE),IF(LEFT(G38,3)="HID",VLOOKUP(VALUE(RIGHT(G38,3)),#REF!,4,FALSE),IF(LEFT(G38,3)="INC",VLOOKUP(VALUE(RIGHT(G38,3)),#REF!,4,FALSE),IF(LEFT(G38,3)="ELE",VLOOKUP(VALUE(RIGHT(G38,3)),#REF!,4,FALSE),IF(LEFT(G38,3)="CAB",VLOOKUP(VALUE(RIGHT(G38,3)),'ADM-COMP'!B:J,4,FALSE),IF(LEFT(G38,3)="SEG",VLOOKUP(VALUE(RIGHT(G38,3)),#REF!,4,FALSE),IF(LEFT(G38,3)="CLI",VLOOKUP(VALUE(RIGHT(G38,3)),#REF!,4,FALSE),IF(LEFT(G38,4)="IMPL",VLOOKUP(VALUE(RIGHT(G38,3)),#REF!,4,FALSE),IF(LEFT(G38,4)="SPDA",VLOOKUP(VALUE(RIGHT(G38,3)),'SPDA-COMP'!B:J,4,FALSE),IF(LEFT(G38,4)="SDAI",VLOOKUP(VALUE(RIGHT(G38,3)),#REF!,4,FALSE),IF(LEFT(G38,5)="IMPER",VLOOKUP(VALUE(RIGHT(G38,3)),#REF!,4,FALSE),IF(LEFT(G38,5)="LABOR",VLOOKUP(VALUE(RIGHT(G38,6)),#REF!,5,FALSE))))))))))))))))</f>
        <v>#REF!</v>
      </c>
      <c r="C38" s="30" t="e">
        <f>IF(LEFT(G38,3)="ARQ",VLOOKUP(VALUE(RIGHT(G38,3)),#REF!,5,FALSE),IF(LEFT(G38,3)="SCI",VLOOKUP(VALUE(RIGHT(G38,3)),#REF!,5,FALSE),IF(LEFT(G38,3)="SCE",VLOOKUP(VALUE(RIGHT(G38,3)),#REF!,5,FALSE),IF(LEFT(G38,3)="EST",VLOOKUP(VALUE(RIGHT(G38,3)),#REF!,5,FALSE),IF(LEFT(G38,3)="HID",VLOOKUP(VALUE(RIGHT(G38,3)),#REF!,5,FALSE),IF(LEFT(G38,3)="INC",VLOOKUP(VALUE(RIGHT(G38,3)),#REF!,5,FALSE),IF(LEFT(G38,3)="ELE",VLOOKUP(VALUE(RIGHT(G38,3)),#REF!,5,FALSE),IF(LEFT(G38,3)="CAB",VLOOKUP(VALUE(RIGHT(G38,3)),'ADM-COMP'!B:J,5,FALSE),IF(LEFT(G38,3)="SEG",VLOOKUP(VALUE(RIGHT(G38,3)),#REF!,5,FALSE),IF(LEFT(G38,3)="CLI",VLOOKUP(VALUE(RIGHT(G38,3)),#REF!,5,FALSE),IF(LEFT(G38,4)="IMPL",VLOOKUP(VALUE(RIGHT(G38,3)),#REF!,5,FALSE),IF(LEFT(G38,4)="SPDA",VLOOKUP(VALUE(RIGHT(G38,3)),'SPDA-COMP'!B:J,5,FALSE),IF(LEFT(G38,4)="SDAI",VLOOKUP(VALUE(RIGHT(G38,3)),#REF!,5,FALSE),IF(LEFT(G38,5)="IMPER",VLOOKUP(VALUE(RIGHT(G38,3)),#REF!,5,FALSE),IF(LEFT(G38,5)="LABOR",VLOOKUP(VALUE(RIGHT(G38,6)),#REF!,6,FALSE))))))))))))))))</f>
        <v>#REF!</v>
      </c>
      <c r="D38" s="74" t="e">
        <f>ROUND(VLOOKUP(A38,#REF!,8,FALSE),2)</f>
        <v>#REF!</v>
      </c>
      <c r="E38" s="74" t="e">
        <f>IF(LEFT(G38,3)="ARQ",VLOOKUP(VALUE(RIGHT(G38,3)),#REF!,9,FALSE),IF(LEFT(G38,3)="SCI",VLOOKUP(VALUE(RIGHT(G38,3)),#REF!,9,FALSE),IF(LEFT(G38,3)="SCE",VLOOKUP(VALUE(RIGHT(G38,3)),#REF!,9,FALSE),IF(LEFT(G38,3)="EST",VLOOKUP(VALUE(RIGHT(G38,3)),#REF!,9,FALSE),IF(LEFT(G38,3)="HID",VLOOKUP(VALUE(RIGHT(G38,3)),#REF!,9,FALSE),IF(LEFT(G38,3)="INC",VLOOKUP(VALUE(RIGHT(G38,3)),#REF!,9,FALSE),IF(LEFT(G38,3)="ELE",VLOOKUP(VALUE(RIGHT(G38,3)),#REF!,9,FALSE),IF(LEFT(G38,3)="CAB",VLOOKUP(VALUE(RIGHT(G38,3)),'ADM-COMP'!B:J,9,FALSE),IF(LEFT(G38,3)="SEG",VLOOKUP(VALUE(RIGHT(G38,3)),#REF!,9,FALSE),IF(LEFT(G38,3)="CLI",VLOOKUP(VALUE(RIGHT(G38,3)),#REF!,9,FALSE),IF(LEFT(G38,4)="IMPL",VLOOKUP(VALUE(RIGHT(G38,3)),#REF!,9,FALSE),IF(LEFT(G38,4)="SPDA",VLOOKUP(VALUE(RIGHT(G38,3)),'SPDA-COMP'!B:J,9,FALSE),IF(LEFT(G38,4)="SDAI",VLOOKUP(VALUE(RIGHT(G38,3)),#REF!,9,FALSE),IF(LEFT(G38,5)="IMPER",VLOOKUP(VALUE(RIGHT(G38,3)),#REF!,9,FALSE),IF(LEFT(G38,5)="LABOR",VLOOKUP(VALUE(RIGHT(G38,6)),#REF!,4,FALSE))))))))))))))))</f>
        <v>#REF!</v>
      </c>
      <c r="F38" s="31" t="e">
        <f t="shared" si="0"/>
        <v>#REF!</v>
      </c>
      <c r="G38" s="152" t="s">
        <v>1096</v>
      </c>
      <c r="H38" s="51"/>
    </row>
    <row r="39" spans="1:9" s="11" customFormat="1">
      <c r="A39" s="37" t="s">
        <v>128</v>
      </c>
      <c r="B39" s="29" t="e">
        <f>IF(LEFT(G39,3)="ARQ",VLOOKUP(VALUE(RIGHT(G39,3)),#REF!,4,FALSE),IF(LEFT(G39,3)="SCI",VLOOKUP(VALUE(RIGHT(G39,3)),#REF!,4,FALSE),IF(LEFT(G39,3)="SCE",VLOOKUP(VALUE(RIGHT(G39,3)),#REF!,4,FALSE),IF(LEFT(G39,3)="EST",VLOOKUP(VALUE(RIGHT(G39,3)),#REF!,4,FALSE),IF(LEFT(G39,3)="HID",VLOOKUP(VALUE(RIGHT(G39,3)),#REF!,4,FALSE),IF(LEFT(G39,3)="INC",VLOOKUP(VALUE(RIGHT(G39,3)),#REF!,4,FALSE),IF(LEFT(G39,3)="ELE",VLOOKUP(VALUE(RIGHT(G39,3)),#REF!,4,FALSE),IF(LEFT(G39,3)="CAB",VLOOKUP(VALUE(RIGHT(G39,3)),'ADM-COMP'!B:J,4,FALSE),IF(LEFT(G39,3)="SEG",VLOOKUP(VALUE(RIGHT(G39,3)),#REF!,4,FALSE),IF(LEFT(G39,3)="CLI",VLOOKUP(VALUE(RIGHT(G39,3)),#REF!,4,FALSE),IF(LEFT(G39,4)="IMPL",VLOOKUP(VALUE(RIGHT(G39,3)),#REF!,4,FALSE),IF(LEFT(G39,4)="SPDA",VLOOKUP(VALUE(RIGHT(G39,3)),'SPDA-COMP'!B:J,4,FALSE),IF(LEFT(G39,4)="SDAI",VLOOKUP(VALUE(RIGHT(G39,3)),#REF!,4,FALSE),IF(LEFT(G39,5)="IMPER",VLOOKUP(VALUE(RIGHT(G39,3)),#REF!,4,FALSE),IF(LEFT(G39,5)="LABOR",VLOOKUP(VALUE(RIGHT(G39,6)),#REF!,5,FALSE))))))))))))))))</f>
        <v>#REF!</v>
      </c>
      <c r="C39" s="30" t="e">
        <f>IF(LEFT(G39,3)="ARQ",VLOOKUP(VALUE(RIGHT(G39,3)),#REF!,5,FALSE),IF(LEFT(G39,3)="SCI",VLOOKUP(VALUE(RIGHT(G39,3)),#REF!,5,FALSE),IF(LEFT(G39,3)="SCE",VLOOKUP(VALUE(RIGHT(G39,3)),#REF!,5,FALSE),IF(LEFT(G39,3)="EST",VLOOKUP(VALUE(RIGHT(G39,3)),#REF!,5,FALSE),IF(LEFT(G39,3)="HID",VLOOKUP(VALUE(RIGHT(G39,3)),#REF!,5,FALSE),IF(LEFT(G39,3)="INC",VLOOKUP(VALUE(RIGHT(G39,3)),#REF!,5,FALSE),IF(LEFT(G39,3)="ELE",VLOOKUP(VALUE(RIGHT(G39,3)),#REF!,5,FALSE),IF(LEFT(G39,3)="CAB",VLOOKUP(VALUE(RIGHT(G39,3)),'ADM-COMP'!B:J,5,FALSE),IF(LEFT(G39,3)="SEG",VLOOKUP(VALUE(RIGHT(G39,3)),#REF!,5,FALSE),IF(LEFT(G39,3)="CLI",VLOOKUP(VALUE(RIGHT(G39,3)),#REF!,5,FALSE),IF(LEFT(G39,4)="IMPL",VLOOKUP(VALUE(RIGHT(G39,3)),#REF!,5,FALSE),IF(LEFT(G39,4)="SPDA",VLOOKUP(VALUE(RIGHT(G39,3)),'SPDA-COMP'!B:J,5,FALSE),IF(LEFT(G39,4)="SDAI",VLOOKUP(VALUE(RIGHT(G39,3)),#REF!,5,FALSE),IF(LEFT(G39,5)="IMPER",VLOOKUP(VALUE(RIGHT(G39,3)),#REF!,5,FALSE),IF(LEFT(G39,5)="LABOR",VLOOKUP(VALUE(RIGHT(G39,6)),#REF!,6,FALSE))))))))))))))))</f>
        <v>#REF!</v>
      </c>
      <c r="D39" s="74" t="e">
        <f>ROUND(VLOOKUP(A39,#REF!,8,FALSE),2)</f>
        <v>#REF!</v>
      </c>
      <c r="E39" s="74" t="e">
        <f>IF(LEFT(G39,3)="ARQ",VLOOKUP(VALUE(RIGHT(G39,3)),#REF!,9,FALSE),IF(LEFT(G39,3)="SCI",VLOOKUP(VALUE(RIGHT(G39,3)),#REF!,9,FALSE),IF(LEFT(G39,3)="SCE",VLOOKUP(VALUE(RIGHT(G39,3)),#REF!,9,FALSE),IF(LEFT(G39,3)="EST",VLOOKUP(VALUE(RIGHT(G39,3)),#REF!,9,FALSE),IF(LEFT(G39,3)="HID",VLOOKUP(VALUE(RIGHT(G39,3)),#REF!,9,FALSE),IF(LEFT(G39,3)="INC",VLOOKUP(VALUE(RIGHT(G39,3)),#REF!,9,FALSE),IF(LEFT(G39,3)="ELE",VLOOKUP(VALUE(RIGHT(G39,3)),#REF!,9,FALSE),IF(LEFT(G39,3)="CAB",VLOOKUP(VALUE(RIGHT(G39,3)),'ADM-COMP'!B:J,9,FALSE),IF(LEFT(G39,3)="SEG",VLOOKUP(VALUE(RIGHT(G39,3)),#REF!,9,FALSE),IF(LEFT(G39,3)="CLI",VLOOKUP(VALUE(RIGHT(G39,3)),#REF!,9,FALSE),IF(LEFT(G39,4)="IMPL",VLOOKUP(VALUE(RIGHT(G39,3)),#REF!,9,FALSE),IF(LEFT(G39,4)="SPDA",VLOOKUP(VALUE(RIGHT(G39,3)),'SPDA-COMP'!B:J,9,FALSE),IF(LEFT(G39,4)="SDAI",VLOOKUP(VALUE(RIGHT(G39,3)),#REF!,9,FALSE),IF(LEFT(G39,5)="IMPER",VLOOKUP(VALUE(RIGHT(G39,3)),#REF!,9,FALSE),IF(LEFT(G39,5)="LABOR",VLOOKUP(VALUE(RIGHT(G39,6)),#REF!,4,FALSE))))))))))))))))</f>
        <v>#REF!</v>
      </c>
      <c r="F39" s="31" t="e">
        <f t="shared" si="0"/>
        <v>#REF!</v>
      </c>
      <c r="G39" s="38" t="s">
        <v>135</v>
      </c>
      <c r="H39" s="51"/>
    </row>
    <row r="40" spans="1:9" s="11" customFormat="1">
      <c r="A40" s="85" t="s">
        <v>353</v>
      </c>
      <c r="B40" s="29" t="e">
        <f>IF(LEFT(G40,3)="ARQ",VLOOKUP(VALUE(RIGHT(G40,3)),#REF!,4,FALSE),IF(LEFT(G40,3)="SCI",VLOOKUP(VALUE(RIGHT(G40,3)),#REF!,4,FALSE),IF(LEFT(G40,3)="SCE",VLOOKUP(VALUE(RIGHT(G40,3)),#REF!,4,FALSE),IF(LEFT(G40,3)="EST",VLOOKUP(VALUE(RIGHT(G40,3)),#REF!,4,FALSE),IF(LEFT(G40,3)="HID",VLOOKUP(VALUE(RIGHT(G40,3)),#REF!,4,FALSE),IF(LEFT(G40,3)="INC",VLOOKUP(VALUE(RIGHT(G40,3)),#REF!,4,FALSE),IF(LEFT(G40,3)="ELE",VLOOKUP(VALUE(RIGHT(G40,3)),#REF!,4,FALSE),IF(LEFT(G40,3)="CAB",VLOOKUP(VALUE(RIGHT(G40,3)),'ADM-COMP'!B:J,4,FALSE),IF(LEFT(G40,3)="SEG",VLOOKUP(VALUE(RIGHT(G40,3)),#REF!,4,FALSE),IF(LEFT(G40,3)="CLI",VLOOKUP(VALUE(RIGHT(G40,3)),#REF!,4,FALSE),IF(LEFT(G40,4)="IMPL",VLOOKUP(VALUE(RIGHT(G40,3)),#REF!,4,FALSE),IF(LEFT(G40,4)="SPDA",VLOOKUP(VALUE(RIGHT(G40,3)),'SPDA-COMP'!B:J,4,FALSE),IF(LEFT(G40,4)="SDAI",VLOOKUP(VALUE(RIGHT(G40,3)),#REF!,4,FALSE),IF(LEFT(G40,5)="IMPER",VLOOKUP(VALUE(RIGHT(G40,3)),#REF!,4,FALSE),IF(LEFT(G40,5)="LABOR",VLOOKUP(VALUE(RIGHT(G40,6)),#REF!,5,FALSE))))))))))))))))</f>
        <v>#REF!</v>
      </c>
      <c r="C40" s="30" t="e">
        <f>IF(LEFT(G40,3)="ARQ",VLOOKUP(VALUE(RIGHT(G40,3)),#REF!,5,FALSE),IF(LEFT(G40,3)="SCI",VLOOKUP(VALUE(RIGHT(G40,3)),#REF!,5,FALSE),IF(LEFT(G40,3)="SCE",VLOOKUP(VALUE(RIGHT(G40,3)),#REF!,5,FALSE),IF(LEFT(G40,3)="EST",VLOOKUP(VALUE(RIGHT(G40,3)),#REF!,5,FALSE),IF(LEFT(G40,3)="HID",VLOOKUP(VALUE(RIGHT(G40,3)),#REF!,5,FALSE),IF(LEFT(G40,3)="INC",VLOOKUP(VALUE(RIGHT(G40,3)),#REF!,5,FALSE),IF(LEFT(G40,3)="ELE",VLOOKUP(VALUE(RIGHT(G40,3)),#REF!,5,FALSE),IF(LEFT(G40,3)="CAB",VLOOKUP(VALUE(RIGHT(G40,3)),'ADM-COMP'!B:J,5,FALSE),IF(LEFT(G40,3)="SEG",VLOOKUP(VALUE(RIGHT(G40,3)),#REF!,5,FALSE),IF(LEFT(G40,3)="CLI",VLOOKUP(VALUE(RIGHT(G40,3)),#REF!,5,FALSE),IF(LEFT(G40,4)="IMPL",VLOOKUP(VALUE(RIGHT(G40,3)),#REF!,5,FALSE),IF(LEFT(G40,4)="SPDA",VLOOKUP(VALUE(RIGHT(G40,3)),'SPDA-COMP'!B:J,5,FALSE),IF(LEFT(G40,4)="SDAI",VLOOKUP(VALUE(RIGHT(G40,3)),#REF!,5,FALSE),IF(LEFT(G40,5)="IMPER",VLOOKUP(VALUE(RIGHT(G40,3)),#REF!,5,FALSE),IF(LEFT(G40,5)="LABOR",VLOOKUP(VALUE(RIGHT(G40,6)),#REF!,6,FALSE))))))))))))))))</f>
        <v>#REF!</v>
      </c>
      <c r="D40" s="74" t="e">
        <f>ROUND(VLOOKUP(A40,#REF!,8,FALSE),2)</f>
        <v>#REF!</v>
      </c>
      <c r="E40" s="74" t="e">
        <f>IF(LEFT(G40,3)="ARQ",VLOOKUP(VALUE(RIGHT(G40,3)),#REF!,9,FALSE),IF(LEFT(G40,3)="SCI",VLOOKUP(VALUE(RIGHT(G40,3)),#REF!,9,FALSE),IF(LEFT(G40,3)="SCE",VLOOKUP(VALUE(RIGHT(G40,3)),#REF!,9,FALSE),IF(LEFT(G40,3)="EST",VLOOKUP(VALUE(RIGHT(G40,3)),#REF!,9,FALSE),IF(LEFT(G40,3)="HID",VLOOKUP(VALUE(RIGHT(G40,3)),#REF!,9,FALSE),IF(LEFT(G40,3)="INC",VLOOKUP(VALUE(RIGHT(G40,3)),#REF!,9,FALSE),IF(LEFT(G40,3)="ELE",VLOOKUP(VALUE(RIGHT(G40,3)),#REF!,9,FALSE),IF(LEFT(G40,3)="CAB",VLOOKUP(VALUE(RIGHT(G40,3)),'ADM-COMP'!B:J,9,FALSE),IF(LEFT(G40,3)="SEG",VLOOKUP(VALUE(RIGHT(G40,3)),#REF!,9,FALSE),IF(LEFT(G40,3)="CLI",VLOOKUP(VALUE(RIGHT(G40,3)),#REF!,9,FALSE),IF(LEFT(G40,4)="IMPL",VLOOKUP(VALUE(RIGHT(G40,3)),#REF!,9,FALSE),IF(LEFT(G40,4)="SPDA",VLOOKUP(VALUE(RIGHT(G40,3)),'SPDA-COMP'!B:J,9,FALSE),IF(LEFT(G40,4)="SDAI",VLOOKUP(VALUE(RIGHT(G40,3)),#REF!,9,FALSE),IF(LEFT(G40,5)="IMPER",VLOOKUP(VALUE(RIGHT(G40,3)),#REF!,9,FALSE),IF(LEFT(G40,5)="LABOR",VLOOKUP(VALUE(RIGHT(G40,6)),#REF!,4,FALSE))))))))))))))))</f>
        <v>#REF!</v>
      </c>
      <c r="F40" s="31" t="e">
        <f t="shared" si="0"/>
        <v>#REF!</v>
      </c>
      <c r="G40" s="84" t="s">
        <v>936</v>
      </c>
      <c r="H40" s="51"/>
    </row>
    <row r="41" spans="1:9" s="11" customFormat="1">
      <c r="A41" s="100" t="s">
        <v>494</v>
      </c>
      <c r="B41" s="29" t="e">
        <f>IF(LEFT(G41,3)="ARQ",VLOOKUP(VALUE(RIGHT(G41,3)),#REF!,4,FALSE),IF(LEFT(G41,3)="SCI",VLOOKUP(VALUE(RIGHT(G41,3)),#REF!,4,FALSE),IF(LEFT(G41,3)="SCE",VLOOKUP(VALUE(RIGHT(G41,3)),#REF!,4,FALSE),IF(LEFT(G41,3)="EST",VLOOKUP(VALUE(RIGHT(G41,3)),#REF!,4,FALSE),IF(LEFT(G41,3)="HID",VLOOKUP(VALUE(RIGHT(G41,3)),#REF!,4,FALSE),IF(LEFT(G41,3)="INC",VLOOKUP(VALUE(RIGHT(G41,3)),#REF!,4,FALSE),IF(LEFT(G41,3)="ELE",VLOOKUP(VALUE(RIGHT(G41,3)),#REF!,4,FALSE),IF(LEFT(G41,3)="CAB",VLOOKUP(VALUE(RIGHT(G41,3)),'ADM-COMP'!B:J,4,FALSE),IF(LEFT(G41,3)="SEG",VLOOKUP(VALUE(RIGHT(G41,3)),#REF!,4,FALSE),IF(LEFT(G41,3)="CLI",VLOOKUP(VALUE(RIGHT(G41,3)),#REF!,4,FALSE),IF(LEFT(G41,4)="IMPL",VLOOKUP(VALUE(RIGHT(G41,3)),#REF!,4,FALSE),IF(LEFT(G41,4)="SPDA",VLOOKUP(VALUE(RIGHT(G41,3)),'SPDA-COMP'!B:J,4,FALSE),IF(LEFT(G41,4)="SDAI",VLOOKUP(VALUE(RIGHT(G41,3)),#REF!,4,FALSE),IF(LEFT(G41,5)="IMPER",VLOOKUP(VALUE(RIGHT(G41,3)),#REF!,4,FALSE),IF(LEFT(G41,5)="LABOR",VLOOKUP(VALUE(RIGHT(G41,6)),#REF!,5,FALSE))))))))))))))))</f>
        <v>#REF!</v>
      </c>
      <c r="C41" s="30" t="e">
        <f>IF(LEFT(G41,3)="ARQ",VLOOKUP(VALUE(RIGHT(G41,3)),#REF!,5,FALSE),IF(LEFT(G41,3)="SCI",VLOOKUP(VALUE(RIGHT(G41,3)),#REF!,5,FALSE),IF(LEFT(G41,3)="SCE",VLOOKUP(VALUE(RIGHT(G41,3)),#REF!,5,FALSE),IF(LEFT(G41,3)="EST",VLOOKUP(VALUE(RIGHT(G41,3)),#REF!,5,FALSE),IF(LEFT(G41,3)="HID",VLOOKUP(VALUE(RIGHT(G41,3)),#REF!,5,FALSE),IF(LEFT(G41,3)="INC",VLOOKUP(VALUE(RIGHT(G41,3)),#REF!,5,FALSE),IF(LEFT(G41,3)="ELE",VLOOKUP(VALUE(RIGHT(G41,3)),#REF!,5,FALSE),IF(LEFT(G41,3)="CAB",VLOOKUP(VALUE(RIGHT(G41,3)),'ADM-COMP'!B:J,5,FALSE),IF(LEFT(G41,3)="SEG",VLOOKUP(VALUE(RIGHT(G41,3)),#REF!,5,FALSE),IF(LEFT(G41,3)="CLI",VLOOKUP(VALUE(RIGHT(G41,3)),#REF!,5,FALSE),IF(LEFT(G41,4)="IMPL",VLOOKUP(VALUE(RIGHT(G41,3)),#REF!,5,FALSE),IF(LEFT(G41,4)="SPDA",VLOOKUP(VALUE(RIGHT(G41,3)),'SPDA-COMP'!B:J,5,FALSE),IF(LEFT(G41,4)="SDAI",VLOOKUP(VALUE(RIGHT(G41,3)),#REF!,5,FALSE),IF(LEFT(G41,5)="IMPER",VLOOKUP(VALUE(RIGHT(G41,3)),#REF!,5,FALSE),IF(LEFT(G41,5)="LABOR",VLOOKUP(VALUE(RIGHT(G41,6)),#REF!,6,FALSE))))))))))))))))</f>
        <v>#REF!</v>
      </c>
      <c r="D41" s="74" t="e">
        <f>ROUND(VLOOKUP(A41,#REF!,8,FALSE),2)</f>
        <v>#REF!</v>
      </c>
      <c r="E41" s="74" t="e">
        <f>IF(LEFT(G41,3)="ARQ",VLOOKUP(VALUE(RIGHT(G41,3)),#REF!,9,FALSE),IF(LEFT(G41,3)="SCI",VLOOKUP(VALUE(RIGHT(G41,3)),#REF!,9,FALSE),IF(LEFT(G41,3)="SCE",VLOOKUP(VALUE(RIGHT(G41,3)),#REF!,9,FALSE),IF(LEFT(G41,3)="EST",VLOOKUP(VALUE(RIGHT(G41,3)),#REF!,9,FALSE),IF(LEFT(G41,3)="HID",VLOOKUP(VALUE(RIGHT(G41,3)),#REF!,9,FALSE),IF(LEFT(G41,3)="INC",VLOOKUP(VALUE(RIGHT(G41,3)),#REF!,9,FALSE),IF(LEFT(G41,3)="ELE",VLOOKUP(VALUE(RIGHT(G41,3)),#REF!,9,FALSE),IF(LEFT(G41,3)="CAB",VLOOKUP(VALUE(RIGHT(G41,3)),'ADM-COMP'!B:J,9,FALSE),IF(LEFT(G41,3)="SEG",VLOOKUP(VALUE(RIGHT(G41,3)),#REF!,9,FALSE),IF(LEFT(G41,3)="CLI",VLOOKUP(VALUE(RIGHT(G41,3)),#REF!,9,FALSE),IF(LEFT(G41,4)="IMPL",VLOOKUP(VALUE(RIGHT(G41,3)),#REF!,9,FALSE),IF(LEFT(G41,4)="SPDA",VLOOKUP(VALUE(RIGHT(G41,3)),'SPDA-COMP'!B:J,9,FALSE),IF(LEFT(G41,4)="SDAI",VLOOKUP(VALUE(RIGHT(G41,3)),#REF!,9,FALSE),IF(LEFT(G41,5)="IMPER",VLOOKUP(VALUE(RIGHT(G41,3)),#REF!,9,FALSE),IF(LEFT(G41,5)="LABOR",VLOOKUP(VALUE(RIGHT(G41,6)),#REF!,4,FALSE))))))))))))))))</f>
        <v>#REF!</v>
      </c>
      <c r="F41" s="31" t="e">
        <f t="shared" si="0"/>
        <v>#REF!</v>
      </c>
      <c r="G41" s="152" t="s">
        <v>1254</v>
      </c>
      <c r="H41" s="51"/>
    </row>
    <row r="42" spans="1:9" s="80" customFormat="1">
      <c r="A42" s="85" t="s">
        <v>894</v>
      </c>
      <c r="B42" s="29" t="e">
        <f>IF(LEFT(G42,3)="ARQ",VLOOKUP(VALUE(RIGHT(G42,3)),#REF!,4,FALSE),IF(LEFT(G42,3)="SCI",VLOOKUP(VALUE(RIGHT(G42,3)),#REF!,4,FALSE),IF(LEFT(G42,3)="SCE",VLOOKUP(VALUE(RIGHT(G42,3)),#REF!,4,FALSE),IF(LEFT(G42,3)="EST",VLOOKUP(VALUE(RIGHT(G42,3)),#REF!,4,FALSE),IF(LEFT(G42,3)="HID",VLOOKUP(VALUE(RIGHT(G42,3)),#REF!,4,FALSE),IF(LEFT(G42,3)="INC",VLOOKUP(VALUE(RIGHT(G42,3)),#REF!,4,FALSE),IF(LEFT(G42,3)="ELE",VLOOKUP(VALUE(RIGHT(G42,3)),#REF!,4,FALSE),IF(LEFT(G42,3)="CAB",VLOOKUP(VALUE(RIGHT(G42,3)),'ADM-COMP'!B:J,4,FALSE),IF(LEFT(G42,3)="SEG",VLOOKUP(VALUE(RIGHT(G42,3)),#REF!,4,FALSE),IF(LEFT(G42,3)="CLI",VLOOKUP(VALUE(RIGHT(G42,3)),#REF!,4,FALSE),IF(LEFT(G42,4)="IMPL",VLOOKUP(VALUE(RIGHT(G42,3)),#REF!,4,FALSE),IF(LEFT(G42,4)="SPDA",VLOOKUP(VALUE(RIGHT(G42,3)),'SPDA-COMP'!B:J,4,FALSE),IF(LEFT(G42,4)="SDAI",VLOOKUP(VALUE(RIGHT(G42,3)),#REF!,4,FALSE),IF(LEFT(G42,5)="IMPER",VLOOKUP(VALUE(RIGHT(G42,3)),#REF!,4,FALSE),IF(LEFT(G42,5)="LABOR",VLOOKUP(VALUE(RIGHT(G42,6)),#REF!,5,FALSE))))))))))))))))</f>
        <v>#REF!</v>
      </c>
      <c r="C42" s="30" t="e">
        <f>IF(LEFT(G42,3)="ARQ",VLOOKUP(VALUE(RIGHT(G42,3)),#REF!,5,FALSE),IF(LEFT(G42,3)="SCI",VLOOKUP(VALUE(RIGHT(G42,3)),#REF!,5,FALSE),IF(LEFT(G42,3)="SCE",VLOOKUP(VALUE(RIGHT(G42,3)),#REF!,5,FALSE),IF(LEFT(G42,3)="EST",VLOOKUP(VALUE(RIGHT(G42,3)),#REF!,5,FALSE),IF(LEFT(G42,3)="HID",VLOOKUP(VALUE(RIGHT(G42,3)),#REF!,5,FALSE),IF(LEFT(G42,3)="INC",VLOOKUP(VALUE(RIGHT(G42,3)),#REF!,5,FALSE),IF(LEFT(G42,3)="ELE",VLOOKUP(VALUE(RIGHT(G42,3)),#REF!,5,FALSE),IF(LEFT(G42,3)="CAB",VLOOKUP(VALUE(RIGHT(G42,3)),'ADM-COMP'!B:J,5,FALSE),IF(LEFT(G42,3)="SEG",VLOOKUP(VALUE(RIGHT(G42,3)),#REF!,5,FALSE),IF(LEFT(G42,3)="CLI",VLOOKUP(VALUE(RIGHT(G42,3)),#REF!,5,FALSE),IF(LEFT(G42,4)="IMPL",VLOOKUP(VALUE(RIGHT(G42,3)),#REF!,5,FALSE),IF(LEFT(G42,4)="SPDA",VLOOKUP(VALUE(RIGHT(G42,3)),'SPDA-COMP'!B:J,5,FALSE),IF(LEFT(G42,4)="SDAI",VLOOKUP(VALUE(RIGHT(G42,3)),#REF!,5,FALSE),IF(LEFT(G42,5)="IMPER",VLOOKUP(VALUE(RIGHT(G42,3)),#REF!,5,FALSE),IF(LEFT(G42,5)="LABOR",VLOOKUP(VALUE(RIGHT(G42,6)),#REF!,6,FALSE))))))))))))))))</f>
        <v>#REF!</v>
      </c>
      <c r="D42" s="74" t="e">
        <f>ROUND(VLOOKUP(A42,#REF!,8,FALSE),2)</f>
        <v>#REF!</v>
      </c>
      <c r="E42" s="74" t="e">
        <f>IF(LEFT(G42,3)="ARQ",VLOOKUP(VALUE(RIGHT(G42,3)),#REF!,9,FALSE),IF(LEFT(G42,3)="SCI",VLOOKUP(VALUE(RIGHT(G42,3)),#REF!,9,FALSE),IF(LEFT(G42,3)="SCE",VLOOKUP(VALUE(RIGHT(G42,3)),#REF!,9,FALSE),IF(LEFT(G42,3)="EST",VLOOKUP(VALUE(RIGHT(G42,3)),#REF!,9,FALSE),IF(LEFT(G42,3)="HID",VLOOKUP(VALUE(RIGHT(G42,3)),#REF!,9,FALSE),IF(LEFT(G42,3)="INC",VLOOKUP(VALUE(RIGHT(G42,3)),#REF!,9,FALSE),IF(LEFT(G42,3)="ELE",VLOOKUP(VALUE(RIGHT(G42,3)),#REF!,9,FALSE),IF(LEFT(G42,3)="CAB",VLOOKUP(VALUE(RIGHT(G42,3)),'ADM-COMP'!B:J,9,FALSE),IF(LEFT(G42,3)="SEG",VLOOKUP(VALUE(RIGHT(G42,3)),#REF!,9,FALSE),IF(LEFT(G42,3)="CLI",VLOOKUP(VALUE(RIGHT(G42,3)),#REF!,9,FALSE),IF(LEFT(G42,4)="IMPL",VLOOKUP(VALUE(RIGHT(G42,3)),#REF!,9,FALSE),IF(LEFT(G42,4)="SPDA",VLOOKUP(VALUE(RIGHT(G42,3)),'SPDA-COMP'!B:J,9,FALSE),IF(LEFT(G42,4)="SDAI",VLOOKUP(VALUE(RIGHT(G42,3)),#REF!,9,FALSE),IF(LEFT(G42,5)="IMPER",VLOOKUP(VALUE(RIGHT(G42,3)),#REF!,9,FALSE),IF(LEFT(G42,5)="LABOR",VLOOKUP(VALUE(RIGHT(G42,6)),#REF!,4,FALSE))))))))))))))))</f>
        <v>#REF!</v>
      </c>
      <c r="F42" s="31" t="e">
        <f t="shared" si="0"/>
        <v>#REF!</v>
      </c>
      <c r="G42" s="84" t="s">
        <v>962</v>
      </c>
      <c r="H42" s="51"/>
    </row>
    <row r="43" spans="1:9" s="11" customFormat="1">
      <c r="A43" s="37" t="s">
        <v>1038</v>
      </c>
      <c r="B43" s="29" t="e">
        <f>IF(LEFT(G43,3)="ARQ",VLOOKUP(VALUE(RIGHT(G43,3)),#REF!,4,FALSE),IF(LEFT(G43,3)="SCI",VLOOKUP(VALUE(RIGHT(G43,3)),#REF!,4,FALSE),IF(LEFT(G43,3)="SCE",VLOOKUP(VALUE(RIGHT(G43,3)),#REF!,4,FALSE),IF(LEFT(G43,3)="EST",VLOOKUP(VALUE(RIGHT(G43,3)),#REF!,4,FALSE),IF(LEFT(G43,3)="HID",VLOOKUP(VALUE(RIGHT(G43,3)),#REF!,4,FALSE),IF(LEFT(G43,3)="INC",VLOOKUP(VALUE(RIGHT(G43,3)),#REF!,4,FALSE),IF(LEFT(G43,3)="ELE",VLOOKUP(VALUE(RIGHT(G43,3)),#REF!,4,FALSE),IF(LEFT(G43,3)="CAB",VLOOKUP(VALUE(RIGHT(G43,3)),'ADM-COMP'!B:J,4,FALSE),IF(LEFT(G43,3)="SEG",VLOOKUP(VALUE(RIGHT(G43,3)),#REF!,4,FALSE),IF(LEFT(G43,3)="CLI",VLOOKUP(VALUE(RIGHT(G43,3)),#REF!,4,FALSE),IF(LEFT(G43,4)="IMPL",VLOOKUP(VALUE(RIGHT(G43,3)),#REF!,4,FALSE),IF(LEFT(G43,4)="SPDA",VLOOKUP(VALUE(RIGHT(G43,3)),'SPDA-COMP'!B:J,4,FALSE),IF(LEFT(G43,4)="SDAI",VLOOKUP(VALUE(RIGHT(G43,3)),#REF!,4,FALSE),IF(LEFT(G43,5)="IMPER",VLOOKUP(VALUE(RIGHT(G43,3)),#REF!,4,FALSE),IF(LEFT(G43,5)="LABOR",VLOOKUP(VALUE(RIGHT(G43,6)),#REF!,5,FALSE))))))))))))))))</f>
        <v>#REF!</v>
      </c>
      <c r="C43" s="30" t="e">
        <f>IF(LEFT(G43,3)="ARQ",VLOOKUP(VALUE(RIGHT(G43,3)),#REF!,5,FALSE),IF(LEFT(G43,3)="SCI",VLOOKUP(VALUE(RIGHT(G43,3)),#REF!,5,FALSE),IF(LEFT(G43,3)="SCE",VLOOKUP(VALUE(RIGHT(G43,3)),#REF!,5,FALSE),IF(LEFT(G43,3)="EST",VLOOKUP(VALUE(RIGHT(G43,3)),#REF!,5,FALSE),IF(LEFT(G43,3)="HID",VLOOKUP(VALUE(RIGHT(G43,3)),#REF!,5,FALSE),IF(LEFT(G43,3)="INC",VLOOKUP(VALUE(RIGHT(G43,3)),#REF!,5,FALSE),IF(LEFT(G43,3)="ELE",VLOOKUP(VALUE(RIGHT(G43,3)),#REF!,5,FALSE),IF(LEFT(G43,3)="CAB",VLOOKUP(VALUE(RIGHT(G43,3)),'ADM-COMP'!B:J,5,FALSE),IF(LEFT(G43,3)="SEG",VLOOKUP(VALUE(RIGHT(G43,3)),#REF!,5,FALSE),IF(LEFT(G43,3)="CLI",VLOOKUP(VALUE(RIGHT(G43,3)),#REF!,5,FALSE),IF(LEFT(G43,4)="IMPL",VLOOKUP(VALUE(RIGHT(G43,3)),#REF!,5,FALSE),IF(LEFT(G43,4)="SPDA",VLOOKUP(VALUE(RIGHT(G43,3)),'SPDA-COMP'!B:J,5,FALSE),IF(LEFT(G43,4)="SDAI",VLOOKUP(VALUE(RIGHT(G43,3)),#REF!,5,FALSE),IF(LEFT(G43,5)="IMPER",VLOOKUP(VALUE(RIGHT(G43,3)),#REF!,5,FALSE),IF(LEFT(G43,5)="LABOR",VLOOKUP(VALUE(RIGHT(G43,6)),#REF!,6,FALSE))))))))))))))))</f>
        <v>#REF!</v>
      </c>
      <c r="D43" s="74" t="e">
        <f>ROUND(VLOOKUP(A43,#REF!,8,FALSE),2)</f>
        <v>#REF!</v>
      </c>
      <c r="E43" s="74" t="e">
        <f>IF(LEFT(G43,3)="ARQ",VLOOKUP(VALUE(RIGHT(G43,3)),#REF!,9,FALSE),IF(LEFT(G43,3)="SCI",VLOOKUP(VALUE(RIGHT(G43,3)),#REF!,9,FALSE),IF(LEFT(G43,3)="SCE",VLOOKUP(VALUE(RIGHT(G43,3)),#REF!,9,FALSE),IF(LEFT(G43,3)="EST",VLOOKUP(VALUE(RIGHT(G43,3)),#REF!,9,FALSE),IF(LEFT(G43,3)="HID",VLOOKUP(VALUE(RIGHT(G43,3)),#REF!,9,FALSE),IF(LEFT(G43,3)="INC",VLOOKUP(VALUE(RIGHT(G43,3)),#REF!,9,FALSE),IF(LEFT(G43,3)="ELE",VLOOKUP(VALUE(RIGHT(G43,3)),#REF!,9,FALSE),IF(LEFT(G43,3)="CAB",VLOOKUP(VALUE(RIGHT(G43,3)),'ADM-COMP'!B:J,9,FALSE),IF(LEFT(G43,3)="SEG",VLOOKUP(VALUE(RIGHT(G43,3)),#REF!,9,FALSE),IF(LEFT(G43,3)="CLI",VLOOKUP(VALUE(RIGHT(G43,3)),#REF!,9,FALSE),IF(LEFT(G43,4)="IMPL",VLOOKUP(VALUE(RIGHT(G43,3)),#REF!,9,FALSE),IF(LEFT(G43,4)="SPDA",VLOOKUP(VALUE(RIGHT(G43,3)),'SPDA-COMP'!B:J,9,FALSE),IF(LEFT(G43,4)="SDAI",VLOOKUP(VALUE(RIGHT(G43,3)),#REF!,9,FALSE),IF(LEFT(G43,5)="IMPER",VLOOKUP(VALUE(RIGHT(G43,3)),#REF!,9,FALSE),IF(LEFT(G43,5)="LABOR",VLOOKUP(VALUE(RIGHT(G43,6)),#REF!,4,FALSE))))))))))))))))</f>
        <v>#REF!</v>
      </c>
      <c r="F43" s="31" t="e">
        <f t="shared" si="0"/>
        <v>#REF!</v>
      </c>
      <c r="G43" s="152" t="s">
        <v>1027</v>
      </c>
      <c r="H43" s="51"/>
    </row>
    <row r="44" spans="1:9" s="11" customFormat="1">
      <c r="A44" s="37" t="s">
        <v>274</v>
      </c>
      <c r="B44" s="29" t="e">
        <f>IF(LEFT(G44,3)="ARQ",VLOOKUP(VALUE(RIGHT(G44,3)),#REF!,4,FALSE),IF(LEFT(G44,3)="SCI",VLOOKUP(VALUE(RIGHT(G44,3)),#REF!,4,FALSE),IF(LEFT(G44,3)="SCE",VLOOKUP(VALUE(RIGHT(G44,3)),#REF!,4,FALSE),IF(LEFT(G44,3)="EST",VLOOKUP(VALUE(RIGHT(G44,3)),#REF!,4,FALSE),IF(LEFT(G44,3)="HID",VLOOKUP(VALUE(RIGHT(G44,3)),#REF!,4,FALSE),IF(LEFT(G44,3)="INC",VLOOKUP(VALUE(RIGHT(G44,3)),#REF!,4,FALSE),IF(LEFT(G44,3)="ELE",VLOOKUP(VALUE(RIGHT(G44,3)),#REF!,4,FALSE),IF(LEFT(G44,3)="CAB",VLOOKUP(VALUE(RIGHT(G44,3)),'ADM-COMP'!B:J,4,FALSE),IF(LEFT(G44,3)="SEG",VLOOKUP(VALUE(RIGHT(G44,3)),#REF!,4,FALSE),IF(LEFT(G44,3)="CLI",VLOOKUP(VALUE(RIGHT(G44,3)),#REF!,4,FALSE),IF(LEFT(G44,4)="IMPL",VLOOKUP(VALUE(RIGHT(G44,3)),#REF!,4,FALSE),IF(LEFT(G44,4)="SPDA",VLOOKUP(VALUE(RIGHT(G44,3)),'SPDA-COMP'!B:J,4,FALSE),IF(LEFT(G44,4)="SDAI",VLOOKUP(VALUE(RIGHT(G44,3)),#REF!,4,FALSE),IF(LEFT(G44,5)="IMPER",VLOOKUP(VALUE(RIGHT(G44,3)),#REF!,4,FALSE),IF(LEFT(G44,5)="LABOR",VLOOKUP(VALUE(RIGHT(G44,6)),#REF!,5,FALSE))))))))))))))))</f>
        <v>#REF!</v>
      </c>
      <c r="C44" s="30" t="e">
        <f>IF(LEFT(G44,3)="ARQ",VLOOKUP(VALUE(RIGHT(G44,3)),#REF!,5,FALSE),IF(LEFT(G44,3)="SCI",VLOOKUP(VALUE(RIGHT(G44,3)),#REF!,5,FALSE),IF(LEFT(G44,3)="SCE",VLOOKUP(VALUE(RIGHT(G44,3)),#REF!,5,FALSE),IF(LEFT(G44,3)="EST",VLOOKUP(VALUE(RIGHT(G44,3)),#REF!,5,FALSE),IF(LEFT(G44,3)="HID",VLOOKUP(VALUE(RIGHT(G44,3)),#REF!,5,FALSE),IF(LEFT(G44,3)="INC",VLOOKUP(VALUE(RIGHT(G44,3)),#REF!,5,FALSE),IF(LEFT(G44,3)="ELE",VLOOKUP(VALUE(RIGHT(G44,3)),#REF!,5,FALSE),IF(LEFT(G44,3)="CAB",VLOOKUP(VALUE(RIGHT(G44,3)),'ADM-COMP'!B:J,5,FALSE),IF(LEFT(G44,3)="SEG",VLOOKUP(VALUE(RIGHT(G44,3)),#REF!,5,FALSE),IF(LEFT(G44,3)="CLI",VLOOKUP(VALUE(RIGHT(G44,3)),#REF!,5,FALSE),IF(LEFT(G44,4)="IMPL",VLOOKUP(VALUE(RIGHT(G44,3)),#REF!,5,FALSE),IF(LEFT(G44,4)="SPDA",VLOOKUP(VALUE(RIGHT(G44,3)),'SPDA-COMP'!B:J,5,FALSE),IF(LEFT(G44,4)="SDAI",VLOOKUP(VALUE(RIGHT(G44,3)),#REF!,5,FALSE),IF(LEFT(G44,5)="IMPER",VLOOKUP(VALUE(RIGHT(G44,3)),#REF!,5,FALSE),IF(LEFT(G44,5)="LABOR",VLOOKUP(VALUE(RIGHT(G44,6)),#REF!,6,FALSE))))))))))))))))</f>
        <v>#REF!</v>
      </c>
      <c r="D44" s="74" t="e">
        <f>ROUND(VLOOKUP(A44,#REF!,8,FALSE),2)</f>
        <v>#REF!</v>
      </c>
      <c r="E44" s="74" t="e">
        <f>IF(LEFT(G44,3)="ARQ",VLOOKUP(VALUE(RIGHT(G44,3)),#REF!,9,FALSE),IF(LEFT(G44,3)="SCI",VLOOKUP(VALUE(RIGHT(G44,3)),#REF!,9,FALSE),IF(LEFT(G44,3)="SCE",VLOOKUP(VALUE(RIGHT(G44,3)),#REF!,9,FALSE),IF(LEFT(G44,3)="EST",VLOOKUP(VALUE(RIGHT(G44,3)),#REF!,9,FALSE),IF(LEFT(G44,3)="HID",VLOOKUP(VALUE(RIGHT(G44,3)),#REF!,9,FALSE),IF(LEFT(G44,3)="INC",VLOOKUP(VALUE(RIGHT(G44,3)),#REF!,9,FALSE),IF(LEFT(G44,3)="ELE",VLOOKUP(VALUE(RIGHT(G44,3)),#REF!,9,FALSE),IF(LEFT(G44,3)="CAB",VLOOKUP(VALUE(RIGHT(G44,3)),'ADM-COMP'!B:J,9,FALSE),IF(LEFT(G44,3)="SEG",VLOOKUP(VALUE(RIGHT(G44,3)),#REF!,9,FALSE),IF(LEFT(G44,3)="CLI",VLOOKUP(VALUE(RIGHT(G44,3)),#REF!,9,FALSE),IF(LEFT(G44,4)="IMPL",VLOOKUP(VALUE(RIGHT(G44,3)),#REF!,9,FALSE),IF(LEFT(G44,4)="SPDA",VLOOKUP(VALUE(RIGHT(G44,3)),'SPDA-COMP'!B:J,9,FALSE),IF(LEFT(G44,4)="SDAI",VLOOKUP(VALUE(RIGHT(G44,3)),#REF!,9,FALSE),IF(LEFT(G44,5)="IMPER",VLOOKUP(VALUE(RIGHT(G44,3)),#REF!,9,FALSE),IF(LEFT(G44,5)="LABOR",VLOOKUP(VALUE(RIGHT(G44,6)),#REF!,4,FALSE))))))))))))))))</f>
        <v>#REF!</v>
      </c>
      <c r="F44" s="31" t="e">
        <f t="shared" si="0"/>
        <v>#REF!</v>
      </c>
      <c r="G44" s="38" t="s">
        <v>267</v>
      </c>
      <c r="H44" s="51"/>
      <c r="I44" s="11" t="e">
        <f>ROUND(E44/1.2764,2)</f>
        <v>#REF!</v>
      </c>
    </row>
    <row r="45" spans="1:9" s="11" customFormat="1">
      <c r="A45" s="37" t="s">
        <v>208</v>
      </c>
      <c r="B45" s="29" t="e">
        <f>IF(LEFT(G45,3)="ARQ",VLOOKUP(VALUE(RIGHT(G45,3)),#REF!,4,FALSE),IF(LEFT(G45,3)="SCI",VLOOKUP(VALUE(RIGHT(G45,3)),#REF!,4,FALSE),IF(LEFT(G45,3)="SCE",VLOOKUP(VALUE(RIGHT(G45,3)),#REF!,4,FALSE),IF(LEFT(G45,3)="EST",VLOOKUP(VALUE(RIGHT(G45,3)),#REF!,4,FALSE),IF(LEFT(G45,3)="HID",VLOOKUP(VALUE(RIGHT(G45,3)),#REF!,4,FALSE),IF(LEFT(G45,3)="INC",VLOOKUP(VALUE(RIGHT(G45,3)),#REF!,4,FALSE),IF(LEFT(G45,3)="ELE",VLOOKUP(VALUE(RIGHT(G45,3)),#REF!,4,FALSE),IF(LEFT(G45,3)="CAB",VLOOKUP(VALUE(RIGHT(G45,3)),'ADM-COMP'!B:J,4,FALSE),IF(LEFT(G45,3)="SEG",VLOOKUP(VALUE(RIGHT(G45,3)),#REF!,4,FALSE),IF(LEFT(G45,3)="CLI",VLOOKUP(VALUE(RIGHT(G45,3)),#REF!,4,FALSE),IF(LEFT(G45,4)="IMPL",VLOOKUP(VALUE(RIGHT(G45,3)),#REF!,4,FALSE),IF(LEFT(G45,4)="SPDA",VLOOKUP(VALUE(RIGHT(G45,3)),'SPDA-COMP'!B:J,4,FALSE),IF(LEFT(G45,4)="SDAI",VLOOKUP(VALUE(RIGHT(G45,3)),#REF!,4,FALSE),IF(LEFT(G45,5)="IMPER",VLOOKUP(VALUE(RIGHT(G45,3)),#REF!,4,FALSE),IF(LEFT(G45,5)="LABOR",VLOOKUP(VALUE(RIGHT(G45,6)),#REF!,5,FALSE))))))))))))))))</f>
        <v>#REF!</v>
      </c>
      <c r="C45" s="30" t="e">
        <f>IF(LEFT(G45,3)="ARQ",VLOOKUP(VALUE(RIGHT(G45,3)),#REF!,5,FALSE),IF(LEFT(G45,3)="SCI",VLOOKUP(VALUE(RIGHT(G45,3)),#REF!,5,FALSE),IF(LEFT(G45,3)="SCE",VLOOKUP(VALUE(RIGHT(G45,3)),#REF!,5,FALSE),IF(LEFT(G45,3)="EST",VLOOKUP(VALUE(RIGHT(G45,3)),#REF!,5,FALSE),IF(LEFT(G45,3)="HID",VLOOKUP(VALUE(RIGHT(G45,3)),#REF!,5,FALSE),IF(LEFT(G45,3)="INC",VLOOKUP(VALUE(RIGHT(G45,3)),#REF!,5,FALSE),IF(LEFT(G45,3)="ELE",VLOOKUP(VALUE(RIGHT(G45,3)),#REF!,5,FALSE),IF(LEFT(G45,3)="CAB",VLOOKUP(VALUE(RIGHT(G45,3)),'ADM-COMP'!B:J,5,FALSE),IF(LEFT(G45,3)="SEG",VLOOKUP(VALUE(RIGHT(G45,3)),#REF!,5,FALSE),IF(LEFT(G45,3)="CLI",VLOOKUP(VALUE(RIGHT(G45,3)),#REF!,5,FALSE),IF(LEFT(G45,4)="IMPL",VLOOKUP(VALUE(RIGHT(G45,3)),#REF!,5,FALSE),IF(LEFT(G45,4)="SPDA",VLOOKUP(VALUE(RIGHT(G45,3)),'SPDA-COMP'!B:J,5,FALSE),IF(LEFT(G45,4)="SDAI",VLOOKUP(VALUE(RIGHT(G45,3)),#REF!,5,FALSE),IF(LEFT(G45,5)="IMPER",VLOOKUP(VALUE(RIGHT(G45,3)),#REF!,5,FALSE),IF(LEFT(G45,5)="LABOR",VLOOKUP(VALUE(RIGHT(G45,6)),#REF!,6,FALSE))))))))))))))))</f>
        <v>#REF!</v>
      </c>
      <c r="D45" s="74" t="e">
        <f>ROUND(VLOOKUP(A45,#REF!,8,FALSE),2)</f>
        <v>#REF!</v>
      </c>
      <c r="E45" s="74" t="e">
        <f>IF(LEFT(G45,3)="ARQ",VLOOKUP(VALUE(RIGHT(G45,3)),#REF!,9,FALSE),IF(LEFT(G45,3)="SCI",VLOOKUP(VALUE(RIGHT(G45,3)),#REF!,9,FALSE),IF(LEFT(G45,3)="SCE",VLOOKUP(VALUE(RIGHT(G45,3)),#REF!,9,FALSE),IF(LEFT(G45,3)="EST",VLOOKUP(VALUE(RIGHT(G45,3)),#REF!,9,FALSE),IF(LEFT(G45,3)="HID",VLOOKUP(VALUE(RIGHT(G45,3)),#REF!,9,FALSE),IF(LEFT(G45,3)="INC",VLOOKUP(VALUE(RIGHT(G45,3)),#REF!,9,FALSE),IF(LEFT(G45,3)="ELE",VLOOKUP(VALUE(RIGHT(G45,3)),#REF!,9,FALSE),IF(LEFT(G45,3)="CAB",VLOOKUP(VALUE(RIGHT(G45,3)),'ADM-COMP'!B:J,9,FALSE),IF(LEFT(G45,3)="SEG",VLOOKUP(VALUE(RIGHT(G45,3)),#REF!,9,FALSE),IF(LEFT(G45,3)="CLI",VLOOKUP(VALUE(RIGHT(G45,3)),#REF!,9,FALSE),IF(LEFT(G45,4)="IMPL",VLOOKUP(VALUE(RIGHT(G45,3)),#REF!,9,FALSE),IF(LEFT(G45,4)="SPDA",VLOOKUP(VALUE(RIGHT(G45,3)),'SPDA-COMP'!B:J,9,FALSE),IF(LEFT(G45,4)="SDAI",VLOOKUP(VALUE(RIGHT(G45,3)),#REF!,9,FALSE),IF(LEFT(G45,5)="IMPER",VLOOKUP(VALUE(RIGHT(G45,3)),#REF!,9,FALSE),IF(LEFT(G45,5)="LABOR",VLOOKUP(VALUE(RIGHT(G45,6)),#REF!,4,FALSE))))))))))))))))</f>
        <v>#REF!</v>
      </c>
      <c r="F45" s="31" t="e">
        <f t="shared" si="0"/>
        <v>#REF!</v>
      </c>
      <c r="G45" s="152" t="s">
        <v>209</v>
      </c>
      <c r="H45" s="51"/>
    </row>
    <row r="46" spans="1:9" s="11" customFormat="1">
      <c r="A46" s="100" t="s">
        <v>413</v>
      </c>
      <c r="B46" s="29" t="e">
        <f>IF(LEFT(G46,3)="ARQ",VLOOKUP(VALUE(RIGHT(G46,3)),#REF!,4,FALSE),IF(LEFT(G46,3)="SCI",VLOOKUP(VALUE(RIGHT(G46,3)),#REF!,4,FALSE),IF(LEFT(G46,3)="SCE",VLOOKUP(VALUE(RIGHT(G46,3)),#REF!,4,FALSE),IF(LEFT(G46,3)="EST",VLOOKUP(VALUE(RIGHT(G46,3)),#REF!,4,FALSE),IF(LEFT(G46,3)="HID",VLOOKUP(VALUE(RIGHT(G46,3)),#REF!,4,FALSE),IF(LEFT(G46,3)="INC",VLOOKUP(VALUE(RIGHT(G46,3)),#REF!,4,FALSE),IF(LEFT(G46,3)="ELE",VLOOKUP(VALUE(RIGHT(G46,3)),#REF!,4,FALSE),IF(LEFT(G46,3)="CAB",VLOOKUP(VALUE(RIGHT(G46,3)),'ADM-COMP'!B:J,4,FALSE),IF(LEFT(G46,3)="SEG",VLOOKUP(VALUE(RIGHT(G46,3)),#REF!,4,FALSE),IF(LEFT(G46,3)="CLI",VLOOKUP(VALUE(RIGHT(G46,3)),#REF!,4,FALSE),IF(LEFT(G46,4)="IMPL",VLOOKUP(VALUE(RIGHT(G46,3)),#REF!,4,FALSE),IF(LEFT(G46,4)="SPDA",VLOOKUP(VALUE(RIGHT(G46,3)),'SPDA-COMP'!B:J,4,FALSE),IF(LEFT(G46,4)="SDAI",VLOOKUP(VALUE(RIGHT(G46,3)),#REF!,4,FALSE),IF(LEFT(G46,5)="IMPER",VLOOKUP(VALUE(RIGHT(G46,3)),#REF!,4,FALSE),IF(LEFT(G46,5)="LABOR",VLOOKUP(VALUE(RIGHT(G46,6)),#REF!,5,FALSE))))))))))))))))</f>
        <v>#REF!</v>
      </c>
      <c r="C46" s="30" t="e">
        <f>IF(LEFT(G46,3)="ARQ",VLOOKUP(VALUE(RIGHT(G46,3)),#REF!,5,FALSE),IF(LEFT(G46,3)="SCI",VLOOKUP(VALUE(RIGHT(G46,3)),#REF!,5,FALSE),IF(LEFT(G46,3)="SCE",VLOOKUP(VALUE(RIGHT(G46,3)),#REF!,5,FALSE),IF(LEFT(G46,3)="EST",VLOOKUP(VALUE(RIGHT(G46,3)),#REF!,5,FALSE),IF(LEFT(G46,3)="HID",VLOOKUP(VALUE(RIGHT(G46,3)),#REF!,5,FALSE),IF(LEFT(G46,3)="INC",VLOOKUP(VALUE(RIGHT(G46,3)),#REF!,5,FALSE),IF(LEFT(G46,3)="ELE",VLOOKUP(VALUE(RIGHT(G46,3)),#REF!,5,FALSE),IF(LEFT(G46,3)="CAB",VLOOKUP(VALUE(RIGHT(G46,3)),'ADM-COMP'!B:J,5,FALSE),IF(LEFT(G46,3)="SEG",VLOOKUP(VALUE(RIGHT(G46,3)),#REF!,5,FALSE),IF(LEFT(G46,3)="CLI",VLOOKUP(VALUE(RIGHT(G46,3)),#REF!,5,FALSE),IF(LEFT(G46,4)="IMPL",VLOOKUP(VALUE(RIGHT(G46,3)),#REF!,5,FALSE),IF(LEFT(G46,4)="SPDA",VLOOKUP(VALUE(RIGHT(G46,3)),'SPDA-COMP'!B:J,5,FALSE),IF(LEFT(G46,4)="SDAI",VLOOKUP(VALUE(RIGHT(G46,3)),#REF!,5,FALSE),IF(LEFT(G46,5)="IMPER",VLOOKUP(VALUE(RIGHT(G46,3)),#REF!,5,FALSE),IF(LEFT(G46,5)="LABOR",VLOOKUP(VALUE(RIGHT(G46,6)),#REF!,6,FALSE))))))))))))))))</f>
        <v>#REF!</v>
      </c>
      <c r="D46" s="74" t="e">
        <f>ROUND(VLOOKUP(A46,#REF!,8,FALSE),2)</f>
        <v>#REF!</v>
      </c>
      <c r="E46" s="74" t="e">
        <f>IF(LEFT(G46,3)="ARQ",VLOOKUP(VALUE(RIGHT(G46,3)),#REF!,9,FALSE),IF(LEFT(G46,3)="SCI",VLOOKUP(VALUE(RIGHT(G46,3)),#REF!,9,FALSE),IF(LEFT(G46,3)="SCE",VLOOKUP(VALUE(RIGHT(G46,3)),#REF!,9,FALSE),IF(LEFT(G46,3)="EST",VLOOKUP(VALUE(RIGHT(G46,3)),#REF!,9,FALSE),IF(LEFT(G46,3)="HID",VLOOKUP(VALUE(RIGHT(G46,3)),#REF!,9,FALSE),IF(LEFT(G46,3)="INC",VLOOKUP(VALUE(RIGHT(G46,3)),#REF!,9,FALSE),IF(LEFT(G46,3)="ELE",VLOOKUP(VALUE(RIGHT(G46,3)),#REF!,9,FALSE),IF(LEFT(G46,3)="CAB",VLOOKUP(VALUE(RIGHT(G46,3)),'ADM-COMP'!B:J,9,FALSE),IF(LEFT(G46,3)="SEG",VLOOKUP(VALUE(RIGHT(G46,3)),#REF!,9,FALSE),IF(LEFT(G46,3)="CLI",VLOOKUP(VALUE(RIGHT(G46,3)),#REF!,9,FALSE),IF(LEFT(G46,4)="IMPL",VLOOKUP(VALUE(RIGHT(G46,3)),#REF!,9,FALSE),IF(LEFT(G46,4)="SPDA",VLOOKUP(VALUE(RIGHT(G46,3)),'SPDA-COMP'!B:J,9,FALSE),IF(LEFT(G46,4)="SDAI",VLOOKUP(VALUE(RIGHT(G46,3)),#REF!,9,FALSE),IF(LEFT(G46,5)="IMPER",VLOOKUP(VALUE(RIGHT(G46,3)),#REF!,9,FALSE),IF(LEFT(G46,5)="LABOR",VLOOKUP(VALUE(RIGHT(G46,6)),#REF!,4,FALSE))))))))))))))))</f>
        <v>#REF!</v>
      </c>
      <c r="F46" s="31" t="e">
        <f t="shared" si="0"/>
        <v>#REF!</v>
      </c>
      <c r="G46" s="152" t="s">
        <v>1097</v>
      </c>
      <c r="H46" s="51"/>
    </row>
    <row r="47" spans="1:9" s="103" customFormat="1">
      <c r="A47" s="85" t="s">
        <v>912</v>
      </c>
      <c r="B47" s="29" t="e">
        <f>IF(LEFT(G47,3)="ARQ",VLOOKUP(VALUE(RIGHT(G47,3)),#REF!,4,FALSE),IF(LEFT(G47,3)="SCI",VLOOKUP(VALUE(RIGHT(G47,3)),#REF!,4,FALSE),IF(LEFT(G47,3)="SCE",VLOOKUP(VALUE(RIGHT(G47,3)),#REF!,4,FALSE),IF(LEFT(G47,3)="EST",VLOOKUP(VALUE(RIGHT(G47,3)),#REF!,4,FALSE),IF(LEFT(G47,3)="HID",VLOOKUP(VALUE(RIGHT(G47,3)),#REF!,4,FALSE),IF(LEFT(G47,3)="INC",VLOOKUP(VALUE(RIGHT(G47,3)),#REF!,4,FALSE),IF(LEFT(G47,3)="ELE",VLOOKUP(VALUE(RIGHT(G47,3)),#REF!,4,FALSE),IF(LEFT(G47,3)="CAB",VLOOKUP(VALUE(RIGHT(G47,3)),'ADM-COMP'!B:J,4,FALSE),IF(LEFT(G47,3)="SEG",VLOOKUP(VALUE(RIGHT(G47,3)),#REF!,4,FALSE),IF(LEFT(G47,3)="CLI",VLOOKUP(VALUE(RIGHT(G47,3)),#REF!,4,FALSE),IF(LEFT(G47,4)="IMPL",VLOOKUP(VALUE(RIGHT(G47,3)),#REF!,4,FALSE),IF(LEFT(G47,4)="SPDA",VLOOKUP(VALUE(RIGHT(G47,3)),'SPDA-COMP'!B:J,4,FALSE),IF(LEFT(G47,4)="SDAI",VLOOKUP(VALUE(RIGHT(G47,3)),#REF!,4,FALSE),IF(LEFT(G47,5)="IMPER",VLOOKUP(VALUE(RIGHT(G47,3)),#REF!,4,FALSE),IF(LEFT(G47,5)="LABOR",VLOOKUP(VALUE(RIGHT(G47,6)),#REF!,5,FALSE))))))))))))))))</f>
        <v>#REF!</v>
      </c>
      <c r="C47" s="30" t="e">
        <f>IF(LEFT(G47,3)="ARQ",VLOOKUP(VALUE(RIGHT(G47,3)),#REF!,5,FALSE),IF(LEFT(G47,3)="SCI",VLOOKUP(VALUE(RIGHT(G47,3)),#REF!,5,FALSE),IF(LEFT(G47,3)="SCE",VLOOKUP(VALUE(RIGHT(G47,3)),#REF!,5,FALSE),IF(LEFT(G47,3)="EST",VLOOKUP(VALUE(RIGHT(G47,3)),#REF!,5,FALSE),IF(LEFT(G47,3)="HID",VLOOKUP(VALUE(RIGHT(G47,3)),#REF!,5,FALSE),IF(LEFT(G47,3)="INC",VLOOKUP(VALUE(RIGHT(G47,3)),#REF!,5,FALSE),IF(LEFT(G47,3)="ELE",VLOOKUP(VALUE(RIGHT(G47,3)),#REF!,5,FALSE),IF(LEFT(G47,3)="CAB",VLOOKUP(VALUE(RIGHT(G47,3)),'ADM-COMP'!B:J,5,FALSE),IF(LEFT(G47,3)="SEG",VLOOKUP(VALUE(RIGHT(G47,3)),#REF!,5,FALSE),IF(LEFT(G47,3)="CLI",VLOOKUP(VALUE(RIGHT(G47,3)),#REF!,5,FALSE),IF(LEFT(G47,4)="IMPL",VLOOKUP(VALUE(RIGHT(G47,3)),#REF!,5,FALSE),IF(LEFT(G47,4)="SPDA",VLOOKUP(VALUE(RIGHT(G47,3)),'SPDA-COMP'!B:J,5,FALSE),IF(LEFT(G47,4)="SDAI",VLOOKUP(VALUE(RIGHT(G47,3)),#REF!,5,FALSE),IF(LEFT(G47,5)="IMPER",VLOOKUP(VALUE(RIGHT(G47,3)),#REF!,5,FALSE),IF(LEFT(G47,5)="LABOR",VLOOKUP(VALUE(RIGHT(G47,6)),#REF!,6,FALSE))))))))))))))))</f>
        <v>#REF!</v>
      </c>
      <c r="D47" s="74" t="e">
        <f>ROUND(VLOOKUP(A47,#REF!,8,FALSE),2)</f>
        <v>#REF!</v>
      </c>
      <c r="E47" s="74" t="e">
        <f>IF(LEFT(G47,3)="ARQ",VLOOKUP(VALUE(RIGHT(G47,3)),#REF!,9,FALSE),IF(LEFT(G47,3)="SCI",VLOOKUP(VALUE(RIGHT(G47,3)),#REF!,9,FALSE),IF(LEFT(G47,3)="SCE",VLOOKUP(VALUE(RIGHT(G47,3)),#REF!,9,FALSE),IF(LEFT(G47,3)="EST",VLOOKUP(VALUE(RIGHT(G47,3)),#REF!,9,FALSE),IF(LEFT(G47,3)="HID",VLOOKUP(VALUE(RIGHT(G47,3)),#REF!,9,FALSE),IF(LEFT(G47,3)="INC",VLOOKUP(VALUE(RIGHT(G47,3)),#REF!,9,FALSE),IF(LEFT(G47,3)="ELE",VLOOKUP(VALUE(RIGHT(G47,3)),#REF!,9,FALSE),IF(LEFT(G47,3)="CAB",VLOOKUP(VALUE(RIGHT(G47,3)),'ADM-COMP'!B:J,9,FALSE),IF(LEFT(G47,3)="SEG",VLOOKUP(VALUE(RIGHT(G47,3)),#REF!,9,FALSE),IF(LEFT(G47,3)="CLI",VLOOKUP(VALUE(RIGHT(G47,3)),#REF!,9,FALSE),IF(LEFT(G47,4)="IMPL",VLOOKUP(VALUE(RIGHT(G47,3)),#REF!,9,FALSE),IF(LEFT(G47,4)="SPDA",VLOOKUP(VALUE(RIGHT(G47,3)),'SPDA-COMP'!B:J,9,FALSE),IF(LEFT(G47,4)="SDAI",VLOOKUP(VALUE(RIGHT(G47,3)),#REF!,9,FALSE),IF(LEFT(G47,5)="IMPER",VLOOKUP(VALUE(RIGHT(G47,3)),#REF!,9,FALSE),IF(LEFT(G47,5)="LABOR",VLOOKUP(VALUE(RIGHT(G47,6)),#REF!,4,FALSE))))))))))))))))</f>
        <v>#REF!</v>
      </c>
      <c r="F47" s="31" t="e">
        <f t="shared" si="0"/>
        <v>#REF!</v>
      </c>
      <c r="G47" s="84" t="s">
        <v>980</v>
      </c>
      <c r="H47" s="102"/>
    </row>
    <row r="48" spans="1:9" s="103" customFormat="1">
      <c r="A48" s="37" t="s">
        <v>1046</v>
      </c>
      <c r="B48" s="29" t="e">
        <f>IF(LEFT(G48,3)="ARQ",VLOOKUP(VALUE(RIGHT(G48,3)),#REF!,4,FALSE),IF(LEFT(G48,3)="SCI",VLOOKUP(VALUE(RIGHT(G48,3)),#REF!,4,FALSE),IF(LEFT(G48,3)="SCE",VLOOKUP(VALUE(RIGHT(G48,3)),#REF!,4,FALSE),IF(LEFT(G48,3)="EST",VLOOKUP(VALUE(RIGHT(G48,3)),#REF!,4,FALSE),IF(LEFT(G48,3)="HID",VLOOKUP(VALUE(RIGHT(G48,3)),#REF!,4,FALSE),IF(LEFT(G48,3)="INC",VLOOKUP(VALUE(RIGHT(G48,3)),#REF!,4,FALSE),IF(LEFT(G48,3)="ELE",VLOOKUP(VALUE(RIGHT(G48,3)),#REF!,4,FALSE),IF(LEFT(G48,3)="CAB",VLOOKUP(VALUE(RIGHT(G48,3)),'ADM-COMP'!B:J,4,FALSE),IF(LEFT(G48,3)="SEG",VLOOKUP(VALUE(RIGHT(G48,3)),#REF!,4,FALSE),IF(LEFT(G48,3)="CLI",VLOOKUP(VALUE(RIGHT(G48,3)),#REF!,4,FALSE),IF(LEFT(G48,4)="IMPL",VLOOKUP(VALUE(RIGHT(G48,3)),#REF!,4,FALSE),IF(LEFT(G48,4)="SPDA",VLOOKUP(VALUE(RIGHT(G48,3)),'SPDA-COMP'!B:J,4,FALSE),IF(LEFT(G48,4)="SDAI",VLOOKUP(VALUE(RIGHT(G48,3)),#REF!,4,FALSE),IF(LEFT(G48,5)="IMPER",VLOOKUP(VALUE(RIGHT(G48,3)),#REF!,4,FALSE),IF(LEFT(G48,5)="LABOR",VLOOKUP(VALUE(RIGHT(G48,6)),#REF!,5,FALSE))))))))))))))))</f>
        <v>#REF!</v>
      </c>
      <c r="C48" s="30" t="e">
        <f>IF(LEFT(G48,3)="ARQ",VLOOKUP(VALUE(RIGHT(G48,3)),#REF!,5,FALSE),IF(LEFT(G48,3)="SCI",VLOOKUP(VALUE(RIGHT(G48,3)),#REF!,5,FALSE),IF(LEFT(G48,3)="SCE",VLOOKUP(VALUE(RIGHT(G48,3)),#REF!,5,FALSE),IF(LEFT(G48,3)="EST",VLOOKUP(VALUE(RIGHT(G48,3)),#REF!,5,FALSE),IF(LEFT(G48,3)="HID",VLOOKUP(VALUE(RIGHT(G48,3)),#REF!,5,FALSE),IF(LEFT(G48,3)="INC",VLOOKUP(VALUE(RIGHT(G48,3)),#REF!,5,FALSE),IF(LEFT(G48,3)="ELE",VLOOKUP(VALUE(RIGHT(G48,3)),#REF!,5,FALSE),IF(LEFT(G48,3)="CAB",VLOOKUP(VALUE(RIGHT(G48,3)),'ADM-COMP'!B:J,5,FALSE),IF(LEFT(G48,3)="SEG",VLOOKUP(VALUE(RIGHT(G48,3)),#REF!,5,FALSE),IF(LEFT(G48,3)="CLI",VLOOKUP(VALUE(RIGHT(G48,3)),#REF!,5,FALSE),IF(LEFT(G48,4)="IMPL",VLOOKUP(VALUE(RIGHT(G48,3)),#REF!,5,FALSE),IF(LEFT(G48,4)="SPDA",VLOOKUP(VALUE(RIGHT(G48,3)),'SPDA-COMP'!B:J,5,FALSE),IF(LEFT(G48,4)="SDAI",VLOOKUP(VALUE(RIGHT(G48,3)),#REF!,5,FALSE),IF(LEFT(G48,5)="IMPER",VLOOKUP(VALUE(RIGHT(G48,3)),#REF!,5,FALSE),IF(LEFT(G48,5)="LABOR",VLOOKUP(VALUE(RIGHT(G48,6)),#REF!,6,FALSE))))))))))))))))</f>
        <v>#REF!</v>
      </c>
      <c r="D48" s="74" t="e">
        <f>ROUND(VLOOKUP(A48,#REF!,8,FALSE),2)</f>
        <v>#REF!</v>
      </c>
      <c r="E48" s="74" t="e">
        <f>IF(LEFT(G48,3)="ARQ",VLOOKUP(VALUE(RIGHT(G48,3)),#REF!,9,FALSE),IF(LEFT(G48,3)="SCI",VLOOKUP(VALUE(RIGHT(G48,3)),#REF!,9,FALSE),IF(LEFT(G48,3)="SCE",VLOOKUP(VALUE(RIGHT(G48,3)),#REF!,9,FALSE),IF(LEFT(G48,3)="EST",VLOOKUP(VALUE(RIGHT(G48,3)),#REF!,9,FALSE),IF(LEFT(G48,3)="HID",VLOOKUP(VALUE(RIGHT(G48,3)),#REF!,9,FALSE),IF(LEFT(G48,3)="INC",VLOOKUP(VALUE(RIGHT(G48,3)),#REF!,9,FALSE),IF(LEFT(G48,3)="ELE",VLOOKUP(VALUE(RIGHT(G48,3)),#REF!,9,FALSE),IF(LEFT(G48,3)="CAB",VLOOKUP(VALUE(RIGHT(G48,3)),'ADM-COMP'!B:J,9,FALSE),IF(LEFT(G48,3)="SEG",VLOOKUP(VALUE(RIGHT(G48,3)),#REF!,9,FALSE),IF(LEFT(G48,3)="CLI",VLOOKUP(VALUE(RIGHT(G48,3)),#REF!,9,FALSE),IF(LEFT(G48,4)="IMPL",VLOOKUP(VALUE(RIGHT(G48,3)),#REF!,9,FALSE),IF(LEFT(G48,4)="SPDA",VLOOKUP(VALUE(RIGHT(G48,3)),'SPDA-COMP'!B:J,9,FALSE),IF(LEFT(G48,4)="SDAI",VLOOKUP(VALUE(RIGHT(G48,3)),#REF!,9,FALSE),IF(LEFT(G48,5)="IMPER",VLOOKUP(VALUE(RIGHT(G48,3)),#REF!,9,FALSE),IF(LEFT(G48,5)="LABOR",VLOOKUP(VALUE(RIGHT(G48,6)),#REF!,4,FALSE))))))))))))))))</f>
        <v>#REF!</v>
      </c>
      <c r="F48" s="31" t="e">
        <f t="shared" si="0"/>
        <v>#REF!</v>
      </c>
      <c r="G48" s="152" t="s">
        <v>1048</v>
      </c>
      <c r="H48" s="102"/>
    </row>
    <row r="49" spans="1:8" s="103" customFormat="1">
      <c r="A49" s="100" t="s">
        <v>411</v>
      </c>
      <c r="B49" s="29" t="e">
        <f>IF(LEFT(G49,3)="ARQ",VLOOKUP(VALUE(RIGHT(G49,3)),#REF!,4,FALSE),IF(LEFT(G49,3)="SCI",VLOOKUP(VALUE(RIGHT(G49,3)),#REF!,4,FALSE),IF(LEFT(G49,3)="SCE",VLOOKUP(VALUE(RIGHT(G49,3)),#REF!,4,FALSE),IF(LEFT(G49,3)="EST",VLOOKUP(VALUE(RIGHT(G49,3)),#REF!,4,FALSE),IF(LEFT(G49,3)="HID",VLOOKUP(VALUE(RIGHT(G49,3)),#REF!,4,FALSE),IF(LEFT(G49,3)="INC",VLOOKUP(VALUE(RIGHT(G49,3)),#REF!,4,FALSE),IF(LEFT(G49,3)="ELE",VLOOKUP(VALUE(RIGHT(G49,3)),#REF!,4,FALSE),IF(LEFT(G49,3)="CAB",VLOOKUP(VALUE(RIGHT(G49,3)),'ADM-COMP'!B:J,4,FALSE),IF(LEFT(G49,3)="SEG",VLOOKUP(VALUE(RIGHT(G49,3)),#REF!,4,FALSE),IF(LEFT(G49,3)="CLI",VLOOKUP(VALUE(RIGHT(G49,3)),#REF!,4,FALSE),IF(LEFT(G49,4)="IMPL",VLOOKUP(VALUE(RIGHT(G49,3)),#REF!,4,FALSE),IF(LEFT(G49,4)="SPDA",VLOOKUP(VALUE(RIGHT(G49,3)),'SPDA-COMP'!B:J,4,FALSE),IF(LEFT(G49,4)="SDAI",VLOOKUP(VALUE(RIGHT(G49,3)),#REF!,4,FALSE),IF(LEFT(G49,5)="IMPER",VLOOKUP(VALUE(RIGHT(G49,3)),#REF!,4,FALSE),IF(LEFT(G49,5)="LABOR",VLOOKUP(VALUE(RIGHT(G49,6)),#REF!,5,FALSE))))))))))))))))</f>
        <v>#REF!</v>
      </c>
      <c r="C49" s="30" t="e">
        <f>IF(LEFT(G49,3)="ARQ",VLOOKUP(VALUE(RIGHT(G49,3)),#REF!,5,FALSE),IF(LEFT(G49,3)="SCI",VLOOKUP(VALUE(RIGHT(G49,3)),#REF!,5,FALSE),IF(LEFT(G49,3)="SCE",VLOOKUP(VALUE(RIGHT(G49,3)),#REF!,5,FALSE),IF(LEFT(G49,3)="EST",VLOOKUP(VALUE(RIGHT(G49,3)),#REF!,5,FALSE),IF(LEFT(G49,3)="HID",VLOOKUP(VALUE(RIGHT(G49,3)),#REF!,5,FALSE),IF(LEFT(G49,3)="INC",VLOOKUP(VALUE(RIGHT(G49,3)),#REF!,5,FALSE),IF(LEFT(G49,3)="ELE",VLOOKUP(VALUE(RIGHT(G49,3)),#REF!,5,FALSE),IF(LEFT(G49,3)="CAB",VLOOKUP(VALUE(RIGHT(G49,3)),'ADM-COMP'!B:J,5,FALSE),IF(LEFT(G49,3)="SEG",VLOOKUP(VALUE(RIGHT(G49,3)),#REF!,5,FALSE),IF(LEFT(G49,3)="CLI",VLOOKUP(VALUE(RIGHT(G49,3)),#REF!,5,FALSE),IF(LEFT(G49,4)="IMPL",VLOOKUP(VALUE(RIGHT(G49,3)),#REF!,5,FALSE),IF(LEFT(G49,4)="SPDA",VLOOKUP(VALUE(RIGHT(G49,3)),'SPDA-COMP'!B:J,5,FALSE),IF(LEFT(G49,4)="SDAI",VLOOKUP(VALUE(RIGHT(G49,3)),#REF!,5,FALSE),IF(LEFT(G49,5)="IMPER",VLOOKUP(VALUE(RIGHT(G49,3)),#REF!,5,FALSE),IF(LEFT(G49,5)="LABOR",VLOOKUP(VALUE(RIGHT(G49,6)),#REF!,6,FALSE))))))))))))))))</f>
        <v>#REF!</v>
      </c>
      <c r="D49" s="74" t="e">
        <f>ROUND(VLOOKUP(A49,#REF!,8,FALSE),2)</f>
        <v>#REF!</v>
      </c>
      <c r="E49" s="74" t="e">
        <f>IF(LEFT(G49,3)="ARQ",VLOOKUP(VALUE(RIGHT(G49,3)),#REF!,9,FALSE),IF(LEFT(G49,3)="SCI",VLOOKUP(VALUE(RIGHT(G49,3)),#REF!,9,FALSE),IF(LEFT(G49,3)="SCE",VLOOKUP(VALUE(RIGHT(G49,3)),#REF!,9,FALSE),IF(LEFT(G49,3)="EST",VLOOKUP(VALUE(RIGHT(G49,3)),#REF!,9,FALSE),IF(LEFT(G49,3)="HID",VLOOKUP(VALUE(RIGHT(G49,3)),#REF!,9,FALSE),IF(LEFT(G49,3)="INC",VLOOKUP(VALUE(RIGHT(G49,3)),#REF!,9,FALSE),IF(LEFT(G49,3)="ELE",VLOOKUP(VALUE(RIGHT(G49,3)),#REF!,9,FALSE),IF(LEFT(G49,3)="CAB",VLOOKUP(VALUE(RIGHT(G49,3)),'ADM-COMP'!B:J,9,FALSE),IF(LEFT(G49,3)="SEG",VLOOKUP(VALUE(RIGHT(G49,3)),#REF!,9,FALSE),IF(LEFT(G49,3)="CLI",VLOOKUP(VALUE(RIGHT(G49,3)),#REF!,9,FALSE),IF(LEFT(G49,4)="IMPL",VLOOKUP(VALUE(RIGHT(G49,3)),#REF!,9,FALSE),IF(LEFT(G49,4)="SPDA",VLOOKUP(VALUE(RIGHT(G49,3)),'SPDA-COMP'!B:J,9,FALSE),IF(LEFT(G49,4)="SDAI",VLOOKUP(VALUE(RIGHT(G49,3)),#REF!,9,FALSE),IF(LEFT(G49,5)="IMPER",VLOOKUP(VALUE(RIGHT(G49,3)),#REF!,9,FALSE),IF(LEFT(G49,5)="LABOR",VLOOKUP(VALUE(RIGHT(G49,6)),#REF!,4,FALSE))))))))))))))))</f>
        <v>#REF!</v>
      </c>
      <c r="F49" s="31" t="e">
        <f t="shared" si="0"/>
        <v>#REF!</v>
      </c>
      <c r="G49" s="152" t="s">
        <v>278</v>
      </c>
      <c r="H49" s="102"/>
    </row>
    <row r="50" spans="1:8" s="11" customFormat="1">
      <c r="A50" s="37" t="s">
        <v>179</v>
      </c>
      <c r="B50" s="29" t="e">
        <f>IF(LEFT(G50,3)="ARQ",VLOOKUP(VALUE(RIGHT(G50,3)),#REF!,4,FALSE),IF(LEFT(G50,3)="SCI",VLOOKUP(VALUE(RIGHT(G50,3)),#REF!,4,FALSE),IF(LEFT(G50,3)="TRP",VLOOKUP(VALUE(RIGHT(G50,3)),#REF!,4,FALSE),IF(LEFT(G50,3)="EST",VLOOKUP(VALUE(RIGHT(G50,3)),#REF!,4,FALSE),IF(LEFT(G50,3)="HID",VLOOKUP(VALUE(RIGHT(G50,3)),#REF!,4,FALSE),IF(LEFT(G50,3)="INC",VLOOKUP(VALUE(RIGHT(G50,3)),#REF!,4,FALSE),IF(LEFT(G50,3)="ELE",VLOOKUP(VALUE(RIGHT(G50,3)),#REF!,4,FALSE),IF(LEFT(G50,3)="CAB",VLOOKUP(VALUE(RIGHT(G50,3)),'ADM-COMP'!B:J,4,FALSE),IF(LEFT(G50,3)="SEG",VLOOKUP(VALUE(RIGHT(G50,3)),#REF!,4,FALSE),IF(LEFT(G50,3)="CLI",VLOOKUP(VALUE(RIGHT(G50,3)),#REF!,4,FALSE),IF(LEFT(G50,4)="IMPL",VLOOKUP(VALUE(RIGHT(G50,3)),#REF!,4,FALSE),IF(LEFT(G50,4)="SPDA",VLOOKUP(VALUE(RIGHT(G50,3)),'SPDA-COMP'!B:J,4,FALSE),IF(LEFT(G50,4)="SDAI",VLOOKUP(VALUE(RIGHT(G50,3)),#REF!,4,FALSE),IF(LEFT(G50,5)="IMPER",VLOOKUP(VALUE(RIGHT(G50,3)),#REF!,4,FALSE),IF(LEFT(G50,5)="LABOR",VLOOKUP(VALUE(RIGHT(G50,6)),#REF!,5,FALSE))))))))))))))))</f>
        <v>#REF!</v>
      </c>
      <c r="C50" s="30" t="e">
        <f>IF(LEFT(G50,3)="ARQ",VLOOKUP(VALUE(RIGHT(G50,3)),#REF!,5,FALSE),IF(LEFT(G50,3)="SCI",VLOOKUP(VALUE(RIGHT(G50,3)),#REF!,5,FALSE),IF(LEFT(G50,3)="SCE",VLOOKUP(VALUE(RIGHT(G50,3)),#REF!,5,FALSE),IF(LEFT(G50,3)="EST",VLOOKUP(VALUE(RIGHT(G50,3)),#REF!,5,FALSE),IF(LEFT(G50,3)="HID",VLOOKUP(VALUE(RIGHT(G50,3)),#REF!,5,FALSE),IF(LEFT(G50,3)="INC",VLOOKUP(VALUE(RIGHT(G50,3)),#REF!,5,FALSE),IF(LEFT(G50,3)="ELE",VLOOKUP(VALUE(RIGHT(G50,3)),#REF!,5,FALSE),IF(LEFT(G50,3)="CAB",VLOOKUP(VALUE(RIGHT(G50,3)),'ADM-COMP'!B:J,5,FALSE),IF(LEFT(G50,3)="SEG",VLOOKUP(VALUE(RIGHT(G50,3)),#REF!,5,FALSE),IF(LEFT(G50,3)="CLI",VLOOKUP(VALUE(RIGHT(G50,3)),#REF!,5,FALSE),IF(LEFT(G50,4)="IMPL",VLOOKUP(VALUE(RIGHT(G50,3)),#REF!,5,FALSE),IF(LEFT(G50,4)="SPDA",VLOOKUP(VALUE(RIGHT(G50,3)),'SPDA-COMP'!B:J,5,FALSE),IF(LEFT(G50,4)="SDAI",VLOOKUP(VALUE(RIGHT(G50,3)),#REF!,5,FALSE),IF(LEFT(G50,5)="IMPER",VLOOKUP(VALUE(RIGHT(G50,3)),#REF!,5,FALSE),IF(LEFT(G50,5)="LABOR",VLOOKUP(VALUE(RIGHT(G50,6)),#REF!,6,FALSE))))))))))))))))</f>
        <v>#REF!</v>
      </c>
      <c r="D50" s="74" t="e">
        <f>ROUND(VLOOKUP(A50,#REF!,8,FALSE),2)</f>
        <v>#REF!</v>
      </c>
      <c r="E50" s="74" t="e">
        <f>IF(LEFT(G50,3)="ARQ",VLOOKUP(VALUE(RIGHT(G50,3)),#REF!,9,FALSE),IF(LEFT(G50,3)="SCI",VLOOKUP(VALUE(RIGHT(G50,3)),#REF!,9,FALSE),IF(LEFT(G50,3)="SCE",VLOOKUP(VALUE(RIGHT(G50,3)),#REF!,9,FALSE),IF(LEFT(G50,3)="EST",VLOOKUP(VALUE(RIGHT(G50,3)),#REF!,9,FALSE),IF(LEFT(G50,3)="HID",VLOOKUP(VALUE(RIGHT(G50,3)),#REF!,9,FALSE),IF(LEFT(G50,3)="INC",VLOOKUP(VALUE(RIGHT(G50,3)),#REF!,9,FALSE),IF(LEFT(G50,3)="ELE",VLOOKUP(VALUE(RIGHT(G50,3)),#REF!,9,FALSE),IF(LEFT(G50,3)="CAB",VLOOKUP(VALUE(RIGHT(G50,3)),'ADM-COMP'!B:J,9,FALSE),IF(LEFT(G50,3)="SEG",VLOOKUP(VALUE(RIGHT(G50,3)),#REF!,9,FALSE),IF(LEFT(G50,3)="CLI",VLOOKUP(VALUE(RIGHT(G50,3)),#REF!,9,FALSE),IF(LEFT(G50,4)="IMPL",VLOOKUP(VALUE(RIGHT(G50,3)),#REF!,9,FALSE),IF(LEFT(G50,4)="SPDA",VLOOKUP(VALUE(RIGHT(G50,3)),'SPDA-COMP'!B:J,9,FALSE),IF(LEFT(G50,4)="SDAI",VLOOKUP(VALUE(RIGHT(G50,3)),#REF!,9,FALSE),IF(LEFT(G50,5)="IMPER",VLOOKUP(VALUE(RIGHT(G50,3)),#REF!,9,FALSE),IF(LEFT(G50,5)="LABOR",VLOOKUP(VALUE(RIGHT(G50,6)),#REF!,4,FALSE))))))))))))))))</f>
        <v>#REF!</v>
      </c>
      <c r="F50" s="31" t="e">
        <f t="shared" si="0"/>
        <v>#REF!</v>
      </c>
      <c r="G50" s="38" t="s">
        <v>216</v>
      </c>
      <c r="H50" s="51"/>
    </row>
    <row r="51" spans="1:8" s="11" customFormat="1" ht="38.25">
      <c r="A51" s="37" t="s">
        <v>125</v>
      </c>
      <c r="B51" s="29" t="e">
        <f>IF(LEFT(G51,3)="ARQ",VLOOKUP(VALUE(RIGHT(G51,3)),#REF!,4,FALSE),IF(LEFT(G51,3)="SCI",VLOOKUP(VALUE(RIGHT(G51,3)),#REF!,4,FALSE),IF(LEFT(G51,3)="SCE",VLOOKUP(VALUE(RIGHT(G51,3)),#REF!,4,FALSE),IF(LEFT(G51,3)="EST",VLOOKUP(VALUE(RIGHT(G51,3)),#REF!,4,FALSE),IF(LEFT(G51,3)="HID",VLOOKUP(VALUE(RIGHT(G51,3)),#REF!,4,FALSE),IF(LEFT(G51,3)="INC",VLOOKUP(VALUE(RIGHT(G51,3)),#REF!,4,FALSE),IF(LEFT(G51,3)="ELE",VLOOKUP(VALUE(RIGHT(G51,3)),#REF!,4,FALSE),IF(LEFT(G51,3)="CAB",VLOOKUP(VALUE(RIGHT(G51,3)),'ADM-COMP'!B:J,4,FALSE),IF(LEFT(G51,3)="SEG",VLOOKUP(VALUE(RIGHT(G51,3)),#REF!,4,FALSE),IF(LEFT(G51,3)="CLI",VLOOKUP(VALUE(RIGHT(G51,3)),#REF!,4,FALSE),IF(LEFT(G51,4)="IMPL",VLOOKUP(VALUE(RIGHT(G51,3)),#REF!,4,FALSE),IF(LEFT(G51,4)="SPDA",VLOOKUP(VALUE(RIGHT(G51,3)),'SPDA-COMP'!B:J,4,FALSE),IF(LEFT(G51,4)="SDAI",VLOOKUP(VALUE(RIGHT(G51,3)),#REF!,4,FALSE),IF(LEFT(G51,5)="IMPER",VLOOKUP(VALUE(RIGHT(G51,3)),#REF!,4,FALSE),IF(LEFT(G51,5)="LABOR",VLOOKUP(VALUE(RIGHT(G51,6)),#REF!,5,FALSE))))))))))))))))</f>
        <v>#REF!</v>
      </c>
      <c r="C51" s="30" t="e">
        <f>IF(LEFT(G51,3)="ARQ",VLOOKUP(VALUE(RIGHT(G51,3)),#REF!,5,FALSE),IF(LEFT(G51,3)="SCI",VLOOKUP(VALUE(RIGHT(G51,3)),#REF!,5,FALSE),IF(LEFT(G51,3)="SCE",VLOOKUP(VALUE(RIGHT(G51,3)),#REF!,5,FALSE),IF(LEFT(G51,3)="EST",VLOOKUP(VALUE(RIGHT(G51,3)),#REF!,5,FALSE),IF(LEFT(G51,3)="HID",VLOOKUP(VALUE(RIGHT(G51,3)),#REF!,5,FALSE),IF(LEFT(G51,3)="INC",VLOOKUP(VALUE(RIGHT(G51,3)),#REF!,5,FALSE),IF(LEFT(G51,3)="ELE",VLOOKUP(VALUE(RIGHT(G51,3)),#REF!,5,FALSE),IF(LEFT(G51,3)="CAB",VLOOKUP(VALUE(RIGHT(G51,3)),'ADM-COMP'!B:J,5,FALSE),IF(LEFT(G51,3)="SEG",VLOOKUP(VALUE(RIGHT(G51,3)),#REF!,5,FALSE),IF(LEFT(G51,3)="CLI",VLOOKUP(VALUE(RIGHT(G51,3)),#REF!,5,FALSE),IF(LEFT(G51,4)="IMPL",VLOOKUP(VALUE(RIGHT(G51,3)),#REF!,5,FALSE),IF(LEFT(G51,4)="SPDA",VLOOKUP(VALUE(RIGHT(G51,3)),'SPDA-COMP'!B:J,5,FALSE),IF(LEFT(G51,4)="SDAI",VLOOKUP(VALUE(RIGHT(G51,3)),#REF!,5,FALSE),IF(LEFT(G51,5)="IMPER",VLOOKUP(VALUE(RIGHT(G51,3)),#REF!,5,FALSE),IF(LEFT(G51,5)="LABOR",VLOOKUP(VALUE(RIGHT(G51,6)),#REF!,6,FALSE))))))))))))))))</f>
        <v>#REF!</v>
      </c>
      <c r="D51" s="74" t="e">
        <f>ROUND(VLOOKUP(A51,#REF!,8,FALSE),2)</f>
        <v>#REF!</v>
      </c>
      <c r="E51" s="74" t="e">
        <f>IF(LEFT(G51,3)="ARQ",VLOOKUP(VALUE(RIGHT(G51,3)),#REF!,9,FALSE),IF(LEFT(G51,3)="SCI",VLOOKUP(VALUE(RIGHT(G51,3)),#REF!,9,FALSE),IF(LEFT(G51,3)="SCE",VLOOKUP(VALUE(RIGHT(G51,3)),#REF!,9,FALSE),IF(LEFT(G51,3)="EST",VLOOKUP(VALUE(RIGHT(G51,3)),#REF!,9,FALSE),IF(LEFT(G51,3)="HID",VLOOKUP(VALUE(RIGHT(G51,3)),#REF!,9,FALSE),IF(LEFT(G51,3)="INC",VLOOKUP(VALUE(RIGHT(G51,3)),#REF!,9,FALSE),IF(LEFT(G51,3)="ELE",VLOOKUP(VALUE(RIGHT(G51,3)),#REF!,9,FALSE),IF(LEFT(G51,3)="CAB",VLOOKUP(VALUE(RIGHT(G51,3)),'ADM-COMP'!B:J,9,FALSE),IF(LEFT(G51,3)="SEG",VLOOKUP(VALUE(RIGHT(G51,3)),#REF!,9,FALSE),IF(LEFT(G51,3)="CLI",VLOOKUP(VALUE(RIGHT(G51,3)),#REF!,9,FALSE),IF(LEFT(G51,4)="IMPL",VLOOKUP(VALUE(RIGHT(G51,3)),#REF!,9,FALSE),IF(LEFT(G51,4)="SPDA",VLOOKUP(VALUE(RIGHT(G51,3)),'SPDA-COMP'!B:J,9,FALSE),IF(LEFT(G51,4)="SDAI",VLOOKUP(VALUE(RIGHT(G51,3)),#REF!,9,FALSE),IF(LEFT(G51,5)="IMPER",VLOOKUP(VALUE(RIGHT(G51,3)),#REF!,9,FALSE),IF(LEFT(G51,5)="LABOR",VLOOKUP(VALUE(RIGHT(G51,6)),#REF!,4,FALSE))))))))))))))))</f>
        <v>#REF!</v>
      </c>
      <c r="F51" s="31" t="e">
        <f t="shared" si="0"/>
        <v>#REF!</v>
      </c>
      <c r="G51" s="152" t="s">
        <v>176</v>
      </c>
      <c r="H51" s="51"/>
    </row>
    <row r="52" spans="1:8" s="11" customFormat="1">
      <c r="A52" s="37" t="s">
        <v>311</v>
      </c>
      <c r="B52" s="29" t="e">
        <f>IF(LEFT(G52,3)="ARQ",VLOOKUP(VALUE(RIGHT(G52,3)),#REF!,4,FALSE),IF(LEFT(G52,3)="SCI",VLOOKUP(VALUE(RIGHT(G52,3)),#REF!,4,FALSE),IF(LEFT(G52,3)="SCE",VLOOKUP(VALUE(RIGHT(G52,3)),#REF!,4,FALSE),IF(LEFT(G52,3)="EST",VLOOKUP(VALUE(RIGHT(G52,3)),#REF!,4,FALSE),IF(LEFT(G52,3)="HID",VLOOKUP(VALUE(RIGHT(G52,3)),#REF!,4,FALSE),IF(LEFT(G52,3)="INC",VLOOKUP(VALUE(RIGHT(G52,3)),#REF!,4,FALSE),IF(LEFT(G52,3)="ELE",VLOOKUP(VALUE(RIGHT(G52,3)),#REF!,4,FALSE),IF(LEFT(G52,3)="CAB",VLOOKUP(VALUE(RIGHT(G52,3)),'ADM-COMP'!B:J,4,FALSE),IF(LEFT(G52,3)="SEG",VLOOKUP(VALUE(RIGHT(G52,3)),#REF!,4,FALSE),IF(LEFT(G52,3)="CLI",VLOOKUP(VALUE(RIGHT(G52,3)),#REF!,4,FALSE),IF(LEFT(G52,4)="IMPL",VLOOKUP(VALUE(RIGHT(G52,3)),#REF!,4,FALSE),IF(LEFT(G52,4)="SPDA",VLOOKUP(VALUE(RIGHT(G52,3)),'SPDA-COMP'!B:J,4,FALSE),IF(LEFT(G52,4)="SDAI",VLOOKUP(VALUE(RIGHT(G52,3)),#REF!,4,FALSE),IF(LEFT(G52,5)="IMPER",VLOOKUP(VALUE(RIGHT(G52,3)),#REF!,4,FALSE),IF(LEFT(G52,5)="LABOR",VLOOKUP(VALUE(RIGHT(G52,6)),#REF!,5,FALSE))))))))))))))))</f>
        <v>#REF!</v>
      </c>
      <c r="C52" s="30" t="e">
        <f>IF(LEFT(G52,3)="ARQ",VLOOKUP(VALUE(RIGHT(G52,3)),#REF!,5,FALSE),IF(LEFT(G52,3)="SCI",VLOOKUP(VALUE(RIGHT(G52,3)),#REF!,5,FALSE),IF(LEFT(G52,3)="SCE",VLOOKUP(VALUE(RIGHT(G52,3)),#REF!,5,FALSE),IF(LEFT(G52,3)="EST",VLOOKUP(VALUE(RIGHT(G52,3)),#REF!,5,FALSE),IF(LEFT(G52,3)="HID",VLOOKUP(VALUE(RIGHT(G52,3)),#REF!,5,FALSE),IF(LEFT(G52,3)="INC",VLOOKUP(VALUE(RIGHT(G52,3)),#REF!,5,FALSE),IF(LEFT(G52,3)="ELE",VLOOKUP(VALUE(RIGHT(G52,3)),#REF!,5,FALSE),IF(LEFT(G52,3)="CAB",VLOOKUP(VALUE(RIGHT(G52,3)),'ADM-COMP'!B:J,5,FALSE),IF(LEFT(G52,3)="SEG",VLOOKUP(VALUE(RIGHT(G52,3)),#REF!,5,FALSE),IF(LEFT(G52,3)="CLI",VLOOKUP(VALUE(RIGHT(G52,3)),#REF!,5,FALSE),IF(LEFT(G52,4)="IMPL",VLOOKUP(VALUE(RIGHT(G52,3)),#REF!,5,FALSE),IF(LEFT(G52,4)="SPDA",VLOOKUP(VALUE(RIGHT(G52,3)),'SPDA-COMP'!B:J,5,FALSE),IF(LEFT(G52,4)="SDAI",VLOOKUP(VALUE(RIGHT(G52,3)),#REF!,5,FALSE),IF(LEFT(G52,5)="IMPER",VLOOKUP(VALUE(RIGHT(G52,3)),#REF!,5,FALSE),IF(LEFT(G52,5)="LABOR",VLOOKUP(VALUE(RIGHT(G52,6)),#REF!,6,FALSE))))))))))))))))</f>
        <v>#REF!</v>
      </c>
      <c r="D52" s="74" t="e">
        <f>ROUND(VLOOKUP(A52,#REF!,8,FALSE),2)</f>
        <v>#REF!</v>
      </c>
      <c r="E52" s="74" t="e">
        <f>IF(LEFT(G52,3)="ARQ",VLOOKUP(VALUE(RIGHT(G52,3)),#REF!,9,FALSE),IF(LEFT(G52,3)="SCI",VLOOKUP(VALUE(RIGHT(G52,3)),#REF!,9,FALSE),IF(LEFT(G52,3)="SCE",VLOOKUP(VALUE(RIGHT(G52,3)),#REF!,9,FALSE),IF(LEFT(G52,3)="EST",VLOOKUP(VALUE(RIGHT(G52,3)),#REF!,9,FALSE),IF(LEFT(G52,3)="HID",VLOOKUP(VALUE(RIGHT(G52,3)),#REF!,9,FALSE),IF(LEFT(G52,3)="INC",VLOOKUP(VALUE(RIGHT(G52,3)),#REF!,9,FALSE),IF(LEFT(G52,3)="ELE",VLOOKUP(VALUE(RIGHT(G52,3)),#REF!,9,FALSE),IF(LEFT(G52,3)="CAB",VLOOKUP(VALUE(RIGHT(G52,3)),'ADM-COMP'!B:J,9,FALSE),IF(LEFT(G52,3)="SEG",VLOOKUP(VALUE(RIGHT(G52,3)),#REF!,9,FALSE),IF(LEFT(G52,3)="CLI",VLOOKUP(VALUE(RIGHT(G52,3)),#REF!,9,FALSE),IF(LEFT(G52,4)="IMPL",VLOOKUP(VALUE(RIGHT(G52,3)),#REF!,9,FALSE),IF(LEFT(G52,4)="SPDA",VLOOKUP(VALUE(RIGHT(G52,3)),'SPDA-COMP'!B:J,9,FALSE),IF(LEFT(G52,4)="SDAI",VLOOKUP(VALUE(RIGHT(G52,3)),#REF!,9,FALSE),IF(LEFT(G52,5)="IMPER",VLOOKUP(VALUE(RIGHT(G52,3)),#REF!,9,FALSE),IF(LEFT(G52,5)="LABOR",VLOOKUP(VALUE(RIGHT(G52,6)),#REF!,4,FALSE))))))))))))))))</f>
        <v>#REF!</v>
      </c>
      <c r="F52" s="31" t="e">
        <f t="shared" si="0"/>
        <v>#REF!</v>
      </c>
      <c r="G52" s="38" t="s">
        <v>314</v>
      </c>
      <c r="H52" s="51"/>
    </row>
    <row r="53" spans="1:8" s="11" customFormat="1">
      <c r="A53" s="85" t="s">
        <v>908</v>
      </c>
      <c r="B53" s="29" t="e">
        <f>IF(LEFT(G53,3)="ARQ",VLOOKUP(VALUE(RIGHT(G53,3)),#REF!,4,FALSE),IF(LEFT(G53,3)="SCI",VLOOKUP(VALUE(RIGHT(G53,3)),#REF!,4,FALSE),IF(LEFT(G53,3)="SCE",VLOOKUP(VALUE(RIGHT(G53,3)),#REF!,4,FALSE),IF(LEFT(G53,3)="EST",VLOOKUP(VALUE(RIGHT(G53,3)),#REF!,4,FALSE),IF(LEFT(G53,3)="HID",VLOOKUP(VALUE(RIGHT(G53,3)),#REF!,4,FALSE),IF(LEFT(G53,3)="INC",VLOOKUP(VALUE(RIGHT(G53,3)),#REF!,4,FALSE),IF(LEFT(G53,3)="ELE",VLOOKUP(VALUE(RIGHT(G53,3)),#REF!,4,FALSE),IF(LEFT(G53,3)="CAB",VLOOKUP(VALUE(RIGHT(G53,3)),'ADM-COMP'!B:J,4,FALSE),IF(LEFT(G53,3)="SEG",VLOOKUP(VALUE(RIGHT(G53,3)),#REF!,4,FALSE),IF(LEFT(G53,3)="CLI",VLOOKUP(VALUE(RIGHT(G53,3)),#REF!,4,FALSE),IF(LEFT(G53,4)="IMPL",VLOOKUP(VALUE(RIGHT(G53,3)),#REF!,4,FALSE),IF(LEFT(G53,4)="SPDA",VLOOKUP(VALUE(RIGHT(G53,3)),'SPDA-COMP'!B:J,4,FALSE),IF(LEFT(G53,4)="SDAI",VLOOKUP(VALUE(RIGHT(G53,3)),#REF!,4,FALSE),IF(LEFT(G53,5)="IMPER",VLOOKUP(VALUE(RIGHT(G53,3)),#REF!,4,FALSE),IF(LEFT(G53,5)="LABOR",VLOOKUP(VALUE(RIGHT(G53,6)),#REF!,5,FALSE))))))))))))))))</f>
        <v>#REF!</v>
      </c>
      <c r="C53" s="30" t="e">
        <f>IF(LEFT(G53,3)="ARQ",VLOOKUP(VALUE(RIGHT(G53,3)),#REF!,5,FALSE),IF(LEFT(G53,3)="SCI",VLOOKUP(VALUE(RIGHT(G53,3)),#REF!,5,FALSE),IF(LEFT(G53,3)="SCE",VLOOKUP(VALUE(RIGHT(G53,3)),#REF!,5,FALSE),IF(LEFT(G53,3)="EST",VLOOKUP(VALUE(RIGHT(G53,3)),#REF!,5,FALSE),IF(LEFT(G53,3)="HID",VLOOKUP(VALUE(RIGHT(G53,3)),#REF!,5,FALSE),IF(LEFT(G53,3)="INC",VLOOKUP(VALUE(RIGHT(G53,3)),#REF!,5,FALSE),IF(LEFT(G53,3)="ELE",VLOOKUP(VALUE(RIGHT(G53,3)),#REF!,5,FALSE),IF(LEFT(G53,3)="CAB",VLOOKUP(VALUE(RIGHT(G53,3)),'ADM-COMP'!B:J,5,FALSE),IF(LEFT(G53,3)="SEG",VLOOKUP(VALUE(RIGHT(G53,3)),#REF!,5,FALSE),IF(LEFT(G53,3)="CLI",VLOOKUP(VALUE(RIGHT(G53,3)),#REF!,5,FALSE),IF(LEFT(G53,4)="IMPL",VLOOKUP(VALUE(RIGHT(G53,3)),#REF!,5,FALSE),IF(LEFT(G53,4)="SPDA",VLOOKUP(VALUE(RIGHT(G53,3)),'SPDA-COMP'!B:J,5,FALSE),IF(LEFT(G53,4)="SDAI",VLOOKUP(VALUE(RIGHT(G53,3)),#REF!,5,FALSE),IF(LEFT(G53,5)="IMPER",VLOOKUP(VALUE(RIGHT(G53,3)),#REF!,5,FALSE),IF(LEFT(G53,5)="LABOR",VLOOKUP(VALUE(RIGHT(G53,6)),#REF!,6,FALSE))))))))))))))))</f>
        <v>#REF!</v>
      </c>
      <c r="D53" s="74" t="e">
        <f>ROUND(VLOOKUP(A53,#REF!,8,FALSE),2)</f>
        <v>#REF!</v>
      </c>
      <c r="E53" s="74" t="e">
        <f>IF(LEFT(G53,3)="ARQ",VLOOKUP(VALUE(RIGHT(G53,3)),#REF!,9,FALSE),IF(LEFT(G53,3)="SCI",VLOOKUP(VALUE(RIGHT(G53,3)),#REF!,9,FALSE),IF(LEFT(G53,3)="SCE",VLOOKUP(VALUE(RIGHT(G53,3)),#REF!,9,FALSE),IF(LEFT(G53,3)="EST",VLOOKUP(VALUE(RIGHT(G53,3)),#REF!,9,FALSE),IF(LEFT(G53,3)="HID",VLOOKUP(VALUE(RIGHT(G53,3)),#REF!,9,FALSE),IF(LEFT(G53,3)="INC",VLOOKUP(VALUE(RIGHT(G53,3)),#REF!,9,FALSE),IF(LEFT(G53,3)="ELE",VLOOKUP(VALUE(RIGHT(G53,3)),#REF!,9,FALSE),IF(LEFT(G53,3)="CAB",VLOOKUP(VALUE(RIGHT(G53,3)),'ADM-COMP'!B:J,9,FALSE),IF(LEFT(G53,3)="SEG",VLOOKUP(VALUE(RIGHT(G53,3)),#REF!,9,FALSE),IF(LEFT(G53,3)="CLI",VLOOKUP(VALUE(RIGHT(G53,3)),#REF!,9,FALSE),IF(LEFT(G53,4)="IMPL",VLOOKUP(VALUE(RIGHT(G53,3)),#REF!,9,FALSE),IF(LEFT(G53,4)="SPDA",VLOOKUP(VALUE(RIGHT(G53,3)),'SPDA-COMP'!B:J,9,FALSE),IF(LEFT(G53,4)="SDAI",VLOOKUP(VALUE(RIGHT(G53,3)),#REF!,9,FALSE),IF(LEFT(G53,5)="IMPER",VLOOKUP(VALUE(RIGHT(G53,3)),#REF!,9,FALSE),IF(LEFT(G53,5)="LABOR",VLOOKUP(VALUE(RIGHT(G53,6)),#REF!,4,FALSE))))))))))))))))</f>
        <v>#REF!</v>
      </c>
      <c r="F53" s="31" t="e">
        <f t="shared" si="0"/>
        <v>#REF!</v>
      </c>
      <c r="G53" s="84" t="s">
        <v>976</v>
      </c>
      <c r="H53" s="51"/>
    </row>
    <row r="54" spans="1:8" s="11" customFormat="1">
      <c r="A54" s="37" t="s">
        <v>252</v>
      </c>
      <c r="B54" s="29" t="e">
        <f>IF(LEFT(G54,3)="ARQ",VLOOKUP(VALUE(RIGHT(G54,3)),#REF!,4,FALSE),IF(LEFT(G54,3)="SCI",VLOOKUP(VALUE(RIGHT(G54,3)),#REF!,4,FALSE),IF(LEFT(G54,3)="SCE",VLOOKUP(VALUE(RIGHT(G54,3)),#REF!,4,FALSE),IF(LEFT(G54,3)="EST",VLOOKUP(VALUE(RIGHT(G54,3)),#REF!,4,FALSE),IF(LEFT(G54,3)="HID",VLOOKUP(VALUE(RIGHT(G54,3)),#REF!,4,FALSE),IF(LEFT(G54,3)="INC",VLOOKUP(VALUE(RIGHT(G54,3)),#REF!,4,FALSE),IF(LEFT(G54,3)="ELE",VLOOKUP(VALUE(RIGHT(G54,3)),#REF!,4,FALSE),IF(LEFT(G54,3)="CAB",VLOOKUP(VALUE(RIGHT(G54,3)),'ADM-COMP'!B:J,4,FALSE),IF(LEFT(G54,3)="SEG",VLOOKUP(VALUE(RIGHT(G54,3)),#REF!,4,FALSE),IF(LEFT(G54,3)="CLI",VLOOKUP(VALUE(RIGHT(G54,3)),#REF!,4,FALSE),IF(LEFT(G54,4)="IMPL",VLOOKUP(VALUE(RIGHT(G54,3)),#REF!,4,FALSE),IF(LEFT(G54,4)="SPDA",VLOOKUP(VALUE(RIGHT(G54,3)),'SPDA-COMP'!B:J,4,FALSE),IF(LEFT(G54,4)="SDAI",VLOOKUP(VALUE(RIGHT(G54,3)),#REF!,4,FALSE),IF(LEFT(G54,5)="IMPER",VLOOKUP(VALUE(RIGHT(G54,3)),#REF!,4,FALSE),IF(LEFT(G54,5)="LABOR",VLOOKUP(VALUE(RIGHT(G54,6)),#REF!,5,FALSE))))))))))))))))</f>
        <v>#REF!</v>
      </c>
      <c r="C54" s="30" t="e">
        <f>IF(LEFT(G54,3)="ARQ",VLOOKUP(VALUE(RIGHT(G54,3)),#REF!,5,FALSE),IF(LEFT(G54,3)="SCI",VLOOKUP(VALUE(RIGHT(G54,3)),#REF!,5,FALSE),IF(LEFT(G54,3)="SCE",VLOOKUP(VALUE(RIGHT(G54,3)),#REF!,5,FALSE),IF(LEFT(G54,3)="EST",VLOOKUP(VALUE(RIGHT(G54,3)),#REF!,5,FALSE),IF(LEFT(G54,3)="HID",VLOOKUP(VALUE(RIGHT(G54,3)),#REF!,5,FALSE),IF(LEFT(G54,3)="INC",VLOOKUP(VALUE(RIGHT(G54,3)),#REF!,5,FALSE),IF(LEFT(G54,3)="ELE",VLOOKUP(VALUE(RIGHT(G54,3)),#REF!,5,FALSE),IF(LEFT(G54,3)="CAB",VLOOKUP(VALUE(RIGHT(G54,3)),'ADM-COMP'!B:J,5,FALSE),IF(LEFT(G54,3)="SEG",VLOOKUP(VALUE(RIGHT(G54,3)),#REF!,5,FALSE),IF(LEFT(G54,3)="CLI",VLOOKUP(VALUE(RIGHT(G54,3)),#REF!,5,FALSE),IF(LEFT(G54,4)="IMPL",VLOOKUP(VALUE(RIGHT(G54,3)),#REF!,5,FALSE),IF(LEFT(G54,4)="SPDA",VLOOKUP(VALUE(RIGHT(G54,3)),'SPDA-COMP'!B:J,5,FALSE),IF(LEFT(G54,4)="SDAI",VLOOKUP(VALUE(RIGHT(G54,3)),#REF!,5,FALSE),IF(LEFT(G54,5)="IMPER",VLOOKUP(VALUE(RIGHT(G54,3)),#REF!,5,FALSE),IF(LEFT(G54,5)="LABOR",VLOOKUP(VALUE(RIGHT(G54,6)),#REF!,6,FALSE))))))))))))))))</f>
        <v>#REF!</v>
      </c>
      <c r="D54" s="74" t="e">
        <f>ROUND(VLOOKUP(A54,#REF!,8,FALSE),2)</f>
        <v>#REF!</v>
      </c>
      <c r="E54" s="74" t="e">
        <f>IF(LEFT(G54,3)="ARQ",VLOOKUP(VALUE(RIGHT(G54,3)),#REF!,9,FALSE),IF(LEFT(G54,3)="SCI",VLOOKUP(VALUE(RIGHT(G54,3)),#REF!,9,FALSE),IF(LEFT(G54,3)="SCE",VLOOKUP(VALUE(RIGHT(G54,3)),#REF!,9,FALSE),IF(LEFT(G54,3)="EST",VLOOKUP(VALUE(RIGHT(G54,3)),#REF!,9,FALSE),IF(LEFT(G54,3)="HID",VLOOKUP(VALUE(RIGHT(G54,3)),#REF!,9,FALSE),IF(LEFT(G54,3)="INC",VLOOKUP(VALUE(RIGHT(G54,3)),#REF!,9,FALSE),IF(LEFT(G54,3)="ELE",VLOOKUP(VALUE(RIGHT(G54,3)),#REF!,9,FALSE),IF(LEFT(G54,3)="CAB",VLOOKUP(VALUE(RIGHT(G54,3)),'ADM-COMP'!B:J,9,FALSE),IF(LEFT(G54,3)="SEG",VLOOKUP(VALUE(RIGHT(G54,3)),#REF!,9,FALSE),IF(LEFT(G54,3)="CLI",VLOOKUP(VALUE(RIGHT(G54,3)),#REF!,9,FALSE),IF(LEFT(G54,4)="IMPL",VLOOKUP(VALUE(RIGHT(G54,3)),#REF!,9,FALSE),IF(LEFT(G54,4)="SPDA",VLOOKUP(VALUE(RIGHT(G54,3)),'SPDA-COMP'!B:J,9,FALSE),IF(LEFT(G54,4)="SDAI",VLOOKUP(VALUE(RIGHT(G54,3)),#REF!,9,FALSE),IF(LEFT(G54,5)="IMPER",VLOOKUP(VALUE(RIGHT(G54,3)),#REF!,9,FALSE),IF(LEFT(G54,5)="LABOR",VLOOKUP(VALUE(RIGHT(G54,6)),#REF!,4,FALSE))))))))))))))))</f>
        <v>#REF!</v>
      </c>
      <c r="F54" s="31" t="e">
        <f t="shared" si="0"/>
        <v>#REF!</v>
      </c>
      <c r="G54" s="38" t="s">
        <v>245</v>
      </c>
      <c r="H54" s="51"/>
    </row>
    <row r="55" spans="1:8" s="11" customFormat="1">
      <c r="A55" s="85" t="s">
        <v>913</v>
      </c>
      <c r="B55" s="29" t="e">
        <f>IF(LEFT(G55,3)="ARQ",VLOOKUP(VALUE(RIGHT(G55,3)),#REF!,4,FALSE),IF(LEFT(G55,3)="SCI",VLOOKUP(VALUE(RIGHT(G55,3)),#REF!,4,FALSE),IF(LEFT(G55,3)="SCE",VLOOKUP(VALUE(RIGHT(G55,3)),#REF!,4,FALSE),IF(LEFT(G55,3)="EST",VLOOKUP(VALUE(RIGHT(G55,3)),#REF!,4,FALSE),IF(LEFT(G55,3)="HID",VLOOKUP(VALUE(RIGHT(G55,3)),#REF!,4,FALSE),IF(LEFT(G55,3)="INC",VLOOKUP(VALUE(RIGHT(G55,3)),#REF!,4,FALSE),IF(LEFT(G55,3)="ELE",VLOOKUP(VALUE(RIGHT(G55,3)),#REF!,4,FALSE),IF(LEFT(G55,3)="CAB",VLOOKUP(VALUE(RIGHT(G55,3)),'ADM-COMP'!B:J,4,FALSE),IF(LEFT(G55,3)="SEG",VLOOKUP(VALUE(RIGHT(G55,3)),#REF!,4,FALSE),IF(LEFT(G55,3)="CLI",VLOOKUP(VALUE(RIGHT(G55,3)),#REF!,4,FALSE),IF(LEFT(G55,4)="IMPL",VLOOKUP(VALUE(RIGHT(G55,3)),#REF!,4,FALSE),IF(LEFT(G55,4)="SPDA",VLOOKUP(VALUE(RIGHT(G55,3)),'SPDA-COMP'!B:J,4,FALSE),IF(LEFT(G55,4)="SDAI",VLOOKUP(VALUE(RIGHT(G55,3)),#REF!,4,FALSE),IF(LEFT(G55,5)="IMPER",VLOOKUP(VALUE(RIGHT(G55,3)),#REF!,4,FALSE),IF(LEFT(G55,5)="LABOR",VLOOKUP(VALUE(RIGHT(G55,6)),#REF!,5,FALSE))))))))))))))))</f>
        <v>#REF!</v>
      </c>
      <c r="C55" s="30" t="e">
        <f>IF(LEFT(G55,3)="ARQ",VLOOKUP(VALUE(RIGHT(G55,3)),#REF!,5,FALSE),IF(LEFT(G55,3)="SCI",VLOOKUP(VALUE(RIGHT(G55,3)),#REF!,5,FALSE),IF(LEFT(G55,3)="SCE",VLOOKUP(VALUE(RIGHT(G55,3)),#REF!,5,FALSE),IF(LEFT(G55,3)="EST",VLOOKUP(VALUE(RIGHT(G55,3)),#REF!,5,FALSE),IF(LEFT(G55,3)="HID",VLOOKUP(VALUE(RIGHT(G55,3)),#REF!,5,FALSE),IF(LEFT(G55,3)="INC",VLOOKUP(VALUE(RIGHT(G55,3)),#REF!,5,FALSE),IF(LEFT(G55,3)="ELE",VLOOKUP(VALUE(RIGHT(G55,3)),#REF!,5,FALSE),IF(LEFT(G55,3)="CAB",VLOOKUP(VALUE(RIGHT(G55,3)),'ADM-COMP'!B:J,5,FALSE),IF(LEFT(G55,3)="SEG",VLOOKUP(VALUE(RIGHT(G55,3)),#REF!,5,FALSE),IF(LEFT(G55,3)="CLI",VLOOKUP(VALUE(RIGHT(G55,3)),#REF!,5,FALSE),IF(LEFT(G55,4)="IMPL",VLOOKUP(VALUE(RIGHT(G55,3)),#REF!,5,FALSE),IF(LEFT(G55,4)="SPDA",VLOOKUP(VALUE(RIGHT(G55,3)),'SPDA-COMP'!B:J,5,FALSE),IF(LEFT(G55,4)="SDAI",VLOOKUP(VALUE(RIGHT(G55,3)),#REF!,5,FALSE),IF(LEFT(G55,5)="IMPER",VLOOKUP(VALUE(RIGHT(G55,3)),#REF!,5,FALSE),IF(LEFT(G55,5)="LABOR",VLOOKUP(VALUE(RIGHT(G55,6)),#REF!,6,FALSE))))))))))))))))</f>
        <v>#REF!</v>
      </c>
      <c r="D55" s="74" t="e">
        <f>ROUND(VLOOKUP(A55,#REF!,8,FALSE),2)</f>
        <v>#REF!</v>
      </c>
      <c r="E55" s="74" t="e">
        <f>IF(LEFT(G55,3)="ARQ",VLOOKUP(VALUE(RIGHT(G55,3)),#REF!,9,FALSE),IF(LEFT(G55,3)="SCI",VLOOKUP(VALUE(RIGHT(G55,3)),#REF!,9,FALSE),IF(LEFT(G55,3)="SCE",VLOOKUP(VALUE(RIGHT(G55,3)),#REF!,9,FALSE),IF(LEFT(G55,3)="EST",VLOOKUP(VALUE(RIGHT(G55,3)),#REF!,9,FALSE),IF(LEFT(G55,3)="HID",VLOOKUP(VALUE(RIGHT(G55,3)),#REF!,9,FALSE),IF(LEFT(G55,3)="INC",VLOOKUP(VALUE(RIGHT(G55,3)),#REF!,9,FALSE),IF(LEFT(G55,3)="ELE",VLOOKUP(VALUE(RIGHT(G55,3)),#REF!,9,FALSE),IF(LEFT(G55,3)="CAB",VLOOKUP(VALUE(RIGHT(G55,3)),'ADM-COMP'!B:J,9,FALSE),IF(LEFT(G55,3)="SEG",VLOOKUP(VALUE(RIGHT(G55,3)),#REF!,9,FALSE),IF(LEFT(G55,3)="CLI",VLOOKUP(VALUE(RIGHT(G55,3)),#REF!,9,FALSE),IF(LEFT(G55,4)="IMPL",VLOOKUP(VALUE(RIGHT(G55,3)),#REF!,9,FALSE),IF(LEFT(G55,4)="SPDA",VLOOKUP(VALUE(RIGHT(G55,3)),'SPDA-COMP'!B:J,9,FALSE),IF(LEFT(G55,4)="SDAI",VLOOKUP(VALUE(RIGHT(G55,3)),#REF!,9,FALSE),IF(LEFT(G55,5)="IMPER",VLOOKUP(VALUE(RIGHT(G55,3)),#REF!,9,FALSE),IF(LEFT(G55,5)="LABOR",VLOOKUP(VALUE(RIGHT(G55,6)),#REF!,4,FALSE))))))))))))))))</f>
        <v>#REF!</v>
      </c>
      <c r="F55" s="31" t="e">
        <f t="shared" si="0"/>
        <v>#REF!</v>
      </c>
      <c r="G55" s="84" t="s">
        <v>981</v>
      </c>
      <c r="H55" s="51"/>
    </row>
    <row r="56" spans="1:8" s="11" customFormat="1">
      <c r="A56" s="37" t="s">
        <v>1330</v>
      </c>
      <c r="B56" s="29" t="e">
        <f>IF(LEFT(G56,3)="ARQ",VLOOKUP(VALUE(RIGHT(G56,3)),#REF!,4,FALSE),IF(LEFT(G56,3)="SCI",VLOOKUP(VALUE(RIGHT(G56,3)),#REF!,4,FALSE),IF(LEFT(G56,3)="SCE",VLOOKUP(VALUE(RIGHT(G56,3)),#REF!,4,FALSE),IF(LEFT(G56,3)="EST",VLOOKUP(VALUE(RIGHT(G56,3)),#REF!,4,FALSE),IF(LEFT(G56,3)="HID",VLOOKUP(VALUE(RIGHT(G56,3)),#REF!,4,FALSE),IF(LEFT(G56,3)="INC",VLOOKUP(VALUE(RIGHT(G56,3)),#REF!,4,FALSE),IF(LEFT(G56,3)="ELE",VLOOKUP(VALUE(RIGHT(G56,3)),#REF!,4,FALSE),IF(LEFT(G56,3)="CAB",VLOOKUP(VALUE(RIGHT(G56,3)),'ADM-COMP'!B:J,4,FALSE),IF(LEFT(G56,3)="SEG",VLOOKUP(VALUE(RIGHT(G56,3)),#REF!,4,FALSE),IF(LEFT(G56,3)="CLI",VLOOKUP(VALUE(RIGHT(G56,3)),#REF!,4,FALSE),IF(LEFT(G56,4)="IMPL",VLOOKUP(VALUE(RIGHT(G56,3)),#REF!,4,FALSE),IF(LEFT(G56,4)="SPDA",VLOOKUP(VALUE(RIGHT(G56,3)),'SPDA-COMP'!B:J,4,FALSE),IF(LEFT(G56,4)="SDAI",VLOOKUP(VALUE(RIGHT(G56,3)),#REF!,4,FALSE),IF(LEFT(G56,5)="IMPER",VLOOKUP(VALUE(RIGHT(G56,3)),#REF!,4,FALSE),IF(LEFT(G56,5)="LABOR",VLOOKUP(VALUE(RIGHT(G56,6)),#REF!,5,FALSE))))))))))))))))</f>
        <v>#REF!</v>
      </c>
      <c r="C56" s="30" t="e">
        <f>IF(LEFT(G56,3)="ARQ",VLOOKUP(VALUE(RIGHT(G56,3)),#REF!,5,FALSE),IF(LEFT(G56,3)="SCI",VLOOKUP(VALUE(RIGHT(G56,3)),#REF!,5,FALSE),IF(LEFT(G56,3)="SCE",VLOOKUP(VALUE(RIGHT(G56,3)),#REF!,5,FALSE),IF(LEFT(G56,3)="EST",VLOOKUP(VALUE(RIGHT(G56,3)),#REF!,5,FALSE),IF(LEFT(G56,3)="HID",VLOOKUP(VALUE(RIGHT(G56,3)),#REF!,5,FALSE),IF(LEFT(G56,3)="INC",VLOOKUP(VALUE(RIGHT(G56,3)),#REF!,5,FALSE),IF(LEFT(G56,3)="ELE",VLOOKUP(VALUE(RIGHT(G56,3)),#REF!,5,FALSE),IF(LEFT(G56,3)="CAB",VLOOKUP(VALUE(RIGHT(G56,3)),'ADM-COMP'!B:J,5,FALSE),IF(LEFT(G56,3)="SEG",VLOOKUP(VALUE(RIGHT(G56,3)),#REF!,5,FALSE),IF(LEFT(G56,3)="CLI",VLOOKUP(VALUE(RIGHT(G56,3)),#REF!,5,FALSE),IF(LEFT(G56,4)="IMPL",VLOOKUP(VALUE(RIGHT(G56,3)),#REF!,5,FALSE),IF(LEFT(G56,4)="SPDA",VLOOKUP(VALUE(RIGHT(G56,3)),'SPDA-COMP'!B:J,5,FALSE),IF(LEFT(G56,4)="SDAI",VLOOKUP(VALUE(RIGHT(G56,3)),#REF!,5,FALSE),IF(LEFT(G56,5)="IMPER",VLOOKUP(VALUE(RIGHT(G56,3)),#REF!,5,FALSE),IF(LEFT(G56,5)="LABOR",VLOOKUP(VALUE(RIGHT(G56,6)),#REF!,6,FALSE))))))))))))))))</f>
        <v>#REF!</v>
      </c>
      <c r="D56" s="74" t="e">
        <f>ROUND(VLOOKUP(A56,#REF!,8,FALSE),2)</f>
        <v>#REF!</v>
      </c>
      <c r="E56" s="74" t="e">
        <f>IF(LEFT(G56,3)="ARQ",VLOOKUP(VALUE(RIGHT(G56,3)),#REF!,9,FALSE),IF(LEFT(G56,3)="SCI",VLOOKUP(VALUE(RIGHT(G56,3)),#REF!,9,FALSE),IF(LEFT(G56,3)="SCE",VLOOKUP(VALUE(RIGHT(G56,3)),#REF!,9,FALSE),IF(LEFT(G56,3)="EST",VLOOKUP(VALUE(RIGHT(G56,3)),#REF!,9,FALSE),IF(LEFT(G56,3)="HID",VLOOKUP(VALUE(RIGHT(G56,3)),#REF!,9,FALSE),IF(LEFT(G56,3)="INC",VLOOKUP(VALUE(RIGHT(G56,3)),#REF!,9,FALSE),IF(LEFT(G56,3)="ELE",VLOOKUP(VALUE(RIGHT(G56,3)),#REF!,9,FALSE),IF(LEFT(G56,3)="CAB",VLOOKUP(VALUE(RIGHT(G56,3)),'ADM-COMP'!B:J,9,FALSE),IF(LEFT(G56,3)="SEG",VLOOKUP(VALUE(RIGHT(G56,3)),#REF!,9,FALSE),IF(LEFT(G56,3)="CLI",VLOOKUP(VALUE(RIGHT(G56,3)),#REF!,9,FALSE),IF(LEFT(G56,4)="IMPL",VLOOKUP(VALUE(RIGHT(G56,3)),#REF!,9,FALSE),IF(LEFT(G56,4)="SPDA",VLOOKUP(VALUE(RIGHT(G56,3)),'SPDA-COMP'!B:J,9,FALSE),IF(LEFT(G56,4)="SDAI",VLOOKUP(VALUE(RIGHT(G56,3)),#REF!,9,FALSE),IF(LEFT(G56,5)="IMPER",VLOOKUP(VALUE(RIGHT(G56,3)),#REF!,9,FALSE),IF(LEFT(G56,5)="LABOR",VLOOKUP(VALUE(RIGHT(G56,6)),#REF!,4,FALSE))))))))))))))))</f>
        <v>#REF!</v>
      </c>
      <c r="F56" s="31" t="e">
        <f t="shared" si="0"/>
        <v>#REF!</v>
      </c>
      <c r="G56" s="152" t="s">
        <v>1348</v>
      </c>
      <c r="H56" s="51"/>
    </row>
    <row r="57" spans="1:8" s="11" customFormat="1">
      <c r="A57" s="140" t="s">
        <v>1063</v>
      </c>
      <c r="B57" s="86" t="e">
        <f>IF(LEFT(G57,3)="ARQ",VLOOKUP(VALUE(RIGHT(G57,3)),#REF!,4,FALSE),IF(LEFT(G57,3)="SCI",VLOOKUP(VALUE(RIGHT(G57,3)),#REF!,4,FALSE),IF(LEFT(G57,3)="TRP",VLOOKUP(VALUE(RIGHT(G57,3)),#REF!,4,FALSE),IF(LEFT(G57,3)="EST",VLOOKUP(VALUE(RIGHT(G57,3)),#REF!,4,FALSE),IF(LEFT(G57,3)="HID",VLOOKUP(VALUE(RIGHT(G57,3)),#REF!,4,FALSE),IF(LEFT(G57,3)="INC",VLOOKUP(VALUE(RIGHT(G57,3)),#REF!,4,FALSE),IF(LEFT(G57,3)="ELE",VLOOKUP(VALUE(RIGHT(G57,3)),#REF!,4,FALSE),IF(LEFT(G57,3)="CAB",VLOOKUP(VALUE(RIGHT(G57,3)),'ADM-COMP'!B:J,4,FALSE),IF(LEFT(G57,3)="SEG",VLOOKUP(VALUE(RIGHT(G57,3)),#REF!,4,FALSE),IF(LEFT(G57,3)="CLI",VLOOKUP(VALUE(RIGHT(G57,3)),#REF!,4,FALSE),IF(LEFT(G57,4)="IMPL",VLOOKUP(VALUE(RIGHT(G57,3)),#REF!,4,FALSE),IF(LEFT(G57,4)="SPDA",VLOOKUP(VALUE(RIGHT(G57,3)),'SPDA-COMP'!B:J,4,FALSE),IF(LEFT(G57,4)="SDAI",VLOOKUP(VALUE(RIGHT(G57,3)),#REF!,4,FALSE),IF(LEFT(G57,5)="IMPER",VLOOKUP(VALUE(RIGHT(G57,3)),#REF!,4,FALSE),IF(LEFT(G57,5)="LABOR",VLOOKUP(VALUE(RIGHT(G57,6)),#REF!,5,FALSE))))))))))))))))</f>
        <v>#REF!</v>
      </c>
      <c r="C57" s="128" t="e">
        <f>IF(LEFT(G57,3)="ARQ",VLOOKUP(VALUE(RIGHT(G57,3)),#REF!,5,FALSE),IF(LEFT(G57,3)="SCI",VLOOKUP(VALUE(RIGHT(G57,3)),#REF!,5,FALSE),IF(LEFT(G57,3)="TRP",VLOOKUP(VALUE(RIGHT(G57,3)),#REF!,5,FALSE),IF(LEFT(G57,3)="EST",VLOOKUP(VALUE(RIGHT(G57,3)),#REF!,5,FALSE),IF(LEFT(G57,3)="HID",VLOOKUP(VALUE(RIGHT(G57,3)),#REF!,5,FALSE),IF(LEFT(G57,3)="INC",VLOOKUP(VALUE(RIGHT(G57,3)),#REF!,5,FALSE),IF(LEFT(G57,3)="ELE",VLOOKUP(VALUE(RIGHT(G57,3)),#REF!,5,FALSE),IF(LEFT(G57,3)="CAB",VLOOKUP(VALUE(RIGHT(G57,3)),'ADM-COMP'!B:J,5,FALSE),IF(LEFT(G57,3)="SEG",VLOOKUP(VALUE(RIGHT(G57,3)),#REF!,5,FALSE),IF(LEFT(G57,3)="CLI",VLOOKUP(VALUE(RIGHT(G57,3)),#REF!,5,FALSE),IF(LEFT(G57,4)="IMPL",VLOOKUP(VALUE(RIGHT(G57,3)),#REF!,5,FALSE),IF(LEFT(G57,4)="SPDA",VLOOKUP(VALUE(RIGHT(G57,3)),'SPDA-COMP'!B:J,5,FALSE),IF(LEFT(G57,4)="SDAI",VLOOKUP(VALUE(RIGHT(G57,3)),#REF!,5,FALSE),IF(LEFT(G57,5)="IMPER",VLOOKUP(VALUE(RIGHT(G57,3)),#REF!,5,FALSE),IF(LEFT(G57,5)="LABOR",VLOOKUP(VALUE(RIGHT(G57,6)),#REF!,6,FALSE))))))))))))))))</f>
        <v>#REF!</v>
      </c>
      <c r="D57" s="74" t="e">
        <f>ROUND(VLOOKUP(A57,#REF!,8,FALSE),2)</f>
        <v>#REF!</v>
      </c>
      <c r="E57" s="75" t="e">
        <f>IF(LEFT(G57,3)="ARQ",VLOOKUP(VALUE(RIGHT(G57,3)),#REF!,9,FALSE),IF(LEFT(G57,3)="SCI",VLOOKUP(VALUE(RIGHT(G57,3)),#REF!,9,FALSE),IF(LEFT(G57,3)="TRP",VLOOKUP(VALUE(RIGHT(G57,3)),#REF!,9,FALSE),IF(LEFT(G57,3)="EST",VLOOKUP(VALUE(RIGHT(G57,3)),#REF!,9,FALSE),IF(LEFT(G57,3)="HID",VLOOKUP(VALUE(RIGHT(G57,3)),#REF!,9,FALSE),IF(LEFT(G57,3)="INC",VLOOKUP(VALUE(RIGHT(G57,3)),#REF!,9,FALSE),IF(LEFT(G57,3)="ELE",VLOOKUP(VALUE(RIGHT(G57,3)),#REF!,9,FALSE),IF(LEFT(G57,3)="CAB",VLOOKUP(VALUE(RIGHT(G57,3)),'ADM-COMP'!B:J,9,FALSE),IF(LEFT(G57,3)="SEG",VLOOKUP(VALUE(RIGHT(G57,3)),#REF!,9,FALSE),IF(LEFT(G57,3)="CLI",VLOOKUP(VALUE(RIGHT(G57,3)),#REF!,9,FALSE),IF(LEFT(G57,4)="IMPL",VLOOKUP(VALUE(RIGHT(G57,3)),#REF!,9,FALSE),IF(LEFT(G57,4)="SPDA",VLOOKUP(VALUE(RIGHT(G57,3)),'SPDA-COMP'!B:J,9,FALSE),IF(LEFT(G57,4)="SDAI",VLOOKUP(VALUE(RIGHT(G57,3)),#REF!,9,FALSE),IF(LEFT(G57,5)="IMPER",VLOOKUP(VALUE(RIGHT(G57,3)),#REF!,9,FALSE),IF(LEFT(G57,5)="LABOR",VLOOKUP(VALUE(RIGHT(G57,6)),#REF!,4,FALSE))))))))))))))))</f>
        <v>#REF!</v>
      </c>
      <c r="F57" s="129" t="e">
        <f t="shared" si="0"/>
        <v>#REF!</v>
      </c>
      <c r="G57" s="152" t="s">
        <v>1092</v>
      </c>
      <c r="H57" s="51"/>
    </row>
    <row r="58" spans="1:8" s="11" customFormat="1">
      <c r="A58" s="100" t="s">
        <v>1131</v>
      </c>
      <c r="B58" s="29" t="e">
        <f>IF(LEFT(G58,3)="ARQ",VLOOKUP(VALUE(RIGHT(G58,3)),#REF!,4,FALSE),IF(LEFT(G58,3)="SCI",VLOOKUP(VALUE(RIGHT(G58,3)),#REF!,4,FALSE),IF(LEFT(G58,3)="SCE",VLOOKUP(VALUE(RIGHT(G58,3)),#REF!,4,FALSE),IF(LEFT(G58,3)="EST",VLOOKUP(VALUE(RIGHT(G58,3)),#REF!,4,FALSE),IF(LEFT(G58,3)="HID",VLOOKUP(VALUE(RIGHT(G58,3)),#REF!,4,FALSE),IF(LEFT(G58,3)="INC",VLOOKUP(VALUE(RIGHT(G58,3)),#REF!,4,FALSE),IF(LEFT(G58,3)="ELE",VLOOKUP(VALUE(RIGHT(G58,3)),#REF!,4,FALSE),IF(LEFT(G58,3)="CAB",VLOOKUP(VALUE(RIGHT(G58,3)),'ADM-COMP'!B:J,4,FALSE),IF(LEFT(G58,3)="SEG",VLOOKUP(VALUE(RIGHT(G58,3)),#REF!,4,FALSE),IF(LEFT(G58,3)="CLI",VLOOKUP(VALUE(RIGHT(G58,3)),#REF!,4,FALSE),IF(LEFT(G58,4)="IMPL",VLOOKUP(VALUE(RIGHT(G58,3)),#REF!,4,FALSE),IF(LEFT(G58,4)="SPDA",VLOOKUP(VALUE(RIGHT(G58,3)),'SPDA-COMP'!B:J,4,FALSE),IF(LEFT(G58,4)="SDAI",VLOOKUP(VALUE(RIGHT(G58,3)),#REF!,4,FALSE),IF(LEFT(G58,5)="IMPER",VLOOKUP(VALUE(RIGHT(G58,3)),#REF!,4,FALSE),IF(LEFT(G58,5)="LABOR",VLOOKUP(VALUE(RIGHT(G58,6)),#REF!,5,FALSE))))))))))))))))</f>
        <v>#REF!</v>
      </c>
      <c r="C58" s="30" t="e">
        <f>IF(LEFT(G58,3)="ARQ",VLOOKUP(VALUE(RIGHT(G58,3)),#REF!,5,FALSE),IF(LEFT(G58,3)="SCI",VLOOKUP(VALUE(RIGHT(G58,3)),#REF!,5,FALSE),IF(LEFT(G58,3)="SCE",VLOOKUP(VALUE(RIGHT(G58,3)),#REF!,5,FALSE),IF(LEFT(G58,3)="EST",VLOOKUP(VALUE(RIGHT(G58,3)),#REF!,5,FALSE),IF(LEFT(G58,3)="HID",VLOOKUP(VALUE(RIGHT(G58,3)),#REF!,5,FALSE),IF(LEFT(G58,3)="INC",VLOOKUP(VALUE(RIGHT(G58,3)),#REF!,5,FALSE),IF(LEFT(G58,3)="ELE",VLOOKUP(VALUE(RIGHT(G58,3)),#REF!,5,FALSE),IF(LEFT(G58,3)="CAB",VLOOKUP(VALUE(RIGHT(G58,3)),'ADM-COMP'!B:J,5,FALSE),IF(LEFT(G58,3)="SEG",VLOOKUP(VALUE(RIGHT(G58,3)),#REF!,5,FALSE),IF(LEFT(G58,3)="CLI",VLOOKUP(VALUE(RIGHT(G58,3)),#REF!,5,FALSE),IF(LEFT(G58,4)="IMPL",VLOOKUP(VALUE(RIGHT(G58,3)),#REF!,5,FALSE),IF(LEFT(G58,4)="SPDA",VLOOKUP(VALUE(RIGHT(G58,3)),'SPDA-COMP'!B:J,5,FALSE),IF(LEFT(G58,4)="SDAI",VLOOKUP(VALUE(RIGHT(G58,3)),#REF!,5,FALSE),IF(LEFT(G58,5)="IMPER",VLOOKUP(VALUE(RIGHT(G58,3)),#REF!,5,FALSE),IF(LEFT(G58,5)="LABOR",VLOOKUP(VALUE(RIGHT(G58,6)),#REF!,6,FALSE))))))))))))))))</f>
        <v>#REF!</v>
      </c>
      <c r="D58" s="74" t="e">
        <f>ROUND(VLOOKUP(A58,#REF!,8,FALSE),2)</f>
        <v>#REF!</v>
      </c>
      <c r="E58" s="74" t="e">
        <f>IF(LEFT(G58,3)="ARQ",VLOOKUP(VALUE(RIGHT(G58,3)),#REF!,9,FALSE),IF(LEFT(G58,3)="SCI",VLOOKUP(VALUE(RIGHT(G58,3)),#REF!,9,FALSE),IF(LEFT(G58,3)="SCE",VLOOKUP(VALUE(RIGHT(G58,3)),#REF!,9,FALSE),IF(LEFT(G58,3)="EST",VLOOKUP(VALUE(RIGHT(G58,3)),#REF!,9,FALSE),IF(LEFT(G58,3)="HID",VLOOKUP(VALUE(RIGHT(G58,3)),#REF!,9,FALSE),IF(LEFT(G58,3)="INC",VLOOKUP(VALUE(RIGHT(G58,3)),#REF!,9,FALSE),IF(LEFT(G58,3)="ELE",VLOOKUP(VALUE(RIGHT(G58,3)),#REF!,9,FALSE),IF(LEFT(G58,3)="CAB",VLOOKUP(VALUE(RIGHT(G58,3)),'ADM-COMP'!B:J,9,FALSE),IF(LEFT(G58,3)="SEG",VLOOKUP(VALUE(RIGHT(G58,3)),#REF!,9,FALSE),IF(LEFT(G58,3)="CLI",VLOOKUP(VALUE(RIGHT(G58,3)),#REF!,9,FALSE),IF(LEFT(G58,4)="IMPL",VLOOKUP(VALUE(RIGHT(G58,3)),#REF!,9,FALSE),IF(LEFT(G58,4)="SPDA",VLOOKUP(VALUE(RIGHT(G58,3)),'SPDA-COMP'!B:J,9,FALSE),IF(LEFT(G58,4)="SDAI",VLOOKUP(VALUE(RIGHT(G58,3)),#REF!,9,FALSE),IF(LEFT(G58,5)="IMPER",VLOOKUP(VALUE(RIGHT(G58,3)),#REF!,9,FALSE),IF(LEFT(G58,5)="LABOR",VLOOKUP(VALUE(RIGHT(G58,6)),#REF!,4,FALSE))))))))))))))))</f>
        <v>#REF!</v>
      </c>
      <c r="F58" s="31" t="e">
        <f t="shared" si="0"/>
        <v>#REF!</v>
      </c>
      <c r="G58" s="152" t="s">
        <v>438</v>
      </c>
      <c r="H58" s="51"/>
    </row>
    <row r="59" spans="1:8" s="11" customFormat="1">
      <c r="A59" s="85" t="s">
        <v>1116</v>
      </c>
      <c r="B59" s="29" t="e">
        <f>IF(LEFT(G59,3)="ARQ",VLOOKUP(VALUE(RIGHT(G59,3)),#REF!,4,FALSE),IF(LEFT(G59,3)="SCI",VLOOKUP(VALUE(RIGHT(G59,3)),#REF!,4,FALSE),IF(LEFT(G59,3)="SCE",VLOOKUP(VALUE(RIGHT(G59,3)),#REF!,4,FALSE),IF(LEFT(G59,3)="EST",VLOOKUP(VALUE(RIGHT(G59,3)),#REF!,4,FALSE),IF(LEFT(G59,3)="HID",VLOOKUP(VALUE(RIGHT(G59,3)),#REF!,4,FALSE),IF(LEFT(G59,3)="INC",VLOOKUP(VALUE(RIGHT(G59,3)),#REF!,4,FALSE),IF(LEFT(G59,3)="ELE",VLOOKUP(VALUE(RIGHT(G59,3)),#REF!,4,FALSE),IF(LEFT(G59,3)="CAB",VLOOKUP(VALUE(RIGHT(G59,3)),'ADM-COMP'!B:J,4,FALSE),IF(LEFT(G59,3)="SEG",VLOOKUP(VALUE(RIGHT(G59,3)),#REF!,4,FALSE),IF(LEFT(G59,3)="CLI",VLOOKUP(VALUE(RIGHT(G59,3)),#REF!,4,FALSE),IF(LEFT(G59,4)="IMPL",VLOOKUP(VALUE(RIGHT(G59,3)),#REF!,4,FALSE),IF(LEFT(G59,4)="SPDA",VLOOKUP(VALUE(RIGHT(G59,3)),'SPDA-COMP'!B:J,4,FALSE),IF(LEFT(G59,4)="SDAI",VLOOKUP(VALUE(RIGHT(G59,3)),#REF!,4,FALSE),IF(LEFT(G59,5)="IMPER",VLOOKUP(VALUE(RIGHT(G59,3)),#REF!,4,FALSE),IF(LEFT(G59,5)="LABOR",VLOOKUP(VALUE(RIGHT(G59,6)),#REF!,5,FALSE))))))))))))))))</f>
        <v>#REF!</v>
      </c>
      <c r="C59" s="30" t="e">
        <f>IF(LEFT(G59,3)="ARQ",VLOOKUP(VALUE(RIGHT(G59,3)),#REF!,5,FALSE),IF(LEFT(G59,3)="SCI",VLOOKUP(VALUE(RIGHT(G59,3)),#REF!,5,FALSE),IF(LEFT(G59,3)="SCE",VLOOKUP(VALUE(RIGHT(G59,3)),#REF!,5,FALSE),IF(LEFT(G59,3)="EST",VLOOKUP(VALUE(RIGHT(G59,3)),#REF!,5,FALSE),IF(LEFT(G59,3)="HID",VLOOKUP(VALUE(RIGHT(G59,3)),#REF!,5,FALSE),IF(LEFT(G59,3)="INC",VLOOKUP(VALUE(RIGHT(G59,3)),#REF!,5,FALSE),IF(LEFT(G59,3)="ELE",VLOOKUP(VALUE(RIGHT(G59,3)),#REF!,5,FALSE),IF(LEFT(G59,3)="CAB",VLOOKUP(VALUE(RIGHT(G59,3)),'ADM-COMP'!B:J,5,FALSE),IF(LEFT(G59,3)="SEG",VLOOKUP(VALUE(RIGHT(G59,3)),#REF!,5,FALSE),IF(LEFT(G59,3)="CLI",VLOOKUP(VALUE(RIGHT(G59,3)),#REF!,5,FALSE),IF(LEFT(G59,4)="IMPL",VLOOKUP(VALUE(RIGHT(G59,3)),#REF!,5,FALSE),IF(LEFT(G59,4)="SPDA",VLOOKUP(VALUE(RIGHT(G59,3)),'SPDA-COMP'!B:J,5,FALSE),IF(LEFT(G59,4)="SDAI",VLOOKUP(VALUE(RIGHT(G59,3)),#REF!,5,FALSE),IF(LEFT(G59,5)="IMPER",VLOOKUP(VALUE(RIGHT(G59,3)),#REF!,5,FALSE),IF(LEFT(G59,5)="LABOR",VLOOKUP(VALUE(RIGHT(G59,6)),#REF!,6,FALSE))))))))))))))))</f>
        <v>#REF!</v>
      </c>
      <c r="D59" s="74" t="e">
        <f>ROUND(VLOOKUP(A59,#REF!,8,FALSE),2)</f>
        <v>#REF!</v>
      </c>
      <c r="E59" s="74" t="e">
        <f>IF(LEFT(G59,3)="ARQ",VLOOKUP(VALUE(RIGHT(G59,3)),#REF!,9,FALSE),IF(LEFT(G59,3)="SCI",VLOOKUP(VALUE(RIGHT(G59,3)),#REF!,9,FALSE),IF(LEFT(G59,3)="SCE",VLOOKUP(VALUE(RIGHT(G59,3)),#REF!,9,FALSE),IF(LEFT(G59,3)="EST",VLOOKUP(VALUE(RIGHT(G59,3)),#REF!,9,FALSE),IF(LEFT(G59,3)="HID",VLOOKUP(VALUE(RIGHT(G59,3)),#REF!,9,FALSE),IF(LEFT(G59,3)="INC",VLOOKUP(VALUE(RIGHT(G59,3)),#REF!,9,FALSE),IF(LEFT(G59,3)="ELE",VLOOKUP(VALUE(RIGHT(G59,3)),#REF!,9,FALSE),IF(LEFT(G59,3)="CAB",VLOOKUP(VALUE(RIGHT(G59,3)),'ADM-COMP'!B:J,9,FALSE),IF(LEFT(G59,3)="SEG",VLOOKUP(VALUE(RIGHT(G59,3)),#REF!,9,FALSE),IF(LEFT(G59,3)="CLI",VLOOKUP(VALUE(RIGHT(G59,3)),#REF!,9,FALSE),IF(LEFT(G59,4)="IMPL",VLOOKUP(VALUE(RIGHT(G59,3)),#REF!,9,FALSE),IF(LEFT(G59,4)="SPDA",VLOOKUP(VALUE(RIGHT(G59,3)),'SPDA-COMP'!B:J,9,FALSE),IF(LEFT(G59,4)="SDAI",VLOOKUP(VALUE(RIGHT(G59,3)),#REF!,9,FALSE),IF(LEFT(G59,5)="IMPER",VLOOKUP(VALUE(RIGHT(G59,3)),#REF!,9,FALSE),IF(LEFT(G59,5)="LABOR",VLOOKUP(VALUE(RIGHT(G59,6)),#REF!,4,FALSE))))))))))))))))</f>
        <v>#REF!</v>
      </c>
      <c r="F59" s="31" t="e">
        <f t="shared" si="0"/>
        <v>#REF!</v>
      </c>
      <c r="G59" s="84" t="s">
        <v>1002</v>
      </c>
      <c r="H59" s="51"/>
    </row>
    <row r="60" spans="1:8" s="103" customFormat="1">
      <c r="A60" s="37" t="s">
        <v>514</v>
      </c>
      <c r="B60" s="29" t="e">
        <f>IF(LEFT(G60,3)="ARQ",VLOOKUP(VALUE(RIGHT(G60,3)),#REF!,4,FALSE),IF(LEFT(G60,3)="SCI",VLOOKUP(VALUE(RIGHT(G60,3)),#REF!,4,FALSE),IF(LEFT(G60,3)="SCE",VLOOKUP(VALUE(RIGHT(G60,3)),#REF!,4,FALSE),IF(LEFT(G60,3)="EST",VLOOKUP(VALUE(RIGHT(G60,3)),#REF!,4,FALSE),IF(LEFT(G60,3)="HID",VLOOKUP(VALUE(RIGHT(G60,3)),#REF!,4,FALSE),IF(LEFT(G60,3)="INC",VLOOKUP(VALUE(RIGHT(G60,3)),#REF!,4,FALSE),IF(LEFT(G60,3)="ELE",VLOOKUP(VALUE(RIGHT(G60,3)),#REF!,4,FALSE),IF(LEFT(G60,3)="CAB",VLOOKUP(VALUE(RIGHT(G60,3)),'ADM-COMP'!B:J,4,FALSE),IF(LEFT(G60,3)="SEG",VLOOKUP(VALUE(RIGHT(G60,3)),#REF!,4,FALSE),IF(LEFT(G60,3)="CLI",VLOOKUP(VALUE(RIGHT(G60,3)),#REF!,4,FALSE),IF(LEFT(G60,4)="IMPL",VLOOKUP(VALUE(RIGHT(G60,3)),#REF!,4,FALSE),IF(LEFT(G60,4)="SPDA",VLOOKUP(VALUE(RIGHT(G60,3)),'SPDA-COMP'!B:J,4,FALSE),IF(LEFT(G60,4)="SDAI",VLOOKUP(VALUE(RIGHT(G60,3)),#REF!,4,FALSE),IF(LEFT(G60,5)="IMPER",VLOOKUP(VALUE(RIGHT(G60,3)),#REF!,4,FALSE),IF(LEFT(G60,5)="LABOR",VLOOKUP(VALUE(RIGHT(G60,6)),#REF!,5,FALSE))))))))))))))))</f>
        <v>#REF!</v>
      </c>
      <c r="C60" s="30" t="e">
        <f>IF(LEFT(G60,3)="ARQ",VLOOKUP(VALUE(RIGHT(G60,3)),#REF!,5,FALSE),IF(LEFT(G60,3)="SCI",VLOOKUP(VALUE(RIGHT(G60,3)),#REF!,5,FALSE),IF(LEFT(G60,3)="SCE",VLOOKUP(VALUE(RIGHT(G60,3)),#REF!,5,FALSE),IF(LEFT(G60,3)="EST",VLOOKUP(VALUE(RIGHT(G60,3)),#REF!,5,FALSE),IF(LEFT(G60,3)="HID",VLOOKUP(VALUE(RIGHT(G60,3)),#REF!,5,FALSE),IF(LEFT(G60,3)="INC",VLOOKUP(VALUE(RIGHT(G60,3)),#REF!,5,FALSE),IF(LEFT(G60,3)="ELE",VLOOKUP(VALUE(RIGHT(G60,3)),#REF!,5,FALSE),IF(LEFT(G60,3)="CAB",VLOOKUP(VALUE(RIGHT(G60,3)),'ADM-COMP'!B:J,5,FALSE),IF(LEFT(G60,3)="SEG",VLOOKUP(VALUE(RIGHT(G60,3)),#REF!,5,FALSE),IF(LEFT(G60,3)="CLI",VLOOKUP(VALUE(RIGHT(G60,3)),#REF!,5,FALSE),IF(LEFT(G60,4)="IMPL",VLOOKUP(VALUE(RIGHT(G60,3)),#REF!,5,FALSE),IF(LEFT(G60,4)="SPDA",VLOOKUP(VALUE(RIGHT(G60,3)),'SPDA-COMP'!B:J,5,FALSE),IF(LEFT(G60,4)="SDAI",VLOOKUP(VALUE(RIGHT(G60,3)),#REF!,5,FALSE),IF(LEFT(G60,5)="IMPER",VLOOKUP(VALUE(RIGHT(G60,3)),#REF!,5,FALSE),IF(LEFT(G60,5)="LABOR",VLOOKUP(VALUE(RIGHT(G60,6)),#REF!,6,FALSE))))))))))))))))</f>
        <v>#REF!</v>
      </c>
      <c r="D60" s="74" t="e">
        <f>ROUND(VLOOKUP(A60,#REF!,8,FALSE),2)</f>
        <v>#REF!</v>
      </c>
      <c r="E60" s="74" t="e">
        <f>IF(LEFT(G60,3)="ARQ",VLOOKUP(VALUE(RIGHT(G60,3)),#REF!,9,FALSE),IF(LEFT(G60,3)="SCI",VLOOKUP(VALUE(RIGHT(G60,3)),#REF!,9,FALSE),IF(LEFT(G60,3)="SCE",VLOOKUP(VALUE(RIGHT(G60,3)),#REF!,9,FALSE),IF(LEFT(G60,3)="EST",VLOOKUP(VALUE(RIGHT(G60,3)),#REF!,9,FALSE),IF(LEFT(G60,3)="HID",VLOOKUP(VALUE(RIGHT(G60,3)),#REF!,9,FALSE),IF(LEFT(G60,3)="INC",VLOOKUP(VALUE(RIGHT(G60,3)),#REF!,9,FALSE),IF(LEFT(G60,3)="ELE",VLOOKUP(VALUE(RIGHT(G60,3)),#REF!,9,FALSE),IF(LEFT(G60,3)="CAB",VLOOKUP(VALUE(RIGHT(G60,3)),'ADM-COMP'!B:J,9,FALSE),IF(LEFT(G60,3)="SEG",VLOOKUP(VALUE(RIGHT(G60,3)),#REF!,9,FALSE),IF(LEFT(G60,3)="CLI",VLOOKUP(VALUE(RIGHT(G60,3)),#REF!,9,FALSE),IF(LEFT(G60,4)="IMPL",VLOOKUP(VALUE(RIGHT(G60,3)),#REF!,9,FALSE),IF(LEFT(G60,4)="SPDA",VLOOKUP(VALUE(RIGHT(G60,3)),'SPDA-COMP'!B:J,9,FALSE),IF(LEFT(G60,4)="SDAI",VLOOKUP(VALUE(RIGHT(G60,3)),#REF!,9,FALSE),IF(LEFT(G60,5)="IMPER",VLOOKUP(VALUE(RIGHT(G60,3)),#REF!,9,FALSE),IF(LEFT(G60,5)="LABOR",VLOOKUP(VALUE(RIGHT(G60,6)),#REF!,4,FALSE))))))))))))))))</f>
        <v>#REF!</v>
      </c>
      <c r="F60" s="31" t="e">
        <f t="shared" si="0"/>
        <v>#REF!</v>
      </c>
      <c r="G60" s="38" t="s">
        <v>241</v>
      </c>
      <c r="H60" s="102"/>
    </row>
    <row r="61" spans="1:8" s="11" customFormat="1" ht="38.25">
      <c r="A61" s="37" t="s">
        <v>258</v>
      </c>
      <c r="B61" s="29" t="e">
        <f>IF(LEFT(G61,3)="ARQ",VLOOKUP(VALUE(RIGHT(G61,3)),#REF!,4,FALSE),IF(LEFT(G61,3)="SCI",VLOOKUP(VALUE(RIGHT(G61,3)),#REF!,4,FALSE),IF(LEFT(G61,3)="SCE",VLOOKUP(VALUE(RIGHT(G61,3)),#REF!,4,FALSE),IF(LEFT(G61,3)="EST",VLOOKUP(VALUE(RIGHT(G61,3)),#REF!,4,FALSE),IF(LEFT(G61,3)="HID",VLOOKUP(VALUE(RIGHT(G61,3)),#REF!,4,FALSE),IF(LEFT(G61,3)="INC",VLOOKUP(VALUE(RIGHT(G61,3)),#REF!,4,FALSE),IF(LEFT(G61,3)="ELE",VLOOKUP(VALUE(RIGHT(G61,3)),#REF!,4,FALSE),IF(LEFT(G61,3)="CAB",VLOOKUP(VALUE(RIGHT(G61,3)),'ADM-COMP'!B:J,4,FALSE),IF(LEFT(G61,3)="SEG",VLOOKUP(VALUE(RIGHT(G61,3)),#REF!,4,FALSE),IF(LEFT(G61,3)="CLI",VLOOKUP(VALUE(RIGHT(G61,3)),#REF!,4,FALSE),IF(LEFT(G61,4)="IMPL",VLOOKUP(VALUE(RIGHT(G61,3)),#REF!,4,FALSE),IF(LEFT(G61,4)="SPDA",VLOOKUP(VALUE(RIGHT(G61,3)),'SPDA-COMP'!B:J,4,FALSE),IF(LEFT(G61,4)="SDAI",VLOOKUP(VALUE(RIGHT(G61,3)),#REF!,4,FALSE),IF(LEFT(G61,5)="IMPER",VLOOKUP(VALUE(RIGHT(G61,3)),#REF!,4,FALSE),IF(LEFT(G61,5)="LABOR",VLOOKUP(VALUE(RIGHT(G61,6)),#REF!,5,FALSE))))))))))))))))</f>
        <v>#REF!</v>
      </c>
      <c r="C61" s="30" t="e">
        <f>IF(LEFT(G61,3)="ARQ",VLOOKUP(VALUE(RIGHT(G61,3)),#REF!,5,FALSE),IF(LEFT(G61,3)="SCI",VLOOKUP(VALUE(RIGHT(G61,3)),#REF!,5,FALSE),IF(LEFT(G61,3)="SCE",VLOOKUP(VALUE(RIGHT(G61,3)),#REF!,5,FALSE),IF(LEFT(G61,3)="EST",VLOOKUP(VALUE(RIGHT(G61,3)),#REF!,5,FALSE),IF(LEFT(G61,3)="HID",VLOOKUP(VALUE(RIGHT(G61,3)),#REF!,5,FALSE),IF(LEFT(G61,3)="INC",VLOOKUP(VALUE(RIGHT(G61,3)),#REF!,5,FALSE),IF(LEFT(G61,3)="ELE",VLOOKUP(VALUE(RIGHT(G61,3)),#REF!,5,FALSE),IF(LEFT(G61,3)="CAB",VLOOKUP(VALUE(RIGHT(G61,3)),'ADM-COMP'!B:J,5,FALSE),IF(LEFT(G61,3)="SEG",VLOOKUP(VALUE(RIGHT(G61,3)),#REF!,5,FALSE),IF(LEFT(G61,3)="CLI",VLOOKUP(VALUE(RIGHT(G61,3)),#REF!,5,FALSE),IF(LEFT(G61,4)="IMPL",VLOOKUP(VALUE(RIGHT(G61,3)),#REF!,5,FALSE),IF(LEFT(G61,4)="SPDA",VLOOKUP(VALUE(RIGHT(G61,3)),'SPDA-COMP'!B:J,5,FALSE),IF(LEFT(G61,4)="SDAI",VLOOKUP(VALUE(RIGHT(G61,3)),#REF!,5,FALSE),IF(LEFT(G61,5)="IMPER",VLOOKUP(VALUE(RIGHT(G61,3)),#REF!,5,FALSE),IF(LEFT(G61,5)="LABOR",VLOOKUP(VALUE(RIGHT(G61,6)),#REF!,6,FALSE))))))))))))))))</f>
        <v>#REF!</v>
      </c>
      <c r="D61" s="74" t="e">
        <f>ROUND(VLOOKUP(A61,#REF!,8,FALSE),2)</f>
        <v>#REF!</v>
      </c>
      <c r="E61" s="74" t="e">
        <f>IF(LEFT(G61,3)="ARQ",VLOOKUP(VALUE(RIGHT(G61,3)),#REF!,9,FALSE),IF(LEFT(G61,3)="SCI",VLOOKUP(VALUE(RIGHT(G61,3)),#REF!,9,FALSE),IF(LEFT(G61,3)="SCE",VLOOKUP(VALUE(RIGHT(G61,3)),#REF!,9,FALSE),IF(LEFT(G61,3)="EST",VLOOKUP(VALUE(RIGHT(G61,3)),#REF!,9,FALSE),IF(LEFT(G61,3)="HID",VLOOKUP(VALUE(RIGHT(G61,3)),#REF!,9,FALSE),IF(LEFT(G61,3)="INC",VLOOKUP(VALUE(RIGHT(G61,3)),#REF!,9,FALSE),IF(LEFT(G61,3)="ELE",VLOOKUP(VALUE(RIGHT(G61,3)),#REF!,9,FALSE),IF(LEFT(G61,3)="CAB",VLOOKUP(VALUE(RIGHT(G61,3)),'ADM-COMP'!B:J,9,FALSE),IF(LEFT(G61,3)="SEG",VLOOKUP(VALUE(RIGHT(G61,3)),#REF!,9,FALSE),IF(LEFT(G61,3)="CLI",VLOOKUP(VALUE(RIGHT(G61,3)),#REF!,9,FALSE),IF(LEFT(G61,4)="IMPL",VLOOKUP(VALUE(RIGHT(G61,3)),#REF!,9,FALSE),IF(LEFT(G61,4)="SPDA",VLOOKUP(VALUE(RIGHT(G61,3)),'SPDA-COMP'!B:J,9,FALSE),IF(LEFT(G61,4)="SDAI",VLOOKUP(VALUE(RIGHT(G61,3)),#REF!,9,FALSE),IF(LEFT(G61,5)="IMPER",VLOOKUP(VALUE(RIGHT(G61,3)),#REF!,9,FALSE),IF(LEFT(G61,5)="LABOR",VLOOKUP(VALUE(RIGHT(G61,6)),#REF!,4,FALSE))))))))))))))))</f>
        <v>#REF!</v>
      </c>
      <c r="F61" s="31" t="e">
        <f t="shared" si="0"/>
        <v>#REF!</v>
      </c>
      <c r="G61" s="38" t="s">
        <v>510</v>
      </c>
      <c r="H61" s="51"/>
    </row>
    <row r="62" spans="1:8" s="133" customFormat="1" collapsed="1">
      <c r="A62" s="100" t="s">
        <v>694</v>
      </c>
      <c r="B62" s="86" t="e">
        <f>IF(LEFT(G62,3)="ARQ",VLOOKUP(VALUE(RIGHT(G62,3)),#REF!,4,FALSE),IF(LEFT(G62,3)="EQP",VLOOKUP(VALUE(RIGHT(G62,3)),#REF!,4,FALSE),IF(LEFT(G62,3)="SCE",VLOOKUP(VALUE(RIGHT(G62,3)),#REF!,4,FALSE),IF(LEFT(G62,3)="EST",VLOOKUP(VALUE(RIGHT(G62,3)),#REF!,4,FALSE),IF(LEFT(G62,3)="HID",VLOOKUP(VALUE(RIGHT(G62,3)),#REF!,4,FALSE),IF(LEFT(G62,3)="INC",VLOOKUP(VALUE(RIGHT(G62,3)),#REF!,4,FALSE),IF(LEFT(G62,3)="ELE",VLOOKUP(VALUE(RIGHT(G62,3)),#REF!,4,FALSE),IF(LEFT(G62,3)="CAB",VLOOKUP(VALUE(RIGHT(G62,3)),'ADM-COMP'!B:J,4,FALSE),IF(LEFT(G62,3)="SEG",VLOOKUP(VALUE(RIGHT(G62,3)),#REF!,4,FALSE),IF(LEFT(G62,3)="CLI",VLOOKUP(VALUE(RIGHT(G62,3)),#REF!,4,FALSE),IF(LEFT(G62,4)="IMPL",VLOOKUP(VALUE(RIGHT(G62,3)),#REF!,4,FALSE),IF(LEFT(G62,4)="SPDA",VLOOKUP(VALUE(RIGHT(G62,3)),'SPDA-COMP'!B:J,4,FALSE),IF(LEFT(G62,4)="SDAI",VLOOKUP(VALUE(RIGHT(G62,3)),#REF!,4,FALSE),IF(LEFT(G62,5)="IMPER",VLOOKUP(VALUE(RIGHT(G62,3)),#REF!,4,FALSE),IF(LEFT(G62,5)="LABOR",VLOOKUP(VALUE(RIGHT(G62,6)),#REF!,5,FALSE))))))))))))))))</f>
        <v>#REF!</v>
      </c>
      <c r="C62" s="30" t="e">
        <f>IF(LEFT(G62,3)="ARQ",VLOOKUP(VALUE(RIGHT(G62,3)),#REF!,5,FALSE),IF(LEFT(G62,3)="eqp",VLOOKUP(VALUE(RIGHT(G62,3)),#REF!,5,FALSE),IF(LEFT(G62,3)="SCE",VLOOKUP(VALUE(RIGHT(G62,3)),#REF!,5,FALSE),IF(LEFT(G62,3)="EST",VLOOKUP(VALUE(RIGHT(G62,3)),#REF!,5,FALSE),IF(LEFT(G62,3)="HID",VLOOKUP(VALUE(RIGHT(G62,3)),#REF!,5,FALSE),IF(LEFT(G62,3)="INC",VLOOKUP(VALUE(RIGHT(G62,3)),#REF!,5,FALSE),IF(LEFT(G62,3)="ELE",VLOOKUP(VALUE(RIGHT(G62,3)),#REF!,5,FALSE),IF(LEFT(G62,3)="CAB",VLOOKUP(VALUE(RIGHT(G62,3)),'ADM-COMP'!B:J,5,FALSE),IF(LEFT(G62,3)="SEG",VLOOKUP(VALUE(RIGHT(G62,3)),#REF!,5,FALSE),IF(LEFT(G62,3)="CLI",VLOOKUP(VALUE(RIGHT(G62,3)),#REF!,5,FALSE),IF(LEFT(G62,4)="IMPL",VLOOKUP(VALUE(RIGHT(G62,3)),#REF!,5,FALSE),IF(LEFT(G62,4)="SPDA",VLOOKUP(VALUE(RIGHT(G62,3)),'SPDA-COMP'!B:J,5,FALSE),IF(LEFT(G62,4)="SDAI",VLOOKUP(VALUE(RIGHT(G62,3)),#REF!,5,FALSE),IF(LEFT(G62,5)="IMPER",VLOOKUP(VALUE(RIGHT(G62,3)),#REF!,5,FALSE),IF(LEFT(G62,5)="LABOR",VLOOKUP(VALUE(RIGHT(G62,6)),#REF!,6,FALSE))))))))))))))))</f>
        <v>#REF!</v>
      </c>
      <c r="D62" s="74" t="e">
        <f>ROUND(VLOOKUP(A62,#REF!,8,FALSE),2)</f>
        <v>#REF!</v>
      </c>
      <c r="E62" s="74" t="e">
        <f>IF(LEFT(G62,3)="ARQ",VLOOKUP(VALUE(RIGHT(G62,3)),#REF!,9,FALSE),IF(LEFT(G62,3)="eqp",VLOOKUP(VALUE(RIGHT(G62,3)),#REF!,9,FALSE),IF(LEFT(G62,3)="SCE",VLOOKUP(VALUE(RIGHT(G62,3)),#REF!,9,FALSE),IF(LEFT(G62,3)="EST",VLOOKUP(VALUE(RIGHT(G62,3)),#REF!,9,FALSE),IF(LEFT(G62,3)="HID",VLOOKUP(VALUE(RIGHT(G62,3)),#REF!,9,FALSE),IF(LEFT(G62,3)="INC",VLOOKUP(VALUE(RIGHT(G62,3)),#REF!,9,FALSE),IF(LEFT(G62,3)="ELE",VLOOKUP(VALUE(RIGHT(G62,3)),#REF!,9,FALSE),IF(LEFT(G62,3)="CAB",VLOOKUP(VALUE(RIGHT(G62,3)),'ADM-COMP'!B:J,9,FALSE),IF(LEFT(G62,3)="SEG",VLOOKUP(VALUE(RIGHT(G62,3)),#REF!,9,FALSE),IF(LEFT(G62,3)="CLI",VLOOKUP(VALUE(RIGHT(G62,3)),#REF!,9,FALSE),IF(LEFT(G62,4)="IMPL",VLOOKUP(VALUE(RIGHT(G62,3)),#REF!,9,FALSE),IF(LEFT(G62,4)="SPDA",VLOOKUP(VALUE(RIGHT(G62,3)),'SPDA-COMP'!B:J,9,FALSE),IF(LEFT(G62,4)="SDAI",VLOOKUP(VALUE(RIGHT(G62,3)),#REF!,9,FALSE),IF(LEFT(G62,5)="IMPER",VLOOKUP(VALUE(RIGHT(G62,3)),#REF!,9,FALSE),IF(LEFT(G62,5)="LABOR",VLOOKUP(VALUE(RIGHT(G62,6)),#REF!,4,FALSE))))))))))))))))</f>
        <v>#REF!</v>
      </c>
      <c r="F62" s="31" t="e">
        <f t="shared" si="0"/>
        <v>#REF!</v>
      </c>
      <c r="G62" s="152" t="s">
        <v>734</v>
      </c>
      <c r="H62" s="102"/>
    </row>
    <row r="63" spans="1:8" s="133" customFormat="1" ht="25.5">
      <c r="A63" s="37" t="s">
        <v>1207</v>
      </c>
      <c r="B63" s="29" t="e">
        <f>IF(LEFT(G63,3)="ARQ",VLOOKUP(VALUE(RIGHT(G63,3)),#REF!,4,FALSE),IF(LEFT(G63,3)="SCI",VLOOKUP(VALUE(RIGHT(G63,3)),#REF!,4,FALSE),IF(LEFT(G63,3)="SCE",VLOOKUP(VALUE(RIGHT(G63,3)),#REF!,4,FALSE),IF(LEFT(G63,3)="EST",VLOOKUP(VALUE(RIGHT(G63,3)),#REF!,4,FALSE),IF(LEFT(G63,3)="HID",VLOOKUP(VALUE(RIGHT(G63,3)),#REF!,4,FALSE),IF(LEFT(G63,3)="INC",VLOOKUP(VALUE(RIGHT(G63,3)),#REF!,4,FALSE),IF(LEFT(G63,3)="ELE",VLOOKUP(VALUE(RIGHT(G63,3)),#REF!,4,FALSE),IF(LEFT(G63,3)="CAB",VLOOKUP(VALUE(RIGHT(G63,3)),'ADM-COMP'!B:J,4,FALSE),IF(LEFT(G63,3)="SEG",VLOOKUP(VALUE(RIGHT(G63,3)),#REF!,4,FALSE),IF(LEFT(G63,3)="CLI",VLOOKUP(VALUE(RIGHT(G63,3)),#REF!,4,FALSE),IF(LEFT(G63,4)="IMPL",VLOOKUP(VALUE(RIGHT(G63,3)),#REF!,4,FALSE),IF(LEFT(G63,4)="SPDA",VLOOKUP(VALUE(RIGHT(G63,3)),'SPDA-COMP'!B:J,4,FALSE),IF(LEFT(G63,4)="SDAI",VLOOKUP(VALUE(RIGHT(G63,3)),#REF!,4,FALSE),IF(LEFT(G63,5)="IMPER",VLOOKUP(VALUE(RIGHT(G63,3)),#REF!,4,FALSE),IF(LEFT(G63,5)="LABOR",VLOOKUP(VALUE(RIGHT(G63,6)),#REF!,5,FALSE))))))))))))))))</f>
        <v>#REF!</v>
      </c>
      <c r="C63" s="30" t="e">
        <f>IF(LEFT(G63,3)="ARQ",VLOOKUP(VALUE(RIGHT(G63,3)),#REF!,5,FALSE),IF(LEFT(G63,3)="SCI",VLOOKUP(VALUE(RIGHT(G63,3)),#REF!,5,FALSE),IF(LEFT(G63,3)="SCE",VLOOKUP(VALUE(RIGHT(G63,3)),#REF!,5,FALSE),IF(LEFT(G63,3)="EST",VLOOKUP(VALUE(RIGHT(G63,3)),#REF!,5,FALSE),IF(LEFT(G63,3)="HID",VLOOKUP(VALUE(RIGHT(G63,3)),#REF!,5,FALSE),IF(LEFT(G63,3)="INC",VLOOKUP(VALUE(RIGHT(G63,3)),#REF!,5,FALSE),IF(LEFT(G63,3)="ELE",VLOOKUP(VALUE(RIGHT(G63,3)),#REF!,5,FALSE),IF(LEFT(G63,3)="CAB",VLOOKUP(VALUE(RIGHT(G63,3)),'ADM-COMP'!B:J,5,FALSE),IF(LEFT(G63,3)="SEG",VLOOKUP(VALUE(RIGHT(G63,3)),#REF!,5,FALSE),IF(LEFT(G63,3)="CLI",VLOOKUP(VALUE(RIGHT(G63,3)),#REF!,5,FALSE),IF(LEFT(G63,4)="IMPL",VLOOKUP(VALUE(RIGHT(G63,3)),#REF!,5,FALSE),IF(LEFT(G63,4)="SPDA",VLOOKUP(VALUE(RIGHT(G63,3)),'SPDA-COMP'!B:J,5,FALSE),IF(LEFT(G63,4)="SDAI",VLOOKUP(VALUE(RIGHT(G63,3)),#REF!,5,FALSE),IF(LEFT(G63,5)="IMPER",VLOOKUP(VALUE(RIGHT(G63,3)),#REF!,5,FALSE),IF(LEFT(G63,5)="LABOR",VLOOKUP(VALUE(RIGHT(G63,6)),#REF!,6,FALSE))))))))))))))))</f>
        <v>#REF!</v>
      </c>
      <c r="D63" s="74" t="e">
        <f>ROUND(VLOOKUP(A63,#REF!,8,FALSE),2)</f>
        <v>#REF!</v>
      </c>
      <c r="E63" s="74" t="e">
        <f>IF(LEFT(G63,3)="ARQ",VLOOKUP(VALUE(RIGHT(G63,3)),#REF!,9,FALSE),IF(LEFT(G63,3)="SCI",VLOOKUP(VALUE(RIGHT(G63,3)),#REF!,9,FALSE),IF(LEFT(G63,3)="SCE",VLOOKUP(VALUE(RIGHT(G63,3)),#REF!,9,FALSE),IF(LEFT(G63,3)="EST",VLOOKUP(VALUE(RIGHT(G63,3)),#REF!,9,FALSE),IF(LEFT(G63,3)="HID",VLOOKUP(VALUE(RIGHT(G63,3)),#REF!,9,FALSE),IF(LEFT(G63,3)="INC",VLOOKUP(VALUE(RIGHT(G63,3)),#REF!,9,FALSE),IF(LEFT(G63,3)="ELE",VLOOKUP(VALUE(RIGHT(G63,3)),#REF!,9,FALSE),IF(LEFT(G63,3)="CAB",VLOOKUP(VALUE(RIGHT(G63,3)),'ADM-COMP'!B:J,9,FALSE),IF(LEFT(G63,3)="SEG",VLOOKUP(VALUE(RIGHT(G63,3)),#REF!,9,FALSE),IF(LEFT(G63,3)="CLI",VLOOKUP(VALUE(RIGHT(G63,3)),#REF!,9,FALSE),IF(LEFT(G63,4)="IMPL",VLOOKUP(VALUE(RIGHT(G63,3)),#REF!,9,FALSE),IF(LEFT(G63,4)="SPDA",VLOOKUP(VALUE(RIGHT(G63,3)),'SPDA-COMP'!B:J,9,FALSE),IF(LEFT(G63,4)="SDAI",VLOOKUP(VALUE(RIGHT(G63,3)),#REF!,9,FALSE),IF(LEFT(G63,5)="IMPER",VLOOKUP(VALUE(RIGHT(G63,3)),#REF!,9,FALSE),IF(LEFT(G63,5)="LABOR",VLOOKUP(VALUE(RIGHT(G63,6)),#REF!,4,FALSE))))))))))))))))</f>
        <v>#REF!</v>
      </c>
      <c r="F63" s="31" t="e">
        <f t="shared" si="0"/>
        <v>#REF!</v>
      </c>
      <c r="G63" s="152" t="s">
        <v>1212</v>
      </c>
      <c r="H63" s="102"/>
    </row>
    <row r="64" spans="1:8" s="80" customFormat="1" ht="76.5">
      <c r="A64" s="37" t="s">
        <v>509</v>
      </c>
      <c r="B64" s="29" t="e">
        <f>IF(LEFT(G64,3)="ARQ",VLOOKUP(VALUE(RIGHT(G64,3)),#REF!,4,FALSE),IF(LEFT(G64,3)="SCI",VLOOKUP(VALUE(RIGHT(G64,3)),#REF!,4,FALSE),IF(LEFT(G64,3)="SCE",VLOOKUP(VALUE(RIGHT(G64,3)),#REF!,4,FALSE),IF(LEFT(G64,3)="EST",VLOOKUP(VALUE(RIGHT(G64,3)),#REF!,4,FALSE),IF(LEFT(G64,3)="HID",VLOOKUP(VALUE(RIGHT(G64,3)),#REF!,4,FALSE),IF(LEFT(G64,3)="INC",VLOOKUP(VALUE(RIGHT(G64,3)),#REF!,4,FALSE),IF(LEFT(G64,3)="ELE",VLOOKUP(VALUE(RIGHT(G64,3)),#REF!,4,FALSE),IF(LEFT(G64,3)="CAB",VLOOKUP(VALUE(RIGHT(G64,3)),'ADM-COMP'!B:J,4,FALSE),IF(LEFT(G64,3)="SEG",VLOOKUP(VALUE(RIGHT(G64,3)),#REF!,4,FALSE),IF(LEFT(G64,3)="CLI",VLOOKUP(VALUE(RIGHT(G64,3)),#REF!,4,FALSE),IF(LEFT(G64,4)="IMPL",VLOOKUP(VALUE(RIGHT(G64,3)),#REF!,4,FALSE),IF(LEFT(G64,4)="SPDA",VLOOKUP(VALUE(RIGHT(G64,3)),'SPDA-COMP'!B:J,4,FALSE),IF(LEFT(G64,4)="SDAI",VLOOKUP(VALUE(RIGHT(G64,3)),#REF!,4,FALSE),IF(LEFT(G64,5)="IMPER",VLOOKUP(VALUE(RIGHT(G64,3)),#REF!,4,FALSE),IF(LEFT(G64,5)="LABOR",VLOOKUP(VALUE(RIGHT(G64,6)),#REF!,5,FALSE))))))))))))))))</f>
        <v>#REF!</v>
      </c>
      <c r="C64" s="30" t="e">
        <f>IF(LEFT(G64,3)="ARQ",VLOOKUP(VALUE(RIGHT(G64,3)),#REF!,5,FALSE),IF(LEFT(G64,3)="SCI",VLOOKUP(VALUE(RIGHT(G64,3)),#REF!,5,FALSE),IF(LEFT(G64,3)="SCE",VLOOKUP(VALUE(RIGHT(G64,3)),#REF!,5,FALSE),IF(LEFT(G64,3)="EST",VLOOKUP(VALUE(RIGHT(G64,3)),#REF!,5,FALSE),IF(LEFT(G64,3)="HID",VLOOKUP(VALUE(RIGHT(G64,3)),#REF!,5,FALSE),IF(LEFT(G64,3)="INC",VLOOKUP(VALUE(RIGHT(G64,3)),#REF!,5,FALSE),IF(LEFT(G64,3)="ELE",VLOOKUP(VALUE(RIGHT(G64,3)),#REF!,5,FALSE),IF(LEFT(G64,3)="CAB",VLOOKUP(VALUE(RIGHT(G64,3)),'ADM-COMP'!B:J,5,FALSE),IF(LEFT(G64,3)="SEG",VLOOKUP(VALUE(RIGHT(G64,3)),#REF!,5,FALSE),IF(LEFT(G64,3)="CLI",VLOOKUP(VALUE(RIGHT(G64,3)),#REF!,5,FALSE),IF(LEFT(G64,4)="IMPL",VLOOKUP(VALUE(RIGHT(G64,3)),#REF!,5,FALSE),IF(LEFT(G64,4)="SPDA",VLOOKUP(VALUE(RIGHT(G64,3)),'SPDA-COMP'!B:J,5,FALSE),IF(LEFT(G64,4)="SDAI",VLOOKUP(VALUE(RIGHT(G64,3)),#REF!,5,FALSE),IF(LEFT(G64,5)="IMPER",VLOOKUP(VALUE(RIGHT(G64,3)),#REF!,5,FALSE),IF(LEFT(G64,5)="LABOR",VLOOKUP(VALUE(RIGHT(G64,6)),#REF!,6,FALSE))))))))))))))))</f>
        <v>#REF!</v>
      </c>
      <c r="D64" s="74" t="e">
        <f>ROUND(VLOOKUP(A64,#REF!,8,FALSE),2)</f>
        <v>#REF!</v>
      </c>
      <c r="E64" s="74" t="e">
        <f>IF(LEFT(G64,3)="ARQ",VLOOKUP(VALUE(RIGHT(G64,3)),#REF!,9,FALSE),IF(LEFT(G64,3)="SCI",VLOOKUP(VALUE(RIGHT(G64,3)),#REF!,9,FALSE),IF(LEFT(G64,3)="SCE",VLOOKUP(VALUE(RIGHT(G64,3)),#REF!,9,FALSE),IF(LEFT(G64,3)="EST",VLOOKUP(VALUE(RIGHT(G64,3)),#REF!,9,FALSE),IF(LEFT(G64,3)="HID",VLOOKUP(VALUE(RIGHT(G64,3)),#REF!,9,FALSE),IF(LEFT(G64,3)="INC",VLOOKUP(VALUE(RIGHT(G64,3)),#REF!,9,FALSE),IF(LEFT(G64,3)="ELE",VLOOKUP(VALUE(RIGHT(G64,3)),#REF!,9,FALSE),IF(LEFT(G64,3)="CAB",VLOOKUP(VALUE(RIGHT(G64,3)),'ADM-COMP'!B:J,9,FALSE),IF(LEFT(G64,3)="SEG",VLOOKUP(VALUE(RIGHT(G64,3)),#REF!,9,FALSE),IF(LEFT(G64,3)="CLI",VLOOKUP(VALUE(RIGHT(G64,3)),#REF!,9,FALSE),IF(LEFT(G64,4)="IMPL",VLOOKUP(VALUE(RIGHT(G64,3)),#REF!,9,FALSE),IF(LEFT(G64,4)="SPDA",VLOOKUP(VALUE(RIGHT(G64,3)),'SPDA-COMP'!B:J,9,FALSE),IF(LEFT(G64,4)="SDAI",VLOOKUP(VALUE(RIGHT(G64,3)),#REF!,9,FALSE),IF(LEFT(G64,5)="IMPER",VLOOKUP(VALUE(RIGHT(G64,3)),#REF!,9,FALSE),IF(LEFT(G64,5)="LABOR",VLOOKUP(VALUE(RIGHT(G64,6)),#REF!,4,FALSE))))))))))))))))</f>
        <v>#REF!</v>
      </c>
      <c r="F64" s="31" t="e">
        <f t="shared" si="0"/>
        <v>#REF!</v>
      </c>
      <c r="G64" s="38" t="s">
        <v>519</v>
      </c>
      <c r="H64" s="51"/>
    </row>
    <row r="65" spans="1:8" s="78" customFormat="1">
      <c r="A65" s="100" t="s">
        <v>691</v>
      </c>
      <c r="B65" s="86" t="e">
        <f>IF(LEFT(G65,3)="ARQ",VLOOKUP(VALUE(RIGHT(G65,3)),#REF!,4,FALSE),IF(LEFT(G65,3)="EQP",VLOOKUP(VALUE(RIGHT(G65,3)),#REF!,4,FALSE),IF(LEFT(G65,3)="SCE",VLOOKUP(VALUE(RIGHT(G65,3)),#REF!,4,FALSE),IF(LEFT(G65,3)="EST",VLOOKUP(VALUE(RIGHT(G65,3)),#REF!,4,FALSE),IF(LEFT(G65,3)="HID",VLOOKUP(VALUE(RIGHT(G65,3)),#REF!,4,FALSE),IF(LEFT(G65,3)="INC",VLOOKUP(VALUE(RIGHT(G65,3)),#REF!,4,FALSE),IF(LEFT(G65,3)="ELE",VLOOKUP(VALUE(RIGHT(G65,3)),#REF!,4,FALSE),IF(LEFT(G65,3)="CAB",VLOOKUP(VALUE(RIGHT(G65,3)),'ADM-COMP'!B:J,4,FALSE),IF(LEFT(G65,3)="SEG",VLOOKUP(VALUE(RIGHT(G65,3)),#REF!,4,FALSE),IF(LEFT(G65,3)="CLI",VLOOKUP(VALUE(RIGHT(G65,3)),#REF!,4,FALSE),IF(LEFT(G65,4)="IMPL",VLOOKUP(VALUE(RIGHT(G65,3)),#REF!,4,FALSE),IF(LEFT(G65,4)="SPDA",VLOOKUP(VALUE(RIGHT(G65,3)),'SPDA-COMP'!B:J,4,FALSE),IF(LEFT(G65,4)="SDAI",VLOOKUP(VALUE(RIGHT(G65,3)),#REF!,4,FALSE),IF(LEFT(G65,5)="IMPER",VLOOKUP(VALUE(RIGHT(G65,3)),#REF!,4,FALSE),IF(LEFT(G65,5)="LABOR",VLOOKUP(VALUE(RIGHT(G65,6)),#REF!,5,FALSE))))))))))))))))</f>
        <v>#REF!</v>
      </c>
      <c r="C65" s="30" t="e">
        <f>IF(LEFT(G65,3)="ARQ",VLOOKUP(VALUE(RIGHT(G65,3)),#REF!,5,FALSE),IF(LEFT(G65,3)="eqp",VLOOKUP(VALUE(RIGHT(G65,3)),#REF!,5,FALSE),IF(LEFT(G65,3)="SCE",VLOOKUP(VALUE(RIGHT(G65,3)),#REF!,5,FALSE),IF(LEFT(G65,3)="EST",VLOOKUP(VALUE(RIGHT(G65,3)),#REF!,5,FALSE),IF(LEFT(G65,3)="HID",VLOOKUP(VALUE(RIGHT(G65,3)),#REF!,5,FALSE),IF(LEFT(G65,3)="INC",VLOOKUP(VALUE(RIGHT(G65,3)),#REF!,5,FALSE),IF(LEFT(G65,3)="ELE",VLOOKUP(VALUE(RIGHT(G65,3)),#REF!,5,FALSE),IF(LEFT(G65,3)="CAB",VLOOKUP(VALUE(RIGHT(G65,3)),'ADM-COMP'!B:J,5,FALSE),IF(LEFT(G65,3)="SEG",VLOOKUP(VALUE(RIGHT(G65,3)),#REF!,5,FALSE),IF(LEFT(G65,3)="CLI",VLOOKUP(VALUE(RIGHT(G65,3)),#REF!,5,FALSE),IF(LEFT(G65,4)="IMPL",VLOOKUP(VALUE(RIGHT(G65,3)),#REF!,5,FALSE),IF(LEFT(G65,4)="SPDA",VLOOKUP(VALUE(RIGHT(G65,3)),'SPDA-COMP'!B:J,5,FALSE),IF(LEFT(G65,4)="SDAI",VLOOKUP(VALUE(RIGHT(G65,3)),#REF!,5,FALSE),IF(LEFT(G65,5)="IMPER",VLOOKUP(VALUE(RIGHT(G65,3)),#REF!,5,FALSE),IF(LEFT(G65,5)="LABOR",VLOOKUP(VALUE(RIGHT(G65,6)),#REF!,6,FALSE))))))))))))))))</f>
        <v>#REF!</v>
      </c>
      <c r="D65" s="74" t="e">
        <f>ROUND(VLOOKUP(A65,#REF!,8,FALSE),2)</f>
        <v>#REF!</v>
      </c>
      <c r="E65" s="74" t="e">
        <f>IF(LEFT(G65,3)="ARQ",VLOOKUP(VALUE(RIGHT(G65,3)),#REF!,9,FALSE),IF(LEFT(G65,3)="eqp",VLOOKUP(VALUE(RIGHT(G65,3)),#REF!,9,FALSE),IF(LEFT(G65,3)="SCE",VLOOKUP(VALUE(RIGHT(G65,3)),#REF!,9,FALSE),IF(LEFT(G65,3)="EST",VLOOKUP(VALUE(RIGHT(G65,3)),#REF!,9,FALSE),IF(LEFT(G65,3)="HID",VLOOKUP(VALUE(RIGHT(G65,3)),#REF!,9,FALSE),IF(LEFT(G65,3)="INC",VLOOKUP(VALUE(RIGHT(G65,3)),#REF!,9,FALSE),IF(LEFT(G65,3)="ELE",VLOOKUP(VALUE(RIGHT(G65,3)),#REF!,9,FALSE),IF(LEFT(G65,3)="CAB",VLOOKUP(VALUE(RIGHT(G65,3)),'ADM-COMP'!B:J,9,FALSE),IF(LEFT(G65,3)="SEG",VLOOKUP(VALUE(RIGHT(G65,3)),#REF!,9,FALSE),IF(LEFT(G65,3)="CLI",VLOOKUP(VALUE(RIGHT(G65,3)),#REF!,9,FALSE),IF(LEFT(G65,4)="IMPL",VLOOKUP(VALUE(RIGHT(G65,3)),#REF!,9,FALSE),IF(LEFT(G65,4)="SPDA",VLOOKUP(VALUE(RIGHT(G65,3)),'SPDA-COMP'!B:J,9,FALSE),IF(LEFT(G65,4)="SDAI",VLOOKUP(VALUE(RIGHT(G65,3)),#REF!,9,FALSE),IF(LEFT(G65,5)="IMPER",VLOOKUP(VALUE(RIGHT(G65,3)),#REF!,9,FALSE),IF(LEFT(G65,5)="LABOR",VLOOKUP(VALUE(RIGHT(G65,6)),#REF!,4,FALSE))))))))))))))))</f>
        <v>#REF!</v>
      </c>
      <c r="F65" s="31" t="e">
        <f t="shared" si="0"/>
        <v>#REF!</v>
      </c>
      <c r="G65" s="152" t="s">
        <v>731</v>
      </c>
      <c r="H65" s="77"/>
    </row>
    <row r="66" spans="1:8" s="80" customFormat="1">
      <c r="A66" s="37" t="s">
        <v>149</v>
      </c>
      <c r="B66" s="29" t="e">
        <f>IF(LEFT(G66,3)="ARQ",VLOOKUP(VALUE(RIGHT(G66,3)),#REF!,4,FALSE),IF(LEFT(G66,3)="SCI",VLOOKUP(VALUE(RIGHT(G66,3)),#REF!,4,FALSE),IF(LEFT(G66,3)="SCE",VLOOKUP(VALUE(RIGHT(G66,3)),#REF!,4,FALSE),IF(LEFT(G66,3)="EST",VLOOKUP(VALUE(RIGHT(G66,3)),#REF!,4,FALSE),IF(LEFT(G66,3)="HID",VLOOKUP(VALUE(RIGHT(G66,3)),#REF!,4,FALSE),IF(LEFT(G66,3)="INC",VLOOKUP(VALUE(RIGHT(G66,3)),#REF!,4,FALSE),IF(LEFT(G66,3)="ELE",VLOOKUP(VALUE(RIGHT(G66,3)),#REF!,4,FALSE),IF(LEFT(G66,3)="CAB",VLOOKUP(VALUE(RIGHT(G66,3)),'ADM-COMP'!B:J,4,FALSE),IF(LEFT(G66,3)="SEG",VLOOKUP(VALUE(RIGHT(G66,3)),#REF!,4,FALSE),IF(LEFT(G66,3)="CLI",VLOOKUP(VALUE(RIGHT(G66,3)),#REF!,4,FALSE),IF(LEFT(G66,4)="IMPL",VLOOKUP(VALUE(RIGHT(G66,3)),#REF!,4,FALSE),IF(LEFT(G66,4)="SPDA",VLOOKUP(VALUE(RIGHT(G66,3)),'SPDA-COMP'!B:J,4,FALSE),IF(LEFT(G66,4)="SDAI",VLOOKUP(VALUE(RIGHT(G66,3)),#REF!,4,FALSE),IF(LEFT(G66,5)="IMPER",VLOOKUP(VALUE(RIGHT(G66,3)),#REF!,4,FALSE),IF(LEFT(G66,5)="LABOR",VLOOKUP(VALUE(RIGHT(G66,6)),#REF!,5,FALSE))))))))))))))))</f>
        <v>#REF!</v>
      </c>
      <c r="C66" s="30" t="e">
        <f>IF(LEFT(G66,3)="ARQ",VLOOKUP(VALUE(RIGHT(G66,3)),#REF!,5,FALSE),IF(LEFT(G66,3)="SCI",VLOOKUP(VALUE(RIGHT(G66,3)),#REF!,5,FALSE),IF(LEFT(G66,3)="SCE",VLOOKUP(VALUE(RIGHT(G66,3)),#REF!,5,FALSE),IF(LEFT(G66,3)="EST",VLOOKUP(VALUE(RIGHT(G66,3)),#REF!,5,FALSE),IF(LEFT(G66,3)="HID",VLOOKUP(VALUE(RIGHT(G66,3)),#REF!,5,FALSE),IF(LEFT(G66,3)="INC",VLOOKUP(VALUE(RIGHT(G66,3)),#REF!,5,FALSE),IF(LEFT(G66,3)="ELE",VLOOKUP(VALUE(RIGHT(G66,3)),#REF!,5,FALSE),IF(LEFT(G66,3)="CAB",VLOOKUP(VALUE(RIGHT(G66,3)),'ADM-COMP'!B:J,5,FALSE),IF(LEFT(G66,3)="SEG",VLOOKUP(VALUE(RIGHT(G66,3)),#REF!,5,FALSE),IF(LEFT(G66,3)="CLI",VLOOKUP(VALUE(RIGHT(G66,3)),#REF!,5,FALSE),IF(LEFT(G66,4)="IMPL",VLOOKUP(VALUE(RIGHT(G66,3)),#REF!,5,FALSE),IF(LEFT(G66,4)="SPDA",VLOOKUP(VALUE(RIGHT(G66,3)),'SPDA-COMP'!B:J,5,FALSE),IF(LEFT(G66,4)="SDAI",VLOOKUP(VALUE(RIGHT(G66,3)),#REF!,5,FALSE),IF(LEFT(G66,5)="IMPER",VLOOKUP(VALUE(RIGHT(G66,3)),#REF!,5,FALSE),IF(LEFT(G66,5)="LABOR",VLOOKUP(VALUE(RIGHT(G66,6)),#REF!,6,FALSE))))))))))))))))</f>
        <v>#REF!</v>
      </c>
      <c r="D66" s="74" t="e">
        <f>ROUND(VLOOKUP(A66,#REF!,8,FALSE),2)</f>
        <v>#REF!</v>
      </c>
      <c r="E66" s="74" t="e">
        <f>IF(LEFT(G66,3)="ARQ",VLOOKUP(VALUE(RIGHT(G66,3)),#REF!,9,FALSE),IF(LEFT(G66,3)="SCI",VLOOKUP(VALUE(RIGHT(G66,3)),#REF!,9,FALSE),IF(LEFT(G66,3)="SCE",VLOOKUP(VALUE(RIGHT(G66,3)),#REF!,9,FALSE),IF(LEFT(G66,3)="EST",VLOOKUP(VALUE(RIGHT(G66,3)),#REF!,9,FALSE),IF(LEFT(G66,3)="HID",VLOOKUP(VALUE(RIGHT(G66,3)),#REF!,9,FALSE),IF(LEFT(G66,3)="INC",VLOOKUP(VALUE(RIGHT(G66,3)),#REF!,9,FALSE),IF(LEFT(G66,3)="ELE",VLOOKUP(VALUE(RIGHT(G66,3)),#REF!,9,FALSE),IF(LEFT(G66,3)="CAB",VLOOKUP(VALUE(RIGHT(G66,3)),'ADM-COMP'!B:J,9,FALSE),IF(LEFT(G66,3)="SEG",VLOOKUP(VALUE(RIGHT(G66,3)),#REF!,9,FALSE),IF(LEFT(G66,3)="CLI",VLOOKUP(VALUE(RIGHT(G66,3)),#REF!,9,FALSE),IF(LEFT(G66,4)="IMPL",VLOOKUP(VALUE(RIGHT(G66,3)),#REF!,9,FALSE),IF(LEFT(G66,4)="SPDA",VLOOKUP(VALUE(RIGHT(G66,3)),'SPDA-COMP'!B:J,9,FALSE),IF(LEFT(G66,4)="SDAI",VLOOKUP(VALUE(RIGHT(G66,3)),#REF!,9,FALSE),IF(LEFT(G66,5)="IMPER",VLOOKUP(VALUE(RIGHT(G66,3)),#REF!,9,FALSE),IF(LEFT(G66,5)="LABOR",VLOOKUP(VALUE(RIGHT(G66,6)),#REF!,4,FALSE))))))))))))))))</f>
        <v>#REF!</v>
      </c>
      <c r="F66" s="31" t="e">
        <f t="shared" si="0"/>
        <v>#REF!</v>
      </c>
      <c r="G66" s="152" t="s">
        <v>1020</v>
      </c>
      <c r="H66" s="51"/>
    </row>
    <row r="67" spans="1:8" s="80" customFormat="1" ht="25.5">
      <c r="A67" s="37" t="s">
        <v>288</v>
      </c>
      <c r="B67" s="86" t="e">
        <f>IF(LEFT(G67,3)="ARQ",VLOOKUP(VALUE(RIGHT(G67,3)),#REF!,4,FALSE),IF(LEFT(G67,3)="SCI",VLOOKUP(VALUE(RIGHT(G67,3)),#REF!,4,FALSE),IF(LEFT(G67,3)="TRP",VLOOKUP(VALUE(RIGHT(G67,3)),#REF!,4,FALSE),IF(LEFT(G67,3)="EST",VLOOKUP(VALUE(RIGHT(G67,3)),#REF!,4,FALSE),IF(LEFT(G67,3)="HID",VLOOKUP(VALUE(RIGHT(G67,3)),#REF!,4,FALSE),IF(LEFT(G67,3)="INC",VLOOKUP(VALUE(RIGHT(G67,3)),#REF!,4,FALSE),IF(LEFT(G67,3)="ELE",VLOOKUP(VALUE(RIGHT(G67,3)),#REF!,4,FALSE),IF(LEFT(G67,3)="CAB",VLOOKUP(VALUE(RIGHT(G67,3)),'ADM-COMP'!B:J,4,FALSE),IF(LEFT(G67,3)="SEG",VLOOKUP(VALUE(RIGHT(G67,3)),#REF!,4,FALSE),IF(LEFT(G67,3)="CLI",VLOOKUP(VALUE(RIGHT(G67,3)),#REF!,4,FALSE),IF(LEFT(G67,4)="IMPL",VLOOKUP(VALUE(RIGHT(G67,3)),#REF!,4,FALSE),IF(LEFT(G67,4)="SPDA",VLOOKUP(VALUE(RIGHT(G67,3)),'SPDA-COMP'!B:J,4,FALSE),IF(LEFT(G67,4)="SDAI",VLOOKUP(VALUE(RIGHT(G67,3)),#REF!,4,FALSE),IF(LEFT(G67,5)="IMPER",VLOOKUP(VALUE(RIGHT(G67,3)),#REF!,4,FALSE),IF(LEFT(G67,5)="LABOR",VLOOKUP(VALUE(RIGHT(G67,6)),#REF!,5,FALSE))))))))))))))))</f>
        <v>#REF!</v>
      </c>
      <c r="C67" s="128" t="e">
        <f>IF(LEFT(G67,3)="ARQ",VLOOKUP(VALUE(RIGHT(G67,3)),#REF!,5,FALSE),IF(LEFT(G67,3)="SCI",VLOOKUP(VALUE(RIGHT(G67,3)),#REF!,5,FALSE),IF(LEFT(G67,3)="TRP",VLOOKUP(VALUE(RIGHT(G67,3)),#REF!,5,FALSE),IF(LEFT(G67,3)="EST",VLOOKUP(VALUE(RIGHT(G67,3)),#REF!,5,FALSE),IF(LEFT(G67,3)="HID",VLOOKUP(VALUE(RIGHT(G67,3)),#REF!,5,FALSE),IF(LEFT(G67,3)="INC",VLOOKUP(VALUE(RIGHT(G67,3)),#REF!,5,FALSE),IF(LEFT(G67,3)="ELE",VLOOKUP(VALUE(RIGHT(G67,3)),#REF!,5,FALSE),IF(LEFT(G67,3)="CAB",VLOOKUP(VALUE(RIGHT(G67,3)),'ADM-COMP'!B:J,5,FALSE),IF(LEFT(G67,3)="SEG",VLOOKUP(VALUE(RIGHT(G67,3)),#REF!,5,FALSE),IF(LEFT(G67,3)="CLI",VLOOKUP(VALUE(RIGHT(G67,3)),#REF!,5,FALSE),IF(LEFT(G67,4)="IMPL",VLOOKUP(VALUE(RIGHT(G67,3)),#REF!,5,FALSE),IF(LEFT(G67,4)="SPDA",VLOOKUP(VALUE(RIGHT(G67,3)),'SPDA-COMP'!B:J,5,FALSE),IF(LEFT(G67,4)="SDAI",VLOOKUP(VALUE(RIGHT(G67,3)),#REF!,5,FALSE),IF(LEFT(G67,5)="IMPER",VLOOKUP(VALUE(RIGHT(G67,3)),#REF!,5,FALSE),IF(LEFT(G67,5)="LABOR",VLOOKUP(VALUE(RIGHT(G67,6)),#REF!,6,FALSE))))))))))))))))</f>
        <v>#REF!</v>
      </c>
      <c r="D67" s="74" t="e">
        <f>ROUND(VLOOKUP(A67,#REF!,8,FALSE),2)</f>
        <v>#REF!</v>
      </c>
      <c r="E67" s="75" t="e">
        <f>IF(LEFT(G67,3)="ARQ",VLOOKUP(VALUE(RIGHT(G67,3)),#REF!,9,FALSE),IF(LEFT(G67,3)="SCI",VLOOKUP(VALUE(RIGHT(G67,3)),#REF!,9,FALSE),IF(LEFT(G67,3)="TRP",VLOOKUP(VALUE(RIGHT(G67,3)),#REF!,9,FALSE),IF(LEFT(G67,3)="EST",VLOOKUP(VALUE(RIGHT(G67,3)),#REF!,9,FALSE),IF(LEFT(G67,3)="HID",VLOOKUP(VALUE(RIGHT(G67,3)),#REF!,9,FALSE),IF(LEFT(G67,3)="INC",VLOOKUP(VALUE(RIGHT(G67,3)),#REF!,9,FALSE),IF(LEFT(G67,3)="ELE",VLOOKUP(VALUE(RIGHT(G67,3)),#REF!,9,FALSE),IF(LEFT(G67,3)="CAB",VLOOKUP(VALUE(RIGHT(G67,3)),'ADM-COMP'!B:J,9,FALSE),IF(LEFT(G67,3)="SEG",VLOOKUP(VALUE(RIGHT(G67,3)),#REF!,9,FALSE),IF(LEFT(G67,3)="CLI",VLOOKUP(VALUE(RIGHT(G67,3)),#REF!,9,FALSE),IF(LEFT(G67,4)="IMPL",VLOOKUP(VALUE(RIGHT(G67,3)),#REF!,9,FALSE),IF(LEFT(G67,4)="SPDA",VLOOKUP(VALUE(RIGHT(G67,3)),'SPDA-COMP'!B:J,9,FALSE),IF(LEFT(G67,4)="SDAI",VLOOKUP(VALUE(RIGHT(G67,3)),#REF!,9,FALSE),IF(LEFT(G67,5)="IMPER",VLOOKUP(VALUE(RIGHT(G67,3)),#REF!,9,FALSE),IF(LEFT(G67,5)="LABOR",VLOOKUP(VALUE(RIGHT(G67,6)),#REF!,4,FALSE))))))))))))))))</f>
        <v>#REF!</v>
      </c>
      <c r="F67" s="129" t="e">
        <f t="shared" si="0"/>
        <v>#REF!</v>
      </c>
      <c r="G67" s="38" t="s">
        <v>1049</v>
      </c>
      <c r="H67" s="51"/>
    </row>
    <row r="68" spans="1:8" s="80" customFormat="1">
      <c r="A68" s="100" t="s">
        <v>1166</v>
      </c>
      <c r="B68" s="29" t="e">
        <f>IF(LEFT(G68,3)="ARQ",VLOOKUP(VALUE(RIGHT(G68,3)),#REF!,4,FALSE),IF(LEFT(G68,3)="SCI",VLOOKUP(VALUE(RIGHT(G68,3)),#REF!,4,FALSE),IF(LEFT(G68,3)="SCE",VLOOKUP(VALUE(RIGHT(G68,3)),#REF!,4,FALSE),IF(LEFT(G68,3)="EST",VLOOKUP(VALUE(RIGHT(G68,3)),#REF!,4,FALSE),IF(LEFT(G68,3)="HID",VLOOKUP(VALUE(RIGHT(G68,3)),#REF!,4,FALSE),IF(LEFT(G68,3)="INC",VLOOKUP(VALUE(RIGHT(G68,3)),#REF!,4,FALSE),IF(LEFT(G68,3)="ELE",VLOOKUP(VALUE(RIGHT(G68,3)),#REF!,4,FALSE),IF(LEFT(G68,3)="CAB",VLOOKUP(VALUE(RIGHT(G68,3)),'ADM-COMP'!B:J,4,FALSE),IF(LEFT(G68,3)="SEG",VLOOKUP(VALUE(RIGHT(G68,3)),#REF!,4,FALSE),IF(LEFT(G68,3)="CLI",VLOOKUP(VALUE(RIGHT(G68,3)),#REF!,4,FALSE),IF(LEFT(G68,4)="IMPL",VLOOKUP(VALUE(RIGHT(G68,3)),#REF!,4,FALSE),IF(LEFT(G68,4)="SPDA",VLOOKUP(VALUE(RIGHT(G68,3)),'SPDA-COMP'!B:J,4,FALSE),IF(LEFT(G68,4)="SDAI",VLOOKUP(VALUE(RIGHT(G68,3)),#REF!,4,FALSE),IF(LEFT(G68,5)="IMPER",VLOOKUP(VALUE(RIGHT(G68,3)),#REF!,4,FALSE),IF(LEFT(G68,5)="LABOR",VLOOKUP(VALUE(RIGHT(G68,6)),#REF!,5,FALSE))))))))))))))))</f>
        <v>#REF!</v>
      </c>
      <c r="C68" s="30" t="e">
        <f>IF(LEFT(G68,3)="ARQ",VLOOKUP(VALUE(RIGHT(G68,3)),#REF!,5,FALSE),IF(LEFT(G68,3)="SCI",VLOOKUP(VALUE(RIGHT(G68,3)),#REF!,5,FALSE),IF(LEFT(G68,3)="SCE",VLOOKUP(VALUE(RIGHT(G68,3)),#REF!,5,FALSE),IF(LEFT(G68,3)="EST",VLOOKUP(VALUE(RIGHT(G68,3)),#REF!,5,FALSE),IF(LEFT(G68,3)="HID",VLOOKUP(VALUE(RIGHT(G68,3)),#REF!,5,FALSE),IF(LEFT(G68,3)="INC",VLOOKUP(VALUE(RIGHT(G68,3)),#REF!,5,FALSE),IF(LEFT(G68,3)="ELE",VLOOKUP(VALUE(RIGHT(G68,3)),#REF!,5,FALSE),IF(LEFT(G68,3)="CAB",VLOOKUP(VALUE(RIGHT(G68,3)),'ADM-COMP'!B:J,5,FALSE),IF(LEFT(G68,3)="SEG",VLOOKUP(VALUE(RIGHT(G68,3)),#REF!,5,FALSE),IF(LEFT(G68,3)="CLI",VLOOKUP(VALUE(RIGHT(G68,3)),#REF!,5,FALSE),IF(LEFT(G68,4)="IMPL",VLOOKUP(VALUE(RIGHT(G68,3)),#REF!,5,FALSE),IF(LEFT(G68,4)="SPDA",VLOOKUP(VALUE(RIGHT(G68,3)),'SPDA-COMP'!B:J,5,FALSE),IF(LEFT(G68,4)="SDAI",VLOOKUP(VALUE(RIGHT(G68,3)),#REF!,5,FALSE),IF(LEFT(G68,5)="IMPER",VLOOKUP(VALUE(RIGHT(G68,3)),#REF!,5,FALSE),IF(LEFT(G68,5)="LABOR",VLOOKUP(VALUE(RIGHT(G68,6)),#REF!,6,FALSE))))))))))))))))</f>
        <v>#REF!</v>
      </c>
      <c r="D68" s="74" t="e">
        <f>ROUND(VLOOKUP(A68,#REF!,8,FALSE),2)</f>
        <v>#REF!</v>
      </c>
      <c r="E68" s="74" t="e">
        <f>IF(LEFT(G68,3)="ARQ",VLOOKUP(VALUE(RIGHT(G68,3)),#REF!,9,FALSE),IF(LEFT(G68,3)="SCI",VLOOKUP(VALUE(RIGHT(G68,3)),#REF!,9,FALSE),IF(LEFT(G68,3)="SCE",VLOOKUP(VALUE(RIGHT(G68,3)),#REF!,9,FALSE),IF(LEFT(G68,3)="EST",VLOOKUP(VALUE(RIGHT(G68,3)),#REF!,9,FALSE),IF(LEFT(G68,3)="HID",VLOOKUP(VALUE(RIGHT(G68,3)),#REF!,9,FALSE),IF(LEFT(G68,3)="INC",VLOOKUP(VALUE(RIGHT(G68,3)),#REF!,9,FALSE),IF(LEFT(G68,3)="ELE",VLOOKUP(VALUE(RIGHT(G68,3)),#REF!,9,FALSE),IF(LEFT(G68,3)="CAB",VLOOKUP(VALUE(RIGHT(G68,3)),'ADM-COMP'!B:J,9,FALSE),IF(LEFT(G68,3)="SEG",VLOOKUP(VALUE(RIGHT(G68,3)),#REF!,9,FALSE),IF(LEFT(G68,3)="CLI",VLOOKUP(VALUE(RIGHT(G68,3)),#REF!,9,FALSE),IF(LEFT(G68,4)="IMPL",VLOOKUP(VALUE(RIGHT(G68,3)),#REF!,9,FALSE),IF(LEFT(G68,4)="SPDA",VLOOKUP(VALUE(RIGHT(G68,3)),'SPDA-COMP'!B:J,9,FALSE),IF(LEFT(G68,4)="SDAI",VLOOKUP(VALUE(RIGHT(G68,3)),#REF!,9,FALSE),IF(LEFT(G68,5)="IMPER",VLOOKUP(VALUE(RIGHT(G68,3)),#REF!,9,FALSE),IF(LEFT(G68,5)="LABOR",VLOOKUP(VALUE(RIGHT(G68,6)),#REF!,4,FALSE))))))))))))))))</f>
        <v>#REF!</v>
      </c>
      <c r="F68" s="31" t="e">
        <f t="shared" si="0"/>
        <v>#REF!</v>
      </c>
      <c r="G68" s="152" t="s">
        <v>1194</v>
      </c>
      <c r="H68" s="51"/>
    </row>
    <row r="69" spans="1:8" s="80" customFormat="1">
      <c r="A69" s="100" t="s">
        <v>1165</v>
      </c>
      <c r="B69" s="29" t="e">
        <f>IF(LEFT(G69,3)="ARQ",VLOOKUP(VALUE(RIGHT(G69,3)),#REF!,4,FALSE),IF(LEFT(G69,3)="SCI",VLOOKUP(VALUE(RIGHT(G69,3)),#REF!,4,FALSE),IF(LEFT(G69,3)="SCE",VLOOKUP(VALUE(RIGHT(G69,3)),#REF!,4,FALSE),IF(LEFT(G69,3)="EST",VLOOKUP(VALUE(RIGHT(G69,3)),#REF!,4,FALSE),IF(LEFT(G69,3)="HID",VLOOKUP(VALUE(RIGHT(G69,3)),#REF!,4,FALSE),IF(LEFT(G69,3)="INC",VLOOKUP(VALUE(RIGHT(G69,3)),#REF!,4,FALSE),IF(LEFT(G69,3)="ELE",VLOOKUP(VALUE(RIGHT(G69,3)),#REF!,4,FALSE),IF(LEFT(G69,3)="CAB",VLOOKUP(VALUE(RIGHT(G69,3)),'ADM-COMP'!B:J,4,FALSE),IF(LEFT(G69,3)="SEG",VLOOKUP(VALUE(RIGHT(G69,3)),#REF!,4,FALSE),IF(LEFT(G69,3)="CLI",VLOOKUP(VALUE(RIGHT(G69,3)),#REF!,4,FALSE),IF(LEFT(G69,4)="IMPL",VLOOKUP(VALUE(RIGHT(G69,3)),#REF!,4,FALSE),IF(LEFT(G69,4)="SPDA",VLOOKUP(VALUE(RIGHT(G69,3)),'SPDA-COMP'!B:J,4,FALSE),IF(LEFT(G69,4)="SDAI",VLOOKUP(VALUE(RIGHT(G69,3)),#REF!,4,FALSE),IF(LEFT(G69,5)="IMPER",VLOOKUP(VALUE(RIGHT(G69,3)),#REF!,4,FALSE),IF(LEFT(G69,5)="LABOR",VLOOKUP(VALUE(RIGHT(G69,6)),#REF!,5,FALSE))))))))))))))))</f>
        <v>#REF!</v>
      </c>
      <c r="C69" s="30" t="e">
        <f>IF(LEFT(G69,3)="ARQ",VLOOKUP(VALUE(RIGHT(G69,3)),#REF!,5,FALSE),IF(LEFT(G69,3)="SCI",VLOOKUP(VALUE(RIGHT(G69,3)),#REF!,5,FALSE),IF(LEFT(G69,3)="SCE",VLOOKUP(VALUE(RIGHT(G69,3)),#REF!,5,FALSE),IF(LEFT(G69,3)="EST",VLOOKUP(VALUE(RIGHT(G69,3)),#REF!,5,FALSE),IF(LEFT(G69,3)="HID",VLOOKUP(VALUE(RIGHT(G69,3)),#REF!,5,FALSE),IF(LEFT(G69,3)="INC",VLOOKUP(VALUE(RIGHT(G69,3)),#REF!,5,FALSE),IF(LEFT(G69,3)="ELE",VLOOKUP(VALUE(RIGHT(G69,3)),#REF!,5,FALSE),IF(LEFT(G69,3)="CAB",VLOOKUP(VALUE(RIGHT(G69,3)),'ADM-COMP'!B:J,5,FALSE),IF(LEFT(G69,3)="SEG",VLOOKUP(VALUE(RIGHT(G69,3)),#REF!,5,FALSE),IF(LEFT(G69,3)="CLI",VLOOKUP(VALUE(RIGHT(G69,3)),#REF!,5,FALSE),IF(LEFT(G69,4)="IMPL",VLOOKUP(VALUE(RIGHT(G69,3)),#REF!,5,FALSE),IF(LEFT(G69,4)="SPDA",VLOOKUP(VALUE(RIGHT(G69,3)),'SPDA-COMP'!B:J,5,FALSE),IF(LEFT(G69,4)="SDAI",VLOOKUP(VALUE(RIGHT(G69,3)),#REF!,5,FALSE),IF(LEFT(G69,5)="IMPER",VLOOKUP(VALUE(RIGHT(G69,3)),#REF!,5,FALSE),IF(LEFT(G69,5)="LABOR",VLOOKUP(VALUE(RIGHT(G69,6)),#REF!,6,FALSE))))))))))))))))</f>
        <v>#REF!</v>
      </c>
      <c r="D69" s="74" t="e">
        <f>ROUND(VLOOKUP(A69,#REF!,8,FALSE),2)</f>
        <v>#REF!</v>
      </c>
      <c r="E69" s="74" t="e">
        <f>IF(LEFT(G69,3)="ARQ",VLOOKUP(VALUE(RIGHT(G69,3)),#REF!,9,FALSE),IF(LEFT(G69,3)="SCI",VLOOKUP(VALUE(RIGHT(G69,3)),#REF!,9,FALSE),IF(LEFT(G69,3)="SCE",VLOOKUP(VALUE(RIGHT(G69,3)),#REF!,9,FALSE),IF(LEFT(G69,3)="EST",VLOOKUP(VALUE(RIGHT(G69,3)),#REF!,9,FALSE),IF(LEFT(G69,3)="HID",VLOOKUP(VALUE(RIGHT(G69,3)),#REF!,9,FALSE),IF(LEFT(G69,3)="INC",VLOOKUP(VALUE(RIGHT(G69,3)),#REF!,9,FALSE),IF(LEFT(G69,3)="ELE",VLOOKUP(VALUE(RIGHT(G69,3)),#REF!,9,FALSE),IF(LEFT(G69,3)="CAB",VLOOKUP(VALUE(RIGHT(G69,3)),'ADM-COMP'!B:J,9,FALSE),IF(LEFT(G69,3)="SEG",VLOOKUP(VALUE(RIGHT(G69,3)),#REF!,9,FALSE),IF(LEFT(G69,3)="CLI",VLOOKUP(VALUE(RIGHT(G69,3)),#REF!,9,FALSE),IF(LEFT(G69,4)="IMPL",VLOOKUP(VALUE(RIGHT(G69,3)),#REF!,9,FALSE),IF(LEFT(G69,4)="SPDA",VLOOKUP(VALUE(RIGHT(G69,3)),'SPDA-COMP'!B:J,9,FALSE),IF(LEFT(G69,4)="SDAI",VLOOKUP(VALUE(RIGHT(G69,3)),#REF!,9,FALSE),IF(LEFT(G69,5)="IMPER",VLOOKUP(VALUE(RIGHT(G69,3)),#REF!,9,FALSE),IF(LEFT(G69,5)="LABOR",VLOOKUP(VALUE(RIGHT(G69,6)),#REF!,4,FALSE))))))))))))))))</f>
        <v>#REF!</v>
      </c>
      <c r="F69" s="31" t="e">
        <f t="shared" si="0"/>
        <v>#REF!</v>
      </c>
      <c r="G69" s="152" t="s">
        <v>1193</v>
      </c>
      <c r="H69" s="51"/>
    </row>
    <row r="70" spans="1:8" s="11" customFormat="1">
      <c r="A70" s="37" t="s">
        <v>1034</v>
      </c>
      <c r="B70" s="29" t="e">
        <f>IF(LEFT(G70,3)="ARQ",VLOOKUP(VALUE(RIGHT(G70,3)),#REF!,4,FALSE),IF(LEFT(G70,3)="SCI",VLOOKUP(VALUE(RIGHT(G70,3)),#REF!,4,FALSE),IF(LEFT(G70,3)="SCE",VLOOKUP(VALUE(RIGHT(G70,3)),#REF!,4,FALSE),IF(LEFT(G70,3)="EST",VLOOKUP(VALUE(RIGHT(G70,3)),#REF!,4,FALSE),IF(LEFT(G70,3)="HID",VLOOKUP(VALUE(RIGHT(G70,3)),#REF!,4,FALSE),IF(LEFT(G70,3)="INC",VLOOKUP(VALUE(RIGHT(G70,3)),#REF!,4,FALSE),IF(LEFT(G70,3)="ELE",VLOOKUP(VALUE(RIGHT(G70,3)),#REF!,4,FALSE),IF(LEFT(G70,3)="CAB",VLOOKUP(VALUE(RIGHT(G70,3)),'ADM-COMP'!B:J,4,FALSE),IF(LEFT(G70,3)="SEG",VLOOKUP(VALUE(RIGHT(G70,3)),#REF!,4,FALSE),IF(LEFT(G70,3)="CLI",VLOOKUP(VALUE(RIGHT(G70,3)),#REF!,4,FALSE),IF(LEFT(G70,4)="IMPL",VLOOKUP(VALUE(RIGHT(G70,3)),#REF!,4,FALSE),IF(LEFT(G70,4)="SPDA",VLOOKUP(VALUE(RIGHT(G70,3)),'SPDA-COMP'!B:J,4,FALSE),IF(LEFT(G70,4)="SDAI",VLOOKUP(VALUE(RIGHT(G70,3)),#REF!,4,FALSE),IF(LEFT(G70,5)="IMPER",VLOOKUP(VALUE(RIGHT(G70,3)),#REF!,4,FALSE),IF(LEFT(G70,5)="LABOR",VLOOKUP(VALUE(RIGHT(G70,6)),#REF!,5,FALSE))))))))))))))))</f>
        <v>#REF!</v>
      </c>
      <c r="C70" s="30" t="e">
        <f>IF(LEFT(G70,3)="ARQ",VLOOKUP(VALUE(RIGHT(G70,3)),#REF!,5,FALSE),IF(LEFT(G70,3)="SCI",VLOOKUP(VALUE(RIGHT(G70,3)),#REF!,5,FALSE),IF(LEFT(G70,3)="SCE",VLOOKUP(VALUE(RIGHT(G70,3)),#REF!,5,FALSE),IF(LEFT(G70,3)="EST",VLOOKUP(VALUE(RIGHT(G70,3)),#REF!,5,FALSE),IF(LEFT(G70,3)="HID",VLOOKUP(VALUE(RIGHT(G70,3)),#REF!,5,FALSE),IF(LEFT(G70,3)="INC",VLOOKUP(VALUE(RIGHT(G70,3)),#REF!,5,FALSE),IF(LEFT(G70,3)="ELE",VLOOKUP(VALUE(RIGHT(G70,3)),#REF!,5,FALSE),IF(LEFT(G70,3)="CAB",VLOOKUP(VALUE(RIGHT(G70,3)),'ADM-COMP'!B:J,5,FALSE),IF(LEFT(G70,3)="SEG",VLOOKUP(VALUE(RIGHT(G70,3)),#REF!,5,FALSE),IF(LEFT(G70,3)="CLI",VLOOKUP(VALUE(RIGHT(G70,3)),#REF!,5,FALSE),IF(LEFT(G70,4)="IMPL",VLOOKUP(VALUE(RIGHT(G70,3)),#REF!,5,FALSE),IF(LEFT(G70,4)="SPDA",VLOOKUP(VALUE(RIGHT(G70,3)),'SPDA-COMP'!B:J,5,FALSE),IF(LEFT(G70,4)="SDAI",VLOOKUP(VALUE(RIGHT(G70,3)),#REF!,5,FALSE),IF(LEFT(G70,5)="IMPER",VLOOKUP(VALUE(RIGHT(G70,3)),#REF!,5,FALSE),IF(LEFT(G70,5)="LABOR",VLOOKUP(VALUE(RIGHT(G70,6)),#REF!,6,FALSE))))))))))))))))</f>
        <v>#REF!</v>
      </c>
      <c r="D70" s="74" t="e">
        <f>ROUND(VLOOKUP(A70,#REF!,8,FALSE),2)</f>
        <v>#REF!</v>
      </c>
      <c r="E70" s="74" t="e">
        <f>IF(LEFT(G70,3)="ARQ",VLOOKUP(VALUE(RIGHT(G70,3)),#REF!,9,FALSE),IF(LEFT(G70,3)="SCI",VLOOKUP(VALUE(RIGHT(G70,3)),#REF!,9,FALSE),IF(LEFT(G70,3)="SCE",VLOOKUP(VALUE(RIGHT(G70,3)),#REF!,9,FALSE),IF(LEFT(G70,3)="EST",VLOOKUP(VALUE(RIGHT(G70,3)),#REF!,9,FALSE),IF(LEFT(G70,3)="HID",VLOOKUP(VALUE(RIGHT(G70,3)),#REF!,9,FALSE),IF(LEFT(G70,3)="INC",VLOOKUP(VALUE(RIGHT(G70,3)),#REF!,9,FALSE),IF(LEFT(G70,3)="ELE",VLOOKUP(VALUE(RIGHT(G70,3)),#REF!,9,FALSE),IF(LEFT(G70,3)="CAB",VLOOKUP(VALUE(RIGHT(G70,3)),'ADM-COMP'!B:J,9,FALSE),IF(LEFT(G70,3)="SEG",VLOOKUP(VALUE(RIGHT(G70,3)),#REF!,9,FALSE),IF(LEFT(G70,3)="CLI",VLOOKUP(VALUE(RIGHT(G70,3)),#REF!,9,FALSE),IF(LEFT(G70,4)="IMPL",VLOOKUP(VALUE(RIGHT(G70,3)),#REF!,9,FALSE),IF(LEFT(G70,4)="SPDA",VLOOKUP(VALUE(RIGHT(G70,3)),'SPDA-COMP'!B:J,9,FALSE),IF(LEFT(G70,4)="SDAI",VLOOKUP(VALUE(RIGHT(G70,3)),#REF!,9,FALSE),IF(LEFT(G70,5)="IMPER",VLOOKUP(VALUE(RIGHT(G70,3)),#REF!,9,FALSE),IF(LEFT(G70,5)="LABOR",VLOOKUP(VALUE(RIGHT(G70,6)),#REF!,4,FALSE))))))))))))))))</f>
        <v>#REF!</v>
      </c>
      <c r="F70" s="31" t="e">
        <f t="shared" ref="F70:F133" si="1">ROUND(D70*E70,2)</f>
        <v>#REF!</v>
      </c>
      <c r="G70" s="152" t="s">
        <v>1023</v>
      </c>
      <c r="H70" s="51"/>
    </row>
    <row r="71" spans="1:8" s="11" customFormat="1">
      <c r="A71" s="140" t="s">
        <v>1061</v>
      </c>
      <c r="B71" s="86" t="e">
        <f>IF(LEFT(G71,3)="ARQ",VLOOKUP(VALUE(RIGHT(G71,3)),#REF!,4,FALSE),IF(LEFT(G71,3)="SCI",VLOOKUP(VALUE(RIGHT(G71,3)),#REF!,4,FALSE),IF(LEFT(G71,3)="TRP",VLOOKUP(VALUE(RIGHT(G71,3)),#REF!,4,FALSE),IF(LEFT(G71,3)="EST",VLOOKUP(VALUE(RIGHT(G71,3)),#REF!,4,FALSE),IF(LEFT(G71,3)="HID",VLOOKUP(VALUE(RIGHT(G71,3)),#REF!,4,FALSE),IF(LEFT(G71,3)="INC",VLOOKUP(VALUE(RIGHT(G71,3)),#REF!,4,FALSE),IF(LEFT(G71,3)="ELE",VLOOKUP(VALUE(RIGHT(G71,3)),#REF!,4,FALSE),IF(LEFT(G71,3)="CAB",VLOOKUP(VALUE(RIGHT(G71,3)),'ADM-COMP'!B:J,4,FALSE),IF(LEFT(G71,3)="SEG",VLOOKUP(VALUE(RIGHT(G71,3)),#REF!,4,FALSE),IF(LEFT(G71,3)="CLI",VLOOKUP(VALUE(RIGHT(G71,3)),#REF!,4,FALSE),IF(LEFT(G71,4)="IMPL",VLOOKUP(VALUE(RIGHT(G71,3)),#REF!,4,FALSE),IF(LEFT(G71,4)="SPDA",VLOOKUP(VALUE(RIGHT(G71,3)),'SPDA-COMP'!B:J,4,FALSE),IF(LEFT(G71,4)="SDAI",VLOOKUP(VALUE(RIGHT(G71,3)),#REF!,4,FALSE),IF(LEFT(G71,5)="IMPER",VLOOKUP(VALUE(RIGHT(G71,3)),#REF!,4,FALSE),IF(LEFT(G71,5)="LABOR",VLOOKUP(VALUE(RIGHT(G71,6)),#REF!,5,FALSE))))))))))))))))</f>
        <v>#REF!</v>
      </c>
      <c r="C71" s="128" t="e">
        <f>IF(LEFT(G71,3)="ARQ",VLOOKUP(VALUE(RIGHT(G71,3)),#REF!,5,FALSE),IF(LEFT(G71,3)="SCI",VLOOKUP(VALUE(RIGHT(G71,3)),#REF!,5,FALSE),IF(LEFT(G71,3)="TRP",VLOOKUP(VALUE(RIGHT(G71,3)),#REF!,5,FALSE),IF(LEFT(G71,3)="EST",VLOOKUP(VALUE(RIGHT(G71,3)),#REF!,5,FALSE),IF(LEFT(G71,3)="HID",VLOOKUP(VALUE(RIGHT(G71,3)),#REF!,5,FALSE),IF(LEFT(G71,3)="INC",VLOOKUP(VALUE(RIGHT(G71,3)),#REF!,5,FALSE),IF(LEFT(G71,3)="ELE",VLOOKUP(VALUE(RIGHT(G71,3)),#REF!,5,FALSE),IF(LEFT(G71,3)="CAB",VLOOKUP(VALUE(RIGHT(G71,3)),'ADM-COMP'!B:J,5,FALSE),IF(LEFT(G71,3)="SEG",VLOOKUP(VALUE(RIGHT(G71,3)),#REF!,5,FALSE),IF(LEFT(G71,3)="CLI",VLOOKUP(VALUE(RIGHT(G71,3)),#REF!,5,FALSE),IF(LEFT(G71,4)="IMPL",VLOOKUP(VALUE(RIGHT(G71,3)),#REF!,5,FALSE),IF(LEFT(G71,4)="SPDA",VLOOKUP(VALUE(RIGHT(G71,3)),'SPDA-COMP'!B:J,5,FALSE),IF(LEFT(G71,4)="SDAI",VLOOKUP(VALUE(RIGHT(G71,3)),#REF!,5,FALSE),IF(LEFT(G71,5)="IMPER",VLOOKUP(VALUE(RIGHT(G71,3)),#REF!,5,FALSE),IF(LEFT(G71,5)="LABOR",VLOOKUP(VALUE(RIGHT(G71,6)),#REF!,6,FALSE))))))))))))))))</f>
        <v>#REF!</v>
      </c>
      <c r="D71" s="74" t="e">
        <f>ROUND(VLOOKUP(A71,#REF!,8,FALSE),2)</f>
        <v>#REF!</v>
      </c>
      <c r="E71" s="75" t="e">
        <f>IF(LEFT(G71,3)="ARQ",VLOOKUP(VALUE(RIGHT(G71,3)),#REF!,9,FALSE),IF(LEFT(G71,3)="SCI",VLOOKUP(VALUE(RIGHT(G71,3)),#REF!,9,FALSE),IF(LEFT(G71,3)="TRP",VLOOKUP(VALUE(RIGHT(G71,3)),#REF!,9,FALSE),IF(LEFT(G71,3)="EST",VLOOKUP(VALUE(RIGHT(G71,3)),#REF!,9,FALSE),IF(LEFT(G71,3)="HID",VLOOKUP(VALUE(RIGHT(G71,3)),#REF!,9,FALSE),IF(LEFT(G71,3)="INC",VLOOKUP(VALUE(RIGHT(G71,3)),#REF!,9,FALSE),IF(LEFT(G71,3)="ELE",VLOOKUP(VALUE(RIGHT(G71,3)),#REF!,9,FALSE),IF(LEFT(G71,3)="CAB",VLOOKUP(VALUE(RIGHT(G71,3)),'ADM-COMP'!B:J,9,FALSE),IF(LEFT(G71,3)="SEG",VLOOKUP(VALUE(RIGHT(G71,3)),#REF!,9,FALSE),IF(LEFT(G71,3)="CLI",VLOOKUP(VALUE(RIGHT(G71,3)),#REF!,9,FALSE),IF(LEFT(G71,4)="IMPL",VLOOKUP(VALUE(RIGHT(G71,3)),#REF!,9,FALSE),IF(LEFT(G71,4)="SPDA",VLOOKUP(VALUE(RIGHT(G71,3)),'SPDA-COMP'!B:J,9,FALSE),IF(LEFT(G71,4)="SDAI",VLOOKUP(VALUE(RIGHT(G71,3)),#REF!,9,FALSE),IF(LEFT(G71,5)="IMPER",VLOOKUP(VALUE(RIGHT(G71,3)),#REF!,9,FALSE),IF(LEFT(G71,5)="LABOR",VLOOKUP(VALUE(RIGHT(G71,6)),#REF!,4,FALSE))))))))))))))))</f>
        <v>#REF!</v>
      </c>
      <c r="F71" s="31" t="e">
        <f t="shared" si="1"/>
        <v>#REF!</v>
      </c>
      <c r="G71" s="152" t="s">
        <v>1090</v>
      </c>
      <c r="H71" s="51"/>
    </row>
    <row r="72" spans="1:8" s="11" customFormat="1">
      <c r="A72" s="100" t="s">
        <v>698</v>
      </c>
      <c r="B72" s="86" t="e">
        <f>IF(LEFT(G72,3)="ARQ",VLOOKUP(VALUE(RIGHT(G72,3)),#REF!,4,FALSE),IF(LEFT(G72,3)="EQP",VLOOKUP(VALUE(RIGHT(G72,3)),#REF!,4,FALSE),IF(LEFT(G72,3)="SCE",VLOOKUP(VALUE(RIGHT(G72,3)),#REF!,4,FALSE),IF(LEFT(G72,3)="EST",VLOOKUP(VALUE(RIGHT(G72,3)),#REF!,4,FALSE),IF(LEFT(G72,3)="HID",VLOOKUP(VALUE(RIGHT(G72,3)),#REF!,4,FALSE),IF(LEFT(G72,3)="INC",VLOOKUP(VALUE(RIGHT(G72,3)),#REF!,4,FALSE),IF(LEFT(G72,3)="ELE",VLOOKUP(VALUE(RIGHT(G72,3)),#REF!,4,FALSE),IF(LEFT(G72,3)="CAB",VLOOKUP(VALUE(RIGHT(G72,3)),'ADM-COMP'!B:J,4,FALSE),IF(LEFT(G72,3)="SEG",VLOOKUP(VALUE(RIGHT(G72,3)),#REF!,4,FALSE),IF(LEFT(G72,3)="CLI",VLOOKUP(VALUE(RIGHT(G72,3)),#REF!,4,FALSE),IF(LEFT(G72,4)="IMPL",VLOOKUP(VALUE(RIGHT(G72,3)),#REF!,4,FALSE),IF(LEFT(G72,4)="SPDA",VLOOKUP(VALUE(RIGHT(G72,3)),'SPDA-COMP'!B:J,4,FALSE),IF(LEFT(G72,4)="SDAI",VLOOKUP(VALUE(RIGHT(G72,3)),#REF!,4,FALSE),IF(LEFT(G72,5)="IMPER",VLOOKUP(VALUE(RIGHT(G72,3)),#REF!,4,FALSE),IF(LEFT(G72,5)="LABOR",VLOOKUP(VALUE(RIGHT(G72,6)),#REF!,5,FALSE))))))))))))))))</f>
        <v>#REF!</v>
      </c>
      <c r="C72" s="30" t="e">
        <f>IF(LEFT(G72,3)="ARQ",VLOOKUP(VALUE(RIGHT(G72,3)),#REF!,5,FALSE),IF(LEFT(G72,3)="eqp",VLOOKUP(VALUE(RIGHT(G72,3)),#REF!,5,FALSE),IF(LEFT(G72,3)="SCE",VLOOKUP(VALUE(RIGHT(G72,3)),#REF!,5,FALSE),IF(LEFT(G72,3)="EST",VLOOKUP(VALUE(RIGHT(G72,3)),#REF!,5,FALSE),IF(LEFT(G72,3)="HID",VLOOKUP(VALUE(RIGHT(G72,3)),#REF!,5,FALSE),IF(LEFT(G72,3)="INC",VLOOKUP(VALUE(RIGHT(G72,3)),#REF!,5,FALSE),IF(LEFT(G72,3)="ELE",VLOOKUP(VALUE(RIGHT(G72,3)),#REF!,5,FALSE),IF(LEFT(G72,3)="CAB",VLOOKUP(VALUE(RIGHT(G72,3)),'ADM-COMP'!B:J,5,FALSE),IF(LEFT(G72,3)="SEG",VLOOKUP(VALUE(RIGHT(G72,3)),#REF!,5,FALSE),IF(LEFT(G72,3)="CLI",VLOOKUP(VALUE(RIGHT(G72,3)),#REF!,5,FALSE),IF(LEFT(G72,4)="IMPL",VLOOKUP(VALUE(RIGHT(G72,3)),#REF!,5,FALSE),IF(LEFT(G72,4)="SPDA",VLOOKUP(VALUE(RIGHT(G72,3)),'SPDA-COMP'!B:J,5,FALSE),IF(LEFT(G72,4)="SDAI",VLOOKUP(VALUE(RIGHT(G72,3)),#REF!,5,FALSE),IF(LEFT(G72,5)="IMPER",VLOOKUP(VALUE(RIGHT(G72,3)),#REF!,5,FALSE),IF(LEFT(G72,5)="LABOR",VLOOKUP(VALUE(RIGHT(G72,6)),#REF!,6,FALSE))))))))))))))))</f>
        <v>#REF!</v>
      </c>
      <c r="D72" s="74" t="e">
        <f>ROUND(VLOOKUP(A72,#REF!,8,FALSE),2)</f>
        <v>#REF!</v>
      </c>
      <c r="E72" s="74" t="e">
        <f>IF(LEFT(G72,3)="ARQ",VLOOKUP(VALUE(RIGHT(G72,3)),#REF!,9,FALSE),IF(LEFT(G72,3)="eqp",VLOOKUP(VALUE(RIGHT(G72,3)),#REF!,9,FALSE),IF(LEFT(G72,3)="SCE",VLOOKUP(VALUE(RIGHT(G72,3)),#REF!,9,FALSE),IF(LEFT(G72,3)="EST",VLOOKUP(VALUE(RIGHT(G72,3)),#REF!,9,FALSE),IF(LEFT(G72,3)="HID",VLOOKUP(VALUE(RIGHT(G72,3)),#REF!,9,FALSE),IF(LEFT(G72,3)="INC",VLOOKUP(VALUE(RIGHT(G72,3)),#REF!,9,FALSE),IF(LEFT(G72,3)="ELE",VLOOKUP(VALUE(RIGHT(G72,3)),#REF!,9,FALSE),IF(LEFT(G72,3)="CAB",VLOOKUP(VALUE(RIGHT(G72,3)),'ADM-COMP'!B:J,9,FALSE),IF(LEFT(G72,3)="SEG",VLOOKUP(VALUE(RIGHT(G72,3)),#REF!,9,FALSE),IF(LEFT(G72,3)="CLI",VLOOKUP(VALUE(RIGHT(G72,3)),#REF!,9,FALSE),IF(LEFT(G72,4)="IMPL",VLOOKUP(VALUE(RIGHT(G72,3)),#REF!,9,FALSE),IF(LEFT(G72,4)="SPDA",VLOOKUP(VALUE(RIGHT(G72,3)),'SPDA-COMP'!B:J,9,FALSE),IF(LEFT(G72,4)="SDAI",VLOOKUP(VALUE(RIGHT(G72,3)),#REF!,9,FALSE),IF(LEFT(G72,5)="IMPER",VLOOKUP(VALUE(RIGHT(G72,3)),#REF!,9,FALSE),IF(LEFT(G72,5)="LABOR",VLOOKUP(VALUE(RIGHT(G72,6)),#REF!,4,FALSE))))))))))))))))</f>
        <v>#REF!</v>
      </c>
      <c r="F72" s="31" t="e">
        <f t="shared" si="1"/>
        <v>#REF!</v>
      </c>
      <c r="G72" s="152" t="s">
        <v>738</v>
      </c>
      <c r="H72" s="51"/>
    </row>
    <row r="73" spans="1:8" s="11" customFormat="1">
      <c r="A73" s="85" t="s">
        <v>911</v>
      </c>
      <c r="B73" s="29" t="e">
        <f>IF(LEFT(G73,3)="ARQ",VLOOKUP(VALUE(RIGHT(G73,3)),#REF!,4,FALSE),IF(LEFT(G73,3)="SCI",VLOOKUP(VALUE(RIGHT(G73,3)),#REF!,4,FALSE),IF(LEFT(G73,3)="SCE",VLOOKUP(VALUE(RIGHT(G73,3)),#REF!,4,FALSE),IF(LEFT(G73,3)="EST",VLOOKUP(VALUE(RIGHT(G73,3)),#REF!,4,FALSE),IF(LEFT(G73,3)="HID",VLOOKUP(VALUE(RIGHT(G73,3)),#REF!,4,FALSE),IF(LEFT(G73,3)="INC",VLOOKUP(VALUE(RIGHT(G73,3)),#REF!,4,FALSE),IF(LEFT(G73,3)="ELE",VLOOKUP(VALUE(RIGHT(G73,3)),#REF!,4,FALSE),IF(LEFT(G73,3)="CAB",VLOOKUP(VALUE(RIGHT(G73,3)),'ADM-COMP'!B:J,4,FALSE),IF(LEFT(G73,3)="SEG",VLOOKUP(VALUE(RIGHT(G73,3)),#REF!,4,FALSE),IF(LEFT(G73,3)="CLI",VLOOKUP(VALUE(RIGHT(G73,3)),#REF!,4,FALSE),IF(LEFT(G73,4)="IMPL",VLOOKUP(VALUE(RIGHT(G73,3)),#REF!,4,FALSE),IF(LEFT(G73,4)="SPDA",VLOOKUP(VALUE(RIGHT(G73,3)),'SPDA-COMP'!B:J,4,FALSE),IF(LEFT(G73,4)="SDAI",VLOOKUP(VALUE(RIGHT(G73,3)),#REF!,4,FALSE),IF(LEFT(G73,5)="IMPER",VLOOKUP(VALUE(RIGHT(G73,3)),#REF!,4,FALSE),IF(LEFT(G73,5)="LABOR",VLOOKUP(VALUE(RIGHT(G73,6)),#REF!,5,FALSE))))))))))))))))</f>
        <v>#REF!</v>
      </c>
      <c r="C73" s="30" t="e">
        <f>IF(LEFT(G73,3)="ARQ",VLOOKUP(VALUE(RIGHT(G73,3)),#REF!,5,FALSE),IF(LEFT(G73,3)="SCI",VLOOKUP(VALUE(RIGHT(G73,3)),#REF!,5,FALSE),IF(LEFT(G73,3)="SCE",VLOOKUP(VALUE(RIGHT(G73,3)),#REF!,5,FALSE),IF(LEFT(G73,3)="EST",VLOOKUP(VALUE(RIGHT(G73,3)),#REF!,5,FALSE),IF(LEFT(G73,3)="HID",VLOOKUP(VALUE(RIGHT(G73,3)),#REF!,5,FALSE),IF(LEFT(G73,3)="INC",VLOOKUP(VALUE(RIGHT(G73,3)),#REF!,5,FALSE),IF(LEFT(G73,3)="ELE",VLOOKUP(VALUE(RIGHT(G73,3)),#REF!,5,FALSE),IF(LEFT(G73,3)="CAB",VLOOKUP(VALUE(RIGHT(G73,3)),'ADM-COMP'!B:J,5,FALSE),IF(LEFT(G73,3)="SEG",VLOOKUP(VALUE(RIGHT(G73,3)),#REF!,5,FALSE),IF(LEFT(G73,3)="CLI",VLOOKUP(VALUE(RIGHT(G73,3)),#REF!,5,FALSE),IF(LEFT(G73,4)="IMPL",VLOOKUP(VALUE(RIGHT(G73,3)),#REF!,5,FALSE),IF(LEFT(G73,4)="SPDA",VLOOKUP(VALUE(RIGHT(G73,3)),'SPDA-COMP'!B:J,5,FALSE),IF(LEFT(G73,4)="SDAI",VLOOKUP(VALUE(RIGHT(G73,3)),#REF!,5,FALSE),IF(LEFT(G73,5)="IMPER",VLOOKUP(VALUE(RIGHT(G73,3)),#REF!,5,FALSE),IF(LEFT(G73,5)="LABOR",VLOOKUP(VALUE(RIGHT(G73,6)),#REF!,6,FALSE))))))))))))))))</f>
        <v>#REF!</v>
      </c>
      <c r="D73" s="74" t="e">
        <f>ROUND(VLOOKUP(A73,#REF!,8,FALSE),2)</f>
        <v>#REF!</v>
      </c>
      <c r="E73" s="74" t="e">
        <f>IF(LEFT(G73,3)="ARQ",VLOOKUP(VALUE(RIGHT(G73,3)),#REF!,9,FALSE),IF(LEFT(G73,3)="SCI",VLOOKUP(VALUE(RIGHT(G73,3)),#REF!,9,FALSE),IF(LEFT(G73,3)="SCE",VLOOKUP(VALUE(RIGHT(G73,3)),#REF!,9,FALSE),IF(LEFT(G73,3)="EST",VLOOKUP(VALUE(RIGHT(G73,3)),#REF!,9,FALSE),IF(LEFT(G73,3)="HID",VLOOKUP(VALUE(RIGHT(G73,3)),#REF!,9,FALSE),IF(LEFT(G73,3)="INC",VLOOKUP(VALUE(RIGHT(G73,3)),#REF!,9,FALSE),IF(LEFT(G73,3)="ELE",VLOOKUP(VALUE(RIGHT(G73,3)),#REF!,9,FALSE),IF(LEFT(G73,3)="CAB",VLOOKUP(VALUE(RIGHT(G73,3)),'ADM-COMP'!B:J,9,FALSE),IF(LEFT(G73,3)="SEG",VLOOKUP(VALUE(RIGHT(G73,3)),#REF!,9,FALSE),IF(LEFT(G73,3)="CLI",VLOOKUP(VALUE(RIGHT(G73,3)),#REF!,9,FALSE),IF(LEFT(G73,4)="IMPL",VLOOKUP(VALUE(RIGHT(G73,3)),#REF!,9,FALSE),IF(LEFT(G73,4)="SPDA",VLOOKUP(VALUE(RIGHT(G73,3)),'SPDA-COMP'!B:J,9,FALSE),IF(LEFT(G73,4)="SDAI",VLOOKUP(VALUE(RIGHT(G73,3)),#REF!,9,FALSE),IF(LEFT(G73,5)="IMPER",VLOOKUP(VALUE(RIGHT(G73,3)),#REF!,9,FALSE),IF(LEFT(G73,5)="LABOR",VLOOKUP(VALUE(RIGHT(G73,6)),#REF!,4,FALSE))))))))))))))))</f>
        <v>#REF!</v>
      </c>
      <c r="F73" s="31" t="e">
        <f t="shared" si="1"/>
        <v>#REF!</v>
      </c>
      <c r="G73" s="84" t="s">
        <v>979</v>
      </c>
      <c r="H73" s="51"/>
    </row>
    <row r="74" spans="1:8" s="11" customFormat="1">
      <c r="A74" s="100" t="s">
        <v>701</v>
      </c>
      <c r="B74" s="86" t="e">
        <f>IF(LEFT(G74,3)="ARQ",VLOOKUP(VALUE(RIGHT(G74,3)),#REF!,4,FALSE),IF(LEFT(G74,3)="EQP",VLOOKUP(VALUE(RIGHT(G74,3)),#REF!,4,FALSE),IF(LEFT(G74,3)="SCE",VLOOKUP(VALUE(RIGHT(G74,3)),#REF!,4,FALSE),IF(LEFT(G74,3)="EST",VLOOKUP(VALUE(RIGHT(G74,3)),#REF!,4,FALSE),IF(LEFT(G74,3)="HID",VLOOKUP(VALUE(RIGHT(G74,3)),#REF!,4,FALSE),IF(LEFT(G74,3)="INC",VLOOKUP(VALUE(RIGHT(G74,3)),#REF!,4,FALSE),IF(LEFT(G74,3)="ELE",VLOOKUP(VALUE(RIGHT(G74,3)),#REF!,4,FALSE),IF(LEFT(G74,3)="CAB",VLOOKUP(VALUE(RIGHT(G74,3)),'ADM-COMP'!B:J,4,FALSE),IF(LEFT(G74,3)="SEG",VLOOKUP(VALUE(RIGHT(G74,3)),#REF!,4,FALSE),IF(LEFT(G74,3)="CLI",VLOOKUP(VALUE(RIGHT(G74,3)),#REF!,4,FALSE),IF(LEFT(G74,4)="IMPL",VLOOKUP(VALUE(RIGHT(G74,3)),#REF!,4,FALSE),IF(LEFT(G74,4)="SPDA",VLOOKUP(VALUE(RIGHT(G74,3)),'SPDA-COMP'!B:J,4,FALSE),IF(LEFT(G74,4)="SDAI",VLOOKUP(VALUE(RIGHT(G74,3)),#REF!,4,FALSE),IF(LEFT(G74,5)="IMPER",VLOOKUP(VALUE(RIGHT(G74,3)),#REF!,4,FALSE),IF(LEFT(G74,5)="LABOR",VLOOKUP(VALUE(RIGHT(G74,6)),#REF!,5,FALSE))))))))))))))))</f>
        <v>#REF!</v>
      </c>
      <c r="C74" s="30" t="e">
        <f>IF(LEFT(G74,3)="ARQ",VLOOKUP(VALUE(RIGHT(G74,3)),#REF!,5,FALSE),IF(LEFT(G74,3)="eqp",VLOOKUP(VALUE(RIGHT(G74,3)),#REF!,5,FALSE),IF(LEFT(G74,3)="SCE",VLOOKUP(VALUE(RIGHT(G74,3)),#REF!,5,FALSE),IF(LEFT(G74,3)="EST",VLOOKUP(VALUE(RIGHT(G74,3)),#REF!,5,FALSE),IF(LEFT(G74,3)="HID",VLOOKUP(VALUE(RIGHT(G74,3)),#REF!,5,FALSE),IF(LEFT(G74,3)="INC",VLOOKUP(VALUE(RIGHT(G74,3)),#REF!,5,FALSE),IF(LEFT(G74,3)="ELE",VLOOKUP(VALUE(RIGHT(G74,3)),#REF!,5,FALSE),IF(LEFT(G74,3)="CAB",VLOOKUP(VALUE(RIGHT(G74,3)),'ADM-COMP'!B:J,5,FALSE),IF(LEFT(G74,3)="SEG",VLOOKUP(VALUE(RIGHT(G74,3)),#REF!,5,FALSE),IF(LEFT(G74,3)="CLI",VLOOKUP(VALUE(RIGHT(G74,3)),#REF!,5,FALSE),IF(LEFT(G74,4)="IMPL",VLOOKUP(VALUE(RIGHT(G74,3)),#REF!,5,FALSE),IF(LEFT(G74,4)="SPDA",VLOOKUP(VALUE(RIGHT(G74,3)),'SPDA-COMP'!B:J,5,FALSE),IF(LEFT(G74,4)="SDAI",VLOOKUP(VALUE(RIGHT(G74,3)),#REF!,5,FALSE),IF(LEFT(G74,5)="IMPER",VLOOKUP(VALUE(RIGHT(G74,3)),#REF!,5,FALSE),IF(LEFT(G74,5)="LABOR",VLOOKUP(VALUE(RIGHT(G74,6)),#REF!,6,FALSE))))))))))))))))</f>
        <v>#REF!</v>
      </c>
      <c r="D74" s="74" t="e">
        <f>ROUND(VLOOKUP(A74,#REF!,8,FALSE),2)</f>
        <v>#REF!</v>
      </c>
      <c r="E74" s="74" t="e">
        <f>IF(LEFT(G74,3)="ARQ",VLOOKUP(VALUE(RIGHT(G74,3)),#REF!,9,FALSE),IF(LEFT(G74,3)="eqp",VLOOKUP(VALUE(RIGHT(G74,3)),#REF!,9,FALSE),IF(LEFT(G74,3)="SCE",VLOOKUP(VALUE(RIGHT(G74,3)),#REF!,9,FALSE),IF(LEFT(G74,3)="EST",VLOOKUP(VALUE(RIGHT(G74,3)),#REF!,9,FALSE),IF(LEFT(G74,3)="HID",VLOOKUP(VALUE(RIGHT(G74,3)),#REF!,9,FALSE),IF(LEFT(G74,3)="INC",VLOOKUP(VALUE(RIGHT(G74,3)),#REF!,9,FALSE),IF(LEFT(G74,3)="ELE",VLOOKUP(VALUE(RIGHT(G74,3)),#REF!,9,FALSE),IF(LEFT(G74,3)="CAB",VLOOKUP(VALUE(RIGHT(G74,3)),'ADM-COMP'!B:J,9,FALSE),IF(LEFT(G74,3)="SEG",VLOOKUP(VALUE(RIGHT(G74,3)),#REF!,9,FALSE),IF(LEFT(G74,3)="CLI",VLOOKUP(VALUE(RIGHT(G74,3)),#REF!,9,FALSE),IF(LEFT(G74,4)="IMPL",VLOOKUP(VALUE(RIGHT(G74,3)),#REF!,9,FALSE),IF(LEFT(G74,4)="SPDA",VLOOKUP(VALUE(RIGHT(G74,3)),'SPDA-COMP'!B:J,9,FALSE),IF(LEFT(G74,4)="SDAI",VLOOKUP(VALUE(RIGHT(G74,3)),#REF!,9,FALSE),IF(LEFT(G74,5)="IMPER",VLOOKUP(VALUE(RIGHT(G74,3)),#REF!,9,FALSE),IF(LEFT(G74,5)="LABOR",VLOOKUP(VALUE(RIGHT(G74,6)),#REF!,4,FALSE))))))))))))))))</f>
        <v>#REF!</v>
      </c>
      <c r="F74" s="31" t="e">
        <f t="shared" si="1"/>
        <v>#REF!</v>
      </c>
      <c r="G74" s="152" t="s">
        <v>741</v>
      </c>
      <c r="H74" s="51"/>
    </row>
    <row r="75" spans="1:8" s="11" customFormat="1">
      <c r="A75" s="37" t="s">
        <v>146</v>
      </c>
      <c r="B75" s="86" t="e">
        <f>IF(LEFT(G75,3)="ARQ",VLOOKUP(VALUE(RIGHT(G75,3)),#REF!,4,FALSE),IF(LEFT(G75,3)="SCI",VLOOKUP(VALUE(RIGHT(G75,3)),#REF!,4,FALSE),IF(LEFT(G75,3)="TRP",VLOOKUP(VALUE(RIGHT(G75,3)),#REF!,4,FALSE),IF(LEFT(G75,3)="EST",VLOOKUP(VALUE(RIGHT(G75,3)),#REF!,4,FALSE),IF(LEFT(G75,3)="HID",VLOOKUP(VALUE(RIGHT(G75,3)),#REF!,4,FALSE),IF(LEFT(G75,3)="INC",VLOOKUP(VALUE(RIGHT(G75,3)),#REF!,4,FALSE),IF(LEFT(G75,3)="ELE",VLOOKUP(VALUE(RIGHT(G75,3)),#REF!,4,FALSE),IF(LEFT(G75,3)="CAB",VLOOKUP(VALUE(RIGHT(G75,3)),'ADM-COMP'!B:J,4,FALSE),IF(LEFT(G75,3)="SEG",VLOOKUP(VALUE(RIGHT(G75,3)),#REF!,4,FALSE),IF(LEFT(G75,3)="CLI",VLOOKUP(VALUE(RIGHT(G75,3)),#REF!,4,FALSE),IF(LEFT(G75,4)="IMPL",VLOOKUP(VALUE(RIGHT(G75,3)),#REF!,4,FALSE),IF(LEFT(G75,4)="SPDA",VLOOKUP(VALUE(RIGHT(G75,3)),'SPDA-COMP'!B:J,4,FALSE),IF(LEFT(G75,4)="SDAI",VLOOKUP(VALUE(RIGHT(G75,3)),#REF!,4,FALSE),IF(LEFT(G75,5)="IMPER",VLOOKUP(VALUE(RIGHT(G75,3)),#REF!,4,FALSE),IF(LEFT(G75,5)="LABOR",VLOOKUP(VALUE(RIGHT(G75,6)),#REF!,5,FALSE))))))))))))))))</f>
        <v>#REF!</v>
      </c>
      <c r="C75" s="128" t="e">
        <f>IF(LEFT(G75,3)="ARQ",VLOOKUP(VALUE(RIGHT(G75,3)),#REF!,5,FALSE),IF(LEFT(G75,3)="SCI",VLOOKUP(VALUE(RIGHT(G75,3)),#REF!,5,FALSE),IF(LEFT(G75,3)="TRP",VLOOKUP(VALUE(RIGHT(G75,3)),#REF!,5,FALSE),IF(LEFT(G75,3)="EST",VLOOKUP(VALUE(RIGHT(G75,3)),#REF!,5,FALSE),IF(LEFT(G75,3)="HID",VLOOKUP(VALUE(RIGHT(G75,3)),#REF!,5,FALSE),IF(LEFT(G75,3)="INC",VLOOKUP(VALUE(RIGHT(G75,3)),#REF!,5,FALSE),IF(LEFT(G75,3)="ELE",VLOOKUP(VALUE(RIGHT(G75,3)),#REF!,5,FALSE),IF(LEFT(G75,3)="CAB",VLOOKUP(VALUE(RIGHT(G75,3)),'ADM-COMP'!B:J,5,FALSE),IF(LEFT(G75,3)="SEG",VLOOKUP(VALUE(RIGHT(G75,3)),#REF!,5,FALSE),IF(LEFT(G75,3)="CLI",VLOOKUP(VALUE(RIGHT(G75,3)),#REF!,5,FALSE),IF(LEFT(G75,4)="IMPL",VLOOKUP(VALUE(RIGHT(G75,3)),#REF!,5,FALSE),IF(LEFT(G75,4)="SPDA",VLOOKUP(VALUE(RIGHT(G75,3)),'SPDA-COMP'!B:J,5,FALSE),IF(LEFT(G75,4)="SDAI",VLOOKUP(VALUE(RIGHT(G75,3)),#REF!,5,FALSE),IF(LEFT(G75,5)="IMPER",VLOOKUP(VALUE(RIGHT(G75,3)),#REF!,5,FALSE),IF(LEFT(G75,5)="LABOR",VLOOKUP(VALUE(RIGHT(G75,6)),#REF!,6,FALSE))))))))))))))))</f>
        <v>#REF!</v>
      </c>
      <c r="D75" s="74" t="e">
        <f>ROUND(VLOOKUP(A75,#REF!,8,FALSE),2)</f>
        <v>#REF!</v>
      </c>
      <c r="E75" s="75" t="e">
        <f>IF(LEFT(G75,3)="ARQ",VLOOKUP(VALUE(RIGHT(G75,3)),#REF!,9,FALSE),IF(LEFT(G75,3)="SCI",VLOOKUP(VALUE(RIGHT(G75,3)),#REF!,9,FALSE),IF(LEFT(G75,3)="TRP",VLOOKUP(VALUE(RIGHT(G75,3)),#REF!,9,FALSE),IF(LEFT(G75,3)="EST",VLOOKUP(VALUE(RIGHT(G75,3)),#REF!,9,FALSE),IF(LEFT(G75,3)="HID",VLOOKUP(VALUE(RIGHT(G75,3)),#REF!,9,FALSE),IF(LEFT(G75,3)="INC",VLOOKUP(VALUE(RIGHT(G75,3)),#REF!,9,FALSE),IF(LEFT(G75,3)="ELE",VLOOKUP(VALUE(RIGHT(G75,3)),#REF!,9,FALSE),IF(LEFT(G75,3)="CAB",VLOOKUP(VALUE(RIGHT(G75,3)),'ADM-COMP'!B:J,9,FALSE),IF(LEFT(G75,3)="SEG",VLOOKUP(VALUE(RIGHT(G75,3)),#REF!,9,FALSE),IF(LEFT(G75,3)="CLI",VLOOKUP(VALUE(RIGHT(G75,3)),#REF!,9,FALSE),IF(LEFT(G75,4)="IMPL",VLOOKUP(VALUE(RIGHT(G75,3)),#REF!,9,FALSE),IF(LEFT(G75,4)="SPDA",VLOOKUP(VALUE(RIGHT(G75,3)),'SPDA-COMP'!B:J,9,FALSE),IF(LEFT(G75,4)="SDAI",VLOOKUP(VALUE(RIGHT(G75,3)),#REF!,9,FALSE),IF(LEFT(G75,5)="IMPER",VLOOKUP(VALUE(RIGHT(G75,3)),#REF!,9,FALSE),IF(LEFT(G75,5)="LABOR",VLOOKUP(VALUE(RIGHT(G75,6)),#REF!,4,FALSE))))))))))))))))</f>
        <v>#REF!</v>
      </c>
      <c r="F75" s="129" t="e">
        <f t="shared" si="1"/>
        <v>#REF!</v>
      </c>
      <c r="G75" s="152" t="s">
        <v>1052</v>
      </c>
      <c r="H75" s="51"/>
    </row>
    <row r="76" spans="1:8" s="11" customFormat="1">
      <c r="A76" s="37" t="s">
        <v>1036</v>
      </c>
      <c r="B76" s="29" t="e">
        <f>IF(LEFT(G76,3)="ARQ",VLOOKUP(VALUE(RIGHT(G76,3)),#REF!,4,FALSE),IF(LEFT(G76,3)="SCI",VLOOKUP(VALUE(RIGHT(G76,3)),#REF!,4,FALSE),IF(LEFT(G76,3)="SCE",VLOOKUP(VALUE(RIGHT(G76,3)),#REF!,4,FALSE),IF(LEFT(G76,3)="EST",VLOOKUP(VALUE(RIGHT(G76,3)),#REF!,4,FALSE),IF(LEFT(G76,3)="HID",VLOOKUP(VALUE(RIGHT(G76,3)),#REF!,4,FALSE),IF(LEFT(G76,3)="INC",VLOOKUP(VALUE(RIGHT(G76,3)),#REF!,4,FALSE),IF(LEFT(G76,3)="ELE",VLOOKUP(VALUE(RIGHT(G76,3)),#REF!,4,FALSE),IF(LEFT(G76,3)="CAB",VLOOKUP(VALUE(RIGHT(G76,3)),'ADM-COMP'!B:J,4,FALSE),IF(LEFT(G76,3)="SEG",VLOOKUP(VALUE(RIGHT(G76,3)),#REF!,4,FALSE),IF(LEFT(G76,3)="CLI",VLOOKUP(VALUE(RIGHT(G76,3)),#REF!,4,FALSE),IF(LEFT(G76,4)="IMPL",VLOOKUP(VALUE(RIGHT(G76,3)),#REF!,4,FALSE),IF(LEFT(G76,4)="SPDA",VLOOKUP(VALUE(RIGHT(G76,3)),'SPDA-COMP'!B:J,4,FALSE),IF(LEFT(G76,4)="SDAI",VLOOKUP(VALUE(RIGHT(G76,3)),#REF!,4,FALSE),IF(LEFT(G76,5)="IMPER",VLOOKUP(VALUE(RIGHT(G76,3)),#REF!,4,FALSE),IF(LEFT(G76,5)="LABOR",VLOOKUP(VALUE(RIGHT(G76,6)),#REF!,5,FALSE))))))))))))))))</f>
        <v>#REF!</v>
      </c>
      <c r="C76" s="30" t="e">
        <f>IF(LEFT(G76,3)="ARQ",VLOOKUP(VALUE(RIGHT(G76,3)),#REF!,5,FALSE),IF(LEFT(G76,3)="SCI",VLOOKUP(VALUE(RIGHT(G76,3)),#REF!,5,FALSE),IF(LEFT(G76,3)="SCE",VLOOKUP(VALUE(RIGHT(G76,3)),#REF!,5,FALSE),IF(LEFT(G76,3)="EST",VLOOKUP(VALUE(RIGHT(G76,3)),#REF!,5,FALSE),IF(LEFT(G76,3)="HID",VLOOKUP(VALUE(RIGHT(G76,3)),#REF!,5,FALSE),IF(LEFT(G76,3)="INC",VLOOKUP(VALUE(RIGHT(G76,3)),#REF!,5,FALSE),IF(LEFT(G76,3)="ELE",VLOOKUP(VALUE(RIGHT(G76,3)),#REF!,5,FALSE),IF(LEFT(G76,3)="CAB",VLOOKUP(VALUE(RIGHT(G76,3)),'ADM-COMP'!B:J,5,FALSE),IF(LEFT(G76,3)="SEG",VLOOKUP(VALUE(RIGHT(G76,3)),#REF!,5,FALSE),IF(LEFT(G76,3)="CLI",VLOOKUP(VALUE(RIGHT(G76,3)),#REF!,5,FALSE),IF(LEFT(G76,4)="IMPL",VLOOKUP(VALUE(RIGHT(G76,3)),#REF!,5,FALSE),IF(LEFT(G76,4)="SPDA",VLOOKUP(VALUE(RIGHT(G76,3)),'SPDA-COMP'!B:J,5,FALSE),IF(LEFT(G76,4)="SDAI",VLOOKUP(VALUE(RIGHT(G76,3)),#REF!,5,FALSE),IF(LEFT(G76,5)="IMPER",VLOOKUP(VALUE(RIGHT(G76,3)),#REF!,5,FALSE),IF(LEFT(G76,5)="LABOR",VLOOKUP(VALUE(RIGHT(G76,6)),#REF!,6,FALSE))))))))))))))))</f>
        <v>#REF!</v>
      </c>
      <c r="D76" s="74" t="e">
        <f>ROUND(VLOOKUP(A76,#REF!,8,FALSE),2)</f>
        <v>#REF!</v>
      </c>
      <c r="E76" s="74" t="e">
        <f>IF(LEFT(G76,3)="ARQ",VLOOKUP(VALUE(RIGHT(G76,3)),#REF!,9,FALSE),IF(LEFT(G76,3)="SCI",VLOOKUP(VALUE(RIGHT(G76,3)),#REF!,9,FALSE),IF(LEFT(G76,3)="SCE",VLOOKUP(VALUE(RIGHT(G76,3)),#REF!,9,FALSE),IF(LEFT(G76,3)="EST",VLOOKUP(VALUE(RIGHT(G76,3)),#REF!,9,FALSE),IF(LEFT(G76,3)="HID",VLOOKUP(VALUE(RIGHT(G76,3)),#REF!,9,FALSE),IF(LEFT(G76,3)="INC",VLOOKUP(VALUE(RIGHT(G76,3)),#REF!,9,FALSE),IF(LEFT(G76,3)="ELE",VLOOKUP(VALUE(RIGHT(G76,3)),#REF!,9,FALSE),IF(LEFT(G76,3)="CAB",VLOOKUP(VALUE(RIGHT(G76,3)),'ADM-COMP'!B:J,9,FALSE),IF(LEFT(G76,3)="SEG",VLOOKUP(VALUE(RIGHT(G76,3)),#REF!,9,FALSE),IF(LEFT(G76,3)="CLI",VLOOKUP(VALUE(RIGHT(G76,3)),#REF!,9,FALSE),IF(LEFT(G76,4)="IMPL",VLOOKUP(VALUE(RIGHT(G76,3)),#REF!,9,FALSE),IF(LEFT(G76,4)="SPDA",VLOOKUP(VALUE(RIGHT(G76,3)),'SPDA-COMP'!B:J,9,FALSE),IF(LEFT(G76,4)="SDAI",VLOOKUP(VALUE(RIGHT(G76,3)),#REF!,9,FALSE),IF(LEFT(G76,5)="IMPER",VLOOKUP(VALUE(RIGHT(G76,3)),#REF!,9,FALSE),IF(LEFT(G76,5)="LABOR",VLOOKUP(VALUE(RIGHT(G76,6)),#REF!,4,FALSE))))))))))))))))</f>
        <v>#REF!</v>
      </c>
      <c r="F76" s="31" t="e">
        <f t="shared" si="1"/>
        <v>#REF!</v>
      </c>
      <c r="G76" s="152" t="s">
        <v>1025</v>
      </c>
      <c r="H76" s="51"/>
    </row>
    <row r="77" spans="1:8" s="11" customFormat="1" ht="38.25">
      <c r="A77" s="85" t="s">
        <v>863</v>
      </c>
      <c r="B77" s="29" t="e">
        <f>IF(LEFT(G77,3)="ARQ",VLOOKUP(VALUE(RIGHT(G77,3)),#REF!,4,FALSE),IF(LEFT(G77,3)="SCI",VLOOKUP(VALUE(RIGHT(G77,3)),#REF!,4,FALSE),IF(LEFT(G77,3)="SCE",VLOOKUP(VALUE(RIGHT(G77,3)),#REF!,4,FALSE),IF(LEFT(G77,3)="EST",VLOOKUP(VALUE(RIGHT(G77,3)),#REF!,4,FALSE),IF(LEFT(G77,3)="HID",VLOOKUP(VALUE(RIGHT(G77,3)),#REF!,4,FALSE),IF(LEFT(G77,3)="INC",VLOOKUP(VALUE(RIGHT(G77,3)),#REF!,4,FALSE),IF(LEFT(G77,3)="ELE",VLOOKUP(VALUE(RIGHT(G77,3)),#REF!,4,FALSE),IF(LEFT(G77,3)="CAB",VLOOKUP(VALUE(RIGHT(G77,3)),'ADM-COMP'!B:J,4,FALSE),IF(LEFT(G77,3)="SEG",VLOOKUP(VALUE(RIGHT(G77,3)),#REF!,4,FALSE),IF(LEFT(G77,3)="CLI",VLOOKUP(VALUE(RIGHT(G77,3)),#REF!,4,FALSE),IF(LEFT(G77,4)="IMPL",VLOOKUP(VALUE(RIGHT(G77,3)),#REF!,4,FALSE),IF(LEFT(G77,4)="SPDA",VLOOKUP(VALUE(RIGHT(G77,3)),'SPDA-COMP'!B:J,4,FALSE),IF(LEFT(G77,4)="SDAI",VLOOKUP(VALUE(RIGHT(G77,3)),#REF!,4,FALSE),IF(LEFT(G77,5)="IMPER",VLOOKUP(VALUE(RIGHT(G77,3)),#REF!,4,FALSE),IF(LEFT(G77,5)="LABOR",VLOOKUP(VALUE(RIGHT(G77,6)),#REF!,5,FALSE))))))))))))))))</f>
        <v>#REF!</v>
      </c>
      <c r="C77" s="30" t="e">
        <f>IF(LEFT(G77,3)="ARQ",VLOOKUP(VALUE(RIGHT(G77,3)),#REF!,5,FALSE),IF(LEFT(G77,3)="SCI",VLOOKUP(VALUE(RIGHT(G77,3)),#REF!,5,FALSE),IF(LEFT(G77,3)="SCE",VLOOKUP(VALUE(RIGHT(G77,3)),#REF!,5,FALSE),IF(LEFT(G77,3)="EST",VLOOKUP(VALUE(RIGHT(G77,3)),#REF!,5,FALSE),IF(LEFT(G77,3)="HID",VLOOKUP(VALUE(RIGHT(G77,3)),#REF!,5,FALSE),IF(LEFT(G77,3)="INC",VLOOKUP(VALUE(RIGHT(G77,3)),#REF!,5,FALSE),IF(LEFT(G77,3)="ELE",VLOOKUP(VALUE(RIGHT(G77,3)),#REF!,5,FALSE),IF(LEFT(G77,3)="CAB",VLOOKUP(VALUE(RIGHT(G77,3)),'ADM-COMP'!B:J,5,FALSE),IF(LEFT(G77,3)="SEG",VLOOKUP(VALUE(RIGHT(G77,3)),#REF!,5,FALSE),IF(LEFT(G77,3)="CLI",VLOOKUP(VALUE(RIGHT(G77,3)),#REF!,5,FALSE),IF(LEFT(G77,4)="IMPL",VLOOKUP(VALUE(RIGHT(G77,3)),#REF!,5,FALSE),IF(LEFT(G77,4)="SPDA",VLOOKUP(VALUE(RIGHT(G77,3)),'SPDA-COMP'!B:J,5,FALSE),IF(LEFT(G77,4)="SDAI",VLOOKUP(VALUE(RIGHT(G77,3)),#REF!,5,FALSE),IF(LEFT(G77,5)="IMPER",VLOOKUP(VALUE(RIGHT(G77,3)),#REF!,5,FALSE),IF(LEFT(G77,5)="LABOR",VLOOKUP(VALUE(RIGHT(G77,6)),#REF!,6,FALSE))))))))))))))))</f>
        <v>#REF!</v>
      </c>
      <c r="D77" s="74" t="e">
        <f>ROUND(VLOOKUP(A77,#REF!,8,FALSE),2)</f>
        <v>#REF!</v>
      </c>
      <c r="E77" s="74" t="e">
        <f>IF(LEFT(G77,3)="ARQ",VLOOKUP(VALUE(RIGHT(G77,3)),#REF!,9,FALSE),IF(LEFT(G77,3)="SCI",VLOOKUP(VALUE(RIGHT(G77,3)),#REF!,9,FALSE),IF(LEFT(G77,3)="SCE",VLOOKUP(VALUE(RIGHT(G77,3)),#REF!,9,FALSE),IF(LEFT(G77,3)="EST",VLOOKUP(VALUE(RIGHT(G77,3)),#REF!,9,FALSE),IF(LEFT(G77,3)="HID",VLOOKUP(VALUE(RIGHT(G77,3)),#REF!,9,FALSE),IF(LEFT(G77,3)="INC",VLOOKUP(VALUE(RIGHT(G77,3)),#REF!,9,FALSE),IF(LEFT(G77,3)="ELE",VLOOKUP(VALUE(RIGHT(G77,3)),#REF!,9,FALSE),IF(LEFT(G77,3)="CAB",VLOOKUP(VALUE(RIGHT(G77,3)),'ADM-COMP'!B:J,9,FALSE),IF(LEFT(G77,3)="SEG",VLOOKUP(VALUE(RIGHT(G77,3)),#REF!,9,FALSE),IF(LEFT(G77,3)="CLI",VLOOKUP(VALUE(RIGHT(G77,3)),#REF!,9,FALSE),IF(LEFT(G77,4)="IMPL",VLOOKUP(VALUE(RIGHT(G77,3)),#REF!,9,FALSE),IF(LEFT(G77,4)="SPDA",VLOOKUP(VALUE(RIGHT(G77,3)),'SPDA-COMP'!B:J,9,FALSE),IF(LEFT(G77,4)="SDAI",VLOOKUP(VALUE(RIGHT(G77,3)),#REF!,9,FALSE),IF(LEFT(G77,5)="IMPER",VLOOKUP(VALUE(RIGHT(G77,3)),#REF!,9,FALSE),IF(LEFT(G77,5)="LABOR",VLOOKUP(VALUE(RIGHT(G77,6)),#REF!,4,FALSE))))))))))))))))</f>
        <v>#REF!</v>
      </c>
      <c r="F77" s="31" t="e">
        <f t="shared" si="1"/>
        <v>#REF!</v>
      </c>
      <c r="G77" s="84" t="s">
        <v>943</v>
      </c>
      <c r="H77" s="51"/>
    </row>
    <row r="78" spans="1:8" s="11" customFormat="1">
      <c r="A78" s="85" t="s">
        <v>906</v>
      </c>
      <c r="B78" s="29" t="e">
        <f>IF(LEFT(G78,3)="ARQ",VLOOKUP(VALUE(RIGHT(G78,3)),#REF!,4,FALSE),IF(LEFT(G78,3)="SCI",VLOOKUP(VALUE(RIGHT(G78,3)),#REF!,4,FALSE),IF(LEFT(G78,3)="SCE",VLOOKUP(VALUE(RIGHT(G78,3)),#REF!,4,FALSE),IF(LEFT(G78,3)="EST",VLOOKUP(VALUE(RIGHT(G78,3)),#REF!,4,FALSE),IF(LEFT(G78,3)="HID",VLOOKUP(VALUE(RIGHT(G78,3)),#REF!,4,FALSE),IF(LEFT(G78,3)="INC",VLOOKUP(VALUE(RIGHT(G78,3)),#REF!,4,FALSE),IF(LEFT(G78,3)="ELE",VLOOKUP(VALUE(RIGHT(G78,3)),#REF!,4,FALSE),IF(LEFT(G78,3)="CAB",VLOOKUP(VALUE(RIGHT(G78,3)),'ADM-COMP'!B:J,4,FALSE),IF(LEFT(G78,3)="SEG",VLOOKUP(VALUE(RIGHT(G78,3)),#REF!,4,FALSE),IF(LEFT(G78,3)="CLI",VLOOKUP(VALUE(RIGHT(G78,3)),#REF!,4,FALSE),IF(LEFT(G78,4)="IMPL",VLOOKUP(VALUE(RIGHT(G78,3)),#REF!,4,FALSE),IF(LEFT(G78,4)="SPDA",VLOOKUP(VALUE(RIGHT(G78,3)),'SPDA-COMP'!B:J,4,FALSE),IF(LEFT(G78,4)="SDAI",VLOOKUP(VALUE(RIGHT(G78,3)),#REF!,4,FALSE),IF(LEFT(G78,5)="IMPER",VLOOKUP(VALUE(RIGHT(G78,3)),#REF!,4,FALSE),IF(LEFT(G78,5)="LABOR",VLOOKUP(VALUE(RIGHT(G78,6)),#REF!,5,FALSE))))))))))))))))</f>
        <v>#REF!</v>
      </c>
      <c r="C78" s="30" t="e">
        <f>IF(LEFT(G78,3)="ARQ",VLOOKUP(VALUE(RIGHT(G78,3)),#REF!,5,FALSE),IF(LEFT(G78,3)="SCI",VLOOKUP(VALUE(RIGHT(G78,3)),#REF!,5,FALSE),IF(LEFT(G78,3)="SCE",VLOOKUP(VALUE(RIGHT(G78,3)),#REF!,5,FALSE),IF(LEFT(G78,3)="EST",VLOOKUP(VALUE(RIGHT(G78,3)),#REF!,5,FALSE),IF(LEFT(G78,3)="HID",VLOOKUP(VALUE(RIGHT(G78,3)),#REF!,5,FALSE),IF(LEFT(G78,3)="INC",VLOOKUP(VALUE(RIGHT(G78,3)),#REF!,5,FALSE),IF(LEFT(G78,3)="ELE",VLOOKUP(VALUE(RIGHT(G78,3)),#REF!,5,FALSE),IF(LEFT(G78,3)="CAB",VLOOKUP(VALUE(RIGHT(G78,3)),'ADM-COMP'!B:J,5,FALSE),IF(LEFT(G78,3)="SEG",VLOOKUP(VALUE(RIGHT(G78,3)),#REF!,5,FALSE),IF(LEFT(G78,3)="CLI",VLOOKUP(VALUE(RIGHT(G78,3)),#REF!,5,FALSE),IF(LEFT(G78,4)="IMPL",VLOOKUP(VALUE(RIGHT(G78,3)),#REF!,5,FALSE),IF(LEFT(G78,4)="SPDA",VLOOKUP(VALUE(RIGHT(G78,3)),'SPDA-COMP'!B:J,5,FALSE),IF(LEFT(G78,4)="SDAI",VLOOKUP(VALUE(RIGHT(G78,3)),#REF!,5,FALSE),IF(LEFT(G78,5)="IMPER",VLOOKUP(VALUE(RIGHT(G78,3)),#REF!,5,FALSE),IF(LEFT(G78,5)="LABOR",VLOOKUP(VALUE(RIGHT(G78,6)),#REF!,6,FALSE))))))))))))))))</f>
        <v>#REF!</v>
      </c>
      <c r="D78" s="74" t="e">
        <f>ROUND(VLOOKUP(A78,#REF!,8,FALSE),2)</f>
        <v>#REF!</v>
      </c>
      <c r="E78" s="74" t="e">
        <f>IF(LEFT(G78,3)="ARQ",VLOOKUP(VALUE(RIGHT(G78,3)),#REF!,9,FALSE),IF(LEFT(G78,3)="SCI",VLOOKUP(VALUE(RIGHT(G78,3)),#REF!,9,FALSE),IF(LEFT(G78,3)="SCE",VLOOKUP(VALUE(RIGHT(G78,3)),#REF!,9,FALSE),IF(LEFT(G78,3)="EST",VLOOKUP(VALUE(RIGHT(G78,3)),#REF!,9,FALSE),IF(LEFT(G78,3)="HID",VLOOKUP(VALUE(RIGHT(G78,3)),#REF!,9,FALSE),IF(LEFT(G78,3)="INC",VLOOKUP(VALUE(RIGHT(G78,3)),#REF!,9,FALSE),IF(LEFT(G78,3)="ELE",VLOOKUP(VALUE(RIGHT(G78,3)),#REF!,9,FALSE),IF(LEFT(G78,3)="CAB",VLOOKUP(VALUE(RIGHT(G78,3)),'ADM-COMP'!B:J,9,FALSE),IF(LEFT(G78,3)="SEG",VLOOKUP(VALUE(RIGHT(G78,3)),#REF!,9,FALSE),IF(LEFT(G78,3)="CLI",VLOOKUP(VALUE(RIGHT(G78,3)),#REF!,9,FALSE),IF(LEFT(G78,4)="IMPL",VLOOKUP(VALUE(RIGHT(G78,3)),#REF!,9,FALSE),IF(LEFT(G78,4)="SPDA",VLOOKUP(VALUE(RIGHT(G78,3)),'SPDA-COMP'!B:J,9,FALSE),IF(LEFT(G78,4)="SDAI",VLOOKUP(VALUE(RIGHT(G78,3)),#REF!,9,FALSE),IF(LEFT(G78,5)="IMPER",VLOOKUP(VALUE(RIGHT(G78,3)),#REF!,9,FALSE),IF(LEFT(G78,5)="LABOR",VLOOKUP(VALUE(RIGHT(G78,6)),#REF!,4,FALSE))))))))))))))))</f>
        <v>#REF!</v>
      </c>
      <c r="F78" s="31" t="e">
        <f t="shared" si="1"/>
        <v>#REF!</v>
      </c>
      <c r="G78" s="84" t="s">
        <v>974</v>
      </c>
      <c r="H78" s="51"/>
    </row>
    <row r="79" spans="1:8" s="11" customFormat="1">
      <c r="A79" s="100" t="s">
        <v>693</v>
      </c>
      <c r="B79" s="86" t="e">
        <f>IF(LEFT(G79,3)="ARQ",VLOOKUP(VALUE(RIGHT(G79,3)),#REF!,4,FALSE),IF(LEFT(G79,3)="EQP",VLOOKUP(VALUE(RIGHT(G79,3)),#REF!,4,FALSE),IF(LEFT(G79,3)="SCE",VLOOKUP(VALUE(RIGHT(G79,3)),#REF!,4,FALSE),IF(LEFT(G79,3)="EST",VLOOKUP(VALUE(RIGHT(G79,3)),#REF!,4,FALSE),IF(LEFT(G79,3)="HID",VLOOKUP(VALUE(RIGHT(G79,3)),#REF!,4,FALSE),IF(LEFT(G79,3)="INC",VLOOKUP(VALUE(RIGHT(G79,3)),#REF!,4,FALSE),IF(LEFT(G79,3)="ELE",VLOOKUP(VALUE(RIGHT(G79,3)),#REF!,4,FALSE),IF(LEFT(G79,3)="CAB",VLOOKUP(VALUE(RIGHT(G79,3)),'ADM-COMP'!B:J,4,FALSE),IF(LEFT(G79,3)="SEG",VLOOKUP(VALUE(RIGHT(G79,3)),#REF!,4,FALSE),IF(LEFT(G79,3)="CLI",VLOOKUP(VALUE(RIGHT(G79,3)),#REF!,4,FALSE),IF(LEFT(G79,4)="IMPL",VLOOKUP(VALUE(RIGHT(G79,3)),#REF!,4,FALSE),IF(LEFT(G79,4)="SPDA",VLOOKUP(VALUE(RIGHT(G79,3)),'SPDA-COMP'!B:J,4,FALSE),IF(LEFT(G79,4)="SDAI",VLOOKUP(VALUE(RIGHT(G79,3)),#REF!,4,FALSE),IF(LEFT(G79,5)="IMPER",VLOOKUP(VALUE(RIGHT(G79,3)),#REF!,4,FALSE),IF(LEFT(G79,5)="LABOR",VLOOKUP(VALUE(RIGHT(G79,6)),#REF!,5,FALSE))))))))))))))))</f>
        <v>#REF!</v>
      </c>
      <c r="C79" s="30" t="e">
        <f>IF(LEFT(G79,3)="ARQ",VLOOKUP(VALUE(RIGHT(G79,3)),#REF!,5,FALSE),IF(LEFT(G79,3)="eqp",VLOOKUP(VALUE(RIGHT(G79,3)),#REF!,5,FALSE),IF(LEFT(G79,3)="SCE",VLOOKUP(VALUE(RIGHT(G79,3)),#REF!,5,FALSE),IF(LEFT(G79,3)="EST",VLOOKUP(VALUE(RIGHT(G79,3)),#REF!,5,FALSE),IF(LEFT(G79,3)="HID",VLOOKUP(VALUE(RIGHT(G79,3)),#REF!,5,FALSE),IF(LEFT(G79,3)="INC",VLOOKUP(VALUE(RIGHT(G79,3)),#REF!,5,FALSE),IF(LEFT(G79,3)="ELE",VLOOKUP(VALUE(RIGHT(G79,3)),#REF!,5,FALSE),IF(LEFT(G79,3)="CAB",VLOOKUP(VALUE(RIGHT(G79,3)),'ADM-COMP'!B:J,5,FALSE),IF(LEFT(G79,3)="SEG",VLOOKUP(VALUE(RIGHT(G79,3)),#REF!,5,FALSE),IF(LEFT(G79,3)="CLI",VLOOKUP(VALUE(RIGHT(G79,3)),#REF!,5,FALSE),IF(LEFT(G79,4)="IMPL",VLOOKUP(VALUE(RIGHT(G79,3)),#REF!,5,FALSE),IF(LEFT(G79,4)="SPDA",VLOOKUP(VALUE(RIGHT(G79,3)),'SPDA-COMP'!B:J,5,FALSE),IF(LEFT(G79,4)="SDAI",VLOOKUP(VALUE(RIGHT(G79,3)),#REF!,5,FALSE),IF(LEFT(G79,5)="IMPER",VLOOKUP(VALUE(RIGHT(G79,3)),#REF!,5,FALSE),IF(LEFT(G79,5)="LABOR",VLOOKUP(VALUE(RIGHT(G79,6)),#REF!,6,FALSE))))))))))))))))</f>
        <v>#REF!</v>
      </c>
      <c r="D79" s="74" t="e">
        <f>ROUND(VLOOKUP(A79,#REF!,8,FALSE),2)</f>
        <v>#REF!</v>
      </c>
      <c r="E79" s="74" t="e">
        <f>IF(LEFT(G79,3)="ARQ",VLOOKUP(VALUE(RIGHT(G79,3)),#REF!,9,FALSE),IF(LEFT(G79,3)="eqp",VLOOKUP(VALUE(RIGHT(G79,3)),#REF!,9,FALSE),IF(LEFT(G79,3)="SCE",VLOOKUP(VALUE(RIGHT(G79,3)),#REF!,9,FALSE),IF(LEFT(G79,3)="EST",VLOOKUP(VALUE(RIGHT(G79,3)),#REF!,9,FALSE),IF(LEFT(G79,3)="HID",VLOOKUP(VALUE(RIGHT(G79,3)),#REF!,9,FALSE),IF(LEFT(G79,3)="INC",VLOOKUP(VALUE(RIGHT(G79,3)),#REF!,9,FALSE),IF(LEFT(G79,3)="ELE",VLOOKUP(VALUE(RIGHT(G79,3)),#REF!,9,FALSE),IF(LEFT(G79,3)="CAB",VLOOKUP(VALUE(RIGHT(G79,3)),'ADM-COMP'!B:J,9,FALSE),IF(LEFT(G79,3)="SEG",VLOOKUP(VALUE(RIGHT(G79,3)),#REF!,9,FALSE),IF(LEFT(G79,3)="CLI",VLOOKUP(VALUE(RIGHT(G79,3)),#REF!,9,FALSE),IF(LEFT(G79,4)="IMPL",VLOOKUP(VALUE(RIGHT(G79,3)),#REF!,9,FALSE),IF(LEFT(G79,4)="SPDA",VLOOKUP(VALUE(RIGHT(G79,3)),'SPDA-COMP'!B:J,9,FALSE),IF(LEFT(G79,4)="SDAI",VLOOKUP(VALUE(RIGHT(G79,3)),#REF!,9,FALSE),IF(LEFT(G79,5)="IMPER",VLOOKUP(VALUE(RIGHT(G79,3)),#REF!,9,FALSE),IF(LEFT(G79,5)="LABOR",VLOOKUP(VALUE(RIGHT(G79,6)),#REF!,4,FALSE))))))))))))))))</f>
        <v>#REF!</v>
      </c>
      <c r="F79" s="31" t="e">
        <f t="shared" si="1"/>
        <v>#REF!</v>
      </c>
      <c r="G79" s="152" t="s">
        <v>733</v>
      </c>
      <c r="H79" s="51"/>
    </row>
    <row r="80" spans="1:8" s="11" customFormat="1">
      <c r="A80" s="37" t="s">
        <v>318</v>
      </c>
      <c r="B80" s="29" t="e">
        <f>IF(LEFT(G80,3)="ARQ",VLOOKUP(VALUE(RIGHT(G80,3)),#REF!,4,FALSE),IF(LEFT(G80,3)="SCI",VLOOKUP(VALUE(RIGHT(G80,3)),#REF!,4,FALSE),IF(LEFT(G80,3)="SCE",VLOOKUP(VALUE(RIGHT(G80,3)),#REF!,4,FALSE),IF(LEFT(G80,3)="EST",VLOOKUP(VALUE(RIGHT(G80,3)),#REF!,4,FALSE),IF(LEFT(G80,3)="HID",VLOOKUP(VALUE(RIGHT(G80,3)),#REF!,4,FALSE),IF(LEFT(G80,3)="INC",VLOOKUP(VALUE(RIGHT(G80,3)),#REF!,4,FALSE),IF(LEFT(G80,3)="ELE",VLOOKUP(VALUE(RIGHT(G80,3)),#REF!,4,FALSE),IF(LEFT(G80,3)="CAB",VLOOKUP(VALUE(RIGHT(G80,3)),'ADM-COMP'!B:J,4,FALSE),IF(LEFT(G80,3)="SEG",VLOOKUP(VALUE(RIGHT(G80,3)),#REF!,4,FALSE),IF(LEFT(G80,3)="CLI",VLOOKUP(VALUE(RIGHT(G80,3)),#REF!,4,FALSE),IF(LEFT(G80,4)="IMPL",VLOOKUP(VALUE(RIGHT(G80,3)),#REF!,4,FALSE),IF(LEFT(G80,4)="SPDA",VLOOKUP(VALUE(RIGHT(G80,3)),'SPDA-COMP'!B:J,4,FALSE),IF(LEFT(G80,4)="SDAI",VLOOKUP(VALUE(RIGHT(G80,3)),#REF!,4,FALSE),IF(LEFT(G80,5)="IMPER",VLOOKUP(VALUE(RIGHT(G80,3)),#REF!,4,FALSE),IF(LEFT(G80,5)="LABOR",VLOOKUP(VALUE(RIGHT(G80,6)),#REF!,5,FALSE))))))))))))))))</f>
        <v>#REF!</v>
      </c>
      <c r="C80" s="30" t="e">
        <f>IF(LEFT(G80,3)="ARQ",VLOOKUP(VALUE(RIGHT(G80,3)),#REF!,5,FALSE),IF(LEFT(G80,3)="SCI",VLOOKUP(VALUE(RIGHT(G80,3)),#REF!,5,FALSE),IF(LEFT(G80,3)="SCE",VLOOKUP(VALUE(RIGHT(G80,3)),#REF!,5,FALSE),IF(LEFT(G80,3)="EST",VLOOKUP(VALUE(RIGHT(G80,3)),#REF!,5,FALSE),IF(LEFT(G80,3)="HID",VLOOKUP(VALUE(RIGHT(G80,3)),#REF!,5,FALSE),IF(LEFT(G80,3)="INC",VLOOKUP(VALUE(RIGHT(G80,3)),#REF!,5,FALSE),IF(LEFT(G80,3)="ELE",VLOOKUP(VALUE(RIGHT(G80,3)),#REF!,5,FALSE),IF(LEFT(G80,3)="CAB",VLOOKUP(VALUE(RIGHT(G80,3)),'ADM-COMP'!B:J,5,FALSE),IF(LEFT(G80,3)="SEG",VLOOKUP(VALUE(RIGHT(G80,3)),#REF!,5,FALSE),IF(LEFT(G80,3)="CLI",VLOOKUP(VALUE(RIGHT(G80,3)),#REF!,5,FALSE),IF(LEFT(G80,4)="IMPL",VLOOKUP(VALUE(RIGHT(G80,3)),#REF!,5,FALSE),IF(LEFT(G80,4)="SPDA",VLOOKUP(VALUE(RIGHT(G80,3)),'SPDA-COMP'!B:J,5,FALSE),IF(LEFT(G80,4)="SDAI",VLOOKUP(VALUE(RIGHT(G80,3)),#REF!,5,FALSE),IF(LEFT(G80,5)="IMPER",VLOOKUP(VALUE(RIGHT(G80,3)),#REF!,5,FALSE),IF(LEFT(G80,5)="LABOR",VLOOKUP(VALUE(RIGHT(G80,6)),#REF!,6,FALSE))))))))))))))))</f>
        <v>#REF!</v>
      </c>
      <c r="D80" s="74" t="e">
        <f>ROUND(VLOOKUP(A80,#REF!,8,FALSE),2)</f>
        <v>#REF!</v>
      </c>
      <c r="E80" s="74" t="e">
        <f>IF(LEFT(G80,3)="ARQ",VLOOKUP(VALUE(RIGHT(G80,3)),#REF!,9,FALSE),IF(LEFT(G80,3)="SCI",VLOOKUP(VALUE(RIGHT(G80,3)),#REF!,9,FALSE),IF(LEFT(G80,3)="SCE",VLOOKUP(VALUE(RIGHT(G80,3)),#REF!,9,FALSE),IF(LEFT(G80,3)="EST",VLOOKUP(VALUE(RIGHT(G80,3)),#REF!,9,FALSE),IF(LEFT(G80,3)="HID",VLOOKUP(VALUE(RIGHT(G80,3)),#REF!,9,FALSE),IF(LEFT(G80,3)="INC",VLOOKUP(VALUE(RIGHT(G80,3)),#REF!,9,FALSE),IF(LEFT(G80,3)="ELE",VLOOKUP(VALUE(RIGHT(G80,3)),#REF!,9,FALSE),IF(LEFT(G80,3)="CAB",VLOOKUP(VALUE(RIGHT(G80,3)),'ADM-COMP'!B:J,9,FALSE),IF(LEFT(G80,3)="SEG",VLOOKUP(VALUE(RIGHT(G80,3)),#REF!,9,FALSE),IF(LEFT(G80,3)="CLI",VLOOKUP(VALUE(RIGHT(G80,3)),#REF!,9,FALSE),IF(LEFT(G80,4)="IMPL",VLOOKUP(VALUE(RIGHT(G80,3)),#REF!,9,FALSE),IF(LEFT(G80,4)="SPDA",VLOOKUP(VALUE(RIGHT(G80,3)),'SPDA-COMP'!B:J,9,FALSE),IF(LEFT(G80,4)="SDAI",VLOOKUP(VALUE(RIGHT(G80,3)),#REF!,9,FALSE),IF(LEFT(G80,5)="IMPER",VLOOKUP(VALUE(RIGHT(G80,3)),#REF!,9,FALSE),IF(LEFT(G80,5)="LABOR",VLOOKUP(VALUE(RIGHT(G80,6)),#REF!,4,FALSE))))))))))))))))</f>
        <v>#REF!</v>
      </c>
      <c r="F80" s="31" t="e">
        <f t="shared" si="1"/>
        <v>#REF!</v>
      </c>
      <c r="G80" s="38" t="s">
        <v>422</v>
      </c>
      <c r="H80" s="51"/>
    </row>
    <row r="81" spans="1:8" s="11" customFormat="1" ht="25.5">
      <c r="A81" s="100" t="s">
        <v>780</v>
      </c>
      <c r="B81" s="29" t="s">
        <v>833</v>
      </c>
      <c r="C81" s="30" t="e">
        <f>IF(LEFT(G81,3)="ARQ",VLOOKUP(VALUE(RIGHT(G81,3)),#REF!,5,FALSE),IF(LEFT(G81,3)="GAS",VLOOKUP(VALUE(RIGHT(G81,3)),#REF!,5,FALSE),IF(LEFT(G81,3)="SCE",VLOOKUP(VALUE(RIGHT(G81,3)),#REF!,5,FALSE),IF(LEFT(G81,3)="EST",VLOOKUP(VALUE(RIGHT(G81,3)),#REF!,5,FALSE),IF(LEFT(G81,3)="HID",VLOOKUP(VALUE(RIGHT(G81,3)),#REF!,5,FALSE),IF(LEFT(G81,3)="INC",VLOOKUP(VALUE(RIGHT(G81,3)),#REF!,5,FALSE),IF(LEFT(G81,3)="ELE",VLOOKUP(VALUE(RIGHT(G81,3)),#REF!,5,FALSE),IF(LEFT(G81,3)="CAB",VLOOKUP(VALUE(RIGHT(G81,3)),'ADM-COMP'!B:J,5,FALSE),IF(LEFT(G81,3)="SEG",VLOOKUP(VALUE(RIGHT(G81,3)),#REF!,5,FALSE),IF(LEFT(G81,3)="CLI",VLOOKUP(VALUE(RIGHT(G81,3)),#REF!,5,FALSE),IF(LEFT(G81,4)="IMPL",VLOOKUP(VALUE(RIGHT(G81,3)),#REF!,5,FALSE),IF(LEFT(G81,4)="SPDA",VLOOKUP(VALUE(RIGHT(G81,3)),'SPDA-COMP'!B:J,5,FALSE),IF(LEFT(G81,4)="SDAI",VLOOKUP(VALUE(RIGHT(G81,3)),#REF!,5,FALSE),IF(LEFT(G81,5)="IMPER",VLOOKUP(VALUE(RIGHT(G81,3)),#REF!,5,FALSE),IF(LEFT(G81,5)="LABOR",VLOOKUP(VALUE(RIGHT(G81,6)),#REF!,6,FALSE))))))))))))))))</f>
        <v>#REF!</v>
      </c>
      <c r="D81" s="74" t="e">
        <f>ROUND(VLOOKUP(A81,#REF!,8,FALSE),2)</f>
        <v>#REF!</v>
      </c>
      <c r="E81" s="74" t="e">
        <f>IF(LEFT(G81,3)="ARQ",VLOOKUP(VALUE(RIGHT(G81,3)),#REF!,9,FALSE),IF(LEFT(G81,3)="GAS",VLOOKUP(VALUE(RIGHT(G81,3)),#REF!,9,FALSE),IF(LEFT(G81,3)="SCE",VLOOKUP(VALUE(RIGHT(G81,3)),#REF!,9,FALSE),IF(LEFT(G81,3)="EST",VLOOKUP(VALUE(RIGHT(G81,3)),#REF!,9,FALSE),IF(LEFT(G81,3)="HID",VLOOKUP(VALUE(RIGHT(G81,3)),#REF!,9,FALSE),IF(LEFT(G81,3)="INC",VLOOKUP(VALUE(RIGHT(G81,3)),#REF!,9,FALSE),IF(LEFT(G81,3)="ELE",VLOOKUP(VALUE(RIGHT(G81,3)),#REF!,9,FALSE),IF(LEFT(G81,3)="CAB",VLOOKUP(VALUE(RIGHT(G81,3)),'ADM-COMP'!B:J,9,FALSE),IF(LEFT(G81,3)="SEG",VLOOKUP(VALUE(RIGHT(G81,3)),#REF!,9,FALSE),IF(LEFT(G81,3)="CLI",VLOOKUP(VALUE(RIGHT(G81,3)),#REF!,9,FALSE),IF(LEFT(G81,4)="IMPL",VLOOKUP(VALUE(RIGHT(G81,3)),#REF!,9,FALSE),IF(LEFT(G81,4)="SPDA",VLOOKUP(VALUE(RIGHT(G81,3)),'SPDA-COMP'!B:J,9,FALSE),IF(LEFT(G81,4)="SDAI",VLOOKUP(VALUE(RIGHT(G81,3)),#REF!,9,FALSE),IF(LEFT(G81,5)="IMPER",VLOOKUP(VALUE(RIGHT(G81,3)),#REF!,9,FALSE),IF(LEFT(G81,5)="LABOR",VLOOKUP(VALUE(RIGHT(G81,6)),#REF!,4,FALSE))))))))))))))))</f>
        <v>#REF!</v>
      </c>
      <c r="F81" s="31" t="e">
        <f t="shared" si="1"/>
        <v>#REF!</v>
      </c>
      <c r="G81" s="152" t="s">
        <v>808</v>
      </c>
      <c r="H81" s="51"/>
    </row>
    <row r="82" spans="1:8" s="11" customFormat="1">
      <c r="A82" s="37" t="s">
        <v>263</v>
      </c>
      <c r="B82" s="29" t="e">
        <f>IF(LEFT(G82,3)="ARQ",VLOOKUP(VALUE(RIGHT(G82,3)),#REF!,4,FALSE),IF(LEFT(G82,3)="SCI",VLOOKUP(VALUE(RIGHT(G82,3)),#REF!,4,FALSE),IF(LEFT(G82,3)="SCE",VLOOKUP(VALUE(RIGHT(G82,3)),#REF!,4,FALSE),IF(LEFT(G82,3)="EST",VLOOKUP(VALUE(RIGHT(G82,3)),#REF!,4,FALSE),IF(LEFT(G82,3)="HID",VLOOKUP(VALUE(RIGHT(G82,3)),#REF!,4,FALSE),IF(LEFT(G82,3)="INC",VLOOKUP(VALUE(RIGHT(G82,3)),#REF!,4,FALSE),IF(LEFT(G82,3)="ELE",VLOOKUP(VALUE(RIGHT(G82,3)),#REF!,4,FALSE),IF(LEFT(G82,3)="CAB",VLOOKUP(VALUE(RIGHT(G82,3)),'ADM-COMP'!B:J,4,FALSE),IF(LEFT(G82,3)="SEG",VLOOKUP(VALUE(RIGHT(G82,3)),#REF!,4,FALSE),IF(LEFT(G82,3)="CLI",VLOOKUP(VALUE(RIGHT(G82,3)),#REF!,4,FALSE),IF(LEFT(G82,4)="IMPL",VLOOKUP(VALUE(RIGHT(G82,3)),#REF!,4,FALSE),IF(LEFT(G82,4)="SPDA",VLOOKUP(VALUE(RIGHT(G82,3)),'SPDA-COMP'!B:J,4,FALSE),IF(LEFT(G82,4)="SDAI",VLOOKUP(VALUE(RIGHT(G82,3)),#REF!,4,FALSE),IF(LEFT(G82,5)="IMPER",VLOOKUP(VALUE(RIGHT(G82,3)),#REF!,4,FALSE),IF(LEFT(G82,5)="LABOR",VLOOKUP(VALUE(RIGHT(G82,6)),#REF!,5,FALSE))))))))))))))))</f>
        <v>#REF!</v>
      </c>
      <c r="C82" s="30" t="e">
        <f>IF(LEFT(G82,3)="ARQ",VLOOKUP(VALUE(RIGHT(G82,3)),#REF!,5,FALSE),IF(LEFT(G82,3)="SCI",VLOOKUP(VALUE(RIGHT(G82,3)),#REF!,5,FALSE),IF(LEFT(G82,3)="SCE",VLOOKUP(VALUE(RIGHT(G82,3)),#REF!,5,FALSE),IF(LEFT(G82,3)="EST",VLOOKUP(VALUE(RIGHT(G82,3)),#REF!,5,FALSE),IF(LEFT(G82,3)="HID",VLOOKUP(VALUE(RIGHT(G82,3)),#REF!,5,FALSE),IF(LEFT(G82,3)="INC",VLOOKUP(VALUE(RIGHT(G82,3)),#REF!,5,FALSE),IF(LEFT(G82,3)="ELE",VLOOKUP(VALUE(RIGHT(G82,3)),#REF!,5,FALSE),IF(LEFT(G82,3)="CAB",VLOOKUP(VALUE(RIGHT(G82,3)),'ADM-COMP'!B:J,5,FALSE),IF(LEFT(G82,3)="SEG",VLOOKUP(VALUE(RIGHT(G82,3)),#REF!,5,FALSE),IF(LEFT(G82,3)="CLI",VLOOKUP(VALUE(RIGHT(G82,3)),#REF!,5,FALSE),IF(LEFT(G82,4)="IMPL",VLOOKUP(VALUE(RIGHT(G82,3)),#REF!,5,FALSE),IF(LEFT(G82,4)="SPDA",VLOOKUP(VALUE(RIGHT(G82,3)),'SPDA-COMP'!B:J,5,FALSE),IF(LEFT(G82,4)="SDAI",VLOOKUP(VALUE(RIGHT(G82,3)),#REF!,5,FALSE),IF(LEFT(G82,5)="IMPER",VLOOKUP(VALUE(RIGHT(G82,3)),#REF!,5,FALSE),IF(LEFT(G82,5)="LABOR",VLOOKUP(VALUE(RIGHT(G82,6)),#REF!,6,FALSE))))))))))))))))</f>
        <v>#REF!</v>
      </c>
      <c r="D82" s="74" t="e">
        <f>ROUND(VLOOKUP(A82,#REF!,8,FALSE),2)</f>
        <v>#REF!</v>
      </c>
      <c r="E82" s="74" t="e">
        <f>IF(LEFT(G82,3)="ARQ",VLOOKUP(VALUE(RIGHT(G82,3)),#REF!,9,FALSE),IF(LEFT(G82,3)="SCI",VLOOKUP(VALUE(RIGHT(G82,3)),#REF!,9,FALSE),IF(LEFT(G82,3)="SCE",VLOOKUP(VALUE(RIGHT(G82,3)),#REF!,9,FALSE),IF(LEFT(G82,3)="EST",VLOOKUP(VALUE(RIGHT(G82,3)),#REF!,9,FALSE),IF(LEFT(G82,3)="HID",VLOOKUP(VALUE(RIGHT(G82,3)),#REF!,9,FALSE),IF(LEFT(G82,3)="INC",VLOOKUP(VALUE(RIGHT(G82,3)),#REF!,9,FALSE),IF(LEFT(G82,3)="ELE",VLOOKUP(VALUE(RIGHT(G82,3)),#REF!,9,FALSE),IF(LEFT(G82,3)="CAB",VLOOKUP(VALUE(RIGHT(G82,3)),'ADM-COMP'!B:J,9,FALSE),IF(LEFT(G82,3)="SEG",VLOOKUP(VALUE(RIGHT(G82,3)),#REF!,9,FALSE),IF(LEFT(G82,3)="CLI",VLOOKUP(VALUE(RIGHT(G82,3)),#REF!,9,FALSE),IF(LEFT(G82,4)="IMPL",VLOOKUP(VALUE(RIGHT(G82,3)),#REF!,9,FALSE),IF(LEFT(G82,4)="SPDA",VLOOKUP(VALUE(RIGHT(G82,3)),'SPDA-COMP'!B:J,9,FALSE),IF(LEFT(G82,4)="SDAI",VLOOKUP(VALUE(RIGHT(G82,3)),#REF!,9,FALSE),IF(LEFT(G82,5)="IMPER",VLOOKUP(VALUE(RIGHT(G82,3)),#REF!,9,FALSE),IF(LEFT(G82,5)="LABOR",VLOOKUP(VALUE(RIGHT(G82,6)),#REF!,4,FALSE))))))))))))))))</f>
        <v>#REF!</v>
      </c>
      <c r="F82" s="31" t="e">
        <f t="shared" si="1"/>
        <v>#REF!</v>
      </c>
      <c r="G82" s="38" t="s">
        <v>253</v>
      </c>
      <c r="H82" s="51"/>
    </row>
    <row r="83" spans="1:8" s="80" customFormat="1" ht="38.25">
      <c r="A83" s="37" t="s">
        <v>354</v>
      </c>
      <c r="B83" s="29" t="str">
        <f>IF(LEFT(G83,3)="ARQ",VLOOKUP(VALUE(RIGHT(G83,3)),#REF!,4,FALSE),IF(LEFT(G83,3)="SCI",VLOOKUP(VALUE(RIGHT(G83,3)),#REF!,4,FALSE),IF(LEFT(G83,3)="SCE",VLOOKUP(VALUE(RIGHT(G83,3)),#REF!,4,FALSE),IF(LEFT(G83,3)="EST",VLOOKUP(VALUE(RIGHT(G83,3)),#REF!,4,FALSE),IF(LEFT(G83,3)="HID",VLOOKUP(VALUE(RIGHT(G83,3)),#REF!,4,FALSE),IF(LEFT(G83,3)="INC",VLOOKUP(VALUE(RIGHT(G83,3)),#REF!,4,FALSE),IF(LEFT(G83,3)="ELE",VLOOKUP(VALUE(RIGHT(G83,3)),#REF!,4,FALSE),IF(LEFT(G83,3)="CAB",VLOOKUP(VALUE(RIGHT(G83,3)),'ADM-COMP'!B:J,4,FALSE),IF(LEFT(G83,3)="SEG",VLOOKUP(VALUE(RIGHT(G83,3)),#REF!,4,FALSE),IF(LEFT(G83,3)="CLI",VLOOKUP(VALUE(RIGHT(G83,3)),#REF!,4,FALSE),IF(LEFT(G83,4)="IMPL",VLOOKUP(VALUE(RIGHT(G83,3)),#REF!,4,FALSE),IF(LEFT(G83,4)="SPDA",VLOOKUP(VALUE(RIGHT(G83,3)),'SPDA-COMP'!B:J,4,FALSE),IF(LEFT(G83,4)="SDAI",VLOOKUP(VALUE(RIGHT(G83,3)),#REF!,4,FALSE),IF(LEFT(G83,5)="IMPER",VLOOKUP(VALUE(RIGHT(G83,3)),#REF!,4,FALSE),IF(LEFT(G83,5)="LABOR",VLOOKUP(VALUE(RIGHT(G83,6)),#REF!,5,FALSE))))))))))))))))</f>
        <v>CONECTOR DE MEDIÇÃO EM LATÃO COM 4 PARAFUSOS PARA CABOS DE 16 A 50 MM², REF.: TEL-560, MARCA TERMOTÉCNICA OU EQUIVALENTE</v>
      </c>
      <c r="C83" s="30" t="str">
        <f>IF(LEFT(G83,3)="ARQ",VLOOKUP(VALUE(RIGHT(G83,3)),#REF!,5,FALSE),IF(LEFT(G83,3)="SCI",VLOOKUP(VALUE(RIGHT(G83,3)),#REF!,5,FALSE),IF(LEFT(G83,3)="SCE",VLOOKUP(VALUE(RIGHT(G83,3)),#REF!,5,FALSE),IF(LEFT(G83,3)="EST",VLOOKUP(VALUE(RIGHT(G83,3)),#REF!,5,FALSE),IF(LEFT(G83,3)="HID",VLOOKUP(VALUE(RIGHT(G83,3)),#REF!,5,FALSE),IF(LEFT(G83,3)="INC",VLOOKUP(VALUE(RIGHT(G83,3)),#REF!,5,FALSE),IF(LEFT(G83,3)="ELE",VLOOKUP(VALUE(RIGHT(G83,3)),#REF!,5,FALSE),IF(LEFT(G83,3)="CAB",VLOOKUP(VALUE(RIGHT(G83,3)),'ADM-COMP'!B:J,5,FALSE),IF(LEFT(G83,3)="SEG",VLOOKUP(VALUE(RIGHT(G83,3)),#REF!,5,FALSE),IF(LEFT(G83,3)="CLI",VLOOKUP(VALUE(RIGHT(G83,3)),#REF!,5,FALSE),IF(LEFT(G83,4)="IMPL",VLOOKUP(VALUE(RIGHT(G83,3)),#REF!,5,FALSE),IF(LEFT(G83,4)="SPDA",VLOOKUP(VALUE(RIGHT(G83,3)),'SPDA-COMP'!B:J,5,FALSE),IF(LEFT(G83,4)="SDAI",VLOOKUP(VALUE(RIGHT(G83,3)),#REF!,5,FALSE),IF(LEFT(G83,5)="IMPER",VLOOKUP(VALUE(RIGHT(G83,3)),#REF!,5,FALSE),IF(LEFT(G83,5)="LABOR",VLOOKUP(VALUE(RIGHT(G83,6)),#REF!,6,FALSE))))))))))))))))</f>
        <v>UND</v>
      </c>
      <c r="D83" s="74" t="e">
        <f>ROUND(VLOOKUP(A83,#REF!,8,FALSE),2)</f>
        <v>#REF!</v>
      </c>
      <c r="E83" s="74" t="e">
        <f>IF(LEFT(G83,3)="ARQ",VLOOKUP(VALUE(RIGHT(G83,3)),#REF!,9,FALSE),IF(LEFT(G83,3)="SCI",VLOOKUP(VALUE(RIGHT(G83,3)),#REF!,9,FALSE),IF(LEFT(G83,3)="SCE",VLOOKUP(VALUE(RIGHT(G83,3)),#REF!,9,FALSE),IF(LEFT(G83,3)="EST",VLOOKUP(VALUE(RIGHT(G83,3)),#REF!,9,FALSE),IF(LEFT(G83,3)="HID",VLOOKUP(VALUE(RIGHT(G83,3)),#REF!,9,FALSE),IF(LEFT(G83,3)="INC",VLOOKUP(VALUE(RIGHT(G83,3)),#REF!,9,FALSE),IF(LEFT(G83,3)="ELE",VLOOKUP(VALUE(RIGHT(G83,3)),#REF!,9,FALSE),IF(LEFT(G83,3)="CAB",VLOOKUP(VALUE(RIGHT(G83,3)),'ADM-COMP'!B:J,9,FALSE),IF(LEFT(G83,3)="SEG",VLOOKUP(VALUE(RIGHT(G83,3)),#REF!,9,FALSE),IF(LEFT(G83,3)="CLI",VLOOKUP(VALUE(RIGHT(G83,3)),#REF!,9,FALSE),IF(LEFT(G83,4)="IMPL",VLOOKUP(VALUE(RIGHT(G83,3)),#REF!,9,FALSE),IF(LEFT(G83,4)="SPDA",VLOOKUP(VALUE(RIGHT(G83,3)),'SPDA-COMP'!B:J,9,FALSE),IF(LEFT(G83,4)="SDAI",VLOOKUP(VALUE(RIGHT(G83,3)),#REF!,9,FALSE),IF(LEFT(G83,5)="IMPER",VLOOKUP(VALUE(RIGHT(G83,3)),#REF!,9,FALSE),IF(LEFT(G83,5)="LABOR",VLOOKUP(VALUE(RIGHT(G83,6)),#REF!,4,FALSE))))))))))))))))</f>
        <v>#REF!</v>
      </c>
      <c r="F83" s="31" t="e">
        <f t="shared" si="1"/>
        <v>#REF!</v>
      </c>
      <c r="G83" s="152" t="s">
        <v>553</v>
      </c>
      <c r="H83" s="51"/>
    </row>
    <row r="84" spans="1:8" s="80" customFormat="1">
      <c r="A84" s="100" t="s">
        <v>697</v>
      </c>
      <c r="B84" s="86" t="e">
        <f>IF(LEFT(G84,3)="ARQ",VLOOKUP(VALUE(RIGHT(G84,3)),#REF!,4,FALSE),IF(LEFT(G84,3)="EQP",VLOOKUP(VALUE(RIGHT(G84,3)),#REF!,4,FALSE),IF(LEFT(G84,3)="SCE",VLOOKUP(VALUE(RIGHT(G84,3)),#REF!,4,FALSE),IF(LEFT(G84,3)="EST",VLOOKUP(VALUE(RIGHT(G84,3)),#REF!,4,FALSE),IF(LEFT(G84,3)="HID",VLOOKUP(VALUE(RIGHT(G84,3)),#REF!,4,FALSE),IF(LEFT(G84,3)="INC",VLOOKUP(VALUE(RIGHT(G84,3)),#REF!,4,FALSE),IF(LEFT(G84,3)="ELE",VLOOKUP(VALUE(RIGHT(G84,3)),#REF!,4,FALSE),IF(LEFT(G84,3)="CAB",VLOOKUP(VALUE(RIGHT(G84,3)),'ADM-COMP'!B:J,4,FALSE),IF(LEFT(G84,3)="SEG",VLOOKUP(VALUE(RIGHT(G84,3)),#REF!,4,FALSE),IF(LEFT(G84,3)="CLI",VLOOKUP(VALUE(RIGHT(G84,3)),#REF!,4,FALSE),IF(LEFT(G84,4)="IMPL",VLOOKUP(VALUE(RIGHT(G84,3)),#REF!,4,FALSE),IF(LEFT(G84,4)="SPDA",VLOOKUP(VALUE(RIGHT(G84,3)),'SPDA-COMP'!B:J,4,FALSE),IF(LEFT(G84,4)="SDAI",VLOOKUP(VALUE(RIGHT(G84,3)),#REF!,4,FALSE),IF(LEFT(G84,5)="IMPER",VLOOKUP(VALUE(RIGHT(G84,3)),#REF!,4,FALSE),IF(LEFT(G84,5)="LABOR",VLOOKUP(VALUE(RIGHT(G84,6)),#REF!,5,FALSE))))))))))))))))</f>
        <v>#REF!</v>
      </c>
      <c r="C84" s="30" t="e">
        <f>IF(LEFT(G84,3)="ARQ",VLOOKUP(VALUE(RIGHT(G84,3)),#REF!,5,FALSE),IF(LEFT(G84,3)="eqp",VLOOKUP(VALUE(RIGHT(G84,3)),#REF!,5,FALSE),IF(LEFT(G84,3)="SCE",VLOOKUP(VALUE(RIGHT(G84,3)),#REF!,5,FALSE),IF(LEFT(G84,3)="EST",VLOOKUP(VALUE(RIGHT(G84,3)),#REF!,5,FALSE),IF(LEFT(G84,3)="HID",VLOOKUP(VALUE(RIGHT(G84,3)),#REF!,5,FALSE),IF(LEFT(G84,3)="INC",VLOOKUP(VALUE(RIGHT(G84,3)),#REF!,5,FALSE),IF(LEFT(G84,3)="ELE",VLOOKUP(VALUE(RIGHT(G84,3)),#REF!,5,FALSE),IF(LEFT(G84,3)="CAB",VLOOKUP(VALUE(RIGHT(G84,3)),'ADM-COMP'!B:J,5,FALSE),IF(LEFT(G84,3)="SEG",VLOOKUP(VALUE(RIGHT(G84,3)),#REF!,5,FALSE),IF(LEFT(G84,3)="CLI",VLOOKUP(VALUE(RIGHT(G84,3)),#REF!,5,FALSE),IF(LEFT(G84,4)="IMPL",VLOOKUP(VALUE(RIGHT(G84,3)),#REF!,5,FALSE),IF(LEFT(G84,4)="SPDA",VLOOKUP(VALUE(RIGHT(G84,3)),'SPDA-COMP'!B:J,5,FALSE),IF(LEFT(G84,4)="SDAI",VLOOKUP(VALUE(RIGHT(G84,3)),#REF!,5,FALSE),IF(LEFT(G84,5)="IMPER",VLOOKUP(VALUE(RIGHT(G84,3)),#REF!,5,FALSE),IF(LEFT(G84,5)="LABOR",VLOOKUP(VALUE(RIGHT(G84,6)),#REF!,6,FALSE))))))))))))))))</f>
        <v>#REF!</v>
      </c>
      <c r="D84" s="74" t="e">
        <f>ROUND(VLOOKUP(A84,#REF!,8,FALSE),2)</f>
        <v>#REF!</v>
      </c>
      <c r="E84" s="74" t="e">
        <f>IF(LEFT(G84,3)="ARQ",VLOOKUP(VALUE(RIGHT(G84,3)),#REF!,9,FALSE),IF(LEFT(G84,3)="eqp",VLOOKUP(VALUE(RIGHT(G84,3)),#REF!,9,FALSE),IF(LEFT(G84,3)="SCE",VLOOKUP(VALUE(RIGHT(G84,3)),#REF!,9,FALSE),IF(LEFT(G84,3)="EST",VLOOKUP(VALUE(RIGHT(G84,3)),#REF!,9,FALSE),IF(LEFT(G84,3)="HID",VLOOKUP(VALUE(RIGHT(G84,3)),#REF!,9,FALSE),IF(LEFT(G84,3)="INC",VLOOKUP(VALUE(RIGHT(G84,3)),#REF!,9,FALSE),IF(LEFT(G84,3)="ELE",VLOOKUP(VALUE(RIGHT(G84,3)),#REF!,9,FALSE),IF(LEFT(G84,3)="CAB",VLOOKUP(VALUE(RIGHT(G84,3)),'ADM-COMP'!B:J,9,FALSE),IF(LEFT(G84,3)="SEG",VLOOKUP(VALUE(RIGHT(G84,3)),#REF!,9,FALSE),IF(LEFT(G84,3)="CLI",VLOOKUP(VALUE(RIGHT(G84,3)),#REF!,9,FALSE),IF(LEFT(G84,4)="IMPL",VLOOKUP(VALUE(RIGHT(G84,3)),#REF!,9,FALSE),IF(LEFT(G84,4)="SPDA",VLOOKUP(VALUE(RIGHT(G84,3)),'SPDA-COMP'!B:J,9,FALSE),IF(LEFT(G84,4)="SDAI",VLOOKUP(VALUE(RIGHT(G84,3)),#REF!,9,FALSE),IF(LEFT(G84,5)="IMPER",VLOOKUP(VALUE(RIGHT(G84,3)),#REF!,9,FALSE),IF(LEFT(G84,5)="LABOR",VLOOKUP(VALUE(RIGHT(G84,6)),#REF!,4,FALSE))))))))))))))))</f>
        <v>#REF!</v>
      </c>
      <c r="F84" s="31" t="e">
        <f t="shared" si="1"/>
        <v>#REF!</v>
      </c>
      <c r="G84" s="152" t="s">
        <v>737</v>
      </c>
      <c r="H84" s="51"/>
    </row>
    <row r="85" spans="1:8" s="11" customFormat="1">
      <c r="A85" s="85" t="s">
        <v>904</v>
      </c>
      <c r="B85" s="29" t="e">
        <f>IF(LEFT(G85,3)="ARQ",VLOOKUP(VALUE(RIGHT(G85,3)),#REF!,4,FALSE),IF(LEFT(G85,3)="SCI",VLOOKUP(VALUE(RIGHT(G85,3)),#REF!,4,FALSE),IF(LEFT(G85,3)="SCE",VLOOKUP(VALUE(RIGHT(G85,3)),#REF!,4,FALSE),IF(LEFT(G85,3)="EST",VLOOKUP(VALUE(RIGHT(G85,3)),#REF!,4,FALSE),IF(LEFT(G85,3)="HID",VLOOKUP(VALUE(RIGHT(G85,3)),#REF!,4,FALSE),IF(LEFT(G85,3)="INC",VLOOKUP(VALUE(RIGHT(G85,3)),#REF!,4,FALSE),IF(LEFT(G85,3)="ELE",VLOOKUP(VALUE(RIGHT(G85,3)),#REF!,4,FALSE),IF(LEFT(G85,3)="CAB",VLOOKUP(VALUE(RIGHT(G85,3)),'ADM-COMP'!B:J,4,FALSE),IF(LEFT(G85,3)="SEG",VLOOKUP(VALUE(RIGHT(G85,3)),#REF!,4,FALSE),IF(LEFT(G85,3)="CLI",VLOOKUP(VALUE(RIGHT(G85,3)),#REF!,4,FALSE),IF(LEFT(G85,4)="IMPL",VLOOKUP(VALUE(RIGHT(G85,3)),#REF!,4,FALSE),IF(LEFT(G85,4)="SPDA",VLOOKUP(VALUE(RIGHT(G85,3)),'SPDA-COMP'!B:J,4,FALSE),IF(LEFT(G85,4)="SDAI",VLOOKUP(VALUE(RIGHT(G85,3)),#REF!,4,FALSE),IF(LEFT(G85,5)="IMPER",VLOOKUP(VALUE(RIGHT(G85,3)),#REF!,4,FALSE),IF(LEFT(G85,5)="LABOR",VLOOKUP(VALUE(RIGHT(G85,6)),#REF!,5,FALSE))))))))))))))))</f>
        <v>#REF!</v>
      </c>
      <c r="C85" s="30" t="e">
        <f>IF(LEFT(G85,3)="ARQ",VLOOKUP(VALUE(RIGHT(G85,3)),#REF!,5,FALSE),IF(LEFT(G85,3)="SCI",VLOOKUP(VALUE(RIGHT(G85,3)),#REF!,5,FALSE),IF(LEFT(G85,3)="SCE",VLOOKUP(VALUE(RIGHT(G85,3)),#REF!,5,FALSE),IF(LEFT(G85,3)="EST",VLOOKUP(VALUE(RIGHT(G85,3)),#REF!,5,FALSE),IF(LEFT(G85,3)="HID",VLOOKUP(VALUE(RIGHT(G85,3)),#REF!,5,FALSE),IF(LEFT(G85,3)="INC",VLOOKUP(VALUE(RIGHT(G85,3)),#REF!,5,FALSE),IF(LEFT(G85,3)="ELE",VLOOKUP(VALUE(RIGHT(G85,3)),#REF!,5,FALSE),IF(LEFT(G85,3)="CAB",VLOOKUP(VALUE(RIGHT(G85,3)),'ADM-COMP'!B:J,5,FALSE),IF(LEFT(G85,3)="SEG",VLOOKUP(VALUE(RIGHT(G85,3)),#REF!,5,FALSE),IF(LEFT(G85,3)="CLI",VLOOKUP(VALUE(RIGHT(G85,3)),#REF!,5,FALSE),IF(LEFT(G85,4)="IMPL",VLOOKUP(VALUE(RIGHT(G85,3)),#REF!,5,FALSE),IF(LEFT(G85,4)="SPDA",VLOOKUP(VALUE(RIGHT(G85,3)),'SPDA-COMP'!B:J,5,FALSE),IF(LEFT(G85,4)="SDAI",VLOOKUP(VALUE(RIGHT(G85,3)),#REF!,5,FALSE),IF(LEFT(G85,5)="IMPER",VLOOKUP(VALUE(RIGHT(G85,3)),#REF!,5,FALSE),IF(LEFT(G85,5)="LABOR",VLOOKUP(VALUE(RIGHT(G85,6)),#REF!,6,FALSE))))))))))))))))</f>
        <v>#REF!</v>
      </c>
      <c r="D85" s="74" t="e">
        <f>ROUND(VLOOKUP(A85,#REF!,8,FALSE),2)</f>
        <v>#REF!</v>
      </c>
      <c r="E85" s="74" t="e">
        <f>IF(LEFT(G85,3)="ARQ",VLOOKUP(VALUE(RIGHT(G85,3)),#REF!,9,FALSE),IF(LEFT(G85,3)="SCI",VLOOKUP(VALUE(RIGHT(G85,3)),#REF!,9,FALSE),IF(LEFT(G85,3)="SCE",VLOOKUP(VALUE(RIGHT(G85,3)),#REF!,9,FALSE),IF(LEFT(G85,3)="EST",VLOOKUP(VALUE(RIGHT(G85,3)),#REF!,9,FALSE),IF(LEFT(G85,3)="HID",VLOOKUP(VALUE(RIGHT(G85,3)),#REF!,9,FALSE),IF(LEFT(G85,3)="INC",VLOOKUP(VALUE(RIGHT(G85,3)),#REF!,9,FALSE),IF(LEFT(G85,3)="ELE",VLOOKUP(VALUE(RIGHT(G85,3)),#REF!,9,FALSE),IF(LEFT(G85,3)="CAB",VLOOKUP(VALUE(RIGHT(G85,3)),'ADM-COMP'!B:J,9,FALSE),IF(LEFT(G85,3)="SEG",VLOOKUP(VALUE(RIGHT(G85,3)),#REF!,9,FALSE),IF(LEFT(G85,3)="CLI",VLOOKUP(VALUE(RIGHT(G85,3)),#REF!,9,FALSE),IF(LEFT(G85,4)="IMPL",VLOOKUP(VALUE(RIGHT(G85,3)),#REF!,9,FALSE),IF(LEFT(G85,4)="SPDA",VLOOKUP(VALUE(RIGHT(G85,3)),'SPDA-COMP'!B:J,9,FALSE),IF(LEFT(G85,4)="SDAI",VLOOKUP(VALUE(RIGHT(G85,3)),#REF!,9,FALSE),IF(LEFT(G85,5)="IMPER",VLOOKUP(VALUE(RIGHT(G85,3)),#REF!,9,FALSE),IF(LEFT(G85,5)="LABOR",VLOOKUP(VALUE(RIGHT(G85,6)),#REF!,4,FALSE))))))))))))))))</f>
        <v>#REF!</v>
      </c>
      <c r="F85" s="31" t="e">
        <f t="shared" si="1"/>
        <v>#REF!</v>
      </c>
      <c r="G85" s="84" t="s">
        <v>972</v>
      </c>
      <c r="H85" s="51"/>
    </row>
    <row r="86" spans="1:8" s="80" customFormat="1">
      <c r="A86" s="37" t="s">
        <v>1045</v>
      </c>
      <c r="B86" s="29" t="e">
        <f>IF(LEFT(G86,3)="ARQ",VLOOKUP(VALUE(RIGHT(G86,3)),#REF!,4,FALSE),IF(LEFT(G86,3)="SCI",VLOOKUP(VALUE(RIGHT(G86,3)),#REF!,4,FALSE),IF(LEFT(G86,3)="SCE",VLOOKUP(VALUE(RIGHT(G86,3)),#REF!,4,FALSE),IF(LEFT(G86,3)="EST",VLOOKUP(VALUE(RIGHT(G86,3)),#REF!,4,FALSE),IF(LEFT(G86,3)="HID",VLOOKUP(VALUE(RIGHT(G86,3)),#REF!,4,FALSE),IF(LEFT(G86,3)="INC",VLOOKUP(VALUE(RIGHT(G86,3)),#REF!,4,FALSE),IF(LEFT(G86,3)="ELE",VLOOKUP(VALUE(RIGHT(G86,3)),#REF!,4,FALSE),IF(LEFT(G86,3)="CAB",VLOOKUP(VALUE(RIGHT(G86,3)),'ADM-COMP'!B:J,4,FALSE),IF(LEFT(G86,3)="SEG",VLOOKUP(VALUE(RIGHT(G86,3)),#REF!,4,FALSE),IF(LEFT(G86,3)="CLI",VLOOKUP(VALUE(RIGHT(G86,3)),#REF!,4,FALSE),IF(LEFT(G86,4)="IMPL",VLOOKUP(VALUE(RIGHT(G86,3)),#REF!,4,FALSE),IF(LEFT(G86,4)="SPDA",VLOOKUP(VALUE(RIGHT(G86,3)),'SPDA-COMP'!B:J,4,FALSE),IF(LEFT(G86,4)="SDAI",VLOOKUP(VALUE(RIGHT(G86,3)),#REF!,4,FALSE),IF(LEFT(G86,5)="IMPER",VLOOKUP(VALUE(RIGHT(G86,3)),#REF!,4,FALSE),IF(LEFT(G86,5)="LABOR",VLOOKUP(VALUE(RIGHT(G86,6)),#REF!,5,FALSE))))))))))))))))</f>
        <v>#REF!</v>
      </c>
      <c r="C86" s="30" t="e">
        <f>IF(LEFT(G86,3)="ARQ",VLOOKUP(VALUE(RIGHT(G86,3)),#REF!,5,FALSE),IF(LEFT(G86,3)="SCI",VLOOKUP(VALUE(RIGHT(G86,3)),#REF!,5,FALSE),IF(LEFT(G86,3)="SCE",VLOOKUP(VALUE(RIGHT(G86,3)),#REF!,5,FALSE),IF(LEFT(G86,3)="EST",VLOOKUP(VALUE(RIGHT(G86,3)),#REF!,5,FALSE),IF(LEFT(G86,3)="HID",VLOOKUP(VALUE(RIGHT(G86,3)),#REF!,5,FALSE),IF(LEFT(G86,3)="INC",VLOOKUP(VALUE(RIGHT(G86,3)),#REF!,5,FALSE),IF(LEFT(G86,3)="ELE",VLOOKUP(VALUE(RIGHT(G86,3)),#REF!,5,FALSE),IF(LEFT(G86,3)="CAB",VLOOKUP(VALUE(RIGHT(G86,3)),'ADM-COMP'!B:J,5,FALSE),IF(LEFT(G86,3)="SEG",VLOOKUP(VALUE(RIGHT(G86,3)),#REF!,5,FALSE),IF(LEFT(G86,3)="CLI",VLOOKUP(VALUE(RIGHT(G86,3)),#REF!,5,FALSE),IF(LEFT(G86,4)="IMPL",VLOOKUP(VALUE(RIGHT(G86,3)),#REF!,5,FALSE),IF(LEFT(G86,4)="SPDA",VLOOKUP(VALUE(RIGHT(G86,3)),'SPDA-COMP'!B:J,5,FALSE),IF(LEFT(G86,4)="SDAI",VLOOKUP(VALUE(RIGHT(G86,3)),#REF!,5,FALSE),IF(LEFT(G86,5)="IMPER",VLOOKUP(VALUE(RIGHT(G86,3)),#REF!,5,FALSE),IF(LEFT(G86,5)="LABOR",VLOOKUP(VALUE(RIGHT(G86,6)),#REF!,6,FALSE))))))))))))))))</f>
        <v>#REF!</v>
      </c>
      <c r="D86" s="74" t="e">
        <f>ROUND(VLOOKUP(A86,#REF!,8,FALSE),2)</f>
        <v>#REF!</v>
      </c>
      <c r="E86" s="74" t="e">
        <f>IF(LEFT(G86,3)="ARQ",VLOOKUP(VALUE(RIGHT(G86,3)),#REF!,9,FALSE),IF(LEFT(G86,3)="SCI",VLOOKUP(VALUE(RIGHT(G86,3)),#REF!,9,FALSE),IF(LEFT(G86,3)="SCE",VLOOKUP(VALUE(RIGHT(G86,3)),#REF!,9,FALSE),IF(LEFT(G86,3)="EST",VLOOKUP(VALUE(RIGHT(G86,3)),#REF!,9,FALSE),IF(LEFT(G86,3)="HID",VLOOKUP(VALUE(RIGHT(G86,3)),#REF!,9,FALSE),IF(LEFT(G86,3)="INC",VLOOKUP(VALUE(RIGHT(G86,3)),#REF!,9,FALSE),IF(LEFT(G86,3)="ELE",VLOOKUP(VALUE(RIGHT(G86,3)),#REF!,9,FALSE),IF(LEFT(G86,3)="CAB",VLOOKUP(VALUE(RIGHT(G86,3)),'ADM-COMP'!B:J,9,FALSE),IF(LEFT(G86,3)="SEG",VLOOKUP(VALUE(RIGHT(G86,3)),#REF!,9,FALSE),IF(LEFT(G86,3)="CLI",VLOOKUP(VALUE(RIGHT(G86,3)),#REF!,9,FALSE),IF(LEFT(G86,4)="IMPL",VLOOKUP(VALUE(RIGHT(G86,3)),#REF!,9,FALSE),IF(LEFT(G86,4)="SPDA",VLOOKUP(VALUE(RIGHT(G86,3)),'SPDA-COMP'!B:J,9,FALSE),IF(LEFT(G86,4)="SDAI",VLOOKUP(VALUE(RIGHT(G86,3)),#REF!,9,FALSE),IF(LEFT(G86,5)="IMPER",VLOOKUP(VALUE(RIGHT(G86,3)),#REF!,9,FALSE),IF(LEFT(G86,5)="LABOR",VLOOKUP(VALUE(RIGHT(G86,6)),#REF!,4,FALSE))))))))))))))))</f>
        <v>#REF!</v>
      </c>
      <c r="F86" s="31" t="e">
        <f t="shared" si="1"/>
        <v>#REF!</v>
      </c>
      <c r="G86" s="152" t="s">
        <v>1047</v>
      </c>
      <c r="H86" s="51"/>
    </row>
    <row r="87" spans="1:8" s="11" customFormat="1">
      <c r="A87" s="37" t="s">
        <v>515</v>
      </c>
      <c r="B87" s="29" t="e">
        <f>IF(LEFT(G87,3)="ARQ",VLOOKUP(VALUE(RIGHT(G87,3)),#REF!,4,FALSE),IF(LEFT(G87,3)="SCI",VLOOKUP(VALUE(RIGHT(G87,3)),#REF!,4,FALSE),IF(LEFT(G87,3)="SCE",VLOOKUP(VALUE(RIGHT(G87,3)),#REF!,4,FALSE),IF(LEFT(G87,3)="EST",VLOOKUP(VALUE(RIGHT(G87,3)),#REF!,4,FALSE),IF(LEFT(G87,3)="HID",VLOOKUP(VALUE(RIGHT(G87,3)),#REF!,4,FALSE),IF(LEFT(G87,3)="INC",VLOOKUP(VALUE(RIGHT(G87,3)),#REF!,4,FALSE),IF(LEFT(G87,3)="ELE",VLOOKUP(VALUE(RIGHT(G87,3)),#REF!,4,FALSE),IF(LEFT(G87,3)="CAB",VLOOKUP(VALUE(RIGHT(G87,3)),'ADM-COMP'!B:J,4,FALSE),IF(LEFT(G87,3)="SEG",VLOOKUP(VALUE(RIGHT(G87,3)),#REF!,4,FALSE),IF(LEFT(G87,3)="CLI",VLOOKUP(VALUE(RIGHT(G87,3)),#REF!,4,FALSE),IF(LEFT(G87,4)="IMPL",VLOOKUP(VALUE(RIGHT(G87,3)),#REF!,4,FALSE),IF(LEFT(G87,4)="SPDA",VLOOKUP(VALUE(RIGHT(G87,3)),'SPDA-COMP'!B:J,4,FALSE),IF(LEFT(G87,4)="SDAI",VLOOKUP(VALUE(RIGHT(G87,3)),#REF!,4,FALSE),IF(LEFT(G87,5)="IMPER",VLOOKUP(VALUE(RIGHT(G87,3)),#REF!,4,FALSE),IF(LEFT(G87,5)="LABOR",VLOOKUP(VALUE(RIGHT(G87,6)),#REF!,5,FALSE))))))))))))))))</f>
        <v>#REF!</v>
      </c>
      <c r="C87" s="30" t="e">
        <f>IF(LEFT(G87,3)="ARQ",VLOOKUP(VALUE(RIGHT(G87,3)),#REF!,5,FALSE),IF(LEFT(G87,3)="SCI",VLOOKUP(VALUE(RIGHT(G87,3)),#REF!,5,FALSE),IF(LEFT(G87,3)="SCE",VLOOKUP(VALUE(RIGHT(G87,3)),#REF!,5,FALSE),IF(LEFT(G87,3)="EST",VLOOKUP(VALUE(RIGHT(G87,3)),#REF!,5,FALSE),IF(LEFT(G87,3)="HID",VLOOKUP(VALUE(RIGHT(G87,3)),#REF!,5,FALSE),IF(LEFT(G87,3)="INC",VLOOKUP(VALUE(RIGHT(G87,3)),#REF!,5,FALSE),IF(LEFT(G87,3)="ELE",VLOOKUP(VALUE(RIGHT(G87,3)),#REF!,5,FALSE),IF(LEFT(G87,3)="CAB",VLOOKUP(VALUE(RIGHT(G87,3)),'ADM-COMP'!B:J,5,FALSE),IF(LEFT(G87,3)="SEG",VLOOKUP(VALUE(RIGHT(G87,3)),#REF!,5,FALSE),IF(LEFT(G87,3)="CLI",VLOOKUP(VALUE(RIGHT(G87,3)),#REF!,5,FALSE),IF(LEFT(G87,4)="IMPL",VLOOKUP(VALUE(RIGHT(G87,3)),#REF!,5,FALSE),IF(LEFT(G87,4)="SPDA",VLOOKUP(VALUE(RIGHT(G87,3)),'SPDA-COMP'!B:J,5,FALSE),IF(LEFT(G87,4)="SDAI",VLOOKUP(VALUE(RIGHT(G87,3)),#REF!,5,FALSE),IF(LEFT(G87,5)="IMPER",VLOOKUP(VALUE(RIGHT(G87,3)),#REF!,5,FALSE),IF(LEFT(G87,5)="LABOR",VLOOKUP(VALUE(RIGHT(G87,6)),#REF!,6,FALSE))))))))))))))))</f>
        <v>#REF!</v>
      </c>
      <c r="D87" s="74" t="e">
        <f>ROUND(VLOOKUP(A87,#REF!,8,FALSE),2)</f>
        <v>#REF!</v>
      </c>
      <c r="E87" s="74" t="e">
        <f>IF(LEFT(G87,3)="ARQ",VLOOKUP(VALUE(RIGHT(G87,3)),#REF!,9,FALSE),IF(LEFT(G87,3)="SCI",VLOOKUP(VALUE(RIGHT(G87,3)),#REF!,9,FALSE),IF(LEFT(G87,3)="SCE",VLOOKUP(VALUE(RIGHT(G87,3)),#REF!,9,FALSE),IF(LEFT(G87,3)="EST",VLOOKUP(VALUE(RIGHT(G87,3)),#REF!,9,FALSE),IF(LEFT(G87,3)="HID",VLOOKUP(VALUE(RIGHT(G87,3)),#REF!,9,FALSE),IF(LEFT(G87,3)="INC",VLOOKUP(VALUE(RIGHT(G87,3)),#REF!,9,FALSE),IF(LEFT(G87,3)="ELE",VLOOKUP(VALUE(RIGHT(G87,3)),#REF!,9,FALSE),IF(LEFT(G87,3)="CAB",VLOOKUP(VALUE(RIGHT(G87,3)),'ADM-COMP'!B:J,9,FALSE),IF(LEFT(G87,3)="SEG",VLOOKUP(VALUE(RIGHT(G87,3)),#REF!,9,FALSE),IF(LEFT(G87,3)="CLI",VLOOKUP(VALUE(RIGHT(G87,3)),#REF!,9,FALSE),IF(LEFT(G87,4)="IMPL",VLOOKUP(VALUE(RIGHT(G87,3)),#REF!,9,FALSE),IF(LEFT(G87,4)="SPDA",VLOOKUP(VALUE(RIGHT(G87,3)),'SPDA-COMP'!B:J,9,FALSE),IF(LEFT(G87,4)="SDAI",VLOOKUP(VALUE(RIGHT(G87,3)),#REF!,9,FALSE),IF(LEFT(G87,5)="IMPER",VLOOKUP(VALUE(RIGHT(G87,3)),#REF!,9,FALSE),IF(LEFT(G87,5)="LABOR",VLOOKUP(VALUE(RIGHT(G87,6)),#REF!,4,FALSE))))))))))))))))</f>
        <v>#REF!</v>
      </c>
      <c r="F87" s="31" t="e">
        <f t="shared" si="1"/>
        <v>#REF!</v>
      </c>
      <c r="G87" s="38" t="s">
        <v>392</v>
      </c>
      <c r="H87" s="51"/>
    </row>
    <row r="88" spans="1:8" s="11" customFormat="1">
      <c r="A88" s="100" t="s">
        <v>692</v>
      </c>
      <c r="B88" s="86" t="e">
        <f>IF(LEFT(G88,3)="ARQ",VLOOKUP(VALUE(RIGHT(G88,3)),#REF!,4,FALSE),IF(LEFT(G88,3)="EQP",VLOOKUP(VALUE(RIGHT(G88,3)),#REF!,4,FALSE),IF(LEFT(G88,3)="SCE",VLOOKUP(VALUE(RIGHT(G88,3)),#REF!,4,FALSE),IF(LEFT(G88,3)="EST",VLOOKUP(VALUE(RIGHT(G88,3)),#REF!,4,FALSE),IF(LEFT(G88,3)="HID",VLOOKUP(VALUE(RIGHT(G88,3)),#REF!,4,FALSE),IF(LEFT(G88,3)="INC",VLOOKUP(VALUE(RIGHT(G88,3)),#REF!,4,FALSE),IF(LEFT(G88,3)="ELE",VLOOKUP(VALUE(RIGHT(G88,3)),#REF!,4,FALSE),IF(LEFT(G88,3)="CAB",VLOOKUP(VALUE(RIGHT(G88,3)),'ADM-COMP'!B:J,4,FALSE),IF(LEFT(G88,3)="SEG",VLOOKUP(VALUE(RIGHT(G88,3)),#REF!,4,FALSE),IF(LEFT(G88,3)="CLI",VLOOKUP(VALUE(RIGHT(G88,3)),#REF!,4,FALSE),IF(LEFT(G88,4)="IMPL",VLOOKUP(VALUE(RIGHT(G88,3)),#REF!,4,FALSE),IF(LEFT(G88,4)="SPDA",VLOOKUP(VALUE(RIGHT(G88,3)),'SPDA-COMP'!B:J,4,FALSE),IF(LEFT(G88,4)="SDAI",VLOOKUP(VALUE(RIGHT(G88,3)),#REF!,4,FALSE),IF(LEFT(G88,5)="IMPER",VLOOKUP(VALUE(RIGHT(G88,3)),#REF!,4,FALSE),IF(LEFT(G88,5)="LABOR",VLOOKUP(VALUE(RIGHT(G88,6)),#REF!,5,FALSE))))))))))))))))</f>
        <v>#REF!</v>
      </c>
      <c r="C88" s="30" t="e">
        <f>IF(LEFT(G88,3)="ARQ",VLOOKUP(VALUE(RIGHT(G88,3)),#REF!,5,FALSE),IF(LEFT(G88,3)="eqp",VLOOKUP(VALUE(RIGHT(G88,3)),#REF!,5,FALSE),IF(LEFT(G88,3)="SCE",VLOOKUP(VALUE(RIGHT(G88,3)),#REF!,5,FALSE),IF(LEFT(G88,3)="EST",VLOOKUP(VALUE(RIGHT(G88,3)),#REF!,5,FALSE),IF(LEFT(G88,3)="HID",VLOOKUP(VALUE(RIGHT(G88,3)),#REF!,5,FALSE),IF(LEFT(G88,3)="INC",VLOOKUP(VALUE(RIGHT(G88,3)),#REF!,5,FALSE),IF(LEFT(G88,3)="ELE",VLOOKUP(VALUE(RIGHT(G88,3)),#REF!,5,FALSE),IF(LEFT(G88,3)="CAB",VLOOKUP(VALUE(RIGHT(G88,3)),'ADM-COMP'!B:J,5,FALSE),IF(LEFT(G88,3)="SEG",VLOOKUP(VALUE(RIGHT(G88,3)),#REF!,5,FALSE),IF(LEFT(G88,3)="CLI",VLOOKUP(VALUE(RIGHT(G88,3)),#REF!,5,FALSE),IF(LEFT(G88,4)="IMPL",VLOOKUP(VALUE(RIGHT(G88,3)),#REF!,5,FALSE),IF(LEFT(G88,4)="SPDA",VLOOKUP(VALUE(RIGHT(G88,3)),'SPDA-COMP'!B:J,5,FALSE),IF(LEFT(G88,4)="SDAI",VLOOKUP(VALUE(RIGHT(G88,3)),#REF!,5,FALSE),IF(LEFT(G88,5)="IMPER",VLOOKUP(VALUE(RIGHT(G88,3)),#REF!,5,FALSE),IF(LEFT(G88,5)="LABOR",VLOOKUP(VALUE(RIGHT(G88,6)),#REF!,6,FALSE))))))))))))))))</f>
        <v>#REF!</v>
      </c>
      <c r="D88" s="74" t="e">
        <f>ROUND(VLOOKUP(A88,#REF!,8,FALSE),2)</f>
        <v>#REF!</v>
      </c>
      <c r="E88" s="74" t="e">
        <f>IF(LEFT(G88,3)="ARQ",VLOOKUP(VALUE(RIGHT(G88,3)),#REF!,9,FALSE),IF(LEFT(G88,3)="eqp",VLOOKUP(VALUE(RIGHT(G88,3)),#REF!,9,FALSE),IF(LEFT(G88,3)="SCE",VLOOKUP(VALUE(RIGHT(G88,3)),#REF!,9,FALSE),IF(LEFT(G88,3)="EST",VLOOKUP(VALUE(RIGHT(G88,3)),#REF!,9,FALSE),IF(LEFT(G88,3)="HID",VLOOKUP(VALUE(RIGHT(G88,3)),#REF!,9,FALSE),IF(LEFT(G88,3)="INC",VLOOKUP(VALUE(RIGHT(G88,3)),#REF!,9,FALSE),IF(LEFT(G88,3)="ELE",VLOOKUP(VALUE(RIGHT(G88,3)),#REF!,9,FALSE),IF(LEFT(G88,3)="CAB",VLOOKUP(VALUE(RIGHT(G88,3)),'ADM-COMP'!B:J,9,FALSE),IF(LEFT(G88,3)="SEG",VLOOKUP(VALUE(RIGHT(G88,3)),#REF!,9,FALSE),IF(LEFT(G88,3)="CLI",VLOOKUP(VALUE(RIGHT(G88,3)),#REF!,9,FALSE),IF(LEFT(G88,4)="IMPL",VLOOKUP(VALUE(RIGHT(G88,3)),#REF!,9,FALSE),IF(LEFT(G88,4)="SPDA",VLOOKUP(VALUE(RIGHT(G88,3)),'SPDA-COMP'!B:J,9,FALSE),IF(LEFT(G88,4)="SDAI",VLOOKUP(VALUE(RIGHT(G88,3)),#REF!,9,FALSE),IF(LEFT(G88,5)="IMPER",VLOOKUP(VALUE(RIGHT(G88,3)),#REF!,9,FALSE),IF(LEFT(G88,5)="LABOR",VLOOKUP(VALUE(RIGHT(G88,6)),#REF!,4,FALSE))))))))))))))))</f>
        <v>#REF!</v>
      </c>
      <c r="F88" s="31" t="e">
        <f t="shared" si="1"/>
        <v>#REF!</v>
      </c>
      <c r="G88" s="152" t="s">
        <v>732</v>
      </c>
      <c r="H88" s="51"/>
    </row>
    <row r="89" spans="1:8" s="11" customFormat="1">
      <c r="A89" s="100" t="s">
        <v>743</v>
      </c>
      <c r="B89" s="29" t="e">
        <f>IF(LEFT(G89,3)="ARQ",VLOOKUP(VALUE(RIGHT(G89,3)),#REF!,4,FALSE),IF(LEFT(G89,3)="SCI",VLOOKUP(VALUE(RIGHT(G89,3)),'ADM-COMP'!B:J,4,FALSE),IF(LEFT(G89,3)="SCE",VLOOKUP(VALUE(RIGHT(G89,3)),#REF!,4,FALSE),IF(LEFT(G89,3)="EST",VLOOKUP(VALUE(RIGHT(G89,3)),#REF!,4,FALSE),IF(LEFT(G89,3)="HID",VLOOKUP(VALUE(RIGHT(G89,3)),#REF!,4,FALSE),IF(LEFT(G89,3)="INC",VLOOKUP(VALUE(RIGHT(G89,3)),#REF!,4,FALSE),IF(LEFT(G89,3)="ELE",VLOOKUP(VALUE(RIGHT(G89,3)),#REF!,4,FALSE),IF(LEFT(G89,3)="CAB",VLOOKUP(VALUE(RIGHT(G89,3)),#REF!,4,FALSE),IF(LEFT(G89,3)="SEG",VLOOKUP(VALUE(RIGHT(G89,3)),#REF!,4,FALSE),IF(LEFT(G89,3)="CLI",VLOOKUP(VALUE(RIGHT(G89,3)),#REF!,4,FALSE),IF(LEFT(G89,4)="IMPL",VLOOKUP(VALUE(RIGHT(G89,3)),#REF!,4,FALSE),IF(LEFT(G89,4)="SPDA",VLOOKUP(VALUE(RIGHT(G89,3)),'SPDA-COMP'!B:J,4,FALSE),IF(LEFT(G89,4)="SDAI",VLOOKUP(VALUE(RIGHT(G89,3)),#REF!,4,FALSE),IF(LEFT(G89,5)="CHENF",VLOOKUP(VALUE(RIGHT(G89,3)),#REF!,4,FALSE),IF(LEFT(G89,5)="IMPER",VLOOKUP(VALUE(RIGHT(G89,3)),#REF!,4,FALSE),IF(LEFT(G89,5)="LABOR",VLOOKUP(VALUE(RIGHT(G89,6)),#REF!,5,FALSE)))))))))))))))))</f>
        <v>#REF!</v>
      </c>
      <c r="C89" s="30" t="e">
        <f>IF(LEFT(G89,3)="ARQ",VLOOKUP(VALUE(RIGHT(G89,3)),#REF!,5,FALSE),IF(LEFT(G89,3)="SCI",VLOOKUP(VALUE(RIGHT(G89,3)),'ADM-COMP'!B:J,5,FALSE),IF(LEFT(G89,3)="SCE",VLOOKUP(VALUE(RIGHT(G89,3)),#REF!,5,FALSE),IF(LEFT(G89,3)="EST",VLOOKUP(VALUE(RIGHT(G89,3)),#REF!,5,FALSE),IF(LEFT(G89,3)="HID",VLOOKUP(VALUE(RIGHT(G89,3)),#REF!,5,FALSE),IF(LEFT(G89,3)="INC",VLOOKUP(VALUE(RIGHT(G89,3)),#REF!,5,FALSE),IF(LEFT(G89,3)="ELE",VLOOKUP(VALUE(RIGHT(G89,3)),#REF!,5,FALSE),IF(LEFT(G89,3)="CAB",VLOOKUP(VALUE(RIGHT(G89,3)),#REF!,5,FALSE),IF(LEFT(G89,3)="SEG",VLOOKUP(VALUE(RIGHT(G89,3)),#REF!,5,FALSE),IF(LEFT(G89,3)="CLI",VLOOKUP(VALUE(RIGHT(G89,3)),#REF!,5,FALSE),IF(LEFT(G89,4)="IMPL",VLOOKUP(VALUE(RIGHT(G89,3)),#REF!,5,FALSE),IF(LEFT(G89,4)="SPDA",VLOOKUP(VALUE(RIGHT(G89,3)),'SPDA-COMP'!B:J,5,FALSE),IF(LEFT(G89,4)="SDAI",VLOOKUP(VALUE(RIGHT(G89,3)),#REF!,5,FALSE),IF(LEFT(G89,5)="CHENF",VLOOKUP(VALUE(RIGHT(G89,3)),#REF!,5,FALSE),IF(LEFT(G89,5)="IMPER",VLOOKUP(VALUE(RIGHT(G89,3)),#REF!,5,FALSE),IF(LEFT(G89,5)="LABOR",VLOOKUP(VALUE(RIGHT(G89,6)),#REF!,6,FALSE)))))))))))))))))</f>
        <v>#REF!</v>
      </c>
      <c r="D89" s="74" t="e">
        <f>ROUND(VLOOKUP(A89,#REF!,8,FALSE),2)</f>
        <v>#REF!</v>
      </c>
      <c r="E89" s="74" t="e">
        <f>IF(LEFT(G89,3)="ARQ",VLOOKUP(VALUE(RIGHT(G89,3)),#REF!,9,FALSE),IF(LEFT(G89,3)="SCI",VLOOKUP(VALUE(RIGHT(G89,3)),'ADM-COMP'!B:J,9,FALSE),IF(LEFT(G89,3)="SCE",VLOOKUP(VALUE(RIGHT(G89,3)),#REF!,9,FALSE),IF(LEFT(G89,3)="EST",VLOOKUP(VALUE(RIGHT(G89,3)),#REF!,9,FALSE),IF(LEFT(G89,3)="HID",VLOOKUP(VALUE(RIGHT(G89,3)),#REF!,9,FALSE),IF(LEFT(G89,3)="INC",VLOOKUP(VALUE(RIGHT(G89,3)),#REF!,9,FALSE),IF(LEFT(G89,3)="ELE",VLOOKUP(VALUE(RIGHT(G89,3)),#REF!,9,FALSE),IF(LEFT(G89,3)="CAB",VLOOKUP(VALUE(RIGHT(G89,3)),#REF!,9,FALSE),IF(LEFT(G89,3)="SEG",VLOOKUP(VALUE(RIGHT(G89,3)),#REF!,9,FALSE),IF(LEFT(G89,3)="CLI",VLOOKUP(VALUE(RIGHT(G89,3)),#REF!,9,FALSE),IF(LEFT(G89,4)="IMPL",VLOOKUP(VALUE(RIGHT(G89,3)),#REF!,9,FALSE),IF(LEFT(G89,4)="SPDA",VLOOKUP(VALUE(RIGHT(G89,3)),'SPDA-COMP'!B:J,9,FALSE),IF(LEFT(G89,4)="SDAI",VLOOKUP(VALUE(RIGHT(G89,3)),#REF!,9,FALSE),IF(LEFT(G89,5)="CHENF",VLOOKUP(VALUE(RIGHT(G89,3)),#REF!,9,FALSE),IF(LEFT(G89,5)="IMPER",VLOOKUP(VALUE(RIGHT(G89,3)),#REF!,9,FALSE),IF(LEFT(G89,5)="LABOR",VLOOKUP(VALUE(RIGHT(G89,6)),#REF!,4,FALSE)))))))))))))))))</f>
        <v>#REF!</v>
      </c>
      <c r="F89" s="31" t="e">
        <f t="shared" si="1"/>
        <v>#REF!</v>
      </c>
      <c r="G89" s="152" t="s">
        <v>761</v>
      </c>
      <c r="H89" s="51"/>
    </row>
    <row r="90" spans="1:8" s="11" customFormat="1">
      <c r="A90" s="37" t="s">
        <v>340</v>
      </c>
      <c r="B90" s="29" t="e">
        <f>IF(LEFT(G90,3)="ARQ",VLOOKUP(VALUE(RIGHT(G90,3)),#REF!,4,FALSE),IF(LEFT(G90,3)="SCI",VLOOKUP(VALUE(RIGHT(G90,3)),#REF!,4,FALSE),IF(LEFT(G90,3)="SCE",VLOOKUP(VALUE(RIGHT(G90,3)),#REF!,4,FALSE),IF(LEFT(G90,3)="EST",VLOOKUP(VALUE(RIGHT(G90,3)),#REF!,4,FALSE),IF(LEFT(G90,3)="HID",VLOOKUP(VALUE(RIGHT(G90,3)),#REF!,4,FALSE),IF(LEFT(G90,3)="INC",VLOOKUP(VALUE(RIGHT(G90,3)),#REF!,4,FALSE),IF(LEFT(G90,3)="ELE",VLOOKUP(VALUE(RIGHT(G90,3)),#REF!,4,FALSE),IF(LEFT(G90,3)="CAB",VLOOKUP(VALUE(RIGHT(G90,3)),'ADM-COMP'!B:J,4,FALSE),IF(LEFT(G90,3)="SEG",VLOOKUP(VALUE(RIGHT(G90,3)),#REF!,4,FALSE),IF(LEFT(G90,3)="CLI",VLOOKUP(VALUE(RIGHT(G90,3)),#REF!,4,FALSE),IF(LEFT(G90,4)="IMPL",VLOOKUP(VALUE(RIGHT(G90,3)),#REF!,4,FALSE),IF(LEFT(G90,4)="SPDA",VLOOKUP(VALUE(RIGHT(G90,3)),'SPDA-COMP'!B:J,4,FALSE),IF(LEFT(G90,4)="SDAI",VLOOKUP(VALUE(RIGHT(G90,3)),#REF!,4,FALSE),IF(LEFT(G90,5)="IMPER",VLOOKUP(VALUE(RIGHT(G90,3)),#REF!,4,FALSE),IF(LEFT(G90,5)="LABOR",VLOOKUP(VALUE(RIGHT(G90,6)),#REF!,5,FALSE))))))))))))))))</f>
        <v>#REF!</v>
      </c>
      <c r="C90" s="30" t="e">
        <f>IF(LEFT(G90,3)="ARQ",VLOOKUP(VALUE(RIGHT(G90,3)),#REF!,5,FALSE),IF(LEFT(G90,3)="SCI",VLOOKUP(VALUE(RIGHT(G90,3)),#REF!,5,FALSE),IF(LEFT(G90,3)="SCE",VLOOKUP(VALUE(RIGHT(G90,3)),#REF!,5,FALSE),IF(LEFT(G90,3)="EST",VLOOKUP(VALUE(RIGHT(G90,3)),#REF!,5,FALSE),IF(LEFT(G90,3)="HID",VLOOKUP(VALUE(RIGHT(G90,3)),#REF!,5,FALSE),IF(LEFT(G90,3)="INC",VLOOKUP(VALUE(RIGHT(G90,3)),#REF!,5,FALSE),IF(LEFT(G90,3)="ELE",VLOOKUP(VALUE(RIGHT(G90,3)),#REF!,5,FALSE),IF(LEFT(G90,3)="CAB",VLOOKUP(VALUE(RIGHT(G90,3)),'ADM-COMP'!B:J,5,FALSE),IF(LEFT(G90,3)="SEG",VLOOKUP(VALUE(RIGHT(G90,3)),#REF!,5,FALSE),IF(LEFT(G90,3)="CLI",VLOOKUP(VALUE(RIGHT(G90,3)),#REF!,5,FALSE),IF(LEFT(G90,4)="IMPL",VLOOKUP(VALUE(RIGHT(G90,3)),#REF!,5,FALSE),IF(LEFT(G90,4)="SPDA",VLOOKUP(VALUE(RIGHT(G90,3)),'SPDA-COMP'!B:J,5,FALSE),IF(LEFT(G90,4)="SDAI",VLOOKUP(VALUE(RIGHT(G90,3)),#REF!,5,FALSE),IF(LEFT(G90,5)="IMPER",VLOOKUP(VALUE(RIGHT(G90,3)),#REF!,5,FALSE),IF(LEFT(G90,5)="LABOR",VLOOKUP(VALUE(RIGHT(G90,6)),#REF!,6,FALSE))))))))))))))))</f>
        <v>#REF!</v>
      </c>
      <c r="D90" s="74" t="e">
        <f>ROUND(VLOOKUP(A90,#REF!,8,FALSE),2)</f>
        <v>#REF!</v>
      </c>
      <c r="E90" s="74" t="e">
        <f>IF(LEFT(G90,3)="ARQ",VLOOKUP(VALUE(RIGHT(G90,3)),#REF!,9,FALSE),IF(LEFT(G90,3)="SCI",VLOOKUP(VALUE(RIGHT(G90,3)),#REF!,9,FALSE),IF(LEFT(G90,3)="SCE",VLOOKUP(VALUE(RIGHT(G90,3)),#REF!,9,FALSE),IF(LEFT(G90,3)="EST",VLOOKUP(VALUE(RIGHT(G90,3)),#REF!,9,FALSE),IF(LEFT(G90,3)="HID",VLOOKUP(VALUE(RIGHT(G90,3)),#REF!,9,FALSE),IF(LEFT(G90,3)="INC",VLOOKUP(VALUE(RIGHT(G90,3)),#REF!,9,FALSE),IF(LEFT(G90,3)="ELE",VLOOKUP(VALUE(RIGHT(G90,3)),#REF!,9,FALSE),IF(LEFT(G90,3)="CAB",VLOOKUP(VALUE(RIGHT(G90,3)),'ADM-COMP'!B:J,9,FALSE),IF(LEFT(G90,3)="SEG",VLOOKUP(VALUE(RIGHT(G90,3)),#REF!,9,FALSE),IF(LEFT(G90,3)="CLI",VLOOKUP(VALUE(RIGHT(G90,3)),#REF!,9,FALSE),IF(LEFT(G90,4)="IMPL",VLOOKUP(VALUE(RIGHT(G90,3)),#REF!,9,FALSE),IF(LEFT(G90,4)="SPDA",VLOOKUP(VALUE(RIGHT(G90,3)),'SPDA-COMP'!B:J,9,FALSE),IF(LEFT(G90,4)="SDAI",VLOOKUP(VALUE(RIGHT(G90,3)),#REF!,9,FALSE),IF(LEFT(G90,5)="IMPER",VLOOKUP(VALUE(RIGHT(G90,3)),#REF!,9,FALSE),IF(LEFT(G90,5)="LABOR",VLOOKUP(VALUE(RIGHT(G90,6)),#REF!,4,FALSE))))))))))))))))</f>
        <v>#REF!</v>
      </c>
      <c r="F90" s="31" t="e">
        <f t="shared" si="1"/>
        <v>#REF!</v>
      </c>
      <c r="G90" s="152" t="s">
        <v>1217</v>
      </c>
      <c r="H90" s="51"/>
    </row>
    <row r="91" spans="1:8" s="11" customFormat="1" ht="25.5">
      <c r="A91" s="37" t="s">
        <v>523</v>
      </c>
      <c r="B91" s="29" t="e">
        <f>IF(LEFT(G91,3)="ARQ",VLOOKUP(VALUE(RIGHT(G91,3)),#REF!,4,FALSE),IF(LEFT(G91,3)="SCI",VLOOKUP(VALUE(RIGHT(G91,3)),#REF!,4,FALSE),IF(LEFT(G91,3)="SCE",VLOOKUP(VALUE(RIGHT(G91,3)),#REF!,4,FALSE),IF(LEFT(G91,3)="EST",VLOOKUP(VALUE(RIGHT(G91,3)),#REF!,4,FALSE),IF(LEFT(G91,3)="HID",VLOOKUP(VALUE(RIGHT(G91,3)),#REF!,4,FALSE),IF(LEFT(G91,3)="INC",VLOOKUP(VALUE(RIGHT(G91,3)),#REF!,4,FALSE),IF(LEFT(G91,3)="ELE",VLOOKUP(VALUE(RIGHT(G91,3)),#REF!,4,FALSE),IF(LEFT(G91,3)="CAB",VLOOKUP(VALUE(RIGHT(G91,3)),'ADM-COMP'!B:J,4,FALSE),IF(LEFT(G91,3)="SEG",VLOOKUP(VALUE(RIGHT(G91,3)),#REF!,4,FALSE),IF(LEFT(G91,3)="CLI",VLOOKUP(VALUE(RIGHT(G91,3)),#REF!,4,FALSE),IF(LEFT(G91,4)="IMPL",VLOOKUP(VALUE(RIGHT(G91,3)),#REF!,4,FALSE),IF(LEFT(G91,4)="SPDA",VLOOKUP(VALUE(RIGHT(G91,3)),'SPDA-COMP'!B:J,4,FALSE),IF(LEFT(G91,4)="SDAI",VLOOKUP(VALUE(RIGHT(G91,3)),#REF!,4,FALSE),IF(LEFT(G91,5)="IMPER",VLOOKUP(VALUE(RIGHT(G91,3)),#REF!,4,FALSE),IF(LEFT(G91,5)="LABOR",VLOOKUP(VALUE(RIGHT(G91,6)),#REF!,5,FALSE))))))))))))))))</f>
        <v>#REF!</v>
      </c>
      <c r="C91" s="30" t="e">
        <f>IF(LEFT(G91,3)="ARQ",VLOOKUP(VALUE(RIGHT(G91,3)),#REF!,5,FALSE),IF(LEFT(G91,3)="SCI",VLOOKUP(VALUE(RIGHT(G91,3)),#REF!,5,FALSE),IF(LEFT(G91,3)="SCE",VLOOKUP(VALUE(RIGHT(G91,3)),#REF!,5,FALSE),IF(LEFT(G91,3)="EST",VLOOKUP(VALUE(RIGHT(G91,3)),#REF!,5,FALSE),IF(LEFT(G91,3)="HID",VLOOKUP(VALUE(RIGHT(G91,3)),#REF!,5,FALSE),IF(LEFT(G91,3)="INC",VLOOKUP(VALUE(RIGHT(G91,3)),#REF!,5,FALSE),IF(LEFT(G91,3)="ELE",VLOOKUP(VALUE(RIGHT(G91,3)),#REF!,5,FALSE),IF(LEFT(G91,3)="CAB",VLOOKUP(VALUE(RIGHT(G91,3)),'ADM-COMP'!B:J,5,FALSE),IF(LEFT(G91,3)="SEG",VLOOKUP(VALUE(RIGHT(G91,3)),#REF!,5,FALSE),IF(LEFT(G91,3)="CLI",VLOOKUP(VALUE(RIGHT(G91,3)),#REF!,5,FALSE),IF(LEFT(G91,4)="IMPL",VLOOKUP(VALUE(RIGHT(G91,3)),#REF!,5,FALSE),IF(LEFT(G91,4)="SPDA",VLOOKUP(VALUE(RIGHT(G91,3)),'SPDA-COMP'!B:J,5,FALSE),IF(LEFT(G91,4)="SDAI",VLOOKUP(VALUE(RIGHT(G91,3)),#REF!,5,FALSE),IF(LEFT(G91,5)="IMPER",VLOOKUP(VALUE(RIGHT(G91,3)),#REF!,5,FALSE),IF(LEFT(G91,5)="LABOR",VLOOKUP(VALUE(RIGHT(G91,6)),#REF!,6,FALSE))))))))))))))))</f>
        <v>#REF!</v>
      </c>
      <c r="D91" s="74" t="e">
        <f>ROUND(VLOOKUP(A91,#REF!,8,FALSE),2)</f>
        <v>#REF!</v>
      </c>
      <c r="E91" s="74" t="e">
        <f>IF(LEFT(G91,3)="ARQ",VLOOKUP(VALUE(RIGHT(G91,3)),#REF!,9,FALSE),IF(LEFT(G91,3)="SCI",VLOOKUP(VALUE(RIGHT(G91,3)),#REF!,9,FALSE),IF(LEFT(G91,3)="SCE",VLOOKUP(VALUE(RIGHT(G91,3)),#REF!,9,FALSE),IF(LEFT(G91,3)="EST",VLOOKUP(VALUE(RIGHT(G91,3)),#REF!,9,FALSE),IF(LEFT(G91,3)="HID",VLOOKUP(VALUE(RIGHT(G91,3)),#REF!,9,FALSE),IF(LEFT(G91,3)="INC",VLOOKUP(VALUE(RIGHT(G91,3)),#REF!,9,FALSE),IF(LEFT(G91,3)="ELE",VLOOKUP(VALUE(RIGHT(G91,3)),#REF!,9,FALSE),IF(LEFT(G91,3)="CAB",VLOOKUP(VALUE(RIGHT(G91,3)),'ADM-COMP'!B:J,9,FALSE),IF(LEFT(G91,3)="SEG",VLOOKUP(VALUE(RIGHT(G91,3)),#REF!,9,FALSE),IF(LEFT(G91,3)="CLI",VLOOKUP(VALUE(RIGHT(G91,3)),#REF!,9,FALSE),IF(LEFT(G91,4)="IMPL",VLOOKUP(VALUE(RIGHT(G91,3)),#REF!,9,FALSE),IF(LEFT(G91,4)="SPDA",VLOOKUP(VALUE(RIGHT(G91,3)),'SPDA-COMP'!B:J,9,FALSE),IF(LEFT(G91,4)="SDAI",VLOOKUP(VALUE(RIGHT(G91,3)),#REF!,9,FALSE),IF(LEFT(G91,5)="IMPER",VLOOKUP(VALUE(RIGHT(G91,3)),#REF!,9,FALSE),IF(LEFT(G91,5)="LABOR",VLOOKUP(VALUE(RIGHT(G91,6)),#REF!,4,FALSE))))))))))))))))</f>
        <v>#REF!</v>
      </c>
      <c r="F91" s="31" t="e">
        <f t="shared" si="1"/>
        <v>#REF!</v>
      </c>
      <c r="G91" s="152" t="s">
        <v>528</v>
      </c>
      <c r="H91" s="51"/>
    </row>
    <row r="92" spans="1:8" s="11" customFormat="1">
      <c r="A92" s="37" t="s">
        <v>273</v>
      </c>
      <c r="B92" s="29" t="e">
        <f>IF(LEFT(G92,3)="ARQ",VLOOKUP(VALUE(RIGHT(G92,3)),#REF!,4,FALSE),IF(LEFT(G92,3)="SCI",VLOOKUP(VALUE(RIGHT(G92,3)),#REF!,4,FALSE),IF(LEFT(G92,3)="SCE",VLOOKUP(VALUE(RIGHT(G92,3)),#REF!,4,FALSE),IF(LEFT(G92,3)="EST",VLOOKUP(VALUE(RIGHT(G92,3)),#REF!,4,FALSE),IF(LEFT(G92,3)="HID",VLOOKUP(VALUE(RIGHT(G92,3)),#REF!,4,FALSE),IF(LEFT(G92,3)="INC",VLOOKUP(VALUE(RIGHT(G92,3)),#REF!,4,FALSE),IF(LEFT(G92,3)="ELE",VLOOKUP(VALUE(RIGHT(G92,3)),#REF!,4,FALSE),IF(LEFT(G92,3)="CAB",VLOOKUP(VALUE(RIGHT(G92,3)),'ADM-COMP'!B:J,4,FALSE),IF(LEFT(G92,3)="SEG",VLOOKUP(VALUE(RIGHT(G92,3)),#REF!,4,FALSE),IF(LEFT(G92,3)="CLI",VLOOKUP(VALUE(RIGHT(G92,3)),#REF!,4,FALSE),IF(LEFT(G92,4)="IMPL",VLOOKUP(VALUE(RIGHT(G92,3)),#REF!,4,FALSE),IF(LEFT(G92,4)="SPDA",VLOOKUP(VALUE(RIGHT(G92,3)),'SPDA-COMP'!B:J,4,FALSE),IF(LEFT(G92,4)="SDAI",VLOOKUP(VALUE(RIGHT(G92,3)),#REF!,4,FALSE),IF(LEFT(G92,5)="IMPER",VLOOKUP(VALUE(RIGHT(G92,3)),#REF!,4,FALSE),IF(LEFT(G92,5)="LABOR",VLOOKUP(VALUE(RIGHT(G92,6)),#REF!,5,FALSE))))))))))))))))</f>
        <v>#REF!</v>
      </c>
      <c r="C92" s="30" t="e">
        <f>IF(LEFT(G92,3)="ARQ",VLOOKUP(VALUE(RIGHT(G92,3)),#REF!,5,FALSE),IF(LEFT(G92,3)="SCI",VLOOKUP(VALUE(RIGHT(G92,3)),#REF!,5,FALSE),IF(LEFT(G92,3)="SCE",VLOOKUP(VALUE(RIGHT(G92,3)),#REF!,5,FALSE),IF(LEFT(G92,3)="EST",VLOOKUP(VALUE(RIGHT(G92,3)),#REF!,5,FALSE),IF(LEFT(G92,3)="HID",VLOOKUP(VALUE(RIGHT(G92,3)),#REF!,5,FALSE),IF(LEFT(G92,3)="INC",VLOOKUP(VALUE(RIGHT(G92,3)),#REF!,5,FALSE),IF(LEFT(G92,3)="ELE",VLOOKUP(VALUE(RIGHT(G92,3)),#REF!,5,FALSE),IF(LEFT(G92,3)="CAB",VLOOKUP(VALUE(RIGHT(G92,3)),'ADM-COMP'!B:J,5,FALSE),IF(LEFT(G92,3)="SEG",VLOOKUP(VALUE(RIGHT(G92,3)),#REF!,5,FALSE),IF(LEFT(G92,3)="CLI",VLOOKUP(VALUE(RIGHT(G92,3)),#REF!,5,FALSE),IF(LEFT(G92,4)="IMPL",VLOOKUP(VALUE(RIGHT(G92,3)),#REF!,5,FALSE),IF(LEFT(G92,4)="SPDA",VLOOKUP(VALUE(RIGHT(G92,3)),'SPDA-COMP'!B:J,5,FALSE),IF(LEFT(G92,4)="SDAI",VLOOKUP(VALUE(RIGHT(G92,3)),#REF!,5,FALSE),IF(LEFT(G92,5)="IMPER",VLOOKUP(VALUE(RIGHT(G92,3)),#REF!,5,FALSE),IF(LEFT(G92,5)="LABOR",VLOOKUP(VALUE(RIGHT(G92,6)),#REF!,6,FALSE))))))))))))))))</f>
        <v>#REF!</v>
      </c>
      <c r="D92" s="74" t="e">
        <f>ROUND(VLOOKUP(A92,#REF!,8,FALSE),2)</f>
        <v>#REF!</v>
      </c>
      <c r="E92" s="74" t="e">
        <f>IF(LEFT(G92,3)="ARQ",VLOOKUP(VALUE(RIGHT(G92,3)),#REF!,9,FALSE),IF(LEFT(G92,3)="SCI",VLOOKUP(VALUE(RIGHT(G92,3)),#REF!,9,FALSE),IF(LEFT(G92,3)="SCE",VLOOKUP(VALUE(RIGHT(G92,3)),#REF!,9,FALSE),IF(LEFT(G92,3)="EST",VLOOKUP(VALUE(RIGHT(G92,3)),#REF!,9,FALSE),IF(LEFT(G92,3)="HID",VLOOKUP(VALUE(RIGHT(G92,3)),#REF!,9,FALSE),IF(LEFT(G92,3)="INC",VLOOKUP(VALUE(RIGHT(G92,3)),#REF!,9,FALSE),IF(LEFT(G92,3)="ELE",VLOOKUP(VALUE(RIGHT(G92,3)),#REF!,9,FALSE),IF(LEFT(G92,3)="CAB",VLOOKUP(VALUE(RIGHT(G92,3)),'ADM-COMP'!B:J,9,FALSE),IF(LEFT(G92,3)="SEG",VLOOKUP(VALUE(RIGHT(G92,3)),#REF!,9,FALSE),IF(LEFT(G92,3)="CLI",VLOOKUP(VALUE(RIGHT(G92,3)),#REF!,9,FALSE),IF(LEFT(G92,4)="IMPL",VLOOKUP(VALUE(RIGHT(G92,3)),#REF!,9,FALSE),IF(LEFT(G92,4)="SPDA",VLOOKUP(VALUE(RIGHT(G92,3)),'SPDA-COMP'!B:J,9,FALSE),IF(LEFT(G92,4)="SDAI",VLOOKUP(VALUE(RIGHT(G92,3)),#REF!,9,FALSE),IF(LEFT(G92,5)="IMPER",VLOOKUP(VALUE(RIGHT(G92,3)),#REF!,9,FALSE),IF(LEFT(G92,5)="LABOR",VLOOKUP(VALUE(RIGHT(G92,6)),#REF!,4,FALSE))))))))))))))))</f>
        <v>#REF!</v>
      </c>
      <c r="F92" s="31" t="e">
        <f t="shared" si="1"/>
        <v>#REF!</v>
      </c>
      <c r="G92" s="38" t="s">
        <v>240</v>
      </c>
      <c r="H92" s="51"/>
    </row>
    <row r="93" spans="1:8" s="11" customFormat="1" ht="25.5">
      <c r="A93" s="37" t="s">
        <v>476</v>
      </c>
      <c r="B93" s="29" t="e">
        <f>IF(LEFT(G93,3)="ARQ",VLOOKUP(VALUE(RIGHT(G93,3)),#REF!,4,FALSE),IF(LEFT(G93,3)="SCI",VLOOKUP(VALUE(RIGHT(G93,3)),#REF!,4,FALSE),IF(LEFT(G93,3)="SCE",VLOOKUP(VALUE(RIGHT(G93,3)),#REF!,4,FALSE),IF(LEFT(G93,3)="EST",VLOOKUP(VALUE(RIGHT(G93,3)),#REF!,4,FALSE),IF(LEFT(G93,3)="HID",VLOOKUP(VALUE(RIGHT(G93,3)),#REF!,4,FALSE),IF(LEFT(G93,3)="INC",VLOOKUP(VALUE(RIGHT(G93,3)),#REF!,4,FALSE),IF(LEFT(G93,3)="ELE",VLOOKUP(VALUE(RIGHT(G93,3)),#REF!,4,FALSE),IF(LEFT(G93,3)="CAB",VLOOKUP(VALUE(RIGHT(G93,3)),'ADM-COMP'!B:J,4,FALSE),IF(LEFT(G93,3)="SEG",VLOOKUP(VALUE(RIGHT(G93,3)),#REF!,4,FALSE),IF(LEFT(G93,3)="CLI",VLOOKUP(VALUE(RIGHT(G93,3)),#REF!,4,FALSE),IF(LEFT(G93,4)="IMPL",VLOOKUP(VALUE(RIGHT(G93,3)),#REF!,4,FALSE),IF(LEFT(G93,4)="SPDA",VLOOKUP(VALUE(RIGHT(G93,3)),'SPDA-COMP'!B:J,4,FALSE),IF(LEFT(G93,4)="SDAI",VLOOKUP(VALUE(RIGHT(G93,3)),#REF!,4,FALSE),IF(LEFT(G93,5)="IMPER",VLOOKUP(VALUE(RIGHT(G93,3)),#REF!,4,FALSE),IF(LEFT(G93,5)="LABOR",VLOOKUP(VALUE(RIGHT(G93,6)),#REF!,5,FALSE))))))))))))))))</f>
        <v>#REF!</v>
      </c>
      <c r="C93" s="30" t="e">
        <f>IF(LEFT(G93,3)="ARQ",VLOOKUP(VALUE(RIGHT(G93,3)),#REF!,5,FALSE),IF(LEFT(G93,3)="SCI",VLOOKUP(VALUE(RIGHT(G93,3)),#REF!,5,FALSE),IF(LEFT(G93,3)="SCE",VLOOKUP(VALUE(RIGHT(G93,3)),#REF!,5,FALSE),IF(LEFT(G93,3)="EST",VLOOKUP(VALUE(RIGHT(G93,3)),#REF!,5,FALSE),IF(LEFT(G93,3)="HID",VLOOKUP(VALUE(RIGHT(G93,3)),#REF!,5,FALSE),IF(LEFT(G93,3)="INC",VLOOKUP(VALUE(RIGHT(G93,3)),#REF!,5,FALSE),IF(LEFT(G93,3)="ELE",VLOOKUP(VALUE(RIGHT(G93,3)),#REF!,5,FALSE),IF(LEFT(G93,3)="CAB",VLOOKUP(VALUE(RIGHT(G93,3)),'ADM-COMP'!B:J,5,FALSE),IF(LEFT(G93,3)="SEG",VLOOKUP(VALUE(RIGHT(G93,3)),#REF!,5,FALSE),IF(LEFT(G93,3)="CLI",VLOOKUP(VALUE(RIGHT(G93,3)),#REF!,5,FALSE),IF(LEFT(G93,4)="IMPL",VLOOKUP(VALUE(RIGHT(G93,3)),#REF!,5,FALSE),IF(LEFT(G93,4)="SPDA",VLOOKUP(VALUE(RIGHT(G93,3)),'SPDA-COMP'!B:J,5,FALSE),IF(LEFT(G93,4)="SDAI",VLOOKUP(VALUE(RIGHT(G93,3)),#REF!,5,FALSE),IF(LEFT(G93,5)="IMPER",VLOOKUP(VALUE(RIGHT(G93,3)),#REF!,5,FALSE),IF(LEFT(G93,5)="LABOR",VLOOKUP(VALUE(RIGHT(G93,6)),#REF!,6,FALSE))))))))))))))))</f>
        <v>#REF!</v>
      </c>
      <c r="D93" s="74" t="e">
        <f>ROUND(VLOOKUP(A93,#REF!,8,FALSE),2)</f>
        <v>#REF!</v>
      </c>
      <c r="E93" s="74" t="e">
        <f>IF(LEFT(G93,3)="ARQ",VLOOKUP(VALUE(RIGHT(G93,3)),#REF!,9,FALSE),IF(LEFT(G93,3)="SCI",VLOOKUP(VALUE(RIGHT(G93,3)),#REF!,9,FALSE),IF(LEFT(G93,3)="SCE",VLOOKUP(VALUE(RIGHT(G93,3)),#REF!,9,FALSE),IF(LEFT(G93,3)="EST",VLOOKUP(VALUE(RIGHT(G93,3)),#REF!,9,FALSE),IF(LEFT(G93,3)="HID",VLOOKUP(VALUE(RIGHT(G93,3)),#REF!,9,FALSE),IF(LEFT(G93,3)="INC",VLOOKUP(VALUE(RIGHT(G93,3)),#REF!,9,FALSE),IF(LEFT(G93,3)="ELE",VLOOKUP(VALUE(RIGHT(G93,3)),#REF!,9,FALSE),IF(LEFT(G93,3)="CAB",VLOOKUP(VALUE(RIGHT(G93,3)),'ADM-COMP'!B:J,9,FALSE),IF(LEFT(G93,3)="SEG",VLOOKUP(VALUE(RIGHT(G93,3)),#REF!,9,FALSE),IF(LEFT(G93,3)="CLI",VLOOKUP(VALUE(RIGHT(G93,3)),#REF!,9,FALSE),IF(LEFT(G93,4)="IMPL",VLOOKUP(VALUE(RIGHT(G93,3)),#REF!,9,FALSE),IF(LEFT(G93,4)="SPDA",VLOOKUP(VALUE(RIGHT(G93,3)),'SPDA-COMP'!B:J,9,FALSE),IF(LEFT(G93,4)="SDAI",VLOOKUP(VALUE(RIGHT(G93,3)),#REF!,9,FALSE),IF(LEFT(G93,5)="IMPER",VLOOKUP(VALUE(RIGHT(G93,3)),#REF!,9,FALSE),IF(LEFT(G93,5)="LABOR",VLOOKUP(VALUE(RIGHT(G93,6)),#REF!,4,FALSE))))))))))))))))</f>
        <v>#REF!</v>
      </c>
      <c r="F93" s="31" t="e">
        <f t="shared" si="1"/>
        <v>#REF!</v>
      </c>
      <c r="G93" s="152" t="s">
        <v>1235</v>
      </c>
      <c r="H93" s="51"/>
    </row>
    <row r="94" spans="1:8" s="11" customFormat="1">
      <c r="A94" s="37" t="s">
        <v>1042</v>
      </c>
      <c r="B94" s="29" t="e">
        <f>IF(LEFT(G94,3)="ARQ",VLOOKUP(VALUE(RIGHT(G94,3)),#REF!,4,FALSE),IF(LEFT(G94,3)="SCI",VLOOKUP(VALUE(RIGHT(G94,3)),#REF!,4,FALSE),IF(LEFT(G94,3)="SCE",VLOOKUP(VALUE(RIGHT(G94,3)),#REF!,4,FALSE),IF(LEFT(G94,3)="EST",VLOOKUP(VALUE(RIGHT(G94,3)),#REF!,4,FALSE),IF(LEFT(G94,3)="HID",VLOOKUP(VALUE(RIGHT(G94,3)),#REF!,4,FALSE),IF(LEFT(G94,3)="INC",VLOOKUP(VALUE(RIGHT(G94,3)),#REF!,4,FALSE),IF(LEFT(G94,3)="ELE",VLOOKUP(VALUE(RIGHT(G94,3)),#REF!,4,FALSE),IF(LEFT(G94,3)="CAB",VLOOKUP(VALUE(RIGHT(G94,3)),'ADM-COMP'!B:J,4,FALSE),IF(LEFT(G94,3)="SEG",VLOOKUP(VALUE(RIGHT(G94,3)),#REF!,4,FALSE),IF(LEFT(G94,3)="CLI",VLOOKUP(VALUE(RIGHT(G94,3)),#REF!,4,FALSE),IF(LEFT(G94,4)="IMPL",VLOOKUP(VALUE(RIGHT(G94,3)),#REF!,4,FALSE),IF(LEFT(G94,4)="SPDA",VLOOKUP(VALUE(RIGHT(G94,3)),'SPDA-COMP'!B:J,4,FALSE),IF(LEFT(G94,4)="SDAI",VLOOKUP(VALUE(RIGHT(G94,3)),#REF!,4,FALSE),IF(LEFT(G94,5)="IMPER",VLOOKUP(VALUE(RIGHT(G94,3)),#REF!,4,FALSE),IF(LEFT(G94,5)="LABOR",VLOOKUP(VALUE(RIGHT(G94,6)),#REF!,5,FALSE))))))))))))))))</f>
        <v>#REF!</v>
      </c>
      <c r="C94" s="30" t="e">
        <f>IF(LEFT(G94,3)="ARQ",VLOOKUP(VALUE(RIGHT(G94,3)),#REF!,5,FALSE),IF(LEFT(G94,3)="SCI",VLOOKUP(VALUE(RIGHT(G94,3)),#REF!,5,FALSE),IF(LEFT(G94,3)="SCE",VLOOKUP(VALUE(RIGHT(G94,3)),#REF!,5,FALSE),IF(LEFT(G94,3)="EST",VLOOKUP(VALUE(RIGHT(G94,3)),#REF!,5,FALSE),IF(LEFT(G94,3)="HID",VLOOKUP(VALUE(RIGHT(G94,3)),#REF!,5,FALSE),IF(LEFT(G94,3)="INC",VLOOKUP(VALUE(RIGHT(G94,3)),#REF!,5,FALSE),IF(LEFT(G94,3)="ELE",VLOOKUP(VALUE(RIGHT(G94,3)),#REF!,5,FALSE),IF(LEFT(G94,3)="CAB",VLOOKUP(VALUE(RIGHT(G94,3)),'ADM-COMP'!B:J,5,FALSE),IF(LEFT(G94,3)="SEG",VLOOKUP(VALUE(RIGHT(G94,3)),#REF!,5,FALSE),IF(LEFT(G94,3)="CLI",VLOOKUP(VALUE(RIGHT(G94,3)),#REF!,5,FALSE),IF(LEFT(G94,4)="IMPL",VLOOKUP(VALUE(RIGHT(G94,3)),#REF!,5,FALSE),IF(LEFT(G94,4)="SPDA",VLOOKUP(VALUE(RIGHT(G94,3)),'SPDA-COMP'!B:J,5,FALSE),IF(LEFT(G94,4)="SDAI",VLOOKUP(VALUE(RIGHT(G94,3)),#REF!,5,FALSE),IF(LEFT(G94,5)="IMPER",VLOOKUP(VALUE(RIGHT(G94,3)),#REF!,5,FALSE),IF(LEFT(G94,5)="LABOR",VLOOKUP(VALUE(RIGHT(G94,6)),#REF!,6,FALSE))))))))))))))))</f>
        <v>#REF!</v>
      </c>
      <c r="D94" s="74" t="e">
        <f>ROUND(VLOOKUP(A94,#REF!,8,FALSE),2)</f>
        <v>#REF!</v>
      </c>
      <c r="E94" s="74" t="e">
        <f>IF(LEFT(G94,3)="ARQ",VLOOKUP(VALUE(RIGHT(G94,3)),#REF!,9,FALSE),IF(LEFT(G94,3)="SCI",VLOOKUP(VALUE(RIGHT(G94,3)),#REF!,9,FALSE),IF(LEFT(G94,3)="SCE",VLOOKUP(VALUE(RIGHT(G94,3)),#REF!,9,FALSE),IF(LEFT(G94,3)="EST",VLOOKUP(VALUE(RIGHT(G94,3)),#REF!,9,FALSE),IF(LEFT(G94,3)="HID",VLOOKUP(VALUE(RIGHT(G94,3)),#REF!,9,FALSE),IF(LEFT(G94,3)="INC",VLOOKUP(VALUE(RIGHT(G94,3)),#REF!,9,FALSE),IF(LEFT(G94,3)="ELE",VLOOKUP(VALUE(RIGHT(G94,3)),#REF!,9,FALSE),IF(LEFT(G94,3)="CAB",VLOOKUP(VALUE(RIGHT(G94,3)),'ADM-COMP'!B:J,9,FALSE),IF(LEFT(G94,3)="SEG",VLOOKUP(VALUE(RIGHT(G94,3)),#REF!,9,FALSE),IF(LEFT(G94,3)="CLI",VLOOKUP(VALUE(RIGHT(G94,3)),#REF!,9,FALSE),IF(LEFT(G94,4)="IMPL",VLOOKUP(VALUE(RIGHT(G94,3)),#REF!,9,FALSE),IF(LEFT(G94,4)="SPDA",VLOOKUP(VALUE(RIGHT(G94,3)),'SPDA-COMP'!B:J,9,FALSE),IF(LEFT(G94,4)="SDAI",VLOOKUP(VALUE(RIGHT(G94,3)),#REF!,9,FALSE),IF(LEFT(G94,5)="IMPER",VLOOKUP(VALUE(RIGHT(G94,3)),#REF!,9,FALSE),IF(LEFT(G94,5)="LABOR",VLOOKUP(VALUE(RIGHT(G94,6)),#REF!,4,FALSE))))))))))))))))</f>
        <v>#REF!</v>
      </c>
      <c r="F94" s="31" t="e">
        <f t="shared" si="1"/>
        <v>#REF!</v>
      </c>
      <c r="G94" s="152" t="s">
        <v>1031</v>
      </c>
      <c r="H94" s="51"/>
    </row>
    <row r="95" spans="1:8" s="11" customFormat="1">
      <c r="A95" s="37" t="s">
        <v>129</v>
      </c>
      <c r="B95" s="29" t="e">
        <f>IF(LEFT(G95,3)="ARQ",VLOOKUP(VALUE(RIGHT(G95,3)),#REF!,4,FALSE),IF(LEFT(G95,3)="SCI",VLOOKUP(VALUE(RIGHT(G95,3)),#REF!,4,FALSE),IF(LEFT(G95,3)="TRP",VLOOKUP(VALUE(RIGHT(G95,3)),#REF!,4,FALSE),IF(LEFT(G95,3)="EST",VLOOKUP(VALUE(RIGHT(G95,3)),#REF!,4,FALSE),IF(LEFT(G95,3)="HID",VLOOKUP(VALUE(RIGHT(G95,3)),#REF!,4,FALSE),IF(LEFT(G95,3)="INC",VLOOKUP(VALUE(RIGHT(G95,3)),#REF!,4,FALSE),IF(LEFT(G95,3)="ELE",VLOOKUP(VALUE(RIGHT(G95,3)),#REF!,4,FALSE),IF(LEFT(G95,3)="CAB",VLOOKUP(VALUE(RIGHT(G95,3)),'ADM-COMP'!B:J,4,FALSE),IF(LEFT(G95,3)="SEG",VLOOKUP(VALUE(RIGHT(G95,3)),#REF!,4,FALSE),IF(LEFT(G95,3)="CLI",VLOOKUP(VALUE(RIGHT(G95,3)),#REF!,4,FALSE),IF(LEFT(G95,4)="IMPL",VLOOKUP(VALUE(RIGHT(G95,3)),#REF!,4,FALSE),IF(LEFT(G95,4)="SPDA",VLOOKUP(VALUE(RIGHT(G95,3)),'SPDA-COMP'!B:J,4,FALSE),IF(LEFT(G95,4)="SDAI",VLOOKUP(VALUE(RIGHT(G95,3)),#REF!,4,FALSE),IF(LEFT(G95,5)="IMPER",VLOOKUP(VALUE(RIGHT(G95,3)),#REF!,4,FALSE),IF(LEFT(G95,5)="LABOR",VLOOKUP(VALUE(RIGHT(G95,6)),#REF!,5,FALSE))))))))))))))))</f>
        <v>#REF!</v>
      </c>
      <c r="C95" s="30" t="e">
        <f>IF(LEFT(G95,3)="ARQ",VLOOKUP(VALUE(RIGHT(G95,3)),#REF!,5,FALSE),IF(LEFT(G95,3)="SCI",VLOOKUP(VALUE(RIGHT(G95,3)),#REF!,5,FALSE),IF(LEFT(G95,3)="SCE",VLOOKUP(VALUE(RIGHT(G95,3)),#REF!,5,FALSE),IF(LEFT(G95,3)="EST",VLOOKUP(VALUE(RIGHT(G95,3)),#REF!,5,FALSE),IF(LEFT(G95,3)="HID",VLOOKUP(VALUE(RIGHT(G95,3)),#REF!,5,FALSE),IF(LEFT(G95,3)="INC",VLOOKUP(VALUE(RIGHT(G95,3)),#REF!,5,FALSE),IF(LEFT(G95,3)="ELE",VLOOKUP(VALUE(RIGHT(G95,3)),#REF!,5,FALSE),IF(LEFT(G95,3)="CAB",VLOOKUP(VALUE(RIGHT(G95,3)),'ADM-COMP'!B:J,5,FALSE),IF(LEFT(G95,3)="SEG",VLOOKUP(VALUE(RIGHT(G95,3)),#REF!,5,FALSE),IF(LEFT(G95,3)="CLI",VLOOKUP(VALUE(RIGHT(G95,3)),#REF!,5,FALSE),IF(LEFT(G95,4)="IMPL",VLOOKUP(VALUE(RIGHT(G95,3)),#REF!,5,FALSE),IF(LEFT(G95,4)="SPDA",VLOOKUP(VALUE(RIGHT(G95,3)),'SPDA-COMP'!B:J,5,FALSE),IF(LEFT(G95,4)="SDAI",VLOOKUP(VALUE(RIGHT(G95,3)),#REF!,5,FALSE),IF(LEFT(G95,5)="IMPER",VLOOKUP(VALUE(RIGHT(G95,3)),#REF!,5,FALSE),IF(LEFT(G95,5)="LABOR",VLOOKUP(VALUE(RIGHT(G95,6)),#REF!,6,FALSE))))))))))))))))</f>
        <v>#REF!</v>
      </c>
      <c r="D95" s="74" t="e">
        <f>ROUND(VLOOKUP(A95,#REF!,8,FALSE),2)</f>
        <v>#REF!</v>
      </c>
      <c r="E95" s="74" t="e">
        <f>IF(LEFT(G95,3)="ARQ",VLOOKUP(VALUE(RIGHT(G95,3)),#REF!,9,FALSE),IF(LEFT(G95,3)="SCI",VLOOKUP(VALUE(RIGHT(G95,3)),#REF!,9,FALSE),IF(LEFT(G95,3)="SCE",VLOOKUP(VALUE(RIGHT(G95,3)),#REF!,9,FALSE),IF(LEFT(G95,3)="EST",VLOOKUP(VALUE(RIGHT(G95,3)),#REF!,9,FALSE),IF(LEFT(G95,3)="HID",VLOOKUP(VALUE(RIGHT(G95,3)),#REF!,9,FALSE),IF(LEFT(G95,3)="INC",VLOOKUP(VALUE(RIGHT(G95,3)),#REF!,9,FALSE),IF(LEFT(G95,3)="ELE",VLOOKUP(VALUE(RIGHT(G95,3)),#REF!,9,FALSE),IF(LEFT(G95,3)="CAB",VLOOKUP(VALUE(RIGHT(G95,3)),'ADM-COMP'!B:J,9,FALSE),IF(LEFT(G95,3)="SEG",VLOOKUP(VALUE(RIGHT(G95,3)),#REF!,9,FALSE),IF(LEFT(G95,3)="CLI",VLOOKUP(VALUE(RIGHT(G95,3)),#REF!,9,FALSE),IF(LEFT(G95,4)="IMPL",VLOOKUP(VALUE(RIGHT(G95,3)),#REF!,9,FALSE),IF(LEFT(G95,4)="SPDA",VLOOKUP(VALUE(RIGHT(G95,3)),'SPDA-COMP'!B:J,9,FALSE),IF(LEFT(G95,4)="SDAI",VLOOKUP(VALUE(RIGHT(G95,3)),#REF!,9,FALSE),IF(LEFT(G95,5)="IMPER",VLOOKUP(VALUE(RIGHT(G95,3)),#REF!,9,FALSE),IF(LEFT(G95,5)="LABOR",VLOOKUP(VALUE(RIGHT(G95,6)),#REF!,4,FALSE))))))))))))))))</f>
        <v>#REF!</v>
      </c>
      <c r="F95" s="31" t="e">
        <f t="shared" si="1"/>
        <v>#REF!</v>
      </c>
      <c r="G95" s="152" t="s">
        <v>421</v>
      </c>
      <c r="H95" s="51"/>
    </row>
    <row r="96" spans="1:8" s="11" customFormat="1">
      <c r="A96" s="100" t="s">
        <v>1072</v>
      </c>
      <c r="B96" s="86" t="e">
        <f>IF(LEFT(G96,3)="ARQ",VLOOKUP(VALUE(RIGHT(G96,3)),#REF!,4,FALSE),IF(LEFT(G96,3)="SCI",VLOOKUP(VALUE(RIGHT(G96,3)),#REF!,4,FALSE),IF(LEFT(G96,3)="TRP",VLOOKUP(VALUE(RIGHT(G96,3)),#REF!,4,FALSE),IF(LEFT(G96,3)="EST",VLOOKUP(VALUE(RIGHT(G96,3)),#REF!,4,FALSE),IF(LEFT(G96,3)="HID",VLOOKUP(VALUE(RIGHT(G96,3)),#REF!,4,FALSE),IF(LEFT(G96,3)="INC",VLOOKUP(VALUE(RIGHT(G96,3)),#REF!,4,FALSE),IF(LEFT(G96,3)="ELE",VLOOKUP(VALUE(RIGHT(G96,3)),#REF!,4,FALSE),IF(LEFT(G96,3)="CAB",VLOOKUP(VALUE(RIGHT(G96,3)),'ADM-COMP'!B:J,4,FALSE),IF(LEFT(G96,3)="SEG",VLOOKUP(VALUE(RIGHT(G96,3)),#REF!,4,FALSE),IF(LEFT(G96,3)="CLI",VLOOKUP(VALUE(RIGHT(G96,3)),#REF!,4,FALSE),IF(LEFT(G96,4)="IMPL",VLOOKUP(VALUE(RIGHT(G96,3)),#REF!,4,FALSE),IF(LEFT(G96,4)="SPDA",VLOOKUP(VALUE(RIGHT(G96,3)),'SPDA-COMP'!B:J,4,FALSE),IF(LEFT(G96,4)="SDAI",VLOOKUP(VALUE(RIGHT(G96,3)),#REF!,4,FALSE),IF(LEFT(G96,5)="IMPER",VLOOKUP(VALUE(RIGHT(G96,3)),#REF!,4,FALSE),IF(LEFT(G96,5)="LABOR",VLOOKUP(VALUE(RIGHT(G96,6)),#REF!,5,FALSE))))))))))))))))</f>
        <v>#REF!</v>
      </c>
      <c r="C96" s="128" t="e">
        <f>IF(LEFT(G96,3)="ARQ",VLOOKUP(VALUE(RIGHT(G96,3)),#REF!,5,FALSE),IF(LEFT(G96,3)="SCI",VLOOKUP(VALUE(RIGHT(G96,3)),#REF!,5,FALSE),IF(LEFT(G96,3)="TRP",VLOOKUP(VALUE(RIGHT(G96,3)),#REF!,5,FALSE),IF(LEFT(G96,3)="EST",VLOOKUP(VALUE(RIGHT(G96,3)),#REF!,5,FALSE),IF(LEFT(G96,3)="HID",VLOOKUP(VALUE(RIGHT(G96,3)),#REF!,5,FALSE),IF(LEFT(G96,3)="INC",VLOOKUP(VALUE(RIGHT(G96,3)),#REF!,5,FALSE),IF(LEFT(G96,3)="ELE",VLOOKUP(VALUE(RIGHT(G96,3)),#REF!,5,FALSE),IF(LEFT(G96,3)="CAB",VLOOKUP(VALUE(RIGHT(G96,3)),'ADM-COMP'!B:J,5,FALSE),IF(LEFT(G96,3)="SEG",VLOOKUP(VALUE(RIGHT(G96,3)),#REF!,5,FALSE),IF(LEFT(G96,3)="CLI",VLOOKUP(VALUE(RIGHT(G96,3)),#REF!,5,FALSE),IF(LEFT(G96,4)="IMPL",VLOOKUP(VALUE(RIGHT(G96,3)),#REF!,5,FALSE),IF(LEFT(G96,4)="SPDA",VLOOKUP(VALUE(RIGHT(G96,3)),'SPDA-COMP'!B:J,5,FALSE),IF(LEFT(G96,4)="SDAI",VLOOKUP(VALUE(RIGHT(G96,3)),#REF!,5,FALSE),IF(LEFT(G96,5)="IMPER",VLOOKUP(VALUE(RIGHT(G96,3)),#REF!,5,FALSE),IF(LEFT(G96,5)="LABOR",VLOOKUP(VALUE(RIGHT(G96,6)),#REF!,6,FALSE))))))))))))))))</f>
        <v>#REF!</v>
      </c>
      <c r="D96" s="74" t="e">
        <f>ROUND(VLOOKUP(A96,#REF!,8,FALSE),2)</f>
        <v>#REF!</v>
      </c>
      <c r="E96" s="75" t="e">
        <f>IF(LEFT(G96,3)="ARQ",VLOOKUP(VALUE(RIGHT(G96,3)),#REF!,9,FALSE),IF(LEFT(G96,3)="SCI",VLOOKUP(VALUE(RIGHT(G96,3)),#REF!,9,FALSE),IF(LEFT(G96,3)="TRP",VLOOKUP(VALUE(RIGHT(G96,3)),#REF!,9,FALSE),IF(LEFT(G96,3)="EST",VLOOKUP(VALUE(RIGHT(G96,3)),#REF!,9,FALSE),IF(LEFT(G96,3)="HID",VLOOKUP(VALUE(RIGHT(G96,3)),#REF!,9,FALSE),IF(LEFT(G96,3)="INC",VLOOKUP(VALUE(RIGHT(G96,3)),#REF!,9,FALSE),IF(LEFT(G96,3)="ELE",VLOOKUP(VALUE(RIGHT(G96,3)),#REF!,9,FALSE),IF(LEFT(G96,3)="CAB",VLOOKUP(VALUE(RIGHT(G96,3)),'ADM-COMP'!B:J,9,FALSE),IF(LEFT(G96,3)="SEG",VLOOKUP(VALUE(RIGHT(G96,3)),#REF!,9,FALSE),IF(LEFT(G96,3)="CLI",VLOOKUP(VALUE(RIGHT(G96,3)),#REF!,9,FALSE),IF(LEFT(G96,4)="IMPL",VLOOKUP(VALUE(RIGHT(G96,3)),#REF!,9,FALSE),IF(LEFT(G96,4)="SPDA",VLOOKUP(VALUE(RIGHT(G96,3)),'SPDA-COMP'!B:J,9,FALSE),IF(LEFT(G96,4)="SDAI",VLOOKUP(VALUE(RIGHT(G96,3)),#REF!,9,FALSE),IF(LEFT(G96,5)="IMPER",VLOOKUP(VALUE(RIGHT(G96,3)),#REF!,9,FALSE),IF(LEFT(G96,5)="LABOR",VLOOKUP(VALUE(RIGHT(G96,6)),#REF!,4,FALSE))))))))))))))))</f>
        <v>#REF!</v>
      </c>
      <c r="F96" s="129" t="e">
        <f t="shared" si="1"/>
        <v>#REF!</v>
      </c>
      <c r="G96" s="152" t="s">
        <v>1102</v>
      </c>
      <c r="H96" s="51"/>
    </row>
    <row r="97" spans="1:8" s="11" customFormat="1">
      <c r="A97" s="85" t="s">
        <v>867</v>
      </c>
      <c r="B97" s="29" t="e">
        <f>IF(LEFT(G97,3)="ARQ",VLOOKUP(VALUE(RIGHT(G97,3)),#REF!,4,FALSE),IF(LEFT(G97,3)="SCI",VLOOKUP(VALUE(RIGHT(G97,3)),#REF!,4,FALSE),IF(LEFT(G97,3)="SCE",VLOOKUP(VALUE(RIGHT(G97,3)),#REF!,4,FALSE),IF(LEFT(G97,3)="EST",VLOOKUP(VALUE(RIGHT(G97,3)),#REF!,4,FALSE),IF(LEFT(G97,3)="HID",VLOOKUP(VALUE(RIGHT(G97,3)),#REF!,4,FALSE),IF(LEFT(G97,3)="INC",VLOOKUP(VALUE(RIGHT(G97,3)),#REF!,4,FALSE),IF(LEFT(G97,3)="ELE",VLOOKUP(VALUE(RIGHT(G97,3)),#REF!,4,FALSE),IF(LEFT(G97,3)="CAB",VLOOKUP(VALUE(RIGHT(G97,3)),'ADM-COMP'!B:J,4,FALSE),IF(LEFT(G97,3)="SEG",VLOOKUP(VALUE(RIGHT(G97,3)),#REF!,4,FALSE),IF(LEFT(G97,3)="CLI",VLOOKUP(VALUE(RIGHT(G97,3)),#REF!,4,FALSE),IF(LEFT(G97,4)="IMPL",VLOOKUP(VALUE(RIGHT(G97,3)),#REF!,4,FALSE),IF(LEFT(G97,4)="SPDA",VLOOKUP(VALUE(RIGHT(G97,3)),'SPDA-COMP'!B:J,4,FALSE),IF(LEFT(G97,4)="SDAI",VLOOKUP(VALUE(RIGHT(G97,3)),#REF!,4,FALSE),IF(LEFT(G97,5)="IMPER",VLOOKUP(VALUE(RIGHT(G97,3)),#REF!,4,FALSE),IF(LEFT(G97,5)="LABOR",VLOOKUP(VALUE(RIGHT(G97,6)),#REF!,5,FALSE))))))))))))))))</f>
        <v>#REF!</v>
      </c>
      <c r="C97" s="30" t="e">
        <f>IF(LEFT(G97,3)="ARQ",VLOOKUP(VALUE(RIGHT(G97,3)),#REF!,5,FALSE),IF(LEFT(G97,3)="SCI",VLOOKUP(VALUE(RIGHT(G97,3)),#REF!,5,FALSE),IF(LEFT(G97,3)="SCE",VLOOKUP(VALUE(RIGHT(G97,3)),#REF!,5,FALSE),IF(LEFT(G97,3)="EST",VLOOKUP(VALUE(RIGHT(G97,3)),#REF!,5,FALSE),IF(LEFT(G97,3)="HID",VLOOKUP(VALUE(RIGHT(G97,3)),#REF!,5,FALSE),IF(LEFT(G97,3)="INC",VLOOKUP(VALUE(RIGHT(G97,3)),#REF!,5,FALSE),IF(LEFT(G97,3)="ELE",VLOOKUP(VALUE(RIGHT(G97,3)),#REF!,5,FALSE),IF(LEFT(G97,3)="CAB",VLOOKUP(VALUE(RIGHT(G97,3)),'ADM-COMP'!B:J,5,FALSE),IF(LEFT(G97,3)="SEG",VLOOKUP(VALUE(RIGHT(G97,3)),#REF!,5,FALSE),IF(LEFT(G97,3)="CLI",VLOOKUP(VALUE(RIGHT(G97,3)),#REF!,5,FALSE),IF(LEFT(G97,4)="IMPL",VLOOKUP(VALUE(RIGHT(G97,3)),#REF!,5,FALSE),IF(LEFT(G97,4)="SPDA",VLOOKUP(VALUE(RIGHT(G97,3)),'SPDA-COMP'!B:J,5,FALSE),IF(LEFT(G97,4)="SDAI",VLOOKUP(VALUE(RIGHT(G97,3)),#REF!,5,FALSE),IF(LEFT(G97,5)="IMPER",VLOOKUP(VALUE(RIGHT(G97,3)),#REF!,5,FALSE),IF(LEFT(G97,5)="LABOR",VLOOKUP(VALUE(RIGHT(G97,6)),#REF!,6,FALSE))))))))))))))))</f>
        <v>#REF!</v>
      </c>
      <c r="D97" s="74" t="e">
        <f>ROUND(VLOOKUP(A97,#REF!,8,FALSE),2)</f>
        <v>#REF!</v>
      </c>
      <c r="E97" s="74" t="e">
        <f>IF(LEFT(G97,3)="ARQ",VLOOKUP(VALUE(RIGHT(G97,3)),#REF!,9,FALSE),IF(LEFT(G97,3)="SCI",VLOOKUP(VALUE(RIGHT(G97,3)),#REF!,9,FALSE),IF(LEFT(G97,3)="SCE",VLOOKUP(VALUE(RIGHT(G97,3)),#REF!,9,FALSE),IF(LEFT(G97,3)="EST",VLOOKUP(VALUE(RIGHT(G97,3)),#REF!,9,FALSE),IF(LEFT(G97,3)="HID",VLOOKUP(VALUE(RIGHT(G97,3)),#REF!,9,FALSE),IF(LEFT(G97,3)="INC",VLOOKUP(VALUE(RIGHT(G97,3)),#REF!,9,FALSE),IF(LEFT(G97,3)="ELE",VLOOKUP(VALUE(RIGHT(G97,3)),#REF!,9,FALSE),IF(LEFT(G97,3)="CAB",VLOOKUP(VALUE(RIGHT(G97,3)),'ADM-COMP'!B:J,9,FALSE),IF(LEFT(G97,3)="SEG",VLOOKUP(VALUE(RIGHT(G97,3)),#REF!,9,FALSE),IF(LEFT(G97,3)="CLI",VLOOKUP(VALUE(RIGHT(G97,3)),#REF!,9,FALSE),IF(LEFT(G97,4)="IMPL",VLOOKUP(VALUE(RIGHT(G97,3)),#REF!,9,FALSE),IF(LEFT(G97,4)="SPDA",VLOOKUP(VALUE(RIGHT(G97,3)),'SPDA-COMP'!B:J,9,FALSE),IF(LEFT(G97,4)="SDAI",VLOOKUP(VALUE(RIGHT(G97,3)),#REF!,9,FALSE),IF(LEFT(G97,5)="IMPER",VLOOKUP(VALUE(RIGHT(G97,3)),#REF!,9,FALSE),IF(LEFT(G97,5)="LABOR",VLOOKUP(VALUE(RIGHT(G97,6)),#REF!,4,FALSE))))))))))))))))</f>
        <v>#REF!</v>
      </c>
      <c r="F97" s="31" t="e">
        <f t="shared" si="1"/>
        <v>#REF!</v>
      </c>
      <c r="G97" s="84" t="s">
        <v>599</v>
      </c>
      <c r="H97" s="51"/>
    </row>
    <row r="98" spans="1:8" s="11" customFormat="1">
      <c r="A98" s="100" t="s">
        <v>793</v>
      </c>
      <c r="B98" s="29" t="s">
        <v>845</v>
      </c>
      <c r="C98" s="30" t="e">
        <f>IF(LEFT(G98,3)="ARQ",VLOOKUP(VALUE(RIGHT(G98,3)),#REF!,5,FALSE),IF(LEFT(G98,3)="GAS",VLOOKUP(VALUE(RIGHT(G98,3)),#REF!,5,FALSE),IF(LEFT(G98,3)="SCE",VLOOKUP(VALUE(RIGHT(G98,3)),#REF!,5,FALSE),IF(LEFT(G98,3)="EST",VLOOKUP(VALUE(RIGHT(G98,3)),#REF!,5,FALSE),IF(LEFT(G98,3)="HID",VLOOKUP(VALUE(RIGHT(G98,3)),#REF!,5,FALSE),IF(LEFT(G98,3)="INC",VLOOKUP(VALUE(RIGHT(G98,3)),#REF!,5,FALSE),IF(LEFT(G98,3)="ELE",VLOOKUP(VALUE(RIGHT(G98,3)),#REF!,5,FALSE),IF(LEFT(G98,3)="CAB",VLOOKUP(VALUE(RIGHT(G98,3)),'ADM-COMP'!B:J,5,FALSE),IF(LEFT(G98,3)="SEG",VLOOKUP(VALUE(RIGHT(G98,3)),#REF!,5,FALSE),IF(LEFT(G98,3)="CLI",VLOOKUP(VALUE(RIGHT(G98,3)),#REF!,5,FALSE),IF(LEFT(G98,4)="IMPL",VLOOKUP(VALUE(RIGHT(G98,3)),#REF!,5,FALSE),IF(LEFT(G98,4)="SPDA",VLOOKUP(VALUE(RIGHT(G98,3)),'SPDA-COMP'!B:J,5,FALSE),IF(LEFT(G98,4)="SDAI",VLOOKUP(VALUE(RIGHT(G98,3)),#REF!,5,FALSE),IF(LEFT(G98,5)="IMPER",VLOOKUP(VALUE(RIGHT(G98,3)),#REF!,5,FALSE),IF(LEFT(G98,5)="LABOR",VLOOKUP(VALUE(RIGHT(G98,6)),#REF!,6,FALSE))))))))))))))))</f>
        <v>#REF!</v>
      </c>
      <c r="D98" s="74" t="e">
        <f>ROUND(VLOOKUP(A98,#REF!,8,FALSE),2)</f>
        <v>#REF!</v>
      </c>
      <c r="E98" s="74" t="e">
        <f>IF(LEFT(G98,3)="ARQ",VLOOKUP(VALUE(RIGHT(G98,3)),#REF!,9,FALSE),IF(LEFT(G98,3)="GAS",VLOOKUP(VALUE(RIGHT(G98,3)),#REF!,9,FALSE),IF(LEFT(G98,3)="SCE",VLOOKUP(VALUE(RIGHT(G98,3)),#REF!,9,FALSE),IF(LEFT(G98,3)="EST",VLOOKUP(VALUE(RIGHT(G98,3)),#REF!,9,FALSE),IF(LEFT(G98,3)="HID",VLOOKUP(VALUE(RIGHT(G98,3)),#REF!,9,FALSE),IF(LEFT(G98,3)="INC",VLOOKUP(VALUE(RIGHT(G98,3)),#REF!,9,FALSE),IF(LEFT(G98,3)="ELE",VLOOKUP(VALUE(RIGHT(G98,3)),#REF!,9,FALSE),IF(LEFT(G98,3)="CAB",VLOOKUP(VALUE(RIGHT(G98,3)),'ADM-COMP'!B:J,9,FALSE),IF(LEFT(G98,3)="SEG",VLOOKUP(VALUE(RIGHT(G98,3)),#REF!,9,FALSE),IF(LEFT(G98,3)="CLI",VLOOKUP(VALUE(RIGHT(G98,3)),#REF!,9,FALSE),IF(LEFT(G98,4)="IMPL",VLOOKUP(VALUE(RIGHT(G98,3)),#REF!,9,FALSE),IF(LEFT(G98,4)="SPDA",VLOOKUP(VALUE(RIGHT(G98,3)),'SPDA-COMP'!B:J,9,FALSE),IF(LEFT(G98,4)="SDAI",VLOOKUP(VALUE(RIGHT(G98,3)),#REF!,9,FALSE),IF(LEFT(G98,5)="IMPER",VLOOKUP(VALUE(RIGHT(G98,3)),#REF!,9,FALSE),IF(LEFT(G98,5)="LABOR",VLOOKUP(VALUE(RIGHT(G98,6)),#REF!,4,FALSE))))))))))))))))</f>
        <v>#REF!</v>
      </c>
      <c r="F98" s="31" t="e">
        <f t="shared" si="1"/>
        <v>#REF!</v>
      </c>
      <c r="G98" s="152" t="s">
        <v>820</v>
      </c>
      <c r="H98" s="51"/>
    </row>
    <row r="99" spans="1:8" s="11" customFormat="1" ht="51">
      <c r="A99" s="100" t="s">
        <v>199</v>
      </c>
      <c r="B99" s="86" t="s">
        <v>1358</v>
      </c>
      <c r="C99" s="30" t="s">
        <v>15</v>
      </c>
      <c r="D99" s="74" t="e">
        <f>ROUND(VLOOKUP(A99,#REF!,8,FALSE),2)</f>
        <v>#REF!</v>
      </c>
      <c r="E99" s="130" t="e">
        <f>ROUND(IF(LEFT(G99,3)="ARQ",VLOOKUP(VALUE(RIGHT(G99,3)),#REF!,9,FALSE),IF(LEFT(G99,3)="SCI",VLOOKUP(VALUE(RIGHT(G99,3)),#REF!,9,FALSE),IF(LEFT(G99,3)="SCE",VLOOKUP(VALUE(RIGHT(G99,3)),#REF!,9,FALSE),IF(LEFT(G99,3)="EST",VLOOKUP(VALUE(RIGHT(G99,3)),#REF!,9,FALSE),IF(LEFT(G99,3)="HID",VLOOKUP(VALUE(RIGHT(G99,3)),#REF!,9,FALSE),IF(LEFT(G99,3)="INC",VLOOKUP(VALUE(RIGHT(G99,3)),#REF!,9,FALSE),IF(LEFT(G99,3)="ELE",VLOOKUP(VALUE(RIGHT(G99,3)),#REF!,9,FALSE),IF(LEFT(G99,3)="CAB",VLOOKUP(VALUE(RIGHT(G99,3)),'ADM-COMP'!B:J,9,FALSE),IF(LEFT(G99,3)="SEG",VLOOKUP(VALUE(RIGHT(G99,3)),#REF!,9,FALSE),IF(LEFT(G99,3)="CLI",VLOOKUP(VALUE(RIGHT(G99,3)),#REF!,9,FALSE),IF(LEFT(G99,4)="IMPL",VLOOKUP(VALUE(RIGHT(G99,3)),#REF!,9,FALSE),IF(LEFT(G99,4)="SPDA",VLOOKUP(VALUE(RIGHT(G99,3)),'SPDA-COMP'!B:J,9,FALSE),IF(LEFT(G99,4)="SDAI",VLOOKUP(VALUE(RIGHT(G99,3)),#REF!,9,FALSE),IF(LEFT(G99,5)="IMPER",VLOOKUP(VALUE(RIGHT(G99,3)),#REF!,9,FALSE),IF(LEFT(G99,5)="LABOR",VLOOKUP(VALUE(RIGHT(G99,6)),#REF!,4,FALSE))))))))))))))))/25.4,2)</f>
        <v>#REF!</v>
      </c>
      <c r="F99" s="31" t="e">
        <f t="shared" si="1"/>
        <v>#REF!</v>
      </c>
      <c r="G99" s="152" t="s">
        <v>1365</v>
      </c>
      <c r="H99" s="51"/>
    </row>
    <row r="100" spans="1:8" s="11" customFormat="1" ht="51">
      <c r="A100" s="100" t="s">
        <v>1144</v>
      </c>
      <c r="B100" s="29" t="e">
        <f>IF(LEFT(G100,3)="ARQ",VLOOKUP(VALUE(RIGHT(G100,3)),#REF!,4,FALSE),IF(LEFT(G100,3)="SCI",VLOOKUP(VALUE(RIGHT(G100,3)),#REF!,4,FALSE),IF(LEFT(G100,3)="SCE",VLOOKUP(VALUE(RIGHT(G100,3)),#REF!,4,FALSE),IF(LEFT(G100,3)="EST",VLOOKUP(VALUE(RIGHT(G100,3)),#REF!,4,FALSE),IF(LEFT(G100,3)="HID",VLOOKUP(VALUE(RIGHT(G100,3)),#REF!,4,FALSE),IF(LEFT(G100,3)="INC",VLOOKUP(VALUE(RIGHT(G100,3)),#REF!,4,FALSE),IF(LEFT(G100,3)="ELE",VLOOKUP(VALUE(RIGHT(G100,3)),#REF!,4,FALSE),IF(LEFT(G100,3)="CAB",VLOOKUP(VALUE(RIGHT(G100,3)),'ADM-COMP'!B:J,4,FALSE),IF(LEFT(G100,3)="SEG",VLOOKUP(VALUE(RIGHT(G100,3)),#REF!,4,FALSE),IF(LEFT(G100,3)="CLI",VLOOKUP(VALUE(RIGHT(G100,3)),#REF!,4,FALSE),IF(LEFT(G100,4)="IMPL",VLOOKUP(VALUE(RIGHT(G100,3)),#REF!,4,FALSE),IF(LEFT(G100,4)="SPDA",VLOOKUP(VALUE(RIGHT(G100,3)),'SPDA-COMP'!B:J,4,FALSE),IF(LEFT(G100,4)="SDAI",VLOOKUP(VALUE(RIGHT(G100,3)),#REF!,4,FALSE),IF(LEFT(G100,5)="IMPER",VLOOKUP(VALUE(RIGHT(G100,3)),#REF!,4,FALSE),IF(LEFT(G100,5)="LABOR",VLOOKUP(VALUE(RIGHT(G100,6)),#REF!,5,FALSE))))))))))))))))</f>
        <v>#REF!</v>
      </c>
      <c r="C100" s="30" t="e">
        <f>IF(LEFT(G100,3)="ARQ",VLOOKUP(VALUE(RIGHT(G100,3)),#REF!,5,FALSE),IF(LEFT(G100,3)="SCI",VLOOKUP(VALUE(RIGHT(G100,3)),#REF!,5,FALSE),IF(LEFT(G100,3)="SCE",VLOOKUP(VALUE(RIGHT(G100,3)),#REF!,5,FALSE),IF(LEFT(G100,3)="EST",VLOOKUP(VALUE(RIGHT(G100,3)),#REF!,5,FALSE),IF(LEFT(G100,3)="HID",VLOOKUP(VALUE(RIGHT(G100,3)),#REF!,5,FALSE),IF(LEFT(G100,3)="INC",VLOOKUP(VALUE(RIGHT(G100,3)),#REF!,5,FALSE),IF(LEFT(G100,3)="ELE",VLOOKUP(VALUE(RIGHT(G100,3)),#REF!,5,FALSE),IF(LEFT(G100,3)="CAB",VLOOKUP(VALUE(RIGHT(G100,3)),'ADM-COMP'!B:J,5,FALSE),IF(LEFT(G100,3)="SEG",VLOOKUP(VALUE(RIGHT(G100,3)),#REF!,5,FALSE),IF(LEFT(G100,3)="CLI",VLOOKUP(VALUE(RIGHT(G100,3)),#REF!,5,FALSE),IF(LEFT(G100,4)="IMPL",VLOOKUP(VALUE(RIGHT(G100,3)),#REF!,5,FALSE),IF(LEFT(G100,4)="SPDA",VLOOKUP(VALUE(RIGHT(G100,3)),'SPDA-COMP'!B:J,5,FALSE),IF(LEFT(G100,4)="SDAI",VLOOKUP(VALUE(RIGHT(G100,3)),#REF!,5,FALSE),IF(LEFT(G100,5)="IMPER",VLOOKUP(VALUE(RIGHT(G100,3)),#REF!,5,FALSE),IF(LEFT(G100,5)="LABOR",VLOOKUP(VALUE(RIGHT(G100,6)),#REF!,6,FALSE))))))))))))))))</f>
        <v>#REF!</v>
      </c>
      <c r="D100" s="74" t="e">
        <f>ROUND(VLOOKUP(A100,#REF!,8,FALSE),2)</f>
        <v>#REF!</v>
      </c>
      <c r="E100" s="74" t="e">
        <f>IF(LEFT(G100,3)="ARQ",VLOOKUP(VALUE(RIGHT(G100,3)),#REF!,9,FALSE),IF(LEFT(G100,3)="SCI",VLOOKUP(VALUE(RIGHT(G100,3)),#REF!,9,FALSE),IF(LEFT(G100,3)="SCE",VLOOKUP(VALUE(RIGHT(G100,3)),#REF!,9,FALSE),IF(LEFT(G100,3)="EST",VLOOKUP(VALUE(RIGHT(G100,3)),#REF!,9,FALSE),IF(LEFT(G100,3)="HID",VLOOKUP(VALUE(RIGHT(G100,3)),#REF!,9,FALSE),IF(LEFT(G100,3)="INC",VLOOKUP(VALUE(RIGHT(G100,3)),#REF!,9,FALSE),IF(LEFT(G100,3)="ELE",VLOOKUP(VALUE(RIGHT(G100,3)),#REF!,9,FALSE),IF(LEFT(G100,3)="CAB",VLOOKUP(VALUE(RIGHT(G100,3)),'ADM-COMP'!B:J,9,FALSE),IF(LEFT(G100,3)="SEG",VLOOKUP(VALUE(RIGHT(G100,3)),#REF!,9,FALSE),IF(LEFT(G100,3)="CLI",VLOOKUP(VALUE(RIGHT(G100,3)),#REF!,9,FALSE),IF(LEFT(G100,4)="IMPL",VLOOKUP(VALUE(RIGHT(G100,3)),#REF!,9,FALSE),IF(LEFT(G100,4)="SPDA",VLOOKUP(VALUE(RIGHT(G100,3)),'SPDA-COMP'!B:J,9,FALSE),IF(LEFT(G100,4)="SDAI",VLOOKUP(VALUE(RIGHT(G100,3)),#REF!,9,FALSE),IF(LEFT(G100,5)="IMPER",VLOOKUP(VALUE(RIGHT(G100,3)),#REF!,9,FALSE),IF(LEFT(G100,5)="LABOR",VLOOKUP(VALUE(RIGHT(G100,6)),#REF!,4,FALSE))))))))))))))))</f>
        <v>#REF!</v>
      </c>
      <c r="F100" s="31" t="e">
        <f t="shared" si="1"/>
        <v>#REF!</v>
      </c>
      <c r="G100" s="152" t="s">
        <v>1172</v>
      </c>
      <c r="H100" s="51"/>
    </row>
    <row r="101" spans="1:8" s="11" customFormat="1">
      <c r="A101" s="37" t="s">
        <v>525</v>
      </c>
      <c r="B101" s="29" t="e">
        <f>IF(LEFT(G101,3)="ARQ",VLOOKUP(VALUE(RIGHT(G101,3)),#REF!,4,FALSE),IF(LEFT(G101,3)="SCI",VLOOKUP(VALUE(RIGHT(G101,3)),#REF!,4,FALSE),IF(LEFT(G101,3)="SCE",VLOOKUP(VALUE(RIGHT(G101,3)),#REF!,4,FALSE),IF(LEFT(G101,3)="EST",VLOOKUP(VALUE(RIGHT(G101,3)),#REF!,4,FALSE),IF(LEFT(G101,3)="HID",VLOOKUP(VALUE(RIGHT(G101,3)),#REF!,4,FALSE),IF(LEFT(G101,3)="INC",VLOOKUP(VALUE(RIGHT(G101,3)),#REF!,4,FALSE),IF(LEFT(G101,3)="ELE",VLOOKUP(VALUE(RIGHT(G101,3)),#REF!,4,FALSE),IF(LEFT(G101,3)="CAB",VLOOKUP(VALUE(RIGHT(G101,3)),'ADM-COMP'!B:J,4,FALSE),IF(LEFT(G101,3)="SEG",VLOOKUP(VALUE(RIGHT(G101,3)),#REF!,4,FALSE),IF(LEFT(G101,3)="CLI",VLOOKUP(VALUE(RIGHT(G101,3)),#REF!,4,FALSE),IF(LEFT(G101,4)="IMPL",VLOOKUP(VALUE(RIGHT(G101,3)),#REF!,4,FALSE),IF(LEFT(G101,4)="SPDA",VLOOKUP(VALUE(RIGHT(G101,3)),'SPDA-COMP'!B:J,4,FALSE),IF(LEFT(G101,4)="SDAI",VLOOKUP(VALUE(RIGHT(G101,3)),#REF!,4,FALSE),IF(LEFT(G101,5)="IMPER",VLOOKUP(VALUE(RIGHT(G101,3)),#REF!,4,FALSE),IF(LEFT(G101,5)="LABOR",VLOOKUP(VALUE(RIGHT(G101,6)),#REF!,5,FALSE))))))))))))))))</f>
        <v>#REF!</v>
      </c>
      <c r="C101" s="30" t="e">
        <f>IF(LEFT(G101,3)="ARQ",VLOOKUP(VALUE(RIGHT(G101,3)),#REF!,5,FALSE),IF(LEFT(G101,3)="SCI",VLOOKUP(VALUE(RIGHT(G101,3)),#REF!,5,FALSE),IF(LEFT(G101,3)="SCE",VLOOKUP(VALUE(RIGHT(G101,3)),#REF!,5,FALSE),IF(LEFT(G101,3)="EST",VLOOKUP(VALUE(RIGHT(G101,3)),#REF!,5,FALSE),IF(LEFT(G101,3)="HID",VLOOKUP(VALUE(RIGHT(G101,3)),#REF!,5,FALSE),IF(LEFT(G101,3)="INC",VLOOKUP(VALUE(RIGHT(G101,3)),#REF!,5,FALSE),IF(LEFT(G101,3)="ELE",VLOOKUP(VALUE(RIGHT(G101,3)),#REF!,5,FALSE),IF(LEFT(G101,3)="CAB",VLOOKUP(VALUE(RIGHT(G101,3)),'ADM-COMP'!B:J,5,FALSE),IF(LEFT(G101,3)="SEG",VLOOKUP(VALUE(RIGHT(G101,3)),#REF!,5,FALSE),IF(LEFT(G101,3)="CLI",VLOOKUP(VALUE(RIGHT(G101,3)),#REF!,5,FALSE),IF(LEFT(G101,4)="IMPL",VLOOKUP(VALUE(RIGHT(G101,3)),#REF!,5,FALSE),IF(LEFT(G101,4)="SPDA",VLOOKUP(VALUE(RIGHT(G101,3)),'SPDA-COMP'!B:J,5,FALSE),IF(LEFT(G101,4)="SDAI",VLOOKUP(VALUE(RIGHT(G101,3)),#REF!,5,FALSE),IF(LEFT(G101,5)="IMPER",VLOOKUP(VALUE(RIGHT(G101,3)),#REF!,5,FALSE),IF(LEFT(G101,5)="LABOR",VLOOKUP(VALUE(RIGHT(G101,6)),#REF!,6,FALSE))))))))))))))))</f>
        <v>#REF!</v>
      </c>
      <c r="D101" s="74" t="e">
        <f>ROUND(VLOOKUP(A101,#REF!,8,FALSE),2)</f>
        <v>#REF!</v>
      </c>
      <c r="E101" s="74" t="e">
        <f>IF(LEFT(G101,3)="ARQ",VLOOKUP(VALUE(RIGHT(G101,3)),#REF!,9,FALSE),IF(LEFT(G101,3)="SCI",VLOOKUP(VALUE(RIGHT(G101,3)),#REF!,9,FALSE),IF(LEFT(G101,3)="SCE",VLOOKUP(VALUE(RIGHT(G101,3)),#REF!,9,FALSE),IF(LEFT(G101,3)="EST",VLOOKUP(VALUE(RIGHT(G101,3)),#REF!,9,FALSE),IF(LEFT(G101,3)="HID",VLOOKUP(VALUE(RIGHT(G101,3)),#REF!,9,FALSE),IF(LEFT(G101,3)="INC",VLOOKUP(VALUE(RIGHT(G101,3)),#REF!,9,FALSE),IF(LEFT(G101,3)="ELE",VLOOKUP(VALUE(RIGHT(G101,3)),#REF!,9,FALSE),IF(LEFT(G101,3)="CAB",VLOOKUP(VALUE(RIGHT(G101,3)),'ADM-COMP'!B:J,9,FALSE),IF(LEFT(G101,3)="SEG",VLOOKUP(VALUE(RIGHT(G101,3)),#REF!,9,FALSE),IF(LEFT(G101,3)="CLI",VLOOKUP(VALUE(RIGHT(G101,3)),#REF!,9,FALSE),IF(LEFT(G101,4)="IMPL",VLOOKUP(VALUE(RIGHT(G101,3)),#REF!,9,FALSE),IF(LEFT(G101,4)="SPDA",VLOOKUP(VALUE(RIGHT(G101,3)),'SPDA-COMP'!B:J,9,FALSE),IF(LEFT(G101,4)="SDAI",VLOOKUP(VALUE(RIGHT(G101,3)),#REF!,9,FALSE),IF(LEFT(G101,5)="IMPER",VLOOKUP(VALUE(RIGHT(G101,3)),#REF!,9,FALSE),IF(LEFT(G101,5)="LABOR",VLOOKUP(VALUE(RIGHT(G101,6)),#REF!,4,FALSE))))))))))))))))</f>
        <v>#REF!</v>
      </c>
      <c r="F101" s="31" t="e">
        <f t="shared" si="1"/>
        <v>#REF!</v>
      </c>
      <c r="G101" s="152" t="s">
        <v>529</v>
      </c>
      <c r="H101" s="51"/>
    </row>
    <row r="102" spans="1:8" s="11" customFormat="1">
      <c r="A102" s="37" t="s">
        <v>296</v>
      </c>
      <c r="B102" s="29" t="e">
        <f>IF(LEFT(G102,3)="ARQ",VLOOKUP(VALUE(RIGHT(G102,3)),#REF!,4,FALSE),IF(LEFT(G102,3)="SCI",VLOOKUP(VALUE(RIGHT(G102,3)),#REF!,4,FALSE),IF(LEFT(G102,3)="TRP",VLOOKUP(VALUE(RIGHT(G102,3)),#REF!,4,FALSE),IF(LEFT(G102,3)="EST",VLOOKUP(VALUE(RIGHT(G102,3)),#REF!,4,FALSE),IF(LEFT(G102,3)="HID",VLOOKUP(VALUE(RIGHT(G102,3)),#REF!,4,FALSE),IF(LEFT(G102,3)="INC",VLOOKUP(VALUE(RIGHT(G102,3)),#REF!,4,FALSE),IF(LEFT(G102,3)="ELE",VLOOKUP(VALUE(RIGHT(G102,3)),#REF!,4,FALSE),IF(LEFT(G102,3)="CAB",VLOOKUP(VALUE(RIGHT(G102,3)),'ADM-COMP'!B:J,4,FALSE),IF(LEFT(G102,3)="SEG",VLOOKUP(VALUE(RIGHT(G102,3)),#REF!,4,FALSE),IF(LEFT(G102,3)="CLI",VLOOKUP(VALUE(RIGHT(G102,3)),#REF!,4,FALSE),IF(LEFT(G102,4)="IMPL",VLOOKUP(VALUE(RIGHT(G102,3)),#REF!,4,FALSE),IF(LEFT(G102,4)="SPDA",VLOOKUP(VALUE(RIGHT(G102,3)),'SPDA-COMP'!B:J,4,FALSE),IF(LEFT(G102,4)="SDAI",VLOOKUP(VALUE(RIGHT(G102,3)),#REF!,4,FALSE),IF(LEFT(G102,5)="IMPER",VLOOKUP(VALUE(RIGHT(G102,3)),#REF!,4,FALSE),IF(LEFT(G102,5)="LABOR",VLOOKUP(VALUE(RIGHT(G102,6)),#REF!,5,FALSE))))))))))))))))</f>
        <v>#REF!</v>
      </c>
      <c r="C102" s="30" t="e">
        <f>IF(LEFT(G102,3)="ARQ",VLOOKUP(VALUE(RIGHT(G102,3)),#REF!,5,FALSE),IF(LEFT(G102,3)="SCI",VLOOKUP(VALUE(RIGHT(G102,3)),#REF!,5,FALSE),IF(LEFT(G102,3)="SCE",VLOOKUP(VALUE(RIGHT(G102,3)),#REF!,5,FALSE),IF(LEFT(G102,3)="EST",VLOOKUP(VALUE(RIGHT(G102,3)),#REF!,5,FALSE),IF(LEFT(G102,3)="HID",VLOOKUP(VALUE(RIGHT(G102,3)),#REF!,5,FALSE),IF(LEFT(G102,3)="INC",VLOOKUP(VALUE(RIGHT(G102,3)),#REF!,5,FALSE),IF(LEFT(G102,3)="ELE",VLOOKUP(VALUE(RIGHT(G102,3)),#REF!,5,FALSE),IF(LEFT(G102,3)="CAB",VLOOKUP(VALUE(RIGHT(G102,3)),'ADM-COMP'!B:J,5,FALSE),IF(LEFT(G102,3)="SEG",VLOOKUP(VALUE(RIGHT(G102,3)),#REF!,5,FALSE),IF(LEFT(G102,3)="CLI",VLOOKUP(VALUE(RIGHT(G102,3)),#REF!,5,FALSE),IF(LEFT(G102,4)="IMPL",VLOOKUP(VALUE(RIGHT(G102,3)),#REF!,5,FALSE),IF(LEFT(G102,4)="SPDA",VLOOKUP(VALUE(RIGHT(G102,3)),'SPDA-COMP'!B:J,5,FALSE),IF(LEFT(G102,4)="SDAI",VLOOKUP(VALUE(RIGHT(G102,3)),#REF!,5,FALSE),IF(LEFT(G102,5)="IMPER",VLOOKUP(VALUE(RIGHT(G102,3)),#REF!,5,FALSE),IF(LEFT(G102,5)="LABOR",VLOOKUP(VALUE(RIGHT(G102,6)),#REF!,6,FALSE))))))))))))))))</f>
        <v>#REF!</v>
      </c>
      <c r="D102" s="74" t="e">
        <f>ROUND(VLOOKUP(A102,#REF!,8,FALSE),2)</f>
        <v>#REF!</v>
      </c>
      <c r="E102" s="74" t="e">
        <f>IF(LEFT(G102,3)="ARQ",VLOOKUP(VALUE(RIGHT(G102,3)),#REF!,9,FALSE),IF(LEFT(G102,3)="SCI",VLOOKUP(VALUE(RIGHT(G102,3)),#REF!,9,FALSE),IF(LEFT(G102,3)="SCE",VLOOKUP(VALUE(RIGHT(G102,3)),#REF!,9,FALSE),IF(LEFT(G102,3)="EST",VLOOKUP(VALUE(RIGHT(G102,3)),#REF!,9,FALSE),IF(LEFT(G102,3)="HID",VLOOKUP(VALUE(RIGHT(G102,3)),#REF!,9,FALSE),IF(LEFT(G102,3)="INC",VLOOKUP(VALUE(RIGHT(G102,3)),#REF!,9,FALSE),IF(LEFT(G102,3)="ELE",VLOOKUP(VALUE(RIGHT(G102,3)),#REF!,9,FALSE),IF(LEFT(G102,3)="CAB",VLOOKUP(VALUE(RIGHT(G102,3)),'ADM-COMP'!B:J,9,FALSE),IF(LEFT(G102,3)="SEG",VLOOKUP(VALUE(RIGHT(G102,3)),#REF!,9,FALSE),IF(LEFT(G102,3)="CLI",VLOOKUP(VALUE(RIGHT(G102,3)),#REF!,9,FALSE),IF(LEFT(G102,4)="IMPL",VLOOKUP(VALUE(RIGHT(G102,3)),#REF!,9,FALSE),IF(LEFT(G102,4)="SPDA",VLOOKUP(VALUE(RIGHT(G102,3)),'SPDA-COMP'!B:J,9,FALSE),IF(LEFT(G102,4)="SDAI",VLOOKUP(VALUE(RIGHT(G102,3)),#REF!,9,FALSE),IF(LEFT(G102,5)="IMPER",VLOOKUP(VALUE(RIGHT(G102,3)),#REF!,9,FALSE),IF(LEFT(G102,5)="LABOR",VLOOKUP(VALUE(RIGHT(G102,6)),#REF!,4,FALSE))))))))))))))))</f>
        <v>#REF!</v>
      </c>
      <c r="F102" s="31" t="e">
        <f t="shared" si="1"/>
        <v>#REF!</v>
      </c>
      <c r="G102" s="38" t="s">
        <v>299</v>
      </c>
      <c r="H102" s="51"/>
    </row>
    <row r="103" spans="1:8" s="11" customFormat="1" ht="63.75">
      <c r="A103" s="100" t="s">
        <v>198</v>
      </c>
      <c r="B103" s="86" t="s">
        <v>1357</v>
      </c>
      <c r="C103" s="30" t="e">
        <f>IF(LEFT(G103,3)="ARQ",VLOOKUP(VALUE(RIGHT(G103,3)),#REF!,5,FALSE),IF(LEFT(G103,3)="SCI",VLOOKUP(VALUE(RIGHT(G103,3)),#REF!,5,FALSE),IF(LEFT(G103,3)="SCE",VLOOKUP(VALUE(RIGHT(G103,3)),#REF!,5,FALSE),IF(LEFT(G103,3)="EST",VLOOKUP(VALUE(RIGHT(G103,3)),#REF!,5,FALSE),IF(LEFT(G103,3)="HID",VLOOKUP(VALUE(RIGHT(G103,3)),#REF!,5,FALSE),IF(LEFT(G103,3)="INC",VLOOKUP(VALUE(RIGHT(G103,3)),#REF!,5,FALSE),IF(LEFT(G103,3)="ELE",VLOOKUP(VALUE(RIGHT(G103,3)),#REF!,5,FALSE),IF(LEFT(G103,3)="CAB",VLOOKUP(VALUE(RIGHT(G103,3)),'ADM-COMP'!B:J,5,FALSE),IF(LEFT(G103,3)="SEG",VLOOKUP(VALUE(RIGHT(G103,3)),#REF!,5,FALSE),IF(LEFT(G103,3)="CLI",VLOOKUP(VALUE(RIGHT(G103,3)),#REF!,5,FALSE),IF(LEFT(G103,4)="IMPL",VLOOKUP(VALUE(RIGHT(G103,3)),#REF!,5,FALSE),IF(LEFT(G103,4)="SPDA",VLOOKUP(VALUE(RIGHT(G103,3)),'SPDA-COMP'!B:J,5,FALSE),IF(LEFT(G103,4)="SDAI",VLOOKUP(VALUE(RIGHT(G103,3)),#REF!,5,FALSE),IF(LEFT(G103,5)="IMPER",VLOOKUP(VALUE(RIGHT(G103,3)),#REF!,5,FALSE),IF(LEFT(G103,5)="LABOR",VLOOKUP(VALUE(RIGHT(G103,6)),#REF!,6,FALSE))))))))))))))))</f>
        <v>#REF!</v>
      </c>
      <c r="D103" s="74" t="e">
        <f>ROUND(VLOOKUP(A103,#REF!,8,FALSE),2)</f>
        <v>#REF!</v>
      </c>
      <c r="E103" s="130" t="e">
        <f>IF(LEFT(G103,3)="ARQ",VLOOKUP(VALUE(RIGHT(G103,3)),#REF!,9,FALSE),IF(LEFT(G103,3)="SCI",VLOOKUP(VALUE(RIGHT(G103,3)),#REF!,9,FALSE),IF(LEFT(G103,3)="SCE",VLOOKUP(VALUE(RIGHT(G103,3)),#REF!,9,FALSE),IF(LEFT(G103,3)="EST",VLOOKUP(VALUE(RIGHT(G103,3)),#REF!,9,FALSE),IF(LEFT(G103,3)="HID",VLOOKUP(VALUE(RIGHT(G103,3)),#REF!,9,FALSE),IF(LEFT(G103,3)="INC",VLOOKUP(VALUE(RIGHT(G103,3)),#REF!,9,FALSE),IF(LEFT(G103,3)="ELE",VLOOKUP(VALUE(RIGHT(G103,3)),#REF!,9,FALSE),IF(LEFT(G103,3)="CAB",VLOOKUP(VALUE(RIGHT(G103,3)),'ADM-COMP'!B:J,9,FALSE),IF(LEFT(G103,3)="SEG",VLOOKUP(VALUE(RIGHT(G103,3)),#REF!,9,FALSE),IF(LEFT(G103,3)="CLI",VLOOKUP(VALUE(RIGHT(G103,3)),#REF!,9,FALSE),IF(LEFT(G103,4)="IMPL",VLOOKUP(VALUE(RIGHT(G103,3)),#REF!,9,FALSE),IF(LEFT(G103,4)="SPDA",VLOOKUP(VALUE(RIGHT(G103,3)),'SPDA-COMP'!B:J,9,FALSE),IF(LEFT(G103,4)="SDAI",VLOOKUP(VALUE(RIGHT(G103,3)),#REF!,9,FALSE),IF(LEFT(G103,5)="IMPER",VLOOKUP(VALUE(RIGHT(G103,3)),#REF!,9,FALSE),IF(LEFT(G103,5)="LABOR",VLOOKUP(VALUE(RIGHT(G103,6)),#REF!,4,FALSE))))))))))))))))</f>
        <v>#REF!</v>
      </c>
      <c r="F103" s="31" t="e">
        <f t="shared" si="1"/>
        <v>#REF!</v>
      </c>
      <c r="G103" s="152" t="s">
        <v>1364</v>
      </c>
      <c r="H103" s="51"/>
    </row>
    <row r="104" spans="1:8" s="11" customFormat="1">
      <c r="A104" s="100" t="s">
        <v>1315</v>
      </c>
      <c r="B104" s="29" t="e">
        <f>IF(LEFT(G104,3)="ARQ",VLOOKUP(VALUE(RIGHT(G104,3)),#REF!,4,FALSE),IF(LEFT(G104,3)="SCI",VLOOKUP(VALUE(RIGHT(G104,3)),#REF!,4,FALSE),IF(LEFT(G104,3)="SCE",VLOOKUP(VALUE(RIGHT(G104,3)),#REF!,4,FALSE),IF(LEFT(G104,3)="EST",VLOOKUP(VALUE(RIGHT(G104,3)),#REF!,4,FALSE),IF(LEFT(G104,3)="HID",VLOOKUP(VALUE(RIGHT(G104,3)),#REF!,4,FALSE),IF(LEFT(G104,3)="INC",VLOOKUP(VALUE(RIGHT(G104,3)),#REF!,4,FALSE),IF(LEFT(G104,3)="ELE",VLOOKUP(VALUE(RIGHT(G104,3)),#REF!,4,FALSE),IF(LEFT(G104,3)="CAB",VLOOKUP(VALUE(RIGHT(G104,3)),'ADM-COMP'!B:J,4,FALSE),IF(LEFT(G104,3)="SEG",VLOOKUP(VALUE(RIGHT(G104,3)),#REF!,4,FALSE),IF(LEFT(G104,3)="CLI",VLOOKUP(VALUE(RIGHT(G104,3)),#REF!,4,FALSE),IF(LEFT(G104,4)="IMPL",VLOOKUP(VALUE(RIGHT(G104,3)),#REF!,4,FALSE),IF(LEFT(G104,4)="SPDA",VLOOKUP(VALUE(RIGHT(G104,3)),'SPDA-COMP'!B:J,4,FALSE),IF(LEFT(G104,4)="SDAI",VLOOKUP(VALUE(RIGHT(G104,3)),#REF!,4,FALSE),IF(LEFT(G104,5)="IMPER",VLOOKUP(VALUE(RIGHT(G104,3)),#REF!,4,FALSE),IF(LEFT(G104,5)="LABOR",VLOOKUP(VALUE(RIGHT(G104,6)),#REF!,5,FALSE))))))))))))))))</f>
        <v>#REF!</v>
      </c>
      <c r="C104" s="30" t="e">
        <f>IF(LEFT(G104,3)="ARQ",VLOOKUP(VALUE(RIGHT(G104,3)),#REF!,5,FALSE),IF(LEFT(G104,3)="SCI",VLOOKUP(VALUE(RIGHT(G104,3)),#REF!,5,FALSE),IF(LEFT(G104,3)="SCE",VLOOKUP(VALUE(RIGHT(G104,3)),#REF!,5,FALSE),IF(LEFT(G104,3)="EST",VLOOKUP(VALUE(RIGHT(G104,3)),#REF!,5,FALSE),IF(LEFT(G104,3)="HID",VLOOKUP(VALUE(RIGHT(G104,3)),#REF!,5,FALSE),IF(LEFT(G104,3)="INC",VLOOKUP(VALUE(RIGHT(G104,3)),#REF!,5,FALSE),IF(LEFT(G104,3)="ELE",VLOOKUP(VALUE(RIGHT(G104,3)),#REF!,5,FALSE),IF(LEFT(G104,3)="CAB",VLOOKUP(VALUE(RIGHT(G104,3)),'ADM-COMP'!B:J,5,FALSE),IF(LEFT(G104,3)="SEG",VLOOKUP(VALUE(RIGHT(G104,3)),#REF!,5,FALSE),IF(LEFT(G104,3)="CLI",VLOOKUP(VALUE(RIGHT(G104,3)),#REF!,5,FALSE),IF(LEFT(G104,4)="IMPL",VLOOKUP(VALUE(RIGHT(G104,3)),#REF!,5,FALSE),IF(LEFT(G104,4)="SPDA",VLOOKUP(VALUE(RIGHT(G104,3)),'SPDA-COMP'!B:J,5,FALSE),IF(LEFT(G104,4)="SDAI",VLOOKUP(VALUE(RIGHT(G104,3)),#REF!,5,FALSE),IF(LEFT(G104,5)="IMPER",VLOOKUP(VALUE(RIGHT(G104,3)),#REF!,5,FALSE),IF(LEFT(G104,5)="LABOR",VLOOKUP(VALUE(RIGHT(G104,6)),#REF!,6,FALSE))))))))))))))))</f>
        <v>#REF!</v>
      </c>
      <c r="D104" s="74" t="e">
        <f>ROUND(VLOOKUP(A104,#REF!,8,FALSE),2)</f>
        <v>#REF!</v>
      </c>
      <c r="E104" s="74" t="e">
        <f>IF(LEFT(G104,3)="ARQ",VLOOKUP(VALUE(RIGHT(G104,3)),#REF!,9,FALSE),IF(LEFT(G104,3)="SCI",VLOOKUP(VALUE(RIGHT(G104,3)),#REF!,9,FALSE),IF(LEFT(G104,3)="SCE",VLOOKUP(VALUE(RIGHT(G104,3)),#REF!,9,FALSE),IF(LEFT(G104,3)="EST",VLOOKUP(VALUE(RIGHT(G104,3)),#REF!,9,FALSE),IF(LEFT(G104,3)="HID",VLOOKUP(VALUE(RIGHT(G104,3)),#REF!,9,FALSE),IF(LEFT(G104,3)="INC",VLOOKUP(VALUE(RIGHT(G104,3)),#REF!,9,FALSE),IF(LEFT(G104,3)="ELE",VLOOKUP(VALUE(RIGHT(G104,3)),#REF!,9,FALSE),IF(LEFT(G104,3)="CAB",VLOOKUP(VALUE(RIGHT(G104,3)),'ADM-COMP'!B:J,9,FALSE),IF(LEFT(G104,3)="SEG",VLOOKUP(VALUE(RIGHT(G104,3)),#REF!,9,FALSE),IF(LEFT(G104,3)="CLI",VLOOKUP(VALUE(RIGHT(G104,3)),#REF!,9,FALSE),IF(LEFT(G104,4)="IMPL",VLOOKUP(VALUE(RIGHT(G104,3)),#REF!,9,FALSE),IF(LEFT(G104,4)="SPDA",VLOOKUP(VALUE(RIGHT(G104,3)),'SPDA-COMP'!B:J,9,FALSE),IF(LEFT(G104,4)="SDAI",VLOOKUP(VALUE(RIGHT(G104,3)),#REF!,9,FALSE),IF(LEFT(G104,5)="IMPER",VLOOKUP(VALUE(RIGHT(G104,3)),#REF!,9,FALSE),IF(LEFT(G104,5)="LABOR",VLOOKUP(VALUE(RIGHT(G104,6)),#REF!,4,FALSE))))))))))))))))</f>
        <v>#REF!</v>
      </c>
      <c r="F104" s="31" t="e">
        <f t="shared" si="1"/>
        <v>#REF!</v>
      </c>
      <c r="G104" s="152" t="s">
        <v>1321</v>
      </c>
      <c r="H104" s="51"/>
    </row>
    <row r="105" spans="1:8" s="11" customFormat="1">
      <c r="A105" s="37" t="s">
        <v>445</v>
      </c>
      <c r="B105" s="29" t="e">
        <f>IF(LEFT(G105,3)="ARQ",VLOOKUP(VALUE(RIGHT(G105,3)),#REF!,4,FALSE),IF(LEFT(G105,3)="SCI",VLOOKUP(VALUE(RIGHT(G105,3)),#REF!,4,FALSE),IF(LEFT(G105,3)="SCE",VLOOKUP(VALUE(RIGHT(G105,3)),#REF!,4,FALSE),IF(LEFT(G105,3)="EST",VLOOKUP(VALUE(RIGHT(G105,3)),#REF!,4,FALSE),IF(LEFT(G105,3)="HID",VLOOKUP(VALUE(RIGHT(G105,3)),#REF!,4,FALSE),IF(LEFT(G105,3)="INC",VLOOKUP(VALUE(RIGHT(G105,3)),#REF!,4,FALSE),IF(LEFT(G105,3)="ELE",VLOOKUP(VALUE(RIGHT(G105,3)),#REF!,4,FALSE),IF(LEFT(G105,3)="CAB",VLOOKUP(VALUE(RIGHT(G105,3)),'ADM-COMP'!B:J,4,FALSE),IF(LEFT(G105,3)="SEG",VLOOKUP(VALUE(RIGHT(G105,3)),#REF!,4,FALSE),IF(LEFT(G105,3)="CLI",VLOOKUP(VALUE(RIGHT(G105,3)),#REF!,4,FALSE),IF(LEFT(G105,4)="IMPL",VLOOKUP(VALUE(RIGHT(G105,3)),#REF!,4,FALSE),IF(LEFT(G105,4)="SPDA",VLOOKUP(VALUE(RIGHT(G105,3)),'SPDA-COMP'!B:J,4,FALSE),IF(LEFT(G105,4)="SDAI",VLOOKUP(VALUE(RIGHT(G105,3)),#REF!,4,FALSE),IF(LEFT(G105,5)="IMPER",VLOOKUP(VALUE(RIGHT(G105,3)),#REF!,4,FALSE),IF(LEFT(G105,5)="LABOR",VLOOKUP(VALUE(RIGHT(G105,6)),#REF!,5,FALSE))))))))))))))))</f>
        <v>#REF!</v>
      </c>
      <c r="C105" s="30" t="e">
        <f>IF(LEFT(G105,3)="ARQ",VLOOKUP(VALUE(RIGHT(G105,3)),#REF!,5,FALSE),IF(LEFT(G105,3)="SCI",VLOOKUP(VALUE(RIGHT(G105,3)),#REF!,5,FALSE),IF(LEFT(G105,3)="SCE",VLOOKUP(VALUE(RIGHT(G105,3)),#REF!,5,FALSE),IF(LEFT(G105,3)="EST",VLOOKUP(VALUE(RIGHT(G105,3)),#REF!,5,FALSE),IF(LEFT(G105,3)="HID",VLOOKUP(VALUE(RIGHT(G105,3)),#REF!,5,FALSE),IF(LEFT(G105,3)="INC",VLOOKUP(VALUE(RIGHT(G105,3)),#REF!,5,FALSE),IF(LEFT(G105,3)="ELE",VLOOKUP(VALUE(RIGHT(G105,3)),#REF!,5,FALSE),IF(LEFT(G105,3)="CAB",VLOOKUP(VALUE(RIGHT(G105,3)),'ADM-COMP'!B:J,5,FALSE),IF(LEFT(G105,3)="SEG",VLOOKUP(VALUE(RIGHT(G105,3)),#REF!,5,FALSE),IF(LEFT(G105,3)="CLI",VLOOKUP(VALUE(RIGHT(G105,3)),#REF!,5,FALSE),IF(LEFT(G105,4)="IMPL",VLOOKUP(VALUE(RIGHT(G105,3)),#REF!,5,FALSE),IF(LEFT(G105,4)="SPDA",VLOOKUP(VALUE(RIGHT(G105,3)),'SPDA-COMP'!B:J,5,FALSE),IF(LEFT(G105,4)="SDAI",VLOOKUP(VALUE(RIGHT(G105,3)),#REF!,5,FALSE),IF(LEFT(G105,5)="IMPER",VLOOKUP(VALUE(RIGHT(G105,3)),#REF!,5,FALSE),IF(LEFT(G105,5)="LABOR",VLOOKUP(VALUE(RIGHT(G105,6)),#REF!,6,FALSE))))))))))))))))</f>
        <v>#REF!</v>
      </c>
      <c r="D105" s="74" t="e">
        <f>ROUND(VLOOKUP(A105,#REF!,8,FALSE),2)</f>
        <v>#REF!</v>
      </c>
      <c r="E105" s="74" t="e">
        <f>IF(LEFT(G105,3)="ARQ",VLOOKUP(VALUE(RIGHT(G105,3)),#REF!,9,FALSE),IF(LEFT(G105,3)="SCI",VLOOKUP(VALUE(RIGHT(G105,3)),#REF!,9,FALSE),IF(LEFT(G105,3)="SCE",VLOOKUP(VALUE(RIGHT(G105,3)),#REF!,9,FALSE),IF(LEFT(G105,3)="EST",VLOOKUP(VALUE(RIGHT(G105,3)),#REF!,9,FALSE),IF(LEFT(G105,3)="HID",VLOOKUP(VALUE(RIGHT(G105,3)),#REF!,9,FALSE),IF(LEFT(G105,3)="INC",VLOOKUP(VALUE(RIGHT(G105,3)),#REF!,9,FALSE),IF(LEFT(G105,3)="ELE",VLOOKUP(VALUE(RIGHT(G105,3)),#REF!,9,FALSE),IF(LEFT(G105,3)="CAB",VLOOKUP(VALUE(RIGHT(G105,3)),'ADM-COMP'!B:J,9,FALSE),IF(LEFT(G105,3)="SEG",VLOOKUP(VALUE(RIGHT(G105,3)),#REF!,9,FALSE),IF(LEFT(G105,3)="CLI",VLOOKUP(VALUE(RIGHT(G105,3)),#REF!,9,FALSE),IF(LEFT(G105,4)="IMPL",VLOOKUP(VALUE(RIGHT(G105,3)),#REF!,9,FALSE),IF(LEFT(G105,4)="SPDA",VLOOKUP(VALUE(RIGHT(G105,3)),'SPDA-COMP'!B:J,9,FALSE),IF(LEFT(G105,4)="SDAI",VLOOKUP(VALUE(RIGHT(G105,3)),#REF!,9,FALSE),IF(LEFT(G105,5)="IMPER",VLOOKUP(VALUE(RIGHT(G105,3)),#REF!,9,FALSE),IF(LEFT(G105,5)="LABOR",VLOOKUP(VALUE(RIGHT(G105,6)),#REF!,4,FALSE))))))))))))))))</f>
        <v>#REF!</v>
      </c>
      <c r="F105" s="31" t="e">
        <f t="shared" si="1"/>
        <v>#REF!</v>
      </c>
      <c r="G105" s="152" t="s">
        <v>1219</v>
      </c>
      <c r="H105" s="51"/>
    </row>
    <row r="106" spans="1:8" s="11" customFormat="1">
      <c r="A106" s="37" t="s">
        <v>334</v>
      </c>
      <c r="B106" s="29" t="e">
        <f>IF(LEFT(G106,3)="ARQ",VLOOKUP(VALUE(RIGHT(G106,3)),#REF!,4,FALSE),IF(LEFT(G106,3)="SCI",VLOOKUP(VALUE(RIGHT(G106,3)),#REF!,4,FALSE),IF(LEFT(G106,3)="SCE",VLOOKUP(VALUE(RIGHT(G106,3)),#REF!,4,FALSE),IF(LEFT(G106,3)="EST",VLOOKUP(VALUE(RIGHT(G106,3)),#REF!,4,FALSE),IF(LEFT(G106,3)="HID",VLOOKUP(VALUE(RIGHT(G106,3)),#REF!,4,FALSE),IF(LEFT(G106,3)="INC",VLOOKUP(VALUE(RIGHT(G106,3)),#REF!,4,FALSE),IF(LEFT(G106,3)="ELE",VLOOKUP(VALUE(RIGHT(G106,3)),#REF!,4,FALSE),IF(LEFT(G106,3)="CAB",VLOOKUP(VALUE(RIGHT(G106,3)),'ADM-COMP'!B:J,4,FALSE),IF(LEFT(G106,3)="SEG",VLOOKUP(VALUE(RIGHT(G106,3)),#REF!,4,FALSE),IF(LEFT(G106,3)="CLI",VLOOKUP(VALUE(RIGHT(G106,3)),#REF!,4,FALSE),IF(LEFT(G106,4)="IMPL",VLOOKUP(VALUE(RIGHT(G106,3)),#REF!,4,FALSE),IF(LEFT(G106,4)="SPDA",VLOOKUP(VALUE(RIGHT(G106,3)),'SPDA-COMP'!B:J,4,FALSE),IF(LEFT(G106,4)="SDAI",VLOOKUP(VALUE(RIGHT(G106,3)),#REF!,4,FALSE),IF(LEFT(G106,5)="IMPER",VLOOKUP(VALUE(RIGHT(G106,3)),#REF!,4,FALSE),IF(LEFT(G106,5)="LABOR",VLOOKUP(VALUE(RIGHT(G106,6)),#REF!,5,FALSE))))))))))))))))</f>
        <v>#REF!</v>
      </c>
      <c r="C106" s="30" t="e">
        <f>IF(LEFT(G106,3)="ARQ",VLOOKUP(VALUE(RIGHT(G106,3)),#REF!,5,FALSE),IF(LEFT(G106,3)="SCI",VLOOKUP(VALUE(RIGHT(G106,3)),#REF!,5,FALSE),IF(LEFT(G106,3)="SCE",VLOOKUP(VALUE(RIGHT(G106,3)),#REF!,5,FALSE),IF(LEFT(G106,3)="EST",VLOOKUP(VALUE(RIGHT(G106,3)),#REF!,5,FALSE),IF(LEFT(G106,3)="HID",VLOOKUP(VALUE(RIGHT(G106,3)),#REF!,5,FALSE),IF(LEFT(G106,3)="INC",VLOOKUP(VALUE(RIGHT(G106,3)),#REF!,5,FALSE),IF(LEFT(G106,3)="ELE",VLOOKUP(VALUE(RIGHT(G106,3)),#REF!,5,FALSE),IF(LEFT(G106,3)="CAB",VLOOKUP(VALUE(RIGHT(G106,3)),'ADM-COMP'!B:J,5,FALSE),IF(LEFT(G106,3)="SEG",VLOOKUP(VALUE(RIGHT(G106,3)),#REF!,5,FALSE),IF(LEFT(G106,3)="CLI",VLOOKUP(VALUE(RIGHT(G106,3)),#REF!,5,FALSE),IF(LEFT(G106,4)="IMPL",VLOOKUP(VALUE(RIGHT(G106,3)),#REF!,5,FALSE),IF(LEFT(G106,4)="SPDA",VLOOKUP(VALUE(RIGHT(G106,3)),'SPDA-COMP'!B:J,5,FALSE),IF(LEFT(G106,4)="SDAI",VLOOKUP(VALUE(RIGHT(G106,3)),#REF!,5,FALSE),IF(LEFT(G106,5)="IMPER",VLOOKUP(VALUE(RIGHT(G106,3)),#REF!,5,FALSE),IF(LEFT(G106,5)="LABOR",VLOOKUP(VALUE(RIGHT(G106,6)),#REF!,6,FALSE))))))))))))))))</f>
        <v>#REF!</v>
      </c>
      <c r="D106" s="74" t="e">
        <f>ROUND(VLOOKUP(A106,#REF!,8,FALSE),2)</f>
        <v>#REF!</v>
      </c>
      <c r="E106" s="74" t="e">
        <f>IF(LEFT(G106,3)="ARQ",VLOOKUP(VALUE(RIGHT(G106,3)),#REF!,9,FALSE),IF(LEFT(G106,3)="SCI",VLOOKUP(VALUE(RIGHT(G106,3)),#REF!,9,FALSE),IF(LEFT(G106,3)="SCE",VLOOKUP(VALUE(RIGHT(G106,3)),#REF!,9,FALSE),IF(LEFT(G106,3)="EST",VLOOKUP(VALUE(RIGHT(G106,3)),#REF!,9,FALSE),IF(LEFT(G106,3)="HID",VLOOKUP(VALUE(RIGHT(G106,3)),#REF!,9,FALSE),IF(LEFT(G106,3)="INC",VLOOKUP(VALUE(RIGHT(G106,3)),#REF!,9,FALSE),IF(LEFT(G106,3)="ELE",VLOOKUP(VALUE(RIGHT(G106,3)),#REF!,9,FALSE),IF(LEFT(G106,3)="CAB",VLOOKUP(VALUE(RIGHT(G106,3)),'ADM-COMP'!B:J,9,FALSE),IF(LEFT(G106,3)="SEG",VLOOKUP(VALUE(RIGHT(G106,3)),#REF!,9,FALSE),IF(LEFT(G106,3)="CLI",VLOOKUP(VALUE(RIGHT(G106,3)),#REF!,9,FALSE),IF(LEFT(G106,4)="IMPL",VLOOKUP(VALUE(RIGHT(G106,3)),#REF!,9,FALSE),IF(LEFT(G106,4)="SPDA",VLOOKUP(VALUE(RIGHT(G106,3)),'SPDA-COMP'!B:J,9,FALSE),IF(LEFT(G106,4)="SDAI",VLOOKUP(VALUE(RIGHT(G106,3)),#REF!,9,FALSE),IF(LEFT(G106,5)="IMPER",VLOOKUP(VALUE(RIGHT(G106,3)),#REF!,9,FALSE),IF(LEFT(G106,5)="LABOR",VLOOKUP(VALUE(RIGHT(G106,6)),#REF!,4,FALSE))))))))))))))))</f>
        <v>#REF!</v>
      </c>
      <c r="F106" s="31" t="e">
        <f t="shared" si="1"/>
        <v>#REF!</v>
      </c>
      <c r="G106" s="152" t="s">
        <v>335</v>
      </c>
      <c r="H106" s="51"/>
    </row>
    <row r="107" spans="1:8" s="11" customFormat="1" ht="63.75">
      <c r="A107" s="37" t="s">
        <v>500</v>
      </c>
      <c r="B107" s="29" t="e">
        <f>IF(LEFT(G107,3)="ARQ",VLOOKUP(VALUE(RIGHT(G107,3)),#REF!,4,FALSE),IF(LEFT(G107,3)="SCI",VLOOKUP(VALUE(RIGHT(G107,3)),#REF!,4,FALSE),IF(LEFT(G107,3)="SCE",VLOOKUP(VALUE(RIGHT(G107,3)),#REF!,4,FALSE),IF(LEFT(G107,3)="EST",VLOOKUP(VALUE(RIGHT(G107,3)),#REF!,4,FALSE),IF(LEFT(G107,3)="HID",VLOOKUP(VALUE(RIGHT(G107,3)),#REF!,4,FALSE),IF(LEFT(G107,3)="INC",VLOOKUP(VALUE(RIGHT(G107,3)),#REF!,4,FALSE),IF(LEFT(G107,3)="ELE",VLOOKUP(VALUE(RIGHT(G107,3)),#REF!,4,FALSE),IF(LEFT(G107,3)="CAB",VLOOKUP(VALUE(RIGHT(G107,3)),'ADM-COMP'!B:J,4,FALSE),IF(LEFT(G107,3)="SEG",VLOOKUP(VALUE(RIGHT(G107,3)),#REF!,4,FALSE),IF(LEFT(G107,3)="CLI",VLOOKUP(VALUE(RIGHT(G107,3)),#REF!,4,FALSE),IF(LEFT(G107,4)="IMPL",VLOOKUP(VALUE(RIGHT(G107,3)),#REF!,4,FALSE),IF(LEFT(G107,4)="SPDA",VLOOKUP(VALUE(RIGHT(G107,3)),'SPDA-COMP'!B:J,4,FALSE),IF(LEFT(G107,4)="SDAI",VLOOKUP(VALUE(RIGHT(G107,3)),#REF!,4,FALSE),IF(LEFT(G107,5)="IMPER",VLOOKUP(VALUE(RIGHT(G107,3)),#REF!,4,FALSE),IF(LEFT(G107,5)="LABOR",VLOOKUP(VALUE(RIGHT(G107,6)),#REF!,5,FALSE))))))))))))))))</f>
        <v>#REF!</v>
      </c>
      <c r="C107" s="30" t="e">
        <f>IF(LEFT(G107,3)="ARQ",VLOOKUP(VALUE(RIGHT(G107,3)),#REF!,5,FALSE),IF(LEFT(G107,3)="SCI",VLOOKUP(VALUE(RIGHT(G107,3)),#REF!,5,FALSE),IF(LEFT(G107,3)="SCE",VLOOKUP(VALUE(RIGHT(G107,3)),#REF!,5,FALSE),IF(LEFT(G107,3)="EST",VLOOKUP(VALUE(RIGHT(G107,3)),#REF!,5,FALSE),IF(LEFT(G107,3)="HID",VLOOKUP(VALUE(RIGHT(G107,3)),#REF!,5,FALSE),IF(LEFT(G107,3)="INC",VLOOKUP(VALUE(RIGHT(G107,3)),#REF!,5,FALSE),IF(LEFT(G107,3)="ELE",VLOOKUP(VALUE(RIGHT(G107,3)),#REF!,5,FALSE),IF(LEFT(G107,3)="CAB",VLOOKUP(VALUE(RIGHT(G107,3)),'ADM-COMP'!B:J,5,FALSE),IF(LEFT(G107,3)="SEG",VLOOKUP(VALUE(RIGHT(G107,3)),#REF!,5,FALSE),IF(LEFT(G107,3)="CLI",VLOOKUP(VALUE(RIGHT(G107,3)),#REF!,5,FALSE),IF(LEFT(G107,4)="IMPL",VLOOKUP(VALUE(RIGHT(G107,3)),#REF!,5,FALSE),IF(LEFT(G107,4)="SPDA",VLOOKUP(VALUE(RIGHT(G107,3)),'SPDA-COMP'!B:J,5,FALSE),IF(LEFT(G107,4)="SDAI",VLOOKUP(VALUE(RIGHT(G107,3)),#REF!,5,FALSE),IF(LEFT(G107,5)="IMPER",VLOOKUP(VALUE(RIGHT(G107,3)),#REF!,5,FALSE),IF(LEFT(G107,5)="LABOR",VLOOKUP(VALUE(RIGHT(G107,6)),#REF!,6,FALSE))))))))))))))))</f>
        <v>#REF!</v>
      </c>
      <c r="D107" s="74" t="e">
        <f>ROUND(VLOOKUP(A107,#REF!,8,FALSE),2)</f>
        <v>#REF!</v>
      </c>
      <c r="E107" s="74" t="e">
        <f>IF(LEFT(G107,3)="ARQ",VLOOKUP(VALUE(RIGHT(G107,3)),#REF!,9,FALSE),IF(LEFT(G107,3)="SCI",VLOOKUP(VALUE(RIGHT(G107,3)),#REF!,9,FALSE),IF(LEFT(G107,3)="SCE",VLOOKUP(VALUE(RIGHT(G107,3)),#REF!,9,FALSE),IF(LEFT(G107,3)="EST",VLOOKUP(VALUE(RIGHT(G107,3)),#REF!,9,FALSE),IF(LEFT(G107,3)="HID",VLOOKUP(VALUE(RIGHT(G107,3)),#REF!,9,FALSE),IF(LEFT(G107,3)="INC",VLOOKUP(VALUE(RIGHT(G107,3)),#REF!,9,FALSE),IF(LEFT(G107,3)="ELE",VLOOKUP(VALUE(RIGHT(G107,3)),#REF!,9,FALSE),IF(LEFT(G107,3)="CAB",VLOOKUP(VALUE(RIGHT(G107,3)),'ADM-COMP'!B:J,9,FALSE),IF(LEFT(G107,3)="SEG",VLOOKUP(VALUE(RIGHT(G107,3)),#REF!,9,FALSE),IF(LEFT(G107,3)="CLI",VLOOKUP(VALUE(RIGHT(G107,3)),#REF!,9,FALSE),IF(LEFT(G107,4)="IMPL",VLOOKUP(VALUE(RIGHT(G107,3)),#REF!,9,FALSE),IF(LEFT(G107,4)="SPDA",VLOOKUP(VALUE(RIGHT(G107,3)),'SPDA-COMP'!B:J,9,FALSE),IF(LEFT(G107,4)="SDAI",VLOOKUP(VALUE(RIGHT(G107,3)),#REF!,9,FALSE),IF(LEFT(G107,5)="IMPER",VLOOKUP(VALUE(RIGHT(G107,3)),#REF!,9,FALSE),IF(LEFT(G107,5)="LABOR",VLOOKUP(VALUE(RIGHT(G107,6)),#REF!,4,FALSE))))))))))))))))</f>
        <v>#REF!</v>
      </c>
      <c r="F107" s="31" t="e">
        <f t="shared" si="1"/>
        <v>#REF!</v>
      </c>
      <c r="G107" s="38" t="s">
        <v>502</v>
      </c>
      <c r="H107" s="51"/>
    </row>
    <row r="108" spans="1:8" s="11" customFormat="1" ht="63.75">
      <c r="A108" s="37" t="s">
        <v>297</v>
      </c>
      <c r="B108" s="29" t="e">
        <f>IF(LEFT(G108,3)="ARQ",VLOOKUP(VALUE(RIGHT(G108,3)),#REF!,4,FALSE),IF(LEFT(G108,3)="SCI",VLOOKUP(VALUE(RIGHT(G108,3)),#REF!,4,FALSE),IF(LEFT(G108,3)="TRP",VLOOKUP(VALUE(RIGHT(G108,3)),#REF!,4,FALSE),IF(LEFT(G108,3)="EST",VLOOKUP(VALUE(RIGHT(G108,3)),#REF!,4,FALSE),IF(LEFT(G108,3)="HID",VLOOKUP(VALUE(RIGHT(G108,3)),#REF!,4,FALSE),IF(LEFT(G108,3)="INC",VLOOKUP(VALUE(RIGHT(G108,3)),#REF!,4,FALSE),IF(LEFT(G108,3)="ELE",VLOOKUP(VALUE(RIGHT(G108,3)),#REF!,4,FALSE),IF(LEFT(G108,3)="CAB",VLOOKUP(VALUE(RIGHT(G108,3)),'ADM-COMP'!B:J,4,FALSE),IF(LEFT(G108,3)="SEG",VLOOKUP(VALUE(RIGHT(G108,3)),#REF!,4,FALSE),IF(LEFT(G108,3)="CLI",VLOOKUP(VALUE(RIGHT(G108,3)),#REF!,4,FALSE),IF(LEFT(G108,4)="IMPL",VLOOKUP(VALUE(RIGHT(G108,3)),#REF!,4,FALSE),IF(LEFT(G108,4)="SPDA",VLOOKUP(VALUE(RIGHT(G108,3)),'SPDA-COMP'!B:J,4,FALSE),IF(LEFT(G108,4)="SDAI",VLOOKUP(VALUE(RIGHT(G108,3)),#REF!,4,FALSE),IF(LEFT(G108,5)="IMPER",VLOOKUP(VALUE(RIGHT(G108,3)),#REF!,4,FALSE),IF(LEFT(G108,5)="LABOR",VLOOKUP(VALUE(RIGHT(G108,6)),#REF!,5,FALSE))))))))))))))))</f>
        <v>#REF!</v>
      </c>
      <c r="C108" s="30" t="e">
        <f>IF(LEFT(G108,3)="ARQ",VLOOKUP(VALUE(RIGHT(G108,3)),#REF!,5,FALSE),IF(LEFT(G108,3)="SCI",VLOOKUP(VALUE(RIGHT(G108,3)),#REF!,5,FALSE),IF(LEFT(G108,3)="SCE",VLOOKUP(VALUE(RIGHT(G108,3)),#REF!,5,FALSE),IF(LEFT(G108,3)="EST",VLOOKUP(VALUE(RIGHT(G108,3)),#REF!,5,FALSE),IF(LEFT(G108,3)="HID",VLOOKUP(VALUE(RIGHT(G108,3)),#REF!,5,FALSE),IF(LEFT(G108,3)="INC",VLOOKUP(VALUE(RIGHT(G108,3)),#REF!,5,FALSE),IF(LEFT(G108,3)="ELE",VLOOKUP(VALUE(RIGHT(G108,3)),#REF!,5,FALSE),IF(LEFT(G108,3)="CAB",VLOOKUP(VALUE(RIGHT(G108,3)),'ADM-COMP'!B:J,5,FALSE),IF(LEFT(G108,3)="SEG",VLOOKUP(VALUE(RIGHT(G108,3)),#REF!,5,FALSE),IF(LEFT(G108,3)="CLI",VLOOKUP(VALUE(RIGHT(G108,3)),#REF!,5,FALSE),IF(LEFT(G108,4)="IMPL",VLOOKUP(VALUE(RIGHT(G108,3)),#REF!,5,FALSE),IF(LEFT(G108,4)="SPDA",VLOOKUP(VALUE(RIGHT(G108,3)),'SPDA-COMP'!B:J,5,FALSE),IF(LEFT(G108,4)="SDAI",VLOOKUP(VALUE(RIGHT(G108,3)),#REF!,5,FALSE),IF(LEFT(G108,5)="IMPER",VLOOKUP(VALUE(RIGHT(G108,3)),#REF!,5,FALSE),IF(LEFT(G108,5)="LABOR",VLOOKUP(VALUE(RIGHT(G108,6)),#REF!,6,FALSE))))))))))))))))</f>
        <v>#REF!</v>
      </c>
      <c r="D108" s="74" t="e">
        <f>ROUND(VLOOKUP(A108,#REF!,8,FALSE),2)</f>
        <v>#REF!</v>
      </c>
      <c r="E108" s="74" t="e">
        <f>IF(LEFT(G108,3)="ARQ",VLOOKUP(VALUE(RIGHT(G108,3)),#REF!,9,FALSE),IF(LEFT(G108,3)="SCI",VLOOKUP(VALUE(RIGHT(G108,3)),#REF!,9,FALSE),IF(LEFT(G108,3)="SCE",VLOOKUP(VALUE(RIGHT(G108,3)),#REF!,9,FALSE),IF(LEFT(G108,3)="EST",VLOOKUP(VALUE(RIGHT(G108,3)),#REF!,9,FALSE),IF(LEFT(G108,3)="HID",VLOOKUP(VALUE(RIGHT(G108,3)),#REF!,9,FALSE),IF(LEFT(G108,3)="INC",VLOOKUP(VALUE(RIGHT(G108,3)),#REF!,9,FALSE),IF(LEFT(G108,3)="ELE",VLOOKUP(VALUE(RIGHT(G108,3)),#REF!,9,FALSE),IF(LEFT(G108,3)="CAB",VLOOKUP(VALUE(RIGHT(G108,3)),'ADM-COMP'!B:J,9,FALSE),IF(LEFT(G108,3)="SEG",VLOOKUP(VALUE(RIGHT(G108,3)),#REF!,9,FALSE),IF(LEFT(G108,3)="CLI",VLOOKUP(VALUE(RIGHT(G108,3)),#REF!,9,FALSE),IF(LEFT(G108,4)="IMPL",VLOOKUP(VALUE(RIGHT(G108,3)),#REF!,9,FALSE),IF(LEFT(G108,4)="SPDA",VLOOKUP(VALUE(RIGHT(G108,3)),'SPDA-COMP'!B:J,9,FALSE),IF(LEFT(G108,4)="SDAI",VLOOKUP(VALUE(RIGHT(G108,3)),#REF!,9,FALSE),IF(LEFT(G108,5)="IMPER",VLOOKUP(VALUE(RIGHT(G108,3)),#REF!,9,FALSE),IF(LEFT(G108,5)="LABOR",VLOOKUP(VALUE(RIGHT(G108,6)),#REF!,4,FALSE))))))))))))))))</f>
        <v>#REF!</v>
      </c>
      <c r="F108" s="31" t="e">
        <f t="shared" si="1"/>
        <v>#REF!</v>
      </c>
      <c r="G108" s="152" t="s">
        <v>234</v>
      </c>
      <c r="H108" s="51"/>
    </row>
    <row r="109" spans="1:8" s="11" customFormat="1">
      <c r="A109" s="37" t="s">
        <v>207</v>
      </c>
      <c r="B109" s="29" t="e">
        <f>IF(LEFT(G109,3)="ARQ",VLOOKUP(VALUE(RIGHT(G109,3)),#REF!,4,FALSE),IF(LEFT(G109,3)="SCI",VLOOKUP(VALUE(RIGHT(G109,3)),#REF!,4,FALSE),IF(LEFT(G109,3)="SCE",VLOOKUP(VALUE(RIGHT(G109,3)),#REF!,4,FALSE),IF(LEFT(G109,3)="EST",VLOOKUP(VALUE(RIGHT(G109,3)),#REF!,4,FALSE),IF(LEFT(G109,3)="HID",VLOOKUP(VALUE(RIGHT(G109,3)),#REF!,4,FALSE),IF(LEFT(G109,3)="INC",VLOOKUP(VALUE(RIGHT(G109,3)),#REF!,4,FALSE),IF(LEFT(G109,3)="ELE",VLOOKUP(VALUE(RIGHT(G109,3)),#REF!,4,FALSE),IF(LEFT(G109,3)="CAB",VLOOKUP(VALUE(RIGHT(G109,3)),'ADM-COMP'!B:J,4,FALSE),IF(LEFT(G109,3)="SEG",VLOOKUP(VALUE(RIGHT(G109,3)),#REF!,4,FALSE),IF(LEFT(G109,3)="CLI",VLOOKUP(VALUE(RIGHT(G109,3)),#REF!,4,FALSE),IF(LEFT(G109,4)="IMPL",VLOOKUP(VALUE(RIGHT(G109,3)),#REF!,4,FALSE),IF(LEFT(G109,4)="SPDA",VLOOKUP(VALUE(RIGHT(G109,3)),'SPDA-COMP'!B:J,4,FALSE),IF(LEFT(G109,4)="SDAI",VLOOKUP(VALUE(RIGHT(G109,3)),#REF!,4,FALSE),IF(LEFT(G109,5)="IMPER",VLOOKUP(VALUE(RIGHT(G109,3)),#REF!,4,FALSE),IF(LEFT(G109,5)="LABOR",VLOOKUP(VALUE(RIGHT(G109,6)),#REF!,5,FALSE))))))))))))))))</f>
        <v>#REF!</v>
      </c>
      <c r="C109" s="30" t="e">
        <f>IF(LEFT(G109,3)="ARQ",VLOOKUP(VALUE(RIGHT(G109,3)),#REF!,5,FALSE),IF(LEFT(G109,3)="SCI",VLOOKUP(VALUE(RIGHT(G109,3)),#REF!,5,FALSE),IF(LEFT(G109,3)="SCE",VLOOKUP(VALUE(RIGHT(G109,3)),#REF!,5,FALSE),IF(LEFT(G109,3)="EST",VLOOKUP(VALUE(RIGHT(G109,3)),#REF!,5,FALSE),IF(LEFT(G109,3)="HID",VLOOKUP(VALUE(RIGHT(G109,3)),#REF!,5,FALSE),IF(LEFT(G109,3)="INC",VLOOKUP(VALUE(RIGHT(G109,3)),#REF!,5,FALSE),IF(LEFT(G109,3)="ELE",VLOOKUP(VALUE(RIGHT(G109,3)),#REF!,5,FALSE),IF(LEFT(G109,3)="CAB",VLOOKUP(VALUE(RIGHT(G109,3)),'ADM-COMP'!B:J,5,FALSE),IF(LEFT(G109,3)="SEG",VLOOKUP(VALUE(RIGHT(G109,3)),#REF!,5,FALSE),IF(LEFT(G109,3)="CLI",VLOOKUP(VALUE(RIGHT(G109,3)),#REF!,5,FALSE),IF(LEFT(G109,4)="IMPL",VLOOKUP(VALUE(RIGHT(G109,3)),#REF!,5,FALSE),IF(LEFT(G109,4)="SPDA",VLOOKUP(VALUE(RIGHT(G109,3)),'SPDA-COMP'!B:J,5,FALSE),IF(LEFT(G109,4)="SDAI",VLOOKUP(VALUE(RIGHT(G109,3)),#REF!,5,FALSE),IF(LEFT(G109,5)="IMPER",VLOOKUP(VALUE(RIGHT(G109,3)),#REF!,5,FALSE),IF(LEFT(G109,5)="LABOR",VLOOKUP(VALUE(RIGHT(G109,6)),#REF!,6,FALSE))))))))))))))))</f>
        <v>#REF!</v>
      </c>
      <c r="D109" s="74" t="e">
        <f>ROUND(VLOOKUP(A109,#REF!,8,FALSE),2)</f>
        <v>#REF!</v>
      </c>
      <c r="E109" s="74" t="e">
        <f>IF(LEFT(G109,3)="ARQ",VLOOKUP(VALUE(RIGHT(G109,3)),#REF!,9,FALSE),IF(LEFT(G109,3)="SCI",VLOOKUP(VALUE(RIGHT(G109,3)),#REF!,9,FALSE),IF(LEFT(G109,3)="SCE",VLOOKUP(VALUE(RIGHT(G109,3)),#REF!,9,FALSE),IF(LEFT(G109,3)="EST",VLOOKUP(VALUE(RIGHT(G109,3)),#REF!,9,FALSE),IF(LEFT(G109,3)="HID",VLOOKUP(VALUE(RIGHT(G109,3)),#REF!,9,FALSE),IF(LEFT(G109,3)="INC",VLOOKUP(VALUE(RIGHT(G109,3)),#REF!,9,FALSE),IF(LEFT(G109,3)="ELE",VLOOKUP(VALUE(RIGHT(G109,3)),#REF!,9,FALSE),IF(LEFT(G109,3)="CAB",VLOOKUP(VALUE(RIGHT(G109,3)),'ADM-COMP'!B:J,9,FALSE),IF(LEFT(G109,3)="SEG",VLOOKUP(VALUE(RIGHT(G109,3)),#REF!,9,FALSE),IF(LEFT(G109,3)="CLI",VLOOKUP(VALUE(RIGHT(G109,3)),#REF!,9,FALSE),IF(LEFT(G109,4)="IMPL",VLOOKUP(VALUE(RIGHT(G109,3)),#REF!,9,FALSE),IF(LEFT(G109,4)="SPDA",VLOOKUP(VALUE(RIGHT(G109,3)),'SPDA-COMP'!B:J,9,FALSE),IF(LEFT(G109,4)="SDAI",VLOOKUP(VALUE(RIGHT(G109,3)),#REF!,9,FALSE),IF(LEFT(G109,5)="IMPER",VLOOKUP(VALUE(RIGHT(G109,3)),#REF!,9,FALSE),IF(LEFT(G109,5)="LABOR",VLOOKUP(VALUE(RIGHT(G109,6)),#REF!,4,FALSE))))))))))))))))</f>
        <v>#REF!</v>
      </c>
      <c r="F109" s="31" t="e">
        <f t="shared" si="1"/>
        <v>#REF!</v>
      </c>
      <c r="G109" s="152" t="s">
        <v>132</v>
      </c>
      <c r="H109" s="51"/>
    </row>
    <row r="110" spans="1:8" s="11" customFormat="1">
      <c r="A110" s="37" t="s">
        <v>453</v>
      </c>
      <c r="B110" s="29" t="e">
        <f>IF(LEFT(G110,3)="ARQ",VLOOKUP(VALUE(RIGHT(G110,3)),#REF!,4,FALSE),IF(LEFT(G110,3)="SCI",VLOOKUP(VALUE(RIGHT(G110,3)),#REF!,4,FALSE),IF(LEFT(G110,3)="SCE",VLOOKUP(VALUE(RIGHT(G110,3)),#REF!,4,FALSE),IF(LEFT(G110,3)="EST",VLOOKUP(VALUE(RIGHT(G110,3)),#REF!,4,FALSE),IF(LEFT(G110,3)="HID",VLOOKUP(VALUE(RIGHT(G110,3)),#REF!,4,FALSE),IF(LEFT(G110,3)="INC",VLOOKUP(VALUE(RIGHT(G110,3)),#REF!,4,FALSE),IF(LEFT(G110,3)="ELE",VLOOKUP(VALUE(RIGHT(G110,3)),#REF!,4,FALSE),IF(LEFT(G110,3)="CAB",VLOOKUP(VALUE(RIGHT(G110,3)),'ADM-COMP'!B:J,4,FALSE),IF(LEFT(G110,3)="SEG",VLOOKUP(VALUE(RIGHT(G110,3)),#REF!,4,FALSE),IF(LEFT(G110,3)="CLI",VLOOKUP(VALUE(RIGHT(G110,3)),#REF!,4,FALSE),IF(LEFT(G110,4)="IMPL",VLOOKUP(VALUE(RIGHT(G110,3)),#REF!,4,FALSE),IF(LEFT(G110,4)="SPDA",VLOOKUP(VALUE(RIGHT(G110,3)),'SPDA-COMP'!B:J,4,FALSE),IF(LEFT(G110,4)="SDAI",VLOOKUP(VALUE(RIGHT(G110,3)),#REF!,4,FALSE),IF(LEFT(G110,5)="IMPER",VLOOKUP(VALUE(RIGHT(G110,3)),#REF!,4,FALSE),IF(LEFT(G110,5)="LABOR",VLOOKUP(VALUE(RIGHT(G110,6)),#REF!,5,FALSE))))))))))))))))</f>
        <v>#REF!</v>
      </c>
      <c r="C110" s="30" t="e">
        <f>IF(LEFT(G110,3)="ARQ",VLOOKUP(VALUE(RIGHT(G110,3)),#REF!,5,FALSE),IF(LEFT(G110,3)="SCI",VLOOKUP(VALUE(RIGHT(G110,3)),#REF!,5,FALSE),IF(LEFT(G110,3)="SCE",VLOOKUP(VALUE(RIGHT(G110,3)),#REF!,5,FALSE),IF(LEFT(G110,3)="EST",VLOOKUP(VALUE(RIGHT(G110,3)),#REF!,5,FALSE),IF(LEFT(G110,3)="HID",VLOOKUP(VALUE(RIGHT(G110,3)),#REF!,5,FALSE),IF(LEFT(G110,3)="INC",VLOOKUP(VALUE(RIGHT(G110,3)),#REF!,5,FALSE),IF(LEFT(G110,3)="ELE",VLOOKUP(VALUE(RIGHT(G110,3)),#REF!,5,FALSE),IF(LEFT(G110,3)="CAB",VLOOKUP(VALUE(RIGHT(G110,3)),'ADM-COMP'!B:J,5,FALSE),IF(LEFT(G110,3)="SEG",VLOOKUP(VALUE(RIGHT(G110,3)),#REF!,5,FALSE),IF(LEFT(G110,3)="CLI",VLOOKUP(VALUE(RIGHT(G110,3)),#REF!,5,FALSE),IF(LEFT(G110,4)="IMPL",VLOOKUP(VALUE(RIGHT(G110,3)),#REF!,5,FALSE),IF(LEFT(G110,4)="SPDA",VLOOKUP(VALUE(RIGHT(G110,3)),'SPDA-COMP'!B:J,5,FALSE),IF(LEFT(G110,4)="SDAI",VLOOKUP(VALUE(RIGHT(G110,3)),#REF!,5,FALSE),IF(LEFT(G110,5)="IMPER",VLOOKUP(VALUE(RIGHT(G110,3)),#REF!,5,FALSE),IF(LEFT(G110,5)="LABOR",VLOOKUP(VALUE(RIGHT(G110,6)),#REF!,6,FALSE))))))))))))))))</f>
        <v>#REF!</v>
      </c>
      <c r="D110" s="74" t="e">
        <f>ROUND(VLOOKUP(A110,#REF!,8,FALSE),2)</f>
        <v>#REF!</v>
      </c>
      <c r="E110" s="74" t="e">
        <f>IF(LEFT(G110,3)="ARQ",VLOOKUP(VALUE(RIGHT(G110,3)),#REF!,9,FALSE),IF(LEFT(G110,3)="SCI",VLOOKUP(VALUE(RIGHT(G110,3)),#REF!,9,FALSE),IF(LEFT(G110,3)="SCE",VLOOKUP(VALUE(RIGHT(G110,3)),#REF!,9,FALSE),IF(LEFT(G110,3)="EST",VLOOKUP(VALUE(RIGHT(G110,3)),#REF!,9,FALSE),IF(LEFT(G110,3)="HID",VLOOKUP(VALUE(RIGHT(G110,3)),#REF!,9,FALSE),IF(LEFT(G110,3)="INC",VLOOKUP(VALUE(RIGHT(G110,3)),#REF!,9,FALSE),IF(LEFT(G110,3)="ELE",VLOOKUP(VALUE(RIGHT(G110,3)),#REF!,9,FALSE),IF(LEFT(G110,3)="CAB",VLOOKUP(VALUE(RIGHT(G110,3)),'ADM-COMP'!B:J,9,FALSE),IF(LEFT(G110,3)="SEG",VLOOKUP(VALUE(RIGHT(G110,3)),#REF!,9,FALSE),IF(LEFT(G110,3)="CLI",VLOOKUP(VALUE(RIGHT(G110,3)),#REF!,9,FALSE),IF(LEFT(G110,4)="IMPL",VLOOKUP(VALUE(RIGHT(G110,3)),#REF!,9,FALSE),IF(LEFT(G110,4)="SPDA",VLOOKUP(VALUE(RIGHT(G110,3)),'SPDA-COMP'!B:J,9,FALSE),IF(LEFT(G110,4)="SDAI",VLOOKUP(VALUE(RIGHT(G110,3)),#REF!,9,FALSE),IF(LEFT(G110,5)="IMPER",VLOOKUP(VALUE(RIGHT(G110,3)),#REF!,9,FALSE),IF(LEFT(G110,5)="LABOR",VLOOKUP(VALUE(RIGHT(G110,6)),#REF!,4,FALSE))))))))))))))))</f>
        <v>#REF!</v>
      </c>
      <c r="F110" s="31" t="e">
        <f t="shared" si="1"/>
        <v>#REF!</v>
      </c>
      <c r="G110" s="152" t="s">
        <v>450</v>
      </c>
      <c r="H110" s="51"/>
    </row>
    <row r="111" spans="1:8" s="11" customFormat="1" ht="25.5">
      <c r="A111" s="37" t="s">
        <v>1234</v>
      </c>
      <c r="B111" s="29" t="e">
        <f>IF(LEFT(G111,3)="ARQ",VLOOKUP(VALUE(RIGHT(G111,3)),#REF!,4,FALSE),IF(LEFT(G111,3)="SCI",VLOOKUP(VALUE(RIGHT(G111,3)),#REF!,4,FALSE),IF(LEFT(G111,3)="SCE",VLOOKUP(VALUE(RIGHT(G111,3)),#REF!,4,FALSE),IF(LEFT(G111,3)="EST",VLOOKUP(VALUE(RIGHT(G111,3)),#REF!,4,FALSE),IF(LEFT(G111,3)="HID",VLOOKUP(VALUE(RIGHT(G111,3)),#REF!,4,FALSE),IF(LEFT(G111,3)="INC",VLOOKUP(VALUE(RIGHT(G111,3)),#REF!,4,FALSE),IF(LEFT(G111,3)="ELE",VLOOKUP(VALUE(RIGHT(G111,3)),#REF!,4,FALSE),IF(LEFT(G111,3)="CAB",VLOOKUP(VALUE(RIGHT(G111,3)),'ADM-COMP'!B:J,4,FALSE),IF(LEFT(G111,3)="SEG",VLOOKUP(VALUE(RIGHT(G111,3)),#REF!,4,FALSE),IF(LEFT(G111,3)="CLI",VLOOKUP(VALUE(RIGHT(G111,3)),#REF!,4,FALSE),IF(LEFT(G111,4)="IMPL",VLOOKUP(VALUE(RIGHT(G111,3)),#REF!,4,FALSE),IF(LEFT(G111,4)="SPDA",VLOOKUP(VALUE(RIGHT(G111,3)),'SPDA-COMP'!B:J,4,FALSE),IF(LEFT(G111,4)="SDAI",VLOOKUP(VALUE(RIGHT(G111,3)),#REF!,4,FALSE),IF(LEFT(G111,5)="IMPER",VLOOKUP(VALUE(RIGHT(G111,3)),#REF!,4,FALSE),IF(LEFT(G111,5)="LABOR",VLOOKUP(VALUE(RIGHT(G111,6)),#REF!,5,FALSE))))))))))))))))</f>
        <v>#REF!</v>
      </c>
      <c r="C111" s="30" t="e">
        <f>IF(LEFT(G111,3)="ARQ",VLOOKUP(VALUE(RIGHT(G111,3)),#REF!,5,FALSE),IF(LEFT(G111,3)="SCI",VLOOKUP(VALUE(RIGHT(G111,3)),#REF!,5,FALSE),IF(LEFT(G111,3)="SCE",VLOOKUP(VALUE(RIGHT(G111,3)),#REF!,5,FALSE),IF(LEFT(G111,3)="EST",VLOOKUP(VALUE(RIGHT(G111,3)),#REF!,5,FALSE),IF(LEFT(G111,3)="HID",VLOOKUP(VALUE(RIGHT(G111,3)),#REF!,5,FALSE),IF(LEFT(G111,3)="INC",VLOOKUP(VALUE(RIGHT(G111,3)),#REF!,5,FALSE),IF(LEFT(G111,3)="ELE",VLOOKUP(VALUE(RIGHT(G111,3)),#REF!,5,FALSE),IF(LEFT(G111,3)="CAB",VLOOKUP(VALUE(RIGHT(G111,3)),'ADM-COMP'!B:J,5,FALSE),IF(LEFT(G111,3)="SEG",VLOOKUP(VALUE(RIGHT(G111,3)),#REF!,5,FALSE),IF(LEFT(G111,3)="CLI",VLOOKUP(VALUE(RIGHT(G111,3)),#REF!,5,FALSE),IF(LEFT(G111,4)="IMPL",VLOOKUP(VALUE(RIGHT(G111,3)),#REF!,5,FALSE),IF(LEFT(G111,4)="SPDA",VLOOKUP(VALUE(RIGHT(G111,3)),'SPDA-COMP'!B:J,5,FALSE),IF(LEFT(G111,4)="SDAI",VLOOKUP(VALUE(RIGHT(G111,3)),#REF!,5,FALSE),IF(LEFT(G111,5)="IMPER",VLOOKUP(VALUE(RIGHT(G111,3)),#REF!,5,FALSE),IF(LEFT(G111,5)="LABOR",VLOOKUP(VALUE(RIGHT(G111,6)),#REF!,6,FALSE))))))))))))))))</f>
        <v>#REF!</v>
      </c>
      <c r="D111" s="74" t="e">
        <f>ROUND(VLOOKUP(A111,#REF!,8,FALSE),2)</f>
        <v>#REF!</v>
      </c>
      <c r="E111" s="74" t="e">
        <f>IF(LEFT(G111,3)="ARQ",VLOOKUP(VALUE(RIGHT(G111,3)),#REF!,9,FALSE),IF(LEFT(G111,3)="SCI",VLOOKUP(VALUE(RIGHT(G111,3)),#REF!,9,FALSE),IF(LEFT(G111,3)="SCE",VLOOKUP(VALUE(RIGHT(G111,3)),#REF!,9,FALSE),IF(LEFT(G111,3)="EST",VLOOKUP(VALUE(RIGHT(G111,3)),#REF!,9,FALSE),IF(LEFT(G111,3)="HID",VLOOKUP(VALUE(RIGHT(G111,3)),#REF!,9,FALSE),IF(LEFT(G111,3)="INC",VLOOKUP(VALUE(RIGHT(G111,3)),#REF!,9,FALSE),IF(LEFT(G111,3)="ELE",VLOOKUP(VALUE(RIGHT(G111,3)),#REF!,9,FALSE),IF(LEFT(G111,3)="CAB",VLOOKUP(VALUE(RIGHT(G111,3)),'ADM-COMP'!B:J,9,FALSE),IF(LEFT(G111,3)="SEG",VLOOKUP(VALUE(RIGHT(G111,3)),#REF!,9,FALSE),IF(LEFT(G111,3)="CLI",VLOOKUP(VALUE(RIGHT(G111,3)),#REF!,9,FALSE),IF(LEFT(G111,4)="IMPL",VLOOKUP(VALUE(RIGHT(G111,3)),#REF!,9,FALSE),IF(LEFT(G111,4)="SPDA",VLOOKUP(VALUE(RIGHT(G111,3)),'SPDA-COMP'!B:J,9,FALSE),IF(LEFT(G111,4)="SDAI",VLOOKUP(VALUE(RIGHT(G111,3)),#REF!,9,FALSE),IF(LEFT(G111,5)="IMPER",VLOOKUP(VALUE(RIGHT(G111,3)),#REF!,9,FALSE),IF(LEFT(G111,5)="LABOR",VLOOKUP(VALUE(RIGHT(G111,6)),#REF!,4,FALSE))))))))))))))))</f>
        <v>#REF!</v>
      </c>
      <c r="F111" s="31" t="e">
        <f t="shared" si="1"/>
        <v>#REF!</v>
      </c>
      <c r="G111" s="152" t="s">
        <v>1236</v>
      </c>
      <c r="H111" s="51"/>
    </row>
    <row r="112" spans="1:8" s="11" customFormat="1">
      <c r="A112" s="37" t="s">
        <v>416</v>
      </c>
      <c r="B112" s="29" t="e">
        <f>IF(LEFT(G112,3)="ARQ",VLOOKUP(VALUE(RIGHT(G112,3)),#REF!,4,FALSE),IF(LEFT(G112,3)="SCI",VLOOKUP(VALUE(RIGHT(G112,3)),#REF!,4,FALSE),IF(LEFT(G112,3)="SCE",VLOOKUP(VALUE(RIGHT(G112,3)),#REF!,4,FALSE),IF(LEFT(G112,3)="EST",VLOOKUP(VALUE(RIGHT(G112,3)),#REF!,4,FALSE),IF(LEFT(G112,3)="HID",VLOOKUP(VALUE(RIGHT(G112,3)),#REF!,4,FALSE),IF(LEFT(G112,3)="INC",VLOOKUP(VALUE(RIGHT(G112,3)),#REF!,4,FALSE),IF(LEFT(G112,3)="ELE",VLOOKUP(VALUE(RIGHT(G112,3)),#REF!,4,FALSE),IF(LEFT(G112,3)="CAB",VLOOKUP(VALUE(RIGHT(G112,3)),'ADM-COMP'!B:J,4,FALSE),IF(LEFT(G112,3)="SEG",VLOOKUP(VALUE(RIGHT(G112,3)),#REF!,4,FALSE),IF(LEFT(G112,3)="CLI",VLOOKUP(VALUE(RIGHT(G112,3)),#REF!,4,FALSE),IF(LEFT(G112,4)="IMPL",VLOOKUP(VALUE(RIGHT(G112,3)),#REF!,4,FALSE),IF(LEFT(G112,4)="SPDA",VLOOKUP(VALUE(RIGHT(G112,3)),'SPDA-COMP'!B:J,4,FALSE),IF(LEFT(G112,4)="SDAI",VLOOKUP(VALUE(RIGHT(G112,3)),#REF!,4,FALSE),IF(LEFT(G112,5)="IMPER",VLOOKUP(VALUE(RIGHT(G112,3)),#REF!,4,FALSE),IF(LEFT(G112,5)="LABOR",VLOOKUP(VALUE(RIGHT(G112,6)),#REF!,5,FALSE))))))))))))))))</f>
        <v>#REF!</v>
      </c>
      <c r="C112" s="30" t="e">
        <f>IF(LEFT(G112,3)="ARQ",VLOOKUP(VALUE(RIGHT(G112,3)),#REF!,5,FALSE),IF(LEFT(G112,3)="SCI",VLOOKUP(VALUE(RIGHT(G112,3)),#REF!,5,FALSE),IF(LEFT(G112,3)="SCE",VLOOKUP(VALUE(RIGHT(G112,3)),#REF!,5,FALSE),IF(LEFT(G112,3)="EST",VLOOKUP(VALUE(RIGHT(G112,3)),#REF!,5,FALSE),IF(LEFT(G112,3)="HID",VLOOKUP(VALUE(RIGHT(G112,3)),#REF!,5,FALSE),IF(LEFT(G112,3)="INC",VLOOKUP(VALUE(RIGHT(G112,3)),#REF!,5,FALSE),IF(LEFT(G112,3)="ELE",VLOOKUP(VALUE(RIGHT(G112,3)),#REF!,5,FALSE),IF(LEFT(G112,3)="CAB",VLOOKUP(VALUE(RIGHT(G112,3)),'ADM-COMP'!B:J,5,FALSE),IF(LEFT(G112,3)="SEG",VLOOKUP(VALUE(RIGHT(G112,3)),#REF!,5,FALSE),IF(LEFT(G112,3)="CLI",VLOOKUP(VALUE(RIGHT(G112,3)),#REF!,5,FALSE),IF(LEFT(G112,4)="IMPL",VLOOKUP(VALUE(RIGHT(G112,3)),#REF!,5,FALSE),IF(LEFT(G112,4)="SPDA",VLOOKUP(VALUE(RIGHT(G112,3)),'SPDA-COMP'!B:J,5,FALSE),IF(LEFT(G112,4)="SDAI",VLOOKUP(VALUE(RIGHT(G112,3)),#REF!,5,FALSE),IF(LEFT(G112,5)="IMPER",VLOOKUP(VALUE(RIGHT(G112,3)),#REF!,5,FALSE),IF(LEFT(G112,5)="LABOR",VLOOKUP(VALUE(RIGHT(G112,6)),#REF!,6,FALSE))))))))))))))))</f>
        <v>#REF!</v>
      </c>
      <c r="D112" s="74" t="e">
        <f>ROUND(VLOOKUP(A112,#REF!,8,FALSE),2)</f>
        <v>#REF!</v>
      </c>
      <c r="E112" s="74" t="e">
        <f>IF(LEFT(G112,3)="ARQ",VLOOKUP(VALUE(RIGHT(G112,3)),#REF!,9,FALSE),IF(LEFT(G112,3)="SCI",VLOOKUP(VALUE(RIGHT(G112,3)),#REF!,9,FALSE),IF(LEFT(G112,3)="SCE",VLOOKUP(VALUE(RIGHT(G112,3)),#REF!,9,FALSE),IF(LEFT(G112,3)="EST",VLOOKUP(VALUE(RIGHT(G112,3)),#REF!,9,FALSE),IF(LEFT(G112,3)="HID",VLOOKUP(VALUE(RIGHT(G112,3)),#REF!,9,FALSE),IF(LEFT(G112,3)="INC",VLOOKUP(VALUE(RIGHT(G112,3)),#REF!,9,FALSE),IF(LEFT(G112,3)="ELE",VLOOKUP(VALUE(RIGHT(G112,3)),#REF!,9,FALSE),IF(LEFT(G112,3)="CAB",VLOOKUP(VALUE(RIGHT(G112,3)),'ADM-COMP'!B:J,9,FALSE),IF(LEFT(G112,3)="SEG",VLOOKUP(VALUE(RIGHT(G112,3)),#REF!,9,FALSE),IF(LEFT(G112,3)="CLI",VLOOKUP(VALUE(RIGHT(G112,3)),#REF!,9,FALSE),IF(LEFT(G112,4)="IMPL",VLOOKUP(VALUE(RIGHT(G112,3)),#REF!,9,FALSE),IF(LEFT(G112,4)="SPDA",VLOOKUP(VALUE(RIGHT(G112,3)),'SPDA-COMP'!B:J,9,FALSE),IF(LEFT(G112,4)="SDAI",VLOOKUP(VALUE(RIGHT(G112,3)),#REF!,9,FALSE),IF(LEFT(G112,5)="IMPER",VLOOKUP(VALUE(RIGHT(G112,3)),#REF!,9,FALSE),IF(LEFT(G112,5)="LABOR",VLOOKUP(VALUE(RIGHT(G112,6)),#REF!,4,FALSE))))))))))))))))</f>
        <v>#REF!</v>
      </c>
      <c r="F112" s="31" t="e">
        <f t="shared" si="1"/>
        <v>#REF!</v>
      </c>
      <c r="G112" s="38" t="s">
        <v>536</v>
      </c>
      <c r="H112" s="51"/>
    </row>
    <row r="113" spans="1:10" s="11" customFormat="1">
      <c r="A113" s="37" t="s">
        <v>1080</v>
      </c>
      <c r="B113" s="29" t="e">
        <f>IF(LEFT(G113,3)="ARQ",VLOOKUP(VALUE(RIGHT(G113,3)),#REF!,4,FALSE),IF(LEFT(G113,3)="SCI",VLOOKUP(VALUE(RIGHT(G113,3)),#REF!,4,FALSE),IF(LEFT(G113,3)="SCE",VLOOKUP(VALUE(RIGHT(G113,3)),#REF!,4,FALSE),IF(LEFT(G113,3)="EST",VLOOKUP(VALUE(RIGHT(G113,3)),#REF!,4,FALSE),IF(LEFT(G113,3)="HID",VLOOKUP(VALUE(RIGHT(G113,3)),#REF!,4,FALSE),IF(LEFT(G113,3)="INC",VLOOKUP(VALUE(RIGHT(G113,3)),#REF!,4,FALSE),IF(LEFT(G113,3)="ELE",VLOOKUP(VALUE(RIGHT(G113,3)),#REF!,4,FALSE),IF(LEFT(G113,3)="CAB",VLOOKUP(VALUE(RIGHT(G113,3)),'ADM-COMP'!B:J,4,FALSE),IF(LEFT(G113,3)="SEG",VLOOKUP(VALUE(RIGHT(G113,3)),#REF!,4,FALSE),IF(LEFT(G113,3)="CLI",VLOOKUP(VALUE(RIGHT(G113,3)),#REF!,4,FALSE),IF(LEFT(G113,4)="IMPL",VLOOKUP(VALUE(RIGHT(G113,3)),#REF!,4,FALSE),IF(LEFT(G113,4)="SPDA",VLOOKUP(VALUE(RIGHT(G113,3)),'SPDA-COMP'!B:J,4,FALSE),IF(LEFT(G113,4)="SDAI",VLOOKUP(VALUE(RIGHT(G113,3)),#REF!,4,FALSE),IF(LEFT(G113,5)="IMPER",VLOOKUP(VALUE(RIGHT(G113,3)),#REF!,4,FALSE),IF(LEFT(G113,5)="LABOR",VLOOKUP(VALUE(RIGHT(G113,6)),#REF!,5,FALSE))))))))))))))))</f>
        <v>#REF!</v>
      </c>
      <c r="C113" s="30" t="e">
        <f>IF(LEFT(G113,3)="ARQ",VLOOKUP(VALUE(RIGHT(G113,3)),#REF!,5,FALSE),IF(LEFT(G113,3)="SCI",VLOOKUP(VALUE(RIGHT(G113,3)),#REF!,5,FALSE),IF(LEFT(G113,3)="SCE",VLOOKUP(VALUE(RIGHT(G113,3)),#REF!,5,FALSE),IF(LEFT(G113,3)="EST",VLOOKUP(VALUE(RIGHT(G113,3)),#REF!,5,FALSE),IF(LEFT(G113,3)="HID",VLOOKUP(VALUE(RIGHT(G113,3)),#REF!,5,FALSE),IF(LEFT(G113,3)="INC",VLOOKUP(VALUE(RIGHT(G113,3)),#REF!,5,FALSE),IF(LEFT(G113,3)="ELE",VLOOKUP(VALUE(RIGHT(G113,3)),#REF!,5,FALSE),IF(LEFT(G113,3)="CAB",VLOOKUP(VALUE(RIGHT(G113,3)),'ADM-COMP'!B:J,5,FALSE),IF(LEFT(G113,3)="SEG",VLOOKUP(VALUE(RIGHT(G113,3)),#REF!,5,FALSE),IF(LEFT(G113,3)="CLI",VLOOKUP(VALUE(RIGHT(G113,3)),#REF!,5,FALSE),IF(LEFT(G113,4)="IMPL",VLOOKUP(VALUE(RIGHT(G113,3)),#REF!,5,FALSE),IF(LEFT(G113,4)="SPDA",VLOOKUP(VALUE(RIGHT(G113,3)),'SPDA-COMP'!B:J,5,FALSE),IF(LEFT(G113,4)="SDAI",VLOOKUP(VALUE(RIGHT(G113,3)),#REF!,5,FALSE),IF(LEFT(G113,5)="IMPER",VLOOKUP(VALUE(RIGHT(G113,3)),#REF!,5,FALSE),IF(LEFT(G113,5)="LABOR",VLOOKUP(VALUE(RIGHT(G113,6)),#REF!,6,FALSE))))))))))))))))</f>
        <v>#REF!</v>
      </c>
      <c r="D113" s="74" t="e">
        <f>ROUND(VLOOKUP(A113,#REF!,8,FALSE),2)</f>
        <v>#REF!</v>
      </c>
      <c r="E113" s="74" t="e">
        <f>IF(LEFT(G113,3)="ARQ",VLOOKUP(VALUE(RIGHT(G113,3)),#REF!,9,FALSE),IF(LEFT(G113,3)="SCI",VLOOKUP(VALUE(RIGHT(G113,3)),#REF!,9,FALSE),IF(LEFT(G113,3)="SCE",VLOOKUP(VALUE(RIGHT(G113,3)),#REF!,9,FALSE),IF(LEFT(G113,3)="EST",VLOOKUP(VALUE(RIGHT(G113,3)),#REF!,9,FALSE),IF(LEFT(G113,3)="HID",VLOOKUP(VALUE(RIGHT(G113,3)),#REF!,9,FALSE),IF(LEFT(G113,3)="INC",VLOOKUP(VALUE(RIGHT(G113,3)),#REF!,9,FALSE),IF(LEFT(G113,3)="ELE",VLOOKUP(VALUE(RIGHT(G113,3)),#REF!,9,FALSE),IF(LEFT(G113,3)="CAB",VLOOKUP(VALUE(RIGHT(G113,3)),'ADM-COMP'!B:J,9,FALSE),IF(LEFT(G113,3)="SEG",VLOOKUP(VALUE(RIGHT(G113,3)),#REF!,9,FALSE),IF(LEFT(G113,3)="CLI",VLOOKUP(VALUE(RIGHT(G113,3)),#REF!,9,FALSE),IF(LEFT(G113,4)="IMPL",VLOOKUP(VALUE(RIGHT(G113,3)),#REF!,9,FALSE),IF(LEFT(G113,4)="SPDA",VLOOKUP(VALUE(RIGHT(G113,3)),'SPDA-COMP'!B:J,9,FALSE),IF(LEFT(G113,4)="SDAI",VLOOKUP(VALUE(RIGHT(G113,3)),#REF!,9,FALSE),IF(LEFT(G113,5)="IMPER",VLOOKUP(VALUE(RIGHT(G113,3)),#REF!,9,FALSE),IF(LEFT(G113,5)="LABOR",VLOOKUP(VALUE(RIGHT(G113,6)),#REF!,4,FALSE))))))))))))))))</f>
        <v>#REF!</v>
      </c>
      <c r="F113" s="31" t="e">
        <f t="shared" si="1"/>
        <v>#REF!</v>
      </c>
      <c r="G113" s="38" t="s">
        <v>419</v>
      </c>
      <c r="H113" s="51"/>
    </row>
    <row r="114" spans="1:10" s="11" customFormat="1">
      <c r="A114" s="37" t="s">
        <v>394</v>
      </c>
      <c r="B114" s="29" t="e">
        <f>IF(LEFT(G114,3)="ARQ",VLOOKUP(VALUE(RIGHT(G114,3)),#REF!,4,FALSE),IF(LEFT(G114,3)="SCI",VLOOKUP(VALUE(RIGHT(G114,3)),#REF!,4,FALSE),IF(LEFT(G114,3)="SCE",VLOOKUP(VALUE(RIGHT(G114,3)),#REF!,4,FALSE),IF(LEFT(G114,3)="EST",VLOOKUP(VALUE(RIGHT(G114,3)),#REF!,4,FALSE),IF(LEFT(G114,3)="HID",VLOOKUP(VALUE(RIGHT(G114,3)),#REF!,4,FALSE),IF(LEFT(G114,3)="INC",VLOOKUP(VALUE(RIGHT(G114,3)),#REF!,4,FALSE),IF(LEFT(G114,3)="ELE",VLOOKUP(VALUE(RIGHT(G114,3)),#REF!,4,FALSE),IF(LEFT(G114,3)="CAB",VLOOKUP(VALUE(RIGHT(G114,3)),'ADM-COMP'!B:J,4,FALSE),IF(LEFT(G114,3)="SEG",VLOOKUP(VALUE(RIGHT(G114,3)),#REF!,4,FALSE),IF(LEFT(G114,3)="CLI",VLOOKUP(VALUE(RIGHT(G114,3)),#REF!,4,FALSE),IF(LEFT(G114,4)="IMPL",VLOOKUP(VALUE(RIGHT(G114,3)),#REF!,4,FALSE),IF(LEFT(G114,4)="SPDA",VLOOKUP(VALUE(RIGHT(G114,3)),'SPDA-COMP'!B:J,4,FALSE),IF(LEFT(G114,4)="SDAI",VLOOKUP(VALUE(RIGHT(G114,3)),#REF!,4,FALSE),IF(LEFT(G114,5)="IMPER",VLOOKUP(VALUE(RIGHT(G114,3)),#REF!,4,FALSE),IF(LEFT(G114,5)="LABOR",VLOOKUP(VALUE(RIGHT(G114,6)),#REF!,5,FALSE))))))))))))))))</f>
        <v>#REF!</v>
      </c>
      <c r="C114" s="30" t="e">
        <f>IF(LEFT(G114,3)="ARQ",VLOOKUP(VALUE(RIGHT(G114,3)),#REF!,5,FALSE),IF(LEFT(G114,3)="INS",VLOOKUP(VALUE(RIGHT(G114,3)),#REF!,5,FALSE),IF(LEFT(G114,3)="SCE",VLOOKUP(VALUE(RIGHT(G114,3)),#REF!,5,FALSE),IF(LEFT(G114,3)="EST",VLOOKUP(VALUE(RIGHT(G114,3)),#REF!,5,FALSE),IF(LEFT(G114,3)="HID",VLOOKUP(VALUE(RIGHT(G114,3)),#REF!,5,FALSE),IF(LEFT(G114,3)="INC",VLOOKUP(VALUE(RIGHT(G114,3)),#REF!,5,FALSE),IF(LEFT(G114,3)="ELE",VLOOKUP(VALUE(RIGHT(G114,3)),#REF!,5,FALSE),IF(LEFT(G114,3)="CAB",VLOOKUP(VALUE(RIGHT(G114,3)),'ADM-COMP'!B:J,5,FALSE),IF(LEFT(G114,3)="SEG",VLOOKUP(VALUE(RIGHT(G114,3)),#REF!,5,FALSE),IF(LEFT(G114,3)="CLI",VLOOKUP(VALUE(RIGHT(G114,3)),#REF!,5,FALSE),IF(LEFT(G114,4)="IMPL",VLOOKUP(VALUE(RIGHT(G114,3)),#REF!,5,FALSE),IF(LEFT(G114,4)="SPDA",VLOOKUP(VALUE(RIGHT(G114,3)),'SPDA-COMP'!B:J,5,FALSE),IF(LEFT(G114,4)="SDAI",VLOOKUP(VALUE(RIGHT(G114,3)),#REF!,5,FALSE),IF(LEFT(G114,5)="IMPER",VLOOKUP(VALUE(RIGHT(G114,3)),#REF!,5,FALSE),IF(LEFT(G114,5)="LABOR",VLOOKUP(VALUE(RIGHT(G114,6)),#REF!,6,FALSE))))))))))))))))</f>
        <v>#REF!</v>
      </c>
      <c r="D114" s="74" t="e">
        <f>ROUND(VLOOKUP(A114,#REF!,8,FALSE),2)</f>
        <v>#REF!</v>
      </c>
      <c r="E114" s="74" t="e">
        <f>IF(LEFT(G114,3)="ARQ",VLOOKUP(VALUE(RIGHT(G114,3)),#REF!,9,FALSE),IF(LEFT(G114,3)="INS",VLOOKUP(VALUE(RIGHT(G114,3)),#REF!,9,FALSE),IF(LEFT(G114,3)="SCE",VLOOKUP(VALUE(RIGHT(G114,3)),#REF!,9,FALSE),IF(LEFT(G114,3)="EST",VLOOKUP(VALUE(RIGHT(G114,3)),#REF!,9,FALSE),IF(LEFT(G114,3)="HID",VLOOKUP(VALUE(RIGHT(G114,3)),#REF!,9,FALSE),IF(LEFT(G114,3)="INC",VLOOKUP(VALUE(RIGHT(G114,3)),#REF!,9,FALSE),IF(LEFT(G114,3)="ELE",VLOOKUP(VALUE(RIGHT(G114,3)),#REF!,9,FALSE),IF(LEFT(G114,3)="CAB",VLOOKUP(VALUE(RIGHT(G114,3)),'ADM-COMP'!B:J,9,FALSE),IF(LEFT(G114,3)="SEG",VLOOKUP(VALUE(RIGHT(G114,3)),#REF!,9,FALSE),IF(LEFT(G114,3)="CLI",VLOOKUP(VALUE(RIGHT(G114,3)),#REF!,9,FALSE),IF(LEFT(G114,4)="IMPL",VLOOKUP(VALUE(RIGHT(G114,3)),#REF!,9,FALSE),IF(LEFT(G114,4)="SPDA",VLOOKUP(VALUE(RIGHT(G114,3)),'SPDA-COMP'!B:J,9,FALSE),IF(LEFT(G114,4)="SDAI",VLOOKUP(VALUE(RIGHT(G114,3)),#REF!,9,FALSE),IF(LEFT(G114,5)="IMPER",VLOOKUP(VALUE(RIGHT(G114,3)),#REF!,9,FALSE),IF(LEFT(G114,5)="LABOR",VLOOKUP(VALUE(RIGHT(G114,6)),#REF!,4,FALSE))))))))))))))))</f>
        <v>#REF!</v>
      </c>
      <c r="F114" s="31" t="e">
        <f t="shared" si="1"/>
        <v>#REF!</v>
      </c>
      <c r="G114" s="38" t="s">
        <v>511</v>
      </c>
      <c r="H114" s="51"/>
    </row>
    <row r="115" spans="1:10" s="11" customFormat="1">
      <c r="A115" s="37" t="s">
        <v>1078</v>
      </c>
      <c r="B115" s="29" t="e">
        <f>IF(LEFT(G115,3)="ARQ",VLOOKUP(VALUE(RIGHT(G115,3)),#REF!,4,FALSE),IF(LEFT(G115,3)="SCI",VLOOKUP(VALUE(RIGHT(G115,3)),#REF!,4,FALSE),IF(LEFT(G115,3)="SCE",VLOOKUP(VALUE(RIGHT(G115,3)),#REF!,4,FALSE),IF(LEFT(G115,3)="EST",VLOOKUP(VALUE(RIGHT(G115,3)),#REF!,4,FALSE),IF(LEFT(G115,3)="HID",VLOOKUP(VALUE(RIGHT(G115,3)),#REF!,4,FALSE),IF(LEFT(G115,3)="INC",VLOOKUP(VALUE(RIGHT(G115,3)),#REF!,4,FALSE),IF(LEFT(G115,3)="ELE",VLOOKUP(VALUE(RIGHT(G115,3)),#REF!,4,FALSE),IF(LEFT(G115,3)="CAB",VLOOKUP(VALUE(RIGHT(G115,3)),'ADM-COMP'!B:J,4,FALSE),IF(LEFT(G115,3)="SEG",VLOOKUP(VALUE(RIGHT(G115,3)),#REF!,4,FALSE),IF(LEFT(G115,3)="CLI",VLOOKUP(VALUE(RIGHT(G115,3)),#REF!,4,FALSE),IF(LEFT(G115,4)="IMPL",VLOOKUP(VALUE(RIGHT(G115,3)),#REF!,4,FALSE),IF(LEFT(G115,4)="SPDA",VLOOKUP(VALUE(RIGHT(G115,3)),'SPDA-COMP'!B:J,4,FALSE),IF(LEFT(G115,4)="SDAI",VLOOKUP(VALUE(RIGHT(G115,3)),#REF!,4,FALSE),IF(LEFT(G115,5)="IMPER",VLOOKUP(VALUE(RIGHT(G115,3)),#REF!,4,FALSE),IF(LEFT(G115,5)="LABOR",VLOOKUP(VALUE(RIGHT(G115,6)),#REF!,5,FALSE))))))))))))))))</f>
        <v>#REF!</v>
      </c>
      <c r="C115" s="30" t="e">
        <f>IF(LEFT(G115,3)="ARQ",VLOOKUP(VALUE(RIGHT(G115,3)),#REF!,5,FALSE),IF(LEFT(G115,3)="SCI",VLOOKUP(VALUE(RIGHT(G115,3)),#REF!,5,FALSE),IF(LEFT(G115,3)="SCE",VLOOKUP(VALUE(RIGHT(G115,3)),#REF!,5,FALSE),IF(LEFT(G115,3)="EST",VLOOKUP(VALUE(RIGHT(G115,3)),#REF!,5,FALSE),IF(LEFT(G115,3)="HID",VLOOKUP(VALUE(RIGHT(G115,3)),#REF!,5,FALSE),IF(LEFT(G115,3)="INC",VLOOKUP(VALUE(RIGHT(G115,3)),#REF!,5,FALSE),IF(LEFT(G115,3)="ELE",VLOOKUP(VALUE(RIGHT(G115,3)),#REF!,5,FALSE),IF(LEFT(G115,3)="CAB",VLOOKUP(VALUE(RIGHT(G115,3)),'ADM-COMP'!B:J,5,FALSE),IF(LEFT(G115,3)="SEG",VLOOKUP(VALUE(RIGHT(G115,3)),#REF!,5,FALSE),IF(LEFT(G115,3)="CLI",VLOOKUP(VALUE(RIGHT(G115,3)),#REF!,5,FALSE),IF(LEFT(G115,4)="IMPL",VLOOKUP(VALUE(RIGHT(G115,3)),#REF!,5,FALSE),IF(LEFT(G115,4)="SPDA",VLOOKUP(VALUE(RIGHT(G115,3)),'SPDA-COMP'!B:J,5,FALSE),IF(LEFT(G115,4)="SDAI",VLOOKUP(VALUE(RIGHT(G115,3)),#REF!,5,FALSE),IF(LEFT(G115,5)="IMPER",VLOOKUP(VALUE(RIGHT(G115,3)),#REF!,5,FALSE),IF(LEFT(G115,5)="LABOR",VLOOKUP(VALUE(RIGHT(G115,6)),#REF!,6,FALSE))))))))))))))))</f>
        <v>#REF!</v>
      </c>
      <c r="D115" s="74" t="e">
        <f>ROUND(VLOOKUP(A115,#REF!,8,FALSE),2)</f>
        <v>#REF!</v>
      </c>
      <c r="E115" s="74" t="e">
        <f>IF(LEFT(G115,3)="ARQ",VLOOKUP(VALUE(RIGHT(G115,3)),#REF!,9,FALSE),IF(LEFT(G115,3)="SCI",VLOOKUP(VALUE(RIGHT(G115,3)),#REF!,9,FALSE),IF(LEFT(G115,3)="SCE",VLOOKUP(VALUE(RIGHT(G115,3)),#REF!,9,FALSE),IF(LEFT(G115,3)="EST",VLOOKUP(VALUE(RIGHT(G115,3)),#REF!,9,FALSE),IF(LEFT(G115,3)="HID",VLOOKUP(VALUE(RIGHT(G115,3)),#REF!,9,FALSE),IF(LEFT(G115,3)="INC",VLOOKUP(VALUE(RIGHT(G115,3)),#REF!,9,FALSE),IF(LEFT(G115,3)="ELE",VLOOKUP(VALUE(RIGHT(G115,3)),#REF!,9,FALSE),IF(LEFT(G115,3)="CAB",VLOOKUP(VALUE(RIGHT(G115,3)),'ADM-COMP'!B:J,9,FALSE),IF(LEFT(G115,3)="SEG",VLOOKUP(VALUE(RIGHT(G115,3)),#REF!,9,FALSE),IF(LEFT(G115,3)="CLI",VLOOKUP(VALUE(RIGHT(G115,3)),#REF!,9,FALSE),IF(LEFT(G115,4)="IMPL",VLOOKUP(VALUE(RIGHT(G115,3)),#REF!,9,FALSE),IF(LEFT(G115,4)="SPDA",VLOOKUP(VALUE(RIGHT(G115,3)),'SPDA-COMP'!B:J,9,FALSE),IF(LEFT(G115,4)="SDAI",VLOOKUP(VALUE(RIGHT(G115,3)),#REF!,9,FALSE),IF(LEFT(G115,5)="IMPER",VLOOKUP(VALUE(RIGHT(G115,3)),#REF!,9,FALSE),IF(LEFT(G115,5)="LABOR",VLOOKUP(VALUE(RIGHT(G115,6)),#REF!,4,FALSE))))))))))))))))</f>
        <v>#REF!</v>
      </c>
      <c r="F115" s="31" t="e">
        <f t="shared" si="1"/>
        <v>#REF!</v>
      </c>
      <c r="G115" s="38" t="s">
        <v>542</v>
      </c>
      <c r="H115" s="51"/>
    </row>
    <row r="116" spans="1:10" s="11" customFormat="1" ht="38.25">
      <c r="A116" s="37" t="s">
        <v>365</v>
      </c>
      <c r="B116" s="29" t="e">
        <f>IF(LEFT(G116,3)="ARQ",VLOOKUP(VALUE(RIGHT(G116,3)),#REF!,4,FALSE),IF(LEFT(G116,3)="SCI",VLOOKUP(VALUE(RIGHT(G116,3)),#REF!,4,FALSE),IF(LEFT(G116,3)="SCE",VLOOKUP(VALUE(RIGHT(G116,3)),#REF!,4,FALSE),IF(LEFT(G116,3)="EST",VLOOKUP(VALUE(RIGHT(G116,3)),#REF!,4,FALSE),IF(LEFT(G116,3)="HID",VLOOKUP(VALUE(RIGHT(G116,3)),#REF!,4,FALSE),IF(LEFT(G116,3)="INC",VLOOKUP(VALUE(RIGHT(G116,3)),#REF!,4,FALSE),IF(LEFT(G116,3)="ELE",VLOOKUP(VALUE(RIGHT(G116,3)),#REF!,4,FALSE),IF(LEFT(G116,3)="CAB",VLOOKUP(VALUE(RIGHT(G116,3)),'ADM-COMP'!B:J,4,FALSE),IF(LEFT(G116,3)="SEG",VLOOKUP(VALUE(RIGHT(G116,3)),#REF!,4,FALSE),IF(LEFT(G116,3)="CLI",VLOOKUP(VALUE(RIGHT(G116,3)),#REF!,4,FALSE),IF(LEFT(G116,4)="IMPL",VLOOKUP(VALUE(RIGHT(G116,3)),#REF!,4,FALSE),IF(LEFT(G116,4)="SPDA",VLOOKUP(VALUE(RIGHT(G116,3)),'SPDA-COMP'!B:J,4,FALSE),IF(LEFT(G116,4)="SDAI",VLOOKUP(VALUE(RIGHT(G116,3)),#REF!,4,FALSE),IF(LEFT(G116,5)="IMPER",VLOOKUP(VALUE(RIGHT(G116,3)),#REF!,4,FALSE),IF(LEFT(G116,5)="LABOR",VLOOKUP(VALUE(RIGHT(G116,6)),#REF!,5,FALSE))))))))))))))))</f>
        <v>#REF!</v>
      </c>
      <c r="C116" s="30" t="e">
        <f>IF(LEFT(G116,3)="ARQ",VLOOKUP(VALUE(RIGHT(G116,3)),#REF!,5,FALSE),IF(LEFT(G116,3)="INS",VLOOKUP(VALUE(RIGHT(G116,3)),#REF!,5,FALSE),IF(LEFT(G116,3)="SCE",VLOOKUP(VALUE(RIGHT(G116,3)),#REF!,5,FALSE),IF(LEFT(G116,3)="EST",VLOOKUP(VALUE(RIGHT(G116,3)),#REF!,5,FALSE),IF(LEFT(G116,3)="HID",VLOOKUP(VALUE(RIGHT(G116,3)),#REF!,5,FALSE),IF(LEFT(G116,3)="INC",VLOOKUP(VALUE(RIGHT(G116,3)),#REF!,5,FALSE),IF(LEFT(G116,3)="ELE",VLOOKUP(VALUE(RIGHT(G116,3)),#REF!,5,FALSE),IF(LEFT(G116,3)="CAB",VLOOKUP(VALUE(RIGHT(G116,3)),'ADM-COMP'!B:J,5,FALSE),IF(LEFT(G116,3)="SEG",VLOOKUP(VALUE(RIGHT(G116,3)),#REF!,5,FALSE),IF(LEFT(G116,3)="CLI",VLOOKUP(VALUE(RIGHT(G116,3)),#REF!,5,FALSE),IF(LEFT(G116,4)="IMPL",VLOOKUP(VALUE(RIGHT(G116,3)),#REF!,5,FALSE),IF(LEFT(G116,4)="SPDA",VLOOKUP(VALUE(RIGHT(G116,3)),'SPDA-COMP'!B:J,5,FALSE),IF(LEFT(G116,4)="SDAI",VLOOKUP(VALUE(RIGHT(G116,3)),#REF!,5,FALSE),IF(LEFT(G116,5)="IMPER",VLOOKUP(VALUE(RIGHT(G116,3)),#REF!,5,FALSE),IF(LEFT(G116,5)="LABOR",VLOOKUP(VALUE(RIGHT(G116,6)),#REF!,6,FALSE))))))))))))))))</f>
        <v>#REF!</v>
      </c>
      <c r="D116" s="74" t="e">
        <f>ROUND(VLOOKUP(A116,#REF!,8,FALSE),2)</f>
        <v>#REF!</v>
      </c>
      <c r="E116" s="74" t="e">
        <f>IF(LEFT(G116,3)="ARQ",VLOOKUP(VALUE(RIGHT(G116,3)),#REF!,9,FALSE),IF(LEFT(G116,3)="INS",VLOOKUP(VALUE(RIGHT(G116,3)),#REF!,9,FALSE),IF(LEFT(G116,3)="SCE",VLOOKUP(VALUE(RIGHT(G116,3)),#REF!,9,FALSE),IF(LEFT(G116,3)="EST",VLOOKUP(VALUE(RIGHT(G116,3)),#REF!,9,FALSE),IF(LEFT(G116,3)="HID",VLOOKUP(VALUE(RIGHT(G116,3)),#REF!,9,FALSE),IF(LEFT(G116,3)="INC",VLOOKUP(VALUE(RIGHT(G116,3)),#REF!,9,FALSE),IF(LEFT(G116,3)="ELE",VLOOKUP(VALUE(RIGHT(G116,3)),#REF!,9,FALSE),IF(LEFT(G116,3)="CAB",VLOOKUP(VALUE(RIGHT(G116,3)),'ADM-COMP'!B:J,9,FALSE),IF(LEFT(G116,3)="SEG",VLOOKUP(VALUE(RIGHT(G116,3)),#REF!,9,FALSE),IF(LEFT(G116,3)="CLI",VLOOKUP(VALUE(RIGHT(G116,3)),#REF!,9,FALSE),IF(LEFT(G116,4)="IMPL",VLOOKUP(VALUE(RIGHT(G116,3)),#REF!,9,FALSE),IF(LEFT(G116,4)="SPDA",VLOOKUP(VALUE(RIGHT(G116,3)),'SPDA-COMP'!B:J,9,FALSE),IF(LEFT(G116,4)="SDAI",VLOOKUP(VALUE(RIGHT(G116,3)),#REF!,9,FALSE),IF(LEFT(G116,5)="IMPER",VLOOKUP(VALUE(RIGHT(G116,3)),#REF!,9,FALSE),IF(LEFT(G116,5)="LABOR",VLOOKUP(VALUE(RIGHT(G116,6)),#REF!,4,FALSE))))))))))))))))</f>
        <v>#REF!</v>
      </c>
      <c r="F116" s="31" t="e">
        <f t="shared" si="1"/>
        <v>#REF!</v>
      </c>
      <c r="G116" s="152" t="s">
        <v>1260</v>
      </c>
      <c r="H116" s="51"/>
    </row>
    <row r="117" spans="1:10" s="11" customFormat="1">
      <c r="A117" s="85" t="s">
        <v>870</v>
      </c>
      <c r="B117" s="29" t="e">
        <f>IF(LEFT(G117,3)="ARQ",VLOOKUP(VALUE(RIGHT(G117,3)),#REF!,4,FALSE),IF(LEFT(G117,3)="SCI",VLOOKUP(VALUE(RIGHT(G117,3)),#REF!,4,FALSE),IF(LEFT(G117,3)="SCE",VLOOKUP(VALUE(RIGHT(G117,3)),#REF!,4,FALSE),IF(LEFT(G117,3)="EST",VLOOKUP(VALUE(RIGHT(G117,3)),#REF!,4,FALSE),IF(LEFT(G117,3)="HID",VLOOKUP(VALUE(RIGHT(G117,3)),#REF!,4,FALSE),IF(LEFT(G117,3)="INC",VLOOKUP(VALUE(RIGHT(G117,3)),#REF!,4,FALSE),IF(LEFT(G117,3)="ELE",VLOOKUP(VALUE(RIGHT(G117,3)),#REF!,4,FALSE),IF(LEFT(G117,3)="CAB",VLOOKUP(VALUE(RIGHT(G117,3)),'ADM-COMP'!B:J,4,FALSE),IF(LEFT(G117,3)="SEG",VLOOKUP(VALUE(RIGHT(G117,3)),#REF!,4,FALSE),IF(LEFT(G117,3)="CLI",VLOOKUP(VALUE(RIGHT(G117,3)),#REF!,4,FALSE),IF(LEFT(G117,4)="IMPL",VLOOKUP(VALUE(RIGHT(G117,3)),#REF!,4,FALSE),IF(LEFT(G117,4)="SPDA",VLOOKUP(VALUE(RIGHT(G117,3)),'SPDA-COMP'!B:J,4,FALSE),IF(LEFT(G117,4)="SDAI",VLOOKUP(VALUE(RIGHT(G117,3)),#REF!,4,FALSE),IF(LEFT(G117,5)="IMPER",VLOOKUP(VALUE(RIGHT(G117,3)),#REF!,4,FALSE),IF(LEFT(G117,5)="LABOR",VLOOKUP(VALUE(RIGHT(G117,6)),#REF!,5,FALSE))))))))))))))))</f>
        <v>#REF!</v>
      </c>
      <c r="C117" s="30" t="e">
        <f>IF(LEFT(G117,3)="ARQ",VLOOKUP(VALUE(RIGHT(G117,3)),#REF!,5,FALSE),IF(LEFT(G117,3)="SCI",VLOOKUP(VALUE(RIGHT(G117,3)),#REF!,5,FALSE),IF(LEFT(G117,3)="SCE",VLOOKUP(VALUE(RIGHT(G117,3)),#REF!,5,FALSE),IF(LEFT(G117,3)="EST",VLOOKUP(VALUE(RIGHT(G117,3)),#REF!,5,FALSE),IF(LEFT(G117,3)="HID",VLOOKUP(VALUE(RIGHT(G117,3)),#REF!,5,FALSE),IF(LEFT(G117,3)="INC",VLOOKUP(VALUE(RIGHT(G117,3)),#REF!,5,FALSE),IF(LEFT(G117,3)="ELE",VLOOKUP(VALUE(RIGHT(G117,3)),#REF!,5,FALSE),IF(LEFT(G117,3)="CAB",VLOOKUP(VALUE(RIGHT(G117,3)),'ADM-COMP'!B:J,5,FALSE),IF(LEFT(G117,3)="SEG",VLOOKUP(VALUE(RIGHT(G117,3)),#REF!,5,FALSE),IF(LEFT(G117,3)="CLI",VLOOKUP(VALUE(RIGHT(G117,3)),#REF!,5,FALSE),IF(LEFT(G117,4)="IMPL",VLOOKUP(VALUE(RIGHT(G117,3)),#REF!,5,FALSE),IF(LEFT(G117,4)="SPDA",VLOOKUP(VALUE(RIGHT(G117,3)),'SPDA-COMP'!B:J,5,FALSE),IF(LEFT(G117,4)="SDAI",VLOOKUP(VALUE(RIGHT(G117,3)),#REF!,5,FALSE),IF(LEFT(G117,5)="IMPER",VLOOKUP(VALUE(RIGHT(G117,3)),#REF!,5,FALSE),IF(LEFT(G117,5)="LABOR",VLOOKUP(VALUE(RIGHT(G117,6)),#REF!,6,FALSE))))))))))))))))</f>
        <v>#REF!</v>
      </c>
      <c r="D117" s="74" t="e">
        <f>ROUND(VLOOKUP(A117,#REF!,8,FALSE),2)</f>
        <v>#REF!</v>
      </c>
      <c r="E117" s="74" t="e">
        <f>IF(LEFT(G117,3)="ARQ",VLOOKUP(VALUE(RIGHT(G117,3)),#REF!,9,FALSE),IF(LEFT(G117,3)="SCI",VLOOKUP(VALUE(RIGHT(G117,3)),#REF!,9,FALSE),IF(LEFT(G117,3)="SCE",VLOOKUP(VALUE(RIGHT(G117,3)),#REF!,9,FALSE),IF(LEFT(G117,3)="EST",VLOOKUP(VALUE(RIGHT(G117,3)),#REF!,9,FALSE),IF(LEFT(G117,3)="HID",VLOOKUP(VALUE(RIGHT(G117,3)),#REF!,9,FALSE),IF(LEFT(G117,3)="INC",VLOOKUP(VALUE(RIGHT(G117,3)),#REF!,9,FALSE),IF(LEFT(G117,3)="ELE",VLOOKUP(VALUE(RIGHT(G117,3)),#REF!,9,FALSE),IF(LEFT(G117,3)="CAB",VLOOKUP(VALUE(RIGHT(G117,3)),'ADM-COMP'!B:J,9,FALSE),IF(LEFT(G117,3)="SEG",VLOOKUP(VALUE(RIGHT(G117,3)),#REF!,9,FALSE),IF(LEFT(G117,3)="CLI",VLOOKUP(VALUE(RIGHT(G117,3)),#REF!,9,FALSE),IF(LEFT(G117,4)="IMPL",VLOOKUP(VALUE(RIGHT(G117,3)),#REF!,9,FALSE),IF(LEFT(G117,4)="SPDA",VLOOKUP(VALUE(RIGHT(G117,3)),'SPDA-COMP'!B:J,9,FALSE),IF(LEFT(G117,4)="SDAI",VLOOKUP(VALUE(RIGHT(G117,3)),#REF!,9,FALSE),IF(LEFT(G117,5)="IMPER",VLOOKUP(VALUE(RIGHT(G117,3)),#REF!,9,FALSE),IF(LEFT(G117,5)="LABOR",VLOOKUP(VALUE(RIGHT(G117,6)),#REF!,4,FALSE))))))))))))))))</f>
        <v>#REF!</v>
      </c>
      <c r="F117" s="31" t="e">
        <f t="shared" si="1"/>
        <v>#REF!</v>
      </c>
      <c r="G117" s="84" t="s">
        <v>651</v>
      </c>
      <c r="H117" s="51"/>
    </row>
    <row r="118" spans="1:10" s="11" customFormat="1">
      <c r="A118" s="100" t="s">
        <v>277</v>
      </c>
      <c r="B118" s="86" t="e">
        <f>IF(LEFT(G118,3)="ARQ",VLOOKUP(VALUE(RIGHT(G118,3)),#REF!,4,FALSE),IF(LEFT(G118,3)="SCI",VLOOKUP(VALUE(RIGHT(G118,3)),#REF!,4,FALSE),IF(LEFT(G118,3)="SCE",VLOOKUP(VALUE(RIGHT(G118,3)),#REF!,4,FALSE),IF(LEFT(G118,3)="EST",VLOOKUP(VALUE(RIGHT(G118,3)),#REF!,4,FALSE),IF(LEFT(G118,3)="HID",VLOOKUP(VALUE(RIGHT(G118,3)),#REF!,4,FALSE),IF(LEFT(G118,3)="INC",VLOOKUP(VALUE(RIGHT(G118,3)),#REF!,4,FALSE),IF(LEFT(G118,3)="ELE",VLOOKUP(VALUE(RIGHT(G118,3)),#REF!,4,FALSE),IF(LEFT(G118,3)="CAB",VLOOKUP(VALUE(RIGHT(G118,3)),'ADM-COMP'!B:J,4,FALSE),IF(LEFT(G118,3)="SEG",VLOOKUP(VALUE(RIGHT(G118,3)),#REF!,4,FALSE),IF(LEFT(G118,3)="CLI",VLOOKUP(VALUE(RIGHT(G118,3)),#REF!,4,FALSE),IF(LEFT(G118,4)="IMPL",VLOOKUP(VALUE(RIGHT(G118,3)),#REF!,4,FALSE),IF(LEFT(G118,4)="SPDA",VLOOKUP(VALUE(RIGHT(G118,3)),'SPDA-COMP'!B:J,4,FALSE),IF(LEFT(G118,4)="SDAI",VLOOKUP(VALUE(RIGHT(G118,3)),#REF!,4,FALSE),IF(LEFT(G118,5)="IMPER",VLOOKUP(VALUE(RIGHT(G118,3)),#REF!,4,FALSE),IF(LEFT(G118,5)="LABOR",VLOOKUP(VALUE(RIGHT(G118,6)),#REF!,5,FALSE))))))))))))))))</f>
        <v>#REF!</v>
      </c>
      <c r="C118" s="30" t="e">
        <f>IF(LEFT(G118,3)="ARQ",VLOOKUP(VALUE(RIGHT(G118,3)),#REF!,5,FALSE),IF(LEFT(G118,3)="SCI",VLOOKUP(VALUE(RIGHT(G118,3)),#REF!,5,FALSE),IF(LEFT(G118,3)="SCE",VLOOKUP(VALUE(RIGHT(G118,3)),#REF!,5,FALSE),IF(LEFT(G118,3)="EST",VLOOKUP(VALUE(RIGHT(G118,3)),#REF!,5,FALSE),IF(LEFT(G118,3)="HID",VLOOKUP(VALUE(RIGHT(G118,3)),#REF!,5,FALSE),IF(LEFT(G118,3)="INC",VLOOKUP(VALUE(RIGHT(G118,3)),#REF!,5,FALSE),IF(LEFT(G118,3)="ELE",VLOOKUP(VALUE(RIGHT(G118,3)),#REF!,5,FALSE),IF(LEFT(G118,3)="CAB",VLOOKUP(VALUE(RIGHT(G118,3)),'ADM-COMP'!B:J,5,FALSE),IF(LEFT(G118,3)="SEG",VLOOKUP(VALUE(RIGHT(G118,3)),#REF!,5,FALSE),IF(LEFT(G118,3)="CLI",VLOOKUP(VALUE(RIGHT(G118,3)),#REF!,5,FALSE),IF(LEFT(G118,4)="IMPL",VLOOKUP(VALUE(RIGHT(G118,3)),#REF!,5,FALSE),IF(LEFT(G118,4)="SPDA",VLOOKUP(VALUE(RIGHT(G118,3)),'SPDA-COMP'!B:J,5,FALSE),IF(LEFT(G118,4)="SDAI",VLOOKUP(VALUE(RIGHT(G118,3)),#REF!,5,FALSE),IF(LEFT(G118,5)="IMPER",VLOOKUP(VALUE(RIGHT(G118,3)),#REF!,5,FALSE),IF(LEFT(G118,5)="LABOR",VLOOKUP(VALUE(RIGHT(G118,6)),#REF!,6,FALSE))))))))))))))))</f>
        <v>#REF!</v>
      </c>
      <c r="D118" s="74" t="e">
        <f>ROUND(VLOOKUP(A118,#REF!,8,FALSE),2)</f>
        <v>#REF!</v>
      </c>
      <c r="E118" s="74" t="e">
        <f>IF(LEFT(G118,3)="ARQ",VLOOKUP(VALUE(RIGHT(G118,3)),#REF!,9,FALSE),IF(LEFT(G118,3)="SCI",VLOOKUP(VALUE(RIGHT(G118,3)),#REF!,9,FALSE),IF(LEFT(G118,3)="SCE",VLOOKUP(VALUE(RIGHT(G118,3)),#REF!,9,FALSE),IF(LEFT(G118,3)="EST",VLOOKUP(VALUE(RIGHT(G118,3)),#REF!,9,FALSE),IF(LEFT(G118,3)="HID",VLOOKUP(VALUE(RIGHT(G118,3)),#REF!,9,FALSE),IF(LEFT(G118,3)="INC",VLOOKUP(VALUE(RIGHT(G118,3)),#REF!,9,FALSE),IF(LEFT(G118,3)="ELE",VLOOKUP(VALUE(RIGHT(G118,3)),#REF!,9,FALSE),IF(LEFT(G118,3)="CAB",VLOOKUP(VALUE(RIGHT(G118,3)),'ADM-COMP'!B:J,9,FALSE),IF(LEFT(G118,3)="SEG",VLOOKUP(VALUE(RIGHT(G118,3)),#REF!,9,FALSE),IF(LEFT(G118,3)="CLI",VLOOKUP(VALUE(RIGHT(G118,3)),#REF!,9,FALSE),IF(LEFT(G118,4)="IMPL",VLOOKUP(VALUE(RIGHT(G118,3)),#REF!,9,FALSE),IF(LEFT(G118,4)="SPDA",VLOOKUP(VALUE(RIGHT(G118,3)),'SPDA-COMP'!B:J,9,FALSE),IF(LEFT(G118,4)="SDAI",VLOOKUP(VALUE(RIGHT(G118,3)),#REF!,9,FALSE),IF(LEFT(G118,5)="IMPER",VLOOKUP(VALUE(RIGHT(G118,3)),#REF!,9,FALSE),IF(LEFT(G118,5)="LABOR",VLOOKUP(VALUE(RIGHT(G118,6)),#REF!,4,FALSE))))))))))))))))</f>
        <v>#REF!</v>
      </c>
      <c r="F118" s="31" t="e">
        <f t="shared" si="1"/>
        <v>#REF!</v>
      </c>
      <c r="G118" s="152" t="s">
        <v>703</v>
      </c>
      <c r="H118" s="51"/>
    </row>
    <row r="119" spans="1:10" s="11" customFormat="1">
      <c r="A119" s="37" t="s">
        <v>244</v>
      </c>
      <c r="B119" s="29" t="e">
        <f>IF(LEFT(G119,3)="ARQ",VLOOKUP(VALUE(RIGHT(G119,3)),#REF!,4,FALSE),IF(LEFT(G119,3)="SCI",VLOOKUP(VALUE(RIGHT(G119,3)),#REF!,4,FALSE),IF(LEFT(G119,3)="SCE",VLOOKUP(VALUE(RIGHT(G119,3)),#REF!,4,FALSE),IF(LEFT(G119,3)="EST",VLOOKUP(VALUE(RIGHT(G119,3)),#REF!,4,FALSE),IF(LEFT(G119,3)="HID",VLOOKUP(VALUE(RIGHT(G119,3)),#REF!,4,FALSE),IF(LEFT(G119,3)="INC",VLOOKUP(VALUE(RIGHT(G119,3)),#REF!,4,FALSE),IF(LEFT(G119,3)="ELE",VLOOKUP(VALUE(RIGHT(G119,3)),#REF!,4,FALSE),IF(LEFT(G119,3)="CAB",VLOOKUP(VALUE(RIGHT(G119,3)),'ADM-COMP'!B:J,4,FALSE),IF(LEFT(G119,3)="SEG",VLOOKUP(VALUE(RIGHT(G119,3)),#REF!,4,FALSE),IF(LEFT(G119,3)="CLI",VLOOKUP(VALUE(RIGHT(G119,3)),#REF!,4,FALSE),IF(LEFT(G119,4)="IMPL",VLOOKUP(VALUE(RIGHT(G119,3)),#REF!,4,FALSE),IF(LEFT(G119,4)="SPDA",VLOOKUP(VALUE(RIGHT(G119,3)),'SPDA-COMP'!B:J,4,FALSE),IF(LEFT(G119,4)="SDAI",VLOOKUP(VALUE(RIGHT(G119,3)),#REF!,4,FALSE),IF(LEFT(G119,5)="IMPER",VLOOKUP(VALUE(RIGHT(G119,3)),#REF!,4,FALSE),IF(LEFT(G119,5)="LABOR",VLOOKUP(VALUE(RIGHT(G119,6)),#REF!,5,FALSE))))))))))))))))</f>
        <v>#REF!</v>
      </c>
      <c r="C119" s="30" t="e">
        <f>IF(LEFT(G119,3)="ARQ",VLOOKUP(VALUE(RIGHT(G119,3)),#REF!,5,FALSE),IF(LEFT(G119,3)="SCI",VLOOKUP(VALUE(RIGHT(G119,3)),#REF!,5,FALSE),IF(LEFT(G119,3)="SCE",VLOOKUP(VALUE(RIGHT(G119,3)),#REF!,5,FALSE),IF(LEFT(G119,3)="EST",VLOOKUP(VALUE(RIGHT(G119,3)),#REF!,5,FALSE),IF(LEFT(G119,3)="HID",VLOOKUP(VALUE(RIGHT(G119,3)),#REF!,5,FALSE),IF(LEFT(G119,3)="INC",VLOOKUP(VALUE(RIGHT(G119,3)),#REF!,5,FALSE),IF(LEFT(G119,3)="ELE",VLOOKUP(VALUE(RIGHT(G119,3)),#REF!,5,FALSE),IF(LEFT(G119,3)="CAB",VLOOKUP(VALUE(RIGHT(G119,3)),'ADM-COMP'!B:J,5,FALSE),IF(LEFT(G119,3)="SEG",VLOOKUP(VALUE(RIGHT(G119,3)),#REF!,5,FALSE),IF(LEFT(G119,3)="CLI",VLOOKUP(VALUE(RIGHT(G119,3)),#REF!,5,FALSE),IF(LEFT(G119,4)="IMPL",VLOOKUP(VALUE(RIGHT(G119,3)),#REF!,5,FALSE),IF(LEFT(G119,4)="SPDA",VLOOKUP(VALUE(RIGHT(G119,3)),'SPDA-COMP'!B:J,5,FALSE),IF(LEFT(G119,4)="SDAI",VLOOKUP(VALUE(RIGHT(G119,3)),#REF!,5,FALSE),IF(LEFT(G119,5)="IMPER",VLOOKUP(VALUE(RIGHT(G119,3)),#REF!,5,FALSE),IF(LEFT(G119,5)="LABOR",VLOOKUP(VALUE(RIGHT(G119,6)),#REF!,6,FALSE))))))))))))))))</f>
        <v>#REF!</v>
      </c>
      <c r="D119" s="74" t="e">
        <f>ROUND(VLOOKUP(A119,#REF!,8,FALSE),2)</f>
        <v>#REF!</v>
      </c>
      <c r="E119" s="74" t="e">
        <f>IF(LEFT(G119,3)="ARQ",VLOOKUP(VALUE(RIGHT(G119,3)),#REF!,9,FALSE),IF(LEFT(G119,3)="SCI",VLOOKUP(VALUE(RIGHT(G119,3)),#REF!,9,FALSE),IF(LEFT(G119,3)="SCE",VLOOKUP(VALUE(RIGHT(G119,3)),#REF!,9,FALSE),IF(LEFT(G119,3)="EST",VLOOKUP(VALUE(RIGHT(G119,3)),#REF!,9,FALSE),IF(LEFT(G119,3)="HID",VLOOKUP(VALUE(RIGHT(G119,3)),#REF!,9,FALSE),IF(LEFT(G119,3)="INC",VLOOKUP(VALUE(RIGHT(G119,3)),#REF!,9,FALSE),IF(LEFT(G119,3)="ELE",VLOOKUP(VALUE(RIGHT(G119,3)),#REF!,9,FALSE),IF(LEFT(G119,3)="CAB",VLOOKUP(VALUE(RIGHT(G119,3)),'ADM-COMP'!B:J,9,FALSE),IF(LEFT(G119,3)="SEG",VLOOKUP(VALUE(RIGHT(G119,3)),#REF!,9,FALSE),IF(LEFT(G119,3)="CLI",VLOOKUP(VALUE(RIGHT(G119,3)),#REF!,9,FALSE),IF(LEFT(G119,4)="IMPL",VLOOKUP(VALUE(RIGHT(G119,3)),#REF!,9,FALSE),IF(LEFT(G119,4)="SPDA",VLOOKUP(VALUE(RIGHT(G119,3)),'SPDA-COMP'!B:J,9,FALSE),IF(LEFT(G119,4)="SDAI",VLOOKUP(VALUE(RIGHT(G119,3)),#REF!,9,FALSE),IF(LEFT(G119,5)="IMPER",VLOOKUP(VALUE(RIGHT(G119,3)),#REF!,9,FALSE),IF(LEFT(G119,5)="LABOR",VLOOKUP(VALUE(RIGHT(G119,6)),#REF!,4,FALSE))))))))))))))))</f>
        <v>#REF!</v>
      </c>
      <c r="F119" s="31" t="e">
        <f t="shared" si="1"/>
        <v>#REF!</v>
      </c>
      <c r="G119" s="152" t="s">
        <v>238</v>
      </c>
      <c r="H119" s="51"/>
    </row>
    <row r="120" spans="1:10" s="11" customFormat="1">
      <c r="A120" s="37" t="s">
        <v>1050</v>
      </c>
      <c r="B120" s="86" t="e">
        <f>IF(LEFT(G120,3)="ARQ",VLOOKUP(VALUE(RIGHT(G120,3)),#REF!,4,FALSE),IF(LEFT(G120,3)="SCI",VLOOKUP(VALUE(RIGHT(G120,3)),#REF!,4,FALSE),IF(LEFT(G120,3)="TRP",VLOOKUP(VALUE(RIGHT(G120,3)),#REF!,4,FALSE),IF(LEFT(G120,3)="EST",VLOOKUP(VALUE(RIGHT(G120,3)),#REF!,4,FALSE),IF(LEFT(G120,3)="HID",VLOOKUP(VALUE(RIGHT(G120,3)),#REF!,4,FALSE),IF(LEFT(G120,3)="INC",VLOOKUP(VALUE(RIGHT(G120,3)),#REF!,4,FALSE),IF(LEFT(G120,3)="ELE",VLOOKUP(VALUE(RIGHT(G120,3)),#REF!,4,FALSE),IF(LEFT(G120,3)="CAB",VLOOKUP(VALUE(RIGHT(G120,3)),'ADM-COMP'!B:J,4,FALSE),IF(LEFT(G120,3)="SEG",VLOOKUP(VALUE(RIGHT(G120,3)),#REF!,4,FALSE),IF(LEFT(G120,3)="CLI",VLOOKUP(VALUE(RIGHT(G120,3)),#REF!,4,FALSE),IF(LEFT(G120,4)="IMPL",VLOOKUP(VALUE(RIGHT(G120,3)),#REF!,4,FALSE),IF(LEFT(G120,4)="SPDA",VLOOKUP(VALUE(RIGHT(G120,3)),'SPDA-COMP'!B:J,4,FALSE),IF(LEFT(G120,4)="SDAI",VLOOKUP(VALUE(RIGHT(G120,3)),#REF!,4,FALSE),IF(LEFT(G120,5)="IMPER",VLOOKUP(VALUE(RIGHT(G120,3)),#REF!,4,FALSE),IF(LEFT(G120,5)="LABOR",VLOOKUP(VALUE(RIGHT(G120,6)),#REF!,5,FALSE))))))))))))))))</f>
        <v>#REF!</v>
      </c>
      <c r="C120" s="128" t="e">
        <f>IF(LEFT(G120,3)="ARQ",VLOOKUP(VALUE(RIGHT(G120,3)),#REF!,5,FALSE),IF(LEFT(G120,3)="SCI",VLOOKUP(VALUE(RIGHT(G120,3)),#REF!,5,FALSE),IF(LEFT(G120,3)="TRP",VLOOKUP(VALUE(RIGHT(G120,3)),#REF!,5,FALSE),IF(LEFT(G120,3)="EST",VLOOKUP(VALUE(RIGHT(G120,3)),#REF!,5,FALSE),IF(LEFT(G120,3)="HID",VLOOKUP(VALUE(RIGHT(G120,3)),#REF!,5,FALSE),IF(LEFT(G120,3)="INC",VLOOKUP(VALUE(RIGHT(G120,3)),#REF!,5,FALSE),IF(LEFT(G120,3)="ELE",VLOOKUP(VALUE(RIGHT(G120,3)),#REF!,5,FALSE),IF(LEFT(G120,3)="CAB",VLOOKUP(VALUE(RIGHT(G120,3)),'ADM-COMP'!B:J,5,FALSE),IF(LEFT(G120,3)="SEG",VLOOKUP(VALUE(RIGHT(G120,3)),#REF!,5,FALSE),IF(LEFT(G120,3)="CLI",VLOOKUP(VALUE(RIGHT(G120,3)),#REF!,5,FALSE),IF(LEFT(G120,4)="IMPL",VLOOKUP(VALUE(RIGHT(G120,3)),#REF!,5,FALSE),IF(LEFT(G120,4)="SPDA",VLOOKUP(VALUE(RIGHT(G120,3)),'SPDA-COMP'!B:J,5,FALSE),IF(LEFT(G120,4)="SDAI",VLOOKUP(VALUE(RIGHT(G120,3)),#REF!,5,FALSE),IF(LEFT(G120,5)="IMPER",VLOOKUP(VALUE(RIGHT(G120,3)),#REF!,5,FALSE),IF(LEFT(G120,5)="LABOR",VLOOKUP(VALUE(RIGHT(G120,6)),#REF!,6,FALSE))))))))))))))))</f>
        <v>#REF!</v>
      </c>
      <c r="D120" s="74" t="e">
        <f>ROUND(VLOOKUP(A120,#REF!,8,FALSE),2)</f>
        <v>#REF!</v>
      </c>
      <c r="E120" s="75" t="e">
        <f>IF(LEFT(G120,3)="ARQ",VLOOKUP(VALUE(RIGHT(G120,3)),#REF!,9,FALSE),IF(LEFT(G120,3)="SCI",VLOOKUP(VALUE(RIGHT(G120,3)),#REF!,9,FALSE),IF(LEFT(G120,3)="TRP",VLOOKUP(VALUE(RIGHT(G120,3)),#REF!,9,FALSE),IF(LEFT(G120,3)="EST",VLOOKUP(VALUE(RIGHT(G120,3)),#REF!,9,FALSE),IF(LEFT(G120,3)="HID",VLOOKUP(VALUE(RIGHT(G120,3)),#REF!,9,FALSE),IF(LEFT(G120,3)="INC",VLOOKUP(VALUE(RIGHT(G120,3)),#REF!,9,FALSE),IF(LEFT(G120,3)="ELE",VLOOKUP(VALUE(RIGHT(G120,3)),#REF!,9,FALSE),IF(LEFT(G120,3)="CAB",VLOOKUP(VALUE(RIGHT(G120,3)),'ADM-COMP'!B:J,9,FALSE),IF(LEFT(G120,3)="SEG",VLOOKUP(VALUE(RIGHT(G120,3)),#REF!,9,FALSE),IF(LEFT(G120,3)="CLI",VLOOKUP(VALUE(RIGHT(G120,3)),#REF!,9,FALSE),IF(LEFT(G120,4)="IMPL",VLOOKUP(VALUE(RIGHT(G120,3)),#REF!,9,FALSE),IF(LEFT(G120,4)="SPDA",VLOOKUP(VALUE(RIGHT(G120,3)),'SPDA-COMP'!B:J,9,FALSE),IF(LEFT(G120,4)="SDAI",VLOOKUP(VALUE(RIGHT(G120,3)),#REF!,9,FALSE),IF(LEFT(G120,5)="IMPER",VLOOKUP(VALUE(RIGHT(G120,3)),#REF!,9,FALSE),IF(LEFT(G120,5)="LABOR",VLOOKUP(VALUE(RIGHT(G120,6)),#REF!,4,FALSE))))))))))))))))</f>
        <v>#REF!</v>
      </c>
      <c r="F120" s="129" t="e">
        <f t="shared" si="1"/>
        <v>#REF!</v>
      </c>
      <c r="G120" s="152" t="s">
        <v>1053</v>
      </c>
      <c r="H120" s="51"/>
    </row>
    <row r="121" spans="1:10" s="11" customFormat="1">
      <c r="A121" s="37" t="s">
        <v>124</v>
      </c>
      <c r="B121" s="29" t="e">
        <f>IF(LEFT(G121,3)="ARQ",VLOOKUP(VALUE(RIGHT(G121,3)),#REF!,4,FALSE),IF(LEFT(G121,3)="SCI",VLOOKUP(VALUE(RIGHT(G121,3)),#REF!,4,FALSE),IF(LEFT(G121,3)="TRP",VLOOKUP(VALUE(RIGHT(G121,3)),#REF!,4,FALSE),IF(LEFT(G121,3)="EST",VLOOKUP(VALUE(RIGHT(G121,3)),#REF!,4,FALSE),IF(LEFT(G121,3)="HID",VLOOKUP(VALUE(RIGHT(G121,3)),#REF!,4,FALSE),IF(LEFT(G121,3)="INC",VLOOKUP(VALUE(RIGHT(G121,3)),#REF!,4,FALSE),IF(LEFT(G121,3)="ELE",VLOOKUP(VALUE(RIGHT(G121,3)),#REF!,4,FALSE),IF(LEFT(G121,3)="CAB",VLOOKUP(VALUE(RIGHT(G121,3)),'ADM-COMP'!B:J,4,FALSE),IF(LEFT(G121,3)="SEG",VLOOKUP(VALUE(RIGHT(G121,3)),#REF!,4,FALSE),IF(LEFT(G121,3)="CLI",VLOOKUP(VALUE(RIGHT(G121,3)),#REF!,4,FALSE),IF(LEFT(G121,4)="IMPL",VLOOKUP(VALUE(RIGHT(G121,3)),#REF!,4,FALSE),IF(LEFT(G121,4)="SPDA",VLOOKUP(VALUE(RIGHT(G121,3)),'SPDA-COMP'!B:J,4,FALSE),IF(LEFT(G121,4)="SDAI",VLOOKUP(VALUE(RIGHT(G121,3)),#REF!,4,FALSE),IF(LEFT(G121,5)="IMPER",VLOOKUP(VALUE(RIGHT(G121,3)),#REF!,4,FALSE),IF(LEFT(G121,5)="LABOR",VLOOKUP(VALUE(RIGHT(G121,6)),#REF!,5,FALSE))))))))))))))))</f>
        <v>#REF!</v>
      </c>
      <c r="C121" s="30" t="e">
        <f>IF(LEFT(G121,3)="ARQ",VLOOKUP(VALUE(RIGHT(G121,3)),#REF!,5,FALSE),IF(LEFT(G121,3)="SCI",VLOOKUP(VALUE(RIGHT(G121,3)),#REF!,5,FALSE),IF(LEFT(G121,3)="SCE",VLOOKUP(VALUE(RIGHT(G121,3)),#REF!,5,FALSE),IF(LEFT(G121,3)="EST",VLOOKUP(VALUE(RIGHT(G121,3)),#REF!,5,FALSE),IF(LEFT(G121,3)="HID",VLOOKUP(VALUE(RIGHT(G121,3)),#REF!,5,FALSE),IF(LEFT(G121,3)="INC",VLOOKUP(VALUE(RIGHT(G121,3)),#REF!,5,FALSE),IF(LEFT(G121,3)="ELE",VLOOKUP(VALUE(RIGHT(G121,3)),#REF!,5,FALSE),IF(LEFT(G121,3)="CAB",VLOOKUP(VALUE(RIGHT(G121,3)),'ADM-COMP'!B:J,5,FALSE),IF(LEFT(G121,3)="SEG",VLOOKUP(VALUE(RIGHT(G121,3)),#REF!,5,FALSE),IF(LEFT(G121,3)="CLI",VLOOKUP(VALUE(RIGHT(G121,3)),#REF!,5,FALSE),IF(LEFT(G121,4)="IMPL",VLOOKUP(VALUE(RIGHT(G121,3)),#REF!,5,FALSE),IF(LEFT(G121,4)="SPDA",VLOOKUP(VALUE(RIGHT(G121,3)),'SPDA-COMP'!B:J,5,FALSE),IF(LEFT(G121,4)="SDAI",VLOOKUP(VALUE(RIGHT(G121,3)),#REF!,5,FALSE),IF(LEFT(G121,5)="IMPER",VLOOKUP(VALUE(RIGHT(G121,3)),#REF!,5,FALSE),IF(LEFT(G121,5)="LABOR",VLOOKUP(VALUE(RIGHT(G121,6)),#REF!,6,FALSE))))))))))))))))</f>
        <v>#REF!</v>
      </c>
      <c r="D121" s="74" t="e">
        <f>ROUND(VLOOKUP(A121,#REF!,8,FALSE),2)</f>
        <v>#REF!</v>
      </c>
      <c r="E121" s="74" t="e">
        <f>IF(LEFT(G121,3)="ARQ",VLOOKUP(VALUE(RIGHT(G121,3)),#REF!,9,FALSE),IF(LEFT(G121,3)="SCI",VLOOKUP(VALUE(RIGHT(G121,3)),#REF!,9,FALSE),IF(LEFT(G121,3)="SCE",VLOOKUP(VALUE(RIGHT(G121,3)),#REF!,9,FALSE),IF(LEFT(G121,3)="EST",VLOOKUP(VALUE(RIGHT(G121,3)),#REF!,9,FALSE),IF(LEFT(G121,3)="HID",VLOOKUP(VALUE(RIGHT(G121,3)),#REF!,9,FALSE),IF(LEFT(G121,3)="INC",VLOOKUP(VALUE(RIGHT(G121,3)),#REF!,9,FALSE),IF(LEFT(G121,3)="ELE",VLOOKUP(VALUE(RIGHT(G121,3)),#REF!,9,FALSE),IF(LEFT(G121,3)="CAB",VLOOKUP(VALUE(RIGHT(G121,3)),'ADM-COMP'!B:J,9,FALSE),IF(LEFT(G121,3)="SEG",VLOOKUP(VALUE(RIGHT(G121,3)),#REF!,9,FALSE),IF(LEFT(G121,3)="CLI",VLOOKUP(VALUE(RIGHT(G121,3)),#REF!,9,FALSE),IF(LEFT(G121,4)="IMPL",VLOOKUP(VALUE(RIGHT(G121,3)),#REF!,9,FALSE),IF(LEFT(G121,4)="SPDA",VLOOKUP(VALUE(RIGHT(G121,3)),'SPDA-COMP'!B:J,9,FALSE),IF(LEFT(G121,4)="SDAI",VLOOKUP(VALUE(RIGHT(G121,3)),#REF!,9,FALSE),IF(LEFT(G121,5)="IMPER",VLOOKUP(VALUE(RIGHT(G121,3)),#REF!,9,FALSE),IF(LEFT(G121,5)="LABOR",VLOOKUP(VALUE(RIGHT(G121,6)),#REF!,4,FALSE))))))))))))))))</f>
        <v>#REF!</v>
      </c>
      <c r="F121" s="31" t="e">
        <f t="shared" si="1"/>
        <v>#REF!</v>
      </c>
      <c r="G121" s="38" t="s">
        <v>180</v>
      </c>
      <c r="H121" s="51"/>
    </row>
    <row r="122" spans="1:10" s="80" customFormat="1" ht="63.75">
      <c r="A122" s="37" t="s">
        <v>298</v>
      </c>
      <c r="B122" s="29" t="e">
        <f>IF(LEFT(G122,3)="ARQ",VLOOKUP(VALUE(RIGHT(G122,3)),#REF!,4,FALSE),IF(LEFT(G122,3)="SCI",VLOOKUP(VALUE(RIGHT(G122,3)),#REF!,4,FALSE),IF(LEFT(G122,3)="TRP",VLOOKUP(VALUE(RIGHT(G122,3)),#REF!,4,FALSE),IF(LEFT(G122,3)="EST",VLOOKUP(VALUE(RIGHT(G122,3)),#REF!,4,FALSE),IF(LEFT(G122,3)="HID",VLOOKUP(VALUE(RIGHT(G122,3)),#REF!,4,FALSE),IF(LEFT(G122,3)="INC",VLOOKUP(VALUE(RIGHT(G122,3)),#REF!,4,FALSE),IF(LEFT(G122,3)="ELE",VLOOKUP(VALUE(RIGHT(G122,3)),#REF!,4,FALSE),IF(LEFT(G122,3)="CAB",VLOOKUP(VALUE(RIGHT(G122,3)),'ADM-COMP'!B:J,4,FALSE),IF(LEFT(G122,3)="SEG",VLOOKUP(VALUE(RIGHT(G122,3)),#REF!,4,FALSE),IF(LEFT(G122,3)="CLI",VLOOKUP(VALUE(RIGHT(G122,3)),#REF!,4,FALSE),IF(LEFT(G122,4)="IMPL",VLOOKUP(VALUE(RIGHT(G122,3)),#REF!,4,FALSE),IF(LEFT(G122,4)="SPDA",VLOOKUP(VALUE(RIGHT(G122,3)),'SPDA-COMP'!B:J,4,FALSE),IF(LEFT(G122,4)="SDAI",VLOOKUP(VALUE(RIGHT(G122,3)),#REF!,4,FALSE),IF(LEFT(G122,5)="IMPER",VLOOKUP(VALUE(RIGHT(G122,3)),#REF!,4,FALSE),IF(LEFT(G122,5)="LABOR",VLOOKUP(VALUE(RIGHT(G122,6)),#REF!,5,FALSE))))))))))))))))</f>
        <v>#REF!</v>
      </c>
      <c r="C122" s="30" t="e">
        <f>IF(LEFT(G122,3)="ARQ",VLOOKUP(VALUE(RIGHT(G122,3)),#REF!,5,FALSE),IF(LEFT(G122,3)="SCI",VLOOKUP(VALUE(RIGHT(G122,3)),#REF!,5,FALSE),IF(LEFT(G122,3)="SCE",VLOOKUP(VALUE(RIGHT(G122,3)),#REF!,5,FALSE),IF(LEFT(G122,3)="EST",VLOOKUP(VALUE(RIGHT(G122,3)),#REF!,5,FALSE),IF(LEFT(G122,3)="HID",VLOOKUP(VALUE(RIGHT(G122,3)),#REF!,5,FALSE),IF(LEFT(G122,3)="INC",VLOOKUP(VALUE(RIGHT(G122,3)),#REF!,5,FALSE),IF(LEFT(G122,3)="ELE",VLOOKUP(VALUE(RIGHT(G122,3)),#REF!,5,FALSE),IF(LEFT(G122,3)="CAB",VLOOKUP(VALUE(RIGHT(G122,3)),'ADM-COMP'!B:J,5,FALSE),IF(LEFT(G122,3)="SEG",VLOOKUP(VALUE(RIGHT(G122,3)),#REF!,5,FALSE),IF(LEFT(G122,3)="CLI",VLOOKUP(VALUE(RIGHT(G122,3)),#REF!,5,FALSE),IF(LEFT(G122,4)="IMPL",VLOOKUP(VALUE(RIGHT(G122,3)),#REF!,5,FALSE),IF(LEFT(G122,4)="SPDA",VLOOKUP(VALUE(RIGHT(G122,3)),'SPDA-COMP'!B:J,5,FALSE),IF(LEFT(G122,4)="SDAI",VLOOKUP(VALUE(RIGHT(G122,3)),#REF!,5,FALSE),IF(LEFT(G122,5)="IMPER",VLOOKUP(VALUE(RIGHT(G122,3)),#REF!,5,FALSE),IF(LEFT(G122,5)="LABOR",VLOOKUP(VALUE(RIGHT(G122,6)),#REF!,6,FALSE))))))))))))))))</f>
        <v>#REF!</v>
      </c>
      <c r="D122" s="74" t="e">
        <f>ROUND(VLOOKUP(A122,#REF!,8,FALSE),2)</f>
        <v>#REF!</v>
      </c>
      <c r="E122" s="74" t="e">
        <f>IF(LEFT(G122,3)="ARQ",VLOOKUP(VALUE(RIGHT(G122,3)),#REF!,9,FALSE),IF(LEFT(G122,3)="SCI",VLOOKUP(VALUE(RIGHT(G122,3)),#REF!,9,FALSE),IF(LEFT(G122,3)="SCE",VLOOKUP(VALUE(RIGHT(G122,3)),#REF!,9,FALSE),IF(LEFT(G122,3)="EST",VLOOKUP(VALUE(RIGHT(G122,3)),#REF!,9,FALSE),IF(LEFT(G122,3)="HID",VLOOKUP(VALUE(RIGHT(G122,3)),#REF!,9,FALSE),IF(LEFT(G122,3)="INC",VLOOKUP(VALUE(RIGHT(G122,3)),#REF!,9,FALSE),IF(LEFT(G122,3)="ELE",VLOOKUP(VALUE(RIGHT(G122,3)),#REF!,9,FALSE),IF(LEFT(G122,3)="CAB",VLOOKUP(VALUE(RIGHT(G122,3)),'ADM-COMP'!B:J,9,FALSE),IF(LEFT(G122,3)="SEG",VLOOKUP(VALUE(RIGHT(G122,3)),#REF!,9,FALSE),IF(LEFT(G122,3)="CLI",VLOOKUP(VALUE(RIGHT(G122,3)),#REF!,9,FALSE),IF(LEFT(G122,4)="IMPL",VLOOKUP(VALUE(RIGHT(G122,3)),#REF!,9,FALSE),IF(LEFT(G122,4)="SPDA",VLOOKUP(VALUE(RIGHT(G122,3)),'SPDA-COMP'!B:J,9,FALSE),IF(LEFT(G122,4)="SDAI",VLOOKUP(VALUE(RIGHT(G122,3)),#REF!,9,FALSE),IF(LEFT(G122,5)="IMPER",VLOOKUP(VALUE(RIGHT(G122,3)),#REF!,9,FALSE),IF(LEFT(G122,5)="LABOR",VLOOKUP(VALUE(RIGHT(G122,6)),#REF!,4,FALSE))))))))))))))))</f>
        <v>#REF!</v>
      </c>
      <c r="F122" s="31" t="e">
        <f t="shared" si="1"/>
        <v>#REF!</v>
      </c>
      <c r="G122" s="152" t="s">
        <v>181</v>
      </c>
      <c r="H122" s="51"/>
    </row>
    <row r="123" spans="1:10" s="11" customFormat="1">
      <c r="A123" s="37" t="s">
        <v>1104</v>
      </c>
      <c r="B123" s="29" t="e">
        <f>IF(LEFT(G123,3)="ARQ",VLOOKUP(VALUE(RIGHT(G123,3)),#REF!,4,FALSE),IF(LEFT(G123,3)="SCI",VLOOKUP(VALUE(RIGHT(G123,3)),#REF!,4,FALSE),IF(LEFT(G123,3)="TRP",VLOOKUP(VALUE(RIGHT(G123,3)),#REF!,4,FALSE),IF(LEFT(G123,3)="EST",VLOOKUP(VALUE(RIGHT(G123,3)),#REF!,4,FALSE),IF(LEFT(G123,3)="HID",VLOOKUP(VALUE(RIGHT(G123,3)),#REF!,4,FALSE),IF(LEFT(G123,3)="INC",VLOOKUP(VALUE(RIGHT(G123,3)),#REF!,4,FALSE),IF(LEFT(G123,3)="ELE",VLOOKUP(VALUE(RIGHT(G123,3)),#REF!,4,FALSE),IF(LEFT(G123,3)="CAB",VLOOKUP(VALUE(RIGHT(G123,3)),'ADM-COMP'!B:J,4,FALSE),IF(LEFT(G123,3)="SEG",VLOOKUP(VALUE(RIGHT(G123,3)),#REF!,4,FALSE),IF(LEFT(G123,3)="CLI",VLOOKUP(VALUE(RIGHT(G123,3)),#REF!,4,FALSE),IF(LEFT(G123,4)="IMPL",VLOOKUP(VALUE(RIGHT(G123,3)),#REF!,4,FALSE),IF(LEFT(G123,4)="SPDA",VLOOKUP(VALUE(RIGHT(G123,3)),'SPDA-COMP'!B:J,4,FALSE),IF(LEFT(G123,4)="SDAI",VLOOKUP(VALUE(RIGHT(G123,3)),#REF!,4,FALSE),IF(LEFT(G123,5)="IMPER",VLOOKUP(VALUE(RIGHT(G123,3)),#REF!,4,FALSE),IF(LEFT(G123,5)="LABOR",VLOOKUP(VALUE(RIGHT(G123,6)),#REF!,5,FALSE))))))))))))))))</f>
        <v>#REF!</v>
      </c>
      <c r="C123" s="30" t="e">
        <f>IF(LEFT(G123,3)="ARQ",VLOOKUP(VALUE(RIGHT(G123,3)),#REF!,5,FALSE),IF(LEFT(G123,3)="SCI",VLOOKUP(VALUE(RIGHT(G123,3)),#REF!,5,FALSE),IF(LEFT(G123,3)="SCE",VLOOKUP(VALUE(RIGHT(G123,3)),#REF!,5,FALSE),IF(LEFT(G123,3)="EST",VLOOKUP(VALUE(RIGHT(G123,3)),#REF!,5,FALSE),IF(LEFT(G123,3)="HID",VLOOKUP(VALUE(RIGHT(G123,3)),#REF!,5,FALSE),IF(LEFT(G123,3)="INC",VLOOKUP(VALUE(RIGHT(G123,3)),#REF!,5,FALSE),IF(LEFT(G123,3)="ELE",VLOOKUP(VALUE(RIGHT(G123,3)),#REF!,5,FALSE),IF(LEFT(G123,3)="CAB",VLOOKUP(VALUE(RIGHT(G123,3)),'ADM-COMP'!B:J,5,FALSE),IF(LEFT(G123,3)="SEG",VLOOKUP(VALUE(RIGHT(G123,3)),#REF!,5,FALSE),IF(LEFT(G123,3)="CLI",VLOOKUP(VALUE(RIGHT(G123,3)),#REF!,5,FALSE),IF(LEFT(G123,4)="IMPL",VLOOKUP(VALUE(RIGHT(G123,3)),#REF!,5,FALSE),IF(LEFT(G123,4)="SPDA",VLOOKUP(VALUE(RIGHT(G123,3)),'SPDA-COMP'!B:J,5,FALSE),IF(LEFT(G123,4)="SDAI",VLOOKUP(VALUE(RIGHT(G123,3)),#REF!,5,FALSE),IF(LEFT(G123,5)="IMPER",VLOOKUP(VALUE(RIGHT(G123,3)),#REF!,5,FALSE),IF(LEFT(G123,5)="LABOR",VLOOKUP(VALUE(RIGHT(G123,6)),#REF!,6,FALSE))))))))))))))))</f>
        <v>#REF!</v>
      </c>
      <c r="D123" s="74" t="e">
        <f>ROUND(VLOOKUP(A123,#REF!,8,FALSE),2)</f>
        <v>#REF!</v>
      </c>
      <c r="E123" s="74" t="e">
        <f>IF(LEFT(G123,3)="ARQ",VLOOKUP(VALUE(RIGHT(G123,3)),#REF!,9,FALSE),IF(LEFT(G123,3)="SCI",VLOOKUP(VALUE(RIGHT(G123,3)),#REF!,9,FALSE),IF(LEFT(G123,3)="SCE",VLOOKUP(VALUE(RIGHT(G123,3)),#REF!,9,FALSE),IF(LEFT(G123,3)="EST",VLOOKUP(VALUE(RIGHT(G123,3)),#REF!,9,FALSE),IF(LEFT(G123,3)="HID",VLOOKUP(VALUE(RIGHT(G123,3)),#REF!,9,FALSE),IF(LEFT(G123,3)="INC",VLOOKUP(VALUE(RIGHT(G123,3)),#REF!,9,FALSE),IF(LEFT(G123,3)="ELE",VLOOKUP(VALUE(RIGHT(G123,3)),#REF!,9,FALSE),IF(LEFT(G123,3)="CAB",VLOOKUP(VALUE(RIGHT(G123,3)),'ADM-COMP'!B:J,9,FALSE),IF(LEFT(G123,3)="SEG",VLOOKUP(VALUE(RIGHT(G123,3)),#REF!,9,FALSE),IF(LEFT(G123,3)="CLI",VLOOKUP(VALUE(RIGHT(G123,3)),#REF!,9,FALSE),IF(LEFT(G123,4)="IMPL",VLOOKUP(VALUE(RIGHT(G123,3)),#REF!,9,FALSE),IF(LEFT(G123,4)="SPDA",VLOOKUP(VALUE(RIGHT(G123,3)),'SPDA-COMP'!B:J,9,FALSE),IF(LEFT(G123,4)="SDAI",VLOOKUP(VALUE(RIGHT(G123,3)),#REF!,9,FALSE),IF(LEFT(G123,5)="IMPER",VLOOKUP(VALUE(RIGHT(G123,3)),#REF!,9,FALSE),IF(LEFT(G123,5)="LABOR",VLOOKUP(VALUE(RIGHT(G123,6)),#REF!,4,FALSE))))))))))))))))</f>
        <v>#REF!</v>
      </c>
      <c r="F123" s="31" t="e">
        <f t="shared" si="1"/>
        <v>#REF!</v>
      </c>
      <c r="G123" s="152" t="s">
        <v>1107</v>
      </c>
      <c r="H123" s="51"/>
    </row>
    <row r="124" spans="1:10" s="11" customFormat="1">
      <c r="A124" s="100" t="s">
        <v>1070</v>
      </c>
      <c r="B124" s="86" t="e">
        <f>IF(LEFT(G124,3)="ARQ",VLOOKUP(VALUE(RIGHT(G124,3)),#REF!,4,FALSE),IF(LEFT(G124,3)="SCI",VLOOKUP(VALUE(RIGHT(G124,3)),#REF!,4,FALSE),IF(LEFT(G124,3)="TRP",VLOOKUP(VALUE(RIGHT(G124,3)),#REF!,4,FALSE),IF(LEFT(G124,3)="EST",VLOOKUP(VALUE(RIGHT(G124,3)),#REF!,4,FALSE),IF(LEFT(G124,3)="HID",VLOOKUP(VALUE(RIGHT(G124,3)),#REF!,4,FALSE),IF(LEFT(G124,3)="INC",VLOOKUP(VALUE(RIGHT(G124,3)),#REF!,4,FALSE),IF(LEFT(G124,3)="ELE",VLOOKUP(VALUE(RIGHT(G124,3)),#REF!,4,FALSE),IF(LEFT(G124,3)="CAB",VLOOKUP(VALUE(RIGHT(G124,3)),'ADM-COMP'!B:J,4,FALSE),IF(LEFT(G124,3)="SEG",VLOOKUP(VALUE(RIGHT(G124,3)),#REF!,4,FALSE),IF(LEFT(G124,3)="CLI",VLOOKUP(VALUE(RIGHT(G124,3)),#REF!,4,FALSE),IF(LEFT(G124,4)="IMPL",VLOOKUP(VALUE(RIGHT(G124,3)),#REF!,4,FALSE),IF(LEFT(G124,4)="SPDA",VLOOKUP(VALUE(RIGHT(G124,3)),'SPDA-COMP'!B:J,4,FALSE),IF(LEFT(G124,4)="SDAI",VLOOKUP(VALUE(RIGHT(G124,3)),#REF!,4,FALSE),IF(LEFT(G124,5)="IMPER",VLOOKUP(VALUE(RIGHT(G124,3)),#REF!,4,FALSE),IF(LEFT(G124,5)="LABOR",VLOOKUP(VALUE(RIGHT(G124,6)),#REF!,5,FALSE))))))))))))))))</f>
        <v>#REF!</v>
      </c>
      <c r="C124" s="128" t="e">
        <f>IF(LEFT(G124,3)="ARQ",VLOOKUP(VALUE(RIGHT(G124,3)),#REF!,5,FALSE),IF(LEFT(G124,3)="SCI",VLOOKUP(VALUE(RIGHT(G124,3)),#REF!,5,FALSE),IF(LEFT(G124,3)="TRP",VLOOKUP(VALUE(RIGHT(G124,3)),#REF!,5,FALSE),IF(LEFT(G124,3)="EST",VLOOKUP(VALUE(RIGHT(G124,3)),#REF!,5,FALSE),IF(LEFT(G124,3)="HID",VLOOKUP(VALUE(RIGHT(G124,3)),#REF!,5,FALSE),IF(LEFT(G124,3)="INC",VLOOKUP(VALUE(RIGHT(G124,3)),#REF!,5,FALSE),IF(LEFT(G124,3)="ELE",VLOOKUP(VALUE(RIGHT(G124,3)),#REF!,5,FALSE),IF(LEFT(G124,3)="CAB",VLOOKUP(VALUE(RIGHT(G124,3)),'ADM-COMP'!B:J,5,FALSE),IF(LEFT(G124,3)="SEG",VLOOKUP(VALUE(RIGHT(G124,3)),#REF!,5,FALSE),IF(LEFT(G124,3)="CLI",VLOOKUP(VALUE(RIGHT(G124,3)),#REF!,5,FALSE),IF(LEFT(G124,4)="IMPL",VLOOKUP(VALUE(RIGHT(G124,3)),#REF!,5,FALSE),IF(LEFT(G124,4)="SPDA",VLOOKUP(VALUE(RIGHT(G124,3)),'SPDA-COMP'!B:J,5,FALSE),IF(LEFT(G124,4)="SDAI",VLOOKUP(VALUE(RIGHT(G124,3)),#REF!,5,FALSE),IF(LEFT(G124,5)="IMPER",VLOOKUP(VALUE(RIGHT(G124,3)),#REF!,5,FALSE),IF(LEFT(G124,5)="LABOR",VLOOKUP(VALUE(RIGHT(G124,6)),#REF!,6,FALSE))))))))))))))))</f>
        <v>#REF!</v>
      </c>
      <c r="D124" s="74" t="e">
        <f>ROUND(VLOOKUP(A124,#REF!,8,FALSE),2)</f>
        <v>#REF!</v>
      </c>
      <c r="E124" s="75" t="e">
        <f>IF(LEFT(G124,3)="ARQ",VLOOKUP(VALUE(RIGHT(G124,3)),#REF!,9,FALSE),IF(LEFT(G124,3)="SCI",VLOOKUP(VALUE(RIGHT(G124,3)),#REF!,9,FALSE),IF(LEFT(G124,3)="TRP",VLOOKUP(VALUE(RIGHT(G124,3)),#REF!,9,FALSE),IF(LEFT(G124,3)="EST",VLOOKUP(VALUE(RIGHT(G124,3)),#REF!,9,FALSE),IF(LEFT(G124,3)="HID",VLOOKUP(VALUE(RIGHT(G124,3)),#REF!,9,FALSE),IF(LEFT(G124,3)="INC",VLOOKUP(VALUE(RIGHT(G124,3)),#REF!,9,FALSE),IF(LEFT(G124,3)="ELE",VLOOKUP(VALUE(RIGHT(G124,3)),#REF!,9,FALSE),IF(LEFT(G124,3)="CAB",VLOOKUP(VALUE(RIGHT(G124,3)),'ADM-COMP'!B:J,9,FALSE),IF(LEFT(G124,3)="SEG",VLOOKUP(VALUE(RIGHT(G124,3)),#REF!,9,FALSE),IF(LEFT(G124,3)="CLI",VLOOKUP(VALUE(RIGHT(G124,3)),#REF!,9,FALSE),IF(LEFT(G124,4)="IMPL",VLOOKUP(VALUE(RIGHT(G124,3)),#REF!,9,FALSE),IF(LEFT(G124,4)="SPDA",VLOOKUP(VALUE(RIGHT(G124,3)),'SPDA-COMP'!B:J,9,FALSE),IF(LEFT(G124,4)="SDAI",VLOOKUP(VALUE(RIGHT(G124,3)),#REF!,9,FALSE),IF(LEFT(G124,5)="IMPER",VLOOKUP(VALUE(RIGHT(G124,3)),#REF!,9,FALSE),IF(LEFT(G124,5)="LABOR",VLOOKUP(VALUE(RIGHT(G124,6)),#REF!,4,FALSE))))))))))))))))</f>
        <v>#REF!</v>
      </c>
      <c r="F124" s="129" t="e">
        <f t="shared" si="1"/>
        <v>#REF!</v>
      </c>
      <c r="G124" s="152" t="s">
        <v>1100</v>
      </c>
      <c r="H124" s="51"/>
    </row>
    <row r="125" spans="1:10" s="11" customFormat="1" ht="102">
      <c r="A125" s="100" t="s">
        <v>170</v>
      </c>
      <c r="B125" s="29" t="e">
        <f>IF(LEFT(G125,3)="ARQ",VLOOKUP(VALUE(RIGHT(G125,3)),#REF!,4,FALSE),IF(LEFT(G125,3)="SCI",VLOOKUP(VALUE(RIGHT(G125,3)),#REF!,4,FALSE),IF(LEFT(G125,3)="SCE",VLOOKUP(VALUE(RIGHT(G125,3)),#REF!,4,FALSE),IF(LEFT(G125,3)="EST",VLOOKUP(VALUE(RIGHT(G125,3)),#REF!,4,FALSE),IF(LEFT(G125,3)="HID",VLOOKUP(VALUE(RIGHT(G125,3)),#REF!,4,FALSE),IF(LEFT(G125,3)="INC",VLOOKUP(VALUE(RIGHT(G125,3)),#REF!,4,FALSE),IF(LEFT(G125,3)="ELE",VLOOKUP(VALUE(RIGHT(G125,3)),#REF!,4,FALSE),IF(LEFT(G125,3)="CAB",VLOOKUP(VALUE(RIGHT(G125,3)),'ADM-COMP'!B:J,4,FALSE),IF(LEFT(G125,3)="SEG",VLOOKUP(VALUE(RIGHT(G125,3)),#REF!,4,FALSE),IF(LEFT(G125,3)="CLI",VLOOKUP(VALUE(RIGHT(G125,3)),#REF!,4,FALSE),IF(LEFT(G125,4)="IMPL",VLOOKUP(VALUE(RIGHT(G125,3)),#REF!,4,FALSE),IF(LEFT(G125,4)="SPDA",VLOOKUP(VALUE(RIGHT(G125,3)),'SPDA-COMP'!B:J,4,FALSE),IF(LEFT(G125,4)="SDAI",VLOOKUP(VALUE(RIGHT(G125,3)),#REF!,4,FALSE),IF(LEFT(G125,5)="IMPER",VLOOKUP(VALUE(RIGHT(G125,3)),#REF!,4,FALSE),IF(LEFT(G125,5)="LABOR",VLOOKUP(VALUE(RIGHT(G125,6)),#REF!,5,FALSE))))))))))))))))</f>
        <v>#REF!</v>
      </c>
      <c r="C125" s="30" t="e">
        <f>IF(LEFT(G125,3)="ARQ",VLOOKUP(VALUE(RIGHT(G125,3)),#REF!,5,FALSE),IF(LEFT(G125,3)="SCI",VLOOKUP(VALUE(RIGHT(G125,3)),#REF!,5,FALSE),IF(LEFT(G125,3)="SCE",VLOOKUP(VALUE(RIGHT(G125,3)),#REF!,5,FALSE),IF(LEFT(G125,3)="EST",VLOOKUP(VALUE(RIGHT(G125,3)),#REF!,5,FALSE),IF(LEFT(G125,3)="HID",VLOOKUP(VALUE(RIGHT(G125,3)),#REF!,5,FALSE),IF(LEFT(G125,3)="INC",VLOOKUP(VALUE(RIGHT(G125,3)),#REF!,5,FALSE),IF(LEFT(G125,3)="ELE",VLOOKUP(VALUE(RIGHT(G125,3)),#REF!,5,FALSE),IF(LEFT(G125,3)="CAB",VLOOKUP(VALUE(RIGHT(G125,3)),'ADM-COMP'!B:J,5,FALSE),IF(LEFT(G125,3)="SEG",VLOOKUP(VALUE(RIGHT(G125,3)),#REF!,5,FALSE),IF(LEFT(G125,3)="CLI",VLOOKUP(VALUE(RIGHT(G125,3)),#REF!,5,FALSE),IF(LEFT(G125,4)="IMPL",VLOOKUP(VALUE(RIGHT(G125,3)),#REF!,5,FALSE),IF(LEFT(G125,4)="SPDA",VLOOKUP(VALUE(RIGHT(G125,3)),'SPDA-COMP'!B:J,5,FALSE),IF(LEFT(G125,4)="SDAI",VLOOKUP(VALUE(RIGHT(G125,3)),#REF!,5,FALSE),IF(LEFT(G125,5)="IMPER",VLOOKUP(VALUE(RIGHT(G125,3)),#REF!,5,FALSE),IF(LEFT(G125,5)="LABOR",VLOOKUP(VALUE(RIGHT(G125,6)),#REF!,6,FALSE))))))))))))))))</f>
        <v>#REF!</v>
      </c>
      <c r="D125" s="74" t="e">
        <f>ROUND(VLOOKUP(A125,#REF!,8,FALSE),2)</f>
        <v>#REF!</v>
      </c>
      <c r="E125" s="74" t="e">
        <f>IF(LEFT(G125,3)="ARQ",VLOOKUP(VALUE(RIGHT(G125,3)),#REF!,9,FALSE),IF(LEFT(G125,3)="SCI",VLOOKUP(VALUE(RIGHT(G125,3)),#REF!,9,FALSE),IF(LEFT(G125,3)="SCE",VLOOKUP(VALUE(RIGHT(G125,3)),#REF!,9,FALSE),IF(LEFT(G125,3)="EST",VLOOKUP(VALUE(RIGHT(G125,3)),#REF!,9,FALSE),IF(LEFT(G125,3)="HID",VLOOKUP(VALUE(RIGHT(G125,3)),#REF!,9,FALSE),IF(LEFT(G125,3)="INC",VLOOKUP(VALUE(RIGHT(G125,3)),#REF!,9,FALSE),IF(LEFT(G125,3)="ELE",VLOOKUP(VALUE(RIGHT(G125,3)),#REF!,9,FALSE),IF(LEFT(G125,3)="CAB",VLOOKUP(VALUE(RIGHT(G125,3)),'ADM-COMP'!B:J,9,FALSE),IF(LEFT(G125,3)="SEG",VLOOKUP(VALUE(RIGHT(G125,3)),#REF!,9,FALSE),IF(LEFT(G125,3)="CLI",VLOOKUP(VALUE(RIGHT(G125,3)),#REF!,9,FALSE),IF(LEFT(G125,4)="IMPL",VLOOKUP(VALUE(RIGHT(G125,3)),#REF!,9,FALSE),IF(LEFT(G125,4)="SPDA",VLOOKUP(VALUE(RIGHT(G125,3)),'SPDA-COMP'!B:J,9,FALSE),IF(LEFT(G125,4)="SDAI",VLOOKUP(VALUE(RIGHT(G125,3)),#REF!,9,FALSE),IF(LEFT(G125,5)="IMPER",VLOOKUP(VALUE(RIGHT(G125,3)),#REF!,9,FALSE),IF(LEFT(G125,5)="LABOR",VLOOKUP(VALUE(RIGHT(G125,6)),#REF!,4,FALSE))))))))))))))))</f>
        <v>#REF!</v>
      </c>
      <c r="F125" s="31" t="e">
        <f t="shared" si="1"/>
        <v>#REF!</v>
      </c>
      <c r="G125" s="152" t="s">
        <v>431</v>
      </c>
      <c r="H125" s="51"/>
      <c r="I125" s="11" t="s">
        <v>1200</v>
      </c>
    </row>
    <row r="126" spans="1:10" s="11" customFormat="1">
      <c r="A126" s="85" t="s">
        <v>898</v>
      </c>
      <c r="B126" s="29" t="e">
        <f>IF(LEFT(G126,3)="ARQ",VLOOKUP(VALUE(RIGHT(G126,3)),#REF!,4,FALSE),IF(LEFT(G126,3)="SCI",VLOOKUP(VALUE(RIGHT(G126,3)),#REF!,4,FALSE),IF(LEFT(G126,3)="SCE",VLOOKUP(VALUE(RIGHT(G126,3)),#REF!,4,FALSE),IF(LEFT(G126,3)="EST",VLOOKUP(VALUE(RIGHT(G126,3)),#REF!,4,FALSE),IF(LEFT(G126,3)="HID",VLOOKUP(VALUE(RIGHT(G126,3)),#REF!,4,FALSE),IF(LEFT(G126,3)="INC",VLOOKUP(VALUE(RIGHT(G126,3)),#REF!,4,FALSE),IF(LEFT(G126,3)="ELE",VLOOKUP(VALUE(RIGHT(G126,3)),#REF!,4,FALSE),IF(LEFT(G126,3)="CAB",VLOOKUP(VALUE(RIGHT(G126,3)),'ADM-COMP'!B:J,4,FALSE),IF(LEFT(G126,3)="SEG",VLOOKUP(VALUE(RIGHT(G126,3)),#REF!,4,FALSE),IF(LEFT(G126,3)="CLI",VLOOKUP(VALUE(RIGHT(G126,3)),#REF!,4,FALSE),IF(LEFT(G126,4)="IMPL",VLOOKUP(VALUE(RIGHT(G126,3)),#REF!,4,FALSE),IF(LEFT(G126,4)="SPDA",VLOOKUP(VALUE(RIGHT(G126,3)),'SPDA-COMP'!B:J,4,FALSE),IF(LEFT(G126,4)="SDAI",VLOOKUP(VALUE(RIGHT(G126,3)),#REF!,4,FALSE),IF(LEFT(G126,5)="IMPER",VLOOKUP(VALUE(RIGHT(G126,3)),#REF!,4,FALSE),IF(LEFT(G126,5)="LABOR",VLOOKUP(VALUE(RIGHT(G126,6)),#REF!,5,FALSE))))))))))))))))</f>
        <v>#REF!</v>
      </c>
      <c r="C126" s="30" t="e">
        <f>IF(LEFT(G126,3)="ARQ",VLOOKUP(VALUE(RIGHT(G126,3)),#REF!,5,FALSE),IF(LEFT(G126,3)="SCI",VLOOKUP(VALUE(RIGHT(G126,3)),#REF!,5,FALSE),IF(LEFT(G126,3)="SCE",VLOOKUP(VALUE(RIGHT(G126,3)),#REF!,5,FALSE),IF(LEFT(G126,3)="EST",VLOOKUP(VALUE(RIGHT(G126,3)),#REF!,5,FALSE),IF(LEFT(G126,3)="HID",VLOOKUP(VALUE(RIGHT(G126,3)),#REF!,5,FALSE),IF(LEFT(G126,3)="INC",VLOOKUP(VALUE(RIGHT(G126,3)),#REF!,5,FALSE),IF(LEFT(G126,3)="ELE",VLOOKUP(VALUE(RIGHT(G126,3)),#REF!,5,FALSE),IF(LEFT(G126,3)="CAB",VLOOKUP(VALUE(RIGHT(G126,3)),'ADM-COMP'!B:J,5,FALSE),IF(LEFT(G126,3)="SEG",VLOOKUP(VALUE(RIGHT(G126,3)),#REF!,5,FALSE),IF(LEFT(G126,3)="CLI",VLOOKUP(VALUE(RIGHT(G126,3)),#REF!,5,FALSE),IF(LEFT(G126,4)="IMPL",VLOOKUP(VALUE(RIGHT(G126,3)),#REF!,5,FALSE),IF(LEFT(G126,4)="SPDA",VLOOKUP(VALUE(RIGHT(G126,3)),'SPDA-COMP'!B:J,5,FALSE),IF(LEFT(G126,4)="SDAI",VLOOKUP(VALUE(RIGHT(G126,3)),#REF!,5,FALSE),IF(LEFT(G126,5)="IMPER",VLOOKUP(VALUE(RIGHT(G126,3)),#REF!,5,FALSE),IF(LEFT(G126,5)="LABOR",VLOOKUP(VALUE(RIGHT(G126,6)),#REF!,6,FALSE))))))))))))))))</f>
        <v>#REF!</v>
      </c>
      <c r="D126" s="74" t="e">
        <f>ROUND(VLOOKUP(A126,#REF!,8,FALSE),2)</f>
        <v>#REF!</v>
      </c>
      <c r="E126" s="74" t="e">
        <f>IF(LEFT(G126,3)="ARQ",VLOOKUP(VALUE(RIGHT(G126,3)),#REF!,9,FALSE),IF(LEFT(G126,3)="SCI",VLOOKUP(VALUE(RIGHT(G126,3)),#REF!,9,FALSE),IF(LEFT(G126,3)="SCE",VLOOKUP(VALUE(RIGHT(G126,3)),#REF!,9,FALSE),IF(LEFT(G126,3)="EST",VLOOKUP(VALUE(RIGHT(G126,3)),#REF!,9,FALSE),IF(LEFT(G126,3)="HID",VLOOKUP(VALUE(RIGHT(G126,3)),#REF!,9,FALSE),IF(LEFT(G126,3)="INC",VLOOKUP(VALUE(RIGHT(G126,3)),#REF!,9,FALSE),IF(LEFT(G126,3)="ELE",VLOOKUP(VALUE(RIGHT(G126,3)),#REF!,9,FALSE),IF(LEFT(G126,3)="CAB",VLOOKUP(VALUE(RIGHT(G126,3)),'ADM-COMP'!B:J,9,FALSE),IF(LEFT(G126,3)="SEG",VLOOKUP(VALUE(RIGHT(G126,3)),#REF!,9,FALSE),IF(LEFT(G126,3)="CLI",VLOOKUP(VALUE(RIGHT(G126,3)),#REF!,9,FALSE),IF(LEFT(G126,4)="IMPL",VLOOKUP(VALUE(RIGHT(G126,3)),#REF!,9,FALSE),IF(LEFT(G126,4)="SPDA",VLOOKUP(VALUE(RIGHT(G126,3)),'SPDA-COMP'!B:J,9,FALSE),IF(LEFT(G126,4)="SDAI",VLOOKUP(VALUE(RIGHT(G126,3)),#REF!,9,FALSE),IF(LEFT(G126,5)="IMPER",VLOOKUP(VALUE(RIGHT(G126,3)),#REF!,9,FALSE),IF(LEFT(G126,5)="LABOR",VLOOKUP(VALUE(RIGHT(G126,6)),#REF!,4,FALSE))))))))))))))))</f>
        <v>#REF!</v>
      </c>
      <c r="F126" s="31" t="e">
        <f t="shared" si="1"/>
        <v>#REF!</v>
      </c>
      <c r="G126" s="84" t="s">
        <v>966</v>
      </c>
      <c r="H126" s="51"/>
    </row>
    <row r="127" spans="1:10" s="11" customFormat="1">
      <c r="A127" s="85" t="s">
        <v>910</v>
      </c>
      <c r="B127" s="29" t="e">
        <f>IF(LEFT(G127,3)="ARQ",VLOOKUP(VALUE(RIGHT(G127,3)),#REF!,4,FALSE),IF(LEFT(G127,3)="SCI",VLOOKUP(VALUE(RIGHT(G127,3)),#REF!,4,FALSE),IF(LEFT(G127,3)="SCE",VLOOKUP(VALUE(RIGHT(G127,3)),#REF!,4,FALSE),IF(LEFT(G127,3)="EST",VLOOKUP(VALUE(RIGHT(G127,3)),#REF!,4,FALSE),IF(LEFT(G127,3)="HID",VLOOKUP(VALUE(RIGHT(G127,3)),#REF!,4,FALSE),IF(LEFT(G127,3)="INC",VLOOKUP(VALUE(RIGHT(G127,3)),#REF!,4,FALSE),IF(LEFT(G127,3)="ELE",VLOOKUP(VALUE(RIGHT(G127,3)),#REF!,4,FALSE),IF(LEFT(G127,3)="CAB",VLOOKUP(VALUE(RIGHT(G127,3)),'ADM-COMP'!B:J,4,FALSE),IF(LEFT(G127,3)="SEG",VLOOKUP(VALUE(RIGHT(G127,3)),#REF!,4,FALSE),IF(LEFT(G127,3)="CLI",VLOOKUP(VALUE(RIGHT(G127,3)),#REF!,4,FALSE),IF(LEFT(G127,4)="IMPL",VLOOKUP(VALUE(RIGHT(G127,3)),#REF!,4,FALSE),IF(LEFT(G127,4)="SPDA",VLOOKUP(VALUE(RIGHT(G127,3)),'SPDA-COMP'!B:J,4,FALSE),IF(LEFT(G127,4)="SDAI",VLOOKUP(VALUE(RIGHT(G127,3)),#REF!,4,FALSE),IF(LEFT(G127,5)="IMPER",VLOOKUP(VALUE(RIGHT(G127,3)),#REF!,4,FALSE),IF(LEFT(G127,5)="LABOR",VLOOKUP(VALUE(RIGHT(G127,6)),#REF!,5,FALSE))))))))))))))))</f>
        <v>#REF!</v>
      </c>
      <c r="C127" s="30" t="e">
        <f>IF(LEFT(G127,3)="ARQ",VLOOKUP(VALUE(RIGHT(G127,3)),#REF!,5,FALSE),IF(LEFT(G127,3)="SCI",VLOOKUP(VALUE(RIGHT(G127,3)),#REF!,5,FALSE),IF(LEFT(G127,3)="SCE",VLOOKUP(VALUE(RIGHT(G127,3)),#REF!,5,FALSE),IF(LEFT(G127,3)="EST",VLOOKUP(VALUE(RIGHT(G127,3)),#REF!,5,FALSE),IF(LEFT(G127,3)="HID",VLOOKUP(VALUE(RIGHT(G127,3)),#REF!,5,FALSE),IF(LEFT(G127,3)="INC",VLOOKUP(VALUE(RIGHT(G127,3)),#REF!,5,FALSE),IF(LEFT(G127,3)="ELE",VLOOKUP(VALUE(RIGHT(G127,3)),#REF!,5,FALSE),IF(LEFT(G127,3)="CAB",VLOOKUP(VALUE(RIGHT(G127,3)),'ADM-COMP'!B:J,5,FALSE),IF(LEFT(G127,3)="SEG",VLOOKUP(VALUE(RIGHT(G127,3)),#REF!,5,FALSE),IF(LEFT(G127,3)="CLI",VLOOKUP(VALUE(RIGHT(G127,3)),#REF!,5,FALSE),IF(LEFT(G127,4)="IMPL",VLOOKUP(VALUE(RIGHT(G127,3)),#REF!,5,FALSE),IF(LEFT(G127,4)="SPDA",VLOOKUP(VALUE(RIGHT(G127,3)),'SPDA-COMP'!B:J,5,FALSE),IF(LEFT(G127,4)="SDAI",VLOOKUP(VALUE(RIGHT(G127,3)),#REF!,5,FALSE),IF(LEFT(G127,5)="IMPER",VLOOKUP(VALUE(RIGHT(G127,3)),#REF!,5,FALSE),IF(LEFT(G127,5)="LABOR",VLOOKUP(VALUE(RIGHT(G127,6)),#REF!,6,FALSE))))))))))))))))</f>
        <v>#REF!</v>
      </c>
      <c r="D127" s="74" t="e">
        <f>ROUND(VLOOKUP(A127,#REF!,8,FALSE),2)</f>
        <v>#REF!</v>
      </c>
      <c r="E127" s="74" t="e">
        <f>IF(LEFT(G127,3)="ARQ",VLOOKUP(VALUE(RIGHT(G127,3)),#REF!,9,FALSE),IF(LEFT(G127,3)="SCI",VLOOKUP(VALUE(RIGHT(G127,3)),#REF!,9,FALSE),IF(LEFT(G127,3)="SCE",VLOOKUP(VALUE(RIGHT(G127,3)),#REF!,9,FALSE),IF(LEFT(G127,3)="EST",VLOOKUP(VALUE(RIGHT(G127,3)),#REF!,9,FALSE),IF(LEFT(G127,3)="HID",VLOOKUP(VALUE(RIGHT(G127,3)),#REF!,9,FALSE),IF(LEFT(G127,3)="INC",VLOOKUP(VALUE(RIGHT(G127,3)),#REF!,9,FALSE),IF(LEFT(G127,3)="ELE",VLOOKUP(VALUE(RIGHT(G127,3)),#REF!,9,FALSE),IF(LEFT(G127,3)="CAB",VLOOKUP(VALUE(RIGHT(G127,3)),'ADM-COMP'!B:J,9,FALSE),IF(LEFT(G127,3)="SEG",VLOOKUP(VALUE(RIGHT(G127,3)),#REF!,9,FALSE),IF(LEFT(G127,3)="CLI",VLOOKUP(VALUE(RIGHT(G127,3)),#REF!,9,FALSE),IF(LEFT(G127,4)="IMPL",VLOOKUP(VALUE(RIGHT(G127,3)),#REF!,9,FALSE),IF(LEFT(G127,4)="SPDA",VLOOKUP(VALUE(RIGHT(G127,3)),'SPDA-COMP'!B:J,9,FALSE),IF(LEFT(G127,4)="SDAI",VLOOKUP(VALUE(RIGHT(G127,3)),#REF!,9,FALSE),IF(LEFT(G127,5)="IMPER",VLOOKUP(VALUE(RIGHT(G127,3)),#REF!,9,FALSE),IF(LEFT(G127,5)="LABOR",VLOOKUP(VALUE(RIGHT(G127,6)),#REF!,4,FALSE))))))))))))))))</f>
        <v>#REF!</v>
      </c>
      <c r="F127" s="31" t="e">
        <f t="shared" si="1"/>
        <v>#REF!</v>
      </c>
      <c r="G127" s="84" t="s">
        <v>978</v>
      </c>
      <c r="H127" s="102"/>
      <c r="I127" s="103"/>
      <c r="J127" s="103"/>
    </row>
    <row r="128" spans="1:10" s="11" customFormat="1" ht="25.5">
      <c r="A128" s="37" t="s">
        <v>1206</v>
      </c>
      <c r="B128" s="29" t="e">
        <f>IF(LEFT(G128,3)="ARQ",VLOOKUP(VALUE(RIGHT(G128,3)),#REF!,4,FALSE),IF(LEFT(G128,3)="SCI",VLOOKUP(VALUE(RIGHT(G128,3)),#REF!,4,FALSE),IF(LEFT(G128,3)="SCE",VLOOKUP(VALUE(RIGHT(G128,3)),#REF!,4,FALSE),IF(LEFT(G128,3)="EST",VLOOKUP(VALUE(RIGHT(G128,3)),#REF!,4,FALSE),IF(LEFT(G128,3)="HID",VLOOKUP(VALUE(RIGHT(G128,3)),#REF!,4,FALSE),IF(LEFT(G128,3)="INC",VLOOKUP(VALUE(RIGHT(G128,3)),#REF!,4,FALSE),IF(LEFT(G128,3)="ELE",VLOOKUP(VALUE(RIGHT(G128,3)),#REF!,4,FALSE),IF(LEFT(G128,3)="CAB",VLOOKUP(VALUE(RIGHT(G128,3)),'ADM-COMP'!B:J,4,FALSE),IF(LEFT(G128,3)="SEG",VLOOKUP(VALUE(RIGHT(G128,3)),#REF!,4,FALSE),IF(LEFT(G128,3)="CLI",VLOOKUP(VALUE(RIGHT(G128,3)),#REF!,4,FALSE),IF(LEFT(G128,4)="IMPL",VLOOKUP(VALUE(RIGHT(G128,3)),#REF!,4,FALSE),IF(LEFT(G128,4)="SPDA",VLOOKUP(VALUE(RIGHT(G128,3)),'SPDA-COMP'!B:J,4,FALSE),IF(LEFT(G128,4)="SDAI",VLOOKUP(VALUE(RIGHT(G128,3)),#REF!,4,FALSE),IF(LEFT(G128,5)="IMPER",VLOOKUP(VALUE(RIGHT(G128,3)),#REF!,4,FALSE),IF(LEFT(G128,5)="LABOR",VLOOKUP(VALUE(RIGHT(G128,6)),#REF!,5,FALSE))))))))))))))))</f>
        <v>#REF!</v>
      </c>
      <c r="C128" s="30" t="e">
        <f>IF(LEFT(G128,3)="ARQ",VLOOKUP(VALUE(RIGHT(G128,3)),#REF!,5,FALSE),IF(LEFT(G128,3)="SCI",VLOOKUP(VALUE(RIGHT(G128,3)),#REF!,5,FALSE),IF(LEFT(G128,3)="SCE",VLOOKUP(VALUE(RIGHT(G128,3)),#REF!,5,FALSE),IF(LEFT(G128,3)="EST",VLOOKUP(VALUE(RIGHT(G128,3)),#REF!,5,FALSE),IF(LEFT(G128,3)="HID",VLOOKUP(VALUE(RIGHT(G128,3)),#REF!,5,FALSE),IF(LEFT(G128,3)="INC",VLOOKUP(VALUE(RIGHT(G128,3)),#REF!,5,FALSE),IF(LEFT(G128,3)="ELE",VLOOKUP(VALUE(RIGHT(G128,3)),#REF!,5,FALSE),IF(LEFT(G128,3)="CAB",VLOOKUP(VALUE(RIGHT(G128,3)),'ADM-COMP'!B:J,5,FALSE),IF(LEFT(G128,3)="SEG",VLOOKUP(VALUE(RIGHT(G128,3)),#REF!,5,FALSE),IF(LEFT(G128,3)="CLI",VLOOKUP(VALUE(RIGHT(G128,3)),#REF!,5,FALSE),IF(LEFT(G128,4)="IMPL",VLOOKUP(VALUE(RIGHT(G128,3)),#REF!,5,FALSE),IF(LEFT(G128,4)="SPDA",VLOOKUP(VALUE(RIGHT(G128,3)),'SPDA-COMP'!B:J,5,FALSE),IF(LEFT(G128,4)="SDAI",VLOOKUP(VALUE(RIGHT(G128,3)),#REF!,5,FALSE),IF(LEFT(G128,5)="IMPER",VLOOKUP(VALUE(RIGHT(G128,3)),#REF!,5,FALSE),IF(LEFT(G128,5)="LABOR",VLOOKUP(VALUE(RIGHT(G128,6)),#REF!,6,FALSE))))))))))))))))</f>
        <v>#REF!</v>
      </c>
      <c r="D128" s="74" t="e">
        <f>ROUND(VLOOKUP(A128,#REF!,8,FALSE),2)</f>
        <v>#REF!</v>
      </c>
      <c r="E128" s="74" t="e">
        <f>IF(LEFT(G128,3)="ARQ",VLOOKUP(VALUE(RIGHT(G128,3)),#REF!,9,FALSE),IF(LEFT(G128,3)="SCI",VLOOKUP(VALUE(RIGHT(G128,3)),#REF!,9,FALSE),IF(LEFT(G128,3)="SCE",VLOOKUP(VALUE(RIGHT(G128,3)),#REF!,9,FALSE),IF(LEFT(G128,3)="EST",VLOOKUP(VALUE(RIGHT(G128,3)),#REF!,9,FALSE),IF(LEFT(G128,3)="HID",VLOOKUP(VALUE(RIGHT(G128,3)),#REF!,9,FALSE),IF(LEFT(G128,3)="INC",VLOOKUP(VALUE(RIGHT(G128,3)),#REF!,9,FALSE),IF(LEFT(G128,3)="ELE",VLOOKUP(VALUE(RIGHT(G128,3)),#REF!,9,FALSE),IF(LEFT(G128,3)="CAB",VLOOKUP(VALUE(RIGHT(G128,3)),'ADM-COMP'!B:J,9,FALSE),IF(LEFT(G128,3)="SEG",VLOOKUP(VALUE(RIGHT(G128,3)),#REF!,9,FALSE),IF(LEFT(G128,3)="CLI",VLOOKUP(VALUE(RIGHT(G128,3)),#REF!,9,FALSE),IF(LEFT(G128,4)="IMPL",VLOOKUP(VALUE(RIGHT(G128,3)),#REF!,9,FALSE),IF(LEFT(G128,4)="SPDA",VLOOKUP(VALUE(RIGHT(G128,3)),'SPDA-COMP'!B:J,9,FALSE),IF(LEFT(G128,4)="SDAI",VLOOKUP(VALUE(RIGHT(G128,3)),#REF!,9,FALSE),IF(LEFT(G128,5)="IMPER",VLOOKUP(VALUE(RIGHT(G128,3)),#REF!,9,FALSE),IF(LEFT(G128,5)="LABOR",VLOOKUP(VALUE(RIGHT(G128,6)),#REF!,4,FALSE))))))))))))))))</f>
        <v>#REF!</v>
      </c>
      <c r="F128" s="31" t="e">
        <f t="shared" si="1"/>
        <v>#REF!</v>
      </c>
      <c r="G128" s="152" t="s">
        <v>1210</v>
      </c>
      <c r="H128" s="102"/>
      <c r="I128" s="103"/>
      <c r="J128" s="103"/>
    </row>
    <row r="129" spans="1:10" s="80" customFormat="1" collapsed="1">
      <c r="A129" s="85" t="s">
        <v>1115</v>
      </c>
      <c r="B129" s="29" t="e">
        <f>IF(LEFT(G129,3)="ARQ",VLOOKUP(VALUE(RIGHT(G129,3)),#REF!,4,FALSE),IF(LEFT(G129,3)="SCI",VLOOKUP(VALUE(RIGHT(G129,3)),#REF!,4,FALSE),IF(LEFT(G129,3)="SCE",VLOOKUP(VALUE(RIGHT(G129,3)),#REF!,4,FALSE),IF(LEFT(G129,3)="EST",VLOOKUP(VALUE(RIGHT(G129,3)),#REF!,4,FALSE),IF(LEFT(G129,3)="HID",VLOOKUP(VALUE(RIGHT(G129,3)),#REF!,4,FALSE),IF(LEFT(G129,3)="INC",VLOOKUP(VALUE(RIGHT(G129,3)),#REF!,4,FALSE),IF(LEFT(G129,3)="ELE",VLOOKUP(VALUE(RIGHT(G129,3)),#REF!,4,FALSE),IF(LEFT(G129,3)="CAB",VLOOKUP(VALUE(RIGHT(G129,3)),'ADM-COMP'!B:J,4,FALSE),IF(LEFT(G129,3)="SEG",VLOOKUP(VALUE(RIGHT(G129,3)),#REF!,4,FALSE),IF(LEFT(G129,3)="CLI",VLOOKUP(VALUE(RIGHT(G129,3)),#REF!,4,FALSE),IF(LEFT(G129,4)="IMPL",VLOOKUP(VALUE(RIGHT(G129,3)),#REF!,4,FALSE),IF(LEFT(G129,4)="SPDA",VLOOKUP(VALUE(RIGHT(G129,3)),'SPDA-COMP'!B:J,4,FALSE),IF(LEFT(G129,4)="SDAI",VLOOKUP(VALUE(RIGHT(G129,3)),#REF!,4,FALSE),IF(LEFT(G129,5)="IMPER",VLOOKUP(VALUE(RIGHT(G129,3)),#REF!,4,FALSE),IF(LEFT(G129,5)="LABOR",VLOOKUP(VALUE(RIGHT(G129,6)),#REF!,5,FALSE))))))))))))))))</f>
        <v>#REF!</v>
      </c>
      <c r="C129" s="30" t="e">
        <f>IF(LEFT(G129,3)="ARQ",VLOOKUP(VALUE(RIGHT(G129,3)),#REF!,5,FALSE),IF(LEFT(G129,3)="SCI",VLOOKUP(VALUE(RIGHT(G129,3)),#REF!,5,FALSE),IF(LEFT(G129,3)="SCE",VLOOKUP(VALUE(RIGHT(G129,3)),#REF!,5,FALSE),IF(LEFT(G129,3)="EST",VLOOKUP(VALUE(RIGHT(G129,3)),#REF!,5,FALSE),IF(LEFT(G129,3)="HID",VLOOKUP(VALUE(RIGHT(G129,3)),#REF!,5,FALSE),IF(LEFT(G129,3)="INC",VLOOKUP(VALUE(RIGHT(G129,3)),#REF!,5,FALSE),IF(LEFT(G129,3)="ELE",VLOOKUP(VALUE(RIGHT(G129,3)),#REF!,5,FALSE),IF(LEFT(G129,3)="CAB",VLOOKUP(VALUE(RIGHT(G129,3)),'ADM-COMP'!B:J,5,FALSE),IF(LEFT(G129,3)="SEG",VLOOKUP(VALUE(RIGHT(G129,3)),#REF!,5,FALSE),IF(LEFT(G129,3)="CLI",VLOOKUP(VALUE(RIGHT(G129,3)),#REF!,5,FALSE),IF(LEFT(G129,4)="IMPL",VLOOKUP(VALUE(RIGHT(G129,3)),#REF!,5,FALSE),IF(LEFT(G129,4)="SPDA",VLOOKUP(VALUE(RIGHT(G129,3)),'SPDA-COMP'!B:J,5,FALSE),IF(LEFT(G129,4)="SDAI",VLOOKUP(VALUE(RIGHT(G129,3)),#REF!,5,FALSE),IF(LEFT(G129,5)="IMPER",VLOOKUP(VALUE(RIGHT(G129,3)),#REF!,5,FALSE),IF(LEFT(G129,5)="LABOR",VLOOKUP(VALUE(RIGHT(G129,6)),#REF!,6,FALSE))))))))))))))))</f>
        <v>#REF!</v>
      </c>
      <c r="D129" s="74" t="e">
        <f>ROUND(VLOOKUP(A129,#REF!,8,FALSE),2)</f>
        <v>#REF!</v>
      </c>
      <c r="E129" s="74" t="e">
        <f>IF(LEFT(G129,3)="ARQ",VLOOKUP(VALUE(RIGHT(G129,3)),#REF!,9,FALSE),IF(LEFT(G129,3)="SCI",VLOOKUP(VALUE(RIGHT(G129,3)),#REF!,9,FALSE),IF(LEFT(G129,3)="SCE",VLOOKUP(VALUE(RIGHT(G129,3)),#REF!,9,FALSE),IF(LEFT(G129,3)="EST",VLOOKUP(VALUE(RIGHT(G129,3)),#REF!,9,FALSE),IF(LEFT(G129,3)="HID",VLOOKUP(VALUE(RIGHT(G129,3)),#REF!,9,FALSE),IF(LEFT(G129,3)="INC",VLOOKUP(VALUE(RIGHT(G129,3)),#REF!,9,FALSE),IF(LEFT(G129,3)="ELE",VLOOKUP(VALUE(RIGHT(G129,3)),#REF!,9,FALSE),IF(LEFT(G129,3)="CAB",VLOOKUP(VALUE(RIGHT(G129,3)),'ADM-COMP'!B:J,9,FALSE),IF(LEFT(G129,3)="SEG",VLOOKUP(VALUE(RIGHT(G129,3)),#REF!,9,FALSE),IF(LEFT(G129,3)="CLI",VLOOKUP(VALUE(RIGHT(G129,3)),#REF!,9,FALSE),IF(LEFT(G129,4)="IMPL",VLOOKUP(VALUE(RIGHT(G129,3)),#REF!,9,FALSE),IF(LEFT(G129,4)="SPDA",VLOOKUP(VALUE(RIGHT(G129,3)),'SPDA-COMP'!B:J,9,FALSE),IF(LEFT(G129,4)="SDAI",VLOOKUP(VALUE(RIGHT(G129,3)),#REF!,9,FALSE),IF(LEFT(G129,5)="IMPER",VLOOKUP(VALUE(RIGHT(G129,3)),#REF!,9,FALSE),IF(LEFT(G129,5)="LABOR",VLOOKUP(VALUE(RIGHT(G129,6)),#REF!,4,FALSE))))))))))))))))</f>
        <v>#REF!</v>
      </c>
      <c r="F129" s="31" t="e">
        <f t="shared" si="1"/>
        <v>#REF!</v>
      </c>
      <c r="G129" s="84" t="s">
        <v>1001</v>
      </c>
      <c r="H129" s="102"/>
      <c r="I129" s="133"/>
      <c r="J129" s="133"/>
    </row>
    <row r="130" spans="1:10" s="80" customFormat="1" ht="76.5">
      <c r="A130" s="37" t="s">
        <v>1214</v>
      </c>
      <c r="B130" s="29" t="e">
        <f>IF(LEFT(G130,3)="ARQ",VLOOKUP(VALUE(RIGHT(G130,3)),#REF!,4,FALSE),IF(LEFT(G130,3)="SCI",VLOOKUP(VALUE(RIGHT(G130,3)),#REF!,4,FALSE),IF(LEFT(G130,3)="SCE",VLOOKUP(VALUE(RIGHT(G130,3)),#REF!,4,FALSE),IF(LEFT(G130,3)="EST",VLOOKUP(VALUE(RIGHT(G130,3)),#REF!,4,FALSE),IF(LEFT(G130,3)="HID",VLOOKUP(VALUE(RIGHT(G130,3)),#REF!,4,FALSE),IF(LEFT(G130,3)="INC",VLOOKUP(VALUE(RIGHT(G130,3)),#REF!,4,FALSE),IF(LEFT(G130,3)="ELE",VLOOKUP(VALUE(RIGHT(G130,3)),#REF!,4,FALSE),IF(LEFT(G130,3)="CAB",VLOOKUP(VALUE(RIGHT(G130,3)),'ADM-COMP'!B:J,4,FALSE),IF(LEFT(G130,3)="SEG",VLOOKUP(VALUE(RIGHT(G130,3)),#REF!,4,FALSE),IF(LEFT(G130,3)="CLI",VLOOKUP(VALUE(RIGHT(G130,3)),#REF!,4,FALSE),IF(LEFT(G130,4)="IMPL",VLOOKUP(VALUE(RIGHT(G130,3)),#REF!,4,FALSE),IF(LEFT(G130,4)="SPDA",VLOOKUP(VALUE(RIGHT(G130,3)),'SPDA-COMP'!B:J,4,FALSE),IF(LEFT(G130,4)="SDAI",VLOOKUP(VALUE(RIGHT(G130,3)),#REF!,4,FALSE),IF(LEFT(G130,5)="IMPER",VLOOKUP(VALUE(RIGHT(G130,3)),#REF!,4,FALSE),IF(LEFT(G130,5)="LABOR",VLOOKUP(VALUE(RIGHT(G130,6)),#REF!,5,FALSE))))))))))))))))</f>
        <v>#REF!</v>
      </c>
      <c r="C130" s="30" t="e">
        <f>IF(LEFT(G130,3)="ARQ",VLOOKUP(VALUE(RIGHT(G130,3)),#REF!,5,FALSE),IF(LEFT(G130,3)="SCI",VLOOKUP(VALUE(RIGHT(G130,3)),#REF!,5,FALSE),IF(LEFT(G130,3)="SCE",VLOOKUP(VALUE(RIGHT(G130,3)),#REF!,5,FALSE),IF(LEFT(G130,3)="EST",VLOOKUP(VALUE(RIGHT(G130,3)),#REF!,5,FALSE),IF(LEFT(G130,3)="HID",VLOOKUP(VALUE(RIGHT(G130,3)),#REF!,5,FALSE),IF(LEFT(G130,3)="INC",VLOOKUP(VALUE(RIGHT(G130,3)),#REF!,5,FALSE),IF(LEFT(G130,3)="ELE",VLOOKUP(VALUE(RIGHT(G130,3)),#REF!,5,FALSE),IF(LEFT(G130,3)="CAB",VLOOKUP(VALUE(RIGHT(G130,3)),'ADM-COMP'!B:J,5,FALSE),IF(LEFT(G130,3)="SEG",VLOOKUP(VALUE(RIGHT(G130,3)),#REF!,5,FALSE),IF(LEFT(G130,3)="CLI",VLOOKUP(VALUE(RIGHT(G130,3)),#REF!,5,FALSE),IF(LEFT(G130,4)="IMPL",VLOOKUP(VALUE(RIGHT(G130,3)),#REF!,5,FALSE),IF(LEFT(G130,4)="SPDA",VLOOKUP(VALUE(RIGHT(G130,3)),'SPDA-COMP'!B:J,5,FALSE),IF(LEFT(G130,4)="SDAI",VLOOKUP(VALUE(RIGHT(G130,3)),#REF!,5,FALSE),IF(LEFT(G130,5)="IMPER",VLOOKUP(VALUE(RIGHT(G130,3)),#REF!,5,FALSE),IF(LEFT(G130,5)="LABOR",VLOOKUP(VALUE(RIGHT(G130,6)),#REF!,6,FALSE))))))))))))))))</f>
        <v>#REF!</v>
      </c>
      <c r="D130" s="74" t="e">
        <f>ROUND(VLOOKUP(A130,#REF!,8,FALSE),2)</f>
        <v>#REF!</v>
      </c>
      <c r="E130" s="74" t="e">
        <f>IF(LEFT(G130,3)="ARQ",VLOOKUP(VALUE(RIGHT(G130,3)),#REF!,9,FALSE),IF(LEFT(G130,3)="SCI",VLOOKUP(VALUE(RIGHT(G130,3)),#REF!,9,FALSE),IF(LEFT(G130,3)="SCE",VLOOKUP(VALUE(RIGHT(G130,3)),#REF!,9,FALSE),IF(LEFT(G130,3)="EST",VLOOKUP(VALUE(RIGHT(G130,3)),#REF!,9,FALSE),IF(LEFT(G130,3)="HID",VLOOKUP(VALUE(RIGHT(G130,3)),#REF!,9,FALSE),IF(LEFT(G130,3)="INC",VLOOKUP(VALUE(RIGHT(G130,3)),#REF!,9,FALSE),IF(LEFT(G130,3)="ELE",VLOOKUP(VALUE(RIGHT(G130,3)),#REF!,9,FALSE),IF(LEFT(G130,3)="CAB",VLOOKUP(VALUE(RIGHT(G130,3)),'ADM-COMP'!B:J,9,FALSE),IF(LEFT(G130,3)="SEG",VLOOKUP(VALUE(RIGHT(G130,3)),#REF!,9,FALSE),IF(LEFT(G130,3)="CLI",VLOOKUP(VALUE(RIGHT(G130,3)),#REF!,9,FALSE),IF(LEFT(G130,4)="IMPL",VLOOKUP(VALUE(RIGHT(G130,3)),#REF!,9,FALSE),IF(LEFT(G130,4)="SPDA",VLOOKUP(VALUE(RIGHT(G130,3)),'SPDA-COMP'!B:J,9,FALSE),IF(LEFT(G130,4)="SDAI",VLOOKUP(VALUE(RIGHT(G130,3)),#REF!,9,FALSE),IF(LEFT(G130,5)="IMPER",VLOOKUP(VALUE(RIGHT(G130,3)),#REF!,9,FALSE),IF(LEFT(G130,5)="LABOR",VLOOKUP(VALUE(RIGHT(G130,6)),#REF!,4,FALSE))))))))))))))))</f>
        <v>#REF!</v>
      </c>
      <c r="F130" s="31" t="e">
        <f t="shared" si="1"/>
        <v>#REF!</v>
      </c>
      <c r="G130" s="152" t="s">
        <v>1221</v>
      </c>
      <c r="H130" s="102"/>
      <c r="I130" s="103"/>
      <c r="J130" s="133"/>
    </row>
    <row r="131" spans="1:10" s="80" customFormat="1">
      <c r="A131" s="37" t="s">
        <v>142</v>
      </c>
      <c r="B131" s="29" t="e">
        <f>IF(LEFT(G131,3)="ARQ",VLOOKUP(VALUE(RIGHT(G131,3)),#REF!,4,FALSE),IF(LEFT(G131,3)="SCI",VLOOKUP(VALUE(RIGHT(G131,3)),#REF!,4,FALSE),IF(LEFT(G131,3)="SCE",VLOOKUP(VALUE(RIGHT(G131,3)),#REF!,4,FALSE),IF(LEFT(G131,3)="EST",VLOOKUP(VALUE(RIGHT(G131,3)),#REF!,4,FALSE),IF(LEFT(G131,3)="HID",VLOOKUP(VALUE(RIGHT(G131,3)),#REF!,4,FALSE),IF(LEFT(G131,3)="INC",VLOOKUP(VALUE(RIGHT(G131,3)),#REF!,4,FALSE),IF(LEFT(G131,3)="ELE",VLOOKUP(VALUE(RIGHT(G131,3)),#REF!,4,FALSE),IF(LEFT(G131,3)="CAB",VLOOKUP(VALUE(RIGHT(G131,3)),'ADM-COMP'!B:J,4,FALSE),IF(LEFT(G131,3)="SEG",VLOOKUP(VALUE(RIGHT(G131,3)),#REF!,4,FALSE),IF(LEFT(G131,3)="CLI",VLOOKUP(VALUE(RIGHT(G131,3)),#REF!,4,FALSE),IF(LEFT(G131,4)="IMPL",VLOOKUP(VALUE(RIGHT(G131,3)),#REF!,4,FALSE),IF(LEFT(G131,4)="SPDA",VLOOKUP(VALUE(RIGHT(G131,3)),'SPDA-COMP'!B:J,4,FALSE),IF(LEFT(G131,4)="SDAI",VLOOKUP(VALUE(RIGHT(G131,3)),#REF!,4,FALSE),IF(LEFT(G131,5)="IMPER",VLOOKUP(VALUE(RIGHT(G131,3)),#REF!,4,FALSE),IF(LEFT(G131,5)="LABOR",VLOOKUP(VALUE(RIGHT(G131,6)),#REF!,5,FALSE))))))))))))))))</f>
        <v>#REF!</v>
      </c>
      <c r="C131" s="30" t="e">
        <f>IF(LEFT(G131,3)="ARQ",VLOOKUP(VALUE(RIGHT(G131,3)),#REF!,5,FALSE),IF(LEFT(G131,3)="SCI",VLOOKUP(VALUE(RIGHT(G131,3)),#REF!,5,FALSE),IF(LEFT(G131,3)="SCE",VLOOKUP(VALUE(RIGHT(G131,3)),#REF!,5,FALSE),IF(LEFT(G131,3)="EST",VLOOKUP(VALUE(RIGHT(G131,3)),#REF!,5,FALSE),IF(LEFT(G131,3)="HID",VLOOKUP(VALUE(RIGHT(G131,3)),#REF!,5,FALSE),IF(LEFT(G131,3)="INC",VLOOKUP(VALUE(RIGHT(G131,3)),#REF!,5,FALSE),IF(LEFT(G131,3)="ELE",VLOOKUP(VALUE(RIGHT(G131,3)),#REF!,5,FALSE),IF(LEFT(G131,3)="CAB",VLOOKUP(VALUE(RIGHT(G131,3)),'ADM-COMP'!B:J,5,FALSE),IF(LEFT(G131,3)="SEG",VLOOKUP(VALUE(RIGHT(G131,3)),#REF!,5,FALSE),IF(LEFT(G131,3)="CLI",VLOOKUP(VALUE(RIGHT(G131,3)),#REF!,5,FALSE),IF(LEFT(G131,4)="IMPL",VLOOKUP(VALUE(RIGHT(G131,3)),#REF!,5,FALSE),IF(LEFT(G131,4)="SPDA",VLOOKUP(VALUE(RIGHT(G131,3)),'SPDA-COMP'!B:J,5,FALSE),IF(LEFT(G131,4)="SDAI",VLOOKUP(VALUE(RIGHT(G131,3)),#REF!,5,FALSE),IF(LEFT(G131,5)="IMPER",VLOOKUP(VALUE(RIGHT(G131,3)),#REF!,5,FALSE),IF(LEFT(G131,5)="LABOR",VLOOKUP(VALUE(RIGHT(G131,6)),#REF!,6,FALSE))))))))))))))))</f>
        <v>#REF!</v>
      </c>
      <c r="D131" s="74" t="e">
        <f>ROUND(VLOOKUP(A131,#REF!,8,FALSE),2)</f>
        <v>#REF!</v>
      </c>
      <c r="E131" s="74" t="e">
        <f>IF(LEFT(G131,3)="ARQ",VLOOKUP(VALUE(RIGHT(G131,3)),#REF!,9,FALSE),IF(LEFT(G131,3)="SCI",VLOOKUP(VALUE(RIGHT(G131,3)),#REF!,9,FALSE),IF(LEFT(G131,3)="SCE",VLOOKUP(VALUE(RIGHT(G131,3)),#REF!,9,FALSE),IF(LEFT(G131,3)="EST",VLOOKUP(VALUE(RIGHT(G131,3)),#REF!,9,FALSE),IF(LEFT(G131,3)="HID",VLOOKUP(VALUE(RIGHT(G131,3)),#REF!,9,FALSE),IF(LEFT(G131,3)="INC",VLOOKUP(VALUE(RIGHT(G131,3)),#REF!,9,FALSE),IF(LEFT(G131,3)="ELE",VLOOKUP(VALUE(RIGHT(G131,3)),#REF!,9,FALSE),IF(LEFT(G131,3)="CAB",VLOOKUP(VALUE(RIGHT(G131,3)),'ADM-COMP'!B:J,9,FALSE),IF(LEFT(G131,3)="SEG",VLOOKUP(VALUE(RIGHT(G131,3)),#REF!,9,FALSE),IF(LEFT(G131,3)="CLI",VLOOKUP(VALUE(RIGHT(G131,3)),#REF!,9,FALSE),IF(LEFT(G131,4)="IMPL",VLOOKUP(VALUE(RIGHT(G131,3)),#REF!,9,FALSE),IF(LEFT(G131,4)="SPDA",VLOOKUP(VALUE(RIGHT(G131,3)),'SPDA-COMP'!B:J,9,FALSE),IF(LEFT(G131,4)="SDAI",VLOOKUP(VALUE(RIGHT(G131,3)),#REF!,9,FALSE),IF(LEFT(G131,5)="IMPER",VLOOKUP(VALUE(RIGHT(G131,3)),#REF!,9,FALSE),IF(LEFT(G131,5)="LABOR",VLOOKUP(VALUE(RIGHT(G131,6)),#REF!,4,FALSE))))))))))))))))</f>
        <v>#REF!</v>
      </c>
      <c r="F131" s="31" t="e">
        <f t="shared" si="1"/>
        <v>#REF!</v>
      </c>
      <c r="G131" s="152" t="s">
        <v>1311</v>
      </c>
      <c r="H131" s="102"/>
      <c r="I131" s="133"/>
      <c r="J131" s="133"/>
    </row>
    <row r="132" spans="1:10" s="11" customFormat="1">
      <c r="A132" s="85" t="s">
        <v>868</v>
      </c>
      <c r="B132" s="29" t="e">
        <f>IF(LEFT(G132,3)="ARQ",VLOOKUP(VALUE(RIGHT(G132,3)),#REF!,4,FALSE),IF(LEFT(G132,3)="SCI",VLOOKUP(VALUE(RIGHT(G132,3)),#REF!,4,FALSE),IF(LEFT(G132,3)="SCE",VLOOKUP(VALUE(RIGHT(G132,3)),#REF!,4,FALSE),IF(LEFT(G132,3)="EST",VLOOKUP(VALUE(RIGHT(G132,3)),#REF!,4,FALSE),IF(LEFT(G132,3)="HID",VLOOKUP(VALUE(RIGHT(G132,3)),#REF!,4,FALSE),IF(LEFT(G132,3)="INC",VLOOKUP(VALUE(RIGHT(G132,3)),#REF!,4,FALSE),IF(LEFT(G132,3)="ELE",VLOOKUP(VALUE(RIGHT(G132,3)),#REF!,4,FALSE),IF(LEFT(G132,3)="CAB",VLOOKUP(VALUE(RIGHT(G132,3)),'ADM-COMP'!B:J,4,FALSE),IF(LEFT(G132,3)="SEG",VLOOKUP(VALUE(RIGHT(G132,3)),#REF!,4,FALSE),IF(LEFT(G132,3)="CLI",VLOOKUP(VALUE(RIGHT(G132,3)),#REF!,4,FALSE),IF(LEFT(G132,4)="IMPL",VLOOKUP(VALUE(RIGHT(G132,3)),#REF!,4,FALSE),IF(LEFT(G132,4)="SPDA",VLOOKUP(VALUE(RIGHT(G132,3)),'SPDA-COMP'!B:J,4,FALSE),IF(LEFT(G132,4)="SDAI",VLOOKUP(VALUE(RIGHT(G132,3)),#REF!,4,FALSE),IF(LEFT(G132,5)="IMPER",VLOOKUP(VALUE(RIGHT(G132,3)),#REF!,4,FALSE),IF(LEFT(G132,5)="LABOR",VLOOKUP(VALUE(RIGHT(G132,6)),#REF!,5,FALSE))))))))))))))))</f>
        <v>#REF!</v>
      </c>
      <c r="C132" s="30" t="e">
        <f>IF(LEFT(G132,3)="ARQ",VLOOKUP(VALUE(RIGHT(G132,3)),#REF!,5,FALSE),IF(LEFT(G132,3)="SCI",VLOOKUP(VALUE(RIGHT(G132,3)),#REF!,5,FALSE),IF(LEFT(G132,3)="SCE",VLOOKUP(VALUE(RIGHT(G132,3)),#REF!,5,FALSE),IF(LEFT(G132,3)="EST",VLOOKUP(VALUE(RIGHT(G132,3)),#REF!,5,FALSE),IF(LEFT(G132,3)="HID",VLOOKUP(VALUE(RIGHT(G132,3)),#REF!,5,FALSE),IF(LEFT(G132,3)="INC",VLOOKUP(VALUE(RIGHT(G132,3)),#REF!,5,FALSE),IF(LEFT(G132,3)="ELE",VLOOKUP(VALUE(RIGHT(G132,3)),#REF!,5,FALSE),IF(LEFT(G132,3)="CAB",VLOOKUP(VALUE(RIGHT(G132,3)),'ADM-COMP'!B:J,5,FALSE),IF(LEFT(G132,3)="SEG",VLOOKUP(VALUE(RIGHT(G132,3)),#REF!,5,FALSE),IF(LEFT(G132,3)="CLI",VLOOKUP(VALUE(RIGHT(G132,3)),#REF!,5,FALSE),IF(LEFT(G132,4)="IMPL",VLOOKUP(VALUE(RIGHT(G132,3)),#REF!,5,FALSE),IF(LEFT(G132,4)="SPDA",VLOOKUP(VALUE(RIGHT(G132,3)),'SPDA-COMP'!B:J,5,FALSE),IF(LEFT(G132,4)="SDAI",VLOOKUP(VALUE(RIGHT(G132,3)),#REF!,5,FALSE),IF(LEFT(G132,5)="IMPER",VLOOKUP(VALUE(RIGHT(G132,3)),#REF!,5,FALSE),IF(LEFT(G132,5)="LABOR",VLOOKUP(VALUE(RIGHT(G132,6)),#REF!,6,FALSE))))))))))))))))</f>
        <v>#REF!</v>
      </c>
      <c r="D132" s="74" t="e">
        <f>ROUND(VLOOKUP(A132,#REF!,8,FALSE),2)</f>
        <v>#REF!</v>
      </c>
      <c r="E132" s="74" t="e">
        <f>IF(LEFT(G132,3)="ARQ",VLOOKUP(VALUE(RIGHT(G132,3)),#REF!,9,FALSE),IF(LEFT(G132,3)="SCI",VLOOKUP(VALUE(RIGHT(G132,3)),#REF!,9,FALSE),IF(LEFT(G132,3)="SCE",VLOOKUP(VALUE(RIGHT(G132,3)),#REF!,9,FALSE),IF(LEFT(G132,3)="EST",VLOOKUP(VALUE(RIGHT(G132,3)),#REF!,9,FALSE),IF(LEFT(G132,3)="HID",VLOOKUP(VALUE(RIGHT(G132,3)),#REF!,9,FALSE),IF(LEFT(G132,3)="INC",VLOOKUP(VALUE(RIGHT(G132,3)),#REF!,9,FALSE),IF(LEFT(G132,3)="ELE",VLOOKUP(VALUE(RIGHT(G132,3)),#REF!,9,FALSE),IF(LEFT(G132,3)="CAB",VLOOKUP(VALUE(RIGHT(G132,3)),'ADM-COMP'!B:J,9,FALSE),IF(LEFT(G132,3)="SEG",VLOOKUP(VALUE(RIGHT(G132,3)),#REF!,9,FALSE),IF(LEFT(G132,3)="CLI",VLOOKUP(VALUE(RIGHT(G132,3)),#REF!,9,FALSE),IF(LEFT(G132,4)="IMPL",VLOOKUP(VALUE(RIGHT(G132,3)),#REF!,9,FALSE),IF(LEFT(G132,4)="SPDA",VLOOKUP(VALUE(RIGHT(G132,3)),'SPDA-COMP'!B:J,9,FALSE),IF(LEFT(G132,4)="SDAI",VLOOKUP(VALUE(RIGHT(G132,3)),#REF!,9,FALSE),IF(LEFT(G132,5)="IMPER",VLOOKUP(VALUE(RIGHT(G132,3)),#REF!,9,FALSE),IF(LEFT(G132,5)="LABOR",VLOOKUP(VALUE(RIGHT(G132,6)),#REF!,4,FALSE))))))))))))))))</f>
        <v>#REF!</v>
      </c>
      <c r="F132" s="31" t="e">
        <f t="shared" si="1"/>
        <v>#REF!</v>
      </c>
      <c r="G132" s="84" t="s">
        <v>600</v>
      </c>
      <c r="H132" s="102"/>
      <c r="I132" s="103"/>
      <c r="J132" s="103"/>
    </row>
    <row r="133" spans="1:10" s="11" customFormat="1" ht="25.5">
      <c r="A133" s="37" t="s">
        <v>460</v>
      </c>
      <c r="B133" s="29" t="e">
        <f>IF(LEFT(G133,3)="ARQ",VLOOKUP(VALUE(RIGHT(G133,3)),#REF!,4,FALSE),IF(LEFT(G133,3)="SCI",VLOOKUP(VALUE(RIGHT(G133,3)),#REF!,4,FALSE),IF(LEFT(G133,3)="SCE",VLOOKUP(VALUE(RIGHT(G133,3)),#REF!,4,FALSE),IF(LEFT(G133,3)="EST",VLOOKUP(VALUE(RIGHT(G133,3)),#REF!,4,FALSE),IF(LEFT(G133,3)="HID",VLOOKUP(VALUE(RIGHT(G133,3)),#REF!,4,FALSE),IF(LEFT(G133,3)="INC",VLOOKUP(VALUE(RIGHT(G133,3)),#REF!,4,FALSE),IF(LEFT(G133,3)="ELE",VLOOKUP(VALUE(RIGHT(G133,3)),#REF!,4,FALSE),IF(LEFT(G133,3)="CAB",VLOOKUP(VALUE(RIGHT(G133,3)),'ADM-COMP'!B:J,4,FALSE),IF(LEFT(G133,3)="SEG",VLOOKUP(VALUE(RIGHT(G133,3)),#REF!,4,FALSE),IF(LEFT(G133,3)="CLI",VLOOKUP(VALUE(RIGHT(G133,3)),#REF!,4,FALSE),IF(LEFT(G133,4)="IMPL",VLOOKUP(VALUE(RIGHT(G133,3)),#REF!,4,FALSE),IF(LEFT(G133,4)="SPDA",VLOOKUP(VALUE(RIGHT(G133,3)),'SPDA-COMP'!B:J,4,FALSE),IF(LEFT(G133,4)="SDAI",VLOOKUP(VALUE(RIGHT(G133,3)),#REF!,4,FALSE),IF(LEFT(G133,5)="IMPER",VLOOKUP(VALUE(RIGHT(G133,3)),#REF!,4,FALSE),IF(LEFT(G133,5)="LABOR",VLOOKUP(VALUE(RIGHT(G133,6)),#REF!,5,FALSE))))))))))))))))</f>
        <v>#REF!</v>
      </c>
      <c r="C133" s="30" t="e">
        <f>IF(LEFT(G133,3)="ARQ",VLOOKUP(VALUE(RIGHT(G133,3)),#REF!,5,FALSE),IF(LEFT(G133,3)="INS",VLOOKUP(VALUE(RIGHT(G133,3)),#REF!,5,FALSE),IF(LEFT(G133,3)="SCE",VLOOKUP(VALUE(RIGHT(G133,3)),#REF!,5,FALSE),IF(LEFT(G133,3)="EST",VLOOKUP(VALUE(RIGHT(G133,3)),#REF!,5,FALSE),IF(LEFT(G133,3)="HID",VLOOKUP(VALUE(RIGHT(G133,3)),#REF!,5,FALSE),IF(LEFT(G133,3)="INC",VLOOKUP(VALUE(RIGHT(G133,3)),#REF!,5,FALSE),IF(LEFT(G133,3)="ELE",VLOOKUP(VALUE(RIGHT(G133,3)),#REF!,5,FALSE),IF(LEFT(G133,3)="CAB",VLOOKUP(VALUE(RIGHT(G133,3)),'ADM-COMP'!B:J,5,FALSE),IF(LEFT(G133,3)="SEG",VLOOKUP(VALUE(RIGHT(G133,3)),#REF!,5,FALSE),IF(LEFT(G133,3)="CLI",VLOOKUP(VALUE(RIGHT(G133,3)),#REF!,5,FALSE),IF(LEFT(G133,4)="IMPL",VLOOKUP(VALUE(RIGHT(G133,3)),#REF!,5,FALSE),IF(LEFT(G133,4)="SPDA",VLOOKUP(VALUE(RIGHT(G133,3)),'SPDA-COMP'!B:J,5,FALSE),IF(LEFT(G133,4)="SDAI",VLOOKUP(VALUE(RIGHT(G133,3)),#REF!,5,FALSE),IF(LEFT(G133,5)="IMPER",VLOOKUP(VALUE(RIGHT(G133,3)),#REF!,5,FALSE),IF(LEFT(G133,5)="LABOR",VLOOKUP(VALUE(RIGHT(G133,6)),#REF!,6,FALSE))))))))))))))))</f>
        <v>#REF!</v>
      </c>
      <c r="D133" s="74" t="e">
        <f>ROUND(VLOOKUP(A133,#REF!,8,FALSE),2)</f>
        <v>#REF!</v>
      </c>
      <c r="E133" s="74" t="e">
        <f>IF(LEFT(G133,3)="ARQ",VLOOKUP(VALUE(RIGHT(G133,3)),#REF!,9,FALSE),IF(LEFT(G133,3)="INS",VLOOKUP(VALUE(RIGHT(G133,3)),#REF!,9,FALSE),IF(LEFT(G133,3)="SCE",VLOOKUP(VALUE(RIGHT(G133,3)),#REF!,9,FALSE),IF(LEFT(G133,3)="EST",VLOOKUP(VALUE(RIGHT(G133,3)),#REF!,9,FALSE),IF(LEFT(G133,3)="HID",VLOOKUP(VALUE(RIGHT(G133,3)),#REF!,9,FALSE),IF(LEFT(G133,3)="INC",VLOOKUP(VALUE(RIGHT(G133,3)),#REF!,9,FALSE),IF(LEFT(G133,3)="ELE",VLOOKUP(VALUE(RIGHT(G133,3)),#REF!,9,FALSE),IF(LEFT(G133,3)="CAB",VLOOKUP(VALUE(RIGHT(G133,3)),'ADM-COMP'!B:J,9,FALSE),IF(LEFT(G133,3)="SEG",VLOOKUP(VALUE(RIGHT(G133,3)),#REF!,9,FALSE),IF(LEFT(G133,3)="CLI",VLOOKUP(VALUE(RIGHT(G133,3)),#REF!,9,FALSE),IF(LEFT(G133,4)="IMPL",VLOOKUP(VALUE(RIGHT(G133,3)),#REF!,9,FALSE),IF(LEFT(G133,4)="SPDA",VLOOKUP(VALUE(RIGHT(G133,3)),'SPDA-COMP'!B:J,9,FALSE),IF(LEFT(G133,4)="SDAI",VLOOKUP(VALUE(RIGHT(G133,3)),#REF!,9,FALSE),IF(LEFT(G133,5)="IMPER",VLOOKUP(VALUE(RIGHT(G133,3)),#REF!,9,FALSE),IF(LEFT(G133,5)="LABOR",VLOOKUP(VALUE(RIGHT(G133,6)),#REF!,4,FALSE))))))))))))))))</f>
        <v>#REF!</v>
      </c>
      <c r="F133" s="31" t="e">
        <f t="shared" si="1"/>
        <v>#REF!</v>
      </c>
      <c r="G133" s="152" t="s">
        <v>475</v>
      </c>
      <c r="H133" s="102"/>
      <c r="I133" s="103"/>
      <c r="J133" s="103"/>
    </row>
    <row r="134" spans="1:10" s="11" customFormat="1">
      <c r="A134" s="100" t="s">
        <v>794</v>
      </c>
      <c r="B134" s="29" t="s">
        <v>846</v>
      </c>
      <c r="C134" s="30" t="e">
        <f>IF(LEFT(G134,3)="ARQ",VLOOKUP(VALUE(RIGHT(G134,3)),#REF!,5,FALSE),IF(LEFT(G134,3)="GAS",VLOOKUP(VALUE(RIGHT(G134,3)),#REF!,5,FALSE),IF(LEFT(G134,3)="SCE",VLOOKUP(VALUE(RIGHT(G134,3)),#REF!,5,FALSE),IF(LEFT(G134,3)="EST",VLOOKUP(VALUE(RIGHT(G134,3)),#REF!,5,FALSE),IF(LEFT(G134,3)="HID",VLOOKUP(VALUE(RIGHT(G134,3)),#REF!,5,FALSE),IF(LEFT(G134,3)="INC",VLOOKUP(VALUE(RIGHT(G134,3)),#REF!,5,FALSE),IF(LEFT(G134,3)="ELE",VLOOKUP(VALUE(RIGHT(G134,3)),#REF!,5,FALSE),IF(LEFT(G134,3)="CAB",VLOOKUP(VALUE(RIGHT(G134,3)),'ADM-COMP'!B:J,5,FALSE),IF(LEFT(G134,3)="SEG",VLOOKUP(VALUE(RIGHT(G134,3)),#REF!,5,FALSE),IF(LEFT(G134,3)="CLI",VLOOKUP(VALUE(RIGHT(G134,3)),#REF!,5,FALSE),IF(LEFT(G134,4)="IMPL",VLOOKUP(VALUE(RIGHT(G134,3)),#REF!,5,FALSE),IF(LEFT(G134,4)="SPDA",VLOOKUP(VALUE(RIGHT(G134,3)),'SPDA-COMP'!B:J,5,FALSE),IF(LEFT(G134,4)="SDAI",VLOOKUP(VALUE(RIGHT(G134,3)),#REF!,5,FALSE),IF(LEFT(G134,5)="IMPER",VLOOKUP(VALUE(RIGHT(G134,3)),#REF!,5,FALSE),IF(LEFT(G134,5)="LABOR",VLOOKUP(VALUE(RIGHT(G134,6)),#REF!,6,FALSE))))))))))))))))</f>
        <v>#REF!</v>
      </c>
      <c r="D134" s="74" t="e">
        <f>ROUND(VLOOKUP(A134,#REF!,8,FALSE),2)</f>
        <v>#REF!</v>
      </c>
      <c r="E134" s="74" t="e">
        <f>IF(LEFT(G134,3)="ARQ",VLOOKUP(VALUE(RIGHT(G134,3)),#REF!,9,FALSE),IF(LEFT(G134,3)="GAS",VLOOKUP(VALUE(RIGHT(G134,3)),#REF!,9,FALSE),IF(LEFT(G134,3)="SCE",VLOOKUP(VALUE(RIGHT(G134,3)),#REF!,9,FALSE),IF(LEFT(G134,3)="EST",VLOOKUP(VALUE(RIGHT(G134,3)),#REF!,9,FALSE),IF(LEFT(G134,3)="HID",VLOOKUP(VALUE(RIGHT(G134,3)),#REF!,9,FALSE),IF(LEFT(G134,3)="INC",VLOOKUP(VALUE(RIGHT(G134,3)),#REF!,9,FALSE),IF(LEFT(G134,3)="ELE",VLOOKUP(VALUE(RIGHT(G134,3)),#REF!,9,FALSE),IF(LEFT(G134,3)="CAB",VLOOKUP(VALUE(RIGHT(G134,3)),'ADM-COMP'!B:J,9,FALSE),IF(LEFT(G134,3)="SEG",VLOOKUP(VALUE(RIGHT(G134,3)),#REF!,9,FALSE),IF(LEFT(G134,3)="CLI",VLOOKUP(VALUE(RIGHT(G134,3)),#REF!,9,FALSE),IF(LEFT(G134,4)="IMPL",VLOOKUP(VALUE(RIGHT(G134,3)),#REF!,9,FALSE),IF(LEFT(G134,4)="SPDA",VLOOKUP(VALUE(RIGHT(G134,3)),'SPDA-COMP'!B:J,9,FALSE),IF(LEFT(G134,4)="SDAI",VLOOKUP(VALUE(RIGHT(G134,3)),#REF!,9,FALSE),IF(LEFT(G134,5)="IMPER",VLOOKUP(VALUE(RIGHT(G134,3)),#REF!,9,FALSE),IF(LEFT(G134,5)="LABOR",VLOOKUP(VALUE(RIGHT(G134,6)),#REF!,4,FALSE))))))))))))))))</f>
        <v>#REF!</v>
      </c>
      <c r="F134" s="31" t="e">
        <f t="shared" ref="F134:F197" si="2">ROUND(D134*E134,2)</f>
        <v>#REF!</v>
      </c>
      <c r="G134" s="152" t="s">
        <v>821</v>
      </c>
      <c r="H134" s="102"/>
      <c r="I134" s="103"/>
      <c r="J134" s="103"/>
    </row>
    <row r="135" spans="1:10" s="11" customFormat="1" ht="63.75">
      <c r="A135" s="37" t="s">
        <v>1267</v>
      </c>
      <c r="B135" s="29" t="e">
        <f>IF(LEFT(G135,3)="ARQ",VLOOKUP(VALUE(RIGHT(G135,3)),#REF!,4,FALSE),IF(LEFT(G135,3)="SCI",VLOOKUP(VALUE(RIGHT(G135,3)),#REF!,4,FALSE),IF(LEFT(G135,3)="SCE",VLOOKUP(VALUE(RIGHT(G135,3)),#REF!,4,FALSE),IF(LEFT(G135,3)="EST",VLOOKUP(VALUE(RIGHT(G135,3)),#REF!,4,FALSE),IF(LEFT(G135,3)="HID",VLOOKUP(VALUE(RIGHT(G135,3)),#REF!,4,FALSE),IF(LEFT(G135,3)="INC",VLOOKUP(VALUE(RIGHT(G135,3)),#REF!,4,FALSE),IF(LEFT(G135,3)="ELE",VLOOKUP(VALUE(RIGHT(G135,3)),#REF!,4,FALSE),IF(LEFT(G135,3)="CAB",VLOOKUP(VALUE(RIGHT(G135,3)),'ADM-COMP'!B:J,4,FALSE),IF(LEFT(G135,3)="SEG",VLOOKUP(VALUE(RIGHT(G135,3)),#REF!,4,FALSE),IF(LEFT(G135,3)="CLI",VLOOKUP(VALUE(RIGHT(G135,3)),#REF!,4,FALSE),IF(LEFT(G135,4)="IMPL",VLOOKUP(VALUE(RIGHT(G135,3)),#REF!,4,FALSE),IF(LEFT(G135,4)="SPDA",VLOOKUP(VALUE(RIGHT(G135,3)),'SPDA-COMP'!B:J,4,FALSE),IF(LEFT(G135,4)="SDAI",VLOOKUP(VALUE(RIGHT(G135,3)),#REF!,4,FALSE),IF(LEFT(G135,5)="IMPER",VLOOKUP(VALUE(RIGHT(G135,3)),#REF!,4,FALSE),IF(LEFT(G135,5)="LABOR",VLOOKUP(VALUE(RIGHT(G135,6)),#REF!,5,FALSE))))))))))))))))</f>
        <v>#REF!</v>
      </c>
      <c r="C135" s="30" t="e">
        <f>IF(LEFT(G135,3)="ARQ",VLOOKUP(VALUE(RIGHT(G135,3)),#REF!,5,FALSE),IF(LEFT(G135,3)="INS",VLOOKUP(VALUE(RIGHT(G135,3)),#REF!,5,FALSE),IF(LEFT(G135,3)="SCE",VLOOKUP(VALUE(RIGHT(G135,3)),#REF!,5,FALSE),IF(LEFT(G135,3)="EST",VLOOKUP(VALUE(RIGHT(G135,3)),#REF!,5,FALSE),IF(LEFT(G135,3)="HID",VLOOKUP(VALUE(RIGHT(G135,3)),#REF!,5,FALSE),IF(LEFT(G135,3)="INC",VLOOKUP(VALUE(RIGHT(G135,3)),#REF!,5,FALSE),IF(LEFT(G135,3)="ELE",VLOOKUP(VALUE(RIGHT(G135,3)),#REF!,5,FALSE),IF(LEFT(G135,3)="CAB",VLOOKUP(VALUE(RIGHT(G135,3)),'ADM-COMP'!B:J,5,FALSE),IF(LEFT(G135,3)="SEG",VLOOKUP(VALUE(RIGHT(G135,3)),#REF!,5,FALSE),IF(LEFT(G135,3)="CLI",VLOOKUP(VALUE(RIGHT(G135,3)),#REF!,5,FALSE),IF(LEFT(G135,4)="IMPL",VLOOKUP(VALUE(RIGHT(G135,3)),#REF!,5,FALSE),IF(LEFT(G135,4)="SPDA",VLOOKUP(VALUE(RIGHT(G135,3)),'SPDA-COMP'!B:J,5,FALSE),IF(LEFT(G135,4)="SDAI",VLOOKUP(VALUE(RIGHT(G135,3)),#REF!,5,FALSE),IF(LEFT(G135,5)="IMPER",VLOOKUP(VALUE(RIGHT(G135,3)),#REF!,5,FALSE),IF(LEFT(G135,5)="LABOR",VLOOKUP(VALUE(RIGHT(G135,6)),#REF!,6,FALSE))))))))))))))))</f>
        <v>#REF!</v>
      </c>
      <c r="D135" s="74" t="e">
        <f>ROUND(VLOOKUP(A135,#REF!,8,FALSE),2)</f>
        <v>#REF!</v>
      </c>
      <c r="E135" s="74" t="e">
        <f>IF(LEFT(G135,3)="ARQ",VLOOKUP(VALUE(RIGHT(G135,3)),#REF!,9,FALSE),IF(LEFT(G135,3)="INS",VLOOKUP(VALUE(RIGHT(G135,3)),#REF!,9,FALSE),IF(LEFT(G135,3)="SCE",VLOOKUP(VALUE(RIGHT(G135,3)),#REF!,9,FALSE),IF(LEFT(G135,3)="EST",VLOOKUP(VALUE(RIGHT(G135,3)),#REF!,9,FALSE),IF(LEFT(G135,3)="HID",VLOOKUP(VALUE(RIGHT(G135,3)),#REF!,9,FALSE),IF(LEFT(G135,3)="INC",VLOOKUP(VALUE(RIGHT(G135,3)),#REF!,9,FALSE),IF(LEFT(G135,3)="ELE",VLOOKUP(VALUE(RIGHT(G135,3)),#REF!,9,FALSE),IF(LEFT(G135,3)="CAB",VLOOKUP(VALUE(RIGHT(G135,3)),'ADM-COMP'!B:J,9,FALSE),IF(LEFT(G135,3)="SEG",VLOOKUP(VALUE(RIGHT(G135,3)),#REF!,9,FALSE),IF(LEFT(G135,3)="CLI",VLOOKUP(VALUE(RIGHT(G135,3)),#REF!,9,FALSE),IF(LEFT(G135,4)="IMPL",VLOOKUP(VALUE(RIGHT(G135,3)),#REF!,9,FALSE),IF(LEFT(G135,4)="SPDA",VLOOKUP(VALUE(RIGHT(G135,3)),'SPDA-COMP'!B:J,9,FALSE),IF(LEFT(G135,4)="SDAI",VLOOKUP(VALUE(RIGHT(G135,3)),#REF!,9,FALSE),IF(LEFT(G135,5)="IMPER",VLOOKUP(VALUE(RIGHT(G135,3)),#REF!,9,FALSE),IF(LEFT(G135,5)="LABOR",VLOOKUP(VALUE(RIGHT(G135,6)),#REF!,4,FALSE))))))))))))))))</f>
        <v>#REF!</v>
      </c>
      <c r="F135" s="31" t="e">
        <f t="shared" si="2"/>
        <v>#REF!</v>
      </c>
      <c r="G135" s="152" t="s">
        <v>1280</v>
      </c>
      <c r="H135" s="51"/>
    </row>
    <row r="136" spans="1:10" s="11" customFormat="1">
      <c r="A136" s="37" t="s">
        <v>1035</v>
      </c>
      <c r="B136" s="29" t="e">
        <f>IF(LEFT(G136,3)="ARQ",VLOOKUP(VALUE(RIGHT(G136,3)),#REF!,4,FALSE),IF(LEFT(G136,3)="SCI",VLOOKUP(VALUE(RIGHT(G136,3)),#REF!,4,FALSE),IF(LEFT(G136,3)="SCE",VLOOKUP(VALUE(RIGHT(G136,3)),#REF!,4,FALSE),IF(LEFT(G136,3)="EST",VLOOKUP(VALUE(RIGHT(G136,3)),#REF!,4,FALSE),IF(LEFT(G136,3)="HID",VLOOKUP(VALUE(RIGHT(G136,3)),#REF!,4,FALSE),IF(LEFT(G136,3)="INC",VLOOKUP(VALUE(RIGHT(G136,3)),#REF!,4,FALSE),IF(LEFT(G136,3)="ELE",VLOOKUP(VALUE(RIGHT(G136,3)),#REF!,4,FALSE),IF(LEFT(G136,3)="CAB",VLOOKUP(VALUE(RIGHT(G136,3)),'ADM-COMP'!B:J,4,FALSE),IF(LEFT(G136,3)="SEG",VLOOKUP(VALUE(RIGHT(G136,3)),#REF!,4,FALSE),IF(LEFT(G136,3)="CLI",VLOOKUP(VALUE(RIGHT(G136,3)),#REF!,4,FALSE),IF(LEFT(G136,4)="IMPL",VLOOKUP(VALUE(RIGHT(G136,3)),#REF!,4,FALSE),IF(LEFT(G136,4)="SPDA",VLOOKUP(VALUE(RIGHT(G136,3)),'SPDA-COMP'!B:J,4,FALSE),IF(LEFT(G136,4)="SDAI",VLOOKUP(VALUE(RIGHT(G136,3)),#REF!,4,FALSE),IF(LEFT(G136,5)="IMPER",VLOOKUP(VALUE(RIGHT(G136,3)),#REF!,4,FALSE),IF(LEFT(G136,5)="LABOR",VLOOKUP(VALUE(RIGHT(G136,6)),#REF!,5,FALSE))))))))))))))))</f>
        <v>#REF!</v>
      </c>
      <c r="C136" s="30" t="e">
        <f>IF(LEFT(G136,3)="ARQ",VLOOKUP(VALUE(RIGHT(G136,3)),#REF!,5,FALSE),IF(LEFT(G136,3)="SCI",VLOOKUP(VALUE(RIGHT(G136,3)),#REF!,5,FALSE),IF(LEFT(G136,3)="SCE",VLOOKUP(VALUE(RIGHT(G136,3)),#REF!,5,FALSE),IF(LEFT(G136,3)="EST",VLOOKUP(VALUE(RIGHT(G136,3)),#REF!,5,FALSE),IF(LEFT(G136,3)="HID",VLOOKUP(VALUE(RIGHT(G136,3)),#REF!,5,FALSE),IF(LEFT(G136,3)="INC",VLOOKUP(VALUE(RIGHT(G136,3)),#REF!,5,FALSE),IF(LEFT(G136,3)="ELE",VLOOKUP(VALUE(RIGHT(G136,3)),#REF!,5,FALSE),IF(LEFT(G136,3)="CAB",VLOOKUP(VALUE(RIGHT(G136,3)),'ADM-COMP'!B:J,5,FALSE),IF(LEFT(G136,3)="SEG",VLOOKUP(VALUE(RIGHT(G136,3)),#REF!,5,FALSE),IF(LEFT(G136,3)="CLI",VLOOKUP(VALUE(RIGHT(G136,3)),#REF!,5,FALSE),IF(LEFT(G136,4)="IMPL",VLOOKUP(VALUE(RIGHT(G136,3)),#REF!,5,FALSE),IF(LEFT(G136,4)="SPDA",VLOOKUP(VALUE(RIGHT(G136,3)),'SPDA-COMP'!B:J,5,FALSE),IF(LEFT(G136,4)="SDAI",VLOOKUP(VALUE(RIGHT(G136,3)),#REF!,5,FALSE),IF(LEFT(G136,5)="IMPER",VLOOKUP(VALUE(RIGHT(G136,3)),#REF!,5,FALSE),IF(LEFT(G136,5)="LABOR",VLOOKUP(VALUE(RIGHT(G136,6)),#REF!,6,FALSE))))))))))))))))</f>
        <v>#REF!</v>
      </c>
      <c r="D136" s="74" t="e">
        <f>ROUND(VLOOKUP(A136,#REF!,8,FALSE),2)</f>
        <v>#REF!</v>
      </c>
      <c r="E136" s="74" t="e">
        <f>IF(LEFT(G136,3)="ARQ",VLOOKUP(VALUE(RIGHT(G136,3)),#REF!,9,FALSE),IF(LEFT(G136,3)="SCI",VLOOKUP(VALUE(RIGHT(G136,3)),#REF!,9,FALSE),IF(LEFT(G136,3)="SCE",VLOOKUP(VALUE(RIGHT(G136,3)),#REF!,9,FALSE),IF(LEFT(G136,3)="EST",VLOOKUP(VALUE(RIGHT(G136,3)),#REF!,9,FALSE),IF(LEFT(G136,3)="HID",VLOOKUP(VALUE(RIGHT(G136,3)),#REF!,9,FALSE),IF(LEFT(G136,3)="INC",VLOOKUP(VALUE(RIGHT(G136,3)),#REF!,9,FALSE),IF(LEFT(G136,3)="ELE",VLOOKUP(VALUE(RIGHT(G136,3)),#REF!,9,FALSE),IF(LEFT(G136,3)="CAB",VLOOKUP(VALUE(RIGHT(G136,3)),'ADM-COMP'!B:J,9,FALSE),IF(LEFT(G136,3)="SEG",VLOOKUP(VALUE(RIGHT(G136,3)),#REF!,9,FALSE),IF(LEFT(G136,3)="CLI",VLOOKUP(VALUE(RIGHT(G136,3)),#REF!,9,FALSE),IF(LEFT(G136,4)="IMPL",VLOOKUP(VALUE(RIGHT(G136,3)),#REF!,9,FALSE),IF(LEFT(G136,4)="SPDA",VLOOKUP(VALUE(RIGHT(G136,3)),'SPDA-COMP'!B:J,9,FALSE),IF(LEFT(G136,4)="SDAI",VLOOKUP(VALUE(RIGHT(G136,3)),#REF!,9,FALSE),IF(LEFT(G136,5)="IMPER",VLOOKUP(VALUE(RIGHT(G136,3)),#REF!,9,FALSE),IF(LEFT(G136,5)="LABOR",VLOOKUP(VALUE(RIGHT(G136,6)),#REF!,4,FALSE))))))))))))))))</f>
        <v>#REF!</v>
      </c>
      <c r="F136" s="31" t="e">
        <f t="shared" si="2"/>
        <v>#REF!</v>
      </c>
      <c r="G136" s="152" t="s">
        <v>1024</v>
      </c>
      <c r="H136" s="51"/>
      <c r="I136" s="11" t="s">
        <v>304</v>
      </c>
    </row>
    <row r="137" spans="1:10" s="80" customFormat="1" ht="63.75" collapsed="1">
      <c r="A137" s="37" t="s">
        <v>248</v>
      </c>
      <c r="B137" s="29" t="e">
        <f>IF(LEFT(G137,3)="ARQ",VLOOKUP(VALUE(RIGHT(G137,3)),#REF!,4,FALSE),IF(LEFT(G137,3)="SCI",VLOOKUP(VALUE(RIGHT(G137,3)),#REF!,4,FALSE),IF(LEFT(G137,3)="SCE",VLOOKUP(VALUE(RIGHT(G137,3)),#REF!,4,FALSE),IF(LEFT(G137,3)="EST",VLOOKUP(VALUE(RIGHT(G137,3)),#REF!,4,FALSE),IF(LEFT(G137,3)="HID",VLOOKUP(VALUE(RIGHT(G137,3)),#REF!,4,FALSE),IF(LEFT(G137,3)="INC",VLOOKUP(VALUE(RIGHT(G137,3)),#REF!,4,FALSE),IF(LEFT(G137,3)="ELE",VLOOKUP(VALUE(RIGHT(G137,3)),#REF!,4,FALSE),IF(LEFT(G137,3)="CAB",VLOOKUP(VALUE(RIGHT(G137,3)),'ADM-COMP'!B:J,4,FALSE),IF(LEFT(G137,3)="SEG",VLOOKUP(VALUE(RIGHT(G137,3)),#REF!,4,FALSE),IF(LEFT(G137,3)="CLI",VLOOKUP(VALUE(RIGHT(G137,3)),#REF!,4,FALSE),IF(LEFT(G137,4)="IMPL",VLOOKUP(VALUE(RIGHT(G137,3)),#REF!,4,FALSE),IF(LEFT(G137,4)="SPDA",VLOOKUP(VALUE(RIGHT(G137,3)),'SPDA-COMP'!B:J,4,FALSE),IF(LEFT(G137,4)="SDAI",VLOOKUP(VALUE(RIGHT(G137,3)),#REF!,4,FALSE),IF(LEFT(G137,5)="IMPER",VLOOKUP(VALUE(RIGHT(G137,3)),#REF!,4,FALSE),IF(LEFT(G137,5)="LABOR",VLOOKUP(VALUE(RIGHT(G137,6)),#REF!,5,FALSE))))))))))))))))</f>
        <v>#REF!</v>
      </c>
      <c r="C137" s="30" t="e">
        <f>IF(LEFT(G137,3)="ARQ",VLOOKUP(VALUE(RIGHT(G137,3)),#REF!,5,FALSE),IF(LEFT(G137,3)="SCI",VLOOKUP(VALUE(RIGHT(G137,3)),#REF!,5,FALSE),IF(LEFT(G137,3)="SCE",VLOOKUP(VALUE(RIGHT(G137,3)),#REF!,5,FALSE),IF(LEFT(G137,3)="EST",VLOOKUP(VALUE(RIGHT(G137,3)),#REF!,5,FALSE),IF(LEFT(G137,3)="HID",VLOOKUP(VALUE(RIGHT(G137,3)),#REF!,5,FALSE),IF(LEFT(G137,3)="INC",VLOOKUP(VALUE(RIGHT(G137,3)),#REF!,5,FALSE),IF(LEFT(G137,3)="ELE",VLOOKUP(VALUE(RIGHT(G137,3)),#REF!,5,FALSE),IF(LEFT(G137,3)="CAB",VLOOKUP(VALUE(RIGHT(G137,3)),'ADM-COMP'!B:J,5,FALSE),IF(LEFT(G137,3)="SEG",VLOOKUP(VALUE(RIGHT(G137,3)),#REF!,5,FALSE),IF(LEFT(G137,3)="CLI",VLOOKUP(VALUE(RIGHT(G137,3)),#REF!,5,FALSE),IF(LEFT(G137,4)="IMPL",VLOOKUP(VALUE(RIGHT(G137,3)),#REF!,5,FALSE),IF(LEFT(G137,4)="SPDA",VLOOKUP(VALUE(RIGHT(G137,3)),'SPDA-COMP'!B:J,5,FALSE),IF(LEFT(G137,4)="SDAI",VLOOKUP(VALUE(RIGHT(G137,3)),#REF!,5,FALSE),IF(LEFT(G137,5)="IMPER",VLOOKUP(VALUE(RIGHT(G137,3)),#REF!,5,FALSE),IF(LEFT(G137,5)="LABOR",VLOOKUP(VALUE(RIGHT(G137,6)),#REF!,6,FALSE))))))))))))))))</f>
        <v>#REF!</v>
      </c>
      <c r="D137" s="74" t="e">
        <f>ROUND(VLOOKUP(A137,#REF!,8,FALSE),2)</f>
        <v>#REF!</v>
      </c>
      <c r="E137" s="74" t="e">
        <f>IF(LEFT(G137,3)="ARQ",VLOOKUP(VALUE(RIGHT(G137,3)),#REF!,9,FALSE),IF(LEFT(G137,3)="SCI",VLOOKUP(VALUE(RIGHT(G137,3)),#REF!,9,FALSE),IF(LEFT(G137,3)="SCE",VLOOKUP(VALUE(RIGHT(G137,3)),#REF!,9,FALSE),IF(LEFT(G137,3)="EST",VLOOKUP(VALUE(RIGHT(G137,3)),#REF!,9,FALSE),IF(LEFT(G137,3)="HID",VLOOKUP(VALUE(RIGHT(G137,3)),#REF!,9,FALSE),IF(LEFT(G137,3)="INC",VLOOKUP(VALUE(RIGHT(G137,3)),#REF!,9,FALSE),IF(LEFT(G137,3)="ELE",VLOOKUP(VALUE(RIGHT(G137,3)),#REF!,9,FALSE),IF(LEFT(G137,3)="CAB",VLOOKUP(VALUE(RIGHT(G137,3)),'ADM-COMP'!B:J,9,FALSE),IF(LEFT(G137,3)="SEG",VLOOKUP(VALUE(RIGHT(G137,3)),#REF!,9,FALSE),IF(LEFT(G137,3)="CLI",VLOOKUP(VALUE(RIGHT(G137,3)),#REF!,9,FALSE),IF(LEFT(G137,4)="IMPL",VLOOKUP(VALUE(RIGHT(G137,3)),#REF!,9,FALSE),IF(LEFT(G137,4)="SPDA",VLOOKUP(VALUE(RIGHT(G137,3)),'SPDA-COMP'!B:J,9,FALSE),IF(LEFT(G137,4)="SDAI",VLOOKUP(VALUE(RIGHT(G137,3)),#REF!,9,FALSE),IF(LEFT(G137,5)="IMPER",VLOOKUP(VALUE(RIGHT(G137,3)),#REF!,9,FALSE),IF(LEFT(G137,5)="LABOR",VLOOKUP(VALUE(RIGHT(G137,6)),#REF!,4,FALSE))))))))))))))))</f>
        <v>#REF!</v>
      </c>
      <c r="F137" s="31" t="e">
        <f t="shared" si="2"/>
        <v>#REF!</v>
      </c>
      <c r="G137" s="38" t="s">
        <v>521</v>
      </c>
      <c r="H137" s="51"/>
    </row>
    <row r="138" spans="1:10" s="80" customFormat="1">
      <c r="A138" s="37" t="s">
        <v>1037</v>
      </c>
      <c r="B138" s="29" t="e">
        <f>IF(LEFT(G138,3)="ARQ",VLOOKUP(VALUE(RIGHT(G138,3)),#REF!,4,FALSE),IF(LEFT(G138,3)="SCI",VLOOKUP(VALUE(RIGHT(G138,3)),#REF!,4,FALSE),IF(LEFT(G138,3)="SCE",VLOOKUP(VALUE(RIGHT(G138,3)),#REF!,4,FALSE),IF(LEFT(G138,3)="EST",VLOOKUP(VALUE(RIGHT(G138,3)),#REF!,4,FALSE),IF(LEFT(G138,3)="HID",VLOOKUP(VALUE(RIGHT(G138,3)),#REF!,4,FALSE),IF(LEFT(G138,3)="INC",VLOOKUP(VALUE(RIGHT(G138,3)),#REF!,4,FALSE),IF(LEFT(G138,3)="ELE",VLOOKUP(VALUE(RIGHT(G138,3)),#REF!,4,FALSE),IF(LEFT(G138,3)="CAB",VLOOKUP(VALUE(RIGHT(G138,3)),'ADM-COMP'!B:J,4,FALSE),IF(LEFT(G138,3)="SEG",VLOOKUP(VALUE(RIGHT(G138,3)),#REF!,4,FALSE),IF(LEFT(G138,3)="CLI",VLOOKUP(VALUE(RIGHT(G138,3)),#REF!,4,FALSE),IF(LEFT(G138,4)="IMPL",VLOOKUP(VALUE(RIGHT(G138,3)),#REF!,4,FALSE),IF(LEFT(G138,4)="SPDA",VLOOKUP(VALUE(RIGHT(G138,3)),'SPDA-COMP'!B:J,4,FALSE),IF(LEFT(G138,4)="SDAI",VLOOKUP(VALUE(RIGHT(G138,3)),#REF!,4,FALSE),IF(LEFT(G138,5)="IMPER",VLOOKUP(VALUE(RIGHT(G138,3)),#REF!,4,FALSE),IF(LEFT(G138,5)="LABOR",VLOOKUP(VALUE(RIGHT(G138,6)),#REF!,5,FALSE))))))))))))))))</f>
        <v>#REF!</v>
      </c>
      <c r="C138" s="30" t="e">
        <f>IF(LEFT(G138,3)="ARQ",VLOOKUP(VALUE(RIGHT(G138,3)),#REF!,5,FALSE),IF(LEFT(G138,3)="SCI",VLOOKUP(VALUE(RIGHT(G138,3)),#REF!,5,FALSE),IF(LEFT(G138,3)="SCE",VLOOKUP(VALUE(RIGHT(G138,3)),#REF!,5,FALSE),IF(LEFT(G138,3)="EST",VLOOKUP(VALUE(RIGHT(G138,3)),#REF!,5,FALSE),IF(LEFT(G138,3)="HID",VLOOKUP(VALUE(RIGHT(G138,3)),#REF!,5,FALSE),IF(LEFT(G138,3)="INC",VLOOKUP(VALUE(RIGHT(G138,3)),#REF!,5,FALSE),IF(LEFT(G138,3)="ELE",VLOOKUP(VALUE(RIGHT(G138,3)),#REF!,5,FALSE),IF(LEFT(G138,3)="CAB",VLOOKUP(VALUE(RIGHT(G138,3)),'ADM-COMP'!B:J,5,FALSE),IF(LEFT(G138,3)="SEG",VLOOKUP(VALUE(RIGHT(G138,3)),#REF!,5,FALSE),IF(LEFT(G138,3)="CLI",VLOOKUP(VALUE(RIGHT(G138,3)),#REF!,5,FALSE),IF(LEFT(G138,4)="IMPL",VLOOKUP(VALUE(RIGHT(G138,3)),#REF!,5,FALSE),IF(LEFT(G138,4)="SPDA",VLOOKUP(VALUE(RIGHT(G138,3)),'SPDA-COMP'!B:J,5,FALSE),IF(LEFT(G138,4)="SDAI",VLOOKUP(VALUE(RIGHT(G138,3)),#REF!,5,FALSE),IF(LEFT(G138,5)="IMPER",VLOOKUP(VALUE(RIGHT(G138,3)),#REF!,5,FALSE),IF(LEFT(G138,5)="LABOR",VLOOKUP(VALUE(RIGHT(G138,6)),#REF!,6,FALSE))))))))))))))))</f>
        <v>#REF!</v>
      </c>
      <c r="D138" s="74" t="e">
        <f>ROUND(VLOOKUP(A138,#REF!,8,FALSE),2)</f>
        <v>#REF!</v>
      </c>
      <c r="E138" s="74" t="e">
        <f>IF(LEFT(G138,3)="ARQ",VLOOKUP(VALUE(RIGHT(G138,3)),#REF!,9,FALSE),IF(LEFT(G138,3)="SCI",VLOOKUP(VALUE(RIGHT(G138,3)),#REF!,9,FALSE),IF(LEFT(G138,3)="SCE",VLOOKUP(VALUE(RIGHT(G138,3)),#REF!,9,FALSE),IF(LEFT(G138,3)="EST",VLOOKUP(VALUE(RIGHT(G138,3)),#REF!,9,FALSE),IF(LEFT(G138,3)="HID",VLOOKUP(VALUE(RIGHT(G138,3)),#REF!,9,FALSE),IF(LEFT(G138,3)="INC",VLOOKUP(VALUE(RIGHT(G138,3)),#REF!,9,FALSE),IF(LEFT(G138,3)="ELE",VLOOKUP(VALUE(RIGHT(G138,3)),#REF!,9,FALSE),IF(LEFT(G138,3)="CAB",VLOOKUP(VALUE(RIGHT(G138,3)),'ADM-COMP'!B:J,9,FALSE),IF(LEFT(G138,3)="SEG",VLOOKUP(VALUE(RIGHT(G138,3)),#REF!,9,FALSE),IF(LEFT(G138,3)="CLI",VLOOKUP(VALUE(RIGHT(G138,3)),#REF!,9,FALSE),IF(LEFT(G138,4)="IMPL",VLOOKUP(VALUE(RIGHT(G138,3)),#REF!,9,FALSE),IF(LEFT(G138,4)="SPDA",VLOOKUP(VALUE(RIGHT(G138,3)),'SPDA-COMP'!B:J,9,FALSE),IF(LEFT(G138,4)="SDAI",VLOOKUP(VALUE(RIGHT(G138,3)),#REF!,9,FALSE),IF(LEFT(G138,5)="IMPER",VLOOKUP(VALUE(RIGHT(G138,3)),#REF!,9,FALSE),IF(LEFT(G138,5)="LABOR",VLOOKUP(VALUE(RIGHT(G138,6)),#REF!,4,FALSE))))))))))))))))</f>
        <v>#REF!</v>
      </c>
      <c r="F138" s="31" t="e">
        <f t="shared" si="2"/>
        <v>#REF!</v>
      </c>
      <c r="G138" s="152" t="s">
        <v>1026</v>
      </c>
      <c r="H138" s="51"/>
      <c r="I138" s="11"/>
    </row>
    <row r="139" spans="1:10" s="80" customFormat="1" ht="25.5">
      <c r="A139" s="100" t="s">
        <v>1164</v>
      </c>
      <c r="B139" s="29" t="e">
        <f>IF(LEFT(G139,3)="ARQ",VLOOKUP(VALUE(RIGHT(G139,3)),#REF!,4,FALSE),IF(LEFT(G139,3)="SCI",VLOOKUP(VALUE(RIGHT(G139,3)),#REF!,4,FALSE),IF(LEFT(G139,3)="SCE",VLOOKUP(VALUE(RIGHT(G139,3)),#REF!,4,FALSE),IF(LEFT(G139,3)="EST",VLOOKUP(VALUE(RIGHT(G139,3)),#REF!,4,FALSE),IF(LEFT(G139,3)="HID",VLOOKUP(VALUE(RIGHT(G139,3)),#REF!,4,FALSE),IF(LEFT(G139,3)="INC",VLOOKUP(VALUE(RIGHT(G139,3)),#REF!,4,FALSE),IF(LEFT(G139,3)="ELE",VLOOKUP(VALUE(RIGHT(G139,3)),#REF!,4,FALSE),IF(LEFT(G139,3)="CAB",VLOOKUP(VALUE(RIGHT(G139,3)),'ADM-COMP'!B:J,4,FALSE),IF(LEFT(G139,3)="SEG",VLOOKUP(VALUE(RIGHT(G139,3)),#REF!,4,FALSE),IF(LEFT(G139,3)="CLI",VLOOKUP(VALUE(RIGHT(G139,3)),#REF!,4,FALSE),IF(LEFT(G139,4)="IMPL",VLOOKUP(VALUE(RIGHT(G139,3)),#REF!,4,FALSE),IF(LEFT(G139,4)="SPDA",VLOOKUP(VALUE(RIGHT(G139,3)),'SPDA-COMP'!B:J,4,FALSE),IF(LEFT(G139,4)="SDAI",VLOOKUP(VALUE(RIGHT(G139,3)),#REF!,4,FALSE),IF(LEFT(G139,5)="IMPER",VLOOKUP(VALUE(RIGHT(G139,3)),#REF!,4,FALSE),IF(LEFT(G139,5)="LABOR",VLOOKUP(VALUE(RIGHT(G139,6)),#REF!,5,FALSE))))))))))))))))</f>
        <v>#REF!</v>
      </c>
      <c r="C139" s="30" t="e">
        <f>IF(LEFT(G139,3)="ARQ",VLOOKUP(VALUE(RIGHT(G139,3)),#REF!,5,FALSE),IF(LEFT(G139,3)="SCI",VLOOKUP(VALUE(RIGHT(G139,3)),#REF!,5,FALSE),IF(LEFT(G139,3)="SCE",VLOOKUP(VALUE(RIGHT(G139,3)),#REF!,5,FALSE),IF(LEFT(G139,3)="EST",VLOOKUP(VALUE(RIGHT(G139,3)),#REF!,5,FALSE),IF(LEFT(G139,3)="HID",VLOOKUP(VALUE(RIGHT(G139,3)),#REF!,5,FALSE),IF(LEFT(G139,3)="INC",VLOOKUP(VALUE(RIGHT(G139,3)),#REF!,5,FALSE),IF(LEFT(G139,3)="ELE",VLOOKUP(VALUE(RIGHT(G139,3)),#REF!,5,FALSE),IF(LEFT(G139,3)="CAB",VLOOKUP(VALUE(RIGHT(G139,3)),'ADM-COMP'!B:J,5,FALSE),IF(LEFT(G139,3)="SEG",VLOOKUP(VALUE(RIGHT(G139,3)),#REF!,5,FALSE),IF(LEFT(G139,3)="CLI",VLOOKUP(VALUE(RIGHT(G139,3)),#REF!,5,FALSE),IF(LEFT(G139,4)="IMPL",VLOOKUP(VALUE(RIGHT(G139,3)),#REF!,5,FALSE),IF(LEFT(G139,4)="SPDA",VLOOKUP(VALUE(RIGHT(G139,3)),'SPDA-COMP'!B:J,5,FALSE),IF(LEFT(G139,4)="SDAI",VLOOKUP(VALUE(RIGHT(G139,3)),#REF!,5,FALSE),IF(LEFT(G139,5)="IMPER",VLOOKUP(VALUE(RIGHT(G139,3)),#REF!,5,FALSE),IF(LEFT(G139,5)="LABOR",VLOOKUP(VALUE(RIGHT(G139,6)),#REF!,6,FALSE))))))))))))))))</f>
        <v>#REF!</v>
      </c>
      <c r="D139" s="74" t="e">
        <f>ROUND(VLOOKUP(A139,#REF!,8,FALSE),2)</f>
        <v>#REF!</v>
      </c>
      <c r="E139" s="74" t="e">
        <f>IF(LEFT(G139,3)="ARQ",VLOOKUP(VALUE(RIGHT(G139,3)),#REF!,9,FALSE),IF(LEFT(G139,3)="SCI",VLOOKUP(VALUE(RIGHT(G139,3)),#REF!,9,FALSE),IF(LEFT(G139,3)="SCE",VLOOKUP(VALUE(RIGHT(G139,3)),#REF!,9,FALSE),IF(LEFT(G139,3)="EST",VLOOKUP(VALUE(RIGHT(G139,3)),#REF!,9,FALSE),IF(LEFT(G139,3)="HID",VLOOKUP(VALUE(RIGHT(G139,3)),#REF!,9,FALSE),IF(LEFT(G139,3)="INC",VLOOKUP(VALUE(RIGHT(G139,3)),#REF!,9,FALSE),IF(LEFT(G139,3)="ELE",VLOOKUP(VALUE(RIGHT(G139,3)),#REF!,9,FALSE),IF(LEFT(G139,3)="CAB",VLOOKUP(VALUE(RIGHT(G139,3)),'ADM-COMP'!B:J,9,FALSE),IF(LEFT(G139,3)="SEG",VLOOKUP(VALUE(RIGHT(G139,3)),#REF!,9,FALSE),IF(LEFT(G139,3)="CLI",VLOOKUP(VALUE(RIGHT(G139,3)),#REF!,9,FALSE),IF(LEFT(G139,4)="IMPL",VLOOKUP(VALUE(RIGHT(G139,3)),#REF!,9,FALSE),IF(LEFT(G139,4)="SPDA",VLOOKUP(VALUE(RIGHT(G139,3)),'SPDA-COMP'!B:J,9,FALSE),IF(LEFT(G139,4)="SDAI",VLOOKUP(VALUE(RIGHT(G139,3)),#REF!,9,FALSE),IF(LEFT(G139,5)="IMPER",VLOOKUP(VALUE(RIGHT(G139,3)),#REF!,9,FALSE),IF(LEFT(G139,5)="LABOR",VLOOKUP(VALUE(RIGHT(G139,6)),#REF!,4,FALSE))))))))))))))))</f>
        <v>#REF!</v>
      </c>
      <c r="F139" s="31" t="e">
        <f t="shared" si="2"/>
        <v>#REF!</v>
      </c>
      <c r="G139" s="152" t="s">
        <v>1192</v>
      </c>
      <c r="H139" s="51" t="s">
        <v>1202</v>
      </c>
      <c r="I139" s="11"/>
    </row>
    <row r="140" spans="1:10" s="80" customFormat="1">
      <c r="A140" s="140" t="s">
        <v>1054</v>
      </c>
      <c r="B140" s="29" t="e">
        <f>IF(LEFT(G140,3)="ARQ",VLOOKUP(VALUE(RIGHT(G140,3)),#REF!,4,FALSE),IF(LEFT(G140,3)="SCI",VLOOKUP(VALUE(RIGHT(G140,3)),#REF!,4,FALSE),IF(LEFT(G140,3)="SCE",VLOOKUP(VALUE(RIGHT(G140,3)),#REF!,4,FALSE),IF(LEFT(G140,3)="EST",VLOOKUP(VALUE(RIGHT(G140,3)),#REF!,4,FALSE),IF(LEFT(G140,3)="HID",VLOOKUP(VALUE(RIGHT(G140,3)),#REF!,4,FALSE),IF(LEFT(G140,3)="INC",VLOOKUP(VALUE(RIGHT(G140,3)),#REF!,4,FALSE),IF(LEFT(G140,3)="ELE",VLOOKUP(VALUE(RIGHT(G140,3)),#REF!,4,FALSE),IF(LEFT(G140,3)="CAB",VLOOKUP(VALUE(RIGHT(G140,3)),'ADM-COMP'!B:J,4,FALSE),IF(LEFT(G140,3)="SEG",VLOOKUP(VALUE(RIGHT(G140,3)),#REF!,4,FALSE),IF(LEFT(G140,3)="CLI",VLOOKUP(VALUE(RIGHT(G140,3)),#REF!,4,FALSE),IF(LEFT(G140,4)="IMPL",VLOOKUP(VALUE(RIGHT(G140,3)),#REF!,4,FALSE),IF(LEFT(G140,4)="SPDA",VLOOKUP(VALUE(RIGHT(G140,3)),'SPDA-COMP'!B:J,4,FALSE),IF(LEFT(G140,4)="SDAI",VLOOKUP(VALUE(RIGHT(G140,3)),#REF!,4,FALSE),IF(LEFT(G140,5)="IMPER",VLOOKUP(VALUE(RIGHT(G140,3)),#REF!,4,FALSE),IF(LEFT(G140,5)="LABOR",VLOOKUP(VALUE(RIGHT(G140,6)),#REF!,5,FALSE))))))))))))))))</f>
        <v>#REF!</v>
      </c>
      <c r="C140" s="30" t="e">
        <f>IF(LEFT(G140,3)="ARQ",VLOOKUP(VALUE(RIGHT(G140,3)),#REF!,5,FALSE),IF(LEFT(G140,3)="SCI",VLOOKUP(VALUE(RIGHT(G140,3)),#REF!,5,FALSE),IF(LEFT(G140,3)="SCE",VLOOKUP(VALUE(RIGHT(G140,3)),#REF!,5,FALSE),IF(LEFT(G140,3)="EST",VLOOKUP(VALUE(RIGHT(G140,3)),#REF!,5,FALSE),IF(LEFT(G140,3)="HID",VLOOKUP(VALUE(RIGHT(G140,3)),#REF!,5,FALSE),IF(LEFT(G140,3)="INC",VLOOKUP(VALUE(RIGHT(G140,3)),#REF!,5,FALSE),IF(LEFT(G140,3)="ELE",VLOOKUP(VALUE(RIGHT(G140,3)),#REF!,5,FALSE),IF(LEFT(G140,3)="CAB",VLOOKUP(VALUE(RIGHT(G140,3)),'ADM-COMP'!B:J,5,FALSE),IF(LEFT(G140,3)="SEG",VLOOKUP(VALUE(RIGHT(G140,3)),#REF!,5,FALSE),IF(LEFT(G140,3)="CLI",VLOOKUP(VALUE(RIGHT(G140,3)),#REF!,5,FALSE),IF(LEFT(G140,4)="IMPL",VLOOKUP(VALUE(RIGHT(G140,3)),#REF!,5,FALSE),IF(LEFT(G140,4)="SPDA",VLOOKUP(VALUE(RIGHT(G140,3)),'SPDA-COMP'!B:J,5,FALSE),IF(LEFT(G140,4)="SDAI",VLOOKUP(VALUE(RIGHT(G140,3)),#REF!,5,FALSE),IF(LEFT(G140,5)="IMPER",VLOOKUP(VALUE(RIGHT(G140,3)),#REF!,5,FALSE),IF(LEFT(G140,5)="LABOR",VLOOKUP(VALUE(RIGHT(G140,6)),#REF!,6,FALSE))))))))))))))))</f>
        <v>#REF!</v>
      </c>
      <c r="D140" s="74" t="e">
        <f>ROUND(VLOOKUP(A140,#REF!,8,FALSE),2)</f>
        <v>#REF!</v>
      </c>
      <c r="E140" s="74" t="e">
        <f>IF(LEFT(G140,3)="ARQ",VLOOKUP(VALUE(RIGHT(G140,3)),#REF!,9,FALSE),IF(LEFT(G140,3)="SCI",VLOOKUP(VALUE(RIGHT(G140,3)),#REF!,9,FALSE),IF(LEFT(G140,3)="SCE",VLOOKUP(VALUE(RIGHT(G140,3)),#REF!,9,FALSE),IF(LEFT(G140,3)="EST",VLOOKUP(VALUE(RIGHT(G140,3)),#REF!,9,FALSE),IF(LEFT(G140,3)="HID",VLOOKUP(VALUE(RIGHT(G140,3)),#REF!,9,FALSE),IF(LEFT(G140,3)="INC",VLOOKUP(VALUE(RIGHT(G140,3)),#REF!,9,FALSE),IF(LEFT(G140,3)="ELE",VLOOKUP(VALUE(RIGHT(G140,3)),#REF!,9,FALSE),IF(LEFT(G140,3)="CAB",VLOOKUP(VALUE(RIGHT(G140,3)),'ADM-COMP'!B:J,9,FALSE),IF(LEFT(G140,3)="SEG",VLOOKUP(VALUE(RIGHT(G140,3)),#REF!,9,FALSE),IF(LEFT(G140,3)="CLI",VLOOKUP(VALUE(RIGHT(G140,3)),#REF!,9,FALSE),IF(LEFT(G140,4)="IMPL",VLOOKUP(VALUE(RIGHT(G140,3)),#REF!,9,FALSE),IF(LEFT(G140,4)="SPDA",VLOOKUP(VALUE(RIGHT(G140,3)),'SPDA-COMP'!B:J,9,FALSE),IF(LEFT(G140,4)="SDAI",VLOOKUP(VALUE(RIGHT(G140,3)),#REF!,9,FALSE),IF(LEFT(G140,5)="IMPER",VLOOKUP(VALUE(RIGHT(G140,3)),#REF!,9,FALSE),IF(LEFT(G140,5)="LABOR",VLOOKUP(VALUE(RIGHT(G140,6)),#REF!,4,FALSE))))))))))))))))</f>
        <v>#REF!</v>
      </c>
      <c r="F140" s="31" t="e">
        <f t="shared" si="2"/>
        <v>#REF!</v>
      </c>
      <c r="G140" s="152" t="s">
        <v>1083</v>
      </c>
      <c r="H140" s="51"/>
      <c r="I140" s="11"/>
    </row>
    <row r="141" spans="1:10" s="80" customFormat="1" collapsed="1">
      <c r="A141" s="37" t="s">
        <v>336</v>
      </c>
      <c r="B141" s="29" t="e">
        <f>IF(LEFT(G141,3)="ARQ",VLOOKUP(VALUE(RIGHT(G141,3)),#REF!,4,FALSE),IF(LEFT(G141,3)="SCI",VLOOKUP(VALUE(RIGHT(G141,3)),#REF!,4,FALSE),IF(LEFT(G141,3)="SCE",VLOOKUP(VALUE(RIGHT(G141,3)),#REF!,4,FALSE),IF(LEFT(G141,3)="EST",VLOOKUP(VALUE(RIGHT(G141,3)),#REF!,4,FALSE),IF(LEFT(G141,3)="HID",VLOOKUP(VALUE(RIGHT(G141,3)),#REF!,4,FALSE),IF(LEFT(G141,3)="INC",VLOOKUP(VALUE(RIGHT(G141,3)),#REF!,4,FALSE),IF(LEFT(G141,3)="ELE",VLOOKUP(VALUE(RIGHT(G141,3)),#REF!,4,FALSE),IF(LEFT(G141,3)="CAB",VLOOKUP(VALUE(RIGHT(G141,3)),'ADM-COMP'!B:J,4,FALSE),IF(LEFT(G141,3)="SEG",VLOOKUP(VALUE(RIGHT(G141,3)),#REF!,4,FALSE),IF(LEFT(G141,3)="CLI",VLOOKUP(VALUE(RIGHT(G141,3)),#REF!,4,FALSE),IF(LEFT(G141,4)="IMPL",VLOOKUP(VALUE(RIGHT(G141,3)),#REF!,4,FALSE),IF(LEFT(G141,4)="SPDA",VLOOKUP(VALUE(RIGHT(G141,3)),'SPDA-COMP'!B:J,4,FALSE),IF(LEFT(G141,4)="SDAI",VLOOKUP(VALUE(RIGHT(G141,3)),#REF!,4,FALSE),IF(LEFT(G141,5)="IMPER",VLOOKUP(VALUE(RIGHT(G141,3)),#REF!,4,FALSE),IF(LEFT(G141,5)="LABOR",VLOOKUP(VALUE(RIGHT(G141,6)),#REF!,5,FALSE))))))))))))))))</f>
        <v>#REF!</v>
      </c>
      <c r="C141" s="30" t="e">
        <f>IF(LEFT(G141,3)="ARQ",VLOOKUP(VALUE(RIGHT(G141,3)),#REF!,5,FALSE),IF(LEFT(G141,3)="SCI",VLOOKUP(VALUE(RIGHT(G141,3)),#REF!,5,FALSE),IF(LEFT(G141,3)="SCE",VLOOKUP(VALUE(RIGHT(G141,3)),#REF!,5,FALSE),IF(LEFT(G141,3)="EST",VLOOKUP(VALUE(RIGHT(G141,3)),#REF!,5,FALSE),IF(LEFT(G141,3)="HID",VLOOKUP(VALUE(RIGHT(G141,3)),#REF!,5,FALSE),IF(LEFT(G141,3)="INC",VLOOKUP(VALUE(RIGHT(G141,3)),#REF!,5,FALSE),IF(LEFT(G141,3)="ELE",VLOOKUP(VALUE(RIGHT(G141,3)),#REF!,5,FALSE),IF(LEFT(G141,3)="CAB",VLOOKUP(VALUE(RIGHT(G141,3)),'ADM-COMP'!B:J,5,FALSE),IF(LEFT(G141,3)="SEG",VLOOKUP(VALUE(RIGHT(G141,3)),#REF!,5,FALSE),IF(LEFT(G141,3)="CLI",VLOOKUP(VALUE(RIGHT(G141,3)),#REF!,5,FALSE),IF(LEFT(G141,4)="IMPL",VLOOKUP(VALUE(RIGHT(G141,3)),#REF!,5,FALSE),IF(LEFT(G141,4)="SPDA",VLOOKUP(VALUE(RIGHT(G141,3)),'SPDA-COMP'!B:J,5,FALSE),IF(LEFT(G141,4)="SDAI",VLOOKUP(VALUE(RIGHT(G141,3)),#REF!,5,FALSE),IF(LEFT(G141,5)="IMPER",VLOOKUP(VALUE(RIGHT(G141,3)),#REF!,5,FALSE),IF(LEFT(G141,5)="LABOR",VLOOKUP(VALUE(RIGHT(G141,6)),#REF!,6,FALSE))))))))))))))))</f>
        <v>#REF!</v>
      </c>
      <c r="D141" s="74" t="e">
        <f>ROUND(VLOOKUP(A141,#REF!,8,FALSE),2)</f>
        <v>#REF!</v>
      </c>
      <c r="E141" s="74" t="e">
        <f>IF(LEFT(G141,3)="ARQ",VLOOKUP(VALUE(RIGHT(G141,3)),#REF!,9,FALSE),IF(LEFT(G141,3)="SCI",VLOOKUP(VALUE(RIGHT(G141,3)),#REF!,9,FALSE),IF(LEFT(G141,3)="SCE",VLOOKUP(VALUE(RIGHT(G141,3)),#REF!,9,FALSE),IF(LEFT(G141,3)="EST",VLOOKUP(VALUE(RIGHT(G141,3)),#REF!,9,FALSE),IF(LEFT(G141,3)="HID",VLOOKUP(VALUE(RIGHT(G141,3)),#REF!,9,FALSE),IF(LEFT(G141,3)="INC",VLOOKUP(VALUE(RIGHT(G141,3)),#REF!,9,FALSE),IF(LEFT(G141,3)="ELE",VLOOKUP(VALUE(RIGHT(G141,3)),#REF!,9,FALSE),IF(LEFT(G141,3)="CAB",VLOOKUP(VALUE(RIGHT(G141,3)),'ADM-COMP'!B:J,9,FALSE),IF(LEFT(G141,3)="SEG",VLOOKUP(VALUE(RIGHT(G141,3)),#REF!,9,FALSE),IF(LEFT(G141,3)="CLI",VLOOKUP(VALUE(RIGHT(G141,3)),#REF!,9,FALSE),IF(LEFT(G141,4)="IMPL",VLOOKUP(VALUE(RIGHT(G141,3)),#REF!,9,FALSE),IF(LEFT(G141,4)="SPDA",VLOOKUP(VALUE(RIGHT(G141,3)),'SPDA-COMP'!B:J,9,FALSE),IF(LEFT(G141,4)="SDAI",VLOOKUP(VALUE(RIGHT(G141,3)),#REF!,9,FALSE),IF(LEFT(G141,5)="IMPER",VLOOKUP(VALUE(RIGHT(G141,3)),#REF!,9,FALSE),IF(LEFT(G141,5)="LABOR",VLOOKUP(VALUE(RIGHT(G141,6)),#REF!,4,FALSE))))))))))))))))</f>
        <v>#REF!</v>
      </c>
      <c r="F141" s="31" t="e">
        <f t="shared" si="2"/>
        <v>#REF!</v>
      </c>
      <c r="G141" s="152" t="s">
        <v>337</v>
      </c>
      <c r="H141" s="51"/>
    </row>
    <row r="142" spans="1:10" s="80" customFormat="1">
      <c r="A142" s="85" t="s">
        <v>875</v>
      </c>
      <c r="B142" s="29" t="e">
        <f>IF(LEFT(G142,3)="ARQ",VLOOKUP(VALUE(RIGHT(G142,3)),#REF!,4,FALSE),IF(LEFT(G142,3)="SCI",VLOOKUP(VALUE(RIGHT(G142,3)),#REF!,4,FALSE),IF(LEFT(G142,3)="SCE",VLOOKUP(VALUE(RIGHT(G142,3)),#REF!,4,FALSE),IF(LEFT(G142,3)="EST",VLOOKUP(VALUE(RIGHT(G142,3)),#REF!,4,FALSE),IF(LEFT(G142,3)="HID",VLOOKUP(VALUE(RIGHT(G142,3)),#REF!,4,FALSE),IF(LEFT(G142,3)="INC",VLOOKUP(VALUE(RIGHT(G142,3)),#REF!,4,FALSE),IF(LEFT(G142,3)="ELE",VLOOKUP(VALUE(RIGHT(G142,3)),#REF!,4,FALSE),IF(LEFT(G142,3)="CAB",VLOOKUP(VALUE(RIGHT(G142,3)),'ADM-COMP'!B:J,4,FALSE),IF(LEFT(G142,3)="SEG",VLOOKUP(VALUE(RIGHT(G142,3)),#REF!,4,FALSE),IF(LEFT(G142,3)="CLI",VLOOKUP(VALUE(RIGHT(G142,3)),#REF!,4,FALSE),IF(LEFT(G142,4)="IMPL",VLOOKUP(VALUE(RIGHT(G142,3)),#REF!,4,FALSE),IF(LEFT(G142,4)="SPDA",VLOOKUP(VALUE(RIGHT(G142,3)),'SPDA-COMP'!B:J,4,FALSE),IF(LEFT(G142,4)="SDAI",VLOOKUP(VALUE(RIGHT(G142,3)),#REF!,4,FALSE),IF(LEFT(G142,5)="IMPER",VLOOKUP(VALUE(RIGHT(G142,3)),#REF!,4,FALSE),IF(LEFT(G142,5)="LABOR",VLOOKUP(VALUE(RIGHT(G142,6)),#REF!,5,FALSE))))))))))))))))</f>
        <v>#REF!</v>
      </c>
      <c r="C142" s="30" t="e">
        <f>IF(LEFT(G142,3)="ARQ",VLOOKUP(VALUE(RIGHT(G142,3)),#REF!,5,FALSE),IF(LEFT(G142,3)="SCI",VLOOKUP(VALUE(RIGHT(G142,3)),#REF!,5,FALSE),IF(LEFT(G142,3)="SCE",VLOOKUP(VALUE(RIGHT(G142,3)),#REF!,5,FALSE),IF(LEFT(G142,3)="EST",VLOOKUP(VALUE(RIGHT(G142,3)),#REF!,5,FALSE),IF(LEFT(G142,3)="HID",VLOOKUP(VALUE(RIGHT(G142,3)),#REF!,5,FALSE),IF(LEFT(G142,3)="INC",VLOOKUP(VALUE(RIGHT(G142,3)),#REF!,5,FALSE),IF(LEFT(G142,3)="ELE",VLOOKUP(VALUE(RIGHT(G142,3)),#REF!,5,FALSE),IF(LEFT(G142,3)="CAB",VLOOKUP(VALUE(RIGHT(G142,3)),'ADM-COMP'!B:J,5,FALSE),IF(LEFT(G142,3)="SEG",VLOOKUP(VALUE(RIGHT(G142,3)),#REF!,5,FALSE),IF(LEFT(G142,3)="CLI",VLOOKUP(VALUE(RIGHT(G142,3)),#REF!,5,FALSE),IF(LEFT(G142,4)="IMPL",VLOOKUP(VALUE(RIGHT(G142,3)),#REF!,5,FALSE),IF(LEFT(G142,4)="SPDA",VLOOKUP(VALUE(RIGHT(G142,3)),'SPDA-COMP'!B:J,5,FALSE),IF(LEFT(G142,4)="SDAI",VLOOKUP(VALUE(RIGHT(G142,3)),#REF!,5,FALSE),IF(LEFT(G142,5)="IMPER",VLOOKUP(VALUE(RIGHT(G142,3)),#REF!,5,FALSE),IF(LEFT(G142,5)="LABOR",VLOOKUP(VALUE(RIGHT(G142,6)),#REF!,6,FALSE))))))))))))))))</f>
        <v>#REF!</v>
      </c>
      <c r="D142" s="74" t="e">
        <f>ROUND(VLOOKUP(A142,#REF!,8,FALSE),2)</f>
        <v>#REF!</v>
      </c>
      <c r="E142" s="74" t="e">
        <f>IF(LEFT(G142,3)="ARQ",VLOOKUP(VALUE(RIGHT(G142,3)),#REF!,9,FALSE),IF(LEFT(G142,3)="SCI",VLOOKUP(VALUE(RIGHT(G142,3)),#REF!,9,FALSE),IF(LEFT(G142,3)="SCE",VLOOKUP(VALUE(RIGHT(G142,3)),#REF!,9,FALSE),IF(LEFT(G142,3)="EST",VLOOKUP(VALUE(RIGHT(G142,3)),#REF!,9,FALSE),IF(LEFT(G142,3)="HID",VLOOKUP(VALUE(RIGHT(G142,3)),#REF!,9,FALSE),IF(LEFT(G142,3)="INC",VLOOKUP(VALUE(RIGHT(G142,3)),#REF!,9,FALSE),IF(LEFT(G142,3)="ELE",VLOOKUP(VALUE(RIGHT(G142,3)),#REF!,9,FALSE),IF(LEFT(G142,3)="CAB",VLOOKUP(VALUE(RIGHT(G142,3)),'ADM-COMP'!B:J,9,FALSE),IF(LEFT(G142,3)="SEG",VLOOKUP(VALUE(RIGHT(G142,3)),#REF!,9,FALSE),IF(LEFT(G142,3)="CLI",VLOOKUP(VALUE(RIGHT(G142,3)),#REF!,9,FALSE),IF(LEFT(G142,4)="IMPL",VLOOKUP(VALUE(RIGHT(G142,3)),#REF!,9,FALSE),IF(LEFT(G142,4)="SPDA",VLOOKUP(VALUE(RIGHT(G142,3)),'SPDA-COMP'!B:J,9,FALSE),IF(LEFT(G142,4)="SDAI",VLOOKUP(VALUE(RIGHT(G142,3)),#REF!,9,FALSE),IF(LEFT(G142,5)="IMPER",VLOOKUP(VALUE(RIGHT(G142,3)),#REF!,9,FALSE),IF(LEFT(G142,5)="LABOR",VLOOKUP(VALUE(RIGHT(G142,6)),#REF!,4,FALSE))))))))))))))))</f>
        <v>#REF!</v>
      </c>
      <c r="F142" s="31" t="e">
        <f t="shared" si="2"/>
        <v>#REF!</v>
      </c>
      <c r="G142" s="84" t="s">
        <v>652</v>
      </c>
      <c r="H142" s="51"/>
      <c r="I142" s="11" t="s">
        <v>1203</v>
      </c>
    </row>
    <row r="143" spans="1:10" s="80" customFormat="1" ht="63.75">
      <c r="A143" s="100" t="s">
        <v>196</v>
      </c>
      <c r="B143" s="86" t="s">
        <v>1355</v>
      </c>
      <c r="C143" s="30" t="e">
        <f>IF(LEFT(G143,3)="ARQ",VLOOKUP(VALUE(RIGHT(G143,3)),#REF!,5,FALSE),IF(LEFT(G143,3)="SCI",VLOOKUP(VALUE(RIGHT(G143,3)),#REF!,5,FALSE),IF(LEFT(G143,3)="SCE",VLOOKUP(VALUE(RIGHT(G143,3)),#REF!,5,FALSE),IF(LEFT(G143,3)="EST",VLOOKUP(VALUE(RIGHT(G143,3)),#REF!,5,FALSE),IF(LEFT(G143,3)="HID",VLOOKUP(VALUE(RIGHT(G143,3)),#REF!,5,FALSE),IF(LEFT(G143,3)="INC",VLOOKUP(VALUE(RIGHT(G143,3)),#REF!,5,FALSE),IF(LEFT(G143,3)="ELE",VLOOKUP(VALUE(RIGHT(G143,3)),#REF!,5,FALSE),IF(LEFT(G143,3)="CAB",VLOOKUP(VALUE(RIGHT(G143,3)),'ADM-COMP'!B:J,5,FALSE),IF(LEFT(G143,3)="SEG",VLOOKUP(VALUE(RIGHT(G143,3)),#REF!,5,FALSE),IF(LEFT(G143,3)="CLI",VLOOKUP(VALUE(RIGHT(G143,3)),#REF!,5,FALSE),IF(LEFT(G143,4)="IMPL",VLOOKUP(VALUE(RIGHT(G143,3)),#REF!,5,FALSE),IF(LEFT(G143,4)="SPDA",VLOOKUP(VALUE(RIGHT(G143,3)),'SPDA-COMP'!B:J,5,FALSE),IF(LEFT(G143,4)="SDAI",VLOOKUP(VALUE(RIGHT(G143,3)),#REF!,5,FALSE),IF(LEFT(G143,5)="IMPER",VLOOKUP(VALUE(RIGHT(G143,3)),#REF!,5,FALSE),IF(LEFT(G143,5)="LABOR",VLOOKUP(VALUE(RIGHT(G143,6)),#REF!,6,FALSE))))))))))))))))</f>
        <v>#REF!</v>
      </c>
      <c r="D143" s="74" t="e">
        <f>ROUND(VLOOKUP(A143,#REF!,8,FALSE),2)</f>
        <v>#REF!</v>
      </c>
      <c r="E143" s="130" t="e">
        <f>IF(LEFT(G143,3)="ARQ",VLOOKUP(VALUE(RIGHT(G143,3)),#REF!,9,FALSE),IF(LEFT(G143,3)="SCI",VLOOKUP(VALUE(RIGHT(G143,3)),#REF!,9,FALSE),IF(LEFT(G143,3)="SCE",VLOOKUP(VALUE(RIGHT(G143,3)),#REF!,9,FALSE),IF(LEFT(G143,3)="EST",VLOOKUP(VALUE(RIGHT(G143,3)),#REF!,9,FALSE),IF(LEFT(G143,3)="HID",VLOOKUP(VALUE(RIGHT(G143,3)),#REF!,9,FALSE),IF(LEFT(G143,3)="INC",VLOOKUP(VALUE(RIGHT(G143,3)),#REF!,9,FALSE),IF(LEFT(G143,3)="ELE",VLOOKUP(VALUE(RIGHT(G143,3)),#REF!,9,FALSE),IF(LEFT(G143,3)="CAB",VLOOKUP(VALUE(RIGHT(G143,3)),'ADM-COMP'!B:J,9,FALSE),IF(LEFT(G143,3)="SEG",VLOOKUP(VALUE(RIGHT(G143,3)),#REF!,9,FALSE),IF(LEFT(G143,3)="CLI",VLOOKUP(VALUE(RIGHT(G143,3)),#REF!,9,FALSE),IF(LEFT(G143,4)="IMPL",VLOOKUP(VALUE(RIGHT(G143,3)),#REF!,9,FALSE),IF(LEFT(G143,4)="SPDA",VLOOKUP(VALUE(RIGHT(G143,3)),'SPDA-COMP'!B:J,9,FALSE),IF(LEFT(G143,4)="SDAI",VLOOKUP(VALUE(RIGHT(G143,3)),#REF!,9,FALSE),IF(LEFT(G143,5)="IMPER",VLOOKUP(VALUE(RIGHT(G143,3)),#REF!,9,FALSE),IF(LEFT(G143,5)="LABOR",VLOOKUP(VALUE(RIGHT(G143,6)),#REF!,4,FALSE))))))))))))))))</f>
        <v>#REF!</v>
      </c>
      <c r="F143" s="31" t="e">
        <f t="shared" si="2"/>
        <v>#REF!</v>
      </c>
      <c r="G143" s="152" t="s">
        <v>1362</v>
      </c>
      <c r="H143" s="51"/>
      <c r="I143" s="11" t="s">
        <v>1204</v>
      </c>
    </row>
    <row r="144" spans="1:10" s="80" customFormat="1">
      <c r="A144" s="37" t="s">
        <v>1247</v>
      </c>
      <c r="B144" s="29" t="e">
        <f>IF(LEFT(G144,3)="ARQ",VLOOKUP(VALUE(RIGHT(G144,3)),#REF!,4,FALSE),IF(LEFT(G144,3)="SCI",VLOOKUP(VALUE(RIGHT(G144,3)),#REF!,4,FALSE),IF(LEFT(G144,3)="SCE",VLOOKUP(VALUE(RIGHT(G144,3)),#REF!,4,FALSE),IF(LEFT(G144,3)="EST",VLOOKUP(VALUE(RIGHT(G144,3)),#REF!,4,FALSE),IF(LEFT(G144,3)="HID",VLOOKUP(VALUE(RIGHT(G144,3)),#REF!,4,FALSE),IF(LEFT(G144,3)="INC",VLOOKUP(VALUE(RIGHT(G144,3)),#REF!,4,FALSE),IF(LEFT(G144,3)="ELE",VLOOKUP(VALUE(RIGHT(G144,3)),#REF!,4,FALSE),IF(LEFT(G144,3)="CAB",VLOOKUP(VALUE(RIGHT(G144,3)),'ADM-COMP'!B:J,4,FALSE),IF(LEFT(G144,3)="SEG",VLOOKUP(VALUE(RIGHT(G144,3)),#REF!,4,FALSE),IF(LEFT(G144,3)="CLI",VLOOKUP(VALUE(RIGHT(G144,3)),#REF!,4,FALSE),IF(LEFT(G144,4)="IMPL",VLOOKUP(VALUE(RIGHT(G144,3)),#REF!,4,FALSE),IF(LEFT(G144,4)="SPDA",VLOOKUP(VALUE(RIGHT(G144,3)),'SPDA-COMP'!B:J,4,FALSE),IF(LEFT(G144,4)="SDAI",VLOOKUP(VALUE(RIGHT(G144,3)),#REF!,4,FALSE),IF(LEFT(G144,5)="IMPER",VLOOKUP(VALUE(RIGHT(G144,3)),#REF!,4,FALSE),IF(LEFT(G144,5)="LABOR",VLOOKUP(VALUE(RIGHT(G144,6)),#REF!,5,FALSE))))))))))))))))</f>
        <v>#REF!</v>
      </c>
      <c r="C144" s="30" t="e">
        <f>IF(LEFT(G144,3)="ARQ",VLOOKUP(VALUE(RIGHT(G144,3)),#REF!,5,FALSE),IF(LEFT(G144,3)="SCI",VLOOKUP(VALUE(RIGHT(G144,3)),#REF!,5,FALSE),IF(LEFT(G144,3)="SCE",VLOOKUP(VALUE(RIGHT(G144,3)),#REF!,5,FALSE),IF(LEFT(G144,3)="EST",VLOOKUP(VALUE(RIGHT(G144,3)),#REF!,5,FALSE),IF(LEFT(G144,3)="HID",VLOOKUP(VALUE(RIGHT(G144,3)),#REF!,5,FALSE),IF(LEFT(G144,3)="INC",VLOOKUP(VALUE(RIGHT(G144,3)),#REF!,5,FALSE),IF(LEFT(G144,3)="ELE",VLOOKUP(VALUE(RIGHT(G144,3)),#REF!,5,FALSE),IF(LEFT(G144,3)="CAB",VLOOKUP(VALUE(RIGHT(G144,3)),'ADM-COMP'!B:J,5,FALSE),IF(LEFT(G144,3)="SEG",VLOOKUP(VALUE(RIGHT(G144,3)),#REF!,5,FALSE),IF(LEFT(G144,3)="CLI",VLOOKUP(VALUE(RIGHT(G144,3)),#REF!,5,FALSE),IF(LEFT(G144,4)="IMPL",VLOOKUP(VALUE(RIGHT(G144,3)),#REF!,5,FALSE),IF(LEFT(G144,4)="SPDA",VLOOKUP(VALUE(RIGHT(G144,3)),'SPDA-COMP'!B:J,5,FALSE),IF(LEFT(G144,4)="SDAI",VLOOKUP(VALUE(RIGHT(G144,3)),#REF!,5,FALSE),IF(LEFT(G144,5)="IMPER",VLOOKUP(VALUE(RIGHT(G144,3)),#REF!,5,FALSE),IF(LEFT(G144,5)="LABOR",VLOOKUP(VALUE(RIGHT(G144,6)),#REF!,6,FALSE))))))))))))))))</f>
        <v>#REF!</v>
      </c>
      <c r="D144" s="74" t="e">
        <f>ROUND(VLOOKUP(A144,#REF!,8,FALSE),2)</f>
        <v>#REF!</v>
      </c>
      <c r="E144" s="74" t="e">
        <f>IF(LEFT(G144,3)="ARQ",VLOOKUP(VALUE(RIGHT(G144,3)),#REF!,9,FALSE),IF(LEFT(G144,3)="SCI",VLOOKUP(VALUE(RIGHT(G144,3)),#REF!,9,FALSE),IF(LEFT(G144,3)="SCE",VLOOKUP(VALUE(RIGHT(G144,3)),#REF!,9,FALSE),IF(LEFT(G144,3)="EST",VLOOKUP(VALUE(RIGHT(G144,3)),#REF!,9,FALSE),IF(LEFT(G144,3)="HID",VLOOKUP(VALUE(RIGHT(G144,3)),#REF!,9,FALSE),IF(LEFT(G144,3)="INC",VLOOKUP(VALUE(RIGHT(G144,3)),#REF!,9,FALSE),IF(LEFT(G144,3)="ELE",VLOOKUP(VALUE(RIGHT(G144,3)),#REF!,9,FALSE),IF(LEFT(G144,3)="CAB",VLOOKUP(VALUE(RIGHT(G144,3)),'ADM-COMP'!B:J,9,FALSE),IF(LEFT(G144,3)="SEG",VLOOKUP(VALUE(RIGHT(G144,3)),#REF!,9,FALSE),IF(LEFT(G144,3)="CLI",VLOOKUP(VALUE(RIGHT(G144,3)),#REF!,9,FALSE),IF(LEFT(G144,4)="IMPL",VLOOKUP(VALUE(RIGHT(G144,3)),#REF!,9,FALSE),IF(LEFT(G144,4)="SPDA",VLOOKUP(VALUE(RIGHT(G144,3)),'SPDA-COMP'!B:J,9,FALSE),IF(LEFT(G144,4)="SDAI",VLOOKUP(VALUE(RIGHT(G144,3)),#REF!,9,FALSE),IF(LEFT(G144,5)="IMPER",VLOOKUP(VALUE(RIGHT(G144,3)),#REF!,9,FALSE),IF(LEFT(G144,5)="LABOR",VLOOKUP(VALUE(RIGHT(G144,6)),#REF!,4,FALSE))))))))))))))))</f>
        <v>#REF!</v>
      </c>
      <c r="F144" s="31" t="e">
        <f t="shared" si="2"/>
        <v>#REF!</v>
      </c>
      <c r="G144" s="152" t="s">
        <v>1246</v>
      </c>
      <c r="H144" s="51"/>
    </row>
    <row r="145" spans="1:10" s="103" customFormat="1">
      <c r="A145" s="37" t="s">
        <v>194</v>
      </c>
      <c r="B145" s="29" t="e">
        <f>IF(LEFT(G145,3)="ARQ",VLOOKUP(VALUE(RIGHT(G145,3)),#REF!,4,FALSE),IF(LEFT(G145,3)="SCI",VLOOKUP(VALUE(RIGHT(G145,3)),#REF!,4,FALSE),IF(LEFT(G145,3)="SCE",VLOOKUP(VALUE(RIGHT(G145,3)),#REF!,4,FALSE),IF(LEFT(G145,3)="EST",VLOOKUP(VALUE(RIGHT(G145,3)),#REF!,4,FALSE),IF(LEFT(G145,3)="HID",VLOOKUP(VALUE(RIGHT(G145,3)),#REF!,4,FALSE),IF(LEFT(G145,3)="INC",VLOOKUP(VALUE(RIGHT(G145,3)),#REF!,4,FALSE),IF(LEFT(G145,3)="ELE",VLOOKUP(VALUE(RIGHT(G145,3)),#REF!,4,FALSE),IF(LEFT(G145,3)="CAB",VLOOKUP(VALUE(RIGHT(G145,3)),'ADM-COMP'!B:J,4,FALSE),IF(LEFT(G145,3)="SEG",VLOOKUP(VALUE(RIGHT(G145,3)),#REF!,4,FALSE),IF(LEFT(G145,3)="CLI",VLOOKUP(VALUE(RIGHT(G145,3)),#REF!,4,FALSE),IF(LEFT(G145,4)="IMPL",VLOOKUP(VALUE(RIGHT(G145,3)),#REF!,4,FALSE),IF(LEFT(G145,4)="SPDA",VLOOKUP(VALUE(RIGHT(G145,3)),'SPDA-COMP'!B:J,4,FALSE),IF(LEFT(G145,4)="SDAI",VLOOKUP(VALUE(RIGHT(G145,3)),#REF!,4,FALSE),IF(LEFT(G145,5)="IMPER",VLOOKUP(VALUE(RIGHT(G145,3)),#REF!,4,FALSE),IF(LEFT(G145,5)="LABOR",VLOOKUP(VALUE(RIGHT(G145,6)),#REF!,5,FALSE))))))))))))))))</f>
        <v>#REF!</v>
      </c>
      <c r="C145" s="30" t="e">
        <f>IF(LEFT(G145,3)="ARQ",VLOOKUP(VALUE(RIGHT(G145,3)),#REF!,5,FALSE),IF(LEFT(G145,3)="SCI",VLOOKUP(VALUE(RIGHT(G145,3)),#REF!,5,FALSE),IF(LEFT(G145,3)="SCE",VLOOKUP(VALUE(RIGHT(G145,3)),#REF!,5,FALSE),IF(LEFT(G145,3)="EST",VLOOKUP(VALUE(RIGHT(G145,3)),#REF!,5,FALSE),IF(LEFT(G145,3)="HID",VLOOKUP(VALUE(RIGHT(G145,3)),#REF!,5,FALSE),IF(LEFT(G145,3)="INC",VLOOKUP(VALUE(RIGHT(G145,3)),#REF!,5,FALSE),IF(LEFT(G145,3)="ELE",VLOOKUP(VALUE(RIGHT(G145,3)),#REF!,5,FALSE),IF(LEFT(G145,3)="CAB",VLOOKUP(VALUE(RIGHT(G145,3)),'ADM-COMP'!B:J,5,FALSE),IF(LEFT(G145,3)="SEG",VLOOKUP(VALUE(RIGHT(G145,3)),#REF!,5,FALSE),IF(LEFT(G145,3)="CLI",VLOOKUP(VALUE(RIGHT(G145,3)),#REF!,5,FALSE),IF(LEFT(G145,4)="IMPL",VLOOKUP(VALUE(RIGHT(G145,3)),#REF!,5,FALSE),IF(LEFT(G145,4)="SPDA",VLOOKUP(VALUE(RIGHT(G145,3)),'SPDA-COMP'!B:J,5,FALSE),IF(LEFT(G145,4)="SDAI",VLOOKUP(VALUE(RIGHT(G145,3)),#REF!,5,FALSE),IF(LEFT(G145,5)="IMPER",VLOOKUP(VALUE(RIGHT(G145,3)),#REF!,5,FALSE),IF(LEFT(G145,5)="LABOR",VLOOKUP(VALUE(RIGHT(G145,6)),#REF!,6,FALSE))))))))))))))))</f>
        <v>#REF!</v>
      </c>
      <c r="D145" s="74" t="e">
        <f>ROUND(VLOOKUP(A145,#REF!,8,FALSE),2)</f>
        <v>#REF!</v>
      </c>
      <c r="E145" s="74" t="e">
        <f>IF(LEFT(G145,3)="ARQ",VLOOKUP(VALUE(RIGHT(G145,3)),#REF!,9,FALSE),IF(LEFT(G145,3)="SCI",VLOOKUP(VALUE(RIGHT(G145,3)),#REF!,9,FALSE),IF(LEFT(G145,3)="SCE",VLOOKUP(VALUE(RIGHT(G145,3)),#REF!,9,FALSE),IF(LEFT(G145,3)="EST",VLOOKUP(VALUE(RIGHT(G145,3)),#REF!,9,FALSE),IF(LEFT(G145,3)="HID",VLOOKUP(VALUE(RIGHT(G145,3)),#REF!,9,FALSE),IF(LEFT(G145,3)="INC",VLOOKUP(VALUE(RIGHT(G145,3)),#REF!,9,FALSE),IF(LEFT(G145,3)="ELE",VLOOKUP(VALUE(RIGHT(G145,3)),#REF!,9,FALSE),IF(LEFT(G145,3)="CAB",VLOOKUP(VALUE(RIGHT(G145,3)),'ADM-COMP'!B:J,9,FALSE),IF(LEFT(G145,3)="SEG",VLOOKUP(VALUE(RIGHT(G145,3)),#REF!,9,FALSE),IF(LEFT(G145,3)="CLI",VLOOKUP(VALUE(RIGHT(G145,3)),#REF!,9,FALSE),IF(LEFT(G145,4)="IMPL",VLOOKUP(VALUE(RIGHT(G145,3)),#REF!,9,FALSE),IF(LEFT(G145,4)="SPDA",VLOOKUP(VALUE(RIGHT(G145,3)),'SPDA-COMP'!B:J,9,FALSE),IF(LEFT(G145,4)="SDAI",VLOOKUP(VALUE(RIGHT(G145,3)),#REF!,9,FALSE),IF(LEFT(G145,5)="IMPER",VLOOKUP(VALUE(RIGHT(G145,3)),#REF!,9,FALSE),IF(LEFT(G145,5)="LABOR",VLOOKUP(VALUE(RIGHT(G145,6)),#REF!,4,FALSE))))))))))))))))</f>
        <v>#REF!</v>
      </c>
      <c r="F145" s="31" t="e">
        <f t="shared" si="2"/>
        <v>#REF!</v>
      </c>
      <c r="G145" s="152" t="s">
        <v>150</v>
      </c>
      <c r="H145" s="102"/>
    </row>
    <row r="146" spans="1:10" s="103" customFormat="1" ht="38.25">
      <c r="A146" s="85" t="s">
        <v>1117</v>
      </c>
      <c r="B146" s="29" t="e">
        <f>IF(LEFT(G146,3)="ARQ",VLOOKUP(VALUE(RIGHT(G146,3)),#REF!,4,FALSE),IF(LEFT(G146,3)="SCI",VLOOKUP(VALUE(RIGHT(G146,3)),#REF!,4,FALSE),IF(LEFT(G146,3)="SCE",VLOOKUP(VALUE(RIGHT(G146,3)),#REF!,4,FALSE),IF(LEFT(G146,3)="EST",VLOOKUP(VALUE(RIGHT(G146,3)),#REF!,4,FALSE),IF(LEFT(G146,3)="HID",VLOOKUP(VALUE(RIGHT(G146,3)),#REF!,4,FALSE),IF(LEFT(G146,3)="INC",VLOOKUP(VALUE(RIGHT(G146,3)),#REF!,4,FALSE),IF(LEFT(G146,3)="ELE",VLOOKUP(VALUE(RIGHT(G146,3)),#REF!,4,FALSE),IF(LEFT(G146,3)="CAB",VLOOKUP(VALUE(RIGHT(G146,3)),'ADM-COMP'!B:J,4,FALSE),IF(LEFT(G146,3)="SEG",VLOOKUP(VALUE(RIGHT(G146,3)),#REF!,4,FALSE),IF(LEFT(G146,3)="CLI",VLOOKUP(VALUE(RIGHT(G146,3)),#REF!,4,FALSE),IF(LEFT(G146,4)="IMPL",VLOOKUP(VALUE(RIGHT(G146,3)),#REF!,4,FALSE),IF(LEFT(G146,4)="SPDA",VLOOKUP(VALUE(RIGHT(G146,3)),'SPDA-COMP'!B:J,4,FALSE),IF(LEFT(G146,4)="SDAI",VLOOKUP(VALUE(RIGHT(G146,3)),#REF!,4,FALSE),IF(LEFT(G146,5)="IMPER",VLOOKUP(VALUE(RIGHT(G146,3)),#REF!,4,FALSE),IF(LEFT(G146,5)="LABOR",VLOOKUP(VALUE(RIGHT(G146,6)),#REF!,5,FALSE))))))))))))))))</f>
        <v>#REF!</v>
      </c>
      <c r="C146" s="30" t="e">
        <f>IF(LEFT(G146,3)="ARQ",VLOOKUP(VALUE(RIGHT(G146,3)),#REF!,5,FALSE),IF(LEFT(G146,3)="SCI",VLOOKUP(VALUE(RIGHT(G146,3)),#REF!,5,FALSE),IF(LEFT(G146,3)="SCE",VLOOKUP(VALUE(RIGHT(G146,3)),#REF!,5,FALSE),IF(LEFT(G146,3)="EST",VLOOKUP(VALUE(RIGHT(G146,3)),#REF!,5,FALSE),IF(LEFT(G146,3)="HID",VLOOKUP(VALUE(RIGHT(G146,3)),#REF!,5,FALSE),IF(LEFT(G146,3)="INC",VLOOKUP(VALUE(RIGHT(G146,3)),#REF!,5,FALSE),IF(LEFT(G146,3)="ELE",VLOOKUP(VALUE(RIGHT(G146,3)),#REF!,5,FALSE),IF(LEFT(G146,3)="CAB",VLOOKUP(VALUE(RIGHT(G146,3)),'ADM-COMP'!B:J,5,FALSE),IF(LEFT(G146,3)="SEG",VLOOKUP(VALUE(RIGHT(G146,3)),#REF!,5,FALSE),IF(LEFT(G146,3)="CLI",VLOOKUP(VALUE(RIGHT(G146,3)),#REF!,5,FALSE),IF(LEFT(G146,4)="IMPL",VLOOKUP(VALUE(RIGHT(G146,3)),#REF!,5,FALSE),IF(LEFT(G146,4)="SPDA",VLOOKUP(VALUE(RIGHT(G146,3)),'SPDA-COMP'!B:J,5,FALSE),IF(LEFT(G146,4)="SDAI",VLOOKUP(VALUE(RIGHT(G146,3)),#REF!,5,FALSE),IF(LEFT(G146,5)="IMPER",VLOOKUP(VALUE(RIGHT(G146,3)),#REF!,5,FALSE),IF(LEFT(G146,5)="LABOR",VLOOKUP(VALUE(RIGHT(G146,6)),#REF!,6,FALSE))))))))))))))))</f>
        <v>#REF!</v>
      </c>
      <c r="D146" s="74" t="e">
        <f>ROUND(VLOOKUP(A146,#REF!,8,FALSE),2)</f>
        <v>#REF!</v>
      </c>
      <c r="E146" s="74" t="e">
        <f>IF(LEFT(G146,3)="ARQ",VLOOKUP(VALUE(RIGHT(G146,3)),#REF!,9,FALSE),IF(LEFT(G146,3)="SCI",VLOOKUP(VALUE(RIGHT(G146,3)),#REF!,9,FALSE),IF(LEFT(G146,3)="SCE",VLOOKUP(VALUE(RIGHT(G146,3)),#REF!,9,FALSE),IF(LEFT(G146,3)="EST",VLOOKUP(VALUE(RIGHT(G146,3)),#REF!,9,FALSE),IF(LEFT(G146,3)="HID",VLOOKUP(VALUE(RIGHT(G146,3)),#REF!,9,FALSE),IF(LEFT(G146,3)="INC",VLOOKUP(VALUE(RIGHT(G146,3)),#REF!,9,FALSE),IF(LEFT(G146,3)="ELE",VLOOKUP(VALUE(RIGHT(G146,3)),#REF!,9,FALSE),IF(LEFT(G146,3)="CAB",VLOOKUP(VALUE(RIGHT(G146,3)),'ADM-COMP'!B:J,9,FALSE),IF(LEFT(G146,3)="SEG",VLOOKUP(VALUE(RIGHT(G146,3)),#REF!,9,FALSE),IF(LEFT(G146,3)="CLI",VLOOKUP(VALUE(RIGHT(G146,3)),#REF!,9,FALSE),IF(LEFT(G146,4)="IMPL",VLOOKUP(VALUE(RIGHT(G146,3)),#REF!,9,FALSE),IF(LEFT(G146,4)="SPDA",VLOOKUP(VALUE(RIGHT(G146,3)),'SPDA-COMP'!B:J,9,FALSE),IF(LEFT(G146,4)="SDAI",VLOOKUP(VALUE(RIGHT(G146,3)),#REF!,9,FALSE),IF(LEFT(G146,5)="IMPER",VLOOKUP(VALUE(RIGHT(G146,3)),#REF!,9,FALSE),IF(LEFT(G146,5)="LABOR",VLOOKUP(VALUE(RIGHT(G146,6)),#REF!,4,FALSE))))))))))))))))</f>
        <v>#REF!</v>
      </c>
      <c r="F146" s="31" t="e">
        <f t="shared" si="2"/>
        <v>#REF!</v>
      </c>
      <c r="G146" s="84" t="s">
        <v>1003</v>
      </c>
      <c r="H146" s="102"/>
    </row>
    <row r="147" spans="1:10" s="103" customFormat="1" ht="38.25">
      <c r="A147" s="37" t="s">
        <v>1239</v>
      </c>
      <c r="B147" s="29" t="s">
        <v>1392</v>
      </c>
      <c r="C147" s="30" t="e">
        <f>IF(LEFT(G147,3)="ARQ",VLOOKUP(VALUE(RIGHT(G147,3)),#REF!,5,FALSE),IF(LEFT(G147,3)="SCI",VLOOKUP(VALUE(RIGHT(G147,3)),#REF!,5,FALSE),IF(LEFT(G147,3)="SCE",VLOOKUP(VALUE(RIGHT(G147,3)),#REF!,5,FALSE),IF(LEFT(G147,3)="EST",VLOOKUP(VALUE(RIGHT(G147,3)),#REF!,5,FALSE),IF(LEFT(G147,3)="HID",VLOOKUP(VALUE(RIGHT(G147,3)),#REF!,5,FALSE),IF(LEFT(G147,3)="INC",VLOOKUP(VALUE(RIGHT(G147,3)),#REF!,5,FALSE),IF(LEFT(G147,3)="ELE",VLOOKUP(VALUE(RIGHT(G147,3)),#REF!,5,FALSE),IF(LEFT(G147,3)="CAB",VLOOKUP(VALUE(RIGHT(G147,3)),'ADM-COMP'!B:J,5,FALSE),IF(LEFT(G147,3)="SEG",VLOOKUP(VALUE(RIGHT(G147,3)),#REF!,5,FALSE),IF(LEFT(G147,3)="CLI",VLOOKUP(VALUE(RIGHT(G147,3)),#REF!,5,FALSE),IF(LEFT(G147,4)="IMPL",VLOOKUP(VALUE(RIGHT(G147,3)),#REF!,5,FALSE),IF(LEFT(G147,4)="SPDA",VLOOKUP(VALUE(RIGHT(G147,3)),'SPDA-COMP'!B:J,5,FALSE),IF(LEFT(G147,4)="SDAI",VLOOKUP(VALUE(RIGHT(G147,3)),#REF!,5,FALSE),IF(LEFT(G147,5)="IMPER",VLOOKUP(VALUE(RIGHT(G147,3)),#REF!,5,FALSE),IF(LEFT(G147,5)="LABOR",VLOOKUP(VALUE(RIGHT(G147,6)),#REF!,6,FALSE))))))))))))))))</f>
        <v>#REF!</v>
      </c>
      <c r="D147" s="74" t="e">
        <f>ROUND(VLOOKUP(A147,#REF!,8,FALSE),2)</f>
        <v>#REF!</v>
      </c>
      <c r="E147" s="74" t="e">
        <f>IF(LEFT(G147,3)="ARQ",VLOOKUP(VALUE(RIGHT(G147,3)),#REF!,9,FALSE),IF(LEFT(G147,3)="SCI",VLOOKUP(VALUE(RIGHT(G147,3)),#REF!,9,FALSE),IF(LEFT(G147,3)="SCE",VLOOKUP(VALUE(RIGHT(G147,3)),#REF!,9,FALSE),IF(LEFT(G147,3)="EST",VLOOKUP(VALUE(RIGHT(G147,3)),#REF!,9,FALSE),IF(LEFT(G147,3)="HID",VLOOKUP(VALUE(RIGHT(G147,3)),#REF!,9,FALSE),IF(LEFT(G147,3)="INC",VLOOKUP(VALUE(RIGHT(G147,3)),#REF!,9,FALSE),IF(LEFT(G147,3)="ELE",VLOOKUP(VALUE(RIGHT(G147,3)),#REF!,9,FALSE),IF(LEFT(G147,3)="CAB",VLOOKUP(VALUE(RIGHT(G147,3)),'ADM-COMP'!B:J,9,FALSE),IF(LEFT(G147,3)="SEG",VLOOKUP(VALUE(RIGHT(G147,3)),#REF!,9,FALSE),IF(LEFT(G147,3)="CLI",VLOOKUP(VALUE(RIGHT(G147,3)),#REF!,9,FALSE),IF(LEFT(G147,4)="IMPL",VLOOKUP(VALUE(RIGHT(G147,3)),#REF!,9,FALSE),IF(LEFT(G147,4)="SPDA",VLOOKUP(VALUE(RIGHT(G147,3)),'SPDA-COMP'!B:J,9,FALSE),IF(LEFT(G147,4)="SDAI",VLOOKUP(VALUE(RIGHT(G147,3)),#REF!,9,FALSE),IF(LEFT(G147,5)="IMPER",VLOOKUP(VALUE(RIGHT(G147,3)),#REF!,9,FALSE),IF(LEFT(G147,5)="LABOR",VLOOKUP(VALUE(RIGHT(G147,6)),#REF!,4,FALSE))))))))))))))))</f>
        <v>#REF!</v>
      </c>
      <c r="F147" s="31" t="e">
        <f t="shared" si="2"/>
        <v>#REF!</v>
      </c>
      <c r="G147" s="38" t="s">
        <v>282</v>
      </c>
      <c r="H147" s="102"/>
      <c r="I147" s="103" t="s">
        <v>1032</v>
      </c>
    </row>
    <row r="148" spans="1:10" s="103" customFormat="1">
      <c r="A148" s="100" t="s">
        <v>664</v>
      </c>
      <c r="B148" s="86" t="e">
        <f>IF(LEFT(G148,3)="ARQ",VLOOKUP(VALUE(RIGHT(G148,3)),#REF!,4,FALSE),IF(LEFT(G148,3)="SCI",VLOOKUP(VALUE(RIGHT(G148,3)),#REF!,4,FALSE),IF(LEFT(G148,3)="SCE",VLOOKUP(VALUE(RIGHT(G148,3)),#REF!,4,FALSE),IF(LEFT(G148,3)="EST",VLOOKUP(VALUE(RIGHT(G148,3)),#REF!,4,FALSE),IF(LEFT(G148,3)="HID",VLOOKUP(VALUE(RIGHT(G148,3)),#REF!,4,FALSE),IF(LEFT(G148,3)="INC",VLOOKUP(VALUE(RIGHT(G148,3)),#REF!,4,FALSE),IF(LEFT(G148,3)="ELE",VLOOKUP(VALUE(RIGHT(G148,3)),#REF!,4,FALSE),IF(LEFT(G148,3)="CAB",VLOOKUP(VALUE(RIGHT(G148,3)),'ADM-COMP'!B:J,4,FALSE),IF(LEFT(G148,3)="SEG",VLOOKUP(VALUE(RIGHT(G148,3)),#REF!,4,FALSE),IF(LEFT(G148,3)="CLI",VLOOKUP(VALUE(RIGHT(G148,3)),#REF!,4,FALSE),IF(LEFT(G148,4)="IMPL",VLOOKUP(VALUE(RIGHT(G148,3)),#REF!,4,FALSE),IF(LEFT(G148,4)="SPDA",VLOOKUP(VALUE(RIGHT(G148,3)),'SPDA-COMP'!B:J,4,FALSE),IF(LEFT(G148,4)="SDAI",VLOOKUP(VALUE(RIGHT(G148,3)),#REF!,4,FALSE),IF(LEFT(G148,5)="IMPER",VLOOKUP(VALUE(RIGHT(G148,3)),#REF!,4,FALSE),IF(LEFT(G148,5)="LABOR",VLOOKUP(VALUE(RIGHT(G148,6)),#REF!,5,FALSE))))))))))))))))</f>
        <v>#REF!</v>
      </c>
      <c r="C148" s="30" t="e">
        <f>IF(LEFT(G148,3)="ARQ",VLOOKUP(VALUE(RIGHT(G148,3)),#REF!,5,FALSE),IF(LEFT(G148,3)="SCI",VLOOKUP(VALUE(RIGHT(G148,3)),#REF!,5,FALSE),IF(LEFT(G148,3)="SCE",VLOOKUP(VALUE(RIGHT(G148,3)),#REF!,5,FALSE),IF(LEFT(G148,3)="EST",VLOOKUP(VALUE(RIGHT(G148,3)),#REF!,5,FALSE),IF(LEFT(G148,3)="HID",VLOOKUP(VALUE(RIGHT(G148,3)),#REF!,5,FALSE),IF(LEFT(G148,3)="INC",VLOOKUP(VALUE(RIGHT(G148,3)),#REF!,5,FALSE),IF(LEFT(G148,3)="ELE",VLOOKUP(VALUE(RIGHT(G148,3)),#REF!,5,FALSE),IF(LEFT(G148,3)="CAB",VLOOKUP(VALUE(RIGHT(G148,3)),'ADM-COMP'!B:J,5,FALSE),IF(LEFT(G148,3)="SEG",VLOOKUP(VALUE(RIGHT(G148,3)),#REF!,5,FALSE),IF(LEFT(G148,3)="CLI",VLOOKUP(VALUE(RIGHT(G148,3)),#REF!,5,FALSE),IF(LEFT(G148,4)="IMPL",VLOOKUP(VALUE(RIGHT(G148,3)),#REF!,5,FALSE),IF(LEFT(G148,4)="SPDA",VLOOKUP(VALUE(RIGHT(G148,3)),'SPDA-COMP'!B:J,5,FALSE),IF(LEFT(G148,4)="SDAI",VLOOKUP(VALUE(RIGHT(G148,3)),#REF!,5,FALSE),IF(LEFT(G148,5)="IMPER",VLOOKUP(VALUE(RIGHT(G148,3)),#REF!,5,FALSE),IF(LEFT(G148,5)="LABOR",VLOOKUP(VALUE(RIGHT(G148,6)),#REF!,6,FALSE))))))))))))))))</f>
        <v>#REF!</v>
      </c>
      <c r="D148" s="74" t="e">
        <f>ROUND(VLOOKUP(A148,#REF!,8,FALSE),2)</f>
        <v>#REF!</v>
      </c>
      <c r="E148" s="74" t="e">
        <f>IF(LEFT(G148,3)="ARQ",VLOOKUP(VALUE(RIGHT(G148,3)),#REF!,9,FALSE),IF(LEFT(G148,3)="SCI",VLOOKUP(VALUE(RIGHT(G148,3)),#REF!,9,FALSE),IF(LEFT(G148,3)="SCE",VLOOKUP(VALUE(RIGHT(G148,3)),#REF!,9,FALSE),IF(LEFT(G148,3)="EST",VLOOKUP(VALUE(RIGHT(G148,3)),#REF!,9,FALSE),IF(LEFT(G148,3)="HID",VLOOKUP(VALUE(RIGHT(G148,3)),#REF!,9,FALSE),IF(LEFT(G148,3)="INC",VLOOKUP(VALUE(RIGHT(G148,3)),#REF!,9,FALSE),IF(LEFT(G148,3)="ELE",VLOOKUP(VALUE(RIGHT(G148,3)),#REF!,9,FALSE),IF(LEFT(G148,3)="CAB",VLOOKUP(VALUE(RIGHT(G148,3)),'ADM-COMP'!B:J,9,FALSE),IF(LEFT(G148,3)="SEG",VLOOKUP(VALUE(RIGHT(G148,3)),#REF!,9,FALSE),IF(LEFT(G148,3)="CLI",VLOOKUP(VALUE(RIGHT(G148,3)),#REF!,9,FALSE),IF(LEFT(G148,4)="IMPL",VLOOKUP(VALUE(RIGHT(G148,3)),#REF!,9,FALSE),IF(LEFT(G148,4)="SPDA",VLOOKUP(VALUE(RIGHT(G148,3)),'SPDA-COMP'!B:J,9,FALSE),IF(LEFT(G148,4)="SDAI",VLOOKUP(VALUE(RIGHT(G148,3)),#REF!,9,FALSE),IF(LEFT(G148,5)="IMPER",VLOOKUP(VALUE(RIGHT(G148,3)),#REF!,9,FALSE),IF(LEFT(G148,5)="LABOR",VLOOKUP(VALUE(RIGHT(G148,6)),#REF!,4,FALSE))))))))))))))))</f>
        <v>#REF!</v>
      </c>
      <c r="F148" s="31" t="e">
        <f t="shared" si="2"/>
        <v>#REF!</v>
      </c>
      <c r="G148" s="152" t="s">
        <v>704</v>
      </c>
      <c r="H148" s="102"/>
    </row>
    <row r="149" spans="1:10" s="103" customFormat="1">
      <c r="A149" s="37" t="s">
        <v>396</v>
      </c>
      <c r="B149" s="29" t="e">
        <f>IF(LEFT(G149,3)="ARQ",VLOOKUP(VALUE(RIGHT(G149,3)),#REF!,4,FALSE),IF(LEFT(G149,3)="SCI",VLOOKUP(VALUE(RIGHT(G149,3)),#REF!,4,FALSE),IF(LEFT(G149,3)="SCE",VLOOKUP(VALUE(RIGHT(G149,3)),#REF!,4,FALSE),IF(LEFT(G149,3)="EST",VLOOKUP(VALUE(RIGHT(G149,3)),#REF!,4,FALSE),IF(LEFT(G149,3)="HID",VLOOKUP(VALUE(RIGHT(G149,3)),#REF!,4,FALSE),IF(LEFT(G149,3)="INC",VLOOKUP(VALUE(RIGHT(G149,3)),#REF!,4,FALSE),IF(LEFT(G149,3)="ELE",VLOOKUP(VALUE(RIGHT(G149,3)),#REF!,4,FALSE),IF(LEFT(G149,3)="CAB",VLOOKUP(VALUE(RIGHT(G149,3)),'ADM-COMP'!B:J,4,FALSE),IF(LEFT(G149,3)="SEG",VLOOKUP(VALUE(RIGHT(G149,3)),#REF!,4,FALSE),IF(LEFT(G149,3)="CLI",VLOOKUP(VALUE(RIGHT(G149,3)),#REF!,4,FALSE),IF(LEFT(G149,4)="IMPL",VLOOKUP(VALUE(RIGHT(G149,3)),#REF!,4,FALSE),IF(LEFT(G149,4)="SPDA",VLOOKUP(VALUE(RIGHT(G149,3)),'SPDA-COMP'!B:J,4,FALSE),IF(LEFT(G149,4)="SDAI",VLOOKUP(VALUE(RIGHT(G149,3)),#REF!,4,FALSE),IF(LEFT(G149,5)="IMPER",VLOOKUP(VALUE(RIGHT(G149,3)),#REF!,4,FALSE),IF(LEFT(G149,5)="LABOR",VLOOKUP(VALUE(RIGHT(G149,6)),#REF!,5,FALSE))))))))))))))))</f>
        <v>#REF!</v>
      </c>
      <c r="C149" s="30" t="e">
        <f>IF(LEFT(G149,3)="ARQ",VLOOKUP(VALUE(RIGHT(G149,3)),#REF!,5,FALSE),IF(LEFT(G149,3)="SCI",VLOOKUP(VALUE(RIGHT(G149,3)),#REF!,5,FALSE),IF(LEFT(G149,3)="SCE",VLOOKUP(VALUE(RIGHT(G149,3)),#REF!,5,FALSE),IF(LEFT(G149,3)="EST",VLOOKUP(VALUE(RIGHT(G149,3)),#REF!,5,FALSE),IF(LEFT(G149,3)="HID",VLOOKUP(VALUE(RIGHT(G149,3)),#REF!,5,FALSE),IF(LEFT(G149,3)="INC",VLOOKUP(VALUE(RIGHT(G149,3)),#REF!,5,FALSE),IF(LEFT(G149,3)="ELE",VLOOKUP(VALUE(RIGHT(G149,3)),#REF!,5,FALSE),IF(LEFT(G149,3)="CAB",VLOOKUP(VALUE(RIGHT(G149,3)),'ADM-COMP'!B:J,5,FALSE),IF(LEFT(G149,3)="SEG",VLOOKUP(VALUE(RIGHT(G149,3)),#REF!,5,FALSE),IF(LEFT(G149,3)="CLI",VLOOKUP(VALUE(RIGHT(G149,3)),#REF!,5,FALSE),IF(LEFT(G149,4)="IMPL",VLOOKUP(VALUE(RIGHT(G149,3)),#REF!,5,FALSE),IF(LEFT(G149,4)="SPDA",VLOOKUP(VALUE(RIGHT(G149,3)),'SPDA-COMP'!B:J,5,FALSE),IF(LEFT(G149,4)="SDAI",VLOOKUP(VALUE(RIGHT(G149,3)),#REF!,5,FALSE),IF(LEFT(G149,5)="IMPER",VLOOKUP(VALUE(RIGHT(G149,3)),#REF!,5,FALSE),IF(LEFT(G149,5)="LABOR",VLOOKUP(VALUE(RIGHT(G149,6)),#REF!,6,FALSE))))))))))))))))</f>
        <v>#REF!</v>
      </c>
      <c r="D149" s="74" t="e">
        <f>ROUND(VLOOKUP(A149,#REF!,8,FALSE),2)</f>
        <v>#REF!</v>
      </c>
      <c r="E149" s="74" t="e">
        <f>IF(LEFT(G149,3)="ARQ",VLOOKUP(VALUE(RIGHT(G149,3)),#REF!,9,FALSE),IF(LEFT(G149,3)="SCI",VLOOKUP(VALUE(RIGHT(G149,3)),#REF!,9,FALSE),IF(LEFT(G149,3)="SCE",VLOOKUP(VALUE(RIGHT(G149,3)),#REF!,9,FALSE),IF(LEFT(G149,3)="EST",VLOOKUP(VALUE(RIGHT(G149,3)),#REF!,9,FALSE),IF(LEFT(G149,3)="HID",VLOOKUP(VALUE(RIGHT(G149,3)),#REF!,9,FALSE),IF(LEFT(G149,3)="INC",VLOOKUP(VALUE(RIGHT(G149,3)),#REF!,9,FALSE),IF(LEFT(G149,3)="ELE",VLOOKUP(VALUE(RIGHT(G149,3)),#REF!,9,FALSE),IF(LEFT(G149,3)="CAB",VLOOKUP(VALUE(RIGHT(G149,3)),'ADM-COMP'!B:J,9,FALSE),IF(LEFT(G149,3)="SEG",VLOOKUP(VALUE(RIGHT(G149,3)),#REF!,9,FALSE),IF(LEFT(G149,3)="CLI",VLOOKUP(VALUE(RIGHT(G149,3)),#REF!,9,FALSE),IF(LEFT(G149,4)="IMPL",VLOOKUP(VALUE(RIGHT(G149,3)),#REF!,9,FALSE),IF(LEFT(G149,4)="SPDA",VLOOKUP(VALUE(RIGHT(G149,3)),'SPDA-COMP'!B:J,9,FALSE),IF(LEFT(G149,4)="SDAI",VLOOKUP(VALUE(RIGHT(G149,3)),#REF!,9,FALSE),IF(LEFT(G149,5)="IMPER",VLOOKUP(VALUE(RIGHT(G149,3)),#REF!,9,FALSE),IF(LEFT(G149,5)="LABOR",VLOOKUP(VALUE(RIGHT(G149,6)),#REF!,4,FALSE))))))))))))))))</f>
        <v>#REF!</v>
      </c>
      <c r="F149" s="31" t="e">
        <f t="shared" si="2"/>
        <v>#REF!</v>
      </c>
      <c r="G149" s="38" t="s">
        <v>395</v>
      </c>
      <c r="H149" s="102"/>
    </row>
    <row r="150" spans="1:10" s="103" customFormat="1" ht="51">
      <c r="A150" s="100" t="s">
        <v>195</v>
      </c>
      <c r="B150" s="86" t="s">
        <v>1354</v>
      </c>
      <c r="C150" s="30" t="e">
        <f>IF(LEFT(G150,3)="ARQ",VLOOKUP(VALUE(RIGHT(G150,3)),#REF!,5,FALSE),IF(LEFT(G150,3)="SCI",VLOOKUP(VALUE(RIGHT(G150,3)),#REF!,5,FALSE),IF(LEFT(G150,3)="SCE",VLOOKUP(VALUE(RIGHT(G150,3)),#REF!,5,FALSE),IF(LEFT(G150,3)="EST",VLOOKUP(VALUE(RIGHT(G150,3)),#REF!,5,FALSE),IF(LEFT(G150,3)="HID",VLOOKUP(VALUE(RIGHT(G150,3)),#REF!,5,FALSE),IF(LEFT(G150,3)="INC",VLOOKUP(VALUE(RIGHT(G150,3)),#REF!,5,FALSE),IF(LEFT(G150,3)="ELE",VLOOKUP(VALUE(RIGHT(G150,3)),#REF!,5,FALSE),IF(LEFT(G150,3)="CAB",VLOOKUP(VALUE(RIGHT(G150,3)),'ADM-COMP'!B:J,5,FALSE),IF(LEFT(G150,3)="SEG",VLOOKUP(VALUE(RIGHT(G150,3)),#REF!,5,FALSE),IF(LEFT(G150,3)="CLI",VLOOKUP(VALUE(RIGHT(G150,3)),#REF!,5,FALSE),IF(LEFT(G150,4)="IMPL",VLOOKUP(VALUE(RIGHT(G150,3)),#REF!,5,FALSE),IF(LEFT(G150,4)="SPDA",VLOOKUP(VALUE(RIGHT(G150,3)),'SPDA-COMP'!B:J,5,FALSE),IF(LEFT(G150,4)="SDAI",VLOOKUP(VALUE(RIGHT(G150,3)),#REF!,5,FALSE),IF(LEFT(G150,5)="IMPER",VLOOKUP(VALUE(RIGHT(G150,3)),#REF!,5,FALSE),IF(LEFT(G150,5)="LABOR",VLOOKUP(VALUE(RIGHT(G150,6)),#REF!,6,FALSE))))))))))))))))</f>
        <v>#REF!</v>
      </c>
      <c r="D150" s="74" t="e">
        <f>ROUND(VLOOKUP(A150,#REF!,8,FALSE),2)</f>
        <v>#REF!</v>
      </c>
      <c r="E150" s="130" t="e">
        <f>IF(LEFT(G150,3)="ARQ",VLOOKUP(VALUE(RIGHT(G150,3)),#REF!,9,FALSE),IF(LEFT(G150,3)="SCI",VLOOKUP(VALUE(RIGHT(G150,3)),#REF!,9,FALSE),IF(LEFT(G150,3)="SCE",VLOOKUP(VALUE(RIGHT(G150,3)),#REF!,9,FALSE),IF(LEFT(G150,3)="EST",VLOOKUP(VALUE(RIGHT(G150,3)),#REF!,9,FALSE),IF(LEFT(G150,3)="HID",VLOOKUP(VALUE(RIGHT(G150,3)),#REF!,9,FALSE),IF(LEFT(G150,3)="INC",VLOOKUP(VALUE(RIGHT(G150,3)),#REF!,9,FALSE),IF(LEFT(G150,3)="ELE",VLOOKUP(VALUE(RIGHT(G150,3)),#REF!,9,FALSE),IF(LEFT(G150,3)="CAB",VLOOKUP(VALUE(RIGHT(G150,3)),'ADM-COMP'!B:J,9,FALSE),IF(LEFT(G150,3)="SEG",VLOOKUP(VALUE(RIGHT(G150,3)),#REF!,9,FALSE),IF(LEFT(G150,3)="CLI",VLOOKUP(VALUE(RIGHT(G150,3)),#REF!,9,FALSE),IF(LEFT(G150,4)="IMPL",VLOOKUP(VALUE(RIGHT(G150,3)),#REF!,9,FALSE),IF(LEFT(G150,4)="SPDA",VLOOKUP(VALUE(RIGHT(G150,3)),'SPDA-COMP'!B:J,9,FALSE),IF(LEFT(G150,4)="SDAI",VLOOKUP(VALUE(RIGHT(G150,3)),#REF!,9,FALSE),IF(LEFT(G150,5)="IMPER",VLOOKUP(VALUE(RIGHT(G150,3)),#REF!,9,FALSE),IF(LEFT(G150,5)="LABOR",VLOOKUP(VALUE(RIGHT(G150,6)),#REF!,4,FALSE))))))))))))))))</f>
        <v>#REF!</v>
      </c>
      <c r="F150" s="31" t="e">
        <f t="shared" si="2"/>
        <v>#REF!</v>
      </c>
      <c r="G150" s="152" t="s">
        <v>1361</v>
      </c>
      <c r="H150" s="102"/>
    </row>
    <row r="151" spans="1:10" s="103" customFormat="1">
      <c r="A151" s="37" t="s">
        <v>356</v>
      </c>
      <c r="B151" s="29" t="e">
        <f>IF(LEFT(G151,3)="ARQ",VLOOKUP(VALUE(RIGHT(G151,3)),#REF!,4,FALSE),IF(LEFT(G151,3)="SCI",VLOOKUP(VALUE(RIGHT(G151,3)),#REF!,4,FALSE),IF(LEFT(G151,3)="SCE",VLOOKUP(VALUE(RIGHT(G151,3)),#REF!,4,FALSE),IF(LEFT(G151,3)="EST",VLOOKUP(VALUE(RIGHT(G151,3)),#REF!,4,FALSE),IF(LEFT(G151,3)="HID",VLOOKUP(VALUE(RIGHT(G151,3)),#REF!,4,FALSE),IF(LEFT(G151,3)="INC",VLOOKUP(VALUE(RIGHT(G151,3)),#REF!,4,FALSE),IF(LEFT(G151,3)="ELE",VLOOKUP(VALUE(RIGHT(G151,3)),#REF!,4,FALSE),IF(LEFT(G151,3)="CAB",VLOOKUP(VALUE(RIGHT(G151,3)),'ADM-COMP'!B:J,4,FALSE),IF(LEFT(G151,3)="SEG",VLOOKUP(VALUE(RIGHT(G151,3)),#REF!,4,FALSE),IF(LEFT(G151,3)="CLI",VLOOKUP(VALUE(RIGHT(G151,3)),#REF!,4,FALSE),IF(LEFT(G151,4)="IMPL",VLOOKUP(VALUE(RIGHT(G151,3)),#REF!,4,FALSE),IF(LEFT(G151,4)="SPDA",VLOOKUP(VALUE(RIGHT(G151,3)),'SPDA-COMP'!B:J,4,FALSE),IF(LEFT(G151,4)="SDAI",VLOOKUP(VALUE(RIGHT(G151,3)),#REF!,4,FALSE),IF(LEFT(G151,5)="IMPER",VLOOKUP(VALUE(RIGHT(G151,3)),#REF!,4,FALSE),IF(LEFT(G151,5)="LABOR",VLOOKUP(VALUE(RIGHT(G151,6)),#REF!,5,FALSE))))))))))))))))</f>
        <v>#REF!</v>
      </c>
      <c r="C151" s="30" t="e">
        <f>IF(LEFT(G151,3)="ARQ",VLOOKUP(VALUE(RIGHT(G151,3)),#REF!,5,FALSE),IF(LEFT(G151,3)="INS",VLOOKUP(VALUE(RIGHT(G151,3)),#REF!,5,FALSE),IF(LEFT(G151,3)="SCE",VLOOKUP(VALUE(RIGHT(G151,3)),#REF!,5,FALSE),IF(LEFT(G151,3)="EST",VLOOKUP(VALUE(RIGHT(G151,3)),#REF!,5,FALSE),IF(LEFT(G151,3)="HID",VLOOKUP(VALUE(RIGHT(G151,3)),#REF!,5,FALSE),IF(LEFT(G151,3)="INC",VLOOKUP(VALUE(RIGHT(G151,3)),#REF!,5,FALSE),IF(LEFT(G151,3)="ELE",VLOOKUP(VALUE(RIGHT(G151,3)),#REF!,5,FALSE),IF(LEFT(G151,3)="CAB",VLOOKUP(VALUE(RIGHT(G151,3)),'ADM-COMP'!B:J,5,FALSE),IF(LEFT(G151,3)="SEG",VLOOKUP(VALUE(RIGHT(G151,3)),#REF!,5,FALSE),IF(LEFT(G151,3)="CLI",VLOOKUP(VALUE(RIGHT(G151,3)),#REF!,5,FALSE),IF(LEFT(G151,4)="IMPL",VLOOKUP(VALUE(RIGHT(G151,3)),#REF!,5,FALSE),IF(LEFT(G151,4)="SPDA",VLOOKUP(VALUE(RIGHT(G151,3)),'SPDA-COMP'!B:J,5,FALSE),IF(LEFT(G151,4)="SDAI",VLOOKUP(VALUE(RIGHT(G151,3)),#REF!,5,FALSE),IF(LEFT(G151,5)="IMPER",VLOOKUP(VALUE(RIGHT(G151,3)),#REF!,5,FALSE),IF(LEFT(G151,5)="LABOR",VLOOKUP(VALUE(RIGHT(G151,6)),#REF!,6,FALSE))))))))))))))))</f>
        <v>#REF!</v>
      </c>
      <c r="D151" s="74" t="e">
        <f>ROUND(VLOOKUP(A151,#REF!,8,FALSE),2)</f>
        <v>#REF!</v>
      </c>
      <c r="E151" s="74" t="e">
        <f>IF(LEFT(G151,3)="ARQ",VLOOKUP(VALUE(RIGHT(G151,3)),#REF!,9,FALSE),IF(LEFT(G151,3)="INS",VLOOKUP(VALUE(RIGHT(G151,3)),#REF!,9,FALSE),IF(LEFT(G151,3)="SCE",VLOOKUP(VALUE(RIGHT(G151,3)),#REF!,9,FALSE),IF(LEFT(G151,3)="EST",VLOOKUP(VALUE(RIGHT(G151,3)),#REF!,9,FALSE),IF(LEFT(G151,3)="HID",VLOOKUP(VALUE(RIGHT(G151,3)),#REF!,9,FALSE),IF(LEFT(G151,3)="INC",VLOOKUP(VALUE(RIGHT(G151,3)),#REF!,9,FALSE),IF(LEFT(G151,3)="ELE",VLOOKUP(VALUE(RIGHT(G151,3)),#REF!,9,FALSE),IF(LEFT(G151,3)="CAB",VLOOKUP(VALUE(RIGHT(G151,3)),'ADM-COMP'!B:J,9,FALSE),IF(LEFT(G151,3)="SEG",VLOOKUP(VALUE(RIGHT(G151,3)),#REF!,9,FALSE),IF(LEFT(G151,3)="CLI",VLOOKUP(VALUE(RIGHT(G151,3)),#REF!,9,FALSE),IF(LEFT(G151,4)="IMPL",VLOOKUP(VALUE(RIGHT(G151,3)),#REF!,9,FALSE),IF(LEFT(G151,4)="SPDA",VLOOKUP(VALUE(RIGHT(G151,3)),'SPDA-COMP'!B:J,9,FALSE),IF(LEFT(G151,4)="SDAI",VLOOKUP(VALUE(RIGHT(G151,3)),#REF!,9,FALSE),IF(LEFT(G151,5)="IMPER",VLOOKUP(VALUE(RIGHT(G151,3)),#REF!,9,FALSE),IF(LEFT(G151,5)="LABOR",VLOOKUP(VALUE(RIGHT(G151,6)),#REF!,4,FALSE))))))))))))))))</f>
        <v>#REF!</v>
      </c>
      <c r="F151" s="31" t="e">
        <f t="shared" si="2"/>
        <v>#REF!</v>
      </c>
      <c r="G151" s="152" t="s">
        <v>362</v>
      </c>
      <c r="H151" s="102"/>
    </row>
    <row r="152" spans="1:10" s="103" customFormat="1">
      <c r="A152" s="37" t="s">
        <v>390</v>
      </c>
      <c r="B152" s="29" t="e">
        <f>IF(LEFT(G152,3)="ARQ",VLOOKUP(VALUE(RIGHT(G152,3)),#REF!,4,FALSE),IF(LEFT(G152,3)="SCI",VLOOKUP(VALUE(RIGHT(G152,3)),#REF!,4,FALSE),IF(LEFT(G152,3)="SCE",VLOOKUP(VALUE(RIGHT(G152,3)),#REF!,4,FALSE),IF(LEFT(G152,3)="EST",VLOOKUP(VALUE(RIGHT(G152,3)),#REF!,4,FALSE),IF(LEFT(G152,3)="HID",VLOOKUP(VALUE(RIGHT(G152,3)),#REF!,4,FALSE),IF(LEFT(G152,3)="INC",VLOOKUP(VALUE(RIGHT(G152,3)),#REF!,4,FALSE),IF(LEFT(G152,3)="ELE",VLOOKUP(VALUE(RIGHT(G152,3)),#REF!,4,FALSE),IF(LEFT(G152,3)="CAB",VLOOKUP(VALUE(RIGHT(G152,3)),'ADM-COMP'!B:J,4,FALSE),IF(LEFT(G152,3)="SEG",VLOOKUP(VALUE(RIGHT(G152,3)),#REF!,4,FALSE),IF(LEFT(G152,3)="CLI",VLOOKUP(VALUE(RIGHT(G152,3)),#REF!,4,FALSE),IF(LEFT(G152,4)="IMPL",VLOOKUP(VALUE(RIGHT(G152,3)),#REF!,4,FALSE),IF(LEFT(G152,4)="SPDA",VLOOKUP(VALUE(RIGHT(G152,3)),'SPDA-COMP'!B:J,4,FALSE),IF(LEFT(G152,4)="SDAI",VLOOKUP(VALUE(RIGHT(G152,3)),#REF!,4,FALSE),IF(LEFT(G152,5)="IMPER",VLOOKUP(VALUE(RIGHT(G152,3)),#REF!,4,FALSE),IF(LEFT(G152,5)="LABOR",VLOOKUP(VALUE(RIGHT(G152,6)),#REF!,5,FALSE))))))))))))))))</f>
        <v>#REF!</v>
      </c>
      <c r="C152" s="30" t="e">
        <f>IF(LEFT(G152,3)="ARQ",VLOOKUP(VALUE(RIGHT(G152,3)),#REF!,5,FALSE),IF(LEFT(G152,3)="SCI",VLOOKUP(VALUE(RIGHT(G152,3)),#REF!,5,FALSE),IF(LEFT(G152,3)="SCE",VLOOKUP(VALUE(RIGHT(G152,3)),#REF!,5,FALSE),IF(LEFT(G152,3)="EST",VLOOKUP(VALUE(RIGHT(G152,3)),#REF!,5,FALSE),IF(LEFT(G152,3)="HID",VLOOKUP(VALUE(RIGHT(G152,3)),#REF!,5,FALSE),IF(LEFT(G152,3)="INC",VLOOKUP(VALUE(RIGHT(G152,3)),#REF!,5,FALSE),IF(LEFT(G152,3)="ELE",VLOOKUP(VALUE(RIGHT(G152,3)),#REF!,5,FALSE),IF(LEFT(G152,3)="CAB",VLOOKUP(VALUE(RIGHT(G152,3)),'ADM-COMP'!B:J,5,FALSE),IF(LEFT(G152,3)="SEG",VLOOKUP(VALUE(RIGHT(G152,3)),#REF!,5,FALSE),IF(LEFT(G152,3)="CLI",VLOOKUP(VALUE(RIGHT(G152,3)),#REF!,5,FALSE),IF(LEFT(G152,4)="IMPL",VLOOKUP(VALUE(RIGHT(G152,3)),#REF!,5,FALSE),IF(LEFT(G152,4)="SPDA",VLOOKUP(VALUE(RIGHT(G152,3)),'SPDA-COMP'!B:J,5,FALSE),IF(LEFT(G152,4)="SDAI",VLOOKUP(VALUE(RIGHT(G152,3)),#REF!,5,FALSE),IF(LEFT(G152,5)="IMPER",VLOOKUP(VALUE(RIGHT(G152,3)),#REF!,5,FALSE),IF(LEFT(G152,5)="LABOR",VLOOKUP(VALUE(RIGHT(G152,6)),#REF!,6,FALSE))))))))))))))))</f>
        <v>#REF!</v>
      </c>
      <c r="D152" s="74" t="e">
        <f>ROUND(VLOOKUP(A152,#REF!,8,FALSE),2)</f>
        <v>#REF!</v>
      </c>
      <c r="E152" s="74" t="e">
        <f>IF(LEFT(G152,3)="ARQ",VLOOKUP(VALUE(RIGHT(G152,3)),#REF!,9,FALSE),IF(LEFT(G152,3)="SCI",VLOOKUP(VALUE(RIGHT(G152,3)),#REF!,9,FALSE),IF(LEFT(G152,3)="SCE",VLOOKUP(VALUE(RIGHT(G152,3)),#REF!,9,FALSE),IF(LEFT(G152,3)="EST",VLOOKUP(VALUE(RIGHT(G152,3)),#REF!,9,FALSE),IF(LEFT(G152,3)="HID",VLOOKUP(VALUE(RIGHT(G152,3)),#REF!,9,FALSE),IF(LEFT(G152,3)="INC",VLOOKUP(VALUE(RIGHT(G152,3)),#REF!,9,FALSE),IF(LEFT(G152,3)="ELE",VLOOKUP(VALUE(RIGHT(G152,3)),#REF!,9,FALSE),IF(LEFT(G152,3)="CAB",VLOOKUP(VALUE(RIGHT(G152,3)),'ADM-COMP'!B:J,9,FALSE),IF(LEFT(G152,3)="SEG",VLOOKUP(VALUE(RIGHT(G152,3)),#REF!,9,FALSE),IF(LEFT(G152,3)="CLI",VLOOKUP(VALUE(RIGHT(G152,3)),#REF!,9,FALSE),IF(LEFT(G152,4)="IMPL",VLOOKUP(VALUE(RIGHT(G152,3)),#REF!,9,FALSE),IF(LEFT(G152,4)="SPDA",VLOOKUP(VALUE(RIGHT(G152,3)),'SPDA-COMP'!B:J,9,FALSE),IF(LEFT(G152,4)="SDAI",VLOOKUP(VALUE(RIGHT(G152,3)),#REF!,9,FALSE),IF(LEFT(G152,5)="IMPER",VLOOKUP(VALUE(RIGHT(G152,3)),#REF!,9,FALSE),IF(LEFT(G152,5)="LABOR",VLOOKUP(VALUE(RIGHT(G152,6)),#REF!,4,FALSE))))))))))))))))</f>
        <v>#REF!</v>
      </c>
      <c r="F152" s="31" t="e">
        <f t="shared" si="2"/>
        <v>#REF!</v>
      </c>
      <c r="G152" s="152" t="s">
        <v>447</v>
      </c>
      <c r="H152" s="102"/>
    </row>
    <row r="153" spans="1:10" s="103" customFormat="1" ht="25.5">
      <c r="A153" s="37" t="s">
        <v>1270</v>
      </c>
      <c r="B153" s="29" t="e">
        <f>IF(LEFT(G153,3)="ARQ",VLOOKUP(VALUE(RIGHT(G153,3)),#REF!,4,FALSE),IF(LEFT(G153,3)="SCI",VLOOKUP(VALUE(RIGHT(G153,3)),#REF!,4,FALSE),IF(LEFT(G153,3)="SCE",VLOOKUP(VALUE(RIGHT(G153,3)),#REF!,4,FALSE),IF(LEFT(G153,3)="EST",VLOOKUP(VALUE(RIGHT(G153,3)),#REF!,4,FALSE),IF(LEFT(G153,3)="HID",VLOOKUP(VALUE(RIGHT(G153,3)),#REF!,4,FALSE),IF(LEFT(G153,3)="INC",VLOOKUP(VALUE(RIGHT(G153,3)),#REF!,4,FALSE),IF(LEFT(G153,3)="ELE",VLOOKUP(VALUE(RIGHT(G153,3)),#REF!,4,FALSE),IF(LEFT(G153,3)="CAB",VLOOKUP(VALUE(RIGHT(G153,3)),'ADM-COMP'!B:J,4,FALSE),IF(LEFT(G153,3)="SEG",VLOOKUP(VALUE(RIGHT(G153,3)),#REF!,4,FALSE),IF(LEFT(G153,3)="CLI",VLOOKUP(VALUE(RIGHT(G153,3)),#REF!,4,FALSE),IF(LEFT(G153,4)="IMPL",VLOOKUP(VALUE(RIGHT(G153,3)),#REF!,4,FALSE),IF(LEFT(G153,4)="SPDA",VLOOKUP(VALUE(RIGHT(G153,3)),'SPDA-COMP'!B:J,4,FALSE),IF(LEFT(G153,4)="SDAI",VLOOKUP(VALUE(RIGHT(G153,3)),#REF!,4,FALSE),IF(LEFT(G153,5)="IMPER",VLOOKUP(VALUE(RIGHT(G153,3)),#REF!,4,FALSE),IF(LEFT(G153,5)="LABOR",VLOOKUP(VALUE(RIGHT(G153,6)),#REF!,5,FALSE))))))))))))))))</f>
        <v>#REF!</v>
      </c>
      <c r="C153" s="30" t="e">
        <f>IF(LEFT(G153,3)="ARQ",VLOOKUP(VALUE(RIGHT(G153,3)),#REF!,5,FALSE),IF(LEFT(G153,3)="INS",VLOOKUP(VALUE(RIGHT(G153,3)),#REF!,5,FALSE),IF(LEFT(G153,3)="SCE",VLOOKUP(VALUE(RIGHT(G153,3)),#REF!,5,FALSE),IF(LEFT(G153,3)="EST",VLOOKUP(VALUE(RIGHT(G153,3)),#REF!,5,FALSE),IF(LEFT(G153,3)="HID",VLOOKUP(VALUE(RIGHT(G153,3)),#REF!,5,FALSE),IF(LEFT(G153,3)="INC",VLOOKUP(VALUE(RIGHT(G153,3)),#REF!,5,FALSE),IF(LEFT(G153,3)="ELE",VLOOKUP(VALUE(RIGHT(G153,3)),#REF!,5,FALSE),IF(LEFT(G153,3)="CAB",VLOOKUP(VALUE(RIGHT(G153,3)),'ADM-COMP'!B:J,5,FALSE),IF(LEFT(G153,3)="SEG",VLOOKUP(VALUE(RIGHT(G153,3)),#REF!,5,FALSE),IF(LEFT(G153,3)="CLI",VLOOKUP(VALUE(RIGHT(G153,3)),#REF!,5,FALSE),IF(LEFT(G153,4)="IMPL",VLOOKUP(VALUE(RIGHT(G153,3)),#REF!,5,FALSE),IF(LEFT(G153,4)="SPDA",VLOOKUP(VALUE(RIGHT(G153,3)),'SPDA-COMP'!B:J,5,FALSE),IF(LEFT(G153,4)="SDAI",VLOOKUP(VALUE(RIGHT(G153,3)),#REF!,5,FALSE),IF(LEFT(G153,5)="IMPER",VLOOKUP(VALUE(RIGHT(G153,3)),#REF!,5,FALSE),IF(LEFT(G153,5)="LABOR",VLOOKUP(VALUE(RIGHT(G153,6)),#REF!,6,FALSE))))))))))))))))</f>
        <v>#REF!</v>
      </c>
      <c r="D153" s="74" t="e">
        <f>ROUND(VLOOKUP(A153,#REF!,8,FALSE),2)</f>
        <v>#REF!</v>
      </c>
      <c r="E153" s="74" t="e">
        <f>IF(LEFT(G153,3)="ARQ",VLOOKUP(VALUE(RIGHT(G153,3)),#REF!,9,FALSE),IF(LEFT(G153,3)="INS",VLOOKUP(VALUE(RIGHT(G153,3)),#REF!,9,FALSE),IF(LEFT(G153,3)="SCE",VLOOKUP(VALUE(RIGHT(G153,3)),#REF!,9,FALSE),IF(LEFT(G153,3)="EST",VLOOKUP(VALUE(RIGHT(G153,3)),#REF!,9,FALSE),IF(LEFT(G153,3)="HID",VLOOKUP(VALUE(RIGHT(G153,3)),#REF!,9,FALSE),IF(LEFT(G153,3)="INC",VLOOKUP(VALUE(RIGHT(G153,3)),#REF!,9,FALSE),IF(LEFT(G153,3)="ELE",VLOOKUP(VALUE(RIGHT(G153,3)),#REF!,9,FALSE),IF(LEFT(G153,3)="CAB",VLOOKUP(VALUE(RIGHT(G153,3)),'ADM-COMP'!B:J,9,FALSE),IF(LEFT(G153,3)="SEG",VLOOKUP(VALUE(RIGHT(G153,3)),#REF!,9,FALSE),IF(LEFT(G153,3)="CLI",VLOOKUP(VALUE(RIGHT(G153,3)),#REF!,9,FALSE),IF(LEFT(G153,4)="IMPL",VLOOKUP(VALUE(RIGHT(G153,3)),#REF!,9,FALSE),IF(LEFT(G153,4)="SPDA",VLOOKUP(VALUE(RIGHT(G153,3)),'SPDA-COMP'!B:J,9,FALSE),IF(LEFT(G153,4)="SDAI",VLOOKUP(VALUE(RIGHT(G153,3)),#REF!,9,FALSE),IF(LEFT(G153,5)="IMPER",VLOOKUP(VALUE(RIGHT(G153,3)),#REF!,9,FALSE),IF(LEFT(G153,5)="LABOR",VLOOKUP(VALUE(RIGHT(G153,6)),#REF!,4,FALSE))))))))))))))))</f>
        <v>#REF!</v>
      </c>
      <c r="F153" s="31" t="e">
        <f t="shared" si="2"/>
        <v>#REF!</v>
      </c>
      <c r="G153" s="152" t="s">
        <v>1283</v>
      </c>
      <c r="H153" s="102"/>
    </row>
    <row r="154" spans="1:10" s="103" customFormat="1">
      <c r="A154" s="85" t="s">
        <v>632</v>
      </c>
      <c r="B154" s="29" t="e">
        <f>IF(LEFT(G154,3)="ARQ",VLOOKUP(VALUE(RIGHT(G154,3)),#REF!,4,FALSE),IF(LEFT(G154,3)="SCI",VLOOKUP(VALUE(RIGHT(G154,3)),#REF!,4,FALSE),IF(LEFT(G154,3)="SCE",VLOOKUP(VALUE(RIGHT(G154,3)),#REF!,4,FALSE),IF(LEFT(G154,3)="EST",VLOOKUP(VALUE(RIGHT(G154,3)),#REF!,4,FALSE),IF(LEFT(G154,3)="HID",VLOOKUP(VALUE(RIGHT(G154,3)),#REF!,4,FALSE),IF(LEFT(G154,3)="INC",VLOOKUP(VALUE(RIGHT(G154,3)),#REF!,4,FALSE),IF(LEFT(G154,3)="ELE",VLOOKUP(VALUE(RIGHT(G154,3)),#REF!,4,FALSE),IF(LEFT(G154,3)="CAB",VLOOKUP(VALUE(RIGHT(G154,3)),'ADM-COMP'!B:J,4,FALSE),IF(LEFT(G154,3)="SEG",VLOOKUP(VALUE(RIGHT(G154,3)),#REF!,4,FALSE),IF(LEFT(G154,3)="CLI",VLOOKUP(VALUE(RIGHT(G154,3)),#REF!,4,FALSE),IF(LEFT(G154,4)="IMPL",VLOOKUP(VALUE(RIGHT(G154,3)),#REF!,4,FALSE),IF(LEFT(G154,4)="SPDA",VLOOKUP(VALUE(RIGHT(G154,3)),'SPDA-COMP'!B:J,4,FALSE),IF(LEFT(G154,4)="SDAI",VLOOKUP(VALUE(RIGHT(G154,3)),#REF!,4,FALSE),IF(LEFT(G154,5)="IMPER",VLOOKUP(VALUE(RIGHT(G154,3)),#REF!,4,FALSE),IF(LEFT(G154,5)="LABOR",VLOOKUP(VALUE(RIGHT(G154,6)),#REF!,5,FALSE))))))))))))))))</f>
        <v>#REF!</v>
      </c>
      <c r="C154" s="30" t="e">
        <f>IF(LEFT(G154,3)="ARQ",VLOOKUP(VALUE(RIGHT(G154,3)),#REF!,5,FALSE),IF(LEFT(G154,3)="SCI",VLOOKUP(VALUE(RIGHT(G154,3)),#REF!,5,FALSE),IF(LEFT(G154,3)="SCE",VLOOKUP(VALUE(RIGHT(G154,3)),#REF!,5,FALSE),IF(LEFT(G154,3)="EST",VLOOKUP(VALUE(RIGHT(G154,3)),#REF!,5,FALSE),IF(LEFT(G154,3)="HID",VLOOKUP(VALUE(RIGHT(G154,3)),#REF!,5,FALSE),IF(LEFT(G154,3)="INC",VLOOKUP(VALUE(RIGHT(G154,3)),#REF!,5,FALSE),IF(LEFT(G154,3)="ELE",VLOOKUP(VALUE(RIGHT(G154,3)),#REF!,5,FALSE),IF(LEFT(G154,3)="CAB",VLOOKUP(VALUE(RIGHT(G154,3)),'ADM-COMP'!B:J,5,FALSE),IF(LEFT(G154,3)="SEG",VLOOKUP(VALUE(RIGHT(G154,3)),#REF!,5,FALSE),IF(LEFT(G154,3)="CLI",VLOOKUP(VALUE(RIGHT(G154,3)),#REF!,5,FALSE),IF(LEFT(G154,4)="IMPL",VLOOKUP(VALUE(RIGHT(G154,3)),#REF!,5,FALSE),IF(LEFT(G154,4)="SPDA",VLOOKUP(VALUE(RIGHT(G154,3)),'SPDA-COMP'!B:J,5,FALSE),IF(LEFT(G154,4)="SDAI",VLOOKUP(VALUE(RIGHT(G154,3)),#REF!,5,FALSE),IF(LEFT(G154,5)="IMPER",VLOOKUP(VALUE(RIGHT(G154,3)),#REF!,5,FALSE),IF(LEFT(G154,5)="LABOR",VLOOKUP(VALUE(RIGHT(G154,6)),#REF!,6,FALSE))))))))))))))))</f>
        <v>#REF!</v>
      </c>
      <c r="D154" s="74" t="e">
        <f>ROUND(VLOOKUP(A154,#REF!,8,FALSE),2)</f>
        <v>#REF!</v>
      </c>
      <c r="E154" s="74" t="e">
        <f>IF(LEFT(G154,3)="ARQ",VLOOKUP(VALUE(RIGHT(G154,3)),#REF!,9,FALSE),IF(LEFT(G154,3)="SCI",VLOOKUP(VALUE(RIGHT(G154,3)),#REF!,9,FALSE),IF(LEFT(G154,3)="SCE",VLOOKUP(VALUE(RIGHT(G154,3)),#REF!,9,FALSE),IF(LEFT(G154,3)="EST",VLOOKUP(VALUE(RIGHT(G154,3)),#REF!,9,FALSE),IF(LEFT(G154,3)="HID",VLOOKUP(VALUE(RIGHT(G154,3)),#REF!,9,FALSE),IF(LEFT(G154,3)="INC",VLOOKUP(VALUE(RIGHT(G154,3)),#REF!,9,FALSE),IF(LEFT(G154,3)="ELE",VLOOKUP(VALUE(RIGHT(G154,3)),#REF!,9,FALSE),IF(LEFT(G154,3)="CAB",VLOOKUP(VALUE(RIGHT(G154,3)),'ADM-COMP'!B:J,9,FALSE),IF(LEFT(G154,3)="SEG",VLOOKUP(VALUE(RIGHT(G154,3)),#REF!,9,FALSE),IF(LEFT(G154,3)="CLI",VLOOKUP(VALUE(RIGHT(G154,3)),#REF!,9,FALSE),IF(LEFT(G154,4)="IMPL",VLOOKUP(VALUE(RIGHT(G154,3)),#REF!,9,FALSE),IF(LEFT(G154,4)="SPDA",VLOOKUP(VALUE(RIGHT(G154,3)),'SPDA-COMP'!B:J,9,FALSE),IF(LEFT(G154,4)="SDAI",VLOOKUP(VALUE(RIGHT(G154,3)),#REF!,9,FALSE),IF(LEFT(G154,5)="IMPER",VLOOKUP(VALUE(RIGHT(G154,3)),#REF!,9,FALSE),IF(LEFT(G154,5)="LABOR",VLOOKUP(VALUE(RIGHT(G154,6)),#REF!,4,FALSE))))))))))))))))</f>
        <v>#REF!</v>
      </c>
      <c r="F154" s="31" t="e">
        <f t="shared" si="2"/>
        <v>#REF!</v>
      </c>
      <c r="G154" s="84" t="s">
        <v>601</v>
      </c>
      <c r="H154" s="102"/>
    </row>
    <row r="155" spans="1:10" s="103" customFormat="1" ht="25.5">
      <c r="A155" s="37" t="s">
        <v>1274</v>
      </c>
      <c r="B155" s="29" t="e">
        <f>IF(LEFT(G155,3)="ARQ",VLOOKUP(VALUE(RIGHT(G155,3)),#REF!,4,FALSE),IF(LEFT(G155,3)="SCI",VLOOKUP(VALUE(RIGHT(G155,3)),#REF!,4,FALSE),IF(LEFT(G155,3)="SCE",VLOOKUP(VALUE(RIGHT(G155,3)),#REF!,4,FALSE),IF(LEFT(G155,3)="EST",VLOOKUP(VALUE(RIGHT(G155,3)),#REF!,4,FALSE),IF(LEFT(G155,3)="HID",VLOOKUP(VALUE(RIGHT(G155,3)),#REF!,4,FALSE),IF(LEFT(G155,3)="INC",VLOOKUP(VALUE(RIGHT(G155,3)),#REF!,4,FALSE),IF(LEFT(G155,3)="ELE",VLOOKUP(VALUE(RIGHT(G155,3)),#REF!,4,FALSE),IF(LEFT(G155,3)="CAB",VLOOKUP(VALUE(RIGHT(G155,3)),'ADM-COMP'!B:J,4,FALSE),IF(LEFT(G155,3)="SEG",VLOOKUP(VALUE(RIGHT(G155,3)),#REF!,4,FALSE),IF(LEFT(G155,3)="CLI",VLOOKUP(VALUE(RIGHT(G155,3)),#REF!,4,FALSE),IF(LEFT(G155,4)="IMPL",VLOOKUP(VALUE(RIGHT(G155,3)),#REF!,4,FALSE),IF(LEFT(G155,4)="SPDA",VLOOKUP(VALUE(RIGHT(G155,3)),'SPDA-COMP'!B:J,4,FALSE),IF(LEFT(G155,4)="SDAI",VLOOKUP(VALUE(RIGHT(G155,3)),#REF!,4,FALSE),IF(LEFT(G155,5)="IMPER",VLOOKUP(VALUE(RIGHT(G155,3)),#REF!,4,FALSE),IF(LEFT(G155,5)="LABOR",VLOOKUP(VALUE(RIGHT(G155,6)),#REF!,5,FALSE))))))))))))))))</f>
        <v>#REF!</v>
      </c>
      <c r="C155" s="30" t="e">
        <f>IF(LEFT(G155,3)="ARQ",VLOOKUP(VALUE(RIGHT(G155,3)),#REF!,5,FALSE),IF(LEFT(G155,3)="INS",VLOOKUP(VALUE(RIGHT(G155,3)),#REF!,5,FALSE),IF(LEFT(G155,3)="SCE",VLOOKUP(VALUE(RIGHT(G155,3)),#REF!,5,FALSE),IF(LEFT(G155,3)="EST",VLOOKUP(VALUE(RIGHT(G155,3)),#REF!,5,FALSE),IF(LEFT(G155,3)="HID",VLOOKUP(VALUE(RIGHT(G155,3)),#REF!,5,FALSE),IF(LEFT(G155,3)="INC",VLOOKUP(VALUE(RIGHT(G155,3)),#REF!,5,FALSE),IF(LEFT(G155,3)="ELE",VLOOKUP(VALUE(RIGHT(G155,3)),#REF!,5,FALSE),IF(LEFT(G155,3)="CAB",VLOOKUP(VALUE(RIGHT(G155,3)),'ADM-COMP'!B:J,5,FALSE),IF(LEFT(G155,3)="SEG",VLOOKUP(VALUE(RIGHT(G155,3)),#REF!,5,FALSE),IF(LEFT(G155,3)="CLI",VLOOKUP(VALUE(RIGHT(G155,3)),#REF!,5,FALSE),IF(LEFT(G155,4)="IMPL",VLOOKUP(VALUE(RIGHT(G155,3)),#REF!,5,FALSE),IF(LEFT(G155,4)="SPDA",VLOOKUP(VALUE(RIGHT(G155,3)),'SPDA-COMP'!B:J,5,FALSE),IF(LEFT(G155,4)="SDAI",VLOOKUP(VALUE(RIGHT(G155,3)),#REF!,5,FALSE),IF(LEFT(G155,5)="IMPER",VLOOKUP(VALUE(RIGHT(G155,3)),#REF!,5,FALSE),IF(LEFT(G155,5)="LABOR",VLOOKUP(VALUE(RIGHT(G155,6)),#REF!,6,FALSE))))))))))))))))</f>
        <v>#REF!</v>
      </c>
      <c r="D155" s="74" t="e">
        <f>ROUND(VLOOKUP(A155,#REF!,8,FALSE),2)</f>
        <v>#REF!</v>
      </c>
      <c r="E155" s="74" t="e">
        <f>IF(LEFT(G155,3)="ARQ",VLOOKUP(VALUE(RIGHT(G155,3)),#REF!,9,FALSE),IF(LEFT(G155,3)="INS",VLOOKUP(VALUE(RIGHT(G155,3)),#REF!,9,FALSE),IF(LEFT(G155,3)="SCE",VLOOKUP(VALUE(RIGHT(G155,3)),#REF!,9,FALSE),IF(LEFT(G155,3)="EST",VLOOKUP(VALUE(RIGHT(G155,3)),#REF!,9,FALSE),IF(LEFT(G155,3)="HID",VLOOKUP(VALUE(RIGHT(G155,3)),#REF!,9,FALSE),IF(LEFT(G155,3)="INC",VLOOKUP(VALUE(RIGHT(G155,3)),#REF!,9,FALSE),IF(LEFT(G155,3)="ELE",VLOOKUP(VALUE(RIGHT(G155,3)),#REF!,9,FALSE),IF(LEFT(G155,3)="CAB",VLOOKUP(VALUE(RIGHT(G155,3)),'ADM-COMP'!B:J,9,FALSE),IF(LEFT(G155,3)="SEG",VLOOKUP(VALUE(RIGHT(G155,3)),#REF!,9,FALSE),IF(LEFT(G155,3)="CLI",VLOOKUP(VALUE(RIGHT(G155,3)),#REF!,9,FALSE),IF(LEFT(G155,4)="IMPL",VLOOKUP(VALUE(RIGHT(G155,3)),#REF!,9,FALSE),IF(LEFT(G155,4)="SPDA",VLOOKUP(VALUE(RIGHT(G155,3)),'SPDA-COMP'!B:J,9,FALSE),IF(LEFT(G155,4)="SDAI",VLOOKUP(VALUE(RIGHT(G155,3)),#REF!,9,FALSE),IF(LEFT(G155,5)="IMPER",VLOOKUP(VALUE(RIGHT(G155,3)),#REF!,9,FALSE),IF(LEFT(G155,5)="LABOR",VLOOKUP(VALUE(RIGHT(G155,6)),#REF!,4,FALSE))))))))))))))))</f>
        <v>#REF!</v>
      </c>
      <c r="F155" s="31" t="e">
        <f t="shared" si="2"/>
        <v>#REF!</v>
      </c>
      <c r="G155" s="152" t="s">
        <v>1287</v>
      </c>
      <c r="H155" s="102"/>
    </row>
    <row r="156" spans="1:10" s="103" customFormat="1" ht="25.5">
      <c r="A156" s="37" t="s">
        <v>1216</v>
      </c>
      <c r="B156" s="29" t="e">
        <f>IF(LEFT(G156,3)="ARQ",VLOOKUP(VALUE(RIGHT(G156,3)),#REF!,4,FALSE),IF(LEFT(G156,3)="SCI",VLOOKUP(VALUE(RIGHT(G156,3)),#REF!,4,FALSE),IF(LEFT(G156,3)="SCE",VLOOKUP(VALUE(RIGHT(G156,3)),#REF!,4,FALSE),IF(LEFT(G156,3)="EST",VLOOKUP(VALUE(RIGHT(G156,3)),#REF!,4,FALSE),IF(LEFT(G156,3)="HID",VLOOKUP(VALUE(RIGHT(G156,3)),#REF!,4,FALSE),IF(LEFT(G156,3)="INC",VLOOKUP(VALUE(RIGHT(G156,3)),#REF!,4,FALSE),IF(LEFT(G156,3)="ELE",VLOOKUP(VALUE(RIGHT(G156,3)),#REF!,4,FALSE),IF(LEFT(G156,3)="CAB",VLOOKUP(VALUE(RIGHT(G156,3)),'ADM-COMP'!B:J,4,FALSE),IF(LEFT(G156,3)="SEG",VLOOKUP(VALUE(RIGHT(G156,3)),#REF!,4,FALSE),IF(LEFT(G156,3)="CLI",VLOOKUP(VALUE(RIGHT(G156,3)),#REF!,4,FALSE),IF(LEFT(G156,4)="IMPL",VLOOKUP(VALUE(RIGHT(G156,3)),#REF!,4,FALSE),IF(LEFT(G156,4)="SPDA",VLOOKUP(VALUE(RIGHT(G156,3)),'SPDA-COMP'!B:J,4,FALSE),IF(LEFT(G156,4)="SDAI",VLOOKUP(VALUE(RIGHT(G156,3)),#REF!,4,FALSE),IF(LEFT(G156,5)="IMPER",VLOOKUP(VALUE(RIGHT(G156,3)),#REF!,4,FALSE),IF(LEFT(G156,5)="LABOR",VLOOKUP(VALUE(RIGHT(G156,6)),#REF!,5,FALSE))))))))))))))))</f>
        <v>#REF!</v>
      </c>
      <c r="C156" s="30" t="e">
        <f>IF(LEFT(G156,3)="ARQ",VLOOKUP(VALUE(RIGHT(G156,3)),#REF!,5,FALSE),IF(LEFT(G156,3)="SCI",VLOOKUP(VALUE(RIGHT(G156,3)),#REF!,5,FALSE),IF(LEFT(G156,3)="SCE",VLOOKUP(VALUE(RIGHT(G156,3)),#REF!,5,FALSE),IF(LEFT(G156,3)="EST",VLOOKUP(VALUE(RIGHT(G156,3)),#REF!,5,FALSE),IF(LEFT(G156,3)="HID",VLOOKUP(VALUE(RIGHT(G156,3)),#REF!,5,FALSE),IF(LEFT(G156,3)="INC",VLOOKUP(VALUE(RIGHT(G156,3)),#REF!,5,FALSE),IF(LEFT(G156,3)="ELE",VLOOKUP(VALUE(RIGHT(G156,3)),#REF!,5,FALSE),IF(LEFT(G156,3)="CAB",VLOOKUP(VALUE(RIGHT(G156,3)),'ADM-COMP'!B:J,5,FALSE),IF(LEFT(G156,3)="SEG",VLOOKUP(VALUE(RIGHT(G156,3)),#REF!,5,FALSE),IF(LEFT(G156,3)="CLI",VLOOKUP(VALUE(RIGHT(G156,3)),#REF!,5,FALSE),IF(LEFT(G156,4)="IMPL",VLOOKUP(VALUE(RIGHT(G156,3)),#REF!,5,FALSE),IF(LEFT(G156,4)="SPDA",VLOOKUP(VALUE(RIGHT(G156,3)),'SPDA-COMP'!B:J,5,FALSE),IF(LEFT(G156,4)="SDAI",VLOOKUP(VALUE(RIGHT(G156,3)),#REF!,5,FALSE),IF(LEFT(G156,5)="IMPER",VLOOKUP(VALUE(RIGHT(G156,3)),#REF!,5,FALSE),IF(LEFT(G156,5)="LABOR",VLOOKUP(VALUE(RIGHT(G156,6)),#REF!,6,FALSE))))))))))))))))</f>
        <v>#REF!</v>
      </c>
      <c r="D156" s="74" t="e">
        <f>ROUND(VLOOKUP(A156,#REF!,8,FALSE),2)</f>
        <v>#REF!</v>
      </c>
      <c r="E156" s="74" t="e">
        <f>IF(LEFT(G156,3)="ARQ",VLOOKUP(VALUE(RIGHT(G156,3)),#REF!,9,FALSE),IF(LEFT(G156,3)="SCI",VLOOKUP(VALUE(RIGHT(G156,3)),#REF!,9,FALSE),IF(LEFT(G156,3)="SCE",VLOOKUP(VALUE(RIGHT(G156,3)),#REF!,9,FALSE),IF(LEFT(G156,3)="EST",VLOOKUP(VALUE(RIGHT(G156,3)),#REF!,9,FALSE),IF(LEFT(G156,3)="HID",VLOOKUP(VALUE(RIGHT(G156,3)),#REF!,9,FALSE),IF(LEFT(G156,3)="INC",VLOOKUP(VALUE(RIGHT(G156,3)),#REF!,9,FALSE),IF(LEFT(G156,3)="ELE",VLOOKUP(VALUE(RIGHT(G156,3)),#REF!,9,FALSE),IF(LEFT(G156,3)="CAB",VLOOKUP(VALUE(RIGHT(G156,3)),'ADM-COMP'!B:J,9,FALSE),IF(LEFT(G156,3)="SEG",VLOOKUP(VALUE(RIGHT(G156,3)),#REF!,9,FALSE),IF(LEFT(G156,3)="CLI",VLOOKUP(VALUE(RIGHT(G156,3)),#REF!,9,FALSE),IF(LEFT(G156,4)="IMPL",VLOOKUP(VALUE(RIGHT(G156,3)),#REF!,9,FALSE),IF(LEFT(G156,4)="SPDA",VLOOKUP(VALUE(RIGHT(G156,3)),'SPDA-COMP'!B:J,9,FALSE),IF(LEFT(G156,4)="SDAI",VLOOKUP(VALUE(RIGHT(G156,3)),#REF!,9,FALSE),IF(LEFT(G156,5)="IMPER",VLOOKUP(VALUE(RIGHT(G156,3)),#REF!,9,FALSE),IF(LEFT(G156,5)="LABOR",VLOOKUP(VALUE(RIGHT(G156,6)),#REF!,4,FALSE))))))))))))))))</f>
        <v>#REF!</v>
      </c>
      <c r="F156" s="31" t="e">
        <f t="shared" si="2"/>
        <v>#REF!</v>
      </c>
      <c r="G156" s="152" t="s">
        <v>1223</v>
      </c>
      <c r="H156" s="102"/>
    </row>
    <row r="157" spans="1:10" s="103" customFormat="1">
      <c r="A157" s="85" t="s">
        <v>878</v>
      </c>
      <c r="B157" s="29" t="e">
        <f>IF(LEFT(G157,3)="ARQ",VLOOKUP(VALUE(RIGHT(G157,3)),#REF!,4,FALSE),IF(LEFT(G157,3)="SCI",VLOOKUP(VALUE(RIGHT(G157,3)),#REF!,4,FALSE),IF(LEFT(G157,3)="SCE",VLOOKUP(VALUE(RIGHT(G157,3)),#REF!,4,FALSE),IF(LEFT(G157,3)="EST",VLOOKUP(VALUE(RIGHT(G157,3)),#REF!,4,FALSE),IF(LEFT(G157,3)="HID",VLOOKUP(VALUE(RIGHT(G157,3)),#REF!,4,FALSE),IF(LEFT(G157,3)="INC",VLOOKUP(VALUE(RIGHT(G157,3)),#REF!,4,FALSE),IF(LEFT(G157,3)="ELE",VLOOKUP(VALUE(RIGHT(G157,3)),#REF!,4,FALSE),IF(LEFT(G157,3)="CAB",VLOOKUP(VALUE(RIGHT(G157,3)),'ADM-COMP'!B:J,4,FALSE),IF(LEFT(G157,3)="SEG",VLOOKUP(VALUE(RIGHT(G157,3)),#REF!,4,FALSE),IF(LEFT(G157,3)="CLI",VLOOKUP(VALUE(RIGHT(G157,3)),#REF!,4,FALSE),IF(LEFT(G157,4)="IMPL",VLOOKUP(VALUE(RIGHT(G157,3)),#REF!,4,FALSE),IF(LEFT(G157,4)="SPDA",VLOOKUP(VALUE(RIGHT(G157,3)),'SPDA-COMP'!B:J,4,FALSE),IF(LEFT(G157,4)="SDAI",VLOOKUP(VALUE(RIGHT(G157,3)),#REF!,4,FALSE),IF(LEFT(G157,5)="IMPER",VLOOKUP(VALUE(RIGHT(G157,3)),#REF!,4,FALSE),IF(LEFT(G157,5)="LABOR",VLOOKUP(VALUE(RIGHT(G157,6)),#REF!,5,FALSE))))))))))))))))</f>
        <v>#REF!</v>
      </c>
      <c r="C157" s="30" t="e">
        <f>IF(LEFT(G157,3)="ARQ",VLOOKUP(VALUE(RIGHT(G157,3)),#REF!,5,FALSE),IF(LEFT(G157,3)="SCI",VLOOKUP(VALUE(RIGHT(G157,3)),#REF!,5,FALSE),IF(LEFT(G157,3)="SCE",VLOOKUP(VALUE(RIGHT(G157,3)),#REF!,5,FALSE),IF(LEFT(G157,3)="EST",VLOOKUP(VALUE(RIGHT(G157,3)),#REF!,5,FALSE),IF(LEFT(G157,3)="HID",VLOOKUP(VALUE(RIGHT(G157,3)),#REF!,5,FALSE),IF(LEFT(G157,3)="INC",VLOOKUP(VALUE(RIGHT(G157,3)),#REF!,5,FALSE),IF(LEFT(G157,3)="ELE",VLOOKUP(VALUE(RIGHT(G157,3)),#REF!,5,FALSE),IF(LEFT(G157,3)="CAB",VLOOKUP(VALUE(RIGHT(G157,3)),'ADM-COMP'!B:J,5,FALSE),IF(LEFT(G157,3)="SEG",VLOOKUP(VALUE(RIGHT(G157,3)),#REF!,5,FALSE),IF(LEFT(G157,3)="CLI",VLOOKUP(VALUE(RIGHT(G157,3)),#REF!,5,FALSE),IF(LEFT(G157,4)="IMPL",VLOOKUP(VALUE(RIGHT(G157,3)),#REF!,5,FALSE),IF(LEFT(G157,4)="SPDA",VLOOKUP(VALUE(RIGHT(G157,3)),'SPDA-COMP'!B:J,5,FALSE),IF(LEFT(G157,4)="SDAI",VLOOKUP(VALUE(RIGHT(G157,3)),#REF!,5,FALSE),IF(LEFT(G157,5)="IMPER",VLOOKUP(VALUE(RIGHT(G157,3)),#REF!,5,FALSE),IF(LEFT(G157,5)="LABOR",VLOOKUP(VALUE(RIGHT(G157,6)),#REF!,6,FALSE))))))))))))))))</f>
        <v>#REF!</v>
      </c>
      <c r="D157" s="74" t="e">
        <f>ROUND(VLOOKUP(A157,#REF!,8,FALSE),2)</f>
        <v>#REF!</v>
      </c>
      <c r="E157" s="74" t="e">
        <f>IF(LEFT(G157,3)="ARQ",VLOOKUP(VALUE(RIGHT(G157,3)),#REF!,9,FALSE),IF(LEFT(G157,3)="SCI",VLOOKUP(VALUE(RIGHT(G157,3)),#REF!,9,FALSE),IF(LEFT(G157,3)="SCE",VLOOKUP(VALUE(RIGHT(G157,3)),#REF!,9,FALSE),IF(LEFT(G157,3)="EST",VLOOKUP(VALUE(RIGHT(G157,3)),#REF!,9,FALSE),IF(LEFT(G157,3)="HID",VLOOKUP(VALUE(RIGHT(G157,3)),#REF!,9,FALSE),IF(LEFT(G157,3)="INC",VLOOKUP(VALUE(RIGHT(G157,3)),#REF!,9,FALSE),IF(LEFT(G157,3)="ELE",VLOOKUP(VALUE(RIGHT(G157,3)),#REF!,9,FALSE),IF(LEFT(G157,3)="CAB",VLOOKUP(VALUE(RIGHT(G157,3)),'ADM-COMP'!B:J,9,FALSE),IF(LEFT(G157,3)="SEG",VLOOKUP(VALUE(RIGHT(G157,3)),#REF!,9,FALSE),IF(LEFT(G157,3)="CLI",VLOOKUP(VALUE(RIGHT(G157,3)),#REF!,9,FALSE),IF(LEFT(G157,4)="IMPL",VLOOKUP(VALUE(RIGHT(G157,3)),#REF!,9,FALSE),IF(LEFT(G157,4)="SPDA",VLOOKUP(VALUE(RIGHT(G157,3)),'SPDA-COMP'!B:J,9,FALSE),IF(LEFT(G157,4)="SDAI",VLOOKUP(VALUE(RIGHT(G157,3)),#REF!,9,FALSE),IF(LEFT(G157,5)="IMPER",VLOOKUP(VALUE(RIGHT(G157,3)),#REF!,9,FALSE),IF(LEFT(G157,5)="LABOR",VLOOKUP(VALUE(RIGHT(G157,6)),#REF!,4,FALSE))))))))))))))))</f>
        <v>#REF!</v>
      </c>
      <c r="F157" s="31" t="e">
        <f t="shared" si="2"/>
        <v>#REF!</v>
      </c>
      <c r="G157" s="84" t="s">
        <v>952</v>
      </c>
      <c r="H157" s="102"/>
    </row>
    <row r="158" spans="1:10" s="103" customFormat="1">
      <c r="A158" s="83" t="s">
        <v>594</v>
      </c>
      <c r="B158" s="29" t="e">
        <f>IF(LEFT(G158,3)="ARQ",VLOOKUP(VALUE(RIGHT(G158,3)),#REF!,4,FALSE),IF(LEFT(G158,3)="SCI",VLOOKUP(VALUE(RIGHT(G158,3)),'ADM-COMP'!B:J,4,FALSE),IF(LEFT(G158,3)="SCE",VLOOKUP(VALUE(RIGHT(G158,3)),#REF!,4,FALSE),IF(LEFT(G158,3)="EST",VLOOKUP(VALUE(RIGHT(G158,3)),#REF!,4,FALSE),IF(LEFT(G158,3)="HID",VLOOKUP(VALUE(RIGHT(G158,3)),#REF!,4,FALSE),IF(LEFT(G158,3)="INC",VLOOKUP(VALUE(RIGHT(G158,3)),#REF!,4,FALSE),IF(LEFT(G158,3)="ELE",VLOOKUP(VALUE(RIGHT(G158,3)),#REF!,4,FALSE),IF(LEFT(G158,3)="CAB",VLOOKUP(VALUE(RIGHT(G158,3)),#REF!,4,FALSE),IF(LEFT(G158,3)="SEG",VLOOKUP(VALUE(RIGHT(G158,3)),#REF!,4,FALSE),IF(LEFT(G158,3)="CLI",VLOOKUP(VALUE(RIGHT(G158,3)),#REF!,4,FALSE),IF(LEFT(G158,4)="IMPL",VLOOKUP(VALUE(RIGHT(G158,3)),#REF!,4,FALSE),IF(LEFT(G158,4)="SPDA",VLOOKUP(VALUE(RIGHT(G158,3)),'SPDA-COMP'!B:J,4,FALSE),IF(LEFT(G158,4)="SDAI",VLOOKUP(VALUE(RIGHT(G158,3)),#REF!,4,FALSE),IF(LEFT(G158,5)="CHENF",VLOOKUP(VALUE(RIGHT(G158,3)),#REF!,4,FALSE),IF(LEFT(G158,5)="IMPER",VLOOKUP(VALUE(RIGHT(G158,3)),#REF!,4,FALSE),IF(LEFT(G158,5)="LABOR",VLOOKUP(VALUE(RIGHT(G158,6)),#REF!,5,FALSE)))))))))))))))))</f>
        <v>#REF!</v>
      </c>
      <c r="C158" s="30" t="e">
        <f>IF(LEFT(G158,3)="ARQ",VLOOKUP(VALUE(RIGHT(G158,3)),#REF!,5,FALSE),IF(LEFT(G158,3)="SCI",VLOOKUP(VALUE(RIGHT(G158,3)),'ADM-COMP'!B:J,5,FALSE),IF(LEFT(G158,3)="SCE",VLOOKUP(VALUE(RIGHT(G158,3)),#REF!,5,FALSE),IF(LEFT(G158,3)="EST",VLOOKUP(VALUE(RIGHT(G158,3)),#REF!,5,FALSE),IF(LEFT(G158,3)="HID",VLOOKUP(VALUE(RIGHT(G158,3)),#REF!,5,FALSE),IF(LEFT(G158,3)="INC",VLOOKUP(VALUE(RIGHT(G158,3)),#REF!,5,FALSE),IF(LEFT(G158,3)="ELE",VLOOKUP(VALUE(RIGHT(G158,3)),#REF!,5,FALSE),IF(LEFT(G158,3)="CAB",VLOOKUP(VALUE(RIGHT(G158,3)),#REF!,5,FALSE),IF(LEFT(G158,3)="SEG",VLOOKUP(VALUE(RIGHT(G158,3)),#REF!,5,FALSE),IF(LEFT(G158,3)="CLI",VLOOKUP(VALUE(RIGHT(G158,3)),#REF!,5,FALSE),IF(LEFT(G158,4)="IMPL",VLOOKUP(VALUE(RIGHT(G158,3)),#REF!,5,FALSE),IF(LEFT(G158,4)="SPDA",VLOOKUP(VALUE(RIGHT(G158,3)),'SPDA-COMP'!B:J,5,FALSE),IF(LEFT(G158,4)="SDAI",VLOOKUP(VALUE(RIGHT(G158,3)),#REF!,5,FALSE),IF(LEFT(G158,5)="CHENF",VLOOKUP(VALUE(RIGHT(G158,3)),#REF!,5,FALSE),IF(LEFT(G158,5)="IMPER",VLOOKUP(VALUE(RIGHT(G158,3)),#REF!,5,FALSE),IF(LEFT(G158,5)="LABOR",VLOOKUP(VALUE(RIGHT(G158,6)),#REF!,6,FALSE)))))))))))))))))</f>
        <v>#REF!</v>
      </c>
      <c r="D158" s="74" t="e">
        <f>ROUND(VLOOKUP(A158,#REF!,8,FALSE),2)</f>
        <v>#REF!</v>
      </c>
      <c r="E158" s="74" t="e">
        <f>IF(LEFT(G158,3)="ARQ",VLOOKUP(VALUE(RIGHT(G158,3)),#REF!,9,FALSE),IF(LEFT(G158,3)="SCI",VLOOKUP(VALUE(RIGHT(G158,3)),'ADM-COMP'!B:J,9,FALSE),IF(LEFT(G158,3)="SCE",VLOOKUP(VALUE(RIGHT(G158,3)),#REF!,9,FALSE),IF(LEFT(G158,3)="EST",VLOOKUP(VALUE(RIGHT(G158,3)),#REF!,9,FALSE),IF(LEFT(G158,3)="HID",VLOOKUP(VALUE(RIGHT(G158,3)),#REF!,9,FALSE),IF(LEFT(G158,3)="INC",VLOOKUP(VALUE(RIGHT(G158,3)),#REF!,9,FALSE),IF(LEFT(G158,3)="ELE",VLOOKUP(VALUE(RIGHT(G158,3)),#REF!,9,FALSE),IF(LEFT(G158,3)="CAB",VLOOKUP(VALUE(RIGHT(G158,3)),#REF!,9,FALSE),IF(LEFT(G158,3)="SEG",VLOOKUP(VALUE(RIGHT(G158,3)),#REF!,9,FALSE),IF(LEFT(G158,3)="CLI",VLOOKUP(VALUE(RIGHT(G158,3)),#REF!,9,FALSE),IF(LEFT(G158,4)="IMPL",VLOOKUP(VALUE(RIGHT(G158,3)),#REF!,9,FALSE),IF(LEFT(G158,4)="SPDA",VLOOKUP(VALUE(RIGHT(G158,3)),'SPDA-COMP'!B:J,9,FALSE),IF(LEFT(G158,4)="SDAI",VLOOKUP(VALUE(RIGHT(G158,3)),#REF!,9,FALSE),IF(LEFT(G158,5)="CHENF",VLOOKUP(VALUE(RIGHT(G158,3)),#REF!,9,FALSE),IF(LEFT(G158,5)="IMPER",VLOOKUP(VALUE(RIGHT(G158,3)),#REF!,9,FALSE),IF(LEFT(G158,5)="LABOR",VLOOKUP(VALUE(RIGHT(G158,6)),#REF!,4,FALSE)))))))))))))))))</f>
        <v>#REF!</v>
      </c>
      <c r="F158" s="31" t="e">
        <f t="shared" si="2"/>
        <v>#REF!</v>
      </c>
      <c r="G158" s="84" t="s">
        <v>603</v>
      </c>
      <c r="H158" s="102"/>
    </row>
    <row r="159" spans="1:10" s="80" customFormat="1" ht="51">
      <c r="A159" s="37" t="s">
        <v>524</v>
      </c>
      <c r="B159" s="29" t="e">
        <f>IF(LEFT(G159,3)="ARQ",VLOOKUP(VALUE(RIGHT(G159,3)),#REF!,4,FALSE),IF(LEFT(G159,3)="SCI",VLOOKUP(VALUE(RIGHT(G159,3)),#REF!,4,FALSE),IF(LEFT(G159,3)="SCE",VLOOKUP(VALUE(RIGHT(G159,3)),#REF!,4,FALSE),IF(LEFT(G159,3)="EST",VLOOKUP(VALUE(RIGHT(G159,3)),#REF!,4,FALSE),IF(LEFT(G159,3)="HID",VLOOKUP(VALUE(RIGHT(G159,3)),#REF!,4,FALSE),IF(LEFT(G159,3)="INC",VLOOKUP(VALUE(RIGHT(G159,3)),#REF!,4,FALSE),IF(LEFT(G159,3)="ELE",VLOOKUP(VALUE(RIGHT(G159,3)),#REF!,4,FALSE),IF(LEFT(G159,3)="CAB",VLOOKUP(VALUE(RIGHT(G159,3)),'ADM-COMP'!B:J,4,FALSE),IF(LEFT(G159,3)="SEG",VLOOKUP(VALUE(RIGHT(G159,3)),#REF!,4,FALSE),IF(LEFT(G159,3)="CLI",VLOOKUP(VALUE(RIGHT(G159,3)),#REF!,4,FALSE),IF(LEFT(G159,4)="IMPL",VLOOKUP(VALUE(RIGHT(G159,3)),#REF!,4,FALSE),IF(LEFT(G159,4)="SPDA",VLOOKUP(VALUE(RIGHT(G159,3)),'SPDA-COMP'!B:J,4,FALSE),IF(LEFT(G159,4)="SDAI",VLOOKUP(VALUE(RIGHT(G159,3)),#REF!,4,FALSE),IF(LEFT(G159,5)="IMPER",VLOOKUP(VALUE(RIGHT(G159,3)),#REF!,4,FALSE),IF(LEFT(G159,5)="LABOR",VLOOKUP(VALUE(RIGHT(G159,6)),#REF!,5,FALSE))))))))))))))))</f>
        <v>#REF!</v>
      </c>
      <c r="C159" s="30" t="e">
        <f>IF(LEFT(G159,3)="ARQ",VLOOKUP(VALUE(RIGHT(G159,3)),#REF!,5,FALSE),IF(LEFT(G159,3)="SCI",VLOOKUP(VALUE(RIGHT(G159,3)),#REF!,5,FALSE),IF(LEFT(G159,3)="SCE",VLOOKUP(VALUE(RIGHT(G159,3)),#REF!,5,FALSE),IF(LEFT(G159,3)="EST",VLOOKUP(VALUE(RIGHT(G159,3)),#REF!,5,FALSE),IF(LEFT(G159,3)="HID",VLOOKUP(VALUE(RIGHT(G159,3)),#REF!,5,FALSE),IF(LEFT(G159,3)="INC",VLOOKUP(VALUE(RIGHT(G159,3)),#REF!,5,FALSE),IF(LEFT(G159,3)="ELE",VLOOKUP(VALUE(RIGHT(G159,3)),#REF!,5,FALSE),IF(LEFT(G159,3)="CAB",VLOOKUP(VALUE(RIGHT(G159,3)),'ADM-COMP'!B:J,5,FALSE),IF(LEFT(G159,3)="SEG",VLOOKUP(VALUE(RIGHT(G159,3)),#REF!,5,FALSE),IF(LEFT(G159,3)="CLI",VLOOKUP(VALUE(RIGHT(G159,3)),#REF!,5,FALSE),IF(LEFT(G159,4)="IMPL",VLOOKUP(VALUE(RIGHT(G159,3)),#REF!,5,FALSE),IF(LEFT(G159,4)="SPDA",VLOOKUP(VALUE(RIGHT(G159,3)),'SPDA-COMP'!B:J,5,FALSE),IF(LEFT(G159,4)="SDAI",VLOOKUP(VALUE(RIGHT(G159,3)),#REF!,5,FALSE),IF(LEFT(G159,5)="IMPER",VLOOKUP(VALUE(RIGHT(G159,3)),#REF!,5,FALSE),IF(LEFT(G159,5)="LABOR",VLOOKUP(VALUE(RIGHT(G159,6)),#REF!,6,FALSE))))))))))))))))</f>
        <v>#REF!</v>
      </c>
      <c r="D159" s="74" t="e">
        <f>ROUND(VLOOKUP(A159,#REF!,8,FALSE),2)</f>
        <v>#REF!</v>
      </c>
      <c r="E159" s="74" t="e">
        <f>IF(LEFT(G159,3)="ARQ",VLOOKUP(VALUE(RIGHT(G159,3)),#REF!,9,FALSE),IF(LEFT(G159,3)="SCI",VLOOKUP(VALUE(RIGHT(G159,3)),#REF!,9,FALSE),IF(LEFT(G159,3)="SCE",VLOOKUP(VALUE(RIGHT(G159,3)),#REF!,9,FALSE),IF(LEFT(G159,3)="EST",VLOOKUP(VALUE(RIGHT(G159,3)),#REF!,9,FALSE),IF(LEFT(G159,3)="HID",VLOOKUP(VALUE(RIGHT(G159,3)),#REF!,9,FALSE),IF(LEFT(G159,3)="INC",VLOOKUP(VALUE(RIGHT(G159,3)),#REF!,9,FALSE),IF(LEFT(G159,3)="ELE",VLOOKUP(VALUE(RIGHT(G159,3)),#REF!,9,FALSE),IF(LEFT(G159,3)="CAB",VLOOKUP(VALUE(RIGHT(G159,3)),'ADM-COMP'!B:J,9,FALSE),IF(LEFT(G159,3)="SEG",VLOOKUP(VALUE(RIGHT(G159,3)),#REF!,9,FALSE),IF(LEFT(G159,3)="CLI",VLOOKUP(VALUE(RIGHT(G159,3)),#REF!,9,FALSE),IF(LEFT(G159,4)="IMPL",VLOOKUP(VALUE(RIGHT(G159,3)),#REF!,9,FALSE),IF(LEFT(G159,4)="SPDA",VLOOKUP(VALUE(RIGHT(G159,3)),'SPDA-COMP'!B:J,9,FALSE),IF(LEFT(G159,4)="SDAI",VLOOKUP(VALUE(RIGHT(G159,3)),#REF!,9,FALSE),IF(LEFT(G159,5)="IMPER",VLOOKUP(VALUE(RIGHT(G159,3)),#REF!,9,FALSE),IF(LEFT(G159,5)="LABOR",VLOOKUP(VALUE(RIGHT(G159,6)),#REF!,4,FALSE))))))))))))))))</f>
        <v>#REF!</v>
      </c>
      <c r="F159" s="31" t="e">
        <f t="shared" si="2"/>
        <v>#REF!</v>
      </c>
      <c r="G159" s="152" t="s">
        <v>527</v>
      </c>
      <c r="H159" s="102"/>
      <c r="I159" s="133"/>
      <c r="J159" s="133"/>
    </row>
    <row r="160" spans="1:10" s="11" customFormat="1" ht="25.5">
      <c r="A160" s="37" t="s">
        <v>1272</v>
      </c>
      <c r="B160" s="29" t="e">
        <f>IF(LEFT(G160,3)="ARQ",VLOOKUP(VALUE(RIGHT(G160,3)),#REF!,4,FALSE),IF(LEFT(G160,3)="SCI",VLOOKUP(VALUE(RIGHT(G160,3)),#REF!,4,FALSE),IF(LEFT(G160,3)="SCE",VLOOKUP(VALUE(RIGHT(G160,3)),#REF!,4,FALSE),IF(LEFT(G160,3)="EST",VLOOKUP(VALUE(RIGHT(G160,3)),#REF!,4,FALSE),IF(LEFT(G160,3)="HID",VLOOKUP(VALUE(RIGHT(G160,3)),#REF!,4,FALSE),IF(LEFT(G160,3)="INC",VLOOKUP(VALUE(RIGHT(G160,3)),#REF!,4,FALSE),IF(LEFT(G160,3)="ELE",VLOOKUP(VALUE(RIGHT(G160,3)),#REF!,4,FALSE),IF(LEFT(G160,3)="CAB",VLOOKUP(VALUE(RIGHT(G160,3)),'ADM-COMP'!B:J,4,FALSE),IF(LEFT(G160,3)="SEG",VLOOKUP(VALUE(RIGHT(G160,3)),#REF!,4,FALSE),IF(LEFT(G160,3)="CLI",VLOOKUP(VALUE(RIGHT(G160,3)),#REF!,4,FALSE),IF(LEFT(G160,4)="IMPL",VLOOKUP(VALUE(RIGHT(G160,3)),#REF!,4,FALSE),IF(LEFT(G160,4)="SPDA",VLOOKUP(VALUE(RIGHT(G160,3)),'SPDA-COMP'!B:J,4,FALSE),IF(LEFT(G160,4)="SDAI",VLOOKUP(VALUE(RIGHT(G160,3)),#REF!,4,FALSE),IF(LEFT(G160,5)="IMPER",VLOOKUP(VALUE(RIGHT(G160,3)),#REF!,4,FALSE),IF(LEFT(G160,5)="LABOR",VLOOKUP(VALUE(RIGHT(G160,6)),#REF!,5,FALSE))))))))))))))))</f>
        <v>#REF!</v>
      </c>
      <c r="C160" s="30" t="e">
        <f>IF(LEFT(G160,3)="ARQ",VLOOKUP(VALUE(RIGHT(G160,3)),#REF!,5,FALSE),IF(LEFT(G160,3)="INS",VLOOKUP(VALUE(RIGHT(G160,3)),#REF!,5,FALSE),IF(LEFT(G160,3)="SCE",VLOOKUP(VALUE(RIGHT(G160,3)),#REF!,5,FALSE),IF(LEFT(G160,3)="EST",VLOOKUP(VALUE(RIGHT(G160,3)),#REF!,5,FALSE),IF(LEFT(G160,3)="HID",VLOOKUP(VALUE(RIGHT(G160,3)),#REF!,5,FALSE),IF(LEFT(G160,3)="INC",VLOOKUP(VALUE(RIGHT(G160,3)),#REF!,5,FALSE),IF(LEFT(G160,3)="ELE",VLOOKUP(VALUE(RIGHT(G160,3)),#REF!,5,FALSE),IF(LEFT(G160,3)="CAB",VLOOKUP(VALUE(RIGHT(G160,3)),'ADM-COMP'!B:J,5,FALSE),IF(LEFT(G160,3)="SEG",VLOOKUP(VALUE(RIGHT(G160,3)),#REF!,5,FALSE),IF(LEFT(G160,3)="CLI",VLOOKUP(VALUE(RIGHT(G160,3)),#REF!,5,FALSE),IF(LEFT(G160,4)="IMPL",VLOOKUP(VALUE(RIGHT(G160,3)),#REF!,5,FALSE),IF(LEFT(G160,4)="SPDA",VLOOKUP(VALUE(RIGHT(G160,3)),'SPDA-COMP'!B:J,5,FALSE),IF(LEFT(G160,4)="SDAI",VLOOKUP(VALUE(RIGHT(G160,3)),#REF!,5,FALSE),IF(LEFT(G160,5)="IMPER",VLOOKUP(VALUE(RIGHT(G160,3)),#REF!,5,FALSE),IF(LEFT(G160,5)="LABOR",VLOOKUP(VALUE(RIGHT(G160,6)),#REF!,6,FALSE))))))))))))))))</f>
        <v>#REF!</v>
      </c>
      <c r="D160" s="74" t="e">
        <f>ROUND(VLOOKUP(A160,#REF!,8,FALSE),2)</f>
        <v>#REF!</v>
      </c>
      <c r="E160" s="74" t="e">
        <f>IF(LEFT(G160,3)="ARQ",VLOOKUP(VALUE(RIGHT(G160,3)),#REF!,9,FALSE),IF(LEFT(G160,3)="INS",VLOOKUP(VALUE(RIGHT(G160,3)),#REF!,9,FALSE),IF(LEFT(G160,3)="SCE",VLOOKUP(VALUE(RIGHT(G160,3)),#REF!,9,FALSE),IF(LEFT(G160,3)="EST",VLOOKUP(VALUE(RIGHT(G160,3)),#REF!,9,FALSE),IF(LEFT(G160,3)="HID",VLOOKUP(VALUE(RIGHT(G160,3)),#REF!,9,FALSE),IF(LEFT(G160,3)="INC",VLOOKUP(VALUE(RIGHT(G160,3)),#REF!,9,FALSE),IF(LEFT(G160,3)="ELE",VLOOKUP(VALUE(RIGHT(G160,3)),#REF!,9,FALSE),IF(LEFT(G160,3)="CAB",VLOOKUP(VALUE(RIGHT(G160,3)),'ADM-COMP'!B:J,9,FALSE),IF(LEFT(G160,3)="SEG",VLOOKUP(VALUE(RIGHT(G160,3)),#REF!,9,FALSE),IF(LEFT(G160,3)="CLI",VLOOKUP(VALUE(RIGHT(G160,3)),#REF!,9,FALSE),IF(LEFT(G160,4)="IMPL",VLOOKUP(VALUE(RIGHT(G160,3)),#REF!,9,FALSE),IF(LEFT(G160,4)="SPDA",VLOOKUP(VALUE(RIGHT(G160,3)),'SPDA-COMP'!B:J,9,FALSE),IF(LEFT(G160,4)="SDAI",VLOOKUP(VALUE(RIGHT(G160,3)),#REF!,9,FALSE),IF(LEFT(G160,5)="IMPER",VLOOKUP(VALUE(RIGHT(G160,3)),#REF!,9,FALSE),IF(LEFT(G160,5)="LABOR",VLOOKUP(VALUE(RIGHT(G160,6)),#REF!,4,FALSE))))))))))))))))</f>
        <v>#REF!</v>
      </c>
      <c r="F160" s="31" t="e">
        <f t="shared" si="2"/>
        <v>#REF!</v>
      </c>
      <c r="G160" s="152" t="s">
        <v>1285</v>
      </c>
      <c r="H160" s="102"/>
      <c r="I160" s="103"/>
      <c r="J160" s="103"/>
    </row>
    <row r="161" spans="1:10" s="11" customFormat="1">
      <c r="A161" s="100" t="s">
        <v>754</v>
      </c>
      <c r="B161" s="29" t="e">
        <f>IF(LEFT(G161,3)="ARQ",VLOOKUP(VALUE(RIGHT(G161,3)),#REF!,4,FALSE),IF(LEFT(G161,3)="SCI",VLOOKUP(VALUE(RIGHT(G161,3)),'ADM-COMP'!B:J,4,FALSE),IF(LEFT(G161,3)="SCE",VLOOKUP(VALUE(RIGHT(G161,3)),#REF!,4,FALSE),IF(LEFT(G161,3)="EST",VLOOKUP(VALUE(RIGHT(G161,3)),#REF!,4,FALSE),IF(LEFT(G161,3)="HID",VLOOKUP(VALUE(RIGHT(G161,3)),#REF!,4,FALSE),IF(LEFT(G161,3)="INC",VLOOKUP(VALUE(RIGHT(G161,3)),#REF!,4,FALSE),IF(LEFT(G161,3)="ELE",VLOOKUP(VALUE(RIGHT(G161,3)),#REF!,4,FALSE),IF(LEFT(G161,3)="CAB",VLOOKUP(VALUE(RIGHT(G161,3)),#REF!,4,FALSE),IF(LEFT(G161,3)="SEG",VLOOKUP(VALUE(RIGHT(G161,3)),#REF!,4,FALSE),IF(LEFT(G161,3)="CLI",VLOOKUP(VALUE(RIGHT(G161,3)),#REF!,4,FALSE),IF(LEFT(G161,4)="IMPL",VLOOKUP(VALUE(RIGHT(G161,3)),#REF!,4,FALSE),IF(LEFT(G161,4)="SPDA",VLOOKUP(VALUE(RIGHT(G161,3)),'SPDA-COMP'!B:J,4,FALSE),IF(LEFT(G161,4)="SDAI",VLOOKUP(VALUE(RIGHT(G161,3)),#REF!,4,FALSE),IF(LEFT(G161,5)="CHENF",VLOOKUP(VALUE(RIGHT(G161,3)),#REF!,4,FALSE),IF(LEFT(G161,5)="IMPER",VLOOKUP(VALUE(RIGHT(G161,3)),#REF!,4,FALSE),IF(LEFT(G161,5)="LABOR",VLOOKUP(VALUE(RIGHT(G161,6)),#REF!,5,FALSE)))))))))))))))))</f>
        <v>#REF!</v>
      </c>
      <c r="C161" s="30" t="e">
        <f>IF(LEFT(G161,3)="ARQ",VLOOKUP(VALUE(RIGHT(G161,3)),#REF!,5,FALSE),IF(LEFT(G161,3)="SCI",VLOOKUP(VALUE(RIGHT(G161,3)),'ADM-COMP'!B:J,5,FALSE),IF(LEFT(G161,3)="SCE",VLOOKUP(VALUE(RIGHT(G161,3)),#REF!,5,FALSE),IF(LEFT(G161,3)="EST",VLOOKUP(VALUE(RIGHT(G161,3)),#REF!,5,FALSE),IF(LEFT(G161,3)="HID",VLOOKUP(VALUE(RIGHT(G161,3)),#REF!,5,FALSE),IF(LEFT(G161,3)="INC",VLOOKUP(VALUE(RIGHT(G161,3)),#REF!,5,FALSE),IF(LEFT(G161,3)="ELE",VLOOKUP(VALUE(RIGHT(G161,3)),#REF!,5,FALSE),IF(LEFT(G161,3)="CAB",VLOOKUP(VALUE(RIGHT(G161,3)),#REF!,5,FALSE),IF(LEFT(G161,3)="SEG",VLOOKUP(VALUE(RIGHT(G161,3)),#REF!,5,FALSE),IF(LEFT(G161,3)="CLI",VLOOKUP(VALUE(RIGHT(G161,3)),#REF!,5,FALSE),IF(LEFT(G161,4)="IMPL",VLOOKUP(VALUE(RIGHT(G161,3)),#REF!,5,FALSE),IF(LEFT(G161,4)="SPDA",VLOOKUP(VALUE(RIGHT(G161,3)),'SPDA-COMP'!B:J,5,FALSE),IF(LEFT(G161,4)="SDAI",VLOOKUP(VALUE(RIGHT(G161,3)),#REF!,5,FALSE),IF(LEFT(G161,5)="CHENF",VLOOKUP(VALUE(RIGHT(G161,3)),#REF!,5,FALSE),IF(LEFT(G161,5)="IMPER",VLOOKUP(VALUE(RIGHT(G161,3)),#REF!,5,FALSE),IF(LEFT(G161,5)="LABOR",VLOOKUP(VALUE(RIGHT(G161,6)),#REF!,6,FALSE)))))))))))))))))</f>
        <v>#REF!</v>
      </c>
      <c r="D161" s="74" t="e">
        <f>ROUND(VLOOKUP(A161,#REF!,8,FALSE),2)</f>
        <v>#REF!</v>
      </c>
      <c r="E161" s="74" t="e">
        <f>IF(LEFT(G161,3)="ARQ",VLOOKUP(VALUE(RIGHT(G161,3)),#REF!,9,FALSE),IF(LEFT(G161,3)="SCI",VLOOKUP(VALUE(RIGHT(G161,3)),'ADM-COMP'!B:J,9,FALSE),IF(LEFT(G161,3)="SCE",VLOOKUP(VALUE(RIGHT(G161,3)),#REF!,9,FALSE),IF(LEFT(G161,3)="EST",VLOOKUP(VALUE(RIGHT(G161,3)),#REF!,9,FALSE),IF(LEFT(G161,3)="HID",VLOOKUP(VALUE(RIGHT(G161,3)),#REF!,9,FALSE),IF(LEFT(G161,3)="INC",VLOOKUP(VALUE(RIGHT(G161,3)),#REF!,9,FALSE),IF(LEFT(G161,3)="ELE",VLOOKUP(VALUE(RIGHT(G161,3)),#REF!,9,FALSE),IF(LEFT(G161,3)="CAB",VLOOKUP(VALUE(RIGHT(G161,3)),#REF!,9,FALSE),IF(LEFT(G161,3)="SEG",VLOOKUP(VALUE(RIGHT(G161,3)),#REF!,9,FALSE),IF(LEFT(G161,3)="CLI",VLOOKUP(VALUE(RIGHT(G161,3)),#REF!,9,FALSE),IF(LEFT(G161,4)="IMPL",VLOOKUP(VALUE(RIGHT(G161,3)),#REF!,9,FALSE),IF(LEFT(G161,4)="SPDA",VLOOKUP(VALUE(RIGHT(G161,3)),'SPDA-COMP'!B:J,9,FALSE),IF(LEFT(G161,4)="SDAI",VLOOKUP(VALUE(RIGHT(G161,3)),#REF!,9,FALSE),IF(LEFT(G161,5)="CHENF",VLOOKUP(VALUE(RIGHT(G161,3)),#REF!,9,FALSE),IF(LEFT(G161,5)="IMPER",VLOOKUP(VALUE(RIGHT(G161,3)),#REF!,9,FALSE),IF(LEFT(G161,5)="LABOR",VLOOKUP(VALUE(RIGHT(G161,6)),#REF!,4,FALSE)))))))))))))))))</f>
        <v>#REF!</v>
      </c>
      <c r="F161" s="31" t="e">
        <f t="shared" si="2"/>
        <v>#REF!</v>
      </c>
      <c r="G161" s="152" t="s">
        <v>772</v>
      </c>
      <c r="H161" s="102"/>
      <c r="I161" s="103"/>
      <c r="J161" s="103"/>
    </row>
    <row r="162" spans="1:10" s="11" customFormat="1">
      <c r="A162" s="100" t="s">
        <v>800</v>
      </c>
      <c r="B162" s="29" t="s">
        <v>852</v>
      </c>
      <c r="C162" s="30" t="e">
        <f>IF(LEFT(G162,3)="ARQ",VLOOKUP(VALUE(RIGHT(G162,3)),#REF!,5,FALSE),IF(LEFT(G162,3)="GAS",VLOOKUP(VALUE(RIGHT(G162,3)),#REF!,5,FALSE),IF(LEFT(G162,3)="SCE",VLOOKUP(VALUE(RIGHT(G162,3)),#REF!,5,FALSE),IF(LEFT(G162,3)="EST",VLOOKUP(VALUE(RIGHT(G162,3)),#REF!,5,FALSE),IF(LEFT(G162,3)="HID",VLOOKUP(VALUE(RIGHT(G162,3)),#REF!,5,FALSE),IF(LEFT(G162,3)="INC",VLOOKUP(VALUE(RIGHT(G162,3)),#REF!,5,FALSE),IF(LEFT(G162,3)="ELE",VLOOKUP(VALUE(RIGHT(G162,3)),#REF!,5,FALSE),IF(LEFT(G162,3)="CAB",VLOOKUP(VALUE(RIGHT(G162,3)),'ADM-COMP'!B:J,5,FALSE),IF(LEFT(G162,3)="SEG",VLOOKUP(VALUE(RIGHT(G162,3)),#REF!,5,FALSE),IF(LEFT(G162,3)="CLI",VLOOKUP(VALUE(RIGHT(G162,3)),#REF!,5,FALSE),IF(LEFT(G162,4)="IMPL",VLOOKUP(VALUE(RIGHT(G162,3)),#REF!,5,FALSE),IF(LEFT(G162,4)="SPDA",VLOOKUP(VALUE(RIGHT(G162,3)),'SPDA-COMP'!B:J,5,FALSE),IF(LEFT(G162,4)="SDAI",VLOOKUP(VALUE(RIGHT(G162,3)),#REF!,5,FALSE),IF(LEFT(G162,5)="IMPER",VLOOKUP(VALUE(RIGHT(G162,3)),#REF!,5,FALSE),IF(LEFT(G162,5)="LABOR",VLOOKUP(VALUE(RIGHT(G162,6)),#REF!,6,FALSE))))))))))))))))</f>
        <v>#REF!</v>
      </c>
      <c r="D162" s="74" t="e">
        <f>ROUND(VLOOKUP(A162,#REF!,8,FALSE),2)</f>
        <v>#REF!</v>
      </c>
      <c r="E162" s="74" t="e">
        <f>IF(LEFT(G162,3)="ARQ",VLOOKUP(VALUE(RIGHT(G162,3)),#REF!,9,FALSE),IF(LEFT(G162,3)="GAS",VLOOKUP(VALUE(RIGHT(G162,3)),#REF!,9,FALSE),IF(LEFT(G162,3)="SCE",VLOOKUP(VALUE(RIGHT(G162,3)),#REF!,9,FALSE),IF(LEFT(G162,3)="EST",VLOOKUP(VALUE(RIGHT(G162,3)),#REF!,9,FALSE),IF(LEFT(G162,3)="HID",VLOOKUP(VALUE(RIGHT(G162,3)),#REF!,9,FALSE),IF(LEFT(G162,3)="INC",VLOOKUP(VALUE(RIGHT(G162,3)),#REF!,9,FALSE),IF(LEFT(G162,3)="ELE",VLOOKUP(VALUE(RIGHT(G162,3)),#REF!,9,FALSE),IF(LEFT(G162,3)="CAB",VLOOKUP(VALUE(RIGHT(G162,3)),'ADM-COMP'!B:J,9,FALSE),IF(LEFT(G162,3)="SEG",VLOOKUP(VALUE(RIGHT(G162,3)),#REF!,9,FALSE),IF(LEFT(G162,3)="CLI",VLOOKUP(VALUE(RIGHT(G162,3)),#REF!,9,FALSE),IF(LEFT(G162,4)="IMPL",VLOOKUP(VALUE(RIGHT(G162,3)),#REF!,9,FALSE),IF(LEFT(G162,4)="SPDA",VLOOKUP(VALUE(RIGHT(G162,3)),'SPDA-COMP'!B:J,9,FALSE),IF(LEFT(G162,4)="SDAI",VLOOKUP(VALUE(RIGHT(G162,3)),#REF!,9,FALSE),IF(LEFT(G162,5)="IMPER",VLOOKUP(VALUE(RIGHT(G162,3)),#REF!,9,FALSE),IF(LEFT(G162,5)="LABOR",VLOOKUP(VALUE(RIGHT(G162,6)),#REF!,4,FALSE))))))))))))))))</f>
        <v>#REF!</v>
      </c>
      <c r="F162" s="31" t="e">
        <f t="shared" si="2"/>
        <v>#REF!</v>
      </c>
      <c r="G162" s="152" t="s">
        <v>827</v>
      </c>
      <c r="H162" s="102"/>
      <c r="I162" s="103"/>
      <c r="J162" s="103"/>
    </row>
    <row r="163" spans="1:10" s="11" customFormat="1">
      <c r="A163" s="85" t="s">
        <v>905</v>
      </c>
      <c r="B163" s="29" t="e">
        <f>IF(LEFT(G163,3)="ARQ",VLOOKUP(VALUE(RIGHT(G163,3)),#REF!,4,FALSE),IF(LEFT(G163,3)="SCI",VLOOKUP(VALUE(RIGHT(G163,3)),#REF!,4,FALSE),IF(LEFT(G163,3)="SCE",VLOOKUP(VALUE(RIGHT(G163,3)),#REF!,4,FALSE),IF(LEFT(G163,3)="EST",VLOOKUP(VALUE(RIGHT(G163,3)),#REF!,4,FALSE),IF(LEFT(G163,3)="HID",VLOOKUP(VALUE(RIGHT(G163,3)),#REF!,4,FALSE),IF(LEFT(G163,3)="INC",VLOOKUP(VALUE(RIGHT(G163,3)),#REF!,4,FALSE),IF(LEFT(G163,3)="ELE",VLOOKUP(VALUE(RIGHT(G163,3)),#REF!,4,FALSE),IF(LEFT(G163,3)="CAB",VLOOKUP(VALUE(RIGHT(G163,3)),'ADM-COMP'!B:J,4,FALSE),IF(LEFT(G163,3)="SEG",VLOOKUP(VALUE(RIGHT(G163,3)),#REF!,4,FALSE),IF(LEFT(G163,3)="CLI",VLOOKUP(VALUE(RIGHT(G163,3)),#REF!,4,FALSE),IF(LEFT(G163,4)="IMPL",VLOOKUP(VALUE(RIGHT(G163,3)),#REF!,4,FALSE),IF(LEFT(G163,4)="SPDA",VLOOKUP(VALUE(RIGHT(G163,3)),'SPDA-COMP'!B:J,4,FALSE),IF(LEFT(G163,4)="SDAI",VLOOKUP(VALUE(RIGHT(G163,3)),#REF!,4,FALSE),IF(LEFT(G163,5)="IMPER",VLOOKUP(VALUE(RIGHT(G163,3)),#REF!,4,FALSE),IF(LEFT(G163,5)="LABOR",VLOOKUP(VALUE(RIGHT(G163,6)),#REF!,5,FALSE))))))))))))))))</f>
        <v>#REF!</v>
      </c>
      <c r="C163" s="30" t="e">
        <f>IF(LEFT(G163,3)="ARQ",VLOOKUP(VALUE(RIGHT(G163,3)),#REF!,5,FALSE),IF(LEFT(G163,3)="SCI",VLOOKUP(VALUE(RIGHT(G163,3)),#REF!,5,FALSE),IF(LEFT(G163,3)="SCE",VLOOKUP(VALUE(RIGHT(G163,3)),#REF!,5,FALSE),IF(LEFT(G163,3)="EST",VLOOKUP(VALUE(RIGHT(G163,3)),#REF!,5,FALSE),IF(LEFT(G163,3)="HID",VLOOKUP(VALUE(RIGHT(G163,3)),#REF!,5,FALSE),IF(LEFT(G163,3)="INC",VLOOKUP(VALUE(RIGHT(G163,3)),#REF!,5,FALSE),IF(LEFT(G163,3)="ELE",VLOOKUP(VALUE(RIGHT(G163,3)),#REF!,5,FALSE),IF(LEFT(G163,3)="CAB",VLOOKUP(VALUE(RIGHT(G163,3)),'ADM-COMP'!B:J,5,FALSE),IF(LEFT(G163,3)="SEG",VLOOKUP(VALUE(RIGHT(G163,3)),#REF!,5,FALSE),IF(LEFT(G163,3)="CLI",VLOOKUP(VALUE(RIGHT(G163,3)),#REF!,5,FALSE),IF(LEFT(G163,4)="IMPL",VLOOKUP(VALUE(RIGHT(G163,3)),#REF!,5,FALSE),IF(LEFT(G163,4)="SPDA",VLOOKUP(VALUE(RIGHT(G163,3)),'SPDA-COMP'!B:J,5,FALSE),IF(LEFT(G163,4)="SDAI",VLOOKUP(VALUE(RIGHT(G163,3)),#REF!,5,FALSE),IF(LEFT(G163,5)="IMPER",VLOOKUP(VALUE(RIGHT(G163,3)),#REF!,5,FALSE),IF(LEFT(G163,5)="LABOR",VLOOKUP(VALUE(RIGHT(G163,6)),#REF!,6,FALSE))))))))))))))))</f>
        <v>#REF!</v>
      </c>
      <c r="D163" s="74" t="e">
        <f>ROUND(VLOOKUP(A163,#REF!,8,FALSE),2)</f>
        <v>#REF!</v>
      </c>
      <c r="E163" s="74" t="e">
        <f>IF(LEFT(G163,3)="ARQ",VLOOKUP(VALUE(RIGHT(G163,3)),#REF!,9,FALSE),IF(LEFT(G163,3)="SCI",VLOOKUP(VALUE(RIGHT(G163,3)),#REF!,9,FALSE),IF(LEFT(G163,3)="SCE",VLOOKUP(VALUE(RIGHT(G163,3)),#REF!,9,FALSE),IF(LEFT(G163,3)="EST",VLOOKUP(VALUE(RIGHT(G163,3)),#REF!,9,FALSE),IF(LEFT(G163,3)="HID",VLOOKUP(VALUE(RIGHT(G163,3)),#REF!,9,FALSE),IF(LEFT(G163,3)="INC",VLOOKUP(VALUE(RIGHT(G163,3)),#REF!,9,FALSE),IF(LEFT(G163,3)="ELE",VLOOKUP(VALUE(RIGHT(G163,3)),#REF!,9,FALSE),IF(LEFT(G163,3)="CAB",VLOOKUP(VALUE(RIGHT(G163,3)),'ADM-COMP'!B:J,9,FALSE),IF(LEFT(G163,3)="SEG",VLOOKUP(VALUE(RIGHT(G163,3)),#REF!,9,FALSE),IF(LEFT(G163,3)="CLI",VLOOKUP(VALUE(RIGHT(G163,3)),#REF!,9,FALSE),IF(LEFT(G163,4)="IMPL",VLOOKUP(VALUE(RIGHT(G163,3)),#REF!,9,FALSE),IF(LEFT(G163,4)="SPDA",VLOOKUP(VALUE(RIGHT(G163,3)),'SPDA-COMP'!B:J,9,FALSE),IF(LEFT(G163,4)="SDAI",VLOOKUP(VALUE(RIGHT(G163,3)),#REF!,9,FALSE),IF(LEFT(G163,5)="IMPER",VLOOKUP(VALUE(RIGHT(G163,3)),#REF!,9,FALSE),IF(LEFT(G163,5)="LABOR",VLOOKUP(VALUE(RIGHT(G163,6)),#REF!,4,FALSE))))))))))))))))</f>
        <v>#REF!</v>
      </c>
      <c r="F163" s="31" t="e">
        <f t="shared" si="2"/>
        <v>#REF!</v>
      </c>
      <c r="G163" s="84" t="s">
        <v>973</v>
      </c>
      <c r="H163" s="102"/>
      <c r="I163" s="103"/>
      <c r="J163" s="103"/>
    </row>
    <row r="164" spans="1:10" s="11" customFormat="1">
      <c r="A164" s="37" t="s">
        <v>526</v>
      </c>
      <c r="B164" s="29" t="e">
        <f>IF(LEFT(G164,3)="ARQ",VLOOKUP(VALUE(RIGHT(G164,3)),#REF!,4,FALSE),IF(LEFT(G164,3)="SCI",VLOOKUP(VALUE(RIGHT(G164,3)),#REF!,4,FALSE),IF(LEFT(G164,3)="SCE",VLOOKUP(VALUE(RIGHT(G164,3)),#REF!,4,FALSE),IF(LEFT(G164,3)="EST",VLOOKUP(VALUE(RIGHT(G164,3)),#REF!,4,FALSE),IF(LEFT(G164,3)="HID",VLOOKUP(VALUE(RIGHT(G164,3)),#REF!,4,FALSE),IF(LEFT(G164,3)="INC",VLOOKUP(VALUE(RIGHT(G164,3)),#REF!,4,FALSE),IF(LEFT(G164,3)="ELE",VLOOKUP(VALUE(RIGHT(G164,3)),#REF!,4,FALSE),IF(LEFT(G164,3)="CAB",VLOOKUP(VALUE(RIGHT(G164,3)),'ADM-COMP'!B:J,4,FALSE),IF(LEFT(G164,3)="SEG",VLOOKUP(VALUE(RIGHT(G164,3)),#REF!,4,FALSE),IF(LEFT(G164,3)="CLI",VLOOKUP(VALUE(RIGHT(G164,3)),#REF!,4,FALSE),IF(LEFT(G164,4)="IMPL",VLOOKUP(VALUE(RIGHT(G164,3)),#REF!,4,FALSE),IF(LEFT(G164,4)="SPDA",VLOOKUP(VALUE(RIGHT(G164,3)),'SPDA-COMP'!B:J,4,FALSE),IF(LEFT(G164,4)="SDAI",VLOOKUP(VALUE(RIGHT(G164,3)),#REF!,4,FALSE),IF(LEFT(G164,5)="IMPER",VLOOKUP(VALUE(RIGHT(G164,3)),#REF!,4,FALSE),IF(LEFT(G164,5)="LABOR",VLOOKUP(VALUE(RIGHT(G164,6)),#REF!,5,FALSE))))))))))))))))</f>
        <v>#REF!</v>
      </c>
      <c r="C164" s="30" t="e">
        <f>IF(LEFT(G164,3)="ARQ",VLOOKUP(VALUE(RIGHT(G164,3)),#REF!,5,FALSE),IF(LEFT(G164,3)="SCI",VLOOKUP(VALUE(RIGHT(G164,3)),#REF!,5,FALSE),IF(LEFT(G164,3)="SCE",VLOOKUP(VALUE(RIGHT(G164,3)),#REF!,5,FALSE),IF(LEFT(G164,3)="EST",VLOOKUP(VALUE(RIGHT(G164,3)),#REF!,5,FALSE),IF(LEFT(G164,3)="HID",VLOOKUP(VALUE(RIGHT(G164,3)),#REF!,5,FALSE),IF(LEFT(G164,3)="INC",VLOOKUP(VALUE(RIGHT(G164,3)),#REF!,5,FALSE),IF(LEFT(G164,3)="ELE",VLOOKUP(VALUE(RIGHT(G164,3)),#REF!,5,FALSE),IF(LEFT(G164,3)="CAB",VLOOKUP(VALUE(RIGHT(G164,3)),'ADM-COMP'!B:J,5,FALSE),IF(LEFT(G164,3)="SEG",VLOOKUP(VALUE(RIGHT(G164,3)),#REF!,5,FALSE),IF(LEFT(G164,3)="CLI",VLOOKUP(VALUE(RIGHT(G164,3)),#REF!,5,FALSE),IF(LEFT(G164,4)="IMPL",VLOOKUP(VALUE(RIGHT(G164,3)),#REF!,5,FALSE),IF(LEFT(G164,4)="SPDA",VLOOKUP(VALUE(RIGHT(G164,3)),'SPDA-COMP'!B:J,5,FALSE),IF(LEFT(G164,4)="SDAI",VLOOKUP(VALUE(RIGHT(G164,3)),#REF!,5,FALSE),IF(LEFT(G164,5)="IMPER",VLOOKUP(VALUE(RIGHT(G164,3)),#REF!,5,FALSE),IF(LEFT(G164,5)="LABOR",VLOOKUP(VALUE(RIGHT(G164,6)),#REF!,6,FALSE))))))))))))))))</f>
        <v>#REF!</v>
      </c>
      <c r="D164" s="74" t="e">
        <f>ROUND(VLOOKUP(A164,#REF!,8,FALSE),2)</f>
        <v>#REF!</v>
      </c>
      <c r="E164" s="74" t="e">
        <f>IF(LEFT(G164,3)="ARQ",VLOOKUP(VALUE(RIGHT(G164,3)),#REF!,9,FALSE),IF(LEFT(G164,3)="SCI",VLOOKUP(VALUE(RIGHT(G164,3)),#REF!,9,FALSE),IF(LEFT(G164,3)="SCE",VLOOKUP(VALUE(RIGHT(G164,3)),#REF!,9,FALSE),IF(LEFT(G164,3)="EST",VLOOKUP(VALUE(RIGHT(G164,3)),#REF!,9,FALSE),IF(LEFT(G164,3)="HID",VLOOKUP(VALUE(RIGHT(G164,3)),#REF!,9,FALSE),IF(LEFT(G164,3)="INC",VLOOKUP(VALUE(RIGHT(G164,3)),#REF!,9,FALSE),IF(LEFT(G164,3)="ELE",VLOOKUP(VALUE(RIGHT(G164,3)),#REF!,9,FALSE),IF(LEFT(G164,3)="CAB",VLOOKUP(VALUE(RIGHT(G164,3)),'ADM-COMP'!B:J,9,FALSE),IF(LEFT(G164,3)="SEG",VLOOKUP(VALUE(RIGHT(G164,3)),#REF!,9,FALSE),IF(LEFT(G164,3)="CLI",VLOOKUP(VALUE(RIGHT(G164,3)),#REF!,9,FALSE),IF(LEFT(G164,4)="IMPL",VLOOKUP(VALUE(RIGHT(G164,3)),#REF!,9,FALSE),IF(LEFT(G164,4)="SPDA",VLOOKUP(VALUE(RIGHT(G164,3)),'SPDA-COMP'!B:J,9,FALSE),IF(LEFT(G164,4)="SDAI",VLOOKUP(VALUE(RIGHT(G164,3)),#REF!,9,FALSE),IF(LEFT(G164,5)="IMPER",VLOOKUP(VALUE(RIGHT(G164,3)),#REF!,9,FALSE),IF(LEFT(G164,5)="LABOR",VLOOKUP(VALUE(RIGHT(G164,6)),#REF!,4,FALSE))))))))))))))))</f>
        <v>#REF!</v>
      </c>
      <c r="F164" s="31" t="e">
        <f t="shared" si="2"/>
        <v>#REF!</v>
      </c>
      <c r="G164" s="152" t="s">
        <v>1111</v>
      </c>
      <c r="H164" s="102"/>
      <c r="I164" s="103"/>
      <c r="J164" s="103"/>
    </row>
    <row r="165" spans="1:10" s="11" customFormat="1">
      <c r="A165" s="37" t="s">
        <v>1331</v>
      </c>
      <c r="B165" s="29" t="e">
        <f>IF(LEFT(G165,3)="ARQ",VLOOKUP(VALUE(RIGHT(G165,3)),#REF!,4,FALSE),IF(LEFT(G165,3)="SCI",VLOOKUP(VALUE(RIGHT(G165,3)),#REF!,4,FALSE),IF(LEFT(G165,3)="SCE",VLOOKUP(VALUE(RIGHT(G165,3)),#REF!,4,FALSE),IF(LEFT(G165,3)="EST",VLOOKUP(VALUE(RIGHT(G165,3)),#REF!,4,FALSE),IF(LEFT(G165,3)="HID",VLOOKUP(VALUE(RIGHT(G165,3)),#REF!,4,FALSE),IF(LEFT(G165,3)="INC",VLOOKUP(VALUE(RIGHT(G165,3)),#REF!,4,FALSE),IF(LEFT(G165,3)="ELE",VLOOKUP(VALUE(RIGHT(G165,3)),#REF!,4,FALSE),IF(LEFT(G165,3)="CAB",VLOOKUP(VALUE(RIGHT(G165,3)),'ADM-COMP'!B:J,4,FALSE),IF(LEFT(G165,3)="SEG",VLOOKUP(VALUE(RIGHT(G165,3)),#REF!,4,FALSE),IF(LEFT(G165,3)="CLI",VLOOKUP(VALUE(RIGHT(G165,3)),#REF!,4,FALSE),IF(LEFT(G165,4)="IMPL",VLOOKUP(VALUE(RIGHT(G165,3)),#REF!,4,FALSE),IF(LEFT(G165,4)="SPDA",VLOOKUP(VALUE(RIGHT(G165,3)),'SPDA-COMP'!B:J,4,FALSE),IF(LEFT(G165,4)="SDAI",VLOOKUP(VALUE(RIGHT(G165,3)),#REF!,4,FALSE),IF(LEFT(G165,5)="IMPER",VLOOKUP(VALUE(RIGHT(G165,3)),#REF!,4,FALSE),IF(LEFT(G165,5)="LABOR",VLOOKUP(VALUE(RIGHT(G165,6)),#REF!,5,FALSE))))))))))))))))</f>
        <v>#REF!</v>
      </c>
      <c r="C165" s="30" t="e">
        <f>IF(LEFT(G165,3)="ARQ",VLOOKUP(VALUE(RIGHT(G165,3)),#REF!,5,FALSE),IF(LEFT(G165,3)="SCI",VLOOKUP(VALUE(RIGHT(G165,3)),#REF!,5,FALSE),IF(LEFT(G165,3)="SCE",VLOOKUP(VALUE(RIGHT(G165,3)),#REF!,5,FALSE),IF(LEFT(G165,3)="EST",VLOOKUP(VALUE(RIGHT(G165,3)),#REF!,5,FALSE),IF(LEFT(G165,3)="HID",VLOOKUP(VALUE(RIGHT(G165,3)),#REF!,5,FALSE),IF(LEFT(G165,3)="INC",VLOOKUP(VALUE(RIGHT(G165,3)),#REF!,5,FALSE),IF(LEFT(G165,3)="ELE",VLOOKUP(VALUE(RIGHT(G165,3)),#REF!,5,FALSE),IF(LEFT(G165,3)="CAB",VLOOKUP(VALUE(RIGHT(G165,3)),'ADM-COMP'!B:J,5,FALSE),IF(LEFT(G165,3)="SEG",VLOOKUP(VALUE(RIGHT(G165,3)),#REF!,5,FALSE),IF(LEFT(G165,3)="CLI",VLOOKUP(VALUE(RIGHT(G165,3)),#REF!,5,FALSE),IF(LEFT(G165,4)="IMPL",VLOOKUP(VALUE(RIGHT(G165,3)),#REF!,5,FALSE),IF(LEFT(G165,4)="SPDA",VLOOKUP(VALUE(RIGHT(G165,3)),'SPDA-COMP'!B:J,5,FALSE),IF(LEFT(G165,4)="SDAI",VLOOKUP(VALUE(RIGHT(G165,3)),#REF!,5,FALSE),IF(LEFT(G165,5)="IMPER",VLOOKUP(VALUE(RIGHT(G165,3)),#REF!,5,FALSE),IF(LEFT(G165,5)="LABOR",VLOOKUP(VALUE(RIGHT(G165,6)),#REF!,6,FALSE))))))))))))))))</f>
        <v>#REF!</v>
      </c>
      <c r="D165" s="74" t="e">
        <f>ROUND(VLOOKUP(A165,#REF!,8,FALSE),2)</f>
        <v>#REF!</v>
      </c>
      <c r="E165" s="74" t="e">
        <f>IF(LEFT(G165,3)="ARQ",VLOOKUP(VALUE(RIGHT(G165,3)),#REF!,9,FALSE),IF(LEFT(G165,3)="SCI",VLOOKUP(VALUE(RIGHT(G165,3)),#REF!,9,FALSE),IF(LEFT(G165,3)="SCE",VLOOKUP(VALUE(RIGHT(G165,3)),#REF!,9,FALSE),IF(LEFT(G165,3)="EST",VLOOKUP(VALUE(RIGHT(G165,3)),#REF!,9,FALSE),IF(LEFT(G165,3)="HID",VLOOKUP(VALUE(RIGHT(G165,3)),#REF!,9,FALSE),IF(LEFT(G165,3)="INC",VLOOKUP(VALUE(RIGHT(G165,3)),#REF!,9,FALSE),IF(LEFT(G165,3)="ELE",VLOOKUP(VALUE(RIGHT(G165,3)),#REF!,9,FALSE),IF(LEFT(G165,3)="CAB",VLOOKUP(VALUE(RIGHT(G165,3)),'ADM-COMP'!B:J,9,FALSE),IF(LEFT(G165,3)="SEG",VLOOKUP(VALUE(RIGHT(G165,3)),#REF!,9,FALSE),IF(LEFT(G165,3)="CLI",VLOOKUP(VALUE(RIGHT(G165,3)),#REF!,9,FALSE),IF(LEFT(G165,4)="IMPL",VLOOKUP(VALUE(RIGHT(G165,3)),#REF!,9,FALSE),IF(LEFT(G165,4)="SPDA",VLOOKUP(VALUE(RIGHT(G165,3)),'SPDA-COMP'!B:J,9,FALSE),IF(LEFT(G165,4)="SDAI",VLOOKUP(VALUE(RIGHT(G165,3)),#REF!,9,FALSE),IF(LEFT(G165,5)="IMPER",VLOOKUP(VALUE(RIGHT(G165,3)),#REF!,9,FALSE),IF(LEFT(G165,5)="LABOR",VLOOKUP(VALUE(RIGHT(G165,6)),#REF!,4,FALSE))))))))))))))))</f>
        <v>#REF!</v>
      </c>
      <c r="F165" s="31" t="e">
        <f t="shared" si="2"/>
        <v>#REF!</v>
      </c>
      <c r="G165" s="152" t="s">
        <v>1349</v>
      </c>
      <c r="H165" s="102"/>
      <c r="I165" s="103"/>
      <c r="J165" s="103"/>
    </row>
    <row r="166" spans="1:10" s="11" customFormat="1">
      <c r="A166" s="37" t="s">
        <v>1040</v>
      </c>
      <c r="B166" s="29" t="e">
        <f>IF(LEFT(G166,3)="ARQ",VLOOKUP(VALUE(RIGHT(G166,3)),#REF!,4,FALSE),IF(LEFT(G166,3)="SCI",VLOOKUP(VALUE(RIGHT(G166,3)),#REF!,4,FALSE),IF(LEFT(G166,3)="SCE",VLOOKUP(VALUE(RIGHT(G166,3)),#REF!,4,FALSE),IF(LEFT(G166,3)="EST",VLOOKUP(VALUE(RIGHT(G166,3)),#REF!,4,FALSE),IF(LEFT(G166,3)="HID",VLOOKUP(VALUE(RIGHT(G166,3)),#REF!,4,FALSE),IF(LEFT(G166,3)="INC",VLOOKUP(VALUE(RIGHT(G166,3)),#REF!,4,FALSE),IF(LEFT(G166,3)="ELE",VLOOKUP(VALUE(RIGHT(G166,3)),#REF!,4,FALSE),IF(LEFT(G166,3)="CAB",VLOOKUP(VALUE(RIGHT(G166,3)),'ADM-COMP'!B:J,4,FALSE),IF(LEFT(G166,3)="SEG",VLOOKUP(VALUE(RIGHT(G166,3)),#REF!,4,FALSE),IF(LEFT(G166,3)="CLI",VLOOKUP(VALUE(RIGHT(G166,3)),#REF!,4,FALSE),IF(LEFT(G166,4)="IMPL",VLOOKUP(VALUE(RIGHT(G166,3)),#REF!,4,FALSE),IF(LEFT(G166,4)="SPDA",VLOOKUP(VALUE(RIGHT(G166,3)),'SPDA-COMP'!B:J,4,FALSE),IF(LEFT(G166,4)="SDAI",VLOOKUP(VALUE(RIGHT(G166,3)),#REF!,4,FALSE),IF(LEFT(G166,5)="IMPER",VLOOKUP(VALUE(RIGHT(G166,3)),#REF!,4,FALSE),IF(LEFT(G166,5)="LABOR",VLOOKUP(VALUE(RIGHT(G166,6)),#REF!,5,FALSE))))))))))))))))</f>
        <v>#REF!</v>
      </c>
      <c r="C166" s="30" t="e">
        <f>IF(LEFT(G166,3)="ARQ",VLOOKUP(VALUE(RIGHT(G166,3)),#REF!,5,FALSE),IF(LEFT(G166,3)="SCI",VLOOKUP(VALUE(RIGHT(G166,3)),#REF!,5,FALSE),IF(LEFT(G166,3)="SCE",VLOOKUP(VALUE(RIGHT(G166,3)),#REF!,5,FALSE),IF(LEFT(G166,3)="EST",VLOOKUP(VALUE(RIGHT(G166,3)),#REF!,5,FALSE),IF(LEFT(G166,3)="HID",VLOOKUP(VALUE(RIGHT(G166,3)),#REF!,5,FALSE),IF(LEFT(G166,3)="INC",VLOOKUP(VALUE(RIGHT(G166,3)),#REF!,5,FALSE),IF(LEFT(G166,3)="ELE",VLOOKUP(VALUE(RIGHT(G166,3)),#REF!,5,FALSE),IF(LEFT(G166,3)="CAB",VLOOKUP(VALUE(RIGHT(G166,3)),'ADM-COMP'!B:J,5,FALSE),IF(LEFT(G166,3)="SEG",VLOOKUP(VALUE(RIGHT(G166,3)),#REF!,5,FALSE),IF(LEFT(G166,3)="CLI",VLOOKUP(VALUE(RIGHT(G166,3)),#REF!,5,FALSE),IF(LEFT(G166,4)="IMPL",VLOOKUP(VALUE(RIGHT(G166,3)),#REF!,5,FALSE),IF(LEFT(G166,4)="SPDA",VLOOKUP(VALUE(RIGHT(G166,3)),'SPDA-COMP'!B:J,5,FALSE),IF(LEFT(G166,4)="SDAI",VLOOKUP(VALUE(RIGHT(G166,3)),#REF!,5,FALSE),IF(LEFT(G166,5)="IMPER",VLOOKUP(VALUE(RIGHT(G166,3)),#REF!,5,FALSE),IF(LEFT(G166,5)="LABOR",VLOOKUP(VALUE(RIGHT(G166,6)),#REF!,6,FALSE))))))))))))))))</f>
        <v>#REF!</v>
      </c>
      <c r="D166" s="74" t="e">
        <f>ROUND(VLOOKUP(A166,#REF!,8,FALSE),2)</f>
        <v>#REF!</v>
      </c>
      <c r="E166" s="74" t="e">
        <f>IF(LEFT(G166,3)="ARQ",VLOOKUP(VALUE(RIGHT(G166,3)),#REF!,9,FALSE),IF(LEFT(G166,3)="SCI",VLOOKUP(VALUE(RIGHT(G166,3)),#REF!,9,FALSE),IF(LEFT(G166,3)="SCE",VLOOKUP(VALUE(RIGHT(G166,3)),#REF!,9,FALSE),IF(LEFT(G166,3)="EST",VLOOKUP(VALUE(RIGHT(G166,3)),#REF!,9,FALSE),IF(LEFT(G166,3)="HID",VLOOKUP(VALUE(RIGHT(G166,3)),#REF!,9,FALSE),IF(LEFT(G166,3)="INC",VLOOKUP(VALUE(RIGHT(G166,3)),#REF!,9,FALSE),IF(LEFT(G166,3)="ELE",VLOOKUP(VALUE(RIGHT(G166,3)),#REF!,9,FALSE),IF(LEFT(G166,3)="CAB",VLOOKUP(VALUE(RIGHT(G166,3)),'ADM-COMP'!B:J,9,FALSE),IF(LEFT(G166,3)="SEG",VLOOKUP(VALUE(RIGHT(G166,3)),#REF!,9,FALSE),IF(LEFT(G166,3)="CLI",VLOOKUP(VALUE(RIGHT(G166,3)),#REF!,9,FALSE),IF(LEFT(G166,4)="IMPL",VLOOKUP(VALUE(RIGHT(G166,3)),#REF!,9,FALSE),IF(LEFT(G166,4)="SPDA",VLOOKUP(VALUE(RIGHT(G166,3)),'SPDA-COMP'!B:J,9,FALSE),IF(LEFT(G166,4)="SDAI",VLOOKUP(VALUE(RIGHT(G166,3)),#REF!,9,FALSE),IF(LEFT(G166,5)="IMPER",VLOOKUP(VALUE(RIGHT(G166,3)),#REF!,9,FALSE),IF(LEFT(G166,5)="LABOR",VLOOKUP(VALUE(RIGHT(G166,6)),#REF!,4,FALSE))))))))))))))))</f>
        <v>#REF!</v>
      </c>
      <c r="F166" s="31" t="e">
        <f t="shared" si="2"/>
        <v>#REF!</v>
      </c>
      <c r="G166" s="152" t="s">
        <v>1029</v>
      </c>
      <c r="H166" s="102"/>
      <c r="I166" s="103"/>
      <c r="J166" s="103"/>
    </row>
    <row r="167" spans="1:10" s="80" customFormat="1">
      <c r="A167" s="37" t="s">
        <v>1303</v>
      </c>
      <c r="B167" s="29" t="e">
        <f>IF(LEFT(G167,3)="ARQ",VLOOKUP(VALUE(RIGHT(G167,3)),#REF!,4,FALSE),IF(LEFT(G167,3)="SCI",VLOOKUP(VALUE(RIGHT(G167,3)),#REF!,4,FALSE),IF(LEFT(G167,3)="SCE",VLOOKUP(VALUE(RIGHT(G167,3)),#REF!,4,FALSE),IF(LEFT(G167,3)="EST",VLOOKUP(VALUE(RIGHT(G167,3)),#REF!,4,FALSE),IF(LEFT(G167,3)="HID",VLOOKUP(VALUE(RIGHT(G167,3)),#REF!,4,FALSE),IF(LEFT(G167,3)="INC",VLOOKUP(VALUE(RIGHT(G167,3)),#REF!,4,FALSE),IF(LEFT(G167,3)="ELE",VLOOKUP(VALUE(RIGHT(G167,3)),#REF!,4,FALSE),IF(LEFT(G167,3)="CAB",VLOOKUP(VALUE(RIGHT(G167,3)),'ADM-COMP'!B:J,4,FALSE),IF(LEFT(G167,3)="SEG",VLOOKUP(VALUE(RIGHT(G167,3)),#REF!,4,FALSE),IF(LEFT(G167,3)="CLI",VLOOKUP(VALUE(RIGHT(G167,3)),#REF!,4,FALSE),IF(LEFT(G167,4)="IMPL",VLOOKUP(VALUE(RIGHT(G167,3)),#REF!,4,FALSE),IF(LEFT(G167,4)="SPDA",VLOOKUP(VALUE(RIGHT(G167,3)),'SPDA-COMP'!B:J,4,FALSE),IF(LEFT(G167,4)="SDAI",VLOOKUP(VALUE(RIGHT(G167,3)),#REF!,4,FALSE),IF(LEFT(G167,5)="IMPER",VLOOKUP(VALUE(RIGHT(G167,3)),#REF!,4,FALSE),IF(LEFT(G167,5)="LABOR",VLOOKUP(VALUE(RIGHT(G167,6)),#REF!,5,FALSE))))))))))))))))</f>
        <v>#REF!</v>
      </c>
      <c r="C167" s="30" t="e">
        <f>IF(LEFT(G167,3)="ARQ",VLOOKUP(VALUE(RIGHT(G167,3)),#REF!,5,FALSE),IF(LEFT(G167,3)="INS",VLOOKUP(VALUE(RIGHT(G167,3)),#REF!,5,FALSE),IF(LEFT(G167,3)="SCE",VLOOKUP(VALUE(RIGHT(G167,3)),#REF!,5,FALSE),IF(LEFT(G167,3)="EST",VLOOKUP(VALUE(RIGHT(G167,3)),#REF!,5,FALSE),IF(LEFT(G167,3)="HID",VLOOKUP(VALUE(RIGHT(G167,3)),#REF!,5,FALSE),IF(LEFT(G167,3)="INC",VLOOKUP(VALUE(RIGHT(G167,3)),#REF!,5,FALSE),IF(LEFT(G167,3)="ELE",VLOOKUP(VALUE(RIGHT(G167,3)),#REF!,5,FALSE),IF(LEFT(G167,3)="CAB",VLOOKUP(VALUE(RIGHT(G167,3)),'ADM-COMP'!B:J,5,FALSE),IF(LEFT(G167,3)="SEG",VLOOKUP(VALUE(RIGHT(G167,3)),#REF!,5,FALSE),IF(LEFT(G167,3)="CLI",VLOOKUP(VALUE(RIGHT(G167,3)),#REF!,5,FALSE),IF(LEFT(G167,4)="IMPL",VLOOKUP(VALUE(RIGHT(G167,3)),#REF!,5,FALSE),IF(LEFT(G167,4)="SPDA",VLOOKUP(VALUE(RIGHT(G167,3)),'SPDA-COMP'!B:J,5,FALSE),IF(LEFT(G167,4)="SDAI",VLOOKUP(VALUE(RIGHT(G167,3)),#REF!,5,FALSE),IF(LEFT(G167,5)="IMPER",VLOOKUP(VALUE(RIGHT(G167,3)),#REF!,5,FALSE),IF(LEFT(G167,5)="LABOR",VLOOKUP(VALUE(RIGHT(G167,6)),#REF!,6,FALSE))))))))))))))))</f>
        <v>#REF!</v>
      </c>
      <c r="D167" s="74" t="e">
        <f>ROUND(VLOOKUP(A167,#REF!,8,FALSE),2)</f>
        <v>#REF!</v>
      </c>
      <c r="E167" s="74" t="e">
        <f>IF(LEFT(G167,3)="ARQ",VLOOKUP(VALUE(RIGHT(G167,3)),#REF!,9,FALSE),IF(LEFT(G167,3)="INS",VLOOKUP(VALUE(RIGHT(G167,3)),#REF!,9,FALSE),IF(LEFT(G167,3)="SCE",VLOOKUP(VALUE(RIGHT(G167,3)),#REF!,9,FALSE),IF(LEFT(G167,3)="EST",VLOOKUP(VALUE(RIGHT(G167,3)),#REF!,9,FALSE),IF(LEFT(G167,3)="HID",VLOOKUP(VALUE(RIGHT(G167,3)),#REF!,9,FALSE),IF(LEFT(G167,3)="INC",VLOOKUP(VALUE(RIGHT(G167,3)),#REF!,9,FALSE),IF(LEFT(G167,3)="ELE",VLOOKUP(VALUE(RIGHT(G167,3)),#REF!,9,FALSE),IF(LEFT(G167,3)="CAB",VLOOKUP(VALUE(RIGHT(G167,3)),'ADM-COMP'!B:J,9,FALSE),IF(LEFT(G167,3)="SEG",VLOOKUP(VALUE(RIGHT(G167,3)),#REF!,9,FALSE),IF(LEFT(G167,3)="CLI",VLOOKUP(VALUE(RIGHT(G167,3)),#REF!,9,FALSE),IF(LEFT(G167,4)="IMPL",VLOOKUP(VALUE(RIGHT(G167,3)),#REF!,9,FALSE),IF(LEFT(G167,4)="SPDA",VLOOKUP(VALUE(RIGHT(G167,3)),'SPDA-COMP'!B:J,9,FALSE),IF(LEFT(G167,4)="SDAI",VLOOKUP(VALUE(RIGHT(G167,3)),#REF!,9,FALSE),IF(LEFT(G167,5)="IMPER",VLOOKUP(VALUE(RIGHT(G167,3)),#REF!,9,FALSE),IF(LEFT(G167,5)="LABOR",VLOOKUP(VALUE(RIGHT(G167,6)),#REF!,4,FALSE))))))))))))))))</f>
        <v>#REF!</v>
      </c>
      <c r="F167" s="31" t="e">
        <f t="shared" si="2"/>
        <v>#REF!</v>
      </c>
      <c r="G167" s="152" t="s">
        <v>1309</v>
      </c>
      <c r="H167" s="102"/>
      <c r="I167" s="133"/>
      <c r="J167" s="133"/>
    </row>
    <row r="168" spans="1:10" s="11" customFormat="1">
      <c r="A168" s="37" t="s">
        <v>1033</v>
      </c>
      <c r="B168" s="29" t="e">
        <f>IF(LEFT(G168,3)="ARQ",VLOOKUP(VALUE(RIGHT(G168,3)),#REF!,4,FALSE),IF(LEFT(G168,3)="SCI",VLOOKUP(VALUE(RIGHT(G168,3)),#REF!,4,FALSE),IF(LEFT(G168,3)="SCE",VLOOKUP(VALUE(RIGHT(G168,3)),#REF!,4,FALSE),IF(LEFT(G168,3)="EST",VLOOKUP(VALUE(RIGHT(G168,3)),#REF!,4,FALSE),IF(LEFT(G168,3)="HID",VLOOKUP(VALUE(RIGHT(G168,3)),#REF!,4,FALSE),IF(LEFT(G168,3)="INC",VLOOKUP(VALUE(RIGHT(G168,3)),#REF!,4,FALSE),IF(LEFT(G168,3)="ELE",VLOOKUP(VALUE(RIGHT(G168,3)),#REF!,4,FALSE),IF(LEFT(G168,3)="CAB",VLOOKUP(VALUE(RIGHT(G168,3)),'ADM-COMP'!B:J,4,FALSE),IF(LEFT(G168,3)="SEG",VLOOKUP(VALUE(RIGHT(G168,3)),#REF!,4,FALSE),IF(LEFT(G168,3)="CLI",VLOOKUP(VALUE(RIGHT(G168,3)),#REF!,4,FALSE),IF(LEFT(G168,4)="IMPL",VLOOKUP(VALUE(RIGHT(G168,3)),#REF!,4,FALSE),IF(LEFT(G168,4)="SPDA",VLOOKUP(VALUE(RIGHT(G168,3)),'SPDA-COMP'!B:J,4,FALSE),IF(LEFT(G168,4)="SDAI",VLOOKUP(VALUE(RIGHT(G168,3)),#REF!,4,FALSE),IF(LEFT(G168,5)="IMPER",VLOOKUP(VALUE(RIGHT(G168,3)),#REF!,4,FALSE),IF(LEFT(G168,5)="LABOR",VLOOKUP(VALUE(RIGHT(G168,6)),#REF!,5,FALSE))))))))))))))))</f>
        <v>#REF!</v>
      </c>
      <c r="C168" s="30" t="e">
        <f>IF(LEFT(G168,3)="ARQ",VLOOKUP(VALUE(RIGHT(G168,3)),#REF!,5,FALSE),IF(LEFT(G168,3)="SCI",VLOOKUP(VALUE(RIGHT(G168,3)),#REF!,5,FALSE),IF(LEFT(G168,3)="SCE",VLOOKUP(VALUE(RIGHT(G168,3)),#REF!,5,FALSE),IF(LEFT(G168,3)="EST",VLOOKUP(VALUE(RIGHT(G168,3)),#REF!,5,FALSE),IF(LEFT(G168,3)="HID",VLOOKUP(VALUE(RIGHT(G168,3)),#REF!,5,FALSE),IF(LEFT(G168,3)="INC",VLOOKUP(VALUE(RIGHT(G168,3)),#REF!,5,FALSE),IF(LEFT(G168,3)="ELE",VLOOKUP(VALUE(RIGHT(G168,3)),#REF!,5,FALSE),IF(LEFT(G168,3)="CAB",VLOOKUP(VALUE(RIGHT(G168,3)),'ADM-COMP'!B:J,5,FALSE),IF(LEFT(G168,3)="SEG",VLOOKUP(VALUE(RIGHT(G168,3)),#REF!,5,FALSE),IF(LEFT(G168,3)="CLI",VLOOKUP(VALUE(RIGHT(G168,3)),#REF!,5,FALSE),IF(LEFT(G168,4)="IMPL",VLOOKUP(VALUE(RIGHT(G168,3)),#REF!,5,FALSE),IF(LEFT(G168,4)="SPDA",VLOOKUP(VALUE(RIGHT(G168,3)),'SPDA-COMP'!B:J,5,FALSE),IF(LEFT(G168,4)="SDAI",VLOOKUP(VALUE(RIGHT(G168,3)),#REF!,5,FALSE),IF(LEFT(G168,5)="IMPER",VLOOKUP(VALUE(RIGHT(G168,3)),#REF!,5,FALSE),IF(LEFT(G168,5)="LABOR",VLOOKUP(VALUE(RIGHT(G168,6)),#REF!,6,FALSE))))))))))))))))</f>
        <v>#REF!</v>
      </c>
      <c r="D168" s="74" t="e">
        <f>ROUND(VLOOKUP(A168,#REF!,8,FALSE),2)</f>
        <v>#REF!</v>
      </c>
      <c r="E168" s="74" t="e">
        <f>IF(LEFT(G168,3)="ARQ",VLOOKUP(VALUE(RIGHT(G168,3)),#REF!,9,FALSE),IF(LEFT(G168,3)="SCI",VLOOKUP(VALUE(RIGHT(G168,3)),#REF!,9,FALSE),IF(LEFT(G168,3)="SCE",VLOOKUP(VALUE(RIGHT(G168,3)),#REF!,9,FALSE),IF(LEFT(G168,3)="EST",VLOOKUP(VALUE(RIGHT(G168,3)),#REF!,9,FALSE),IF(LEFT(G168,3)="HID",VLOOKUP(VALUE(RIGHT(G168,3)),#REF!,9,FALSE),IF(LEFT(G168,3)="INC",VLOOKUP(VALUE(RIGHT(G168,3)),#REF!,9,FALSE),IF(LEFT(G168,3)="ELE",VLOOKUP(VALUE(RIGHT(G168,3)),#REF!,9,FALSE),IF(LEFT(G168,3)="CAB",VLOOKUP(VALUE(RIGHT(G168,3)),'ADM-COMP'!B:J,9,FALSE),IF(LEFT(G168,3)="SEG",VLOOKUP(VALUE(RIGHT(G168,3)),#REF!,9,FALSE),IF(LEFT(G168,3)="CLI",VLOOKUP(VALUE(RIGHT(G168,3)),#REF!,9,FALSE),IF(LEFT(G168,4)="IMPL",VLOOKUP(VALUE(RIGHT(G168,3)),#REF!,9,FALSE),IF(LEFT(G168,4)="SPDA",VLOOKUP(VALUE(RIGHT(G168,3)),'SPDA-COMP'!B:J,9,FALSE),IF(LEFT(G168,4)="SDAI",VLOOKUP(VALUE(RIGHT(G168,3)),#REF!,9,FALSE),IF(LEFT(G168,5)="IMPER",VLOOKUP(VALUE(RIGHT(G168,3)),#REF!,9,FALSE),IF(LEFT(G168,5)="LABOR",VLOOKUP(VALUE(RIGHT(G168,6)),#REF!,4,FALSE))))))))))))))))</f>
        <v>#REF!</v>
      </c>
      <c r="F168" s="31" t="e">
        <f t="shared" si="2"/>
        <v>#REF!</v>
      </c>
      <c r="G168" s="152" t="s">
        <v>1022</v>
      </c>
      <c r="H168" s="102"/>
      <c r="I168" s="103"/>
      <c r="J168" s="103"/>
    </row>
    <row r="169" spans="1:10" s="11" customFormat="1">
      <c r="A169" s="37" t="s">
        <v>531</v>
      </c>
      <c r="B169" s="29" t="e">
        <f>IF(LEFT(G169,3)="ARQ",VLOOKUP(VALUE(RIGHT(G169,3)),#REF!,4,FALSE),IF(LEFT(G169,3)="SCI",VLOOKUP(VALUE(RIGHT(G169,3)),#REF!,4,FALSE),IF(LEFT(G169,3)="SCE",VLOOKUP(VALUE(RIGHT(G169,3)),#REF!,4,FALSE),IF(LEFT(G169,3)="EST",VLOOKUP(VALUE(RIGHT(G169,3)),#REF!,4,FALSE),IF(LEFT(G169,3)="HID",VLOOKUP(VALUE(RIGHT(G169,3)),#REF!,4,FALSE),IF(LEFT(G169,3)="INC",VLOOKUP(VALUE(RIGHT(G169,3)),#REF!,4,FALSE),IF(LEFT(G169,3)="ELE",VLOOKUP(VALUE(RIGHT(G169,3)),#REF!,4,FALSE),IF(LEFT(G169,3)="CAB",VLOOKUP(VALUE(RIGHT(G169,3)),'ADM-COMP'!B:J,4,FALSE),IF(LEFT(G169,3)="SEG",VLOOKUP(VALUE(RIGHT(G169,3)),#REF!,4,FALSE),IF(LEFT(G169,3)="CLI",VLOOKUP(VALUE(RIGHT(G169,3)),#REF!,4,FALSE),IF(LEFT(G169,4)="IMPL",VLOOKUP(VALUE(RIGHT(G169,3)),#REF!,4,FALSE),IF(LEFT(G169,4)="SPDA",VLOOKUP(VALUE(RIGHT(G169,3)),'SPDA-COMP'!B:J,4,FALSE),IF(LEFT(G169,4)="SDAI",VLOOKUP(VALUE(RIGHT(G169,3)),#REF!,4,FALSE),IF(LEFT(G169,5)="IMPER",VLOOKUP(VALUE(RIGHT(G169,3)),#REF!,4,FALSE),IF(LEFT(G169,5)="LABOR",VLOOKUP(VALUE(RIGHT(G169,6)),#REF!,5,FALSE))))))))))))))))</f>
        <v>#REF!</v>
      </c>
      <c r="C169" s="30" t="e">
        <f>IF(LEFT(G169,3)="ARQ",VLOOKUP(VALUE(RIGHT(G169,3)),#REF!,5,FALSE),IF(LEFT(G169,3)="SCI",VLOOKUP(VALUE(RIGHT(G169,3)),#REF!,5,FALSE),IF(LEFT(G169,3)="SCE",VLOOKUP(VALUE(RIGHT(G169,3)),#REF!,5,FALSE),IF(LEFT(G169,3)="EST",VLOOKUP(VALUE(RIGHT(G169,3)),#REF!,5,FALSE),IF(LEFT(G169,3)="HID",VLOOKUP(VALUE(RIGHT(G169,3)),#REF!,5,FALSE),IF(LEFT(G169,3)="INC",VLOOKUP(VALUE(RIGHT(G169,3)),#REF!,5,FALSE),IF(LEFT(G169,3)="ELE",VLOOKUP(VALUE(RIGHT(G169,3)),#REF!,5,FALSE),IF(LEFT(G169,3)="CAB",VLOOKUP(VALUE(RIGHT(G169,3)),'ADM-COMP'!B:J,5,FALSE),IF(LEFT(G169,3)="SEG",VLOOKUP(VALUE(RIGHT(G169,3)),#REF!,5,FALSE),IF(LEFT(G169,3)="CLI",VLOOKUP(VALUE(RIGHT(G169,3)),#REF!,5,FALSE),IF(LEFT(G169,4)="IMPL",VLOOKUP(VALUE(RIGHT(G169,3)),#REF!,5,FALSE),IF(LEFT(G169,4)="SPDA",VLOOKUP(VALUE(RIGHT(G169,3)),'SPDA-COMP'!B:J,5,FALSE),IF(LEFT(G169,4)="SDAI",VLOOKUP(VALUE(RIGHT(G169,3)),#REF!,5,FALSE),IF(LEFT(G169,5)="IMPER",VLOOKUP(VALUE(RIGHT(G169,3)),#REF!,5,FALSE),IF(LEFT(G169,5)="LABOR",VLOOKUP(VALUE(RIGHT(G169,6)),#REF!,6,FALSE))))))))))))))))</f>
        <v>#REF!</v>
      </c>
      <c r="D169" s="74" t="e">
        <f>ROUND(VLOOKUP(A169,#REF!,8,FALSE),2)</f>
        <v>#REF!</v>
      </c>
      <c r="E169" s="74" t="e">
        <f>IF(LEFT(G169,3)="ARQ",VLOOKUP(VALUE(RIGHT(G169,3)),#REF!,9,FALSE),IF(LEFT(G169,3)="SCI",VLOOKUP(VALUE(RIGHT(G169,3)),#REF!,9,FALSE),IF(LEFT(G169,3)="SCE",VLOOKUP(VALUE(RIGHT(G169,3)),#REF!,9,FALSE),IF(LEFT(G169,3)="EST",VLOOKUP(VALUE(RIGHT(G169,3)),#REF!,9,FALSE),IF(LEFT(G169,3)="HID",VLOOKUP(VALUE(RIGHT(G169,3)),#REF!,9,FALSE),IF(LEFT(G169,3)="INC",VLOOKUP(VALUE(RIGHT(G169,3)),#REF!,9,FALSE),IF(LEFT(G169,3)="ELE",VLOOKUP(VALUE(RIGHT(G169,3)),#REF!,9,FALSE),IF(LEFT(G169,3)="CAB",VLOOKUP(VALUE(RIGHT(G169,3)),'ADM-COMP'!B:J,9,FALSE),IF(LEFT(G169,3)="SEG",VLOOKUP(VALUE(RIGHT(G169,3)),#REF!,9,FALSE),IF(LEFT(G169,3)="CLI",VLOOKUP(VALUE(RIGHT(G169,3)),#REF!,9,FALSE),IF(LEFT(G169,4)="IMPL",VLOOKUP(VALUE(RIGHT(G169,3)),#REF!,9,FALSE),IF(LEFT(G169,4)="SPDA",VLOOKUP(VALUE(RIGHT(G169,3)),'SPDA-COMP'!B:J,9,FALSE),IF(LEFT(G169,4)="SDAI",VLOOKUP(VALUE(RIGHT(G169,3)),#REF!,9,FALSE),IF(LEFT(G169,5)="IMPER",VLOOKUP(VALUE(RIGHT(G169,3)),#REF!,9,FALSE),IF(LEFT(G169,5)="LABOR",VLOOKUP(VALUE(RIGHT(G169,6)),#REF!,4,FALSE))))))))))))))))</f>
        <v>#REF!</v>
      </c>
      <c r="F169" s="31" t="e">
        <f t="shared" si="2"/>
        <v>#REF!</v>
      </c>
      <c r="G169" s="152" t="s">
        <v>1112</v>
      </c>
      <c r="H169" s="102"/>
      <c r="I169" s="103"/>
      <c r="J169" s="103"/>
    </row>
    <row r="170" spans="1:10" s="11" customFormat="1">
      <c r="A170" s="100" t="s">
        <v>1071</v>
      </c>
      <c r="B170" s="86" t="e">
        <f>IF(LEFT(G170,3)="ARQ",VLOOKUP(VALUE(RIGHT(G170,3)),#REF!,4,FALSE),IF(LEFT(G170,3)="SCI",VLOOKUP(VALUE(RIGHT(G170,3)),#REF!,4,FALSE),IF(LEFT(G170,3)="TRP",VLOOKUP(VALUE(RIGHT(G170,3)),#REF!,4,FALSE),IF(LEFT(G170,3)="EST",VLOOKUP(VALUE(RIGHT(G170,3)),#REF!,4,FALSE),IF(LEFT(G170,3)="HID",VLOOKUP(VALUE(RIGHT(G170,3)),#REF!,4,FALSE),IF(LEFT(G170,3)="INC",VLOOKUP(VALUE(RIGHT(G170,3)),#REF!,4,FALSE),IF(LEFT(G170,3)="ELE",VLOOKUP(VALUE(RIGHT(G170,3)),#REF!,4,FALSE),IF(LEFT(G170,3)="CAB",VLOOKUP(VALUE(RIGHT(G170,3)),'ADM-COMP'!B:J,4,FALSE),IF(LEFT(G170,3)="SEG",VLOOKUP(VALUE(RIGHT(G170,3)),#REF!,4,FALSE),IF(LEFT(G170,3)="CLI",VLOOKUP(VALUE(RIGHT(G170,3)),#REF!,4,FALSE),IF(LEFT(G170,4)="IMPL",VLOOKUP(VALUE(RIGHT(G170,3)),#REF!,4,FALSE),IF(LEFT(G170,4)="SPDA",VLOOKUP(VALUE(RIGHT(G170,3)),'SPDA-COMP'!B:J,4,FALSE),IF(LEFT(G170,4)="SDAI",VLOOKUP(VALUE(RIGHT(G170,3)),#REF!,4,FALSE),IF(LEFT(G170,5)="IMPER",VLOOKUP(VALUE(RIGHT(G170,3)),#REF!,4,FALSE),IF(LEFT(G170,5)="LABOR",VLOOKUP(VALUE(RIGHT(G170,6)),#REF!,5,FALSE))))))))))))))))</f>
        <v>#REF!</v>
      </c>
      <c r="C170" s="128" t="e">
        <f>IF(LEFT(G170,3)="ARQ",VLOOKUP(VALUE(RIGHT(G170,3)),#REF!,5,FALSE),IF(LEFT(G170,3)="SCI",VLOOKUP(VALUE(RIGHT(G170,3)),#REF!,5,FALSE),IF(LEFT(G170,3)="TRP",VLOOKUP(VALUE(RIGHT(G170,3)),#REF!,5,FALSE),IF(LEFT(G170,3)="EST",VLOOKUP(VALUE(RIGHT(G170,3)),#REF!,5,FALSE),IF(LEFT(G170,3)="HID",VLOOKUP(VALUE(RIGHT(G170,3)),#REF!,5,FALSE),IF(LEFT(G170,3)="INC",VLOOKUP(VALUE(RIGHT(G170,3)),#REF!,5,FALSE),IF(LEFT(G170,3)="ELE",VLOOKUP(VALUE(RIGHT(G170,3)),#REF!,5,FALSE),IF(LEFT(G170,3)="CAB",VLOOKUP(VALUE(RIGHT(G170,3)),'ADM-COMP'!B:J,5,FALSE),IF(LEFT(G170,3)="SEG",VLOOKUP(VALUE(RIGHT(G170,3)),#REF!,5,FALSE),IF(LEFT(G170,3)="CLI",VLOOKUP(VALUE(RIGHT(G170,3)),#REF!,5,FALSE),IF(LEFT(G170,4)="IMPL",VLOOKUP(VALUE(RIGHT(G170,3)),#REF!,5,FALSE),IF(LEFT(G170,4)="SPDA",VLOOKUP(VALUE(RIGHT(G170,3)),'SPDA-COMP'!B:J,5,FALSE),IF(LEFT(G170,4)="SDAI",VLOOKUP(VALUE(RIGHT(G170,3)),#REF!,5,FALSE),IF(LEFT(G170,5)="IMPER",VLOOKUP(VALUE(RIGHT(G170,3)),#REF!,5,FALSE),IF(LEFT(G170,5)="LABOR",VLOOKUP(VALUE(RIGHT(G170,6)),#REF!,6,FALSE))))))))))))))))</f>
        <v>#REF!</v>
      </c>
      <c r="D170" s="74" t="e">
        <f>ROUND(VLOOKUP(A170,#REF!,8,FALSE),2)</f>
        <v>#REF!</v>
      </c>
      <c r="E170" s="75" t="e">
        <f>IF(LEFT(G170,3)="ARQ",VLOOKUP(VALUE(RIGHT(G170,3)),#REF!,9,FALSE),IF(LEFT(G170,3)="SCI",VLOOKUP(VALUE(RIGHT(G170,3)),#REF!,9,FALSE),IF(LEFT(G170,3)="TRP",VLOOKUP(VALUE(RIGHT(G170,3)),#REF!,9,FALSE),IF(LEFT(G170,3)="EST",VLOOKUP(VALUE(RIGHT(G170,3)),#REF!,9,FALSE),IF(LEFT(G170,3)="HID",VLOOKUP(VALUE(RIGHT(G170,3)),#REF!,9,FALSE),IF(LEFT(G170,3)="INC",VLOOKUP(VALUE(RIGHT(G170,3)),#REF!,9,FALSE),IF(LEFT(G170,3)="ELE",VLOOKUP(VALUE(RIGHT(G170,3)),#REF!,9,FALSE),IF(LEFT(G170,3)="CAB",VLOOKUP(VALUE(RIGHT(G170,3)),'ADM-COMP'!B:J,9,FALSE),IF(LEFT(G170,3)="SEG",VLOOKUP(VALUE(RIGHT(G170,3)),#REF!,9,FALSE),IF(LEFT(G170,3)="CLI",VLOOKUP(VALUE(RIGHT(G170,3)),#REF!,9,FALSE),IF(LEFT(G170,4)="IMPL",VLOOKUP(VALUE(RIGHT(G170,3)),#REF!,9,FALSE),IF(LEFT(G170,4)="SPDA",VLOOKUP(VALUE(RIGHT(G170,3)),'SPDA-COMP'!B:J,9,FALSE),IF(LEFT(G170,4)="SDAI",VLOOKUP(VALUE(RIGHT(G170,3)),#REF!,9,FALSE),IF(LEFT(G170,5)="IMPER",VLOOKUP(VALUE(RIGHT(G170,3)),#REF!,9,FALSE),IF(LEFT(G170,5)="LABOR",VLOOKUP(VALUE(RIGHT(G170,6)),#REF!,4,FALSE))))))))))))))))</f>
        <v>#REF!</v>
      </c>
      <c r="F170" s="129" t="e">
        <f t="shared" si="2"/>
        <v>#REF!</v>
      </c>
      <c r="G170" s="152" t="s">
        <v>1101</v>
      </c>
      <c r="H170" s="51"/>
    </row>
    <row r="171" spans="1:10" s="11" customFormat="1" ht="63.75">
      <c r="A171" s="100" t="s">
        <v>197</v>
      </c>
      <c r="B171" s="86" t="s">
        <v>1356</v>
      </c>
      <c r="C171" s="30" t="e">
        <f>IF(LEFT(G171,3)="ARQ",VLOOKUP(VALUE(RIGHT(G171,3)),#REF!,5,FALSE),IF(LEFT(G171,3)="SCI",VLOOKUP(VALUE(RIGHT(G171,3)),#REF!,5,FALSE),IF(LEFT(G171,3)="SCE",VLOOKUP(VALUE(RIGHT(G171,3)),#REF!,5,FALSE),IF(LEFT(G171,3)="EST",VLOOKUP(VALUE(RIGHT(G171,3)),#REF!,5,FALSE),IF(LEFT(G171,3)="HID",VLOOKUP(VALUE(RIGHT(G171,3)),#REF!,5,FALSE),IF(LEFT(G171,3)="INC",VLOOKUP(VALUE(RIGHT(G171,3)),#REF!,5,FALSE),IF(LEFT(G171,3)="ELE",VLOOKUP(VALUE(RIGHT(G171,3)),#REF!,5,FALSE),IF(LEFT(G171,3)="CAB",VLOOKUP(VALUE(RIGHT(G171,3)),'ADM-COMP'!B:J,5,FALSE),IF(LEFT(G171,3)="SEG",VLOOKUP(VALUE(RIGHT(G171,3)),#REF!,5,FALSE),IF(LEFT(G171,3)="CLI",VLOOKUP(VALUE(RIGHT(G171,3)),#REF!,5,FALSE),IF(LEFT(G171,4)="IMPL",VLOOKUP(VALUE(RIGHT(G171,3)),#REF!,5,FALSE),IF(LEFT(G171,4)="SPDA",VLOOKUP(VALUE(RIGHT(G171,3)),'SPDA-COMP'!B:J,5,FALSE),IF(LEFT(G171,4)="SDAI",VLOOKUP(VALUE(RIGHT(G171,3)),#REF!,5,FALSE),IF(LEFT(G171,5)="IMPER",VLOOKUP(VALUE(RIGHT(G171,3)),#REF!,5,FALSE),IF(LEFT(G171,5)="LABOR",VLOOKUP(VALUE(RIGHT(G171,6)),#REF!,6,FALSE))))))))))))))))</f>
        <v>#REF!</v>
      </c>
      <c r="D171" s="74" t="e">
        <f>ROUND(VLOOKUP(A171,#REF!,8,FALSE),2)</f>
        <v>#REF!</v>
      </c>
      <c r="E171" s="130" t="e">
        <f>IF(LEFT(G171,3)="ARQ",VLOOKUP(VALUE(RIGHT(G171,3)),#REF!,9,FALSE),IF(LEFT(G171,3)="SCI",VLOOKUP(VALUE(RIGHT(G171,3)),#REF!,9,FALSE),IF(LEFT(G171,3)="SCE",VLOOKUP(VALUE(RIGHT(G171,3)),#REF!,9,FALSE),IF(LEFT(G171,3)="EST",VLOOKUP(VALUE(RIGHT(G171,3)),#REF!,9,FALSE),IF(LEFT(G171,3)="HID",VLOOKUP(VALUE(RIGHT(G171,3)),#REF!,9,FALSE),IF(LEFT(G171,3)="INC",VLOOKUP(VALUE(RIGHT(G171,3)),#REF!,9,FALSE),IF(LEFT(G171,3)="ELE",VLOOKUP(VALUE(RIGHT(G171,3)),#REF!,9,FALSE),IF(LEFT(G171,3)="CAB",VLOOKUP(VALUE(RIGHT(G171,3)),'ADM-COMP'!B:J,9,FALSE),IF(LEFT(G171,3)="SEG",VLOOKUP(VALUE(RIGHT(G171,3)),#REF!,9,FALSE),IF(LEFT(G171,3)="CLI",VLOOKUP(VALUE(RIGHT(G171,3)),#REF!,9,FALSE),IF(LEFT(G171,4)="IMPL",VLOOKUP(VALUE(RIGHT(G171,3)),#REF!,9,FALSE),IF(LEFT(G171,4)="SPDA",VLOOKUP(VALUE(RIGHT(G171,3)),'SPDA-COMP'!B:J,9,FALSE),IF(LEFT(G171,4)="SDAI",VLOOKUP(VALUE(RIGHT(G171,3)),#REF!,9,FALSE),IF(LEFT(G171,5)="IMPER",VLOOKUP(VALUE(RIGHT(G171,3)),#REF!,9,FALSE),IF(LEFT(G171,5)="LABOR",VLOOKUP(VALUE(RIGHT(G171,6)),#REF!,4,FALSE))))))))))))))))</f>
        <v>#REF!</v>
      </c>
      <c r="F171" s="31" t="e">
        <f t="shared" si="2"/>
        <v>#REF!</v>
      </c>
      <c r="G171" s="152" t="s">
        <v>1363</v>
      </c>
      <c r="H171" s="51"/>
    </row>
    <row r="172" spans="1:10" s="11" customFormat="1">
      <c r="A172" s="85" t="s">
        <v>1121</v>
      </c>
      <c r="B172" s="29" t="e">
        <f>IF(LEFT(G172,3)="ARQ",VLOOKUP(VALUE(RIGHT(G172,3)),#REF!,4,FALSE),IF(LEFT(G172,3)="SCI",VLOOKUP(VALUE(RIGHT(G172,3)),#REF!,4,FALSE),IF(LEFT(G172,3)="SCE",VLOOKUP(VALUE(RIGHT(G172,3)),#REF!,4,FALSE),IF(LEFT(G172,3)="EST",VLOOKUP(VALUE(RIGHT(G172,3)),#REF!,4,FALSE),IF(LEFT(G172,3)="HID",VLOOKUP(VALUE(RIGHT(G172,3)),#REF!,4,FALSE),IF(LEFT(G172,3)="INC",VLOOKUP(VALUE(RIGHT(G172,3)),#REF!,4,FALSE),IF(LEFT(G172,3)="ELE",VLOOKUP(VALUE(RIGHT(G172,3)),#REF!,4,FALSE),IF(LEFT(G172,3)="CAB",VLOOKUP(VALUE(RIGHT(G172,3)),'ADM-COMP'!B:J,4,FALSE),IF(LEFT(G172,3)="SEG",VLOOKUP(VALUE(RIGHT(G172,3)),#REF!,4,FALSE),IF(LEFT(G172,3)="CLI",VLOOKUP(VALUE(RIGHT(G172,3)),#REF!,4,FALSE),IF(LEFT(G172,4)="IMPL",VLOOKUP(VALUE(RIGHT(G172,3)),#REF!,4,FALSE),IF(LEFT(G172,4)="SPDA",VLOOKUP(VALUE(RIGHT(G172,3)),'SPDA-COMP'!B:J,4,FALSE),IF(LEFT(G172,4)="SDAI",VLOOKUP(VALUE(RIGHT(G172,3)),#REF!,4,FALSE),IF(LEFT(G172,5)="IMPER",VLOOKUP(VALUE(RIGHT(G172,3)),#REF!,4,FALSE),IF(LEFT(G172,5)="LABOR",VLOOKUP(VALUE(RIGHT(G172,6)),#REF!,5,FALSE))))))))))))))))</f>
        <v>#REF!</v>
      </c>
      <c r="C172" s="30" t="e">
        <f>IF(LEFT(G172,3)="ARQ",VLOOKUP(VALUE(RIGHT(G172,3)),#REF!,5,FALSE),IF(LEFT(G172,3)="SCI",VLOOKUP(VALUE(RIGHT(G172,3)),#REF!,5,FALSE),IF(LEFT(G172,3)="SCE",VLOOKUP(VALUE(RIGHT(G172,3)),#REF!,5,FALSE),IF(LEFT(G172,3)="EST",VLOOKUP(VALUE(RIGHT(G172,3)),#REF!,5,FALSE),IF(LEFT(G172,3)="HID",VLOOKUP(VALUE(RIGHT(G172,3)),#REF!,5,FALSE),IF(LEFT(G172,3)="INC",VLOOKUP(VALUE(RIGHT(G172,3)),#REF!,5,FALSE),IF(LEFT(G172,3)="ELE",VLOOKUP(VALUE(RIGHT(G172,3)),#REF!,5,FALSE),IF(LEFT(G172,3)="CAB",VLOOKUP(VALUE(RIGHT(G172,3)),'ADM-COMP'!B:J,5,FALSE),IF(LEFT(G172,3)="SEG",VLOOKUP(VALUE(RIGHT(G172,3)),#REF!,5,FALSE),IF(LEFT(G172,3)="CLI",VLOOKUP(VALUE(RIGHT(G172,3)),#REF!,5,FALSE),IF(LEFT(G172,4)="IMPL",VLOOKUP(VALUE(RIGHT(G172,3)),#REF!,5,FALSE),IF(LEFT(G172,4)="SPDA",VLOOKUP(VALUE(RIGHT(G172,3)),'SPDA-COMP'!B:J,5,FALSE),IF(LEFT(G172,4)="SDAI",VLOOKUP(VALUE(RIGHT(G172,3)),#REF!,5,FALSE),IF(LEFT(G172,5)="IMPER",VLOOKUP(VALUE(RIGHT(G172,3)),#REF!,5,FALSE),IF(LEFT(G172,5)="LABOR",VLOOKUP(VALUE(RIGHT(G172,6)),#REF!,6,FALSE))))))))))))))))</f>
        <v>#REF!</v>
      </c>
      <c r="D172" s="74" t="e">
        <f>ROUND(VLOOKUP(A172,#REF!,8,FALSE),2)</f>
        <v>#REF!</v>
      </c>
      <c r="E172" s="74" t="e">
        <f>IF(LEFT(G172,3)="ARQ",VLOOKUP(VALUE(RIGHT(G172,3)),#REF!,9,FALSE),IF(LEFT(G172,3)="SCI",VLOOKUP(VALUE(RIGHT(G172,3)),#REF!,9,FALSE),IF(LEFT(G172,3)="SCE",VLOOKUP(VALUE(RIGHT(G172,3)),#REF!,9,FALSE),IF(LEFT(G172,3)="EST",VLOOKUP(VALUE(RIGHT(G172,3)),#REF!,9,FALSE),IF(LEFT(G172,3)="HID",VLOOKUP(VALUE(RIGHT(G172,3)),#REF!,9,FALSE),IF(LEFT(G172,3)="INC",VLOOKUP(VALUE(RIGHT(G172,3)),#REF!,9,FALSE),IF(LEFT(G172,3)="ELE",VLOOKUP(VALUE(RIGHT(G172,3)),#REF!,9,FALSE),IF(LEFT(G172,3)="CAB",VLOOKUP(VALUE(RIGHT(G172,3)),'ADM-COMP'!B:J,9,FALSE),IF(LEFT(G172,3)="SEG",VLOOKUP(VALUE(RIGHT(G172,3)),#REF!,9,FALSE),IF(LEFT(G172,3)="CLI",VLOOKUP(VALUE(RIGHT(G172,3)),#REF!,9,FALSE),IF(LEFT(G172,4)="IMPL",VLOOKUP(VALUE(RIGHT(G172,3)),#REF!,9,FALSE),IF(LEFT(G172,4)="SPDA",VLOOKUP(VALUE(RIGHT(G172,3)),'SPDA-COMP'!B:J,9,FALSE),IF(LEFT(G172,4)="SDAI",VLOOKUP(VALUE(RIGHT(G172,3)),#REF!,9,FALSE),IF(LEFT(G172,5)="IMPER",VLOOKUP(VALUE(RIGHT(G172,3)),#REF!,9,FALSE),IF(LEFT(G172,5)="LABOR",VLOOKUP(VALUE(RIGHT(G172,6)),#REF!,4,FALSE))))))))))))))))</f>
        <v>#REF!</v>
      </c>
      <c r="F172" s="31" t="e">
        <f t="shared" si="2"/>
        <v>#REF!</v>
      </c>
      <c r="G172" s="84" t="s">
        <v>1006</v>
      </c>
      <c r="H172" s="51"/>
    </row>
    <row r="173" spans="1:10" s="11" customFormat="1">
      <c r="A173" s="100" t="s">
        <v>1162</v>
      </c>
      <c r="B173" s="29" t="e">
        <f>IF(LEFT(G173,3)="ARQ",VLOOKUP(VALUE(RIGHT(G173,3)),#REF!,4,FALSE),IF(LEFT(G173,3)="SCI",VLOOKUP(VALUE(RIGHT(G173,3)),#REF!,4,FALSE),IF(LEFT(G173,3)="SCE",VLOOKUP(VALUE(RIGHT(G173,3)),#REF!,4,FALSE),IF(LEFT(G173,3)="EST",VLOOKUP(VALUE(RIGHT(G173,3)),#REF!,4,FALSE),IF(LEFT(G173,3)="HID",VLOOKUP(VALUE(RIGHT(G173,3)),#REF!,4,FALSE),IF(LEFT(G173,3)="INC",VLOOKUP(VALUE(RIGHT(G173,3)),#REF!,4,FALSE),IF(LEFT(G173,3)="ELE",VLOOKUP(VALUE(RIGHT(G173,3)),#REF!,4,FALSE),IF(LEFT(G173,3)="CAB",VLOOKUP(VALUE(RIGHT(G173,3)),'ADM-COMP'!B:J,4,FALSE),IF(LEFT(G173,3)="SEG",VLOOKUP(VALUE(RIGHT(G173,3)),#REF!,4,FALSE),IF(LEFT(G173,3)="CLI",VLOOKUP(VALUE(RIGHT(G173,3)),#REF!,4,FALSE),IF(LEFT(G173,4)="IMPL",VLOOKUP(VALUE(RIGHT(G173,3)),#REF!,4,FALSE),IF(LEFT(G173,4)="SPDA",VLOOKUP(VALUE(RIGHT(G173,3)),'SPDA-COMP'!B:J,4,FALSE),IF(LEFT(G173,4)="SDAI",VLOOKUP(VALUE(RIGHT(G173,3)),#REF!,4,FALSE),IF(LEFT(G173,5)="IMPER",VLOOKUP(VALUE(RIGHT(G173,3)),#REF!,4,FALSE),IF(LEFT(G173,5)="LABOR",VLOOKUP(VALUE(RIGHT(G173,6)),#REF!,5,FALSE))))))))))))))))</f>
        <v>#REF!</v>
      </c>
      <c r="C173" s="30" t="e">
        <f>IF(LEFT(G173,3)="ARQ",VLOOKUP(VALUE(RIGHT(G173,3)),#REF!,5,FALSE),IF(LEFT(G173,3)="SCI",VLOOKUP(VALUE(RIGHT(G173,3)),#REF!,5,FALSE),IF(LEFT(G173,3)="SCE",VLOOKUP(VALUE(RIGHT(G173,3)),#REF!,5,FALSE),IF(LEFT(G173,3)="EST",VLOOKUP(VALUE(RIGHT(G173,3)),#REF!,5,FALSE),IF(LEFT(G173,3)="HID",VLOOKUP(VALUE(RIGHT(G173,3)),#REF!,5,FALSE),IF(LEFT(G173,3)="INC",VLOOKUP(VALUE(RIGHT(G173,3)),#REF!,5,FALSE),IF(LEFT(G173,3)="ELE",VLOOKUP(VALUE(RIGHT(G173,3)),#REF!,5,FALSE),IF(LEFT(G173,3)="CAB",VLOOKUP(VALUE(RIGHT(G173,3)),'ADM-COMP'!B:J,5,FALSE),IF(LEFT(G173,3)="SEG",VLOOKUP(VALUE(RIGHT(G173,3)),#REF!,5,FALSE),IF(LEFT(G173,3)="CLI",VLOOKUP(VALUE(RIGHT(G173,3)),#REF!,5,FALSE),IF(LEFT(G173,4)="IMPL",VLOOKUP(VALUE(RIGHT(G173,3)),#REF!,5,FALSE),IF(LEFT(G173,4)="SPDA",VLOOKUP(VALUE(RIGHT(G173,3)),'SPDA-COMP'!B:J,5,FALSE),IF(LEFT(G173,4)="SDAI",VLOOKUP(VALUE(RIGHT(G173,3)),#REF!,5,FALSE),IF(LEFT(G173,5)="IMPER",VLOOKUP(VALUE(RIGHT(G173,3)),#REF!,5,FALSE),IF(LEFT(G173,5)="LABOR",VLOOKUP(VALUE(RIGHT(G173,6)),#REF!,6,FALSE))))))))))))))))</f>
        <v>#REF!</v>
      </c>
      <c r="D173" s="74" t="e">
        <f>ROUND(VLOOKUP(A173,#REF!,8,FALSE),2)</f>
        <v>#REF!</v>
      </c>
      <c r="E173" s="74" t="e">
        <f>IF(LEFT(G173,3)="ARQ",VLOOKUP(VALUE(RIGHT(G173,3)),#REF!,9,FALSE),IF(LEFT(G173,3)="SCI",VLOOKUP(VALUE(RIGHT(G173,3)),#REF!,9,FALSE),IF(LEFT(G173,3)="SCE",VLOOKUP(VALUE(RIGHT(G173,3)),#REF!,9,FALSE),IF(LEFT(G173,3)="EST",VLOOKUP(VALUE(RIGHT(G173,3)),#REF!,9,FALSE),IF(LEFT(G173,3)="HID",VLOOKUP(VALUE(RIGHT(G173,3)),#REF!,9,FALSE),IF(LEFT(G173,3)="INC",VLOOKUP(VALUE(RIGHT(G173,3)),#REF!,9,FALSE),IF(LEFT(G173,3)="ELE",VLOOKUP(VALUE(RIGHT(G173,3)),#REF!,9,FALSE),IF(LEFT(G173,3)="CAB",VLOOKUP(VALUE(RIGHT(G173,3)),'ADM-COMP'!B:J,9,FALSE),IF(LEFT(G173,3)="SEG",VLOOKUP(VALUE(RIGHT(G173,3)),#REF!,9,FALSE),IF(LEFT(G173,3)="CLI",VLOOKUP(VALUE(RIGHT(G173,3)),#REF!,9,FALSE),IF(LEFT(G173,4)="IMPL",VLOOKUP(VALUE(RIGHT(G173,3)),#REF!,9,FALSE),IF(LEFT(G173,4)="SPDA",VLOOKUP(VALUE(RIGHT(G173,3)),'SPDA-COMP'!B:J,9,FALSE),IF(LEFT(G173,4)="SDAI",VLOOKUP(VALUE(RIGHT(G173,3)),#REF!,9,FALSE),IF(LEFT(G173,5)="IMPER",VLOOKUP(VALUE(RIGHT(G173,3)),#REF!,9,FALSE),IF(LEFT(G173,5)="LABOR",VLOOKUP(VALUE(RIGHT(G173,6)),#REF!,4,FALSE))))))))))))))))</f>
        <v>#REF!</v>
      </c>
      <c r="F173" s="31" t="e">
        <f t="shared" si="2"/>
        <v>#REF!</v>
      </c>
      <c r="G173" s="152" t="s">
        <v>1190</v>
      </c>
      <c r="H173" s="51"/>
    </row>
    <row r="174" spans="1:10" s="11" customFormat="1" ht="25.5">
      <c r="A174" s="37" t="s">
        <v>1268</v>
      </c>
      <c r="B174" s="29" t="e">
        <f>IF(LEFT(G174,3)="ARQ",VLOOKUP(VALUE(RIGHT(G174,3)),#REF!,4,FALSE),IF(LEFT(G174,3)="SCI",VLOOKUP(VALUE(RIGHT(G174,3)),#REF!,4,FALSE),IF(LEFT(G174,3)="SCE",VLOOKUP(VALUE(RIGHT(G174,3)),#REF!,4,FALSE),IF(LEFT(G174,3)="EST",VLOOKUP(VALUE(RIGHT(G174,3)),#REF!,4,FALSE),IF(LEFT(G174,3)="HID",VLOOKUP(VALUE(RIGHT(G174,3)),#REF!,4,FALSE),IF(LEFT(G174,3)="INC",VLOOKUP(VALUE(RIGHT(G174,3)),#REF!,4,FALSE),IF(LEFT(G174,3)="ELE",VLOOKUP(VALUE(RIGHT(G174,3)),#REF!,4,FALSE),IF(LEFT(G174,3)="CAB",VLOOKUP(VALUE(RIGHT(G174,3)),'ADM-COMP'!B:J,4,FALSE),IF(LEFT(G174,3)="SEG",VLOOKUP(VALUE(RIGHT(G174,3)),#REF!,4,FALSE),IF(LEFT(G174,3)="CLI",VLOOKUP(VALUE(RIGHT(G174,3)),#REF!,4,FALSE),IF(LEFT(G174,4)="IMPL",VLOOKUP(VALUE(RIGHT(G174,3)),#REF!,4,FALSE),IF(LEFT(G174,4)="SPDA",VLOOKUP(VALUE(RIGHT(G174,3)),'SPDA-COMP'!B:J,4,FALSE),IF(LEFT(G174,4)="SDAI",VLOOKUP(VALUE(RIGHT(G174,3)),#REF!,4,FALSE),IF(LEFT(G174,5)="IMPER",VLOOKUP(VALUE(RIGHT(G174,3)),#REF!,4,FALSE),IF(LEFT(G174,5)="LABOR",VLOOKUP(VALUE(RIGHT(G174,6)),#REF!,5,FALSE))))))))))))))))</f>
        <v>#REF!</v>
      </c>
      <c r="C174" s="30" t="e">
        <f>IF(LEFT(G174,3)="ARQ",VLOOKUP(VALUE(RIGHT(G174,3)),#REF!,5,FALSE),IF(LEFT(G174,3)="INS",VLOOKUP(VALUE(RIGHT(G174,3)),#REF!,5,FALSE),IF(LEFT(G174,3)="SCE",VLOOKUP(VALUE(RIGHT(G174,3)),#REF!,5,FALSE),IF(LEFT(G174,3)="EST",VLOOKUP(VALUE(RIGHT(G174,3)),#REF!,5,FALSE),IF(LEFT(G174,3)="HID",VLOOKUP(VALUE(RIGHT(G174,3)),#REF!,5,FALSE),IF(LEFT(G174,3)="INC",VLOOKUP(VALUE(RIGHT(G174,3)),#REF!,5,FALSE),IF(LEFT(G174,3)="ELE",VLOOKUP(VALUE(RIGHT(G174,3)),#REF!,5,FALSE),IF(LEFT(G174,3)="CAB",VLOOKUP(VALUE(RIGHT(G174,3)),'ADM-COMP'!B:J,5,FALSE),IF(LEFT(G174,3)="SEG",VLOOKUP(VALUE(RIGHT(G174,3)),#REF!,5,FALSE),IF(LEFT(G174,3)="CLI",VLOOKUP(VALUE(RIGHT(G174,3)),#REF!,5,FALSE),IF(LEFT(G174,4)="IMPL",VLOOKUP(VALUE(RIGHT(G174,3)),#REF!,5,FALSE),IF(LEFT(G174,4)="SPDA",VLOOKUP(VALUE(RIGHT(G174,3)),'SPDA-COMP'!B:J,5,FALSE),IF(LEFT(G174,4)="SDAI",VLOOKUP(VALUE(RIGHT(G174,3)),#REF!,5,FALSE),IF(LEFT(G174,5)="IMPER",VLOOKUP(VALUE(RIGHT(G174,3)),#REF!,5,FALSE),IF(LEFT(G174,5)="LABOR",VLOOKUP(VALUE(RIGHT(G174,6)),#REF!,6,FALSE))))))))))))))))</f>
        <v>#REF!</v>
      </c>
      <c r="D174" s="74" t="e">
        <f>ROUND(VLOOKUP(A174,#REF!,8,FALSE),2)</f>
        <v>#REF!</v>
      </c>
      <c r="E174" s="74" t="e">
        <f>IF(LEFT(G174,3)="ARQ",VLOOKUP(VALUE(RIGHT(G174,3)),#REF!,9,FALSE),IF(LEFT(G174,3)="INS",VLOOKUP(VALUE(RIGHT(G174,3)),#REF!,9,FALSE),IF(LEFT(G174,3)="SCE",VLOOKUP(VALUE(RIGHT(G174,3)),#REF!,9,FALSE),IF(LEFT(G174,3)="EST",VLOOKUP(VALUE(RIGHT(G174,3)),#REF!,9,FALSE),IF(LEFT(G174,3)="HID",VLOOKUP(VALUE(RIGHT(G174,3)),#REF!,9,FALSE),IF(LEFT(G174,3)="INC",VLOOKUP(VALUE(RIGHT(G174,3)),#REF!,9,FALSE),IF(LEFT(G174,3)="ELE",VLOOKUP(VALUE(RIGHT(G174,3)),#REF!,9,FALSE),IF(LEFT(G174,3)="CAB",VLOOKUP(VALUE(RIGHT(G174,3)),'ADM-COMP'!B:J,9,FALSE),IF(LEFT(G174,3)="SEG",VLOOKUP(VALUE(RIGHT(G174,3)),#REF!,9,FALSE),IF(LEFT(G174,3)="CLI",VLOOKUP(VALUE(RIGHT(G174,3)),#REF!,9,FALSE),IF(LEFT(G174,4)="IMPL",VLOOKUP(VALUE(RIGHT(G174,3)),#REF!,9,FALSE),IF(LEFT(G174,4)="SPDA",VLOOKUP(VALUE(RIGHT(G174,3)),'SPDA-COMP'!B:J,9,FALSE),IF(LEFT(G174,4)="SDAI",VLOOKUP(VALUE(RIGHT(G174,3)),#REF!,9,FALSE),IF(LEFT(G174,5)="IMPER",VLOOKUP(VALUE(RIGHT(G174,3)),#REF!,9,FALSE),IF(LEFT(G174,5)="LABOR",VLOOKUP(VALUE(RIGHT(G174,6)),#REF!,4,FALSE))))))))))))))))</f>
        <v>#REF!</v>
      </c>
      <c r="F174" s="31" t="e">
        <f t="shared" si="2"/>
        <v>#REF!</v>
      </c>
      <c r="G174" s="152" t="s">
        <v>1281</v>
      </c>
      <c r="H174" s="51"/>
    </row>
    <row r="175" spans="1:10" s="11" customFormat="1">
      <c r="A175" s="37" t="s">
        <v>341</v>
      </c>
      <c r="B175" s="29" t="e">
        <f>IF(LEFT(G175,3)="ARQ",VLOOKUP(VALUE(RIGHT(G175,3)),#REF!,4,FALSE),IF(LEFT(G175,3)="SCI",VLOOKUP(VALUE(RIGHT(G175,3)),#REF!,4,FALSE),IF(LEFT(G175,3)="SCE",VLOOKUP(VALUE(RIGHT(G175,3)),#REF!,4,FALSE),IF(LEFT(G175,3)="EST",VLOOKUP(VALUE(RIGHT(G175,3)),#REF!,4,FALSE),IF(LEFT(G175,3)="HID",VLOOKUP(VALUE(RIGHT(G175,3)),#REF!,4,FALSE),IF(LEFT(G175,3)="INC",VLOOKUP(VALUE(RIGHT(G175,3)),#REF!,4,FALSE),IF(LEFT(G175,3)="ELE",VLOOKUP(VALUE(RIGHT(G175,3)),#REF!,4,FALSE),IF(LEFT(G175,3)="CAB",VLOOKUP(VALUE(RIGHT(G175,3)),'ADM-COMP'!B:J,4,FALSE),IF(LEFT(G175,3)="SEG",VLOOKUP(VALUE(RIGHT(G175,3)),#REF!,4,FALSE),IF(LEFT(G175,3)="CLI",VLOOKUP(VALUE(RIGHT(G175,3)),#REF!,4,FALSE),IF(LEFT(G175,4)="IMPL",VLOOKUP(VALUE(RIGHT(G175,3)),#REF!,4,FALSE),IF(LEFT(G175,4)="SPDA",VLOOKUP(VALUE(RIGHT(G175,3)),'SPDA-COMP'!B:J,4,FALSE),IF(LEFT(G175,4)="SDAI",VLOOKUP(VALUE(RIGHT(G175,3)),#REF!,4,FALSE),IF(LEFT(G175,5)="IMPER",VLOOKUP(VALUE(RIGHT(G175,3)),#REF!,4,FALSE),IF(LEFT(G175,5)="LABOR",VLOOKUP(VALUE(RIGHT(G175,6)),#REF!,5,FALSE))))))))))))))))</f>
        <v>#REF!</v>
      </c>
      <c r="C175" s="30" t="e">
        <f>IF(LEFT(G175,3)="ARQ",VLOOKUP(VALUE(RIGHT(G175,3)),#REF!,5,FALSE),IF(LEFT(G175,3)="SCI",VLOOKUP(VALUE(RIGHT(G175,3)),#REF!,5,FALSE),IF(LEFT(G175,3)="SCE",VLOOKUP(VALUE(RIGHT(G175,3)),#REF!,5,FALSE),IF(LEFT(G175,3)="EST",VLOOKUP(VALUE(RIGHT(G175,3)),#REF!,5,FALSE),IF(LEFT(G175,3)="HID",VLOOKUP(VALUE(RIGHT(G175,3)),#REF!,5,FALSE),IF(LEFT(G175,3)="INC",VLOOKUP(VALUE(RIGHT(G175,3)),#REF!,5,FALSE),IF(LEFT(G175,3)="ELE",VLOOKUP(VALUE(RIGHT(G175,3)),#REF!,5,FALSE),IF(LEFT(G175,3)="CAB",VLOOKUP(VALUE(RIGHT(G175,3)),'ADM-COMP'!B:J,5,FALSE),IF(LEFT(G175,3)="SEG",VLOOKUP(VALUE(RIGHT(G175,3)),#REF!,5,FALSE),IF(LEFT(G175,3)="CLI",VLOOKUP(VALUE(RIGHT(G175,3)),#REF!,5,FALSE),IF(LEFT(G175,4)="IMPL",VLOOKUP(VALUE(RIGHT(G175,3)),#REF!,5,FALSE),IF(LEFT(G175,4)="SPDA",VLOOKUP(VALUE(RIGHT(G175,3)),'SPDA-COMP'!B:J,5,FALSE),IF(LEFT(G175,4)="SDAI",VLOOKUP(VALUE(RIGHT(G175,3)),#REF!,5,FALSE),IF(LEFT(G175,5)="IMPER",VLOOKUP(VALUE(RIGHT(G175,3)),#REF!,5,FALSE),IF(LEFT(G175,5)="LABOR",VLOOKUP(VALUE(RIGHT(G175,6)),#REF!,6,FALSE))))))))))))))))</f>
        <v>#REF!</v>
      </c>
      <c r="D175" s="74" t="e">
        <f>ROUND(VLOOKUP(A175,#REF!,8,FALSE),2)</f>
        <v>#REF!</v>
      </c>
      <c r="E175" s="74" t="e">
        <f>IF(LEFT(G175,3)="ARQ",VLOOKUP(VALUE(RIGHT(G175,3)),#REF!,9,FALSE),IF(LEFT(G175,3)="SCI",VLOOKUP(VALUE(RIGHT(G175,3)),#REF!,9,FALSE),IF(LEFT(G175,3)="SCE",VLOOKUP(VALUE(RIGHT(G175,3)),#REF!,9,FALSE),IF(LEFT(G175,3)="EST",VLOOKUP(VALUE(RIGHT(G175,3)),#REF!,9,FALSE),IF(LEFT(G175,3)="HID",VLOOKUP(VALUE(RIGHT(G175,3)),#REF!,9,FALSE),IF(LEFT(G175,3)="INC",VLOOKUP(VALUE(RIGHT(G175,3)),#REF!,9,FALSE),IF(LEFT(G175,3)="ELE",VLOOKUP(VALUE(RIGHT(G175,3)),#REF!,9,FALSE),IF(LEFT(G175,3)="CAB",VLOOKUP(VALUE(RIGHT(G175,3)),'ADM-COMP'!B:J,9,FALSE),IF(LEFT(G175,3)="SEG",VLOOKUP(VALUE(RIGHT(G175,3)),#REF!,9,FALSE),IF(LEFT(G175,3)="CLI",VLOOKUP(VALUE(RIGHT(G175,3)),#REF!,9,FALSE),IF(LEFT(G175,4)="IMPL",VLOOKUP(VALUE(RIGHT(G175,3)),#REF!,9,FALSE),IF(LEFT(G175,4)="SPDA",VLOOKUP(VALUE(RIGHT(G175,3)),'SPDA-COMP'!B:J,9,FALSE),IF(LEFT(G175,4)="SDAI",VLOOKUP(VALUE(RIGHT(G175,3)),#REF!,9,FALSE),IF(LEFT(G175,5)="IMPER",VLOOKUP(VALUE(RIGHT(G175,3)),#REF!,9,FALSE),IF(LEFT(G175,5)="LABOR",VLOOKUP(VALUE(RIGHT(G175,6)),#REF!,4,FALSE))))))))))))))))</f>
        <v>#REF!</v>
      </c>
      <c r="F175" s="31" t="e">
        <f t="shared" si="2"/>
        <v>#REF!</v>
      </c>
      <c r="G175" s="152" t="s">
        <v>342</v>
      </c>
      <c r="H175" s="51"/>
    </row>
    <row r="176" spans="1:10" s="11" customFormat="1">
      <c r="A176" s="37" t="s">
        <v>360</v>
      </c>
      <c r="B176" s="29" t="e">
        <f>IF(LEFT(G176,3)="ARQ",VLOOKUP(VALUE(RIGHT(G176,3)),#REF!,4,FALSE),IF(LEFT(G176,3)="SCI",VLOOKUP(VALUE(RIGHT(G176,3)),#REF!,4,FALSE),IF(LEFT(G176,3)="SCE",VLOOKUP(VALUE(RIGHT(G176,3)),#REF!,4,FALSE),IF(LEFT(G176,3)="EST",VLOOKUP(VALUE(RIGHT(G176,3)),#REF!,4,FALSE),IF(LEFT(G176,3)="HID",VLOOKUP(VALUE(RIGHT(G176,3)),#REF!,4,FALSE),IF(LEFT(G176,3)="INC",VLOOKUP(VALUE(RIGHT(G176,3)),#REF!,4,FALSE),IF(LEFT(G176,3)="ELE",VLOOKUP(VALUE(RIGHT(G176,3)),#REF!,4,FALSE),IF(LEFT(G176,3)="CAB",VLOOKUP(VALUE(RIGHT(G176,3)),'ADM-COMP'!B:J,4,FALSE),IF(LEFT(G176,3)="SEG",VLOOKUP(VALUE(RIGHT(G176,3)),#REF!,4,FALSE),IF(LEFT(G176,3)="CLI",VLOOKUP(VALUE(RIGHT(G176,3)),#REF!,4,FALSE),IF(LEFT(G176,4)="IMPL",VLOOKUP(VALUE(RIGHT(G176,3)),#REF!,4,FALSE),IF(LEFT(G176,4)="SPDA",VLOOKUP(VALUE(RIGHT(G176,3)),'SPDA-COMP'!B:J,4,FALSE),IF(LEFT(G176,4)="SDAI",VLOOKUP(VALUE(RIGHT(G176,3)),#REF!,4,FALSE),IF(LEFT(G176,5)="IMPER",VLOOKUP(VALUE(RIGHT(G176,3)),#REF!,4,FALSE),IF(LEFT(G176,5)="LABOR",VLOOKUP(VALUE(RIGHT(G176,6)),#REF!,5,FALSE))))))))))))))))</f>
        <v>#REF!</v>
      </c>
      <c r="C176" s="30" t="e">
        <f>IF(LEFT(G176,3)="ARQ",VLOOKUP(VALUE(RIGHT(G176,3)),#REF!,5,FALSE),IF(LEFT(G176,3)="INS",VLOOKUP(VALUE(RIGHT(G176,3)),#REF!,5,FALSE),IF(LEFT(G176,3)="SCE",VLOOKUP(VALUE(RIGHT(G176,3)),#REF!,5,FALSE),IF(LEFT(G176,3)="EST",VLOOKUP(VALUE(RIGHT(G176,3)),#REF!,5,FALSE),IF(LEFT(G176,3)="HID",VLOOKUP(VALUE(RIGHT(G176,3)),#REF!,5,FALSE),IF(LEFT(G176,3)="INC",VLOOKUP(VALUE(RIGHT(G176,3)),#REF!,5,FALSE),IF(LEFT(G176,3)="ELE",VLOOKUP(VALUE(RIGHT(G176,3)),#REF!,5,FALSE),IF(LEFT(G176,3)="CAB",VLOOKUP(VALUE(RIGHT(G176,3)),'ADM-COMP'!B:J,5,FALSE),IF(LEFT(G176,3)="SEG",VLOOKUP(VALUE(RIGHT(G176,3)),#REF!,5,FALSE),IF(LEFT(G176,3)="CLI",VLOOKUP(VALUE(RIGHT(G176,3)),#REF!,5,FALSE),IF(LEFT(G176,4)="IMPL",VLOOKUP(VALUE(RIGHT(G176,3)),#REF!,5,FALSE),IF(LEFT(G176,4)="SPDA",VLOOKUP(VALUE(RIGHT(G176,3)),'SPDA-COMP'!B:J,5,FALSE),IF(LEFT(G176,4)="SDAI",VLOOKUP(VALUE(RIGHT(G176,3)),#REF!,5,FALSE),IF(LEFT(G176,5)="IMPER",VLOOKUP(VALUE(RIGHT(G176,3)),#REF!,5,FALSE),IF(LEFT(G176,5)="LABOR",VLOOKUP(VALUE(RIGHT(G176,6)),#REF!,6,FALSE))))))))))))))))</f>
        <v>#REF!</v>
      </c>
      <c r="D176" s="74" t="e">
        <f>ROUND(VLOOKUP(A176,#REF!,8,FALSE),2)</f>
        <v>#REF!</v>
      </c>
      <c r="E176" s="74" t="e">
        <f>IF(LEFT(G176,3)="ARQ",VLOOKUP(VALUE(RIGHT(G176,3)),#REF!,9,FALSE),IF(LEFT(G176,3)="INS",VLOOKUP(VALUE(RIGHT(G176,3)),#REF!,9,FALSE),IF(LEFT(G176,3)="SCE",VLOOKUP(VALUE(RIGHT(G176,3)),#REF!,9,FALSE),IF(LEFT(G176,3)="EST",VLOOKUP(VALUE(RIGHT(G176,3)),#REF!,9,FALSE),IF(LEFT(G176,3)="HID",VLOOKUP(VALUE(RIGHT(G176,3)),#REF!,9,FALSE),IF(LEFT(G176,3)="INC",VLOOKUP(VALUE(RIGHT(G176,3)),#REF!,9,FALSE),IF(LEFT(G176,3)="ELE",VLOOKUP(VALUE(RIGHT(G176,3)),#REF!,9,FALSE),IF(LEFT(G176,3)="CAB",VLOOKUP(VALUE(RIGHT(G176,3)),'ADM-COMP'!B:J,9,FALSE),IF(LEFT(G176,3)="SEG",VLOOKUP(VALUE(RIGHT(G176,3)),#REF!,9,FALSE),IF(LEFT(G176,3)="CLI",VLOOKUP(VALUE(RIGHT(G176,3)),#REF!,9,FALSE),IF(LEFT(G176,4)="IMPL",VLOOKUP(VALUE(RIGHT(G176,3)),#REF!,9,FALSE),IF(LEFT(G176,4)="SPDA",VLOOKUP(VALUE(RIGHT(G176,3)),'SPDA-COMP'!B:J,9,FALSE),IF(LEFT(G176,4)="SDAI",VLOOKUP(VALUE(RIGHT(G176,3)),#REF!,9,FALSE),IF(LEFT(G176,5)="IMPER",VLOOKUP(VALUE(RIGHT(G176,3)),#REF!,9,FALSE),IF(LEFT(G176,5)="LABOR",VLOOKUP(VALUE(RIGHT(G176,6)),#REF!,4,FALSE))))))))))))))))</f>
        <v>#REF!</v>
      </c>
      <c r="F176" s="31" t="e">
        <f t="shared" si="2"/>
        <v>#REF!</v>
      </c>
      <c r="G176" s="152" t="s">
        <v>1258</v>
      </c>
      <c r="H176" s="51"/>
      <c r="I176" s="11" t="s">
        <v>315</v>
      </c>
    </row>
    <row r="177" spans="1:8" s="11" customFormat="1">
      <c r="A177" s="37" t="s">
        <v>451</v>
      </c>
      <c r="B177" s="29" t="e">
        <f>IF(LEFT(G177,3)="ARQ",VLOOKUP(VALUE(RIGHT(G177,3)),#REF!,4,FALSE),IF(LEFT(G177,3)="SCI",VLOOKUP(VALUE(RIGHT(G177,3)),#REF!,4,FALSE),IF(LEFT(G177,3)="SCE",VLOOKUP(VALUE(RIGHT(G177,3)),#REF!,4,FALSE),IF(LEFT(G177,3)="EST",VLOOKUP(VALUE(RIGHT(G177,3)),#REF!,4,FALSE),IF(LEFT(G177,3)="HID",VLOOKUP(VALUE(RIGHT(G177,3)),#REF!,4,FALSE),IF(LEFT(G177,3)="INC",VLOOKUP(VALUE(RIGHT(G177,3)),#REF!,4,FALSE),IF(LEFT(G177,3)="ELE",VLOOKUP(VALUE(RIGHT(G177,3)),#REF!,4,FALSE),IF(LEFT(G177,3)="CAB",VLOOKUP(VALUE(RIGHT(G177,3)),'ADM-COMP'!B:J,4,FALSE),IF(LEFT(G177,3)="SEG",VLOOKUP(VALUE(RIGHT(G177,3)),#REF!,4,FALSE),IF(LEFT(G177,3)="CLI",VLOOKUP(VALUE(RIGHT(G177,3)),#REF!,4,FALSE),IF(LEFT(G177,4)="IMPL",VLOOKUP(VALUE(RIGHT(G177,3)),#REF!,4,FALSE),IF(LEFT(G177,4)="SPDA",VLOOKUP(VALUE(RIGHT(G177,3)),'SPDA-COMP'!B:J,4,FALSE),IF(LEFT(G177,4)="SDAI",VLOOKUP(VALUE(RIGHT(G177,3)),#REF!,4,FALSE),IF(LEFT(G177,5)="IMPER",VLOOKUP(VALUE(RIGHT(G177,3)),#REF!,4,FALSE),IF(LEFT(G177,5)="LABOR",VLOOKUP(VALUE(RIGHT(G177,6)),#REF!,5,FALSE))))))))))))))))</f>
        <v>#REF!</v>
      </c>
      <c r="C177" s="30" t="e">
        <f>IF(LEFT(G177,3)="ARQ",VLOOKUP(VALUE(RIGHT(G177,3)),#REF!,5,FALSE),IF(LEFT(G177,3)="SCI",VLOOKUP(VALUE(RIGHT(G177,3)),#REF!,5,FALSE),IF(LEFT(G177,3)="SCE",VLOOKUP(VALUE(RIGHT(G177,3)),#REF!,5,FALSE),IF(LEFT(G177,3)="EST",VLOOKUP(VALUE(RIGHT(G177,3)),#REF!,5,FALSE),IF(LEFT(G177,3)="HID",VLOOKUP(VALUE(RIGHT(G177,3)),#REF!,5,FALSE),IF(LEFT(G177,3)="INC",VLOOKUP(VALUE(RIGHT(G177,3)),#REF!,5,FALSE),IF(LEFT(G177,3)="ELE",VLOOKUP(VALUE(RIGHT(G177,3)),#REF!,5,FALSE),IF(LEFT(G177,3)="CAB",VLOOKUP(VALUE(RIGHT(G177,3)),'ADM-COMP'!B:J,5,FALSE),IF(LEFT(G177,3)="SEG",VLOOKUP(VALUE(RIGHT(G177,3)),#REF!,5,FALSE),IF(LEFT(G177,3)="CLI",VLOOKUP(VALUE(RIGHT(G177,3)),#REF!,5,FALSE),IF(LEFT(G177,4)="IMPL",VLOOKUP(VALUE(RIGHT(G177,3)),#REF!,5,FALSE),IF(LEFT(G177,4)="SPDA",VLOOKUP(VALUE(RIGHT(G177,3)),'SPDA-COMP'!B:J,5,FALSE),IF(LEFT(G177,4)="SDAI",VLOOKUP(VALUE(RIGHT(G177,3)),#REF!,5,FALSE),IF(LEFT(G177,5)="IMPER",VLOOKUP(VALUE(RIGHT(G177,3)),#REF!,5,FALSE),IF(LEFT(G177,5)="LABOR",VLOOKUP(VALUE(RIGHT(G177,6)),#REF!,6,FALSE))))))))))))))))</f>
        <v>#REF!</v>
      </c>
      <c r="D177" s="74" t="e">
        <f>ROUND(VLOOKUP(A177,#REF!,8,FALSE),2)</f>
        <v>#REF!</v>
      </c>
      <c r="E177" s="74" t="e">
        <f>IF(LEFT(G177,3)="ARQ",VLOOKUP(VALUE(RIGHT(G177,3)),#REF!,9,FALSE),IF(LEFT(G177,3)="SCI",VLOOKUP(VALUE(RIGHT(G177,3)),#REF!,9,FALSE),IF(LEFT(G177,3)="SCE",VLOOKUP(VALUE(RIGHT(G177,3)),#REF!,9,FALSE),IF(LEFT(G177,3)="EST",VLOOKUP(VALUE(RIGHT(G177,3)),#REF!,9,FALSE),IF(LEFT(G177,3)="HID",VLOOKUP(VALUE(RIGHT(G177,3)),#REF!,9,FALSE),IF(LEFT(G177,3)="INC",VLOOKUP(VALUE(RIGHT(G177,3)),#REF!,9,FALSE),IF(LEFT(G177,3)="ELE",VLOOKUP(VALUE(RIGHT(G177,3)),#REF!,9,FALSE),IF(LEFT(G177,3)="CAB",VLOOKUP(VALUE(RIGHT(G177,3)),'ADM-COMP'!B:J,9,FALSE),IF(LEFT(G177,3)="SEG",VLOOKUP(VALUE(RIGHT(G177,3)),#REF!,9,FALSE),IF(LEFT(G177,3)="CLI",VLOOKUP(VALUE(RIGHT(G177,3)),#REF!,9,FALSE),IF(LEFT(G177,4)="IMPL",VLOOKUP(VALUE(RIGHT(G177,3)),#REF!,9,FALSE),IF(LEFT(G177,4)="SPDA",VLOOKUP(VALUE(RIGHT(G177,3)),'SPDA-COMP'!B:J,9,FALSE),IF(LEFT(G177,4)="SDAI",VLOOKUP(VALUE(RIGHT(G177,3)),#REF!,9,FALSE),IF(LEFT(G177,5)="IMPER",VLOOKUP(VALUE(RIGHT(G177,3)),#REF!,9,FALSE),IF(LEFT(G177,5)="LABOR",VLOOKUP(VALUE(RIGHT(G177,6)),#REF!,4,FALSE))))))))))))))))</f>
        <v>#REF!</v>
      </c>
      <c r="F177" s="31" t="e">
        <f t="shared" si="2"/>
        <v>#REF!</v>
      </c>
      <c r="G177" s="152" t="s">
        <v>448</v>
      </c>
      <c r="H177" s="51"/>
    </row>
    <row r="178" spans="1:8" s="11" customFormat="1">
      <c r="A178" s="37" t="s">
        <v>236</v>
      </c>
      <c r="B178" s="29" t="e">
        <f>IF(LEFT(G178,3)="ARQ",VLOOKUP(VALUE(RIGHT(G178,3)),#REF!,4,FALSE),IF(LEFT(G178,3)="SCI",VLOOKUP(VALUE(RIGHT(G178,3)),#REF!,4,FALSE),IF(LEFT(G178,3)="SCE",VLOOKUP(VALUE(RIGHT(G178,3)),#REF!,4,FALSE),IF(LEFT(G178,3)="EST",VLOOKUP(VALUE(RIGHT(G178,3)),#REF!,4,FALSE),IF(LEFT(G178,3)="HID",VLOOKUP(VALUE(RIGHT(G178,3)),#REF!,4,FALSE),IF(LEFT(G178,3)="INC",VLOOKUP(VALUE(RIGHT(G178,3)),#REF!,4,FALSE),IF(LEFT(G178,3)="ELE",VLOOKUP(VALUE(RIGHT(G178,3)),#REF!,4,FALSE),IF(LEFT(G178,3)="CAB",VLOOKUP(VALUE(RIGHT(G178,3)),'ADM-COMP'!B:J,4,FALSE),IF(LEFT(G178,3)="SEG",VLOOKUP(VALUE(RIGHT(G178,3)),#REF!,4,FALSE),IF(LEFT(G178,3)="CLI",VLOOKUP(VALUE(RIGHT(G178,3)),#REF!,4,FALSE),IF(LEFT(G178,4)="IMPL",VLOOKUP(VALUE(RIGHT(G178,3)),#REF!,4,FALSE),IF(LEFT(G178,4)="SPDA",VLOOKUP(VALUE(RIGHT(G178,3)),'SPDA-COMP'!B:J,4,FALSE),IF(LEFT(G178,4)="SDAI",VLOOKUP(VALUE(RIGHT(G178,3)),#REF!,4,FALSE),IF(LEFT(G178,5)="IMPER",VLOOKUP(VALUE(RIGHT(G178,3)),#REF!,4,FALSE),IF(LEFT(G178,5)="LABOR",VLOOKUP(VALUE(RIGHT(G178,6)),#REF!,5,FALSE))))))))))))))))</f>
        <v>#REF!</v>
      </c>
      <c r="C178" s="30" t="e">
        <f>IF(LEFT(G178,3)="ARQ",VLOOKUP(VALUE(RIGHT(G178,3)),#REF!,5,FALSE),IF(LEFT(G178,3)="SCI",VLOOKUP(VALUE(RIGHT(G178,3)),#REF!,5,FALSE),IF(LEFT(G178,3)="SCE",VLOOKUP(VALUE(RIGHT(G178,3)),#REF!,5,FALSE),IF(LEFT(G178,3)="EST",VLOOKUP(VALUE(RIGHT(G178,3)),#REF!,5,FALSE),IF(LEFT(G178,3)="HID",VLOOKUP(VALUE(RIGHT(G178,3)),#REF!,5,FALSE),IF(LEFT(G178,3)="INC",VLOOKUP(VALUE(RIGHT(G178,3)),#REF!,5,FALSE),IF(LEFT(G178,3)="ELE",VLOOKUP(VALUE(RIGHT(G178,3)),#REF!,5,FALSE),IF(LEFT(G178,3)="CAB",VLOOKUP(VALUE(RIGHT(G178,3)),'ADM-COMP'!B:J,5,FALSE),IF(LEFT(G178,3)="SEG",VLOOKUP(VALUE(RIGHT(G178,3)),#REF!,5,FALSE),IF(LEFT(G178,3)="CLI",VLOOKUP(VALUE(RIGHT(G178,3)),#REF!,5,FALSE),IF(LEFT(G178,4)="IMPL",VLOOKUP(VALUE(RIGHT(G178,3)),#REF!,5,FALSE),IF(LEFT(G178,4)="SPDA",VLOOKUP(VALUE(RIGHT(G178,3)),'SPDA-COMP'!B:J,5,FALSE),IF(LEFT(G178,4)="SDAI",VLOOKUP(VALUE(RIGHT(G178,3)),#REF!,5,FALSE),IF(LEFT(G178,5)="IMPER",VLOOKUP(VALUE(RIGHT(G178,3)),#REF!,5,FALSE),IF(LEFT(G178,5)="LABOR",VLOOKUP(VALUE(RIGHT(G178,6)),#REF!,6,FALSE))))))))))))))))</f>
        <v>#REF!</v>
      </c>
      <c r="D178" s="74" t="e">
        <f>ROUND(VLOOKUP(A178,#REF!,8,FALSE),2)</f>
        <v>#REF!</v>
      </c>
      <c r="E178" s="74" t="e">
        <f>IF(LEFT(G178,3)="ARQ",VLOOKUP(VALUE(RIGHT(G178,3)),#REF!,9,FALSE),IF(LEFT(G178,3)="SCI",VLOOKUP(VALUE(RIGHT(G178,3)),#REF!,9,FALSE),IF(LEFT(G178,3)="SCE",VLOOKUP(VALUE(RIGHT(G178,3)),#REF!,9,FALSE),IF(LEFT(G178,3)="EST",VLOOKUP(VALUE(RIGHT(G178,3)),#REF!,9,FALSE),IF(LEFT(G178,3)="HID",VLOOKUP(VALUE(RIGHT(G178,3)),#REF!,9,FALSE),IF(LEFT(G178,3)="INC",VLOOKUP(VALUE(RIGHT(G178,3)),#REF!,9,FALSE),IF(LEFT(G178,3)="ELE",VLOOKUP(VALUE(RIGHT(G178,3)),#REF!,9,FALSE),IF(LEFT(G178,3)="CAB",VLOOKUP(VALUE(RIGHT(G178,3)),'ADM-COMP'!B:J,9,FALSE),IF(LEFT(G178,3)="SEG",VLOOKUP(VALUE(RIGHT(G178,3)),#REF!,9,FALSE),IF(LEFT(G178,3)="CLI",VLOOKUP(VALUE(RIGHT(G178,3)),#REF!,9,FALSE),IF(LEFT(G178,4)="IMPL",VLOOKUP(VALUE(RIGHT(G178,3)),#REF!,9,FALSE),IF(LEFT(G178,4)="SPDA",VLOOKUP(VALUE(RIGHT(G178,3)),'SPDA-COMP'!B:J,9,FALSE),IF(LEFT(G178,4)="SDAI",VLOOKUP(VALUE(RIGHT(G178,3)),#REF!,9,FALSE),IF(LEFT(G178,5)="IMPER",VLOOKUP(VALUE(RIGHT(G178,3)),#REF!,9,FALSE),IF(LEFT(G178,5)="LABOR",VLOOKUP(VALUE(RIGHT(G178,6)),#REF!,4,FALSE))))))))))))))))</f>
        <v>#REF!</v>
      </c>
      <c r="F178" s="31" t="e">
        <f t="shared" si="2"/>
        <v>#REF!</v>
      </c>
      <c r="G178" s="152" t="s">
        <v>1245</v>
      </c>
      <c r="H178" s="51"/>
    </row>
    <row r="179" spans="1:8" s="11" customFormat="1">
      <c r="A179" s="100" t="s">
        <v>665</v>
      </c>
      <c r="B179" s="86" t="e">
        <f>IF(LEFT(G179,3)="ARQ",VLOOKUP(VALUE(RIGHT(G179,3)),#REF!,4,FALSE),IF(LEFT(G179,3)="SCI",VLOOKUP(VALUE(RIGHT(G179,3)),#REF!,4,FALSE),IF(LEFT(G179,3)="SCE",VLOOKUP(VALUE(RIGHT(G179,3)),#REF!,4,FALSE),IF(LEFT(G179,3)="EST",VLOOKUP(VALUE(RIGHT(G179,3)),#REF!,4,FALSE),IF(LEFT(G179,3)="HID",VLOOKUP(VALUE(RIGHT(G179,3)),#REF!,4,FALSE),IF(LEFT(G179,3)="INC",VLOOKUP(VALUE(RIGHT(G179,3)),#REF!,4,FALSE),IF(LEFT(G179,3)="ELE",VLOOKUP(VALUE(RIGHT(G179,3)),#REF!,4,FALSE),IF(LEFT(G179,3)="CAB",VLOOKUP(VALUE(RIGHT(G179,3)),'ADM-COMP'!B:J,4,FALSE),IF(LEFT(G179,3)="SEG",VLOOKUP(VALUE(RIGHT(G179,3)),#REF!,4,FALSE),IF(LEFT(G179,3)="CLI",VLOOKUP(VALUE(RIGHT(G179,3)),#REF!,4,FALSE),IF(LEFT(G179,4)="IMPL",VLOOKUP(VALUE(RIGHT(G179,3)),#REF!,4,FALSE),IF(LEFT(G179,4)="SPDA",VLOOKUP(VALUE(RIGHT(G179,3)),'SPDA-COMP'!B:J,4,FALSE),IF(LEFT(G179,4)="SDAI",VLOOKUP(VALUE(RIGHT(G179,3)),#REF!,4,FALSE),IF(LEFT(G179,5)="IMPER",VLOOKUP(VALUE(RIGHT(G179,3)),#REF!,4,FALSE),IF(LEFT(G179,5)="LABOR",VLOOKUP(VALUE(RIGHT(G179,6)),#REF!,5,FALSE))))))))))))))))</f>
        <v>#REF!</v>
      </c>
      <c r="C179" s="30" t="e">
        <f>IF(LEFT(G179,3)="ARQ",VLOOKUP(VALUE(RIGHT(G179,3)),#REF!,5,FALSE),IF(LEFT(G179,3)="SCI",VLOOKUP(VALUE(RIGHT(G179,3)),#REF!,5,FALSE),IF(LEFT(G179,3)="SCE",VLOOKUP(VALUE(RIGHT(G179,3)),#REF!,5,FALSE),IF(LEFT(G179,3)="EST",VLOOKUP(VALUE(RIGHT(G179,3)),#REF!,5,FALSE),IF(LEFT(G179,3)="HID",VLOOKUP(VALUE(RIGHT(G179,3)),#REF!,5,FALSE),IF(LEFT(G179,3)="INC",VLOOKUP(VALUE(RIGHT(G179,3)),#REF!,5,FALSE),IF(LEFT(G179,3)="ELE",VLOOKUP(VALUE(RIGHT(G179,3)),#REF!,5,FALSE),IF(LEFT(G179,3)="CAB",VLOOKUP(VALUE(RIGHT(G179,3)),'ADM-COMP'!B:J,5,FALSE),IF(LEFT(G179,3)="SEG",VLOOKUP(VALUE(RIGHT(G179,3)),#REF!,5,FALSE),IF(LEFT(G179,3)="CLI",VLOOKUP(VALUE(RIGHT(G179,3)),#REF!,5,FALSE),IF(LEFT(G179,4)="IMPL",VLOOKUP(VALUE(RIGHT(G179,3)),#REF!,5,FALSE),IF(LEFT(G179,4)="SPDA",VLOOKUP(VALUE(RIGHT(G179,3)),'SPDA-COMP'!B:J,5,FALSE),IF(LEFT(G179,4)="SDAI",VLOOKUP(VALUE(RIGHT(G179,3)),#REF!,5,FALSE),IF(LEFT(G179,5)="IMPER",VLOOKUP(VALUE(RIGHT(G179,3)),#REF!,5,FALSE),IF(LEFT(G179,5)="LABOR",VLOOKUP(VALUE(RIGHT(G179,6)),#REF!,6,FALSE))))))))))))))))</f>
        <v>#REF!</v>
      </c>
      <c r="D179" s="74" t="e">
        <f>ROUND(VLOOKUP(A179,#REF!,8,FALSE),2)</f>
        <v>#REF!</v>
      </c>
      <c r="E179" s="74" t="e">
        <f>IF(LEFT(G179,3)="ARQ",VLOOKUP(VALUE(RIGHT(G179,3)),#REF!,9,FALSE),IF(LEFT(G179,3)="SCI",VLOOKUP(VALUE(RIGHT(G179,3)),#REF!,9,FALSE),IF(LEFT(G179,3)="SCE",VLOOKUP(VALUE(RIGHT(G179,3)),#REF!,9,FALSE),IF(LEFT(G179,3)="EST",VLOOKUP(VALUE(RIGHT(G179,3)),#REF!,9,FALSE),IF(LEFT(G179,3)="HID",VLOOKUP(VALUE(RIGHT(G179,3)),#REF!,9,FALSE),IF(LEFT(G179,3)="INC",VLOOKUP(VALUE(RIGHT(G179,3)),#REF!,9,FALSE),IF(LEFT(G179,3)="ELE",VLOOKUP(VALUE(RIGHT(G179,3)),#REF!,9,FALSE),IF(LEFT(G179,3)="CAB",VLOOKUP(VALUE(RIGHT(G179,3)),'ADM-COMP'!B:J,9,FALSE),IF(LEFT(G179,3)="SEG",VLOOKUP(VALUE(RIGHT(G179,3)),#REF!,9,FALSE),IF(LEFT(G179,3)="CLI",VLOOKUP(VALUE(RIGHT(G179,3)),#REF!,9,FALSE),IF(LEFT(G179,4)="IMPL",VLOOKUP(VALUE(RIGHT(G179,3)),#REF!,9,FALSE),IF(LEFT(G179,4)="SPDA",VLOOKUP(VALUE(RIGHT(G179,3)),'SPDA-COMP'!B:J,9,FALSE),IF(LEFT(G179,4)="SDAI",VLOOKUP(VALUE(RIGHT(G179,3)),#REF!,9,FALSE),IF(LEFT(G179,5)="IMPER",VLOOKUP(VALUE(RIGHT(G179,3)),#REF!,9,FALSE),IF(LEFT(G179,5)="LABOR",VLOOKUP(VALUE(RIGHT(G179,6)),#REF!,4,FALSE))))))))))))))))</f>
        <v>#REF!</v>
      </c>
      <c r="F179" s="31" t="e">
        <f t="shared" si="2"/>
        <v>#REF!</v>
      </c>
      <c r="G179" s="152" t="s">
        <v>705</v>
      </c>
      <c r="H179" s="51"/>
    </row>
    <row r="180" spans="1:8" s="11" customFormat="1">
      <c r="A180" s="100" t="s">
        <v>285</v>
      </c>
      <c r="B180" s="29" t="e">
        <f>IF(LEFT(G180,3)="ARQ",VLOOKUP(VALUE(RIGHT(G180,3)),#REF!,4,FALSE),IF(LEFT(G180,3)="SCI",VLOOKUP(VALUE(RIGHT(G180,3)),#REF!,4,FALSE),IF(LEFT(G180,3)="SCE",VLOOKUP(VALUE(RIGHT(G180,3)),#REF!,4,FALSE),IF(LEFT(G180,3)="EST",VLOOKUP(VALUE(RIGHT(G180,3)),#REF!,4,FALSE),IF(LEFT(G180,3)="HID",VLOOKUP(VALUE(RIGHT(G180,3)),#REF!,4,FALSE),IF(LEFT(G180,3)="INC",VLOOKUP(VALUE(RIGHT(G180,3)),#REF!,4,FALSE),IF(LEFT(G180,3)="ELE",VLOOKUP(VALUE(RIGHT(G180,3)),#REF!,4,FALSE),IF(LEFT(G180,3)="CAB",VLOOKUP(VALUE(RIGHT(G180,3)),'ADM-COMP'!B:J,4,FALSE),IF(LEFT(G180,3)="SEG",VLOOKUP(VALUE(RIGHT(G180,3)),#REF!,4,FALSE),IF(LEFT(G180,3)="CLI",VLOOKUP(VALUE(RIGHT(G180,3)),#REF!,4,FALSE),IF(LEFT(G180,4)="IMPL",VLOOKUP(VALUE(RIGHT(G180,3)),#REF!,4,FALSE),IF(LEFT(G180,4)="SPDA",VLOOKUP(VALUE(RIGHT(G180,3)),'SPDA-COMP'!B:J,4,FALSE),IF(LEFT(G180,4)="SDAI",VLOOKUP(VALUE(RIGHT(G180,3)),#REF!,4,FALSE),IF(LEFT(G180,5)="IMPER",VLOOKUP(VALUE(RIGHT(G180,3)),#REF!,4,FALSE),IF(LEFT(G180,5)="LABOR",VLOOKUP(VALUE(RIGHT(G180,6)),#REF!,5,FALSE))))))))))))))))</f>
        <v>#REF!</v>
      </c>
      <c r="C180" s="30" t="e">
        <f>IF(LEFT(G180,3)="ARQ",VLOOKUP(VALUE(RIGHT(G180,3)),#REF!,5,FALSE),IF(LEFT(G180,3)="SCI",VLOOKUP(VALUE(RIGHT(G180,3)),#REF!,5,FALSE),IF(LEFT(G180,3)="SCE",VLOOKUP(VALUE(RIGHT(G180,3)),#REF!,5,FALSE),IF(LEFT(G180,3)="EST",VLOOKUP(VALUE(RIGHT(G180,3)),#REF!,5,FALSE),IF(LEFT(G180,3)="HID",VLOOKUP(VALUE(RIGHT(G180,3)),#REF!,5,FALSE),IF(LEFT(G180,3)="INC",VLOOKUP(VALUE(RIGHT(G180,3)),#REF!,5,FALSE),IF(LEFT(G180,3)="ELE",VLOOKUP(VALUE(RIGHT(G180,3)),#REF!,5,FALSE),IF(LEFT(G180,3)="CAB",VLOOKUP(VALUE(RIGHT(G180,3)),'ADM-COMP'!B:J,5,FALSE),IF(LEFT(G180,3)="SEG",VLOOKUP(VALUE(RIGHT(G180,3)),#REF!,5,FALSE),IF(LEFT(G180,3)="CLI",VLOOKUP(VALUE(RIGHT(G180,3)),#REF!,5,FALSE),IF(LEFT(G180,4)="IMPL",VLOOKUP(VALUE(RIGHT(G180,3)),#REF!,5,FALSE),IF(LEFT(G180,4)="SPDA",VLOOKUP(VALUE(RIGHT(G180,3)),'SPDA-COMP'!B:J,5,FALSE),IF(LEFT(G180,4)="SDAI",VLOOKUP(VALUE(RIGHT(G180,3)),#REF!,5,FALSE),IF(LEFT(G180,5)="IMPER",VLOOKUP(VALUE(RIGHT(G180,3)),#REF!,5,FALSE),IF(LEFT(G180,5)="LABOR",VLOOKUP(VALUE(RIGHT(G180,6)),#REF!,6,FALSE))))))))))))))))</f>
        <v>#REF!</v>
      </c>
      <c r="D180" s="74" t="e">
        <f>ROUND(VLOOKUP(A180,#REF!,8,FALSE),2)</f>
        <v>#REF!</v>
      </c>
      <c r="E180" s="130" t="e">
        <f>IF(LEFT(G180,3)="ARQ",VLOOKUP(VALUE(RIGHT(G180,3)),#REF!,9,FALSE),IF(LEFT(G180,3)="SCI",VLOOKUP(VALUE(RIGHT(G180,3)),#REF!,9,FALSE),IF(LEFT(G180,3)="SCE",VLOOKUP(VALUE(RIGHT(G180,3)),#REF!,9,FALSE),IF(LEFT(G180,3)="EST",VLOOKUP(VALUE(RIGHT(G180,3)),#REF!,9,FALSE),IF(LEFT(G180,3)="HID",VLOOKUP(VALUE(RIGHT(G180,3)),#REF!,9,FALSE),IF(LEFT(G180,3)="INC",VLOOKUP(VALUE(RIGHT(G180,3)),#REF!,9,FALSE),IF(LEFT(G180,3)="ELE",VLOOKUP(VALUE(RIGHT(G180,3)),#REF!,9,FALSE),IF(LEFT(G180,3)="CAB",VLOOKUP(VALUE(RIGHT(G180,3)),'ADM-COMP'!B:J,9,FALSE),IF(LEFT(G180,3)="SEG",VLOOKUP(VALUE(RIGHT(G180,3)),#REF!,9,FALSE),IF(LEFT(G180,3)="CLI",VLOOKUP(VALUE(RIGHT(G180,3)),#REF!,9,FALSE),IF(LEFT(G180,4)="IMPL",VLOOKUP(VALUE(RIGHT(G180,3)),#REF!,9,FALSE),IF(LEFT(G180,4)="SPDA",VLOOKUP(VALUE(RIGHT(G180,3)),'SPDA-COMP'!B:J,9,FALSE),IF(LEFT(G180,4)="SDAI",VLOOKUP(VALUE(RIGHT(G180,3)),#REF!,9,FALSE),IF(LEFT(G180,5)="IMPER",VLOOKUP(VALUE(RIGHT(G180,3)),#REF!,9,FALSE),IF(LEFT(G180,5)="LABOR",VLOOKUP(VALUE(RIGHT(G180,6)),#REF!,4,FALSE))))))))))))))))</f>
        <v>#REF!</v>
      </c>
      <c r="F180" s="31" t="e">
        <f t="shared" si="2"/>
        <v>#REF!</v>
      </c>
      <c r="G180" s="152" t="s">
        <v>286</v>
      </c>
      <c r="H180" s="51"/>
    </row>
    <row r="181" spans="1:8" s="11" customFormat="1">
      <c r="A181" s="100" t="s">
        <v>1134</v>
      </c>
      <c r="B181" s="29" t="e">
        <f>IF(LEFT(G181,3)="ARQ",VLOOKUP(VALUE(RIGHT(G181,3)),#REF!,4,FALSE),IF(LEFT(G181,3)="SCI",VLOOKUP(VALUE(RIGHT(G181,3)),#REF!,4,FALSE),IF(LEFT(G181,3)="SCE",VLOOKUP(VALUE(RIGHT(G181,3)),#REF!,4,FALSE),IF(LEFT(G181,3)="EST",VLOOKUP(VALUE(RIGHT(G181,3)),#REF!,4,FALSE),IF(LEFT(G181,3)="HID",VLOOKUP(VALUE(RIGHT(G181,3)),#REF!,4,FALSE),IF(LEFT(G181,3)="INC",VLOOKUP(VALUE(RIGHT(G181,3)),#REF!,4,FALSE),IF(LEFT(G181,3)="ELE",VLOOKUP(VALUE(RIGHT(G181,3)),#REF!,4,FALSE),IF(LEFT(G181,3)="CAB",VLOOKUP(VALUE(RIGHT(G181,3)),'ADM-COMP'!B:J,4,FALSE),IF(LEFT(G181,3)="SEG",VLOOKUP(VALUE(RIGHT(G181,3)),#REF!,4,FALSE),IF(LEFT(G181,3)="CLI",VLOOKUP(VALUE(RIGHT(G181,3)),#REF!,4,FALSE),IF(LEFT(G181,4)="IMPL",VLOOKUP(VALUE(RIGHT(G181,3)),#REF!,4,FALSE),IF(LEFT(G181,4)="SPDA",VLOOKUP(VALUE(RIGHT(G181,3)),'SPDA-COMP'!B:J,4,FALSE),IF(LEFT(G181,4)="SDAI",VLOOKUP(VALUE(RIGHT(G181,3)),#REF!,4,FALSE),IF(LEFT(G181,5)="IMPER",VLOOKUP(VALUE(RIGHT(G181,3)),#REF!,4,FALSE),IF(LEFT(G181,5)="LABOR",VLOOKUP(VALUE(RIGHT(G181,6)),#REF!,5,FALSE))))))))))))))))</f>
        <v>#REF!</v>
      </c>
      <c r="C181" s="30" t="e">
        <f>IF(LEFT(G181,3)="ARQ",VLOOKUP(VALUE(RIGHT(G181,3)),#REF!,5,FALSE),IF(LEFT(G181,3)="SCI",VLOOKUP(VALUE(RIGHT(G181,3)),#REF!,5,FALSE),IF(LEFT(G181,3)="SCE",VLOOKUP(VALUE(RIGHT(G181,3)),#REF!,5,FALSE),IF(LEFT(G181,3)="EST",VLOOKUP(VALUE(RIGHT(G181,3)),#REF!,5,FALSE),IF(LEFT(G181,3)="HID",VLOOKUP(VALUE(RIGHT(G181,3)),#REF!,5,FALSE),IF(LEFT(G181,3)="INC",VLOOKUP(VALUE(RIGHT(G181,3)),#REF!,5,FALSE),IF(LEFT(G181,3)="ELE",VLOOKUP(VALUE(RIGHT(G181,3)),#REF!,5,FALSE),IF(LEFT(G181,3)="CAB",VLOOKUP(VALUE(RIGHT(G181,3)),'ADM-COMP'!B:J,5,FALSE),IF(LEFT(G181,3)="SEG",VLOOKUP(VALUE(RIGHT(G181,3)),#REF!,5,FALSE),IF(LEFT(G181,3)="CLI",VLOOKUP(VALUE(RIGHT(G181,3)),#REF!,5,FALSE),IF(LEFT(G181,4)="IMPL",VLOOKUP(VALUE(RIGHT(G181,3)),#REF!,5,FALSE),IF(LEFT(G181,4)="SPDA",VLOOKUP(VALUE(RIGHT(G181,3)),'SPDA-COMP'!B:J,5,FALSE),IF(LEFT(G181,4)="SDAI",VLOOKUP(VALUE(RIGHT(G181,3)),#REF!,5,FALSE),IF(LEFT(G181,5)="IMPER",VLOOKUP(VALUE(RIGHT(G181,3)),#REF!,5,FALSE),IF(LEFT(G181,5)="LABOR",VLOOKUP(VALUE(RIGHT(G181,6)),#REF!,6,FALSE))))))))))))))))</f>
        <v>#REF!</v>
      </c>
      <c r="D181" s="74" t="e">
        <f>ROUND(VLOOKUP(A181,#REF!,8,FALSE),2)</f>
        <v>#REF!</v>
      </c>
      <c r="E181" s="74" t="e">
        <f>IF(LEFT(G181,3)="ARQ",VLOOKUP(VALUE(RIGHT(G181,3)),#REF!,9,FALSE),IF(LEFT(G181,3)="SCI",VLOOKUP(VALUE(RIGHT(G181,3)),#REF!,9,FALSE),IF(LEFT(G181,3)="SCE",VLOOKUP(VALUE(RIGHT(G181,3)),#REF!,9,FALSE),IF(LEFT(G181,3)="EST",VLOOKUP(VALUE(RIGHT(G181,3)),#REF!,9,FALSE),IF(LEFT(G181,3)="HID",VLOOKUP(VALUE(RIGHT(G181,3)),#REF!,9,FALSE),IF(LEFT(G181,3)="INC",VLOOKUP(VALUE(RIGHT(G181,3)),#REF!,9,FALSE),IF(LEFT(G181,3)="ELE",VLOOKUP(VALUE(RIGHT(G181,3)),#REF!,9,FALSE),IF(LEFT(G181,3)="CAB",VLOOKUP(VALUE(RIGHT(G181,3)),'ADM-COMP'!B:J,9,FALSE),IF(LEFT(G181,3)="SEG",VLOOKUP(VALUE(RIGHT(G181,3)),#REF!,9,FALSE),IF(LEFT(G181,3)="CLI",VLOOKUP(VALUE(RIGHT(G181,3)),#REF!,9,FALSE),IF(LEFT(G181,4)="IMPL",VLOOKUP(VALUE(RIGHT(G181,3)),#REF!,9,FALSE),IF(LEFT(G181,4)="SPDA",VLOOKUP(VALUE(RIGHT(G181,3)),'SPDA-COMP'!B:J,9,FALSE),IF(LEFT(G181,4)="SDAI",VLOOKUP(VALUE(RIGHT(G181,3)),#REF!,9,FALSE),IF(LEFT(G181,5)="IMPER",VLOOKUP(VALUE(RIGHT(G181,3)),#REF!,9,FALSE),IF(LEFT(G181,5)="LABOR",VLOOKUP(VALUE(RIGHT(G181,6)),#REF!,4,FALSE))))))))))))))))</f>
        <v>#REF!</v>
      </c>
      <c r="F181" s="31" t="e">
        <f t="shared" si="2"/>
        <v>#REF!</v>
      </c>
      <c r="G181" s="152" t="s">
        <v>441</v>
      </c>
      <c r="H181" s="51"/>
    </row>
    <row r="182" spans="1:8" s="80" customFormat="1">
      <c r="A182" s="100" t="s">
        <v>751</v>
      </c>
      <c r="B182" s="29" t="e">
        <f>IF(LEFT(G182,3)="ARQ",VLOOKUP(VALUE(RIGHT(G182,3)),#REF!,4,FALSE),IF(LEFT(G182,3)="SCI",VLOOKUP(VALUE(RIGHT(G182,3)),'ADM-COMP'!B:J,4,FALSE),IF(LEFT(G182,3)="SCE",VLOOKUP(VALUE(RIGHT(G182,3)),#REF!,4,FALSE),IF(LEFT(G182,3)="EST",VLOOKUP(VALUE(RIGHT(G182,3)),#REF!,4,FALSE),IF(LEFT(G182,3)="HID",VLOOKUP(VALUE(RIGHT(G182,3)),#REF!,4,FALSE),IF(LEFT(G182,3)="INC",VLOOKUP(VALUE(RIGHT(G182,3)),#REF!,4,FALSE),IF(LEFT(G182,3)="ELE",VLOOKUP(VALUE(RIGHT(G182,3)),#REF!,4,FALSE),IF(LEFT(G182,3)="CAB",VLOOKUP(VALUE(RIGHT(G182,3)),#REF!,4,FALSE),IF(LEFT(G182,3)="SEG",VLOOKUP(VALUE(RIGHT(G182,3)),#REF!,4,FALSE),IF(LEFT(G182,3)="CLI",VLOOKUP(VALUE(RIGHT(G182,3)),#REF!,4,FALSE),IF(LEFT(G182,4)="IMPL",VLOOKUP(VALUE(RIGHT(G182,3)),#REF!,4,FALSE),IF(LEFT(G182,4)="SPDA",VLOOKUP(VALUE(RIGHT(G182,3)),'SPDA-COMP'!B:J,4,FALSE),IF(LEFT(G182,4)="SDAI",VLOOKUP(VALUE(RIGHT(G182,3)),#REF!,4,FALSE),IF(LEFT(G182,5)="CHENF",VLOOKUP(VALUE(RIGHT(G182,3)),#REF!,4,FALSE),IF(LEFT(G182,5)="IMPER",VLOOKUP(VALUE(RIGHT(G182,3)),#REF!,4,FALSE),IF(LEFT(G182,5)="LABOR",VLOOKUP(VALUE(RIGHT(G182,6)),#REF!,5,FALSE)))))))))))))))))</f>
        <v>#REF!</v>
      </c>
      <c r="C182" s="30" t="e">
        <f>IF(LEFT(G182,3)="ARQ",VLOOKUP(VALUE(RIGHT(G182,3)),#REF!,5,FALSE),IF(LEFT(G182,3)="SCI",VLOOKUP(VALUE(RIGHT(G182,3)),'ADM-COMP'!B:J,5,FALSE),IF(LEFT(G182,3)="SCE",VLOOKUP(VALUE(RIGHT(G182,3)),#REF!,5,FALSE),IF(LEFT(G182,3)="EST",VLOOKUP(VALUE(RIGHT(G182,3)),#REF!,5,FALSE),IF(LEFT(G182,3)="HID",VLOOKUP(VALUE(RIGHT(G182,3)),#REF!,5,FALSE),IF(LEFT(G182,3)="INC",VLOOKUP(VALUE(RIGHT(G182,3)),#REF!,5,FALSE),IF(LEFT(G182,3)="ELE",VLOOKUP(VALUE(RIGHT(G182,3)),#REF!,5,FALSE),IF(LEFT(G182,3)="CAB",VLOOKUP(VALUE(RIGHT(G182,3)),#REF!,5,FALSE),IF(LEFT(G182,3)="SEG",VLOOKUP(VALUE(RIGHT(G182,3)),#REF!,5,FALSE),IF(LEFT(G182,3)="CLI",VLOOKUP(VALUE(RIGHT(G182,3)),#REF!,5,FALSE),IF(LEFT(G182,4)="IMPL",VLOOKUP(VALUE(RIGHT(G182,3)),#REF!,5,FALSE),IF(LEFT(G182,4)="SPDA",VLOOKUP(VALUE(RIGHT(G182,3)),'SPDA-COMP'!B:J,5,FALSE),IF(LEFT(G182,4)="SDAI",VLOOKUP(VALUE(RIGHT(G182,3)),#REF!,5,FALSE),IF(LEFT(G182,5)="CHENF",VLOOKUP(VALUE(RIGHT(G182,3)),#REF!,5,FALSE),IF(LEFT(G182,5)="IMPER",VLOOKUP(VALUE(RIGHT(G182,3)),#REF!,5,FALSE),IF(LEFT(G182,5)="LABOR",VLOOKUP(VALUE(RIGHT(G182,6)),#REF!,6,FALSE)))))))))))))))))</f>
        <v>#REF!</v>
      </c>
      <c r="D182" s="74" t="e">
        <f>ROUND(VLOOKUP(A182,#REF!,8,FALSE),2)</f>
        <v>#REF!</v>
      </c>
      <c r="E182" s="74" t="e">
        <f>IF(LEFT(G182,3)="ARQ",VLOOKUP(VALUE(RIGHT(G182,3)),#REF!,9,FALSE),IF(LEFT(G182,3)="SCI",VLOOKUP(VALUE(RIGHT(G182,3)),'ADM-COMP'!B:J,9,FALSE),IF(LEFT(G182,3)="SCE",VLOOKUP(VALUE(RIGHT(G182,3)),#REF!,9,FALSE),IF(LEFT(G182,3)="EST",VLOOKUP(VALUE(RIGHT(G182,3)),#REF!,9,FALSE),IF(LEFT(G182,3)="HID",VLOOKUP(VALUE(RIGHT(G182,3)),#REF!,9,FALSE),IF(LEFT(G182,3)="INC",VLOOKUP(VALUE(RIGHT(G182,3)),#REF!,9,FALSE),IF(LEFT(G182,3)="ELE",VLOOKUP(VALUE(RIGHT(G182,3)),#REF!,9,FALSE),IF(LEFT(G182,3)="CAB",VLOOKUP(VALUE(RIGHT(G182,3)),#REF!,9,FALSE),IF(LEFT(G182,3)="SEG",VLOOKUP(VALUE(RIGHT(G182,3)),#REF!,9,FALSE),IF(LEFT(G182,3)="CLI",VLOOKUP(VALUE(RIGHT(G182,3)),#REF!,9,FALSE),IF(LEFT(G182,4)="IMPL",VLOOKUP(VALUE(RIGHT(G182,3)),#REF!,9,FALSE),IF(LEFT(G182,4)="SPDA",VLOOKUP(VALUE(RIGHT(G182,3)),'SPDA-COMP'!B:J,9,FALSE),IF(LEFT(G182,4)="SDAI",VLOOKUP(VALUE(RIGHT(G182,3)),#REF!,9,FALSE),IF(LEFT(G182,5)="CHENF",VLOOKUP(VALUE(RIGHT(G182,3)),#REF!,9,FALSE),IF(LEFT(G182,5)="IMPER",VLOOKUP(VALUE(RIGHT(G182,3)),#REF!,9,FALSE),IF(LEFT(G182,5)="LABOR",VLOOKUP(VALUE(RIGHT(G182,6)),#REF!,4,FALSE)))))))))))))))))</f>
        <v>#REF!</v>
      </c>
      <c r="F182" s="31" t="e">
        <f t="shared" si="2"/>
        <v>#REF!</v>
      </c>
      <c r="G182" s="152" t="s">
        <v>769</v>
      </c>
      <c r="H182" s="51"/>
    </row>
    <row r="183" spans="1:8" s="11" customFormat="1" ht="38.25">
      <c r="A183" s="100" t="s">
        <v>1129</v>
      </c>
      <c r="B183" s="29" t="e">
        <f>IF(LEFT(G183,3)="ARQ",VLOOKUP(VALUE(RIGHT(G183,3)),#REF!,4,FALSE),IF(LEFT(G183,3)="SCI",VLOOKUP(VALUE(RIGHT(G183,3)),#REF!,4,FALSE),IF(LEFT(G183,3)="SCE",VLOOKUP(VALUE(RIGHT(G183,3)),#REF!,4,FALSE),IF(LEFT(G183,3)="EST",VLOOKUP(VALUE(RIGHT(G183,3)),#REF!,4,FALSE),IF(LEFT(G183,3)="HID",VLOOKUP(VALUE(RIGHT(G183,3)),#REF!,4,FALSE),IF(LEFT(G183,3)="INC",VLOOKUP(VALUE(RIGHT(G183,3)),#REF!,4,FALSE),IF(LEFT(G183,3)="ELE",VLOOKUP(VALUE(RIGHT(G183,3)),#REF!,4,FALSE),IF(LEFT(G183,3)="CAB",VLOOKUP(VALUE(RIGHT(G183,3)),'ADM-COMP'!B:J,4,FALSE),IF(LEFT(G183,3)="SEG",VLOOKUP(VALUE(RIGHT(G183,3)),#REF!,4,FALSE),IF(LEFT(G183,3)="CLI",VLOOKUP(VALUE(RIGHT(G183,3)),#REF!,4,FALSE),IF(LEFT(G183,4)="IMPL",VLOOKUP(VALUE(RIGHT(G183,3)),#REF!,4,FALSE),IF(LEFT(G183,4)="SPDA",VLOOKUP(VALUE(RIGHT(G183,3)),'SPDA-COMP'!B:J,4,FALSE),IF(LEFT(G183,4)="SDAI",VLOOKUP(VALUE(RIGHT(G183,3)),#REF!,4,FALSE),IF(LEFT(G183,5)="IMPER",VLOOKUP(VALUE(RIGHT(G183,3)),#REF!,4,FALSE),IF(LEFT(G183,5)="LABOR",VLOOKUP(VALUE(RIGHT(G183,6)),#REF!,5,FALSE))))))))))))))))</f>
        <v>#REF!</v>
      </c>
      <c r="C183" s="30" t="e">
        <f>IF(LEFT(G183,3)="ARQ",VLOOKUP(VALUE(RIGHT(G183,3)),#REF!,5,FALSE),IF(LEFT(G183,3)="SCI",VLOOKUP(VALUE(RIGHT(G183,3)),#REF!,5,FALSE),IF(LEFT(G183,3)="SCE",VLOOKUP(VALUE(RIGHT(G183,3)),#REF!,5,FALSE),IF(LEFT(G183,3)="EST",VLOOKUP(VALUE(RIGHT(G183,3)),#REF!,5,FALSE),IF(LEFT(G183,3)="HID",VLOOKUP(VALUE(RIGHT(G183,3)),#REF!,5,FALSE),IF(LEFT(G183,3)="INC",VLOOKUP(VALUE(RIGHT(G183,3)),#REF!,5,FALSE),IF(LEFT(G183,3)="ELE",VLOOKUP(VALUE(RIGHT(G183,3)),#REF!,5,FALSE),IF(LEFT(G183,3)="CAB",VLOOKUP(VALUE(RIGHT(G183,3)),'ADM-COMP'!B:J,5,FALSE),IF(LEFT(G183,3)="SEG",VLOOKUP(VALUE(RIGHT(G183,3)),#REF!,5,FALSE),IF(LEFT(G183,3)="CLI",VLOOKUP(VALUE(RIGHT(G183,3)),#REF!,5,FALSE),IF(LEFT(G183,4)="IMPL",VLOOKUP(VALUE(RIGHT(G183,3)),#REF!,5,FALSE),IF(LEFT(G183,4)="SPDA",VLOOKUP(VALUE(RIGHT(G183,3)),'SPDA-COMP'!B:J,5,FALSE),IF(LEFT(G183,4)="SDAI",VLOOKUP(VALUE(RIGHT(G183,3)),#REF!,5,FALSE),IF(LEFT(G183,5)="IMPER",VLOOKUP(VALUE(RIGHT(G183,3)),#REF!,5,FALSE),IF(LEFT(G183,5)="LABOR",VLOOKUP(VALUE(RIGHT(G183,6)),#REF!,6,FALSE))))))))))))))))</f>
        <v>#REF!</v>
      </c>
      <c r="D183" s="74" t="e">
        <f>ROUND(VLOOKUP(A183,#REF!,8,FALSE),2)</f>
        <v>#REF!</v>
      </c>
      <c r="E183" s="74" t="e">
        <f>IF(LEFT(G183,3)="ARQ",VLOOKUP(VALUE(RIGHT(G183,3)),#REF!,9,FALSE),IF(LEFT(G183,3)="SCI",VLOOKUP(VALUE(RIGHT(G183,3)),#REF!,9,FALSE),IF(LEFT(G183,3)="SCE",VLOOKUP(VALUE(RIGHT(G183,3)),#REF!,9,FALSE),IF(LEFT(G183,3)="EST",VLOOKUP(VALUE(RIGHT(G183,3)),#REF!,9,FALSE),IF(LEFT(G183,3)="HID",VLOOKUP(VALUE(RIGHT(G183,3)),#REF!,9,FALSE),IF(LEFT(G183,3)="INC",VLOOKUP(VALUE(RIGHT(G183,3)),#REF!,9,FALSE),IF(LEFT(G183,3)="ELE",VLOOKUP(VALUE(RIGHT(G183,3)),#REF!,9,FALSE),IF(LEFT(G183,3)="CAB",VLOOKUP(VALUE(RIGHT(G183,3)),'ADM-COMP'!B:J,9,FALSE),IF(LEFT(G183,3)="SEG",VLOOKUP(VALUE(RIGHT(G183,3)),#REF!,9,FALSE),IF(LEFT(G183,3)="CLI",VLOOKUP(VALUE(RIGHT(G183,3)),#REF!,9,FALSE),IF(LEFT(G183,4)="IMPL",VLOOKUP(VALUE(RIGHT(G183,3)),#REF!,9,FALSE),IF(LEFT(G183,4)="SPDA",VLOOKUP(VALUE(RIGHT(G183,3)),'SPDA-COMP'!B:J,9,FALSE),IF(LEFT(G183,4)="SDAI",VLOOKUP(VALUE(RIGHT(G183,3)),#REF!,9,FALSE),IF(LEFT(G183,5)="IMPER",VLOOKUP(VALUE(RIGHT(G183,3)),#REF!,9,FALSE),IF(LEFT(G183,5)="LABOR",VLOOKUP(VALUE(RIGHT(G183,6)),#REF!,4,FALSE))))))))))))))))</f>
        <v>#REF!</v>
      </c>
      <c r="F183" s="31" t="e">
        <f t="shared" si="2"/>
        <v>#REF!</v>
      </c>
      <c r="G183" s="152" t="s">
        <v>436</v>
      </c>
      <c r="H183" s="51"/>
    </row>
    <row r="184" spans="1:8" s="11" customFormat="1">
      <c r="A184" s="37" t="s">
        <v>1243</v>
      </c>
      <c r="B184" s="29" t="e">
        <f>IF(LEFT(G184,3)="ARQ",VLOOKUP(VALUE(RIGHT(G184,3)),#REF!,4,FALSE),IF(LEFT(G184,3)="SCI",VLOOKUP(VALUE(RIGHT(G184,3)),#REF!,4,FALSE),IF(LEFT(G184,3)="SCE",VLOOKUP(VALUE(RIGHT(G184,3)),#REF!,4,FALSE),IF(LEFT(G184,3)="EST",VLOOKUP(VALUE(RIGHT(G184,3)),#REF!,4,FALSE),IF(LEFT(G184,3)="HID",VLOOKUP(VALUE(RIGHT(G184,3)),#REF!,4,FALSE),IF(LEFT(G184,3)="INC",VLOOKUP(VALUE(RIGHT(G184,3)),#REF!,4,FALSE),IF(LEFT(G184,3)="ELE",VLOOKUP(VALUE(RIGHT(G184,3)),#REF!,4,FALSE),IF(LEFT(G184,3)="CAB",VLOOKUP(VALUE(RIGHT(G184,3)),'ADM-COMP'!B:J,4,FALSE),IF(LEFT(G184,3)="SEG",VLOOKUP(VALUE(RIGHT(G184,3)),#REF!,4,FALSE),IF(LEFT(G184,3)="CLI",VLOOKUP(VALUE(RIGHT(G184,3)),#REF!,4,FALSE),IF(LEFT(G184,4)="IMPL",VLOOKUP(VALUE(RIGHT(G184,3)),#REF!,4,FALSE),IF(LEFT(G184,4)="SPDA",VLOOKUP(VALUE(RIGHT(G184,3)),'SPDA-COMP'!B:J,4,FALSE),IF(LEFT(G184,4)="SDAI",VLOOKUP(VALUE(RIGHT(G184,3)),#REF!,4,FALSE),IF(LEFT(G184,5)="IMPER",VLOOKUP(VALUE(RIGHT(G184,3)),#REF!,4,FALSE),IF(LEFT(G184,5)="LABOR",VLOOKUP(VALUE(RIGHT(G184,6)),#REF!,5,FALSE))))))))))))))))</f>
        <v>#REF!</v>
      </c>
      <c r="C184" s="30" t="e">
        <f>IF(LEFT(G184,3)="ARQ",VLOOKUP(VALUE(RIGHT(G184,3)),#REF!,5,FALSE),IF(LEFT(G184,3)="SCI",VLOOKUP(VALUE(RIGHT(G184,3)),#REF!,5,FALSE),IF(LEFT(G184,3)="SCE",VLOOKUP(VALUE(RIGHT(G184,3)),#REF!,5,FALSE),IF(LEFT(G184,3)="EST",VLOOKUP(VALUE(RIGHT(G184,3)),#REF!,5,FALSE),IF(LEFT(G184,3)="HID",VLOOKUP(VALUE(RIGHT(G184,3)),#REF!,5,FALSE),IF(LEFT(G184,3)="INC",VLOOKUP(VALUE(RIGHT(G184,3)),#REF!,5,FALSE),IF(LEFT(G184,3)="ELE",VLOOKUP(VALUE(RIGHT(G184,3)),#REF!,5,FALSE),IF(LEFT(G184,3)="CAB",VLOOKUP(VALUE(RIGHT(G184,3)),'ADM-COMP'!B:J,5,FALSE),IF(LEFT(G184,3)="SEG",VLOOKUP(VALUE(RIGHT(G184,3)),#REF!,5,FALSE),IF(LEFT(G184,3)="CLI",VLOOKUP(VALUE(RIGHT(G184,3)),#REF!,5,FALSE),IF(LEFT(G184,4)="IMPL",VLOOKUP(VALUE(RIGHT(G184,3)),#REF!,5,FALSE),IF(LEFT(G184,4)="SPDA",VLOOKUP(VALUE(RIGHT(G184,3)),'SPDA-COMP'!B:J,5,FALSE),IF(LEFT(G184,4)="SDAI",VLOOKUP(VALUE(RIGHT(G184,3)),#REF!,5,FALSE),IF(LEFT(G184,5)="IMPER",VLOOKUP(VALUE(RIGHT(G184,3)),#REF!,5,FALSE),IF(LEFT(G184,5)="LABOR",VLOOKUP(VALUE(RIGHT(G184,6)),#REF!,6,FALSE))))))))))))))))</f>
        <v>#REF!</v>
      </c>
      <c r="D184" s="74" t="e">
        <f>ROUND(VLOOKUP(A184,#REF!,8,FALSE),2)</f>
        <v>#REF!</v>
      </c>
      <c r="E184" s="74" t="e">
        <f>IF(LEFT(G184,3)="ARQ",VLOOKUP(VALUE(RIGHT(G184,3)),#REF!,9,FALSE),IF(LEFT(G184,3)="SCI",VLOOKUP(VALUE(RIGHT(G184,3)),#REF!,9,FALSE),IF(LEFT(G184,3)="SCE",VLOOKUP(VALUE(RIGHT(G184,3)),#REF!,9,FALSE),IF(LEFT(G184,3)="EST",VLOOKUP(VALUE(RIGHT(G184,3)),#REF!,9,FALSE),IF(LEFT(G184,3)="HID",VLOOKUP(VALUE(RIGHT(G184,3)),#REF!,9,FALSE),IF(LEFT(G184,3)="INC",VLOOKUP(VALUE(RIGHT(G184,3)),#REF!,9,FALSE),IF(LEFT(G184,3)="ELE",VLOOKUP(VALUE(RIGHT(G184,3)),#REF!,9,FALSE),IF(LEFT(G184,3)="CAB",VLOOKUP(VALUE(RIGHT(G184,3)),'ADM-COMP'!B:J,9,FALSE),IF(LEFT(G184,3)="SEG",VLOOKUP(VALUE(RIGHT(G184,3)),#REF!,9,FALSE),IF(LEFT(G184,3)="CLI",VLOOKUP(VALUE(RIGHT(G184,3)),#REF!,9,FALSE),IF(LEFT(G184,4)="IMPL",VLOOKUP(VALUE(RIGHT(G184,3)),#REF!,9,FALSE),IF(LEFT(G184,4)="SPDA",VLOOKUP(VALUE(RIGHT(G184,3)),'SPDA-COMP'!B:J,9,FALSE),IF(LEFT(G184,4)="SDAI",VLOOKUP(VALUE(RIGHT(G184,3)),#REF!,9,FALSE),IF(LEFT(G184,5)="IMPER",VLOOKUP(VALUE(RIGHT(G184,3)),#REF!,9,FALSE),IF(LEFT(G184,5)="LABOR",VLOOKUP(VALUE(RIGHT(G184,6)),#REF!,4,FALSE))))))))))))))))</f>
        <v>#REF!</v>
      </c>
      <c r="F184" s="31" t="e">
        <f t="shared" si="2"/>
        <v>#REF!</v>
      </c>
      <c r="G184" s="152" t="s">
        <v>1352</v>
      </c>
      <c r="H184" s="51"/>
    </row>
    <row r="185" spans="1:8" s="11" customFormat="1" ht="51">
      <c r="A185" s="37" t="s">
        <v>1265</v>
      </c>
      <c r="B185" s="29" t="e">
        <f>IF(LEFT(G185,3)="ARQ",VLOOKUP(VALUE(RIGHT(G185,3)),#REF!,4,FALSE),IF(LEFT(G185,3)="SCI",VLOOKUP(VALUE(RIGHT(G185,3)),#REF!,4,FALSE),IF(LEFT(G185,3)="SCE",VLOOKUP(VALUE(RIGHT(G185,3)),#REF!,4,FALSE),IF(LEFT(G185,3)="EST",VLOOKUP(VALUE(RIGHT(G185,3)),#REF!,4,FALSE),IF(LEFT(G185,3)="HID",VLOOKUP(VALUE(RIGHT(G185,3)),#REF!,4,FALSE),IF(LEFT(G185,3)="INC",VLOOKUP(VALUE(RIGHT(G185,3)),#REF!,4,FALSE),IF(LEFT(G185,3)="ELE",VLOOKUP(VALUE(RIGHT(G185,3)),#REF!,4,FALSE),IF(LEFT(G185,3)="CAB",VLOOKUP(VALUE(RIGHT(G185,3)),'ADM-COMP'!B:J,4,FALSE),IF(LEFT(G185,3)="SEG",VLOOKUP(VALUE(RIGHT(G185,3)),#REF!,4,FALSE),IF(LEFT(G185,3)="CLI",VLOOKUP(VALUE(RIGHT(G185,3)),#REF!,4,FALSE),IF(LEFT(G185,4)="IMPL",VLOOKUP(VALUE(RIGHT(G185,3)),#REF!,4,FALSE),IF(LEFT(G185,4)="SPDA",VLOOKUP(VALUE(RIGHT(G185,3)),'SPDA-COMP'!B:J,4,FALSE),IF(LEFT(G185,4)="SDAI",VLOOKUP(VALUE(RIGHT(G185,3)),#REF!,4,FALSE),IF(LEFT(G185,5)="IMPER",VLOOKUP(VALUE(RIGHT(G185,3)),#REF!,4,FALSE),IF(LEFT(G185,5)="LABOR",VLOOKUP(VALUE(RIGHT(G185,6)),#REF!,5,FALSE))))))))))))))))</f>
        <v>#REF!</v>
      </c>
      <c r="C185" s="30" t="e">
        <f>IF(LEFT(G185,3)="ARQ",VLOOKUP(VALUE(RIGHT(G185,3)),#REF!,5,FALSE),IF(LEFT(G185,3)="INS",VLOOKUP(VALUE(RIGHT(G185,3)),#REF!,5,FALSE),IF(LEFT(G185,3)="SCE",VLOOKUP(VALUE(RIGHT(G185,3)),#REF!,5,FALSE),IF(LEFT(G185,3)="EST",VLOOKUP(VALUE(RIGHT(G185,3)),#REF!,5,FALSE),IF(LEFT(G185,3)="HID",VLOOKUP(VALUE(RIGHT(G185,3)),#REF!,5,FALSE),IF(LEFT(G185,3)="INC",VLOOKUP(VALUE(RIGHT(G185,3)),#REF!,5,FALSE),IF(LEFT(G185,3)="ELE",VLOOKUP(VALUE(RIGHT(G185,3)),#REF!,5,FALSE),IF(LEFT(G185,3)="CAB",VLOOKUP(VALUE(RIGHT(G185,3)),'ADM-COMP'!B:J,5,FALSE),IF(LEFT(G185,3)="SEG",VLOOKUP(VALUE(RIGHT(G185,3)),#REF!,5,FALSE),IF(LEFT(G185,3)="CLI",VLOOKUP(VALUE(RIGHT(G185,3)),#REF!,5,FALSE),IF(LEFT(G185,4)="IMPL",VLOOKUP(VALUE(RIGHT(G185,3)),#REF!,5,FALSE),IF(LEFT(G185,4)="SPDA",VLOOKUP(VALUE(RIGHT(G185,3)),'SPDA-COMP'!B:J,5,FALSE),IF(LEFT(G185,4)="SDAI",VLOOKUP(VALUE(RIGHT(G185,3)),#REF!,5,FALSE),IF(LEFT(G185,5)="IMPER",VLOOKUP(VALUE(RIGHT(G185,3)),#REF!,5,FALSE),IF(LEFT(G185,5)="LABOR",VLOOKUP(VALUE(RIGHT(G185,6)),#REF!,6,FALSE))))))))))))))))</f>
        <v>#REF!</v>
      </c>
      <c r="D185" s="74" t="e">
        <f>ROUND(VLOOKUP(A185,#REF!,8,FALSE),2)</f>
        <v>#REF!</v>
      </c>
      <c r="E185" s="74" t="e">
        <f>IF(LEFT(G185,3)="ARQ",VLOOKUP(VALUE(RIGHT(G185,3)),#REF!,9,FALSE),IF(LEFT(G185,3)="INS",VLOOKUP(VALUE(RIGHT(G185,3)),#REF!,9,FALSE),IF(LEFT(G185,3)="SCE",VLOOKUP(VALUE(RIGHT(G185,3)),#REF!,9,FALSE),IF(LEFT(G185,3)="EST",VLOOKUP(VALUE(RIGHT(G185,3)),#REF!,9,FALSE),IF(LEFT(G185,3)="HID",VLOOKUP(VALUE(RIGHT(G185,3)),#REF!,9,FALSE),IF(LEFT(G185,3)="INC",VLOOKUP(VALUE(RIGHT(G185,3)),#REF!,9,FALSE),IF(LEFT(G185,3)="ELE",VLOOKUP(VALUE(RIGHT(G185,3)),#REF!,9,FALSE),IF(LEFT(G185,3)="CAB",VLOOKUP(VALUE(RIGHT(G185,3)),'ADM-COMP'!B:J,9,FALSE),IF(LEFT(G185,3)="SEG",VLOOKUP(VALUE(RIGHT(G185,3)),#REF!,9,FALSE),IF(LEFT(G185,3)="CLI",VLOOKUP(VALUE(RIGHT(G185,3)),#REF!,9,FALSE),IF(LEFT(G185,4)="IMPL",VLOOKUP(VALUE(RIGHT(G185,3)),#REF!,9,FALSE),IF(LEFT(G185,4)="SPDA",VLOOKUP(VALUE(RIGHT(G185,3)),'SPDA-COMP'!B:J,9,FALSE),IF(LEFT(G185,4)="SDAI",VLOOKUP(VALUE(RIGHT(G185,3)),#REF!,9,FALSE),IF(LEFT(G185,5)="IMPER",VLOOKUP(VALUE(RIGHT(G185,3)),#REF!,9,FALSE),IF(LEFT(G185,5)="LABOR",VLOOKUP(VALUE(RIGHT(G185,6)),#REF!,4,FALSE))))))))))))))))</f>
        <v>#REF!</v>
      </c>
      <c r="F185" s="31" t="e">
        <f t="shared" si="2"/>
        <v>#REF!</v>
      </c>
      <c r="G185" s="152" t="s">
        <v>1278</v>
      </c>
      <c r="H185" s="51"/>
    </row>
    <row r="186" spans="1:8" s="103" customFormat="1">
      <c r="A186" s="100" t="s">
        <v>287</v>
      </c>
      <c r="B186" s="29" t="e">
        <f>IF(LEFT(G186,3)="ARQ",VLOOKUP(VALUE(RIGHT(G186,3)),#REF!,4,FALSE),IF(LEFT(G186,3)="SCI",VLOOKUP(VALUE(RIGHT(G186,3)),#REF!,4,FALSE),IF(LEFT(G186,3)="SCE",VLOOKUP(VALUE(RIGHT(G186,3)),#REF!,4,FALSE),IF(LEFT(G186,3)="EST",VLOOKUP(VALUE(RIGHT(G186,3)),#REF!,4,FALSE),IF(LEFT(G186,3)="HID",VLOOKUP(VALUE(RIGHT(G186,3)),#REF!,4,FALSE),IF(LEFT(G186,3)="INC",VLOOKUP(VALUE(RIGHT(G186,3)),#REF!,4,FALSE),IF(LEFT(G186,3)="ELE",VLOOKUP(VALUE(RIGHT(G186,3)),#REF!,4,FALSE),IF(LEFT(G186,3)="CAB",VLOOKUP(VALUE(RIGHT(G186,3)),'ADM-COMP'!B:J,4,FALSE),IF(LEFT(G186,3)="SEG",VLOOKUP(VALUE(RIGHT(G186,3)),#REF!,4,FALSE),IF(LEFT(G186,3)="CLI",VLOOKUP(VALUE(RIGHT(G186,3)),#REF!,4,FALSE),IF(LEFT(G186,4)="IMPL",VLOOKUP(VALUE(RIGHT(G186,3)),#REF!,4,FALSE),IF(LEFT(G186,4)="SPDA",VLOOKUP(VALUE(RIGHT(G186,3)),'SPDA-COMP'!B:J,4,FALSE),IF(LEFT(G186,4)="SDAI",VLOOKUP(VALUE(RIGHT(G186,3)),#REF!,4,FALSE),IF(LEFT(G186,5)="IMPER",VLOOKUP(VALUE(RIGHT(G186,3)),#REF!,4,FALSE),IF(LEFT(G186,5)="LABOR",VLOOKUP(VALUE(RIGHT(G186,6)),#REF!,5,FALSE))))))))))))))))</f>
        <v>#REF!</v>
      </c>
      <c r="C186" s="30" t="e">
        <f>IF(LEFT(G186,3)="ARQ",VLOOKUP(VALUE(RIGHT(G186,3)),#REF!,5,FALSE),IF(LEFT(G186,3)="SCI",VLOOKUP(VALUE(RIGHT(G186,3)),#REF!,5,FALSE),IF(LEFT(G186,3)="SCE",VLOOKUP(VALUE(RIGHT(G186,3)),#REF!,5,FALSE),IF(LEFT(G186,3)="EST",VLOOKUP(VALUE(RIGHT(G186,3)),#REF!,5,FALSE),IF(LEFT(G186,3)="HID",VLOOKUP(VALUE(RIGHT(G186,3)),#REF!,5,FALSE),IF(LEFT(G186,3)="INC",VLOOKUP(VALUE(RIGHT(G186,3)),#REF!,5,FALSE),IF(LEFT(G186,3)="ELE",VLOOKUP(VALUE(RIGHT(G186,3)),#REF!,5,FALSE),IF(LEFT(G186,3)="CAB",VLOOKUP(VALUE(RIGHT(G186,3)),'ADM-COMP'!B:J,5,FALSE),IF(LEFT(G186,3)="SEG",VLOOKUP(VALUE(RIGHT(G186,3)),#REF!,5,FALSE),IF(LEFT(G186,3)="CLI",VLOOKUP(VALUE(RIGHT(G186,3)),#REF!,5,FALSE),IF(LEFT(G186,4)="IMPL",VLOOKUP(VALUE(RIGHT(G186,3)),#REF!,5,FALSE),IF(LEFT(G186,4)="SPDA",VLOOKUP(VALUE(RIGHT(G186,3)),'SPDA-COMP'!B:J,5,FALSE),IF(LEFT(G186,4)="SDAI",VLOOKUP(VALUE(RIGHT(G186,3)),#REF!,5,FALSE),IF(LEFT(G186,5)="IMPER",VLOOKUP(VALUE(RIGHT(G186,3)),#REF!,5,FALSE),IF(LEFT(G186,5)="LABOR",VLOOKUP(VALUE(RIGHT(G186,6)),#REF!,6,FALSE))))))))))))))))</f>
        <v>#REF!</v>
      </c>
      <c r="D186" s="74" t="e">
        <f>ROUND(VLOOKUP(A186,#REF!,8,FALSE),2)</f>
        <v>#REF!</v>
      </c>
      <c r="E186" s="130" t="e">
        <f>IF(LEFT(G186,3)="ARQ",VLOOKUP(VALUE(RIGHT(G186,3)),#REF!,9,FALSE),IF(LEFT(G186,3)="SCI",VLOOKUP(VALUE(RIGHT(G186,3)),#REF!,9,FALSE),IF(LEFT(G186,3)="SCE",VLOOKUP(VALUE(RIGHT(G186,3)),#REF!,9,FALSE),IF(LEFT(G186,3)="EST",VLOOKUP(VALUE(RIGHT(G186,3)),#REF!,9,FALSE),IF(LEFT(G186,3)="HID",VLOOKUP(VALUE(RIGHT(G186,3)),#REF!,9,FALSE),IF(LEFT(G186,3)="INC",VLOOKUP(VALUE(RIGHT(G186,3)),#REF!,9,FALSE),IF(LEFT(G186,3)="ELE",VLOOKUP(VALUE(RIGHT(G186,3)),#REF!,9,FALSE),IF(LEFT(G186,3)="CAB",VLOOKUP(VALUE(RIGHT(G186,3)),'ADM-COMP'!B:J,9,FALSE),IF(LEFT(G186,3)="SEG",VLOOKUP(VALUE(RIGHT(G186,3)),#REF!,9,FALSE),IF(LEFT(G186,3)="CLI",VLOOKUP(VALUE(RIGHT(G186,3)),#REF!,9,FALSE),IF(LEFT(G186,4)="IMPL",VLOOKUP(VALUE(RIGHT(G186,3)),#REF!,9,FALSE),IF(LEFT(G186,4)="SPDA",VLOOKUP(VALUE(RIGHT(G186,3)),'SPDA-COMP'!B:J,9,FALSE),IF(LEFT(G186,4)="SDAI",VLOOKUP(VALUE(RIGHT(G186,3)),#REF!,9,FALSE),IF(LEFT(G186,5)="IMPER",VLOOKUP(VALUE(RIGHT(G186,3)),#REF!,9,FALSE),IF(LEFT(G186,5)="LABOR",VLOOKUP(VALUE(RIGHT(G186,6)),#REF!,4,FALSE))))))))))))))))</f>
        <v>#REF!</v>
      </c>
      <c r="F186" s="31" t="e">
        <f t="shared" si="2"/>
        <v>#REF!</v>
      </c>
      <c r="G186" s="152" t="s">
        <v>191</v>
      </c>
      <c r="H186" s="102"/>
    </row>
    <row r="187" spans="1:8" s="11" customFormat="1">
      <c r="A187" s="100" t="s">
        <v>666</v>
      </c>
      <c r="B187" s="86" t="e">
        <f>IF(LEFT(G187,3)="ARQ",VLOOKUP(VALUE(RIGHT(G187,3)),#REF!,4,FALSE),IF(LEFT(G187,3)="SCI",VLOOKUP(VALUE(RIGHT(G187,3)),#REF!,4,FALSE),IF(LEFT(G187,3)="SCE",VLOOKUP(VALUE(RIGHT(G187,3)),#REF!,4,FALSE),IF(LEFT(G187,3)="EST",VLOOKUP(VALUE(RIGHT(G187,3)),#REF!,4,FALSE),IF(LEFT(G187,3)="HID",VLOOKUP(VALUE(RIGHT(G187,3)),#REF!,4,FALSE),IF(LEFT(G187,3)="INC",VLOOKUP(VALUE(RIGHT(G187,3)),#REF!,4,FALSE),IF(LEFT(G187,3)="ELE",VLOOKUP(VALUE(RIGHT(G187,3)),#REF!,4,FALSE),IF(LEFT(G187,3)="CAB",VLOOKUP(VALUE(RIGHT(G187,3)),'ADM-COMP'!B:J,4,FALSE),IF(LEFT(G187,3)="SEG",VLOOKUP(VALUE(RIGHT(G187,3)),#REF!,4,FALSE),IF(LEFT(G187,3)="CLI",VLOOKUP(VALUE(RIGHT(G187,3)),#REF!,4,FALSE),IF(LEFT(G187,4)="IMPL",VLOOKUP(VALUE(RIGHT(G187,3)),#REF!,4,FALSE),IF(LEFT(G187,4)="SPDA",VLOOKUP(VALUE(RIGHT(G187,3)),'SPDA-COMP'!B:J,4,FALSE),IF(LEFT(G187,4)="SDAI",VLOOKUP(VALUE(RIGHT(G187,3)),#REF!,4,FALSE),IF(LEFT(G187,5)="IMPER",VLOOKUP(VALUE(RIGHT(G187,3)),#REF!,4,FALSE),IF(LEFT(G187,5)="LABOR",VLOOKUP(VALUE(RIGHT(G187,6)),#REF!,5,FALSE))))))))))))))))</f>
        <v>#REF!</v>
      </c>
      <c r="C187" s="30" t="e">
        <f>IF(LEFT(G187,3)="ARQ",VLOOKUP(VALUE(RIGHT(G187,3)),#REF!,5,FALSE),IF(LEFT(G187,3)="SCI",VLOOKUP(VALUE(RIGHT(G187,3)),#REF!,5,FALSE),IF(LEFT(G187,3)="SCE",VLOOKUP(VALUE(RIGHT(G187,3)),#REF!,5,FALSE),IF(LEFT(G187,3)="EST",VLOOKUP(VALUE(RIGHT(G187,3)),#REF!,5,FALSE),IF(LEFT(G187,3)="HID",VLOOKUP(VALUE(RIGHT(G187,3)),#REF!,5,FALSE),IF(LEFT(G187,3)="INC",VLOOKUP(VALUE(RIGHT(G187,3)),#REF!,5,FALSE),IF(LEFT(G187,3)="ELE",VLOOKUP(VALUE(RIGHT(G187,3)),#REF!,5,FALSE),IF(LEFT(G187,3)="CAB",VLOOKUP(VALUE(RIGHT(G187,3)),'ADM-COMP'!B:J,5,FALSE),IF(LEFT(G187,3)="SEG",VLOOKUP(VALUE(RIGHT(G187,3)),#REF!,5,FALSE),IF(LEFT(G187,3)="CLI",VLOOKUP(VALUE(RIGHT(G187,3)),#REF!,5,FALSE),IF(LEFT(G187,4)="IMPL",VLOOKUP(VALUE(RIGHT(G187,3)),#REF!,5,FALSE),IF(LEFT(G187,4)="SPDA",VLOOKUP(VALUE(RIGHT(G187,3)),'SPDA-COMP'!B:J,5,FALSE),IF(LEFT(G187,4)="SDAI",VLOOKUP(VALUE(RIGHT(G187,3)),#REF!,5,FALSE),IF(LEFT(G187,5)="IMPER",VLOOKUP(VALUE(RIGHT(G187,3)),#REF!,5,FALSE),IF(LEFT(G187,5)="LABOR",VLOOKUP(VALUE(RIGHT(G187,6)),#REF!,6,FALSE))))))))))))))))</f>
        <v>#REF!</v>
      </c>
      <c r="D187" s="74" t="e">
        <f>ROUND(VLOOKUP(A187,#REF!,8,FALSE),2)</f>
        <v>#REF!</v>
      </c>
      <c r="E187" s="74" t="e">
        <f>IF(LEFT(G187,3)="ARQ",VLOOKUP(VALUE(RIGHT(G187,3)),#REF!,9,FALSE),IF(LEFT(G187,3)="SCI",VLOOKUP(VALUE(RIGHT(G187,3)),#REF!,9,FALSE),IF(LEFT(G187,3)="SCE",VLOOKUP(VALUE(RIGHT(G187,3)),#REF!,9,FALSE),IF(LEFT(G187,3)="EST",VLOOKUP(VALUE(RIGHT(G187,3)),#REF!,9,FALSE),IF(LEFT(G187,3)="HID",VLOOKUP(VALUE(RIGHT(G187,3)),#REF!,9,FALSE),IF(LEFT(G187,3)="INC",VLOOKUP(VALUE(RIGHT(G187,3)),#REF!,9,FALSE),IF(LEFT(G187,3)="ELE",VLOOKUP(VALUE(RIGHT(G187,3)),#REF!,9,FALSE),IF(LEFT(G187,3)="CAB",VLOOKUP(VALUE(RIGHT(G187,3)),'ADM-COMP'!B:J,9,FALSE),IF(LEFT(G187,3)="SEG",VLOOKUP(VALUE(RIGHT(G187,3)),#REF!,9,FALSE),IF(LEFT(G187,3)="CLI",VLOOKUP(VALUE(RIGHT(G187,3)),#REF!,9,FALSE),IF(LEFT(G187,4)="IMPL",VLOOKUP(VALUE(RIGHT(G187,3)),#REF!,9,FALSE),IF(LEFT(G187,4)="SPDA",VLOOKUP(VALUE(RIGHT(G187,3)),'SPDA-COMP'!B:J,9,FALSE),IF(LEFT(G187,4)="SDAI",VLOOKUP(VALUE(RIGHT(G187,3)),#REF!,9,FALSE),IF(LEFT(G187,5)="IMPER",VLOOKUP(VALUE(RIGHT(G187,3)),#REF!,9,FALSE),IF(LEFT(G187,5)="LABOR",VLOOKUP(VALUE(RIGHT(G187,6)),#REF!,4,FALSE))))))))))))))))</f>
        <v>#REF!</v>
      </c>
      <c r="F187" s="31" t="e">
        <f t="shared" si="2"/>
        <v>#REF!</v>
      </c>
      <c r="G187" s="152" t="s">
        <v>706</v>
      </c>
      <c r="H187" s="51"/>
    </row>
    <row r="188" spans="1:8" s="11" customFormat="1">
      <c r="A188" s="140" t="s">
        <v>1057</v>
      </c>
      <c r="B188" s="29" t="e">
        <f>IF(LEFT(G188,3)="ARQ",VLOOKUP(VALUE(RIGHT(G188,3)),#REF!,4,FALSE),IF(LEFT(G188,3)="SCI",VLOOKUP(VALUE(RIGHT(G188,3)),#REF!,4,FALSE),IF(LEFT(G188,3)="SCE",VLOOKUP(VALUE(RIGHT(G188,3)),#REF!,4,FALSE),IF(LEFT(G188,3)="EST",VLOOKUP(VALUE(RIGHT(G188,3)),#REF!,4,FALSE),IF(LEFT(G188,3)="HID",VLOOKUP(VALUE(RIGHT(G188,3)),#REF!,4,FALSE),IF(LEFT(G188,3)="INC",VLOOKUP(VALUE(RIGHT(G188,3)),#REF!,4,FALSE),IF(LEFT(G188,3)="ELE",VLOOKUP(VALUE(RIGHT(G188,3)),#REF!,4,FALSE),IF(LEFT(G188,3)="CAB",VLOOKUP(VALUE(RIGHT(G188,3)),'ADM-COMP'!B:J,4,FALSE),IF(LEFT(G188,3)="SEG",VLOOKUP(VALUE(RIGHT(G188,3)),#REF!,4,FALSE),IF(LEFT(G188,3)="CLI",VLOOKUP(VALUE(RIGHT(G188,3)),#REF!,4,FALSE),IF(LEFT(G188,4)="IMPL",VLOOKUP(VALUE(RIGHT(G188,3)),#REF!,4,FALSE),IF(LEFT(G188,4)="SPDA",VLOOKUP(VALUE(RIGHT(G188,3)),'SPDA-COMP'!B:J,4,FALSE),IF(LEFT(G188,4)="SDAI",VLOOKUP(VALUE(RIGHT(G188,3)),#REF!,4,FALSE),IF(LEFT(G188,5)="IMPER",VLOOKUP(VALUE(RIGHT(G188,3)),#REF!,4,FALSE),IF(LEFT(G188,5)="LABOR",VLOOKUP(VALUE(RIGHT(G188,6)),#REF!,5,FALSE))))))))))))))))</f>
        <v>#REF!</v>
      </c>
      <c r="C188" s="30" t="e">
        <f>IF(LEFT(G188,3)="ARQ",VLOOKUP(VALUE(RIGHT(G188,3)),#REF!,5,FALSE),IF(LEFT(G188,3)="SCI",VLOOKUP(VALUE(RIGHT(G188,3)),#REF!,5,FALSE),IF(LEFT(G188,3)="SCE",VLOOKUP(VALUE(RIGHT(G188,3)),#REF!,5,FALSE),IF(LEFT(G188,3)="EST",VLOOKUP(VALUE(RIGHT(G188,3)),#REF!,5,FALSE),IF(LEFT(G188,3)="HID",VLOOKUP(VALUE(RIGHT(G188,3)),#REF!,5,FALSE),IF(LEFT(G188,3)="INC",VLOOKUP(VALUE(RIGHT(G188,3)),#REF!,5,FALSE),IF(LEFT(G188,3)="ELE",VLOOKUP(VALUE(RIGHT(G188,3)),#REF!,5,FALSE),IF(LEFT(G188,3)="CAB",VLOOKUP(VALUE(RIGHT(G188,3)),'ADM-COMP'!B:J,5,FALSE),IF(LEFT(G188,3)="SEG",VLOOKUP(VALUE(RIGHT(G188,3)),#REF!,5,FALSE),IF(LEFT(G188,3)="CLI",VLOOKUP(VALUE(RIGHT(G188,3)),#REF!,5,FALSE),IF(LEFT(G188,4)="IMPL",VLOOKUP(VALUE(RIGHT(G188,3)),#REF!,5,FALSE),IF(LEFT(G188,4)="SPDA",VLOOKUP(VALUE(RIGHT(G188,3)),'SPDA-COMP'!B:J,5,FALSE),IF(LEFT(G188,4)="SDAI",VLOOKUP(VALUE(RIGHT(G188,3)),#REF!,5,FALSE),IF(LEFT(G188,5)="IMPER",VLOOKUP(VALUE(RIGHT(G188,3)),#REF!,5,FALSE),IF(LEFT(G188,5)="LABOR",VLOOKUP(VALUE(RIGHT(G188,6)),#REF!,6,FALSE))))))))))))))))</f>
        <v>#REF!</v>
      </c>
      <c r="D188" s="74" t="e">
        <f>ROUND(VLOOKUP(A188,#REF!,8,FALSE),2)</f>
        <v>#REF!</v>
      </c>
      <c r="E188" s="74" t="e">
        <f>IF(LEFT(G188,3)="ARQ",VLOOKUP(VALUE(RIGHT(G188,3)),#REF!,9,FALSE),IF(LEFT(G188,3)="SCI",VLOOKUP(VALUE(RIGHT(G188,3)),#REF!,9,FALSE),IF(LEFT(G188,3)="SCE",VLOOKUP(VALUE(RIGHT(G188,3)),#REF!,9,FALSE),IF(LEFT(G188,3)="EST",VLOOKUP(VALUE(RIGHT(G188,3)),#REF!,9,FALSE),IF(LEFT(G188,3)="HID",VLOOKUP(VALUE(RIGHT(G188,3)),#REF!,9,FALSE),IF(LEFT(G188,3)="INC",VLOOKUP(VALUE(RIGHT(G188,3)),#REF!,9,FALSE),IF(LEFT(G188,3)="ELE",VLOOKUP(VALUE(RIGHT(G188,3)),#REF!,9,FALSE),IF(LEFT(G188,3)="CAB",VLOOKUP(VALUE(RIGHT(G188,3)),'ADM-COMP'!B:J,9,FALSE),IF(LEFT(G188,3)="SEG",VLOOKUP(VALUE(RIGHT(G188,3)),#REF!,9,FALSE),IF(LEFT(G188,3)="CLI",VLOOKUP(VALUE(RIGHT(G188,3)),#REF!,9,FALSE),IF(LEFT(G188,4)="IMPL",VLOOKUP(VALUE(RIGHT(G188,3)),#REF!,9,FALSE),IF(LEFT(G188,4)="SPDA",VLOOKUP(VALUE(RIGHT(G188,3)),'SPDA-COMP'!B:J,9,FALSE),IF(LEFT(G188,4)="SDAI",VLOOKUP(VALUE(RIGHT(G188,3)),#REF!,9,FALSE),IF(LEFT(G188,5)="IMPER",VLOOKUP(VALUE(RIGHT(G188,3)),#REF!,9,FALSE),IF(LEFT(G188,5)="LABOR",VLOOKUP(VALUE(RIGHT(G188,6)),#REF!,4,FALSE))))))))))))))))</f>
        <v>#REF!</v>
      </c>
      <c r="F188" s="31" t="e">
        <f t="shared" si="2"/>
        <v>#REF!</v>
      </c>
      <c r="G188" s="152" t="s">
        <v>1086</v>
      </c>
      <c r="H188" s="51"/>
    </row>
    <row r="189" spans="1:8" s="11" customFormat="1">
      <c r="A189" s="37" t="s">
        <v>237</v>
      </c>
      <c r="B189" s="29" t="e">
        <f>IF(LEFT(G189,3)="ARQ",VLOOKUP(VALUE(RIGHT(G189,3)),#REF!,4,FALSE),IF(LEFT(G189,3)="SCI",VLOOKUP(VALUE(RIGHT(G189,3)),#REF!,4,FALSE),IF(LEFT(G189,3)="SCE",VLOOKUP(VALUE(RIGHT(G189,3)),#REF!,4,FALSE),IF(LEFT(G189,3)="EST",VLOOKUP(VALUE(RIGHT(G189,3)),#REF!,4,FALSE),IF(LEFT(G189,3)="HID",VLOOKUP(VALUE(RIGHT(G189,3)),#REF!,4,FALSE),IF(LEFT(G189,3)="INC",VLOOKUP(VALUE(RIGHT(G189,3)),#REF!,4,FALSE),IF(LEFT(G189,3)="ELE",VLOOKUP(VALUE(RIGHT(G189,3)),#REF!,4,FALSE),IF(LEFT(G189,3)="CAB",VLOOKUP(VALUE(RIGHT(G189,3)),'ADM-COMP'!B:J,4,FALSE),IF(LEFT(G189,3)="SEG",VLOOKUP(VALUE(RIGHT(G189,3)),#REF!,4,FALSE),IF(LEFT(G189,3)="CLI",VLOOKUP(VALUE(RIGHT(G189,3)),#REF!,4,FALSE),IF(LEFT(G189,4)="IMPL",VLOOKUP(VALUE(RIGHT(G189,3)),#REF!,4,FALSE),IF(LEFT(G189,4)="SPDA",VLOOKUP(VALUE(RIGHT(G189,3)),'SPDA-COMP'!B:J,4,FALSE),IF(LEFT(G189,4)="SDAI",VLOOKUP(VALUE(RIGHT(G189,3)),#REF!,4,FALSE),IF(LEFT(G189,5)="IMPER",VLOOKUP(VALUE(RIGHT(G189,3)),#REF!,4,FALSE),IF(LEFT(G189,5)="LABOR",VLOOKUP(VALUE(RIGHT(G189,6)),#REF!,5,FALSE))))))))))))))))</f>
        <v>#REF!</v>
      </c>
      <c r="C189" s="30" t="e">
        <f>IF(LEFT(G189,3)="ARQ",VLOOKUP(VALUE(RIGHT(G189,3)),#REF!,5,FALSE),IF(LEFT(G189,3)="SCI",VLOOKUP(VALUE(RIGHT(G189,3)),#REF!,5,FALSE),IF(LEFT(G189,3)="SCE",VLOOKUP(VALUE(RIGHT(G189,3)),#REF!,5,FALSE),IF(LEFT(G189,3)="EST",VLOOKUP(VALUE(RIGHT(G189,3)),#REF!,5,FALSE),IF(LEFT(G189,3)="HID",VLOOKUP(VALUE(RIGHT(G189,3)),#REF!,5,FALSE),IF(LEFT(G189,3)="INC",VLOOKUP(VALUE(RIGHT(G189,3)),#REF!,5,FALSE),IF(LEFT(G189,3)="ELE",VLOOKUP(VALUE(RIGHT(G189,3)),#REF!,5,FALSE),IF(LEFT(G189,3)="CAB",VLOOKUP(VALUE(RIGHT(G189,3)),'ADM-COMP'!B:J,5,FALSE),IF(LEFT(G189,3)="SEG",VLOOKUP(VALUE(RIGHT(G189,3)),#REF!,5,FALSE),IF(LEFT(G189,3)="CLI",VLOOKUP(VALUE(RIGHT(G189,3)),#REF!,5,FALSE),IF(LEFT(G189,4)="IMPL",VLOOKUP(VALUE(RIGHT(G189,3)),#REF!,5,FALSE),IF(LEFT(G189,4)="SPDA",VLOOKUP(VALUE(RIGHT(G189,3)),'SPDA-COMP'!B:J,5,FALSE),IF(LEFT(G189,4)="SDAI",VLOOKUP(VALUE(RIGHT(G189,3)),#REF!,5,FALSE),IF(LEFT(G189,5)="IMPER",VLOOKUP(VALUE(RIGHT(G189,3)),#REF!,5,FALSE),IF(LEFT(G189,5)="LABOR",VLOOKUP(VALUE(RIGHT(G189,6)),#REF!,6,FALSE))))))))))))))))</f>
        <v>#REF!</v>
      </c>
      <c r="D189" s="74" t="e">
        <f>ROUND(VLOOKUP(A189,#REF!,8,FALSE),2)</f>
        <v>#REF!</v>
      </c>
      <c r="E189" s="74" t="e">
        <f>IF(LEFT(G189,3)="ARQ",VLOOKUP(VALUE(RIGHT(G189,3)),#REF!,9,FALSE),IF(LEFT(G189,3)="SCI",VLOOKUP(VALUE(RIGHT(G189,3)),#REF!,9,FALSE),IF(LEFT(G189,3)="SCE",VLOOKUP(VALUE(RIGHT(G189,3)),#REF!,9,FALSE),IF(LEFT(G189,3)="EST",VLOOKUP(VALUE(RIGHT(G189,3)),#REF!,9,FALSE),IF(LEFT(G189,3)="HID",VLOOKUP(VALUE(RIGHT(G189,3)),#REF!,9,FALSE),IF(LEFT(G189,3)="INC",VLOOKUP(VALUE(RIGHT(G189,3)),#REF!,9,FALSE),IF(LEFT(G189,3)="ELE",VLOOKUP(VALUE(RIGHT(G189,3)),#REF!,9,FALSE),IF(LEFT(G189,3)="CAB",VLOOKUP(VALUE(RIGHT(G189,3)),'ADM-COMP'!B:J,9,FALSE),IF(LEFT(G189,3)="SEG",VLOOKUP(VALUE(RIGHT(G189,3)),#REF!,9,FALSE),IF(LEFT(G189,3)="CLI",VLOOKUP(VALUE(RIGHT(G189,3)),#REF!,9,FALSE),IF(LEFT(G189,4)="IMPL",VLOOKUP(VALUE(RIGHT(G189,3)),#REF!,9,FALSE),IF(LEFT(G189,4)="SPDA",VLOOKUP(VALUE(RIGHT(G189,3)),'SPDA-COMP'!B:J,9,FALSE),IF(LEFT(G189,4)="SDAI",VLOOKUP(VALUE(RIGHT(G189,3)),#REF!,9,FALSE),IF(LEFT(G189,5)="IMPER",VLOOKUP(VALUE(RIGHT(G189,3)),#REF!,9,FALSE),IF(LEFT(G189,5)="LABOR",VLOOKUP(VALUE(RIGHT(G189,6)),#REF!,4,FALSE))))))))))))))))</f>
        <v>#REF!</v>
      </c>
      <c r="F189" s="31" t="e">
        <f t="shared" si="2"/>
        <v>#REF!</v>
      </c>
      <c r="G189" s="38" t="s">
        <v>1369</v>
      </c>
      <c r="H189" s="51"/>
    </row>
    <row r="190" spans="1:8" s="11" customFormat="1">
      <c r="A190" s="100" t="s">
        <v>1316</v>
      </c>
      <c r="B190" s="29" t="e">
        <f>IF(LEFT(G190,3)="ARQ",VLOOKUP(VALUE(RIGHT(G190,3)),#REF!,4,FALSE),IF(LEFT(G190,3)="SCI",VLOOKUP(VALUE(RIGHT(G190,3)),#REF!,4,FALSE),IF(LEFT(G190,3)="SCE",VLOOKUP(VALUE(RIGHT(G190,3)),#REF!,4,FALSE),IF(LEFT(G190,3)="EST",VLOOKUP(VALUE(RIGHT(G190,3)),#REF!,4,FALSE),IF(LEFT(G190,3)="HID",VLOOKUP(VALUE(RIGHT(G190,3)),#REF!,4,FALSE),IF(LEFT(G190,3)="INC",VLOOKUP(VALUE(RIGHT(G190,3)),#REF!,4,FALSE),IF(LEFT(G190,3)="ELE",VLOOKUP(VALUE(RIGHT(G190,3)),#REF!,4,FALSE),IF(LEFT(G190,3)="CAB",VLOOKUP(VALUE(RIGHT(G190,3)),'ADM-COMP'!B:J,4,FALSE),IF(LEFT(G190,3)="SEG",VLOOKUP(VALUE(RIGHT(G190,3)),#REF!,4,FALSE),IF(LEFT(G190,3)="CLI",VLOOKUP(VALUE(RIGHT(G190,3)),#REF!,4,FALSE),IF(LEFT(G190,4)="IMPL",VLOOKUP(VALUE(RIGHT(G190,3)),#REF!,4,FALSE),IF(LEFT(G190,4)="SPDA",VLOOKUP(VALUE(RIGHT(G190,3)),'SPDA-COMP'!B:J,4,FALSE),IF(LEFT(G190,4)="SDAI",VLOOKUP(VALUE(RIGHT(G190,3)),#REF!,4,FALSE),IF(LEFT(G190,5)="IMPER",VLOOKUP(VALUE(RIGHT(G190,3)),#REF!,4,FALSE),IF(LEFT(G190,5)="LABOR",VLOOKUP(VALUE(RIGHT(G190,6)),#REF!,5,FALSE))))))))))))))))</f>
        <v>#REF!</v>
      </c>
      <c r="C190" s="30" t="e">
        <f>IF(LEFT(G190,3)="ARQ",VLOOKUP(VALUE(RIGHT(G190,3)),#REF!,5,FALSE),IF(LEFT(G190,3)="SCI",VLOOKUP(VALUE(RIGHT(G190,3)),#REF!,5,FALSE),IF(LEFT(G190,3)="SCE",VLOOKUP(VALUE(RIGHT(G190,3)),#REF!,5,FALSE),IF(LEFT(G190,3)="EST",VLOOKUP(VALUE(RIGHT(G190,3)),#REF!,5,FALSE),IF(LEFT(G190,3)="HID",VLOOKUP(VALUE(RIGHT(G190,3)),#REF!,5,FALSE),IF(LEFT(G190,3)="INC",VLOOKUP(VALUE(RIGHT(G190,3)),#REF!,5,FALSE),IF(LEFT(G190,3)="ELE",VLOOKUP(VALUE(RIGHT(G190,3)),#REF!,5,FALSE),IF(LEFT(G190,3)="CAB",VLOOKUP(VALUE(RIGHT(G190,3)),'ADM-COMP'!B:J,5,FALSE),IF(LEFT(G190,3)="SEG",VLOOKUP(VALUE(RIGHT(G190,3)),#REF!,5,FALSE),IF(LEFT(G190,3)="CLI",VLOOKUP(VALUE(RIGHT(G190,3)),#REF!,5,FALSE),IF(LEFT(G190,4)="IMPL",VLOOKUP(VALUE(RIGHT(G190,3)),#REF!,5,FALSE),IF(LEFT(G190,4)="SPDA",VLOOKUP(VALUE(RIGHT(G190,3)),'SPDA-COMP'!B:J,5,FALSE),IF(LEFT(G190,4)="SDAI",VLOOKUP(VALUE(RIGHT(G190,3)),#REF!,5,FALSE),IF(LEFT(G190,5)="IMPER",VLOOKUP(VALUE(RIGHT(G190,3)),#REF!,5,FALSE),IF(LEFT(G190,5)="LABOR",VLOOKUP(VALUE(RIGHT(G190,6)),#REF!,6,FALSE))))))))))))))))</f>
        <v>#REF!</v>
      </c>
      <c r="D190" s="74" t="e">
        <f>ROUND(VLOOKUP(A190,#REF!,8,FALSE),2)</f>
        <v>#REF!</v>
      </c>
      <c r="E190" s="74" t="e">
        <f>IF(LEFT(G190,3)="ARQ",VLOOKUP(VALUE(RIGHT(G190,3)),#REF!,9,FALSE),IF(LEFT(G190,3)="SCI",VLOOKUP(VALUE(RIGHT(G190,3)),#REF!,9,FALSE),IF(LEFT(G190,3)="SCE",VLOOKUP(VALUE(RIGHT(G190,3)),#REF!,9,FALSE),IF(LEFT(G190,3)="EST",VLOOKUP(VALUE(RIGHT(G190,3)),#REF!,9,FALSE),IF(LEFT(G190,3)="HID",VLOOKUP(VALUE(RIGHT(G190,3)),#REF!,9,FALSE),IF(LEFT(G190,3)="INC",VLOOKUP(VALUE(RIGHT(G190,3)),#REF!,9,FALSE),IF(LEFT(G190,3)="ELE",VLOOKUP(VALUE(RIGHT(G190,3)),#REF!,9,FALSE),IF(LEFT(G190,3)="CAB",VLOOKUP(VALUE(RIGHT(G190,3)),'ADM-COMP'!B:J,9,FALSE),IF(LEFT(G190,3)="SEG",VLOOKUP(VALUE(RIGHT(G190,3)),#REF!,9,FALSE),IF(LEFT(G190,3)="CLI",VLOOKUP(VALUE(RIGHT(G190,3)),#REF!,9,FALSE),IF(LEFT(G190,4)="IMPL",VLOOKUP(VALUE(RIGHT(G190,3)),#REF!,9,FALSE),IF(LEFT(G190,4)="SPDA",VLOOKUP(VALUE(RIGHT(G190,3)),'SPDA-COMP'!B:J,9,FALSE),IF(LEFT(G190,4)="SDAI",VLOOKUP(VALUE(RIGHT(G190,3)),#REF!,9,FALSE),IF(LEFT(G190,5)="IMPER",VLOOKUP(VALUE(RIGHT(G190,3)),#REF!,9,FALSE),IF(LEFT(G190,5)="LABOR",VLOOKUP(VALUE(RIGHT(G190,6)),#REF!,4,FALSE))))))))))))))))</f>
        <v>#REF!</v>
      </c>
      <c r="F190" s="31" t="e">
        <f t="shared" si="2"/>
        <v>#REF!</v>
      </c>
      <c r="G190" s="152" t="s">
        <v>1322</v>
      </c>
      <c r="H190" s="51"/>
    </row>
    <row r="191" spans="1:8" s="11" customFormat="1" ht="38.25">
      <c r="A191" s="100" t="s">
        <v>428</v>
      </c>
      <c r="B191" s="29" t="e">
        <f>IF(LEFT(G191,3)="ARQ",VLOOKUP(VALUE(RIGHT(G191,3)),#REF!,4,FALSE),IF(LEFT(G191,3)="SCI",VLOOKUP(VALUE(RIGHT(G191,3)),#REF!,4,FALSE),IF(LEFT(G191,3)="SCE",VLOOKUP(VALUE(RIGHT(G191,3)),#REF!,4,FALSE),IF(LEFT(G191,3)="EST",VLOOKUP(VALUE(RIGHT(G191,3)),#REF!,4,FALSE),IF(LEFT(G191,3)="HID",VLOOKUP(VALUE(RIGHT(G191,3)),#REF!,4,FALSE),IF(LEFT(G191,3)="INC",VLOOKUP(VALUE(RIGHT(G191,3)),#REF!,4,FALSE),IF(LEFT(G191,3)="ELE",VLOOKUP(VALUE(RIGHT(G191,3)),#REF!,4,FALSE),IF(LEFT(G191,3)="CAB",VLOOKUP(VALUE(RIGHT(G191,3)),'ADM-COMP'!B:J,4,FALSE),IF(LEFT(G191,3)="SEG",VLOOKUP(VALUE(RIGHT(G191,3)),#REF!,4,FALSE),IF(LEFT(G191,3)="CLI",VLOOKUP(VALUE(RIGHT(G191,3)),#REF!,4,FALSE),IF(LEFT(G191,4)="IMPL",VLOOKUP(VALUE(RIGHT(G191,3)),#REF!,4,FALSE),IF(LEFT(G191,4)="SPDA",VLOOKUP(VALUE(RIGHT(G191,3)),'SPDA-COMP'!B:J,4,FALSE),IF(LEFT(G191,4)="SDAI",VLOOKUP(VALUE(RIGHT(G191,3)),#REF!,4,FALSE),IF(LEFT(G191,5)="IMPER",VLOOKUP(VALUE(RIGHT(G191,3)),#REF!,4,FALSE),IF(LEFT(G191,5)="LABOR",VLOOKUP(VALUE(RIGHT(G191,6)),#REF!,5,FALSE))))))))))))))))</f>
        <v>#REF!</v>
      </c>
      <c r="C191" s="30" t="e">
        <f>IF(LEFT(G191,3)="ARQ",VLOOKUP(VALUE(RIGHT(G191,3)),#REF!,5,FALSE),IF(LEFT(G191,3)="SCI",VLOOKUP(VALUE(RIGHT(G191,3)),#REF!,5,FALSE),IF(LEFT(G191,3)="SCE",VLOOKUP(VALUE(RIGHT(G191,3)),#REF!,5,FALSE),IF(LEFT(G191,3)="EST",VLOOKUP(VALUE(RIGHT(G191,3)),#REF!,5,FALSE),IF(LEFT(G191,3)="HID",VLOOKUP(VALUE(RIGHT(G191,3)),#REF!,5,FALSE),IF(LEFT(G191,3)="INC",VLOOKUP(VALUE(RIGHT(G191,3)),#REF!,5,FALSE),IF(LEFT(G191,3)="ELE",VLOOKUP(VALUE(RIGHT(G191,3)),#REF!,5,FALSE),IF(LEFT(G191,3)="CAB",VLOOKUP(VALUE(RIGHT(G191,3)),'ADM-COMP'!B:J,5,FALSE),IF(LEFT(G191,3)="SEG",VLOOKUP(VALUE(RIGHT(G191,3)),#REF!,5,FALSE),IF(LEFT(G191,3)="CLI",VLOOKUP(VALUE(RIGHT(G191,3)),#REF!,5,FALSE),IF(LEFT(G191,4)="IMPL",VLOOKUP(VALUE(RIGHT(G191,3)),#REF!,5,FALSE),IF(LEFT(G191,4)="SPDA",VLOOKUP(VALUE(RIGHT(G191,3)),'SPDA-COMP'!B:J,5,FALSE),IF(LEFT(G191,4)="SDAI",VLOOKUP(VALUE(RIGHT(G191,3)),#REF!,5,FALSE),IF(LEFT(G191,5)="IMPER",VLOOKUP(VALUE(RIGHT(G191,3)),#REF!,5,FALSE),IF(LEFT(G191,5)="LABOR",VLOOKUP(VALUE(RIGHT(G191,6)),#REF!,6,FALSE))))))))))))))))</f>
        <v>#REF!</v>
      </c>
      <c r="D191" s="74" t="e">
        <f>ROUND(VLOOKUP(A191,#REF!,8,FALSE),2)</f>
        <v>#REF!</v>
      </c>
      <c r="E191" s="74" t="e">
        <f>IF(LEFT(G191,3)="ARQ",VLOOKUP(VALUE(RIGHT(G191,3)),#REF!,9,FALSE),IF(LEFT(G191,3)="SCI",VLOOKUP(VALUE(RIGHT(G191,3)),#REF!,9,FALSE),IF(LEFT(G191,3)="SCE",VLOOKUP(VALUE(RIGHT(G191,3)),#REF!,9,FALSE),IF(LEFT(G191,3)="EST",VLOOKUP(VALUE(RIGHT(G191,3)),#REF!,9,FALSE),IF(LEFT(G191,3)="HID",VLOOKUP(VALUE(RIGHT(G191,3)),#REF!,9,FALSE),IF(LEFT(G191,3)="INC",VLOOKUP(VALUE(RIGHT(G191,3)),#REF!,9,FALSE),IF(LEFT(G191,3)="ELE",VLOOKUP(VALUE(RIGHT(G191,3)),#REF!,9,FALSE),IF(LEFT(G191,3)="CAB",VLOOKUP(VALUE(RIGHT(G191,3)),'ADM-COMP'!B:J,9,FALSE),IF(LEFT(G191,3)="SEG",VLOOKUP(VALUE(RIGHT(G191,3)),#REF!,9,FALSE),IF(LEFT(G191,3)="CLI",VLOOKUP(VALUE(RIGHT(G191,3)),#REF!,9,FALSE),IF(LEFT(G191,4)="IMPL",VLOOKUP(VALUE(RIGHT(G191,3)),#REF!,9,FALSE),IF(LEFT(G191,4)="SPDA",VLOOKUP(VALUE(RIGHT(G191,3)),'SPDA-COMP'!B:J,9,FALSE),IF(LEFT(G191,4)="SDAI",VLOOKUP(VALUE(RIGHT(G191,3)),#REF!,9,FALSE),IF(LEFT(G191,5)="IMPER",VLOOKUP(VALUE(RIGHT(G191,3)),#REF!,9,FALSE),IF(LEFT(G191,5)="LABOR",VLOOKUP(VALUE(RIGHT(G191,6)),#REF!,4,FALSE))))))))))))))))</f>
        <v>#REF!</v>
      </c>
      <c r="F191" s="31" t="e">
        <f t="shared" si="2"/>
        <v>#REF!</v>
      </c>
      <c r="G191" s="152" t="s">
        <v>434</v>
      </c>
      <c r="H191" s="51"/>
    </row>
    <row r="192" spans="1:8" s="11" customFormat="1">
      <c r="A192" s="100" t="s">
        <v>696</v>
      </c>
      <c r="B192" s="86" t="e">
        <f>IF(LEFT(G192,3)="ARQ",VLOOKUP(VALUE(RIGHT(G192,3)),#REF!,4,FALSE),IF(LEFT(G192,3)="EQP",VLOOKUP(VALUE(RIGHT(G192,3)),#REF!,4,FALSE),IF(LEFT(G192,3)="SCE",VLOOKUP(VALUE(RIGHT(G192,3)),#REF!,4,FALSE),IF(LEFT(G192,3)="EST",VLOOKUP(VALUE(RIGHT(G192,3)),#REF!,4,FALSE),IF(LEFT(G192,3)="HID",VLOOKUP(VALUE(RIGHT(G192,3)),#REF!,4,FALSE),IF(LEFT(G192,3)="INC",VLOOKUP(VALUE(RIGHT(G192,3)),#REF!,4,FALSE),IF(LEFT(G192,3)="ELE",VLOOKUP(VALUE(RIGHT(G192,3)),#REF!,4,FALSE),IF(LEFT(G192,3)="CAB",VLOOKUP(VALUE(RIGHT(G192,3)),'ADM-COMP'!B:J,4,FALSE),IF(LEFT(G192,3)="SEG",VLOOKUP(VALUE(RIGHT(G192,3)),#REF!,4,FALSE),IF(LEFT(G192,3)="CLI",VLOOKUP(VALUE(RIGHT(G192,3)),#REF!,4,FALSE),IF(LEFT(G192,4)="IMPL",VLOOKUP(VALUE(RIGHT(G192,3)),#REF!,4,FALSE),IF(LEFT(G192,4)="SPDA",VLOOKUP(VALUE(RIGHT(G192,3)),'SPDA-COMP'!B:J,4,FALSE),IF(LEFT(G192,4)="SDAI",VLOOKUP(VALUE(RIGHT(G192,3)),#REF!,4,FALSE),IF(LEFT(G192,5)="IMPER",VLOOKUP(VALUE(RIGHT(G192,3)),#REF!,4,FALSE),IF(LEFT(G192,5)="LABOR",VLOOKUP(VALUE(RIGHT(G192,6)),#REF!,5,FALSE))))))))))))))))</f>
        <v>#REF!</v>
      </c>
      <c r="C192" s="30" t="e">
        <f>IF(LEFT(G192,3)="ARQ",VLOOKUP(VALUE(RIGHT(G192,3)),#REF!,5,FALSE),IF(LEFT(G192,3)="eqp",VLOOKUP(VALUE(RIGHT(G192,3)),#REF!,5,FALSE),IF(LEFT(G192,3)="SCE",VLOOKUP(VALUE(RIGHT(G192,3)),#REF!,5,FALSE),IF(LEFT(G192,3)="EST",VLOOKUP(VALUE(RIGHT(G192,3)),#REF!,5,FALSE),IF(LEFT(G192,3)="HID",VLOOKUP(VALUE(RIGHT(G192,3)),#REF!,5,FALSE),IF(LEFT(G192,3)="INC",VLOOKUP(VALUE(RIGHT(G192,3)),#REF!,5,FALSE),IF(LEFT(G192,3)="ELE",VLOOKUP(VALUE(RIGHT(G192,3)),#REF!,5,FALSE),IF(LEFT(G192,3)="CAB",VLOOKUP(VALUE(RIGHT(G192,3)),'ADM-COMP'!B:J,5,FALSE),IF(LEFT(G192,3)="SEG",VLOOKUP(VALUE(RIGHT(G192,3)),#REF!,5,FALSE),IF(LEFT(G192,3)="CLI",VLOOKUP(VALUE(RIGHT(G192,3)),#REF!,5,FALSE),IF(LEFT(G192,4)="IMPL",VLOOKUP(VALUE(RIGHT(G192,3)),#REF!,5,FALSE),IF(LEFT(G192,4)="SPDA",VLOOKUP(VALUE(RIGHT(G192,3)),'SPDA-COMP'!B:J,5,FALSE),IF(LEFT(G192,4)="SDAI",VLOOKUP(VALUE(RIGHT(G192,3)),#REF!,5,FALSE),IF(LEFT(G192,5)="IMPER",VLOOKUP(VALUE(RIGHT(G192,3)),#REF!,5,FALSE),IF(LEFT(G192,5)="LABOR",VLOOKUP(VALUE(RIGHT(G192,6)),#REF!,6,FALSE))))))))))))))))</f>
        <v>#REF!</v>
      </c>
      <c r="D192" s="74" t="e">
        <f>ROUND(VLOOKUP(A192,#REF!,8,FALSE),2)</f>
        <v>#REF!</v>
      </c>
      <c r="E192" s="74" t="e">
        <f>IF(LEFT(G192,3)="ARQ",VLOOKUP(VALUE(RIGHT(G192,3)),#REF!,9,FALSE),IF(LEFT(G192,3)="eqp",VLOOKUP(VALUE(RIGHT(G192,3)),#REF!,9,FALSE),IF(LEFT(G192,3)="SCE",VLOOKUP(VALUE(RIGHT(G192,3)),#REF!,9,FALSE),IF(LEFT(G192,3)="EST",VLOOKUP(VALUE(RIGHT(G192,3)),#REF!,9,FALSE),IF(LEFT(G192,3)="HID",VLOOKUP(VALUE(RIGHT(G192,3)),#REF!,9,FALSE),IF(LEFT(G192,3)="INC",VLOOKUP(VALUE(RIGHT(G192,3)),#REF!,9,FALSE),IF(LEFT(G192,3)="ELE",VLOOKUP(VALUE(RIGHT(G192,3)),#REF!,9,FALSE),IF(LEFT(G192,3)="CAB",VLOOKUP(VALUE(RIGHT(G192,3)),'ADM-COMP'!B:J,9,FALSE),IF(LEFT(G192,3)="SEG",VLOOKUP(VALUE(RIGHT(G192,3)),#REF!,9,FALSE),IF(LEFT(G192,3)="CLI",VLOOKUP(VALUE(RIGHT(G192,3)),#REF!,9,FALSE),IF(LEFT(G192,4)="IMPL",VLOOKUP(VALUE(RIGHT(G192,3)),#REF!,9,FALSE),IF(LEFT(G192,4)="SPDA",VLOOKUP(VALUE(RIGHT(G192,3)),'SPDA-COMP'!B:J,9,FALSE),IF(LEFT(G192,4)="SDAI",VLOOKUP(VALUE(RIGHT(G192,3)),#REF!,9,FALSE),IF(LEFT(G192,5)="IMPER",VLOOKUP(VALUE(RIGHT(G192,3)),#REF!,9,FALSE),IF(LEFT(G192,5)="LABOR",VLOOKUP(VALUE(RIGHT(G192,6)),#REF!,4,FALSE))))))))))))))))</f>
        <v>#REF!</v>
      </c>
      <c r="F192" s="31" t="e">
        <f t="shared" si="2"/>
        <v>#REF!</v>
      </c>
      <c r="G192" s="152" t="s">
        <v>736</v>
      </c>
      <c r="H192" s="51"/>
    </row>
    <row r="193" spans="1:8" s="11" customFormat="1" ht="51">
      <c r="A193" s="100" t="s">
        <v>173</v>
      </c>
      <c r="B193" s="29" t="e">
        <f>IF(LEFT(G193,3)="ARQ",VLOOKUP(VALUE(RIGHT(G193,3)),#REF!,4,FALSE),IF(LEFT(G193,3)="SCI",VLOOKUP(VALUE(RIGHT(G193,3)),#REF!,4,FALSE),IF(LEFT(G193,3)="SCE",VLOOKUP(VALUE(RIGHT(G193,3)),#REF!,4,FALSE),IF(LEFT(G193,3)="EST",VLOOKUP(VALUE(RIGHT(G193,3)),#REF!,4,FALSE),IF(LEFT(G193,3)="HID",VLOOKUP(VALUE(RIGHT(G193,3)),#REF!,4,FALSE),IF(LEFT(G193,3)="INC",VLOOKUP(VALUE(RIGHT(G193,3)),#REF!,4,FALSE),IF(LEFT(G193,3)="ELE",VLOOKUP(VALUE(RIGHT(G193,3)),#REF!,4,FALSE),IF(LEFT(G193,3)="CAB",VLOOKUP(VALUE(RIGHT(G193,3)),'ADM-COMP'!B:J,4,FALSE),IF(LEFT(G193,3)="SEG",VLOOKUP(VALUE(RIGHT(G193,3)),#REF!,4,FALSE),IF(LEFT(G193,3)="CLI",VLOOKUP(VALUE(RIGHT(G193,3)),#REF!,4,FALSE),IF(LEFT(G193,4)="IMPL",VLOOKUP(VALUE(RIGHT(G193,3)),#REF!,4,FALSE),IF(LEFT(G193,4)="SPDA",VLOOKUP(VALUE(RIGHT(G193,3)),'SPDA-COMP'!B:J,4,FALSE),IF(LEFT(G193,4)="SDAI",VLOOKUP(VALUE(RIGHT(G193,3)),#REF!,4,FALSE),IF(LEFT(G193,5)="IMPER",VLOOKUP(VALUE(RIGHT(G193,3)),#REF!,4,FALSE),IF(LEFT(G193,5)="LABOR",VLOOKUP(VALUE(RIGHT(G193,6)),#REF!,5,FALSE))))))))))))))))</f>
        <v>#REF!</v>
      </c>
      <c r="C193" s="30" t="e">
        <f>IF(LEFT(G193,3)="ARQ",VLOOKUP(VALUE(RIGHT(G193,3)),#REF!,5,FALSE),IF(LEFT(G193,3)="SCI",VLOOKUP(VALUE(RIGHT(G193,3)),#REF!,5,FALSE),IF(LEFT(G193,3)="SCE",VLOOKUP(VALUE(RIGHT(G193,3)),#REF!,5,FALSE),IF(LEFT(G193,3)="EST",VLOOKUP(VALUE(RIGHT(G193,3)),#REF!,5,FALSE),IF(LEFT(G193,3)="HID",VLOOKUP(VALUE(RIGHT(G193,3)),#REF!,5,FALSE),IF(LEFT(G193,3)="INC",VLOOKUP(VALUE(RIGHT(G193,3)),#REF!,5,FALSE),IF(LEFT(G193,3)="ELE",VLOOKUP(VALUE(RIGHT(G193,3)),#REF!,5,FALSE),IF(LEFT(G193,3)="CAB",VLOOKUP(VALUE(RIGHT(G193,3)),'ADM-COMP'!B:J,5,FALSE),IF(LEFT(G193,3)="SEG",VLOOKUP(VALUE(RIGHT(G193,3)),#REF!,5,FALSE),IF(LEFT(G193,3)="CLI",VLOOKUP(VALUE(RIGHT(G193,3)),#REF!,5,FALSE),IF(LEFT(G193,4)="IMPL",VLOOKUP(VALUE(RIGHT(G193,3)),#REF!,5,FALSE),IF(LEFT(G193,4)="SPDA",VLOOKUP(VALUE(RIGHT(G193,3)),'SPDA-COMP'!B:J,5,FALSE),IF(LEFT(G193,4)="SDAI",VLOOKUP(VALUE(RIGHT(G193,3)),#REF!,5,FALSE),IF(LEFT(G193,5)="IMPER",VLOOKUP(VALUE(RIGHT(G193,3)),#REF!,5,FALSE),IF(LEFT(G193,5)="LABOR",VLOOKUP(VALUE(RIGHT(G193,6)),#REF!,6,FALSE))))))))))))))))</f>
        <v>#REF!</v>
      </c>
      <c r="D193" s="74" t="e">
        <f>ROUND(VLOOKUP(A193,#REF!,8,FALSE),2)</f>
        <v>#REF!</v>
      </c>
      <c r="E193" s="74" t="e">
        <f>IF(LEFT(G193,3)="ARQ",VLOOKUP(VALUE(RIGHT(G193,3)),#REF!,9,FALSE),IF(LEFT(G193,3)="SCI",VLOOKUP(VALUE(RIGHT(G193,3)),#REF!,9,FALSE),IF(LEFT(G193,3)="SCE",VLOOKUP(VALUE(RIGHT(G193,3)),#REF!,9,FALSE),IF(LEFT(G193,3)="EST",VLOOKUP(VALUE(RIGHT(G193,3)),#REF!,9,FALSE),IF(LEFT(G193,3)="HID",VLOOKUP(VALUE(RIGHT(G193,3)),#REF!,9,FALSE),IF(LEFT(G193,3)="INC",VLOOKUP(VALUE(RIGHT(G193,3)),#REF!,9,FALSE),IF(LEFT(G193,3)="ELE",VLOOKUP(VALUE(RIGHT(G193,3)),#REF!,9,FALSE),IF(LEFT(G193,3)="CAB",VLOOKUP(VALUE(RIGHT(G193,3)),'ADM-COMP'!B:J,9,FALSE),IF(LEFT(G193,3)="SEG",VLOOKUP(VALUE(RIGHT(G193,3)),#REF!,9,FALSE),IF(LEFT(G193,3)="CLI",VLOOKUP(VALUE(RIGHT(G193,3)),#REF!,9,FALSE),IF(LEFT(G193,4)="IMPL",VLOOKUP(VALUE(RIGHT(G193,3)),#REF!,9,FALSE),IF(LEFT(G193,4)="SPDA",VLOOKUP(VALUE(RIGHT(G193,3)),'SPDA-COMP'!B:J,9,FALSE),IF(LEFT(G193,4)="SDAI",VLOOKUP(VALUE(RIGHT(G193,3)),#REF!,9,FALSE),IF(LEFT(G193,5)="IMPER",VLOOKUP(VALUE(RIGHT(G193,3)),#REF!,9,FALSE),IF(LEFT(G193,5)="LABOR",VLOOKUP(VALUE(RIGHT(G193,6)),#REF!,4,FALSE))))))))))))))))</f>
        <v>#REF!</v>
      </c>
      <c r="F193" s="31" t="e">
        <f t="shared" si="2"/>
        <v>#REF!</v>
      </c>
      <c r="G193" s="152" t="s">
        <v>1138</v>
      </c>
      <c r="H193" s="51"/>
    </row>
    <row r="194" spans="1:8" s="11" customFormat="1">
      <c r="A194" s="85" t="s">
        <v>896</v>
      </c>
      <c r="B194" s="29" t="e">
        <f>IF(LEFT(G194,3)="ARQ",VLOOKUP(VALUE(RIGHT(G194,3)),#REF!,4,FALSE),IF(LEFT(G194,3)="SCI",VLOOKUP(VALUE(RIGHT(G194,3)),#REF!,4,FALSE),IF(LEFT(G194,3)="SCE",VLOOKUP(VALUE(RIGHT(G194,3)),#REF!,4,FALSE),IF(LEFT(G194,3)="EST",VLOOKUP(VALUE(RIGHT(G194,3)),#REF!,4,FALSE),IF(LEFT(G194,3)="HID",VLOOKUP(VALUE(RIGHT(G194,3)),#REF!,4,FALSE),IF(LEFT(G194,3)="INC",VLOOKUP(VALUE(RIGHT(G194,3)),#REF!,4,FALSE),IF(LEFT(G194,3)="ELE",VLOOKUP(VALUE(RIGHT(G194,3)),#REF!,4,FALSE),IF(LEFT(G194,3)="CAB",VLOOKUP(VALUE(RIGHT(G194,3)),'ADM-COMP'!B:J,4,FALSE),IF(LEFT(G194,3)="SEG",VLOOKUP(VALUE(RIGHT(G194,3)),#REF!,4,FALSE),IF(LEFT(G194,3)="CLI",VLOOKUP(VALUE(RIGHT(G194,3)),#REF!,4,FALSE),IF(LEFT(G194,4)="IMPL",VLOOKUP(VALUE(RIGHT(G194,3)),#REF!,4,FALSE),IF(LEFT(G194,4)="SPDA",VLOOKUP(VALUE(RIGHT(G194,3)),'SPDA-COMP'!B:J,4,FALSE),IF(LEFT(G194,4)="SDAI",VLOOKUP(VALUE(RIGHT(G194,3)),#REF!,4,FALSE),IF(LEFT(G194,5)="IMPER",VLOOKUP(VALUE(RIGHT(G194,3)),#REF!,4,FALSE),IF(LEFT(G194,5)="LABOR",VLOOKUP(VALUE(RIGHT(G194,6)),#REF!,5,FALSE))))))))))))))))</f>
        <v>#REF!</v>
      </c>
      <c r="C194" s="30" t="e">
        <f>IF(LEFT(G194,3)="ARQ",VLOOKUP(VALUE(RIGHT(G194,3)),#REF!,5,FALSE),IF(LEFT(G194,3)="SCI",VLOOKUP(VALUE(RIGHT(G194,3)),#REF!,5,FALSE),IF(LEFT(G194,3)="SCE",VLOOKUP(VALUE(RIGHT(G194,3)),#REF!,5,FALSE),IF(LEFT(G194,3)="EST",VLOOKUP(VALUE(RIGHT(G194,3)),#REF!,5,FALSE),IF(LEFT(G194,3)="HID",VLOOKUP(VALUE(RIGHT(G194,3)),#REF!,5,FALSE),IF(LEFT(G194,3)="INC",VLOOKUP(VALUE(RIGHT(G194,3)),#REF!,5,FALSE),IF(LEFT(G194,3)="ELE",VLOOKUP(VALUE(RIGHT(G194,3)),#REF!,5,FALSE),IF(LEFT(G194,3)="CAB",VLOOKUP(VALUE(RIGHT(G194,3)),'ADM-COMP'!B:J,5,FALSE),IF(LEFT(G194,3)="SEG",VLOOKUP(VALUE(RIGHT(G194,3)),#REF!,5,FALSE),IF(LEFT(G194,3)="CLI",VLOOKUP(VALUE(RIGHT(G194,3)),#REF!,5,FALSE),IF(LEFT(G194,4)="IMPL",VLOOKUP(VALUE(RIGHT(G194,3)),#REF!,5,FALSE),IF(LEFT(G194,4)="SPDA",VLOOKUP(VALUE(RIGHT(G194,3)),'SPDA-COMP'!B:J,5,FALSE),IF(LEFT(G194,4)="SDAI",VLOOKUP(VALUE(RIGHT(G194,3)),#REF!,5,FALSE),IF(LEFT(G194,5)="IMPER",VLOOKUP(VALUE(RIGHT(G194,3)),#REF!,5,FALSE),IF(LEFT(G194,5)="LABOR",VLOOKUP(VALUE(RIGHT(G194,6)),#REF!,6,FALSE))))))))))))))))</f>
        <v>#REF!</v>
      </c>
      <c r="D194" s="74" t="e">
        <f>ROUND(VLOOKUP(A194,#REF!,8,FALSE),2)</f>
        <v>#REF!</v>
      </c>
      <c r="E194" s="74" t="e">
        <f>IF(LEFT(G194,3)="ARQ",VLOOKUP(VALUE(RIGHT(G194,3)),#REF!,9,FALSE),IF(LEFT(G194,3)="SCI",VLOOKUP(VALUE(RIGHT(G194,3)),#REF!,9,FALSE),IF(LEFT(G194,3)="SCE",VLOOKUP(VALUE(RIGHT(G194,3)),#REF!,9,FALSE),IF(LEFT(G194,3)="EST",VLOOKUP(VALUE(RIGHT(G194,3)),#REF!,9,FALSE),IF(LEFT(G194,3)="HID",VLOOKUP(VALUE(RIGHT(G194,3)),#REF!,9,FALSE),IF(LEFT(G194,3)="INC",VLOOKUP(VALUE(RIGHT(G194,3)),#REF!,9,FALSE),IF(LEFT(G194,3)="ELE",VLOOKUP(VALUE(RIGHT(G194,3)),#REF!,9,FALSE),IF(LEFT(G194,3)="CAB",VLOOKUP(VALUE(RIGHT(G194,3)),'ADM-COMP'!B:J,9,FALSE),IF(LEFT(G194,3)="SEG",VLOOKUP(VALUE(RIGHT(G194,3)),#REF!,9,FALSE),IF(LEFT(G194,3)="CLI",VLOOKUP(VALUE(RIGHT(G194,3)),#REF!,9,FALSE),IF(LEFT(G194,4)="IMPL",VLOOKUP(VALUE(RIGHT(G194,3)),#REF!,9,FALSE),IF(LEFT(G194,4)="SPDA",VLOOKUP(VALUE(RIGHT(G194,3)),'SPDA-COMP'!B:J,9,FALSE),IF(LEFT(G194,4)="SDAI",VLOOKUP(VALUE(RIGHT(G194,3)),#REF!,9,FALSE),IF(LEFT(G194,5)="IMPER",VLOOKUP(VALUE(RIGHT(G194,3)),#REF!,9,FALSE),IF(LEFT(G194,5)="LABOR",VLOOKUP(VALUE(RIGHT(G194,6)),#REF!,4,FALSE))))))))))))))))</f>
        <v>#REF!</v>
      </c>
      <c r="F194" s="31" t="e">
        <f t="shared" si="2"/>
        <v>#REF!</v>
      </c>
      <c r="G194" s="84" t="s">
        <v>964</v>
      </c>
      <c r="H194" s="51"/>
    </row>
    <row r="195" spans="1:8" s="11" customFormat="1">
      <c r="A195" s="100" t="s">
        <v>801</v>
      </c>
      <c r="B195" s="29" t="s">
        <v>853</v>
      </c>
      <c r="C195" s="30" t="e">
        <f>IF(LEFT(G195,3)="ARQ",VLOOKUP(VALUE(RIGHT(G195,3)),#REF!,5,FALSE),IF(LEFT(G195,3)="GAS",VLOOKUP(VALUE(RIGHT(G195,3)),#REF!,5,FALSE),IF(LEFT(G195,3)="SCE",VLOOKUP(VALUE(RIGHT(G195,3)),#REF!,5,FALSE),IF(LEFT(G195,3)="EST",VLOOKUP(VALUE(RIGHT(G195,3)),#REF!,5,FALSE),IF(LEFT(G195,3)="HID",VLOOKUP(VALUE(RIGHT(G195,3)),#REF!,5,FALSE),IF(LEFT(G195,3)="INC",VLOOKUP(VALUE(RIGHT(G195,3)),#REF!,5,FALSE),IF(LEFT(G195,3)="ELE",VLOOKUP(VALUE(RIGHT(G195,3)),#REF!,5,FALSE),IF(LEFT(G195,3)="CAB",VLOOKUP(VALUE(RIGHT(G195,3)),'ADM-COMP'!B:J,5,FALSE),IF(LEFT(G195,3)="SEG",VLOOKUP(VALUE(RIGHT(G195,3)),#REF!,5,FALSE),IF(LEFT(G195,3)="CLI",VLOOKUP(VALUE(RIGHT(G195,3)),#REF!,5,FALSE),IF(LEFT(G195,4)="IMPL",VLOOKUP(VALUE(RIGHT(G195,3)),#REF!,5,FALSE),IF(LEFT(G195,4)="SPDA",VLOOKUP(VALUE(RIGHT(G195,3)),'SPDA-COMP'!B:J,5,FALSE),IF(LEFT(G195,4)="SDAI",VLOOKUP(VALUE(RIGHT(G195,3)),#REF!,5,FALSE),IF(LEFT(G195,5)="IMPER",VLOOKUP(VALUE(RIGHT(G195,3)),#REF!,5,FALSE),IF(LEFT(G195,5)="LABOR",VLOOKUP(VALUE(RIGHT(G195,6)),#REF!,6,FALSE))))))))))))))))</f>
        <v>#REF!</v>
      </c>
      <c r="D195" s="74" t="e">
        <f>ROUND(VLOOKUP(A195,#REF!,8,FALSE),2)</f>
        <v>#REF!</v>
      </c>
      <c r="E195" s="74" t="e">
        <f>IF(LEFT(G195,3)="ARQ",VLOOKUP(VALUE(RIGHT(G195,3)),#REF!,9,FALSE),IF(LEFT(G195,3)="GAS",VLOOKUP(VALUE(RIGHT(G195,3)),#REF!,9,FALSE),IF(LEFT(G195,3)="SCE",VLOOKUP(VALUE(RIGHT(G195,3)),#REF!,9,FALSE),IF(LEFT(G195,3)="EST",VLOOKUP(VALUE(RIGHT(G195,3)),#REF!,9,FALSE),IF(LEFT(G195,3)="HID",VLOOKUP(VALUE(RIGHT(G195,3)),#REF!,9,FALSE),IF(LEFT(G195,3)="INC",VLOOKUP(VALUE(RIGHT(G195,3)),#REF!,9,FALSE),IF(LEFT(G195,3)="ELE",VLOOKUP(VALUE(RIGHT(G195,3)),#REF!,9,FALSE),IF(LEFT(G195,3)="CAB",VLOOKUP(VALUE(RIGHT(G195,3)),'ADM-COMP'!B:J,9,FALSE),IF(LEFT(G195,3)="SEG",VLOOKUP(VALUE(RIGHT(G195,3)),#REF!,9,FALSE),IF(LEFT(G195,3)="CLI",VLOOKUP(VALUE(RIGHT(G195,3)),#REF!,9,FALSE),IF(LEFT(G195,4)="IMPL",VLOOKUP(VALUE(RIGHT(G195,3)),#REF!,9,FALSE),IF(LEFT(G195,4)="SPDA",VLOOKUP(VALUE(RIGHT(G195,3)),'SPDA-COMP'!B:J,9,FALSE),IF(LEFT(G195,4)="SDAI",VLOOKUP(VALUE(RIGHT(G195,3)),#REF!,9,FALSE),IF(LEFT(G195,5)="IMPER",VLOOKUP(VALUE(RIGHT(G195,3)),#REF!,9,FALSE),IF(LEFT(G195,5)="LABOR",VLOOKUP(VALUE(RIGHT(G195,6)),#REF!,4,FALSE))))))))))))))))</f>
        <v>#REF!</v>
      </c>
      <c r="F195" s="31" t="e">
        <f t="shared" si="2"/>
        <v>#REF!</v>
      </c>
      <c r="G195" s="152" t="s">
        <v>828</v>
      </c>
      <c r="H195" s="51"/>
    </row>
    <row r="196" spans="1:8" s="11" customFormat="1">
      <c r="A196" s="85" t="s">
        <v>611</v>
      </c>
      <c r="B196" s="86" t="e">
        <f>IF(LEFT(G196,3)="ARQ",VLOOKUP(VALUE(RIGHT(G196,3)),#REF!,4,FALSE),IF(LEFT(G196,3)="SCI",VLOOKUP(VALUE(RIGHT(G196,3)),#REF!,4,FALSE),IF(LEFT(G196,3)="SCE",VLOOKUP(VALUE(RIGHT(G196,3)),#REF!,4,FALSE),IF(LEFT(G196,3)="EST",VLOOKUP(VALUE(RIGHT(G196,3)),#REF!,4,FALSE),IF(LEFT(G196,3)="HID",VLOOKUP(VALUE(RIGHT(G196,3)),#REF!,4,FALSE),IF(LEFT(G196,3)="INC",VLOOKUP(VALUE(RIGHT(G196,3)),#REF!,4,FALSE),IF(LEFT(G196,3)="ELE",VLOOKUP(VALUE(RIGHT(G196,3)),#REF!,4,FALSE),IF(LEFT(G196,3)="CAB",VLOOKUP(VALUE(RIGHT(G196,3)),'ADM-COMP'!B:J,4,FALSE),IF(LEFT(G196,3)="SEG",VLOOKUP(VALUE(RIGHT(G196,3)),#REF!,4,FALSE),IF(LEFT(G196,3)="CLI",VLOOKUP(VALUE(RIGHT(G196,3)),#REF!,4,FALSE),IF(LEFT(G196,4)="IMPL",VLOOKUP(VALUE(RIGHT(G196,3)),#REF!,4,FALSE),IF(LEFT(G196,4)="SPDA",VLOOKUP(VALUE(RIGHT(G196,3)),#REF!,4,FALSE),IF(LEFT(G196,4)="SDAI",VLOOKUP(VALUE(RIGHT(G196,3)),#REF!,4,FALSE),IF(LEFT(G196,5)="IMPER",VLOOKUP(VALUE(RIGHT(G196,3)),#REF!,4,FALSE),IF(LEFT(G196,5)="LABOR",VLOOKUP(VALUE(RIGHT(G196,6)),#REF!,5,FALSE))))))))))))))))</f>
        <v>#REF!</v>
      </c>
      <c r="C196" s="30" t="e">
        <f>IF(LEFT(G196,3)="ARQ",VLOOKUP(VALUE(RIGHT(G196,3)),#REF!,5,FALSE),IF(LEFT(G196,3)="SCI",VLOOKUP(VALUE(RIGHT(G196,3)),#REF!,5,FALSE),IF(LEFT(G196,3)="SCE",VLOOKUP(VALUE(RIGHT(G196,3)),#REF!,5,FALSE),IF(LEFT(G196,3)="EST",VLOOKUP(VALUE(RIGHT(G196,3)),#REF!,5,FALSE),IF(LEFT(G196,3)="HID",VLOOKUP(VALUE(RIGHT(G196,3)),#REF!,5,FALSE),IF(LEFT(G196,3)="INC",VLOOKUP(VALUE(RIGHT(G196,3)),#REF!,5,FALSE),IF(LEFT(G196,3)="ELE",VLOOKUP(VALUE(RIGHT(G196,3)),#REF!,5,FALSE),IF(LEFT(G196,3)="CAB",VLOOKUP(VALUE(RIGHT(G196,3)),'ADM-COMP'!B:J,5,FALSE),IF(LEFT(G196,3)="SEG",VLOOKUP(VALUE(RIGHT(G196,3)),#REF!,5,FALSE),IF(LEFT(G196,3)="CLI",VLOOKUP(VALUE(RIGHT(G196,3)),#REF!,5,FALSE),IF(LEFT(G196,4)="IMPL",VLOOKUP(VALUE(RIGHT(G196,3)),#REF!,5,FALSE),IF(LEFT(G196,4)="SPDA",VLOOKUP(VALUE(RIGHT(G196,3)),'SPDA-COMP'!B:J,5,FALSE),IF(LEFT(G196,4)="SDAI",VLOOKUP(VALUE(RIGHT(G196,3)),#REF!,5,FALSE),IF(LEFT(G196,5)="IMPER",VLOOKUP(VALUE(RIGHT(G196,3)),#REF!,5,FALSE),IF(LEFT(G196,5)="LABOR",VLOOKUP(VALUE(RIGHT(G196,6)),#REF!,6,FALSE))))))))))))))))</f>
        <v>#REF!</v>
      </c>
      <c r="D196" s="74" t="e">
        <f>ROUND(VLOOKUP(A196,#REF!,8,FALSE),2)</f>
        <v>#REF!</v>
      </c>
      <c r="E196" s="74" t="e">
        <f>IF(LEFT(G196,3)="ARQ",VLOOKUP(VALUE(RIGHT(G196,3)),#REF!,9,FALSE),IF(LEFT(G196,3)="SCI",VLOOKUP(VALUE(RIGHT(G196,3)),#REF!,9,FALSE),IF(LEFT(G196,3)="SCE",VLOOKUP(VALUE(RIGHT(G196,3)),#REF!,9,FALSE),IF(LEFT(G196,3)="EST",VLOOKUP(VALUE(RIGHT(G196,3)),#REF!,9,FALSE),IF(LEFT(G196,3)="HID",VLOOKUP(VALUE(RIGHT(G196,3)),#REF!,9,FALSE),IF(LEFT(G196,3)="INC",VLOOKUP(VALUE(RIGHT(G196,3)),#REF!,9,FALSE),IF(LEFT(G196,3)="ELE",VLOOKUP(VALUE(RIGHT(G196,3)),#REF!,9,FALSE),IF(LEFT(G196,3)="CAB",VLOOKUP(VALUE(RIGHT(G196,3)),'ADM-COMP'!B:J,9,FALSE),IF(LEFT(G196,3)="SEG",VLOOKUP(VALUE(RIGHT(G196,3)),#REF!,9,FALSE),IF(LEFT(G196,3)="CLI",VLOOKUP(VALUE(RIGHT(G196,3)),#REF!,9,FALSE),IF(LEFT(G196,4)="IMPL",VLOOKUP(VALUE(RIGHT(G196,3)),#REF!,9,FALSE),IF(LEFT(G196,4)="SPDA",VLOOKUP(VALUE(RIGHT(G196,3)),'SPDA-COMP'!B:J,9,FALSE),IF(LEFT(G196,4)="SDAI",VLOOKUP(VALUE(RIGHT(G196,3)),#REF!,9,FALSE),IF(LEFT(G196,5)="IMPER",VLOOKUP(VALUE(RIGHT(G196,3)),#REF!,9,FALSE),IF(LEFT(G196,5)="LABOR",VLOOKUP(VALUE(RIGHT(G196,6)),#REF!,4,FALSE))))))))))))))))</f>
        <v>#REF!</v>
      </c>
      <c r="F196" s="31" t="e">
        <f t="shared" si="2"/>
        <v>#REF!</v>
      </c>
      <c r="G196" s="84" t="s">
        <v>601</v>
      </c>
      <c r="H196" s="134" t="s">
        <v>1345</v>
      </c>
    </row>
    <row r="197" spans="1:8" s="11" customFormat="1" ht="51">
      <c r="A197" s="37" t="s">
        <v>499</v>
      </c>
      <c r="B197" s="29" t="e">
        <f>IF(LEFT(G197,3)="ARQ",VLOOKUP(VALUE(RIGHT(G197,3)),#REF!,4,FALSE),IF(LEFT(G197,3)="SCI",VLOOKUP(VALUE(RIGHT(G197,3)),#REF!,4,FALSE),IF(LEFT(G197,3)="SCE",VLOOKUP(VALUE(RIGHT(G197,3)),#REF!,4,FALSE),IF(LEFT(G197,3)="EST",VLOOKUP(VALUE(RIGHT(G197,3)),#REF!,4,FALSE),IF(LEFT(G197,3)="HID",VLOOKUP(VALUE(RIGHT(G197,3)),#REF!,4,FALSE),IF(LEFT(G197,3)="INC",VLOOKUP(VALUE(RIGHT(G197,3)),#REF!,4,FALSE),IF(LEFT(G197,3)="ELE",VLOOKUP(VALUE(RIGHT(G197,3)),#REF!,4,FALSE),IF(LEFT(G197,3)="CAB",VLOOKUP(VALUE(RIGHT(G197,3)),'ADM-COMP'!B:J,4,FALSE),IF(LEFT(G197,3)="SEG",VLOOKUP(VALUE(RIGHT(G197,3)),#REF!,4,FALSE),IF(LEFT(G197,3)="CLI",VLOOKUP(VALUE(RIGHT(G197,3)),#REF!,4,FALSE),IF(LEFT(G197,4)="IMPL",VLOOKUP(VALUE(RIGHT(G197,3)),#REF!,4,FALSE),IF(LEFT(G197,4)="SPDA",VLOOKUP(VALUE(RIGHT(G197,3)),'SPDA-COMP'!B:J,4,FALSE),IF(LEFT(G197,4)="SDAI",VLOOKUP(VALUE(RIGHT(G197,3)),#REF!,4,FALSE),IF(LEFT(G197,5)="IMPER",VLOOKUP(VALUE(RIGHT(G197,3)),#REF!,4,FALSE),IF(LEFT(G197,5)="LABOR",VLOOKUP(VALUE(RIGHT(G197,6)),#REF!,5,FALSE))))))))))))))))</f>
        <v>#REF!</v>
      </c>
      <c r="C197" s="30" t="e">
        <f>IF(LEFT(G197,3)="ARQ",VLOOKUP(VALUE(RIGHT(G197,3)),#REF!,5,FALSE),IF(LEFT(G197,3)="SCI",VLOOKUP(VALUE(RIGHT(G197,3)),#REF!,5,FALSE),IF(LEFT(G197,3)="SCE",VLOOKUP(VALUE(RIGHT(G197,3)),#REF!,5,FALSE),IF(LEFT(G197,3)="EST",VLOOKUP(VALUE(RIGHT(G197,3)),#REF!,5,FALSE),IF(LEFT(G197,3)="HID",VLOOKUP(VALUE(RIGHT(G197,3)),#REF!,5,FALSE),IF(LEFT(G197,3)="INC",VLOOKUP(VALUE(RIGHT(G197,3)),#REF!,5,FALSE),IF(LEFT(G197,3)="ELE",VLOOKUP(VALUE(RIGHT(G197,3)),#REF!,5,FALSE),IF(LEFT(G197,3)="CAB",VLOOKUP(VALUE(RIGHT(G197,3)),'ADM-COMP'!B:J,5,FALSE),IF(LEFT(G197,3)="SEG",VLOOKUP(VALUE(RIGHT(G197,3)),#REF!,5,FALSE),IF(LEFT(G197,3)="CLI",VLOOKUP(VALUE(RIGHT(G197,3)),#REF!,5,FALSE),IF(LEFT(G197,4)="IMPL",VLOOKUP(VALUE(RIGHT(G197,3)),#REF!,5,FALSE),IF(LEFT(G197,4)="SPDA",VLOOKUP(VALUE(RIGHT(G197,3)),'SPDA-COMP'!B:J,5,FALSE),IF(LEFT(G197,4)="SDAI",VLOOKUP(VALUE(RIGHT(G197,3)),#REF!,5,FALSE),IF(LEFT(G197,5)="IMPER",VLOOKUP(VALUE(RIGHT(G197,3)),#REF!,5,FALSE),IF(LEFT(G197,5)="LABOR",VLOOKUP(VALUE(RIGHT(G197,6)),#REF!,6,FALSE))))))))))))))))</f>
        <v>#REF!</v>
      </c>
      <c r="D197" s="74" t="e">
        <f>ROUND(VLOOKUP(A197,#REF!,8,FALSE),2)</f>
        <v>#REF!</v>
      </c>
      <c r="E197" s="74" t="e">
        <f>IF(LEFT(G197,3)="ARQ",VLOOKUP(VALUE(RIGHT(G197,3)),#REF!,9,FALSE),IF(LEFT(G197,3)="SCI",VLOOKUP(VALUE(RIGHT(G197,3)),#REF!,9,FALSE),IF(LEFT(G197,3)="SCE",VLOOKUP(VALUE(RIGHT(G197,3)),#REF!,9,FALSE),IF(LEFT(G197,3)="EST",VLOOKUP(VALUE(RIGHT(G197,3)),#REF!,9,FALSE),IF(LEFT(G197,3)="HID",VLOOKUP(VALUE(RIGHT(G197,3)),#REF!,9,FALSE),IF(LEFT(G197,3)="INC",VLOOKUP(VALUE(RIGHT(G197,3)),#REF!,9,FALSE),IF(LEFT(G197,3)="ELE",VLOOKUP(VALUE(RIGHT(G197,3)),#REF!,9,FALSE),IF(LEFT(G197,3)="CAB",VLOOKUP(VALUE(RIGHT(G197,3)),'ADM-COMP'!B:J,9,FALSE),IF(LEFT(G197,3)="SEG",VLOOKUP(VALUE(RIGHT(G197,3)),#REF!,9,FALSE),IF(LEFT(G197,3)="CLI",VLOOKUP(VALUE(RIGHT(G197,3)),#REF!,9,FALSE),IF(LEFT(G197,4)="IMPL",VLOOKUP(VALUE(RIGHT(G197,3)),#REF!,9,FALSE),IF(LEFT(G197,4)="SPDA",VLOOKUP(VALUE(RIGHT(G197,3)),'SPDA-COMP'!B:J,9,FALSE),IF(LEFT(G197,4)="SDAI",VLOOKUP(VALUE(RIGHT(G197,3)),#REF!,9,FALSE),IF(LEFT(G197,5)="IMPER",VLOOKUP(VALUE(RIGHT(G197,3)),#REF!,9,FALSE),IF(LEFT(G197,5)="LABOR",VLOOKUP(VALUE(RIGHT(G197,6)),#REF!,4,FALSE))))))))))))))))</f>
        <v>#REF!</v>
      </c>
      <c r="F197" s="31" t="e">
        <f t="shared" si="2"/>
        <v>#REF!</v>
      </c>
      <c r="G197" s="38" t="s">
        <v>425</v>
      </c>
      <c r="H197" s="102"/>
    </row>
    <row r="198" spans="1:8" s="11" customFormat="1">
      <c r="A198" s="37" t="s">
        <v>533</v>
      </c>
      <c r="B198" s="29" t="e">
        <f>IF(LEFT(G198,3)="ARQ",VLOOKUP(VALUE(RIGHT(G198,3)),#REF!,4,FALSE),IF(LEFT(G198,3)="SCI",VLOOKUP(VALUE(RIGHT(G198,3)),#REF!,4,FALSE),IF(LEFT(G198,3)="SCE",VLOOKUP(VALUE(RIGHT(G198,3)),#REF!,4,FALSE),IF(LEFT(G198,3)="EST",VLOOKUP(VALUE(RIGHT(G198,3)),#REF!,4,FALSE),IF(LEFT(G198,3)="HID",VLOOKUP(VALUE(RIGHT(G198,3)),#REF!,4,FALSE),IF(LEFT(G198,3)="INC",VLOOKUP(VALUE(RIGHT(G198,3)),#REF!,4,FALSE),IF(LEFT(G198,3)="ELE",VLOOKUP(VALUE(RIGHT(G198,3)),#REF!,4,FALSE),IF(LEFT(G198,3)="CAB",VLOOKUP(VALUE(RIGHT(G198,3)),'ADM-COMP'!B:J,4,FALSE),IF(LEFT(G198,3)="SEG",VLOOKUP(VALUE(RIGHT(G198,3)),#REF!,4,FALSE),IF(LEFT(G198,3)="CLI",VLOOKUP(VALUE(RIGHT(G198,3)),#REF!,4,FALSE),IF(LEFT(G198,4)="IMPL",VLOOKUP(VALUE(RIGHT(G198,3)),#REF!,4,FALSE),IF(LEFT(G198,4)="SPDA",VLOOKUP(VALUE(RIGHT(G198,3)),'SPDA-COMP'!B:J,4,FALSE),IF(LEFT(G198,4)="SDAI",VLOOKUP(VALUE(RIGHT(G198,3)),#REF!,4,FALSE),IF(LEFT(G198,5)="IMPER",VLOOKUP(VALUE(RIGHT(G198,3)),#REF!,4,FALSE),IF(LEFT(G198,5)="LABOR",VLOOKUP(VALUE(RIGHT(G198,6)),#REF!,5,FALSE))))))))))))))))</f>
        <v>#REF!</v>
      </c>
      <c r="C198" s="30" t="e">
        <f>IF(LEFT(G198,3)="ARQ",VLOOKUP(VALUE(RIGHT(G198,3)),#REF!,5,FALSE),IF(LEFT(G198,3)="SCI",VLOOKUP(VALUE(RIGHT(G198,3)),#REF!,5,FALSE),IF(LEFT(G198,3)="SCE",VLOOKUP(VALUE(RIGHT(G198,3)),#REF!,5,FALSE),IF(LEFT(G198,3)="EST",VLOOKUP(VALUE(RIGHT(G198,3)),#REF!,5,FALSE),IF(LEFT(G198,3)="HID",VLOOKUP(VALUE(RIGHT(G198,3)),#REF!,5,FALSE),IF(LEFT(G198,3)="INC",VLOOKUP(VALUE(RIGHT(G198,3)),#REF!,5,FALSE),IF(LEFT(G198,3)="ELE",VLOOKUP(VALUE(RIGHT(G198,3)),#REF!,5,FALSE),IF(LEFT(G198,3)="CAB",VLOOKUP(VALUE(RIGHT(G198,3)),'ADM-COMP'!B:J,5,FALSE),IF(LEFT(G198,3)="SEG",VLOOKUP(VALUE(RIGHT(G198,3)),#REF!,5,FALSE),IF(LEFT(G198,3)="CLI",VLOOKUP(VALUE(RIGHT(G198,3)),#REF!,5,FALSE),IF(LEFT(G198,4)="IMPL",VLOOKUP(VALUE(RIGHT(G198,3)),#REF!,5,FALSE),IF(LEFT(G198,4)="SPDA",VLOOKUP(VALUE(RIGHT(G198,3)),'SPDA-COMP'!B:J,5,FALSE),IF(LEFT(G198,4)="SDAI",VLOOKUP(VALUE(RIGHT(G198,3)),#REF!,5,FALSE),IF(LEFT(G198,5)="IMPER",VLOOKUP(VALUE(RIGHT(G198,3)),#REF!,5,FALSE),IF(LEFT(G198,5)="LABOR",VLOOKUP(VALUE(RIGHT(G198,6)),#REF!,6,FALSE))))))))))))))))</f>
        <v>#REF!</v>
      </c>
      <c r="D198" s="74" t="e">
        <f>ROUND(VLOOKUP(A198,#REF!,8,FALSE),2)</f>
        <v>#REF!</v>
      </c>
      <c r="E198" s="74" t="e">
        <f>IF(LEFT(G198,3)="ARQ",VLOOKUP(VALUE(RIGHT(G198,3)),#REF!,9,FALSE),IF(LEFT(G198,3)="SCI",VLOOKUP(VALUE(RIGHT(G198,3)),#REF!,9,FALSE),IF(LEFT(G198,3)="SCE",VLOOKUP(VALUE(RIGHT(G198,3)),#REF!,9,FALSE),IF(LEFT(G198,3)="EST",VLOOKUP(VALUE(RIGHT(G198,3)),#REF!,9,FALSE),IF(LEFT(G198,3)="HID",VLOOKUP(VALUE(RIGHT(G198,3)),#REF!,9,FALSE),IF(LEFT(G198,3)="INC",VLOOKUP(VALUE(RIGHT(G198,3)),#REF!,9,FALSE),IF(LEFT(G198,3)="ELE",VLOOKUP(VALUE(RIGHT(G198,3)),#REF!,9,FALSE),IF(LEFT(G198,3)="CAB",VLOOKUP(VALUE(RIGHT(G198,3)),'ADM-COMP'!B:J,9,FALSE),IF(LEFT(G198,3)="SEG",VLOOKUP(VALUE(RIGHT(G198,3)),#REF!,9,FALSE),IF(LEFT(G198,3)="CLI",VLOOKUP(VALUE(RIGHT(G198,3)),#REF!,9,FALSE),IF(LEFT(G198,4)="IMPL",VLOOKUP(VALUE(RIGHT(G198,3)),#REF!,9,FALSE),IF(LEFT(G198,4)="SPDA",VLOOKUP(VALUE(RIGHT(G198,3)),'SPDA-COMP'!B:J,9,FALSE),IF(LEFT(G198,4)="SDAI",VLOOKUP(VALUE(RIGHT(G198,3)),#REF!,9,FALSE),IF(LEFT(G198,5)="IMPER",VLOOKUP(VALUE(RIGHT(G198,3)),#REF!,9,FALSE),IF(LEFT(G198,5)="LABOR",VLOOKUP(VALUE(RIGHT(G198,6)),#REF!,4,FALSE))))))))))))))))</f>
        <v>#REF!</v>
      </c>
      <c r="F198" s="31" t="e">
        <f t="shared" ref="F198:F261" si="3">ROUND(D198*E198,2)</f>
        <v>#REF!</v>
      </c>
      <c r="G198" s="152" t="s">
        <v>1113</v>
      </c>
      <c r="H198" s="51"/>
    </row>
    <row r="199" spans="1:8" s="11" customFormat="1" ht="51">
      <c r="A199" s="100" t="s">
        <v>1256</v>
      </c>
      <c r="B199" s="29" t="e">
        <f>IF(LEFT(G199,3)="ARQ",VLOOKUP(VALUE(RIGHT(G199,3)),#REF!,4,FALSE),IF(LEFT(G199,3)="SCI",VLOOKUP(VALUE(RIGHT(G199,3)),#REF!,4,FALSE),IF(LEFT(G199,3)="SCE",VLOOKUP(VALUE(RIGHT(G199,3)),#REF!,4,FALSE),IF(LEFT(G199,3)="EST",VLOOKUP(VALUE(RIGHT(G199,3)),#REF!,4,FALSE),IF(LEFT(G199,3)="HID",VLOOKUP(VALUE(RIGHT(G199,3)),#REF!,4,FALSE),IF(LEFT(G199,3)="INC",VLOOKUP(VALUE(RIGHT(G199,3)),#REF!,4,FALSE),IF(LEFT(G199,3)="ELE",VLOOKUP(VALUE(RIGHT(G199,3)),#REF!,4,FALSE),IF(LEFT(G199,3)="CAB",VLOOKUP(VALUE(RIGHT(G199,3)),'ADM-COMP'!B:J,4,FALSE),IF(LEFT(G199,3)="SEG",VLOOKUP(VALUE(RIGHT(G199,3)),#REF!,4,FALSE),IF(LEFT(G199,3)="CLI",VLOOKUP(VALUE(RIGHT(G199,3)),#REF!,4,FALSE),IF(LEFT(G199,4)="IMPL",VLOOKUP(VALUE(RIGHT(G199,3)),#REF!,4,FALSE),IF(LEFT(G199,4)="SPDA",VLOOKUP(VALUE(RIGHT(G199,3)),'SPDA-COMP'!B:J,4,FALSE),IF(LEFT(G199,4)="SDAI",VLOOKUP(VALUE(RIGHT(G199,3)),#REF!,4,FALSE),IF(LEFT(G199,5)="IMPER",VLOOKUP(VALUE(RIGHT(G199,3)),#REF!,4,FALSE),IF(LEFT(G199,5)="LABOR",VLOOKUP(VALUE(RIGHT(G199,6)),#REF!,5,FALSE))))))))))))))))</f>
        <v>#REF!</v>
      </c>
      <c r="C199" s="30" t="e">
        <f>IF(LEFT(G199,3)="ARQ",VLOOKUP(VALUE(RIGHT(G199,3)),#REF!,5,FALSE),IF(LEFT(G199,3)="SCI",VLOOKUP(VALUE(RIGHT(G199,3)),#REF!,5,FALSE),IF(LEFT(G199,3)="SCE",VLOOKUP(VALUE(RIGHT(G199,3)),#REF!,5,FALSE),IF(LEFT(G199,3)="EST",VLOOKUP(VALUE(RIGHT(G199,3)),#REF!,5,FALSE),IF(LEFT(G199,3)="HID",VLOOKUP(VALUE(RIGHT(G199,3)),#REF!,5,FALSE),IF(LEFT(G199,3)="INC",VLOOKUP(VALUE(RIGHT(G199,3)),#REF!,5,FALSE),IF(LEFT(G199,3)="ELE",VLOOKUP(VALUE(RIGHT(G199,3)),#REF!,5,FALSE),IF(LEFT(G199,3)="CAB",VLOOKUP(VALUE(RIGHT(G199,3)),'ADM-COMP'!B:J,5,FALSE),IF(LEFT(G199,3)="SEG",VLOOKUP(VALUE(RIGHT(G199,3)),#REF!,5,FALSE),IF(LEFT(G199,3)="CLI",VLOOKUP(VALUE(RIGHT(G199,3)),#REF!,5,FALSE),IF(LEFT(G199,4)="IMPL",VLOOKUP(VALUE(RIGHT(G199,3)),#REF!,5,FALSE),IF(LEFT(G199,4)="SPDA",VLOOKUP(VALUE(RIGHT(G199,3)),'SPDA-COMP'!B:J,5,FALSE),IF(LEFT(G199,4)="SDAI",VLOOKUP(VALUE(RIGHT(G199,3)),#REF!,5,FALSE),IF(LEFT(G199,5)="IMPER",VLOOKUP(VALUE(RIGHT(G199,3)),#REF!,5,FALSE),IF(LEFT(G199,5)="LABOR",VLOOKUP(VALUE(RIGHT(G199,6)),#REF!,6,FALSE))))))))))))))))</f>
        <v>#REF!</v>
      </c>
      <c r="D199" s="74" t="e">
        <f>ROUND(VLOOKUP(A199,#REF!,8,FALSE),2)</f>
        <v>#REF!</v>
      </c>
      <c r="E199" s="74" t="e">
        <f>IF(LEFT(G199,3)="ARQ",VLOOKUP(VALUE(RIGHT(G199,3)),#REF!,9,FALSE),IF(LEFT(G199,3)="SCI",VLOOKUP(VALUE(RIGHT(G199,3)),#REF!,9,FALSE),IF(LEFT(G199,3)="SCE",VLOOKUP(VALUE(RIGHT(G199,3)),#REF!,9,FALSE),IF(LEFT(G199,3)="EST",VLOOKUP(VALUE(RIGHT(G199,3)),#REF!,9,FALSE),IF(LEFT(G199,3)="HID",VLOOKUP(VALUE(RIGHT(G199,3)),#REF!,9,FALSE),IF(LEFT(G199,3)="INC",VLOOKUP(VALUE(RIGHT(G199,3)),#REF!,9,FALSE),IF(LEFT(G199,3)="ELE",VLOOKUP(VALUE(RIGHT(G199,3)),#REF!,9,FALSE),IF(LEFT(G199,3)="CAB",VLOOKUP(VALUE(RIGHT(G199,3)),'ADM-COMP'!B:J,9,FALSE),IF(LEFT(G199,3)="SEG",VLOOKUP(VALUE(RIGHT(G199,3)),#REF!,9,FALSE),IF(LEFT(G199,3)="CLI",VLOOKUP(VALUE(RIGHT(G199,3)),#REF!,9,FALSE),IF(LEFT(G199,4)="IMPL",VLOOKUP(VALUE(RIGHT(G199,3)),#REF!,9,FALSE),IF(LEFT(G199,4)="SPDA",VLOOKUP(VALUE(RIGHT(G199,3)),'SPDA-COMP'!B:J,9,FALSE),IF(LEFT(G199,4)="SDAI",VLOOKUP(VALUE(RIGHT(G199,3)),#REF!,9,FALSE),IF(LEFT(G199,5)="IMPER",VLOOKUP(VALUE(RIGHT(G199,3)),#REF!,9,FALSE),IF(LEFT(G199,5)="LABOR",VLOOKUP(VALUE(RIGHT(G199,6)),#REF!,4,FALSE))))))))))))))))</f>
        <v>#REF!</v>
      </c>
      <c r="F199" s="31" t="e">
        <f t="shared" si="3"/>
        <v>#REF!</v>
      </c>
      <c r="G199" s="38" t="s">
        <v>503</v>
      </c>
      <c r="H199" s="51"/>
    </row>
    <row r="200" spans="1:8" s="11" customFormat="1" ht="25.5">
      <c r="A200" s="37" t="s">
        <v>1301</v>
      </c>
      <c r="B200" s="29" t="e">
        <f>IF(LEFT(G200,3)="ARQ",VLOOKUP(VALUE(RIGHT(G200,3)),#REF!,4,FALSE),IF(LEFT(G200,3)="SCI",VLOOKUP(VALUE(RIGHT(G200,3)),#REF!,4,FALSE),IF(LEFT(G200,3)="SCE",VLOOKUP(VALUE(RIGHT(G200,3)),#REF!,4,FALSE),IF(LEFT(G200,3)="EST",VLOOKUP(VALUE(RIGHT(G200,3)),#REF!,4,FALSE),IF(LEFT(G200,3)="HID",VLOOKUP(VALUE(RIGHT(G200,3)),#REF!,4,FALSE),IF(LEFT(G200,3)="INC",VLOOKUP(VALUE(RIGHT(G200,3)),#REF!,4,FALSE),IF(LEFT(G200,3)="ELE",VLOOKUP(VALUE(RIGHT(G200,3)),#REF!,4,FALSE),IF(LEFT(G200,3)="CAB",VLOOKUP(VALUE(RIGHT(G200,3)),'ADM-COMP'!B:J,4,FALSE),IF(LEFT(G200,3)="SEG",VLOOKUP(VALUE(RIGHT(G200,3)),#REF!,4,FALSE),IF(LEFT(G200,3)="CLI",VLOOKUP(VALUE(RIGHT(G200,3)),#REF!,4,FALSE),IF(LEFT(G200,4)="IMPL",VLOOKUP(VALUE(RIGHT(G200,3)),#REF!,4,FALSE),IF(LEFT(G200,4)="SPDA",VLOOKUP(VALUE(RIGHT(G200,3)),'SPDA-COMP'!B:J,4,FALSE),IF(LEFT(G200,4)="SDAI",VLOOKUP(VALUE(RIGHT(G200,3)),#REF!,4,FALSE),IF(LEFT(G200,5)="IMPER",VLOOKUP(VALUE(RIGHT(G200,3)),#REF!,4,FALSE),IF(LEFT(G200,5)="LABOR",VLOOKUP(VALUE(RIGHT(G200,6)),#REF!,5,FALSE))))))))))))))))</f>
        <v>#REF!</v>
      </c>
      <c r="C200" s="30" t="e">
        <f>IF(LEFT(G200,3)="ARQ",VLOOKUP(VALUE(RIGHT(G200,3)),#REF!,5,FALSE),IF(LEFT(G200,3)="INS",VLOOKUP(VALUE(RIGHT(G200,3)),#REF!,5,FALSE),IF(LEFT(G200,3)="SCE",VLOOKUP(VALUE(RIGHT(G200,3)),#REF!,5,FALSE),IF(LEFT(G200,3)="EST",VLOOKUP(VALUE(RIGHT(G200,3)),#REF!,5,FALSE),IF(LEFT(G200,3)="HID",VLOOKUP(VALUE(RIGHT(G200,3)),#REF!,5,FALSE),IF(LEFT(G200,3)="INC",VLOOKUP(VALUE(RIGHT(G200,3)),#REF!,5,FALSE),IF(LEFT(G200,3)="ELE",VLOOKUP(VALUE(RIGHT(G200,3)),#REF!,5,FALSE),IF(LEFT(G200,3)="CAB",VLOOKUP(VALUE(RIGHT(G200,3)),'ADM-COMP'!B:J,5,FALSE),IF(LEFT(G200,3)="SEG",VLOOKUP(VALUE(RIGHT(G200,3)),#REF!,5,FALSE),IF(LEFT(G200,3)="CLI",VLOOKUP(VALUE(RIGHT(G200,3)),#REF!,5,FALSE),IF(LEFT(G200,4)="IMPL",VLOOKUP(VALUE(RIGHT(G200,3)),#REF!,5,FALSE),IF(LEFT(G200,4)="SPDA",VLOOKUP(VALUE(RIGHT(G200,3)),'SPDA-COMP'!B:J,5,FALSE),IF(LEFT(G200,4)="SDAI",VLOOKUP(VALUE(RIGHT(G200,3)),#REF!,5,FALSE),IF(LEFT(G200,5)="IMPER",VLOOKUP(VALUE(RIGHT(G200,3)),#REF!,5,FALSE),IF(LEFT(G200,5)="LABOR",VLOOKUP(VALUE(RIGHT(G200,6)),#REF!,6,FALSE))))))))))))))))</f>
        <v>#REF!</v>
      </c>
      <c r="D200" s="74" t="e">
        <f>ROUND(VLOOKUP(A200,#REF!,8,FALSE),2)</f>
        <v>#REF!</v>
      </c>
      <c r="E200" s="74" t="e">
        <f>IF(LEFT(G200,3)="ARQ",VLOOKUP(VALUE(RIGHT(G200,3)),#REF!,9,FALSE),IF(LEFT(G200,3)="INS",VLOOKUP(VALUE(RIGHT(G200,3)),#REF!,9,FALSE),IF(LEFT(G200,3)="SCE",VLOOKUP(VALUE(RIGHT(G200,3)),#REF!,9,FALSE),IF(LEFT(G200,3)="EST",VLOOKUP(VALUE(RIGHT(G200,3)),#REF!,9,FALSE),IF(LEFT(G200,3)="HID",VLOOKUP(VALUE(RIGHT(G200,3)),#REF!,9,FALSE),IF(LEFT(G200,3)="INC",VLOOKUP(VALUE(RIGHT(G200,3)),#REF!,9,FALSE),IF(LEFT(G200,3)="ELE",VLOOKUP(VALUE(RIGHT(G200,3)),#REF!,9,FALSE),IF(LEFT(G200,3)="CAB",VLOOKUP(VALUE(RIGHT(G200,3)),'ADM-COMP'!B:J,9,FALSE),IF(LEFT(G200,3)="SEG",VLOOKUP(VALUE(RIGHT(G200,3)),#REF!,9,FALSE),IF(LEFT(G200,3)="CLI",VLOOKUP(VALUE(RIGHT(G200,3)),#REF!,9,FALSE),IF(LEFT(G200,4)="IMPL",VLOOKUP(VALUE(RIGHT(G200,3)),#REF!,9,FALSE),IF(LEFT(G200,4)="SPDA",VLOOKUP(VALUE(RIGHT(G200,3)),'SPDA-COMP'!B:J,9,FALSE),IF(LEFT(G200,4)="SDAI",VLOOKUP(VALUE(RIGHT(G200,3)),#REF!,9,FALSE),IF(LEFT(G200,5)="IMPER",VLOOKUP(VALUE(RIGHT(G200,3)),#REF!,9,FALSE),IF(LEFT(G200,5)="LABOR",VLOOKUP(VALUE(RIGHT(G200,6)),#REF!,4,FALSE))))))))))))))))</f>
        <v>#REF!</v>
      </c>
      <c r="F200" s="31" t="e">
        <f t="shared" si="3"/>
        <v>#REF!</v>
      </c>
      <c r="G200" s="152" t="s">
        <v>779</v>
      </c>
      <c r="H200" s="51"/>
    </row>
    <row r="201" spans="1:8" s="11" customFormat="1" ht="51">
      <c r="A201" s="85" t="s">
        <v>901</v>
      </c>
      <c r="B201" s="29" t="e">
        <f>IF(LEFT(G201,3)="ARQ",VLOOKUP(VALUE(RIGHT(G201,3)),#REF!,4,FALSE),IF(LEFT(G201,3)="SCI",VLOOKUP(VALUE(RIGHT(G201,3)),#REF!,4,FALSE),IF(LEFT(G201,3)="SCE",VLOOKUP(VALUE(RIGHT(G201,3)),#REF!,4,FALSE),IF(LEFT(G201,3)="EST",VLOOKUP(VALUE(RIGHT(G201,3)),#REF!,4,FALSE),IF(LEFT(G201,3)="HID",VLOOKUP(VALUE(RIGHT(G201,3)),#REF!,4,FALSE),IF(LEFT(G201,3)="INC",VLOOKUP(VALUE(RIGHT(G201,3)),#REF!,4,FALSE),IF(LEFT(G201,3)="ELE",VLOOKUP(VALUE(RIGHT(G201,3)),#REF!,4,FALSE),IF(LEFT(G201,3)="CAB",VLOOKUP(VALUE(RIGHT(G201,3)),'ADM-COMP'!B:J,4,FALSE),IF(LEFT(G201,3)="SEG",VLOOKUP(VALUE(RIGHT(G201,3)),#REF!,4,FALSE),IF(LEFT(G201,3)="CLI",VLOOKUP(VALUE(RIGHT(G201,3)),#REF!,4,FALSE),IF(LEFT(G201,4)="IMPL",VLOOKUP(VALUE(RIGHT(G201,3)),#REF!,4,FALSE),IF(LEFT(G201,4)="SPDA",VLOOKUP(VALUE(RIGHT(G201,3)),'SPDA-COMP'!B:J,4,FALSE),IF(LEFT(G201,4)="SDAI",VLOOKUP(VALUE(RIGHT(G201,3)),#REF!,4,FALSE),IF(LEFT(G201,5)="IMPER",VLOOKUP(VALUE(RIGHT(G201,3)),#REF!,4,FALSE),IF(LEFT(G201,5)="LABOR",VLOOKUP(VALUE(RIGHT(G201,6)),#REF!,5,FALSE))))))))))))))))</f>
        <v>#REF!</v>
      </c>
      <c r="C201" s="30" t="e">
        <f>IF(LEFT(G201,3)="ARQ",VLOOKUP(VALUE(RIGHT(G201,3)),#REF!,5,FALSE),IF(LEFT(G201,3)="SCI",VLOOKUP(VALUE(RIGHT(G201,3)),#REF!,5,FALSE),IF(LEFT(G201,3)="SCE",VLOOKUP(VALUE(RIGHT(G201,3)),#REF!,5,FALSE),IF(LEFT(G201,3)="EST",VLOOKUP(VALUE(RIGHT(G201,3)),#REF!,5,FALSE),IF(LEFT(G201,3)="HID",VLOOKUP(VALUE(RIGHT(G201,3)),#REF!,5,FALSE),IF(LEFT(G201,3)="INC",VLOOKUP(VALUE(RIGHT(G201,3)),#REF!,5,FALSE),IF(LEFT(G201,3)="ELE",VLOOKUP(VALUE(RIGHT(G201,3)),#REF!,5,FALSE),IF(LEFT(G201,3)="CAB",VLOOKUP(VALUE(RIGHT(G201,3)),'ADM-COMP'!B:J,5,FALSE),IF(LEFT(G201,3)="SEG",VLOOKUP(VALUE(RIGHT(G201,3)),#REF!,5,FALSE),IF(LEFT(G201,3)="CLI",VLOOKUP(VALUE(RIGHT(G201,3)),#REF!,5,FALSE),IF(LEFT(G201,4)="IMPL",VLOOKUP(VALUE(RIGHT(G201,3)),#REF!,5,FALSE),IF(LEFT(G201,4)="SPDA",VLOOKUP(VALUE(RIGHT(G201,3)),'SPDA-COMP'!B:J,5,FALSE),IF(LEFT(G201,4)="SDAI",VLOOKUP(VALUE(RIGHT(G201,3)),#REF!,5,FALSE),IF(LEFT(G201,5)="IMPER",VLOOKUP(VALUE(RIGHT(G201,3)),#REF!,5,FALSE),IF(LEFT(G201,5)="LABOR",VLOOKUP(VALUE(RIGHT(G201,6)),#REF!,6,FALSE))))))))))))))))</f>
        <v>#REF!</v>
      </c>
      <c r="D201" s="74" t="e">
        <f>ROUND(VLOOKUP(A201,#REF!,8,FALSE),2)</f>
        <v>#REF!</v>
      </c>
      <c r="E201" s="74" t="e">
        <f>IF(LEFT(G201,3)="ARQ",VLOOKUP(VALUE(RIGHT(G201,3)),#REF!,9,FALSE),IF(LEFT(G201,3)="SCI",VLOOKUP(VALUE(RIGHT(G201,3)),#REF!,9,FALSE),IF(LEFT(G201,3)="SCE",VLOOKUP(VALUE(RIGHT(G201,3)),#REF!,9,FALSE),IF(LEFT(G201,3)="EST",VLOOKUP(VALUE(RIGHT(G201,3)),#REF!,9,FALSE),IF(LEFT(G201,3)="HID",VLOOKUP(VALUE(RIGHT(G201,3)),#REF!,9,FALSE),IF(LEFT(G201,3)="INC",VLOOKUP(VALUE(RIGHT(G201,3)),#REF!,9,FALSE),IF(LEFT(G201,3)="ELE",VLOOKUP(VALUE(RIGHT(G201,3)),#REF!,9,FALSE),IF(LEFT(G201,3)="CAB",VLOOKUP(VALUE(RIGHT(G201,3)),'ADM-COMP'!B:J,9,FALSE),IF(LEFT(G201,3)="SEG",VLOOKUP(VALUE(RIGHT(G201,3)),#REF!,9,FALSE),IF(LEFT(G201,3)="CLI",VLOOKUP(VALUE(RIGHT(G201,3)),#REF!,9,FALSE),IF(LEFT(G201,4)="IMPL",VLOOKUP(VALUE(RIGHT(G201,3)),#REF!,9,FALSE),IF(LEFT(G201,4)="SPDA",VLOOKUP(VALUE(RIGHT(G201,3)),'SPDA-COMP'!B:J,9,FALSE),IF(LEFT(G201,4)="SDAI",VLOOKUP(VALUE(RIGHT(G201,3)),#REF!,9,FALSE),IF(LEFT(G201,5)="IMPER",VLOOKUP(VALUE(RIGHT(G201,3)),#REF!,9,FALSE),IF(LEFT(G201,5)="LABOR",VLOOKUP(VALUE(RIGHT(G201,6)),#REF!,4,FALSE))))))))))))))))</f>
        <v>#REF!</v>
      </c>
      <c r="F201" s="31" t="e">
        <f t="shared" si="3"/>
        <v>#REF!</v>
      </c>
      <c r="G201" s="84" t="s">
        <v>969</v>
      </c>
      <c r="H201" s="51"/>
    </row>
    <row r="202" spans="1:8" s="11" customFormat="1">
      <c r="A202" s="100" t="s">
        <v>699</v>
      </c>
      <c r="B202" s="86" t="e">
        <f>IF(LEFT(G202,3)="ARQ",VLOOKUP(VALUE(RIGHT(G202,3)),#REF!,4,FALSE),IF(LEFT(G202,3)="EQP",VLOOKUP(VALUE(RIGHT(G202,3)),#REF!,4,FALSE),IF(LEFT(G202,3)="SCE",VLOOKUP(VALUE(RIGHT(G202,3)),#REF!,4,FALSE),IF(LEFT(G202,3)="EST",VLOOKUP(VALUE(RIGHT(G202,3)),#REF!,4,FALSE),IF(LEFT(G202,3)="HID",VLOOKUP(VALUE(RIGHT(G202,3)),#REF!,4,FALSE),IF(LEFT(G202,3)="INC",VLOOKUP(VALUE(RIGHT(G202,3)),#REF!,4,FALSE),IF(LEFT(G202,3)="ELE",VLOOKUP(VALUE(RIGHT(G202,3)),#REF!,4,FALSE),IF(LEFT(G202,3)="CAB",VLOOKUP(VALUE(RIGHT(G202,3)),'ADM-COMP'!B:J,4,FALSE),IF(LEFT(G202,3)="SEG",VLOOKUP(VALUE(RIGHT(G202,3)),#REF!,4,FALSE),IF(LEFT(G202,3)="CLI",VLOOKUP(VALUE(RIGHT(G202,3)),#REF!,4,FALSE),IF(LEFT(G202,4)="IMPL",VLOOKUP(VALUE(RIGHT(G202,3)),#REF!,4,FALSE),IF(LEFT(G202,4)="SPDA",VLOOKUP(VALUE(RIGHT(G202,3)),'SPDA-COMP'!B:J,4,FALSE),IF(LEFT(G202,4)="SDAI",VLOOKUP(VALUE(RIGHT(G202,3)),#REF!,4,FALSE),IF(LEFT(G202,5)="IMPER",VLOOKUP(VALUE(RIGHT(G202,3)),#REF!,4,FALSE),IF(LEFT(G202,5)="LABOR",VLOOKUP(VALUE(RIGHT(G202,6)),#REF!,5,FALSE))))))))))))))))</f>
        <v>#REF!</v>
      </c>
      <c r="C202" s="30" t="e">
        <f>IF(LEFT(G202,3)="ARQ",VLOOKUP(VALUE(RIGHT(G202,3)),#REF!,5,FALSE),IF(LEFT(G202,3)="eqp",VLOOKUP(VALUE(RIGHT(G202,3)),#REF!,5,FALSE),IF(LEFT(G202,3)="SCE",VLOOKUP(VALUE(RIGHT(G202,3)),#REF!,5,FALSE),IF(LEFT(G202,3)="EST",VLOOKUP(VALUE(RIGHT(G202,3)),#REF!,5,FALSE),IF(LEFT(G202,3)="HID",VLOOKUP(VALUE(RIGHT(G202,3)),#REF!,5,FALSE),IF(LEFT(G202,3)="INC",VLOOKUP(VALUE(RIGHT(G202,3)),#REF!,5,FALSE),IF(LEFT(G202,3)="ELE",VLOOKUP(VALUE(RIGHT(G202,3)),#REF!,5,FALSE),IF(LEFT(G202,3)="CAB",VLOOKUP(VALUE(RIGHT(G202,3)),'ADM-COMP'!B:J,5,FALSE),IF(LEFT(G202,3)="SEG",VLOOKUP(VALUE(RIGHT(G202,3)),#REF!,5,FALSE),IF(LEFT(G202,3)="CLI",VLOOKUP(VALUE(RIGHT(G202,3)),#REF!,5,FALSE),IF(LEFT(G202,4)="IMPL",VLOOKUP(VALUE(RIGHT(G202,3)),#REF!,5,FALSE),IF(LEFT(G202,4)="SPDA",VLOOKUP(VALUE(RIGHT(G202,3)),'SPDA-COMP'!B:J,5,FALSE),IF(LEFT(G202,4)="SDAI",VLOOKUP(VALUE(RIGHT(G202,3)),#REF!,5,FALSE),IF(LEFT(G202,5)="IMPER",VLOOKUP(VALUE(RIGHT(G202,3)),#REF!,5,FALSE),IF(LEFT(G202,5)="LABOR",VLOOKUP(VALUE(RIGHT(G202,6)),#REF!,6,FALSE))))))))))))))))</f>
        <v>#REF!</v>
      </c>
      <c r="D202" s="74" t="e">
        <f>ROUND(VLOOKUP(A202,#REF!,8,FALSE),2)</f>
        <v>#REF!</v>
      </c>
      <c r="E202" s="74" t="e">
        <f>IF(LEFT(G202,3)="ARQ",VLOOKUP(VALUE(RIGHT(G202,3)),#REF!,9,FALSE),IF(LEFT(G202,3)="eqp",VLOOKUP(VALUE(RIGHT(G202,3)),#REF!,9,FALSE),IF(LEFT(G202,3)="SCE",VLOOKUP(VALUE(RIGHT(G202,3)),#REF!,9,FALSE),IF(LEFT(G202,3)="EST",VLOOKUP(VALUE(RIGHT(G202,3)),#REF!,9,FALSE),IF(LEFT(G202,3)="HID",VLOOKUP(VALUE(RIGHT(G202,3)),#REF!,9,FALSE),IF(LEFT(G202,3)="INC",VLOOKUP(VALUE(RIGHT(G202,3)),#REF!,9,FALSE),IF(LEFT(G202,3)="ELE",VLOOKUP(VALUE(RIGHT(G202,3)),#REF!,9,FALSE),IF(LEFT(G202,3)="CAB",VLOOKUP(VALUE(RIGHT(G202,3)),'ADM-COMP'!B:J,9,FALSE),IF(LEFT(G202,3)="SEG",VLOOKUP(VALUE(RIGHT(G202,3)),#REF!,9,FALSE),IF(LEFT(G202,3)="CLI",VLOOKUP(VALUE(RIGHT(G202,3)),#REF!,9,FALSE),IF(LEFT(G202,4)="IMPL",VLOOKUP(VALUE(RIGHT(G202,3)),#REF!,9,FALSE),IF(LEFT(G202,4)="SPDA",VLOOKUP(VALUE(RIGHT(G202,3)),'SPDA-COMP'!B:J,9,FALSE),IF(LEFT(G202,4)="SDAI",VLOOKUP(VALUE(RIGHT(G202,3)),#REF!,9,FALSE),IF(LEFT(G202,5)="IMPER",VLOOKUP(VALUE(RIGHT(G202,3)),#REF!,9,FALSE),IF(LEFT(G202,5)="LABOR",VLOOKUP(VALUE(RIGHT(G202,6)),#REF!,4,FALSE))))))))))))))))</f>
        <v>#REF!</v>
      </c>
      <c r="F202" s="31" t="e">
        <f t="shared" si="3"/>
        <v>#REF!</v>
      </c>
      <c r="G202" s="152" t="s">
        <v>739</v>
      </c>
      <c r="H202" s="51"/>
    </row>
    <row r="203" spans="1:8" s="11" customFormat="1">
      <c r="A203" s="37" t="s">
        <v>371</v>
      </c>
      <c r="B203" s="29" t="e">
        <f>IF(LEFT(G203,3)="ARQ",VLOOKUP(VALUE(RIGHT(G203,3)),#REF!,4,FALSE),IF(LEFT(G203,3)="SCI",VLOOKUP(VALUE(RIGHT(G203,3)),#REF!,4,FALSE),IF(LEFT(G203,3)="SCE",VLOOKUP(VALUE(RIGHT(G203,3)),#REF!,4,FALSE),IF(LEFT(G203,3)="EST",VLOOKUP(VALUE(RIGHT(G203,3)),#REF!,4,FALSE),IF(LEFT(G203,3)="HID",VLOOKUP(VALUE(RIGHT(G203,3)),#REF!,4,FALSE),IF(LEFT(G203,3)="INC",VLOOKUP(VALUE(RIGHT(G203,3)),#REF!,4,FALSE),IF(LEFT(G203,3)="ELE",VLOOKUP(VALUE(RIGHT(G203,3)),#REF!,4,FALSE),IF(LEFT(G203,3)="CAB",VLOOKUP(VALUE(RIGHT(G203,3)),'ADM-COMP'!B:J,4,FALSE),IF(LEFT(G203,3)="SEG",VLOOKUP(VALUE(RIGHT(G203,3)),#REF!,4,FALSE),IF(LEFT(G203,3)="CLI",VLOOKUP(VALUE(RIGHT(G203,3)),#REF!,4,FALSE),IF(LEFT(G203,4)="IMPL",VLOOKUP(VALUE(RIGHT(G203,3)),#REF!,4,FALSE),IF(LEFT(G203,4)="SPDA",VLOOKUP(VALUE(RIGHT(G203,3)),'SPDA-COMP'!B:J,4,FALSE),IF(LEFT(G203,4)="SDAI",VLOOKUP(VALUE(RIGHT(G203,3)),#REF!,4,FALSE),IF(LEFT(G203,5)="IMPER",VLOOKUP(VALUE(RIGHT(G203,3)),#REF!,4,FALSE),IF(LEFT(G203,5)="LABOR",VLOOKUP(VALUE(RIGHT(G203,6)),#REF!,5,FALSE))))))))))))))))</f>
        <v>#REF!</v>
      </c>
      <c r="C203" s="30" t="e">
        <f>IF(LEFT(G203,3)="ARQ",VLOOKUP(VALUE(RIGHT(G203,3)),#REF!,5,FALSE),IF(LEFT(G203,3)="INS",VLOOKUP(VALUE(RIGHT(G203,3)),#REF!,5,FALSE),IF(LEFT(G203,3)="SCE",VLOOKUP(VALUE(RIGHT(G203,3)),#REF!,5,FALSE),IF(LEFT(G203,3)="EST",VLOOKUP(VALUE(RIGHT(G203,3)),#REF!,5,FALSE),IF(LEFT(G203,3)="HID",VLOOKUP(VALUE(RIGHT(G203,3)),#REF!,5,FALSE),IF(LEFT(G203,3)="INC",VLOOKUP(VALUE(RIGHT(G203,3)),#REF!,5,FALSE),IF(LEFT(G203,3)="ELE",VLOOKUP(VALUE(RIGHT(G203,3)),#REF!,5,FALSE),IF(LEFT(G203,3)="CAB",VLOOKUP(VALUE(RIGHT(G203,3)),'ADM-COMP'!B:J,5,FALSE),IF(LEFT(G203,3)="SEG",VLOOKUP(VALUE(RIGHT(G203,3)),#REF!,5,FALSE),IF(LEFT(G203,3)="CLI",VLOOKUP(VALUE(RIGHT(G203,3)),#REF!,5,FALSE),IF(LEFT(G203,4)="IMPL",VLOOKUP(VALUE(RIGHT(G203,3)),#REF!,5,FALSE),IF(LEFT(G203,4)="SPDA",VLOOKUP(VALUE(RIGHT(G203,3)),'SPDA-COMP'!B:J,5,FALSE),IF(LEFT(G203,4)="SDAI",VLOOKUP(VALUE(RIGHT(G203,3)),#REF!,5,FALSE),IF(LEFT(G203,5)="IMPER",VLOOKUP(VALUE(RIGHT(G203,3)),#REF!,5,FALSE),IF(LEFT(G203,5)="LABOR",VLOOKUP(VALUE(RIGHT(G203,6)),#REF!,6,FALSE))))))))))))))))</f>
        <v>#REF!</v>
      </c>
      <c r="D203" s="74" t="e">
        <f>ROUND(VLOOKUP(A203,#REF!,8,FALSE),2)</f>
        <v>#REF!</v>
      </c>
      <c r="E203" s="74" t="e">
        <f>IF(LEFT(G203,3)="ARQ",VLOOKUP(VALUE(RIGHT(G203,3)),#REF!,9,FALSE),IF(LEFT(G203,3)="INS",VLOOKUP(VALUE(RIGHT(G203,3)),#REF!,9,FALSE),IF(LEFT(G203,3)="SCE",VLOOKUP(VALUE(RIGHT(G203,3)),#REF!,9,FALSE),IF(LEFT(G203,3)="EST",VLOOKUP(VALUE(RIGHT(G203,3)),#REF!,9,FALSE),IF(LEFT(G203,3)="HID",VLOOKUP(VALUE(RIGHT(G203,3)),#REF!,9,FALSE),IF(LEFT(G203,3)="INC",VLOOKUP(VALUE(RIGHT(G203,3)),#REF!,9,FALSE),IF(LEFT(G203,3)="ELE",VLOOKUP(VALUE(RIGHT(G203,3)),#REF!,9,FALSE),IF(LEFT(G203,3)="CAB",VLOOKUP(VALUE(RIGHT(G203,3)),'ADM-COMP'!B:J,9,FALSE),IF(LEFT(G203,3)="SEG",VLOOKUP(VALUE(RIGHT(G203,3)),#REF!,9,FALSE),IF(LEFT(G203,3)="CLI",VLOOKUP(VALUE(RIGHT(G203,3)),#REF!,9,FALSE),IF(LEFT(G203,4)="IMPL",VLOOKUP(VALUE(RIGHT(G203,3)),#REF!,9,FALSE),IF(LEFT(G203,4)="SPDA",VLOOKUP(VALUE(RIGHT(G203,3)),'SPDA-COMP'!B:J,9,FALSE),IF(LEFT(G203,4)="SDAI",VLOOKUP(VALUE(RIGHT(G203,3)),#REF!,9,FALSE),IF(LEFT(G203,5)="IMPER",VLOOKUP(VALUE(RIGHT(G203,3)),#REF!,9,FALSE),IF(LEFT(G203,5)="LABOR",VLOOKUP(VALUE(RIGHT(G203,6)),#REF!,4,FALSE))))))))))))))))</f>
        <v>#REF!</v>
      </c>
      <c r="F203" s="31" t="e">
        <f t="shared" si="3"/>
        <v>#REF!</v>
      </c>
      <c r="G203" s="38" t="s">
        <v>372</v>
      </c>
      <c r="H203" s="51"/>
    </row>
    <row r="204" spans="1:8" s="11" customFormat="1">
      <c r="A204" s="83" t="s">
        <v>596</v>
      </c>
      <c r="B204" s="29" t="e">
        <f>IF(LEFT(G204,3)="ARQ",VLOOKUP(VALUE(RIGHT(G204,3)),#REF!,4,FALSE),IF(LEFT(G204,3)="SCI",VLOOKUP(VALUE(RIGHT(G204,3)),'ADM-COMP'!B:J,4,FALSE),IF(LEFT(G204,3)="SCE",VLOOKUP(VALUE(RIGHT(G204,3)),#REF!,4,FALSE),IF(LEFT(G204,3)="EST",VLOOKUP(VALUE(RIGHT(G204,3)),#REF!,4,FALSE),IF(LEFT(G204,3)="HID",VLOOKUP(VALUE(RIGHT(G204,3)),#REF!,4,FALSE),IF(LEFT(G204,3)="INC",VLOOKUP(VALUE(RIGHT(G204,3)),#REF!,4,FALSE),IF(LEFT(G204,3)="ELE",VLOOKUP(VALUE(RIGHT(G204,3)),#REF!,4,FALSE),IF(LEFT(G204,3)="CAB",VLOOKUP(VALUE(RIGHT(G204,3)),#REF!,4,FALSE),IF(LEFT(G204,3)="SEG",VLOOKUP(VALUE(RIGHT(G204,3)),#REF!,4,FALSE),IF(LEFT(G204,3)="CLI",VLOOKUP(VALUE(RIGHT(G204,3)),#REF!,4,FALSE),IF(LEFT(G204,4)="IMPL",VLOOKUP(VALUE(RIGHT(G204,3)),#REF!,4,FALSE),IF(LEFT(G204,4)="SPDA",VLOOKUP(VALUE(RIGHT(G204,3)),'SPDA-COMP'!B:J,4,FALSE),IF(LEFT(G204,4)="SDAI",VLOOKUP(VALUE(RIGHT(G204,3)),#REF!,4,FALSE),IF(LEFT(G204,5)="CHENF",VLOOKUP(VALUE(RIGHT(G204,3)),#REF!,4,FALSE),IF(LEFT(G204,5)="IMPER",VLOOKUP(VALUE(RIGHT(G204,3)),#REF!,4,FALSE),IF(LEFT(G204,5)="LABOR",VLOOKUP(VALUE(RIGHT(G204,6)),#REF!,5,FALSE)))))))))))))))))</f>
        <v>#REF!</v>
      </c>
      <c r="C204" s="30" t="e">
        <f>IF(LEFT(G204,3)="ARQ",VLOOKUP(VALUE(RIGHT(G204,3)),#REF!,5,FALSE),IF(LEFT(G204,3)="SCI",VLOOKUP(VALUE(RIGHT(G204,3)),'ADM-COMP'!B:J,5,FALSE),IF(LEFT(G204,3)="SCE",VLOOKUP(VALUE(RIGHT(G204,3)),#REF!,5,FALSE),IF(LEFT(G204,3)="EST",VLOOKUP(VALUE(RIGHT(G204,3)),#REF!,5,FALSE),IF(LEFT(G204,3)="HID",VLOOKUP(VALUE(RIGHT(G204,3)),#REF!,5,FALSE),IF(LEFT(G204,3)="INC",VLOOKUP(VALUE(RIGHT(G204,3)),#REF!,5,FALSE),IF(LEFT(G204,3)="ELE",VLOOKUP(VALUE(RIGHT(G204,3)),#REF!,5,FALSE),IF(LEFT(G204,3)="CAB",VLOOKUP(VALUE(RIGHT(G204,3)),#REF!,5,FALSE),IF(LEFT(G204,3)="SEG",VLOOKUP(VALUE(RIGHT(G204,3)),#REF!,5,FALSE),IF(LEFT(G204,3)="CLI",VLOOKUP(VALUE(RIGHT(G204,3)),#REF!,5,FALSE),IF(LEFT(G204,4)="IMPL",VLOOKUP(VALUE(RIGHT(G204,3)),#REF!,5,FALSE),IF(LEFT(G204,4)="SPDA",VLOOKUP(VALUE(RIGHT(G204,3)),'SPDA-COMP'!B:J,5,FALSE),IF(LEFT(G204,4)="SDAI",VLOOKUP(VALUE(RIGHT(G204,3)),#REF!,5,FALSE),IF(LEFT(G204,5)="CHENF",VLOOKUP(VALUE(RIGHT(G204,3)),#REF!,5,FALSE),IF(LEFT(G204,5)="IMPER",VLOOKUP(VALUE(RIGHT(G204,3)),#REF!,5,FALSE),IF(LEFT(G204,5)="LABOR",VLOOKUP(VALUE(RIGHT(G204,6)),#REF!,6,FALSE)))))))))))))))))</f>
        <v>#REF!</v>
      </c>
      <c r="D204" s="74" t="e">
        <f>ROUND(VLOOKUP(A204,#REF!,8,FALSE),2)</f>
        <v>#REF!</v>
      </c>
      <c r="E204" s="74" t="e">
        <f>IF(LEFT(G204,3)="ARQ",VLOOKUP(VALUE(RIGHT(G204,3)),#REF!,9,FALSE),IF(LEFT(G204,3)="SCI",VLOOKUP(VALUE(RIGHT(G204,3)),'ADM-COMP'!B:J,9,FALSE),IF(LEFT(G204,3)="SCE",VLOOKUP(VALUE(RIGHT(G204,3)),#REF!,9,FALSE),IF(LEFT(G204,3)="EST",VLOOKUP(VALUE(RIGHT(G204,3)),#REF!,9,FALSE),IF(LEFT(G204,3)="HID",VLOOKUP(VALUE(RIGHT(G204,3)),#REF!,9,FALSE),IF(LEFT(G204,3)="INC",VLOOKUP(VALUE(RIGHT(G204,3)),#REF!,9,FALSE),IF(LEFT(G204,3)="ELE",VLOOKUP(VALUE(RIGHT(G204,3)),#REF!,9,FALSE),IF(LEFT(G204,3)="CAB",VLOOKUP(VALUE(RIGHT(G204,3)),#REF!,9,FALSE),IF(LEFT(G204,3)="SEG",VLOOKUP(VALUE(RIGHT(G204,3)),#REF!,9,FALSE),IF(LEFT(G204,3)="CLI",VLOOKUP(VALUE(RIGHT(G204,3)),#REF!,9,FALSE),IF(LEFT(G204,4)="IMPL",VLOOKUP(VALUE(RIGHT(G204,3)),#REF!,9,FALSE),IF(LEFT(G204,4)="SPDA",VLOOKUP(VALUE(RIGHT(G204,3)),'SPDA-COMP'!B:J,9,FALSE),IF(LEFT(G204,4)="SDAI",VLOOKUP(VALUE(RIGHT(G204,3)),#REF!,9,FALSE),IF(LEFT(G204,5)="CHENF",VLOOKUP(VALUE(RIGHT(G204,3)),#REF!,9,FALSE),IF(LEFT(G204,5)="IMPER",VLOOKUP(VALUE(RIGHT(G204,3)),#REF!,9,FALSE),IF(LEFT(G204,5)="LABOR",VLOOKUP(VALUE(RIGHT(G204,6)),#REF!,4,FALSE)))))))))))))))))</f>
        <v>#REF!</v>
      </c>
      <c r="F204" s="31" t="e">
        <f t="shared" si="3"/>
        <v>#REF!</v>
      </c>
      <c r="G204" s="84" t="s">
        <v>605</v>
      </c>
      <c r="H204" s="51"/>
    </row>
    <row r="205" spans="1:8" s="11" customFormat="1">
      <c r="A205" s="37" t="s">
        <v>1333</v>
      </c>
      <c r="B205" s="29" t="e">
        <f>IF(LEFT(G205,3)="ARQ",VLOOKUP(VALUE(RIGHT(G205,3)),#REF!,4,FALSE),IF(LEFT(G205,3)="SCI",VLOOKUP(VALUE(RIGHT(G205,3)),#REF!,4,FALSE),IF(LEFT(G205,3)="SCE",VLOOKUP(VALUE(RIGHT(G205,3)),#REF!,4,FALSE),IF(LEFT(G205,3)="EST",VLOOKUP(VALUE(RIGHT(G205,3)),#REF!,4,FALSE),IF(LEFT(G205,3)="HID",VLOOKUP(VALUE(RIGHT(G205,3)),#REF!,4,FALSE),IF(LEFT(G205,3)="INC",VLOOKUP(VALUE(RIGHT(G205,3)),#REF!,4,FALSE),IF(LEFT(G205,3)="ELE",VLOOKUP(VALUE(RIGHT(G205,3)),#REF!,4,FALSE),IF(LEFT(G205,3)="CAB",VLOOKUP(VALUE(RIGHT(G205,3)),'ADM-COMP'!B:J,4,FALSE),IF(LEFT(G205,3)="SEG",VLOOKUP(VALUE(RIGHT(G205,3)),#REF!,4,FALSE),IF(LEFT(G205,3)="CLI",VLOOKUP(VALUE(RIGHT(G205,3)),#REF!,4,FALSE),IF(LEFT(G205,4)="IMPL",VLOOKUP(VALUE(RIGHT(G205,3)),#REF!,4,FALSE),IF(LEFT(G205,4)="SPDA",VLOOKUP(VALUE(RIGHT(G205,3)),'SPDA-COMP'!B:J,4,FALSE),IF(LEFT(G205,4)="SDAI",VLOOKUP(VALUE(RIGHT(G205,3)),#REF!,4,FALSE),IF(LEFT(G205,5)="IMPER",VLOOKUP(VALUE(RIGHT(G205,3)),#REF!,4,FALSE),IF(LEFT(G205,5)="LABOR",VLOOKUP(VALUE(RIGHT(G205,6)),#REF!,5,FALSE))))))))))))))))</f>
        <v>#REF!</v>
      </c>
      <c r="C205" s="30" t="e">
        <f>IF(LEFT(G205,3)="ARQ",VLOOKUP(VALUE(RIGHT(G205,3)),#REF!,5,FALSE),IF(LEFT(G205,3)="SCI",VLOOKUP(VALUE(RIGHT(G205,3)),#REF!,5,FALSE),IF(LEFT(G205,3)="SCE",VLOOKUP(VALUE(RIGHT(G205,3)),#REF!,5,FALSE),IF(LEFT(G205,3)="EST",VLOOKUP(VALUE(RIGHT(G205,3)),#REF!,5,FALSE),IF(LEFT(G205,3)="HID",VLOOKUP(VALUE(RIGHT(G205,3)),#REF!,5,FALSE),IF(LEFT(G205,3)="INC",VLOOKUP(VALUE(RIGHT(G205,3)),#REF!,5,FALSE),IF(LEFT(G205,3)="ELE",VLOOKUP(VALUE(RIGHT(G205,3)),#REF!,5,FALSE),IF(LEFT(G205,3)="CAB",VLOOKUP(VALUE(RIGHT(G205,3)),'ADM-COMP'!B:J,5,FALSE),IF(LEFT(G205,3)="SEG",VLOOKUP(VALUE(RIGHT(G205,3)),#REF!,5,FALSE),IF(LEFT(G205,3)="CLI",VLOOKUP(VALUE(RIGHT(G205,3)),#REF!,5,FALSE),IF(LEFT(G205,4)="IMPL",VLOOKUP(VALUE(RIGHT(G205,3)),#REF!,5,FALSE),IF(LEFT(G205,4)="SPDA",VLOOKUP(VALUE(RIGHT(G205,3)),'SPDA-COMP'!B:J,5,FALSE),IF(LEFT(G205,4)="SDAI",VLOOKUP(VALUE(RIGHT(G205,3)),#REF!,5,FALSE),IF(LEFT(G205,5)="IMPER",VLOOKUP(VALUE(RIGHT(G205,3)),#REF!,5,FALSE),IF(LEFT(G205,5)="LABOR",VLOOKUP(VALUE(RIGHT(G205,6)),#REF!,6,FALSE))))))))))))))))</f>
        <v>#REF!</v>
      </c>
      <c r="D205" s="74" t="e">
        <f>ROUND(VLOOKUP(A205,#REF!,8,FALSE),2)</f>
        <v>#REF!</v>
      </c>
      <c r="E205" s="74" t="e">
        <f>IF(LEFT(G205,3)="ARQ",VLOOKUP(VALUE(RIGHT(G205,3)),#REF!,9,FALSE),IF(LEFT(G205,3)="SCI",VLOOKUP(VALUE(RIGHT(G205,3)),#REF!,9,FALSE),IF(LEFT(G205,3)="SCE",VLOOKUP(VALUE(RIGHT(G205,3)),#REF!,9,FALSE),IF(LEFT(G205,3)="EST",VLOOKUP(VALUE(RIGHT(G205,3)),#REF!,9,FALSE),IF(LEFT(G205,3)="HID",VLOOKUP(VALUE(RIGHT(G205,3)),#REF!,9,FALSE),IF(LEFT(G205,3)="INC",VLOOKUP(VALUE(RIGHT(G205,3)),#REF!,9,FALSE),IF(LEFT(G205,3)="ELE",VLOOKUP(VALUE(RIGHT(G205,3)),#REF!,9,FALSE),IF(LEFT(G205,3)="CAB",VLOOKUP(VALUE(RIGHT(G205,3)),'ADM-COMP'!B:J,9,FALSE),IF(LEFT(G205,3)="SEG",VLOOKUP(VALUE(RIGHT(G205,3)),#REF!,9,FALSE),IF(LEFT(G205,3)="CLI",VLOOKUP(VALUE(RIGHT(G205,3)),#REF!,9,FALSE),IF(LEFT(G205,4)="IMPL",VLOOKUP(VALUE(RIGHT(G205,3)),#REF!,9,FALSE),IF(LEFT(G205,4)="SPDA",VLOOKUP(VALUE(RIGHT(G205,3)),'SPDA-COMP'!B:J,9,FALSE),IF(LEFT(G205,4)="SDAI",VLOOKUP(VALUE(RIGHT(G205,3)),#REF!,9,FALSE),IF(LEFT(G205,5)="IMPER",VLOOKUP(VALUE(RIGHT(G205,3)),#REF!,9,FALSE),IF(LEFT(G205,5)="LABOR",VLOOKUP(VALUE(RIGHT(G205,6)),#REF!,4,FALSE))))))))))))))))</f>
        <v>#REF!</v>
      </c>
      <c r="F205" s="31" t="e">
        <f t="shared" si="3"/>
        <v>#REF!</v>
      </c>
      <c r="G205" s="152" t="s">
        <v>1385</v>
      </c>
      <c r="H205" s="51"/>
    </row>
    <row r="206" spans="1:8" s="80" customFormat="1" ht="25.5">
      <c r="A206" s="37" t="s">
        <v>547</v>
      </c>
      <c r="B206" s="29" t="str">
        <f>IF(LEFT(G206,3)="ARQ",VLOOKUP(VALUE(RIGHT(G206,3)),#REF!,4,FALSE),IF(LEFT(G206,3)="SCI",VLOOKUP(VALUE(RIGHT(G206,3)),#REF!,4,FALSE),IF(LEFT(G206,3)="SCE",VLOOKUP(VALUE(RIGHT(G206,3)),#REF!,4,FALSE),IF(LEFT(G206,3)="EST",VLOOKUP(VALUE(RIGHT(G206,3)),#REF!,4,FALSE),IF(LEFT(G206,3)="HID",VLOOKUP(VALUE(RIGHT(G206,3)),#REF!,4,FALSE),IF(LEFT(G206,3)="INC",VLOOKUP(VALUE(RIGHT(G206,3)),#REF!,4,FALSE),IF(LEFT(G206,3)="ELE",VLOOKUP(VALUE(RIGHT(G206,3)),#REF!,4,FALSE),IF(LEFT(G206,3)="CAB",VLOOKUP(VALUE(RIGHT(G206,3)),'ADM-COMP'!B:J,4,FALSE),IF(LEFT(G206,3)="SEG",VLOOKUP(VALUE(RIGHT(G206,3)),#REF!,4,FALSE),IF(LEFT(G206,3)="CLI",VLOOKUP(VALUE(RIGHT(G206,3)),#REF!,4,FALSE),IF(LEFT(G206,4)="IMPL",VLOOKUP(VALUE(RIGHT(G206,3)),#REF!,4,FALSE),IF(LEFT(G206,4)="SPDA",VLOOKUP(VALUE(RIGHT(G206,3)),'SPDA-COMP'!B:J,4,FALSE),IF(LEFT(G206,4)="SDAI",VLOOKUP(VALUE(RIGHT(G206,3)),#REF!,4,FALSE),IF(LEFT(G206,5)="IMPER",VLOOKUP(VALUE(RIGHT(G206,3)),#REF!,4,FALSE),IF(LEFT(G206,5)="LABOR",VLOOKUP(VALUE(RIGHT(G206,6)),#REF!,5,FALSE))))))))))))))))</f>
        <v>SUPORTE - EQUALIZADOR COLÁVEL ALUMÍNIO/INOX, MARCA DE REFERÊNCIA TERMOTÉCNICA OU EQUIVALENTE</v>
      </c>
      <c r="C206" s="30" t="e">
        <f>IF(LEFT(G206,3)="ARQ",VLOOKUP(VALUE(RIGHT(G206,3)),#REF!,5,FALSE),IF(LEFT(G206,3)="SCI",VLOOKUP(VALUE(RIGHT(G206,3)),#REF!,5,FALSE),IF(LEFT(G206,3)="SCE",VLOOKUP(VALUE(RIGHT(G206,3)),#REF!,5,FALSE),IF(LEFT(G206,3)="EST",VLOOKUP(VALUE(RIGHT(G206,3)),#REF!,5,FALSE),IF(LEFT(G206,3)="HID",VLOOKUP(VALUE(RIGHT(G206,3)),#REF!,5,FALSE),IF(LEFT(G206,3)="INC",VLOOKUP(VALUE(RIGHT(G206,3)),#REF!,5,FALSE),IF(LEFT(G206,3)="ELE",VLOOKUP(VALUE(RIGHT(G206,3)),#REF!,5,FALSE),IF(LEFT(G206,3)="CAB",VLOOKUP(VALUE(RIGHT(G206,3)),'ADM-COMP'!B:J,5,FALSE),IF(LEFT(G206,3)="SEG",VLOOKUP(VALUE(RIGHT(G206,3)),#REF!,5,FALSE),IF(LEFT(G206,3)="CLI",VLOOKUP(VALUE(RIGHT(G206,3)),#REF!,5,FALSE),IF(LEFT(G206,4)="IMPL",VLOOKUP(VALUE(RIGHT(G206,3)),#REF!,5,FALSE),IF(LEFT(G206,4)="SPDA",VLOOKUP(VALUE(RIGHT(G206,3)),'SPDA-COMP'!B:J,5,FALSE),IF(LEFT(G206,4)="SDAI",VLOOKUP(VALUE(RIGHT(G206,3)),#REF!,5,FALSE),IF(LEFT(G206,5)="IMPER",VLOOKUP(VALUE(RIGHT(G206,3)),#REF!,5,FALSE),IF(LEFT(G206,5)="LABOR",VLOOKUP(VALUE(RIGHT(G206,6)),#REF!,6,FALSE))))))))))))))))</f>
        <v>#REF!</v>
      </c>
      <c r="D206" s="74" t="e">
        <f>ROUND(VLOOKUP(A206,#REF!,8,FALSE),2)</f>
        <v>#REF!</v>
      </c>
      <c r="E206" s="74" t="e">
        <f>IF(LEFT(G206,3)="ARQ",VLOOKUP(VALUE(RIGHT(G206,3)),#REF!,9,FALSE),IF(LEFT(G206,3)="SCI",VLOOKUP(VALUE(RIGHT(G206,3)),#REF!,9,FALSE),IF(LEFT(G206,3)="SCE",VLOOKUP(VALUE(RIGHT(G206,3)),#REF!,9,FALSE),IF(LEFT(G206,3)="EST",VLOOKUP(VALUE(RIGHT(G206,3)),#REF!,9,FALSE),IF(LEFT(G206,3)="HID",VLOOKUP(VALUE(RIGHT(G206,3)),#REF!,9,FALSE),IF(LEFT(G206,3)="INC",VLOOKUP(VALUE(RIGHT(G206,3)),#REF!,9,FALSE),IF(LEFT(G206,3)="ELE",VLOOKUP(VALUE(RIGHT(G206,3)),#REF!,9,FALSE),IF(LEFT(G206,3)="CAB",VLOOKUP(VALUE(RIGHT(G206,3)),'ADM-COMP'!B:J,9,FALSE),IF(LEFT(G206,3)="SEG",VLOOKUP(VALUE(RIGHT(G206,3)),#REF!,9,FALSE),IF(LEFT(G206,3)="CLI",VLOOKUP(VALUE(RIGHT(G206,3)),#REF!,9,FALSE),IF(LEFT(G206,4)="IMPL",VLOOKUP(VALUE(RIGHT(G206,3)),#REF!,9,FALSE),IF(LEFT(G206,4)="SPDA",VLOOKUP(VALUE(RIGHT(G206,3)),'SPDA-COMP'!B:J,9,FALSE),IF(LEFT(G206,4)="SDAI",VLOOKUP(VALUE(RIGHT(G206,3)),#REF!,9,FALSE),IF(LEFT(G206,5)="IMPER",VLOOKUP(VALUE(RIGHT(G206,3)),#REF!,9,FALSE),IF(LEFT(G206,5)="LABOR",VLOOKUP(VALUE(RIGHT(G206,6)),#REF!,4,FALSE))))))))))))))))</f>
        <v>#REF!</v>
      </c>
      <c r="F206" s="31" t="e">
        <f t="shared" si="3"/>
        <v>#REF!</v>
      </c>
      <c r="G206" s="152" t="s">
        <v>558</v>
      </c>
      <c r="H206" s="51"/>
    </row>
    <row r="207" spans="1:8" s="11" customFormat="1">
      <c r="A207" s="85" t="s">
        <v>907</v>
      </c>
      <c r="B207" s="29" t="e">
        <f>IF(LEFT(G207,3)="ARQ",VLOOKUP(VALUE(RIGHT(G207,3)),#REF!,4,FALSE),IF(LEFT(G207,3)="SCI",VLOOKUP(VALUE(RIGHT(G207,3)),#REF!,4,FALSE),IF(LEFT(G207,3)="SCE",VLOOKUP(VALUE(RIGHT(G207,3)),#REF!,4,FALSE),IF(LEFT(G207,3)="EST",VLOOKUP(VALUE(RIGHT(G207,3)),#REF!,4,FALSE),IF(LEFT(G207,3)="HID",VLOOKUP(VALUE(RIGHT(G207,3)),#REF!,4,FALSE),IF(LEFT(G207,3)="INC",VLOOKUP(VALUE(RIGHT(G207,3)),#REF!,4,FALSE),IF(LEFT(G207,3)="ELE",VLOOKUP(VALUE(RIGHT(G207,3)),#REF!,4,FALSE),IF(LEFT(G207,3)="CAB",VLOOKUP(VALUE(RIGHT(G207,3)),'ADM-COMP'!B:J,4,FALSE),IF(LEFT(G207,3)="SEG",VLOOKUP(VALUE(RIGHT(G207,3)),#REF!,4,FALSE),IF(LEFT(G207,3)="CLI",VLOOKUP(VALUE(RIGHT(G207,3)),#REF!,4,FALSE),IF(LEFT(G207,4)="IMPL",VLOOKUP(VALUE(RIGHT(G207,3)),#REF!,4,FALSE),IF(LEFT(G207,4)="SPDA",VLOOKUP(VALUE(RIGHT(G207,3)),'SPDA-COMP'!B:J,4,FALSE),IF(LEFT(G207,4)="SDAI",VLOOKUP(VALUE(RIGHT(G207,3)),#REF!,4,FALSE),IF(LEFT(G207,5)="IMPER",VLOOKUP(VALUE(RIGHT(G207,3)),#REF!,4,FALSE),IF(LEFT(G207,5)="LABOR",VLOOKUP(VALUE(RIGHT(G207,6)),#REF!,5,FALSE))))))))))))))))</f>
        <v>#REF!</v>
      </c>
      <c r="C207" s="30" t="e">
        <f>IF(LEFT(G207,3)="ARQ",VLOOKUP(VALUE(RIGHT(G207,3)),#REF!,5,FALSE),IF(LEFT(G207,3)="SCI",VLOOKUP(VALUE(RIGHT(G207,3)),#REF!,5,FALSE),IF(LEFT(G207,3)="SCE",VLOOKUP(VALUE(RIGHT(G207,3)),#REF!,5,FALSE),IF(LEFT(G207,3)="EST",VLOOKUP(VALUE(RIGHT(G207,3)),#REF!,5,FALSE),IF(LEFT(G207,3)="HID",VLOOKUP(VALUE(RIGHT(G207,3)),#REF!,5,FALSE),IF(LEFT(G207,3)="INC",VLOOKUP(VALUE(RIGHT(G207,3)),#REF!,5,FALSE),IF(LEFT(G207,3)="ELE",VLOOKUP(VALUE(RIGHT(G207,3)),#REF!,5,FALSE),IF(LEFT(G207,3)="CAB",VLOOKUP(VALUE(RIGHT(G207,3)),'ADM-COMP'!B:J,5,FALSE),IF(LEFT(G207,3)="SEG",VLOOKUP(VALUE(RIGHT(G207,3)),#REF!,5,FALSE),IF(LEFT(G207,3)="CLI",VLOOKUP(VALUE(RIGHT(G207,3)),#REF!,5,FALSE),IF(LEFT(G207,4)="IMPL",VLOOKUP(VALUE(RIGHT(G207,3)),#REF!,5,FALSE),IF(LEFT(G207,4)="SPDA",VLOOKUP(VALUE(RIGHT(G207,3)),'SPDA-COMP'!B:J,5,FALSE),IF(LEFT(G207,4)="SDAI",VLOOKUP(VALUE(RIGHT(G207,3)),#REF!,5,FALSE),IF(LEFT(G207,5)="IMPER",VLOOKUP(VALUE(RIGHT(G207,3)),#REF!,5,FALSE),IF(LEFT(G207,5)="LABOR",VLOOKUP(VALUE(RIGHT(G207,6)),#REF!,6,FALSE))))))))))))))))</f>
        <v>#REF!</v>
      </c>
      <c r="D207" s="74" t="e">
        <f>ROUND(VLOOKUP(A207,#REF!,8,FALSE),2)</f>
        <v>#REF!</v>
      </c>
      <c r="E207" s="74" t="e">
        <f>IF(LEFT(G207,3)="ARQ",VLOOKUP(VALUE(RIGHT(G207,3)),#REF!,9,FALSE),IF(LEFT(G207,3)="SCI",VLOOKUP(VALUE(RIGHT(G207,3)),#REF!,9,FALSE),IF(LEFT(G207,3)="SCE",VLOOKUP(VALUE(RIGHT(G207,3)),#REF!,9,FALSE),IF(LEFT(G207,3)="EST",VLOOKUP(VALUE(RIGHT(G207,3)),#REF!,9,FALSE),IF(LEFT(G207,3)="HID",VLOOKUP(VALUE(RIGHT(G207,3)),#REF!,9,FALSE),IF(LEFT(G207,3)="INC",VLOOKUP(VALUE(RIGHT(G207,3)),#REF!,9,FALSE),IF(LEFT(G207,3)="ELE",VLOOKUP(VALUE(RIGHT(G207,3)),#REF!,9,FALSE),IF(LEFT(G207,3)="CAB",VLOOKUP(VALUE(RIGHT(G207,3)),'ADM-COMP'!B:J,9,FALSE),IF(LEFT(G207,3)="SEG",VLOOKUP(VALUE(RIGHT(G207,3)),#REF!,9,FALSE),IF(LEFT(G207,3)="CLI",VLOOKUP(VALUE(RIGHT(G207,3)),#REF!,9,FALSE),IF(LEFT(G207,4)="IMPL",VLOOKUP(VALUE(RIGHT(G207,3)),#REF!,9,FALSE),IF(LEFT(G207,4)="SPDA",VLOOKUP(VALUE(RIGHT(G207,3)),'SPDA-COMP'!B:J,9,FALSE),IF(LEFT(G207,4)="SDAI",VLOOKUP(VALUE(RIGHT(G207,3)),#REF!,9,FALSE),IF(LEFT(G207,5)="IMPER",VLOOKUP(VALUE(RIGHT(G207,3)),#REF!,9,FALSE),IF(LEFT(G207,5)="LABOR",VLOOKUP(VALUE(RIGHT(G207,6)),#REF!,4,FALSE))))))))))))))))</f>
        <v>#REF!</v>
      </c>
      <c r="F207" s="31" t="e">
        <f t="shared" si="3"/>
        <v>#REF!</v>
      </c>
      <c r="G207" s="84" t="s">
        <v>975</v>
      </c>
      <c r="H207" s="51"/>
    </row>
    <row r="208" spans="1:8" s="11" customFormat="1">
      <c r="A208" s="140" t="s">
        <v>1066</v>
      </c>
      <c r="B208" s="86" t="e">
        <f>IF(LEFT(G208,3)="ARQ",VLOOKUP(VALUE(RIGHT(G208,3)),#REF!,4,FALSE),IF(LEFT(G208,3)="SCI",VLOOKUP(VALUE(RIGHT(G208,3)),#REF!,4,FALSE),IF(LEFT(G208,3)="TRP",VLOOKUP(VALUE(RIGHT(G208,3)),#REF!,4,FALSE),IF(LEFT(G208,3)="EST",VLOOKUP(VALUE(RIGHT(G208,3)),#REF!,4,FALSE),IF(LEFT(G208,3)="HID",VLOOKUP(VALUE(RIGHT(G208,3)),#REF!,4,FALSE),IF(LEFT(G208,3)="INC",VLOOKUP(VALUE(RIGHT(G208,3)),#REF!,4,FALSE),IF(LEFT(G208,3)="ELE",VLOOKUP(VALUE(RIGHT(G208,3)),#REF!,4,FALSE),IF(LEFT(G208,3)="CAB",VLOOKUP(VALUE(RIGHT(G208,3)),'ADM-COMP'!B:J,4,FALSE),IF(LEFT(G208,3)="SEG",VLOOKUP(VALUE(RIGHT(G208,3)),#REF!,4,FALSE),IF(LEFT(G208,3)="CLI",VLOOKUP(VALUE(RIGHT(G208,3)),#REF!,4,FALSE),IF(LEFT(G208,4)="IMPL",VLOOKUP(VALUE(RIGHT(G208,3)),#REF!,4,FALSE),IF(LEFT(G208,4)="SPDA",VLOOKUP(VALUE(RIGHT(G208,3)),'SPDA-COMP'!B:J,4,FALSE),IF(LEFT(G208,4)="SDAI",VLOOKUP(VALUE(RIGHT(G208,3)),#REF!,4,FALSE),IF(LEFT(G208,5)="IMPER",VLOOKUP(VALUE(RIGHT(G208,3)),#REF!,4,FALSE),IF(LEFT(G208,5)="LABOR",VLOOKUP(VALUE(RIGHT(G208,6)),#REF!,5,FALSE))))))))))))))))</f>
        <v>#REF!</v>
      </c>
      <c r="C208" s="128" t="e">
        <f>IF(LEFT(G208,3)="ARQ",VLOOKUP(VALUE(RIGHT(G208,3)),#REF!,5,FALSE),IF(LEFT(G208,3)="SCI",VLOOKUP(VALUE(RIGHT(G208,3)),#REF!,5,FALSE),IF(LEFT(G208,3)="TRP",VLOOKUP(VALUE(RIGHT(G208,3)),#REF!,5,FALSE),IF(LEFT(G208,3)="EST",VLOOKUP(VALUE(RIGHT(G208,3)),#REF!,5,FALSE),IF(LEFT(G208,3)="HID",VLOOKUP(VALUE(RIGHT(G208,3)),#REF!,5,FALSE),IF(LEFT(G208,3)="INC",VLOOKUP(VALUE(RIGHT(G208,3)),#REF!,5,FALSE),IF(LEFT(G208,3)="ELE",VLOOKUP(VALUE(RIGHT(G208,3)),#REF!,5,FALSE),IF(LEFT(G208,3)="CAB",VLOOKUP(VALUE(RIGHT(G208,3)),'ADM-COMP'!B:J,5,FALSE),IF(LEFT(G208,3)="SEG",VLOOKUP(VALUE(RIGHT(G208,3)),#REF!,5,FALSE),IF(LEFT(G208,3)="CLI",VLOOKUP(VALUE(RIGHT(G208,3)),#REF!,5,FALSE),IF(LEFT(G208,4)="IMPL",VLOOKUP(VALUE(RIGHT(G208,3)),#REF!,5,FALSE),IF(LEFT(G208,4)="SPDA",VLOOKUP(VALUE(RIGHT(G208,3)),'SPDA-COMP'!B:J,5,FALSE),IF(LEFT(G208,4)="SDAI",VLOOKUP(VALUE(RIGHT(G208,3)),#REF!,5,FALSE),IF(LEFT(G208,5)="IMPER",VLOOKUP(VALUE(RIGHT(G208,3)),#REF!,5,FALSE),IF(LEFT(G208,5)="LABOR",VLOOKUP(VALUE(RIGHT(G208,6)),#REF!,6,FALSE))))))))))))))))</f>
        <v>#REF!</v>
      </c>
      <c r="D208" s="74" t="e">
        <f>ROUND(VLOOKUP(A208,#REF!,8,FALSE),2)</f>
        <v>#REF!</v>
      </c>
      <c r="E208" s="75" t="e">
        <f>IF(LEFT(G208,3)="ARQ",VLOOKUP(VALUE(RIGHT(G208,3)),#REF!,9,FALSE),IF(LEFT(G208,3)="SCI",VLOOKUP(VALUE(RIGHT(G208,3)),#REF!,9,FALSE),IF(LEFT(G208,3)="TRP",VLOOKUP(VALUE(RIGHT(G208,3)),#REF!,9,FALSE),IF(LEFT(G208,3)="EST",VLOOKUP(VALUE(RIGHT(G208,3)),#REF!,9,FALSE),IF(LEFT(G208,3)="HID",VLOOKUP(VALUE(RIGHT(G208,3)),#REF!,9,FALSE),IF(LEFT(G208,3)="INC",VLOOKUP(VALUE(RIGHT(G208,3)),#REF!,9,FALSE),IF(LEFT(G208,3)="ELE",VLOOKUP(VALUE(RIGHT(G208,3)),#REF!,9,FALSE),IF(LEFT(G208,3)="CAB",VLOOKUP(VALUE(RIGHT(G208,3)),'ADM-COMP'!B:J,9,FALSE),IF(LEFT(G208,3)="SEG",VLOOKUP(VALUE(RIGHT(G208,3)),#REF!,9,FALSE),IF(LEFT(G208,3)="CLI",VLOOKUP(VALUE(RIGHT(G208,3)),#REF!,9,FALSE),IF(LEFT(G208,4)="IMPL",VLOOKUP(VALUE(RIGHT(G208,3)),#REF!,9,FALSE),IF(LEFT(G208,4)="SPDA",VLOOKUP(VALUE(RIGHT(G208,3)),'SPDA-COMP'!B:J,9,FALSE),IF(LEFT(G208,4)="SDAI",VLOOKUP(VALUE(RIGHT(G208,3)),#REF!,9,FALSE),IF(LEFT(G208,5)="IMPER",VLOOKUP(VALUE(RIGHT(G208,3)),#REF!,9,FALSE),IF(LEFT(G208,5)="LABOR",VLOOKUP(VALUE(RIGHT(G208,6)),#REF!,4,FALSE))))))))))))))))</f>
        <v>#REF!</v>
      </c>
      <c r="F208" s="129" t="e">
        <f t="shared" si="3"/>
        <v>#REF!</v>
      </c>
      <c r="G208" s="152" t="s">
        <v>1094</v>
      </c>
      <c r="H208" s="51"/>
    </row>
    <row r="209" spans="1:8" s="11" customFormat="1">
      <c r="A209" s="37" t="s">
        <v>548</v>
      </c>
      <c r="B209" s="29" t="e">
        <f>IF(LEFT(G209,3)="ARQ",VLOOKUP(VALUE(RIGHT(G209,3)),#REF!,4,FALSE),IF(LEFT(G209,3)="SCI",VLOOKUP(VALUE(RIGHT(G209,3)),#REF!,4,FALSE),IF(LEFT(G209,3)="SCE",VLOOKUP(VALUE(RIGHT(G209,3)),#REF!,4,FALSE),IF(LEFT(G209,3)="EST",VLOOKUP(VALUE(RIGHT(G209,3)),#REF!,4,FALSE),IF(LEFT(G209,3)="HID",VLOOKUP(VALUE(RIGHT(G209,3)),#REF!,4,FALSE),IF(LEFT(G209,3)="INC",VLOOKUP(VALUE(RIGHT(G209,3)),#REF!,4,FALSE),IF(LEFT(G209,3)="ELE",VLOOKUP(VALUE(RIGHT(G209,3)),#REF!,4,FALSE),IF(LEFT(G209,3)="CAB",VLOOKUP(VALUE(RIGHT(G209,3)),'ADM-COMP'!B:J,4,FALSE),IF(LEFT(G209,3)="SEG",VLOOKUP(VALUE(RIGHT(G209,3)),#REF!,4,FALSE),IF(LEFT(G209,3)="CLI",VLOOKUP(VALUE(RIGHT(G209,3)),#REF!,4,FALSE),IF(LEFT(G209,4)="IMPL",VLOOKUP(VALUE(RIGHT(G209,3)),#REF!,4,FALSE),IF(LEFT(G209,4)="SPDA",VLOOKUP(VALUE(RIGHT(G209,3)),'SPDA-COMP'!B:J,4,FALSE),IF(LEFT(G209,4)="SDAI",VLOOKUP(VALUE(RIGHT(G209,3)),#REF!,4,FALSE),IF(LEFT(G209,5)="IMPER",VLOOKUP(VALUE(RIGHT(G209,3)),#REF!,4,FALSE),IF(LEFT(G209,5)="LABOR",VLOOKUP(VALUE(RIGHT(G209,6)),#REF!,5,FALSE))))))))))))))))</f>
        <v>#N/A</v>
      </c>
      <c r="C209" s="30" t="e">
        <f>IF(LEFT(G209,3)="ARQ",VLOOKUP(VALUE(RIGHT(G209,3)),#REF!,5,FALSE),IF(LEFT(G209,3)="SCI",VLOOKUP(VALUE(RIGHT(G209,3)),#REF!,5,FALSE),IF(LEFT(G209,3)="SCE",VLOOKUP(VALUE(RIGHT(G209,3)),#REF!,5,FALSE),IF(LEFT(G209,3)="EST",VLOOKUP(VALUE(RIGHT(G209,3)),#REF!,5,FALSE),IF(LEFT(G209,3)="HID",VLOOKUP(VALUE(RIGHT(G209,3)),#REF!,5,FALSE),IF(LEFT(G209,3)="INC",VLOOKUP(VALUE(RIGHT(G209,3)),#REF!,5,FALSE),IF(LEFT(G209,3)="ELE",VLOOKUP(VALUE(RIGHT(G209,3)),#REF!,5,FALSE),IF(LEFT(G209,3)="CAB",VLOOKUP(VALUE(RIGHT(G209,3)),'ADM-COMP'!B:J,5,FALSE),IF(LEFT(G209,3)="SEG",VLOOKUP(VALUE(RIGHT(G209,3)),#REF!,5,FALSE),IF(LEFT(G209,3)="CLI",VLOOKUP(VALUE(RIGHT(G209,3)),#REF!,5,FALSE),IF(LEFT(G209,4)="IMPL",VLOOKUP(VALUE(RIGHT(G209,3)),#REF!,5,FALSE),IF(LEFT(G209,4)="SPDA",VLOOKUP(VALUE(RIGHT(G209,3)),'SPDA-COMP'!B:J,5,FALSE),IF(LEFT(G209,4)="SDAI",VLOOKUP(VALUE(RIGHT(G209,3)),#REF!,5,FALSE),IF(LEFT(G209,5)="IMPER",VLOOKUP(VALUE(RIGHT(G209,3)),#REF!,5,FALSE),IF(LEFT(G209,5)="LABOR",VLOOKUP(VALUE(RIGHT(G209,6)),#REF!,6,FALSE))))))))))))))))</f>
        <v>#N/A</v>
      </c>
      <c r="D209" s="74" t="e">
        <f>ROUND(VLOOKUP(A209,#REF!,8,FALSE),2)</f>
        <v>#REF!</v>
      </c>
      <c r="E209" s="74" t="e">
        <f>IF(LEFT(G209,3)="ARQ",VLOOKUP(VALUE(RIGHT(G209,3)),#REF!,9,FALSE),IF(LEFT(G209,3)="SCI",VLOOKUP(VALUE(RIGHT(G209,3)),#REF!,9,FALSE),IF(LEFT(G209,3)="SCE",VLOOKUP(VALUE(RIGHT(G209,3)),#REF!,9,FALSE),IF(LEFT(G209,3)="EST",VLOOKUP(VALUE(RIGHT(G209,3)),#REF!,9,FALSE),IF(LEFT(G209,3)="HID",VLOOKUP(VALUE(RIGHT(G209,3)),#REF!,9,FALSE),IF(LEFT(G209,3)="INC",VLOOKUP(VALUE(RIGHT(G209,3)),#REF!,9,FALSE),IF(LEFT(G209,3)="ELE",VLOOKUP(VALUE(RIGHT(G209,3)),#REF!,9,FALSE),IF(LEFT(G209,3)="CAB",VLOOKUP(VALUE(RIGHT(G209,3)),'ADM-COMP'!B:J,9,FALSE),IF(LEFT(G209,3)="SEG",VLOOKUP(VALUE(RIGHT(G209,3)),#REF!,9,FALSE),IF(LEFT(G209,3)="CLI",VLOOKUP(VALUE(RIGHT(G209,3)),#REF!,9,FALSE),IF(LEFT(G209,4)="IMPL",VLOOKUP(VALUE(RIGHT(G209,3)),#REF!,9,FALSE),IF(LEFT(G209,4)="SPDA",VLOOKUP(VALUE(RIGHT(G209,3)),'SPDA-COMP'!B:J,9,FALSE),IF(LEFT(G209,4)="SDAI",VLOOKUP(VALUE(RIGHT(G209,3)),#REF!,9,FALSE),IF(LEFT(G209,5)="IMPER",VLOOKUP(VALUE(RIGHT(G209,3)),#REF!,9,FALSE),IF(LEFT(G209,5)="LABOR",VLOOKUP(VALUE(RIGHT(G209,6)),#REF!,4,FALSE))))))))))))))))</f>
        <v>#N/A</v>
      </c>
      <c r="F209" s="31" t="e">
        <f t="shared" si="3"/>
        <v>#REF!</v>
      </c>
      <c r="G209" s="152" t="s">
        <v>559</v>
      </c>
      <c r="H209" s="51"/>
    </row>
    <row r="210" spans="1:8" s="11" customFormat="1">
      <c r="A210" s="37" t="s">
        <v>294</v>
      </c>
      <c r="B210" s="29" t="e">
        <f>IF(LEFT(G210,3)="ARQ",VLOOKUP(VALUE(RIGHT(G210,3)),#REF!,4,FALSE),IF(LEFT(G210,3)="SCI",VLOOKUP(VALUE(RIGHT(G210,3)),#REF!,4,FALSE),IF(LEFT(G210,3)="TRP",VLOOKUP(VALUE(RIGHT(G210,3)),#REF!,4,FALSE),IF(LEFT(G210,3)="EST",VLOOKUP(VALUE(RIGHT(G210,3)),#REF!,4,FALSE),IF(LEFT(G210,3)="HID",VLOOKUP(VALUE(RIGHT(G210,3)),#REF!,4,FALSE),IF(LEFT(G210,3)="INC",VLOOKUP(VALUE(RIGHT(G210,3)),#REF!,4,FALSE),IF(LEFT(G210,3)="ELE",VLOOKUP(VALUE(RIGHT(G210,3)),#REF!,4,FALSE),IF(LEFT(G210,3)="CAB",VLOOKUP(VALUE(RIGHT(G210,3)),'ADM-COMP'!B:J,4,FALSE),IF(LEFT(G210,3)="SEG",VLOOKUP(VALUE(RIGHT(G210,3)),#REF!,4,FALSE),IF(LEFT(G210,3)="CLI",VLOOKUP(VALUE(RIGHT(G210,3)),#REF!,4,FALSE),IF(LEFT(G210,4)="IMPL",VLOOKUP(VALUE(RIGHT(G210,3)),#REF!,4,FALSE),IF(LEFT(G210,4)="SPDA",VLOOKUP(VALUE(RIGHT(G210,3)),'SPDA-COMP'!B:J,4,FALSE),IF(LEFT(G210,4)="SDAI",VLOOKUP(VALUE(RIGHT(G210,3)),#REF!,4,FALSE),IF(LEFT(G210,5)="IMPER",VLOOKUP(VALUE(RIGHT(G210,3)),#REF!,4,FALSE),IF(LEFT(G210,5)="LABOR",VLOOKUP(VALUE(RIGHT(G210,6)),#REF!,5,FALSE))))))))))))))))</f>
        <v>#REF!</v>
      </c>
      <c r="C210" s="30" t="e">
        <f>IF(LEFT(G210,3)="ARQ",VLOOKUP(VALUE(RIGHT(G210,3)),#REF!,5,FALSE),IF(LEFT(G210,3)="SCI",VLOOKUP(VALUE(RIGHT(G210,3)),#REF!,5,FALSE),IF(LEFT(G210,3)="SCE",VLOOKUP(VALUE(RIGHT(G210,3)),#REF!,5,FALSE),IF(LEFT(G210,3)="EST",VLOOKUP(VALUE(RIGHT(G210,3)),#REF!,5,FALSE),IF(LEFT(G210,3)="HID",VLOOKUP(VALUE(RIGHT(G210,3)),#REF!,5,FALSE),IF(LEFT(G210,3)="INC",VLOOKUP(VALUE(RIGHT(G210,3)),#REF!,5,FALSE),IF(LEFT(G210,3)="ELE",VLOOKUP(VALUE(RIGHT(G210,3)),#REF!,5,FALSE),IF(LEFT(G210,3)="CAB",VLOOKUP(VALUE(RIGHT(G210,3)),'ADM-COMP'!B:J,5,FALSE),IF(LEFT(G210,3)="SEG",VLOOKUP(VALUE(RIGHT(G210,3)),#REF!,5,FALSE),IF(LEFT(G210,3)="CLI",VLOOKUP(VALUE(RIGHT(G210,3)),#REF!,5,FALSE),IF(LEFT(G210,4)="IMPL",VLOOKUP(VALUE(RIGHT(G210,3)),#REF!,5,FALSE),IF(LEFT(G210,4)="SPDA",VLOOKUP(VALUE(RIGHT(G210,3)),'SPDA-COMP'!B:J,5,FALSE),IF(LEFT(G210,4)="SDAI",VLOOKUP(VALUE(RIGHT(G210,3)),#REF!,5,FALSE),IF(LEFT(G210,5)="IMPER",VLOOKUP(VALUE(RIGHT(G210,3)),#REF!,5,FALSE),IF(LEFT(G210,5)="LABOR",VLOOKUP(VALUE(RIGHT(G210,6)),#REF!,6,FALSE))))))))))))))))</f>
        <v>#REF!</v>
      </c>
      <c r="D210" s="74" t="e">
        <f>ROUND(VLOOKUP(A210,#REF!,8,FALSE),2)</f>
        <v>#REF!</v>
      </c>
      <c r="E210" s="74" t="e">
        <f>IF(LEFT(G210,3)="ARQ",VLOOKUP(VALUE(RIGHT(G210,3)),#REF!,9,FALSE),IF(LEFT(G210,3)="SCI",VLOOKUP(VALUE(RIGHT(G210,3)),#REF!,9,FALSE),IF(LEFT(G210,3)="SCE",VLOOKUP(VALUE(RIGHT(G210,3)),#REF!,9,FALSE),IF(LEFT(G210,3)="EST",VLOOKUP(VALUE(RIGHT(G210,3)),#REF!,9,FALSE),IF(LEFT(G210,3)="HID",VLOOKUP(VALUE(RIGHT(G210,3)),#REF!,9,FALSE),IF(LEFT(G210,3)="INC",VLOOKUP(VALUE(RIGHT(G210,3)),#REF!,9,FALSE),IF(LEFT(G210,3)="ELE",VLOOKUP(VALUE(RIGHT(G210,3)),#REF!,9,FALSE),IF(LEFT(G210,3)="CAB",VLOOKUP(VALUE(RIGHT(G210,3)),'ADM-COMP'!B:J,9,FALSE),IF(LEFT(G210,3)="SEG",VLOOKUP(VALUE(RIGHT(G210,3)),#REF!,9,FALSE),IF(LEFT(G210,3)="CLI",VLOOKUP(VALUE(RIGHT(G210,3)),#REF!,9,FALSE),IF(LEFT(G210,4)="IMPL",VLOOKUP(VALUE(RIGHT(G210,3)),#REF!,9,FALSE),IF(LEFT(G210,4)="SPDA",VLOOKUP(VALUE(RIGHT(G210,3)),'SPDA-COMP'!B:J,9,FALSE),IF(LEFT(G210,4)="SDAI",VLOOKUP(VALUE(RIGHT(G210,3)),#REF!,9,FALSE),IF(LEFT(G210,5)="IMPER",VLOOKUP(VALUE(RIGHT(G210,3)),#REF!,9,FALSE),IF(LEFT(G210,5)="LABOR",VLOOKUP(VALUE(RIGHT(G210,6)),#REF!,4,FALSE))))))))))))))))</f>
        <v>#REF!</v>
      </c>
      <c r="F210" s="31" t="e">
        <f t="shared" si="3"/>
        <v>#REF!</v>
      </c>
      <c r="G210" s="38" t="s">
        <v>1241</v>
      </c>
      <c r="H210" s="51"/>
    </row>
    <row r="211" spans="1:8" s="11" customFormat="1" ht="89.25">
      <c r="A211" s="37" t="s">
        <v>426</v>
      </c>
      <c r="B211" s="29" t="e">
        <f>IF(LEFT(G211,3)="ARQ",VLOOKUP(VALUE(RIGHT(G211,3)),#REF!,4,FALSE),IF(LEFT(G211,3)="SCI",VLOOKUP(VALUE(RIGHT(G211,3)),#REF!,4,FALSE),IF(LEFT(G211,3)="SCE",VLOOKUP(VALUE(RIGHT(G211,3)),#REF!,4,FALSE),IF(LEFT(G211,3)="EST",VLOOKUP(VALUE(RIGHT(G211,3)),#REF!,4,FALSE),IF(LEFT(G211,3)="HID",VLOOKUP(VALUE(RIGHT(G211,3)),#REF!,4,FALSE),IF(LEFT(G211,3)="INC",VLOOKUP(VALUE(RIGHT(G211,3)),#REF!,4,FALSE),IF(LEFT(G211,3)="ELE",VLOOKUP(VALUE(RIGHT(G211,3)),#REF!,4,FALSE),IF(LEFT(G211,3)="CAB",VLOOKUP(VALUE(RIGHT(G211,3)),'ADM-COMP'!B:J,4,FALSE),IF(LEFT(G211,3)="SEG",VLOOKUP(VALUE(RIGHT(G211,3)),#REF!,4,FALSE),IF(LEFT(G211,3)="CLI",VLOOKUP(VALUE(RIGHT(G211,3)),#REF!,4,FALSE),IF(LEFT(G211,4)="IMPL",VLOOKUP(VALUE(RIGHT(G211,3)),#REF!,4,FALSE),IF(LEFT(G211,4)="SPDA",VLOOKUP(VALUE(RIGHT(G211,3)),'SPDA-COMP'!B:J,4,FALSE),IF(LEFT(G211,4)="SDAI",VLOOKUP(VALUE(RIGHT(G211,3)),#REF!,4,FALSE),IF(LEFT(G211,5)="IMPER",VLOOKUP(VALUE(RIGHT(G211,3)),#REF!,4,FALSE),IF(LEFT(G211,5)="LABOR",VLOOKUP(VALUE(RIGHT(G211,6)),#REF!,5,FALSE))))))))))))))))</f>
        <v>#REF!</v>
      </c>
      <c r="C211" s="30" t="e">
        <f>IF(LEFT(G211,3)="ARQ",VLOOKUP(VALUE(RIGHT(G211,3)),#REF!,5,FALSE),IF(LEFT(G211,3)="SCI",VLOOKUP(VALUE(RIGHT(G211,3)),#REF!,5,FALSE),IF(LEFT(G211,3)="SCE",VLOOKUP(VALUE(RIGHT(G211,3)),#REF!,5,FALSE),IF(LEFT(G211,3)="EST",VLOOKUP(VALUE(RIGHT(G211,3)),#REF!,5,FALSE),IF(LEFT(G211,3)="HID",VLOOKUP(VALUE(RIGHT(G211,3)),#REF!,5,FALSE),IF(LEFT(G211,3)="INC",VLOOKUP(VALUE(RIGHT(G211,3)),#REF!,5,FALSE),IF(LEFT(G211,3)="ELE",VLOOKUP(VALUE(RIGHT(G211,3)),#REF!,5,FALSE),IF(LEFT(G211,3)="CAB",VLOOKUP(VALUE(RIGHT(G211,3)),'ADM-COMP'!B:J,5,FALSE),IF(LEFT(G211,3)="SEG",VLOOKUP(VALUE(RIGHT(G211,3)),#REF!,5,FALSE),IF(LEFT(G211,3)="CLI",VLOOKUP(VALUE(RIGHT(G211,3)),#REF!,5,FALSE),IF(LEFT(G211,4)="IMPL",VLOOKUP(VALUE(RIGHT(G211,3)),#REF!,5,FALSE),IF(LEFT(G211,4)="SPDA",VLOOKUP(VALUE(RIGHT(G211,3)),'SPDA-COMP'!B:J,5,FALSE),IF(LEFT(G211,4)="SDAI",VLOOKUP(VALUE(RIGHT(G211,3)),#REF!,5,FALSE),IF(LEFT(G211,5)="IMPER",VLOOKUP(VALUE(RIGHT(G211,3)),#REF!,5,FALSE),IF(LEFT(G211,5)="LABOR",VLOOKUP(VALUE(RIGHT(G211,6)),#REF!,6,FALSE))))))))))))))))</f>
        <v>#REF!</v>
      </c>
      <c r="D211" s="74" t="e">
        <f>ROUND(VLOOKUP(A211,#REF!,8,FALSE),2)</f>
        <v>#REF!</v>
      </c>
      <c r="E211" s="74" t="e">
        <f>IF(LEFT(G211,3)="ARQ",VLOOKUP(VALUE(RIGHT(G211,3)),#REF!,9,FALSE),IF(LEFT(G211,3)="SCI",VLOOKUP(VALUE(RIGHT(G211,3)),#REF!,9,FALSE),IF(LEFT(G211,3)="SCE",VLOOKUP(VALUE(RIGHT(G211,3)),#REF!,9,FALSE),IF(LEFT(G211,3)="EST",VLOOKUP(VALUE(RIGHT(G211,3)),#REF!,9,FALSE),IF(LEFT(G211,3)="HID",VLOOKUP(VALUE(RIGHT(G211,3)),#REF!,9,FALSE),IF(LEFT(G211,3)="INC",VLOOKUP(VALUE(RIGHT(G211,3)),#REF!,9,FALSE),IF(LEFT(G211,3)="ELE",VLOOKUP(VALUE(RIGHT(G211,3)),#REF!,9,FALSE),IF(LEFT(G211,3)="CAB",VLOOKUP(VALUE(RIGHT(G211,3)),'ADM-COMP'!B:J,9,FALSE),IF(LEFT(G211,3)="SEG",VLOOKUP(VALUE(RIGHT(G211,3)),#REF!,9,FALSE),IF(LEFT(G211,3)="CLI",VLOOKUP(VALUE(RIGHT(G211,3)),#REF!,9,FALSE),IF(LEFT(G211,4)="IMPL",VLOOKUP(VALUE(RIGHT(G211,3)),#REF!,9,FALSE),IF(LEFT(G211,4)="SPDA",VLOOKUP(VALUE(RIGHT(G211,3)),'SPDA-COMP'!B:J,9,FALSE),IF(LEFT(G211,4)="SDAI",VLOOKUP(VALUE(RIGHT(G211,3)),#REF!,9,FALSE),IF(LEFT(G211,5)="IMPER",VLOOKUP(VALUE(RIGHT(G211,3)),#REF!,9,FALSE),IF(LEFT(G211,5)="LABOR",VLOOKUP(VALUE(RIGHT(G211,6)),#REF!,4,FALSE))))))))))))))))</f>
        <v>#REF!</v>
      </c>
      <c r="F211" s="31" t="e">
        <f t="shared" si="3"/>
        <v>#REF!</v>
      </c>
      <c r="G211" s="38" t="s">
        <v>427</v>
      </c>
      <c r="H211" s="51"/>
    </row>
    <row r="212" spans="1:8" s="11" customFormat="1">
      <c r="A212" s="37" t="s">
        <v>363</v>
      </c>
      <c r="B212" s="29" t="e">
        <f>IF(LEFT(G212,3)="ARQ",VLOOKUP(VALUE(RIGHT(G212,3)),#REF!,4,FALSE),IF(LEFT(G212,3)="SCI",VLOOKUP(VALUE(RIGHT(G212,3)),#REF!,4,FALSE),IF(LEFT(G212,3)="SCE",VLOOKUP(VALUE(RIGHT(G212,3)),#REF!,4,FALSE),IF(LEFT(G212,3)="EST",VLOOKUP(VALUE(RIGHT(G212,3)),#REF!,4,FALSE),IF(LEFT(G212,3)="HID",VLOOKUP(VALUE(RIGHT(G212,3)),#REF!,4,FALSE),IF(LEFT(G212,3)="INC",VLOOKUP(VALUE(RIGHT(G212,3)),#REF!,4,FALSE),IF(LEFT(G212,3)="ELE",VLOOKUP(VALUE(RIGHT(G212,3)),#REF!,4,FALSE),IF(LEFT(G212,3)="CAB",VLOOKUP(VALUE(RIGHT(G212,3)),'ADM-COMP'!B:J,4,FALSE),IF(LEFT(G212,3)="SEG",VLOOKUP(VALUE(RIGHT(G212,3)),#REF!,4,FALSE),IF(LEFT(G212,3)="CLI",VLOOKUP(VALUE(RIGHT(G212,3)),#REF!,4,FALSE),IF(LEFT(G212,4)="IMPL",VLOOKUP(VALUE(RIGHT(G212,3)),#REF!,4,FALSE),IF(LEFT(G212,4)="SPDA",VLOOKUP(VALUE(RIGHT(G212,3)),'SPDA-COMP'!B:J,4,FALSE),IF(LEFT(G212,4)="SDAI",VLOOKUP(VALUE(RIGHT(G212,3)),#REF!,4,FALSE),IF(LEFT(G212,5)="IMPER",VLOOKUP(VALUE(RIGHT(G212,3)),#REF!,4,FALSE),IF(LEFT(G212,5)="LABOR",VLOOKUP(VALUE(RIGHT(G212,6)),#REF!,5,FALSE))))))))))))))))</f>
        <v>#REF!</v>
      </c>
      <c r="C212" s="30" t="e">
        <f>IF(LEFT(G212,3)="ARQ",VLOOKUP(VALUE(RIGHT(G212,3)),#REF!,5,FALSE),IF(LEFT(G212,3)="INS",VLOOKUP(VALUE(RIGHT(G212,3)),#REF!,5,FALSE),IF(LEFT(G212,3)="SCE",VLOOKUP(VALUE(RIGHT(G212,3)),#REF!,5,FALSE),IF(LEFT(G212,3)="EST",VLOOKUP(VALUE(RIGHT(G212,3)),#REF!,5,FALSE),IF(LEFT(G212,3)="HID",VLOOKUP(VALUE(RIGHT(G212,3)),#REF!,5,FALSE),IF(LEFT(G212,3)="INC",VLOOKUP(VALUE(RIGHT(G212,3)),#REF!,5,FALSE),IF(LEFT(G212,3)="ELE",VLOOKUP(VALUE(RIGHT(G212,3)),#REF!,5,FALSE),IF(LEFT(G212,3)="CAB",VLOOKUP(VALUE(RIGHT(G212,3)),'ADM-COMP'!B:J,5,FALSE),IF(LEFT(G212,3)="SEG",VLOOKUP(VALUE(RIGHT(G212,3)),#REF!,5,FALSE),IF(LEFT(G212,3)="CLI",VLOOKUP(VALUE(RIGHT(G212,3)),#REF!,5,FALSE),IF(LEFT(G212,4)="IMPL",VLOOKUP(VALUE(RIGHT(G212,3)),#REF!,5,FALSE),IF(LEFT(G212,4)="SPDA",VLOOKUP(VALUE(RIGHT(G212,3)),'SPDA-COMP'!B:J,5,FALSE),IF(LEFT(G212,4)="SDAI",VLOOKUP(VALUE(RIGHT(G212,3)),#REF!,5,FALSE),IF(LEFT(G212,5)="IMPER",VLOOKUP(VALUE(RIGHT(G212,3)),#REF!,5,FALSE),IF(LEFT(G212,5)="LABOR",VLOOKUP(VALUE(RIGHT(G212,6)),#REF!,6,FALSE))))))))))))))))</f>
        <v>#REF!</v>
      </c>
      <c r="D212" s="74" t="e">
        <f>ROUND(VLOOKUP(A212,#REF!,8,FALSE),2)</f>
        <v>#REF!</v>
      </c>
      <c r="E212" s="74" t="e">
        <f>IF(LEFT(G212,3)="ARQ",VLOOKUP(VALUE(RIGHT(G212,3)),#REF!,9,FALSE),IF(LEFT(G212,3)="INS",VLOOKUP(VALUE(RIGHT(G212,3)),#REF!,9,FALSE),IF(LEFT(G212,3)="SCE",VLOOKUP(VALUE(RIGHT(G212,3)),#REF!,9,FALSE),IF(LEFT(G212,3)="EST",VLOOKUP(VALUE(RIGHT(G212,3)),#REF!,9,FALSE),IF(LEFT(G212,3)="HID",VLOOKUP(VALUE(RIGHT(G212,3)),#REF!,9,FALSE),IF(LEFT(G212,3)="INC",VLOOKUP(VALUE(RIGHT(G212,3)),#REF!,9,FALSE),IF(LEFT(G212,3)="ELE",VLOOKUP(VALUE(RIGHT(G212,3)),#REF!,9,FALSE),IF(LEFT(G212,3)="CAB",VLOOKUP(VALUE(RIGHT(G212,3)),'ADM-COMP'!B:J,9,FALSE),IF(LEFT(G212,3)="SEG",VLOOKUP(VALUE(RIGHT(G212,3)),#REF!,9,FALSE),IF(LEFT(G212,3)="CLI",VLOOKUP(VALUE(RIGHT(G212,3)),#REF!,9,FALSE),IF(LEFT(G212,4)="IMPL",VLOOKUP(VALUE(RIGHT(G212,3)),#REF!,9,FALSE),IF(LEFT(G212,4)="SPDA",VLOOKUP(VALUE(RIGHT(G212,3)),'SPDA-COMP'!B:J,9,FALSE),IF(LEFT(G212,4)="SDAI",VLOOKUP(VALUE(RIGHT(G212,3)),#REF!,9,FALSE),IF(LEFT(G212,5)="IMPER",VLOOKUP(VALUE(RIGHT(G212,3)),#REF!,9,FALSE),IF(LEFT(G212,5)="LABOR",VLOOKUP(VALUE(RIGHT(G212,6)),#REF!,4,FALSE))))))))))))))))</f>
        <v>#REF!</v>
      </c>
      <c r="F212" s="31" t="e">
        <f t="shared" si="3"/>
        <v>#REF!</v>
      </c>
      <c r="G212" s="152" t="s">
        <v>492</v>
      </c>
      <c r="H212" s="51"/>
    </row>
    <row r="213" spans="1:8" s="11" customFormat="1" ht="51">
      <c r="A213" s="37" t="s">
        <v>415</v>
      </c>
      <c r="B213" s="29" t="e">
        <f>IF(LEFT(G213,3)="ARQ",VLOOKUP(VALUE(RIGHT(G213,3)),#REF!,4,FALSE),IF(LEFT(G213,3)="SCI",VLOOKUP(VALUE(RIGHT(G213,3)),#REF!,4,FALSE),IF(LEFT(G213,3)="SCE",VLOOKUP(VALUE(RIGHT(G213,3)),#REF!,4,FALSE),IF(LEFT(G213,3)="EST",VLOOKUP(VALUE(RIGHT(G213,3)),#REF!,4,FALSE),IF(LEFT(G213,3)="HID",VLOOKUP(VALUE(RIGHT(G213,3)),#REF!,4,FALSE),IF(LEFT(G213,3)="INC",VLOOKUP(VALUE(RIGHT(G213,3)),#REF!,4,FALSE),IF(LEFT(G213,3)="ELE",VLOOKUP(VALUE(RIGHT(G213,3)),#REF!,4,FALSE),IF(LEFT(G213,3)="CAB",VLOOKUP(VALUE(RIGHT(G213,3)),'ADM-COMP'!B:J,4,FALSE),IF(LEFT(G213,3)="SEG",VLOOKUP(VALUE(RIGHT(G213,3)),#REF!,4,FALSE),IF(LEFT(G213,3)="CLI",VLOOKUP(VALUE(RIGHT(G213,3)),#REF!,4,FALSE),IF(LEFT(G213,4)="IMPL",VLOOKUP(VALUE(RIGHT(G213,3)),#REF!,4,FALSE),IF(LEFT(G213,4)="SPDA",VLOOKUP(VALUE(RIGHT(G213,3)),'SPDA-COMP'!B:J,4,FALSE),IF(LEFT(G213,4)="SDAI",VLOOKUP(VALUE(RIGHT(G213,3)),#REF!,4,FALSE),IF(LEFT(G213,5)="IMPER",VLOOKUP(VALUE(RIGHT(G213,3)),#REF!,4,FALSE),IF(LEFT(G213,5)="LABOR",VLOOKUP(VALUE(RIGHT(G213,6)),#REF!,5,FALSE))))))))))))))))</f>
        <v>#REF!</v>
      </c>
      <c r="C213" s="30" t="e">
        <f>IF(LEFT(G213,3)="ARQ",VLOOKUP(VALUE(RIGHT(G213,3)),#REF!,5,FALSE),IF(LEFT(G213,3)="SCI",VLOOKUP(VALUE(RIGHT(G213,3)),#REF!,5,FALSE),IF(LEFT(G213,3)="SCE",VLOOKUP(VALUE(RIGHT(G213,3)),#REF!,5,FALSE),IF(LEFT(G213,3)="EST",VLOOKUP(VALUE(RIGHT(G213,3)),#REF!,5,FALSE),IF(LEFT(G213,3)="HID",VLOOKUP(VALUE(RIGHT(G213,3)),#REF!,5,FALSE),IF(LEFT(G213,3)="INC",VLOOKUP(VALUE(RIGHT(G213,3)),#REF!,5,FALSE),IF(LEFT(G213,3)="ELE",VLOOKUP(VALUE(RIGHT(G213,3)),#REF!,5,FALSE),IF(LEFT(G213,3)="CAB",VLOOKUP(VALUE(RIGHT(G213,3)),'ADM-COMP'!B:J,5,FALSE),IF(LEFT(G213,3)="SEG",VLOOKUP(VALUE(RIGHT(G213,3)),#REF!,5,FALSE),IF(LEFT(G213,3)="CLI",VLOOKUP(VALUE(RIGHT(G213,3)),#REF!,5,FALSE),IF(LEFT(G213,4)="IMPL",VLOOKUP(VALUE(RIGHT(G213,3)),#REF!,5,FALSE),IF(LEFT(G213,4)="SPDA",VLOOKUP(VALUE(RIGHT(G213,3)),'SPDA-COMP'!B:J,5,FALSE),IF(LEFT(G213,4)="SDAI",VLOOKUP(VALUE(RIGHT(G213,3)),#REF!,5,FALSE),IF(LEFT(G213,5)="IMPER",VLOOKUP(VALUE(RIGHT(G213,3)),#REF!,5,FALSE),IF(LEFT(G213,5)="LABOR",VLOOKUP(VALUE(RIGHT(G213,6)),#REF!,6,FALSE))))))))))))))))</f>
        <v>#REF!</v>
      </c>
      <c r="D213" s="74" t="e">
        <f>ROUND(VLOOKUP(A213,#REF!,8,FALSE),2)</f>
        <v>#REF!</v>
      </c>
      <c r="E213" s="74" t="e">
        <f>IF(LEFT(G213,3)="ARQ",VLOOKUP(VALUE(RIGHT(G213,3)),#REF!,9,FALSE),IF(LEFT(G213,3)="SCI",VLOOKUP(VALUE(RIGHT(G213,3)),#REF!,9,FALSE),IF(LEFT(G213,3)="SCE",VLOOKUP(VALUE(RIGHT(G213,3)),#REF!,9,FALSE),IF(LEFT(G213,3)="EST",VLOOKUP(VALUE(RIGHT(G213,3)),#REF!,9,FALSE),IF(LEFT(G213,3)="HID",VLOOKUP(VALUE(RIGHT(G213,3)),#REF!,9,FALSE),IF(LEFT(G213,3)="INC",VLOOKUP(VALUE(RIGHT(G213,3)),#REF!,9,FALSE),IF(LEFT(G213,3)="ELE",VLOOKUP(VALUE(RIGHT(G213,3)),#REF!,9,FALSE),IF(LEFT(G213,3)="CAB",VLOOKUP(VALUE(RIGHT(G213,3)),'ADM-COMP'!B:J,9,FALSE),IF(LEFT(G213,3)="SEG",VLOOKUP(VALUE(RIGHT(G213,3)),#REF!,9,FALSE),IF(LEFT(G213,3)="CLI",VLOOKUP(VALUE(RIGHT(G213,3)),#REF!,9,FALSE),IF(LEFT(G213,4)="IMPL",VLOOKUP(VALUE(RIGHT(G213,3)),#REF!,9,FALSE),IF(LEFT(G213,4)="SPDA",VLOOKUP(VALUE(RIGHT(G213,3)),'SPDA-COMP'!B:J,9,FALSE),IF(LEFT(G213,4)="SDAI",VLOOKUP(VALUE(RIGHT(G213,3)),#REF!,9,FALSE),IF(LEFT(G213,5)="IMPER",VLOOKUP(VALUE(RIGHT(G213,3)),#REF!,9,FALSE),IF(LEFT(G213,5)="LABOR",VLOOKUP(VALUE(RIGHT(G213,6)),#REF!,4,FALSE))))))))))))))))</f>
        <v>#REF!</v>
      </c>
      <c r="F213" s="31" t="e">
        <f t="shared" si="3"/>
        <v>#REF!</v>
      </c>
      <c r="G213" s="38" t="s">
        <v>535</v>
      </c>
      <c r="H213" s="51"/>
    </row>
    <row r="214" spans="1:8" s="11" customFormat="1">
      <c r="A214" s="37" t="s">
        <v>1081</v>
      </c>
      <c r="B214" s="29" t="e">
        <f>IF(LEFT(G214,3)="ARQ",VLOOKUP(VALUE(RIGHT(G214,3)),#REF!,4,FALSE),IF(LEFT(G214,3)="SCI",VLOOKUP(VALUE(RIGHT(G214,3)),#REF!,4,FALSE),IF(LEFT(G214,3)="SCE",VLOOKUP(VALUE(RIGHT(G214,3)),#REF!,4,FALSE),IF(LEFT(G214,3)="EST",VLOOKUP(VALUE(RIGHT(G214,3)),#REF!,4,FALSE),IF(LEFT(G214,3)="HID",VLOOKUP(VALUE(RIGHT(G214,3)),#REF!,4,FALSE),IF(LEFT(G214,3)="INC",VLOOKUP(VALUE(RIGHT(G214,3)),#REF!,4,FALSE),IF(LEFT(G214,3)="ELE",VLOOKUP(VALUE(RIGHT(G214,3)),#REF!,4,FALSE),IF(LEFT(G214,3)="CAB",VLOOKUP(VALUE(RIGHT(G214,3)),'ADM-COMP'!B:J,4,FALSE),IF(LEFT(G214,3)="SEG",VLOOKUP(VALUE(RIGHT(G214,3)),#REF!,4,FALSE),IF(LEFT(G214,3)="CLI",VLOOKUP(VALUE(RIGHT(G214,3)),#REF!,4,FALSE),IF(LEFT(G214,4)="IMPL",VLOOKUP(VALUE(RIGHT(G214,3)),#REF!,4,FALSE),IF(LEFT(G214,4)="SPDA",VLOOKUP(VALUE(RIGHT(G214,3)),'SPDA-COMP'!B:J,4,FALSE),IF(LEFT(G214,4)="SDAI",VLOOKUP(VALUE(RIGHT(G214,3)),#REF!,4,FALSE),IF(LEFT(G214,5)="IMPER",VLOOKUP(VALUE(RIGHT(G214,3)),#REF!,4,FALSE),IF(LEFT(G214,5)="LABOR",VLOOKUP(VALUE(RIGHT(G214,6)),#REF!,5,FALSE))))))))))))))))</f>
        <v>#REF!</v>
      </c>
      <c r="C214" s="30" t="e">
        <f>IF(LEFT(G214,3)="ARQ",VLOOKUP(VALUE(RIGHT(G214,3)),#REF!,5,FALSE),IF(LEFT(G214,3)="SCI",VLOOKUP(VALUE(RIGHT(G214,3)),#REF!,5,FALSE),IF(LEFT(G214,3)="SCE",VLOOKUP(VALUE(RIGHT(G214,3)),#REF!,5,FALSE),IF(LEFT(G214,3)="EST",VLOOKUP(VALUE(RIGHT(G214,3)),#REF!,5,FALSE),IF(LEFT(G214,3)="HID",VLOOKUP(VALUE(RIGHT(G214,3)),#REF!,5,FALSE),IF(LEFT(G214,3)="INC",VLOOKUP(VALUE(RIGHT(G214,3)),#REF!,5,FALSE),IF(LEFT(G214,3)="ELE",VLOOKUP(VALUE(RIGHT(G214,3)),#REF!,5,FALSE),IF(LEFT(G214,3)="CAB",VLOOKUP(VALUE(RIGHT(G214,3)),'ADM-COMP'!B:J,5,FALSE),IF(LEFT(G214,3)="SEG",VLOOKUP(VALUE(RIGHT(G214,3)),#REF!,5,FALSE),IF(LEFT(G214,3)="CLI",VLOOKUP(VALUE(RIGHT(G214,3)),#REF!,5,FALSE),IF(LEFT(G214,4)="IMPL",VLOOKUP(VALUE(RIGHT(G214,3)),#REF!,5,FALSE),IF(LEFT(G214,4)="SPDA",VLOOKUP(VALUE(RIGHT(G214,3)),'SPDA-COMP'!B:J,5,FALSE),IF(LEFT(G214,4)="SDAI",VLOOKUP(VALUE(RIGHT(G214,3)),#REF!,5,FALSE),IF(LEFT(G214,5)="IMPER",VLOOKUP(VALUE(RIGHT(G214,3)),#REF!,5,FALSE),IF(LEFT(G214,5)="LABOR",VLOOKUP(VALUE(RIGHT(G214,6)),#REF!,6,FALSE))))))))))))))))</f>
        <v>#REF!</v>
      </c>
      <c r="D214" s="74" t="e">
        <f>ROUND(VLOOKUP(A214,#REF!,8,FALSE),2)</f>
        <v>#REF!</v>
      </c>
      <c r="E214" s="74" t="e">
        <f>IF(LEFT(G214,3)="ARQ",VLOOKUP(VALUE(RIGHT(G214,3)),#REF!,9,FALSE),IF(LEFT(G214,3)="SCI",VLOOKUP(VALUE(RIGHT(G214,3)),#REF!,9,FALSE),IF(LEFT(G214,3)="SCE",VLOOKUP(VALUE(RIGHT(G214,3)),#REF!,9,FALSE),IF(LEFT(G214,3)="EST",VLOOKUP(VALUE(RIGHT(G214,3)),#REF!,9,FALSE),IF(LEFT(G214,3)="HID",VLOOKUP(VALUE(RIGHT(G214,3)),#REF!,9,FALSE),IF(LEFT(G214,3)="INC",VLOOKUP(VALUE(RIGHT(G214,3)),#REF!,9,FALSE),IF(LEFT(G214,3)="ELE",VLOOKUP(VALUE(RIGHT(G214,3)),#REF!,9,FALSE),IF(LEFT(G214,3)="CAB",VLOOKUP(VALUE(RIGHT(G214,3)),'ADM-COMP'!B:J,9,FALSE),IF(LEFT(G214,3)="SEG",VLOOKUP(VALUE(RIGHT(G214,3)),#REF!,9,FALSE),IF(LEFT(G214,3)="CLI",VLOOKUP(VALUE(RIGHT(G214,3)),#REF!,9,FALSE),IF(LEFT(G214,4)="IMPL",VLOOKUP(VALUE(RIGHT(G214,3)),#REF!,9,FALSE),IF(LEFT(G214,4)="SPDA",VLOOKUP(VALUE(RIGHT(G214,3)),'SPDA-COMP'!B:J,9,FALSE),IF(LEFT(G214,4)="SDAI",VLOOKUP(VALUE(RIGHT(G214,3)),#REF!,9,FALSE),IF(LEFT(G214,5)="IMPER",VLOOKUP(VALUE(RIGHT(G214,3)),#REF!,9,FALSE),IF(LEFT(G214,5)="LABOR",VLOOKUP(VALUE(RIGHT(G214,6)),#REF!,4,FALSE))))))))))))))))</f>
        <v>#REF!</v>
      </c>
      <c r="F214" s="31" t="e">
        <f t="shared" si="3"/>
        <v>#REF!</v>
      </c>
      <c r="G214" s="38" t="s">
        <v>420</v>
      </c>
      <c r="H214" s="51"/>
    </row>
    <row r="215" spans="1:8" s="11" customFormat="1">
      <c r="A215" s="140" t="s">
        <v>1067</v>
      </c>
      <c r="B215" s="29" t="e">
        <f>IF(LEFT(G215,3)="ARQ",VLOOKUP(VALUE(RIGHT(G215,3)),#REF!,4,FALSE),IF(LEFT(G215,3)="SCI",VLOOKUP(VALUE(RIGHT(G215,3)),#REF!,4,FALSE),IF(LEFT(G215,3)="SCE",VLOOKUP(VALUE(RIGHT(G215,3)),#REF!,4,FALSE),IF(LEFT(G215,3)="EST",VLOOKUP(VALUE(RIGHT(G215,3)),#REF!,4,FALSE),IF(LEFT(G215,3)="HID",VLOOKUP(VALUE(RIGHT(G215,3)),#REF!,4,FALSE),IF(LEFT(G215,3)="INC",VLOOKUP(VALUE(RIGHT(G215,3)),#REF!,4,FALSE),IF(LEFT(G215,3)="ELE",VLOOKUP(VALUE(RIGHT(G215,3)),#REF!,4,FALSE),IF(LEFT(G215,3)="CAB",VLOOKUP(VALUE(RIGHT(G215,3)),'ADM-COMP'!B:J,4,FALSE),IF(LEFT(G215,3)="SEG",VLOOKUP(VALUE(RIGHT(G215,3)),#REF!,4,FALSE),IF(LEFT(G215,3)="CLI",VLOOKUP(VALUE(RIGHT(G215,3)),#REF!,4,FALSE),IF(LEFT(G215,4)="IMPL",VLOOKUP(VALUE(RIGHT(G215,3)),#REF!,4,FALSE),IF(LEFT(G215,4)="SPDA",VLOOKUP(VALUE(RIGHT(G215,3)),'SPDA-COMP'!B:J,4,FALSE),IF(LEFT(G215,4)="SDAI",VLOOKUP(VALUE(RIGHT(G215,3)),#REF!,4,FALSE),IF(LEFT(G215,5)="IMPER",VLOOKUP(VALUE(RIGHT(G215,3)),#REF!,4,FALSE),IF(LEFT(G215,5)="LABOR",VLOOKUP(VALUE(RIGHT(G215,6)),#REF!,5,FALSE))))))))))))))))</f>
        <v>#REF!</v>
      </c>
      <c r="C215" s="30" t="e">
        <f>IF(LEFT(G215,3)="ARQ",VLOOKUP(VALUE(RIGHT(G215,3)),#REF!,5,FALSE),IF(LEFT(G215,3)="SCI",VLOOKUP(VALUE(RIGHT(G215,3)),#REF!,5,FALSE),IF(LEFT(G215,3)="SCE",VLOOKUP(VALUE(RIGHT(G215,3)),#REF!,5,FALSE),IF(LEFT(G215,3)="EST",VLOOKUP(VALUE(RIGHT(G215,3)),#REF!,5,FALSE),IF(LEFT(G215,3)="HID",VLOOKUP(VALUE(RIGHT(G215,3)),#REF!,5,FALSE),IF(LEFT(G215,3)="INC",VLOOKUP(VALUE(RIGHT(G215,3)),#REF!,5,FALSE),IF(LEFT(G215,3)="ELE",VLOOKUP(VALUE(RIGHT(G215,3)),#REF!,5,FALSE),IF(LEFT(G215,3)="CAB",VLOOKUP(VALUE(RIGHT(G215,3)),'ADM-COMP'!B:J,5,FALSE),IF(LEFT(G215,3)="SEG",VLOOKUP(VALUE(RIGHT(G215,3)),#REF!,5,FALSE),IF(LEFT(G215,3)="CLI",VLOOKUP(VALUE(RIGHT(G215,3)),#REF!,5,FALSE),IF(LEFT(G215,4)="IMPL",VLOOKUP(VALUE(RIGHT(G215,3)),#REF!,5,FALSE),IF(LEFT(G215,4)="SPDA",VLOOKUP(VALUE(RIGHT(G215,3)),'SPDA-COMP'!B:J,5,FALSE),IF(LEFT(G215,4)="SDAI",VLOOKUP(VALUE(RIGHT(G215,3)),#REF!,5,FALSE),IF(LEFT(G215,5)="IMPER",VLOOKUP(VALUE(RIGHT(G215,3)),#REF!,5,FALSE),IF(LEFT(G215,5)="LABOR",VLOOKUP(VALUE(RIGHT(G215,6)),#REF!,6,FALSE))))))))))))))))</f>
        <v>#REF!</v>
      </c>
      <c r="D215" s="74" t="e">
        <f>ROUND(VLOOKUP(A215,#REF!,8,FALSE),2)</f>
        <v>#REF!</v>
      </c>
      <c r="E215" s="74" t="e">
        <f>IF(LEFT(G215,3)="ARQ",VLOOKUP(VALUE(RIGHT(G215,3)),#REF!,9,FALSE),IF(LEFT(G215,3)="SCI",VLOOKUP(VALUE(RIGHT(G215,3)),#REF!,9,FALSE),IF(LEFT(G215,3)="SCE",VLOOKUP(VALUE(RIGHT(G215,3)),#REF!,9,FALSE),IF(LEFT(G215,3)="EST",VLOOKUP(VALUE(RIGHT(G215,3)),#REF!,9,FALSE),IF(LEFT(G215,3)="HID",VLOOKUP(VALUE(RIGHT(G215,3)),#REF!,9,FALSE),IF(LEFT(G215,3)="INC",VLOOKUP(VALUE(RIGHT(G215,3)),#REF!,9,FALSE),IF(LEFT(G215,3)="ELE",VLOOKUP(VALUE(RIGHT(G215,3)),#REF!,9,FALSE),IF(LEFT(G215,3)="CAB",VLOOKUP(VALUE(RIGHT(G215,3)),'ADM-COMP'!B:J,9,FALSE),IF(LEFT(G215,3)="SEG",VLOOKUP(VALUE(RIGHT(G215,3)),#REF!,9,FALSE),IF(LEFT(G215,3)="CLI",VLOOKUP(VALUE(RIGHT(G215,3)),#REF!,9,FALSE),IF(LEFT(G215,4)="IMPL",VLOOKUP(VALUE(RIGHT(G215,3)),#REF!,9,FALSE),IF(LEFT(G215,4)="SPDA",VLOOKUP(VALUE(RIGHT(G215,3)),'SPDA-COMP'!B:J,9,FALSE),IF(LEFT(G215,4)="SDAI",VLOOKUP(VALUE(RIGHT(G215,3)),#REF!,9,FALSE),IF(LEFT(G215,5)="IMPER",VLOOKUP(VALUE(RIGHT(G215,3)),#REF!,9,FALSE),IF(LEFT(G215,5)="LABOR",VLOOKUP(VALUE(RIGHT(G215,6)),#REF!,4,FALSE))))))))))))))))</f>
        <v>#REF!</v>
      </c>
      <c r="F215" s="31" t="e">
        <f t="shared" si="3"/>
        <v>#REF!</v>
      </c>
      <c r="G215" s="152" t="s">
        <v>1095</v>
      </c>
      <c r="H215" s="51"/>
    </row>
    <row r="216" spans="1:8" s="11" customFormat="1" ht="38.25">
      <c r="A216" s="37" t="s">
        <v>1300</v>
      </c>
      <c r="B216" s="29" t="e">
        <f>IF(LEFT(G216,3)="ARQ",VLOOKUP(VALUE(RIGHT(G216,3)),#REF!,4,FALSE),IF(LEFT(G216,3)="SCI",VLOOKUP(VALUE(RIGHT(G216,3)),#REF!,4,FALSE),IF(LEFT(G216,3)="SCE",VLOOKUP(VALUE(RIGHT(G216,3)),#REF!,4,FALSE),IF(LEFT(G216,3)="EST",VLOOKUP(VALUE(RIGHT(G216,3)),#REF!,4,FALSE),IF(LEFT(G216,3)="HID",VLOOKUP(VALUE(RIGHT(G216,3)),#REF!,4,FALSE),IF(LEFT(G216,3)="INC",VLOOKUP(VALUE(RIGHT(G216,3)),#REF!,4,FALSE),IF(LEFT(G216,3)="ELE",VLOOKUP(VALUE(RIGHT(G216,3)),#REF!,4,FALSE),IF(LEFT(G216,3)="CAB",VLOOKUP(VALUE(RIGHT(G216,3)),'ADM-COMP'!B:J,4,FALSE),IF(LEFT(G216,3)="SEG",VLOOKUP(VALUE(RIGHT(G216,3)),#REF!,4,FALSE),IF(LEFT(G216,3)="CLI",VLOOKUP(VALUE(RIGHT(G216,3)),#REF!,4,FALSE),IF(LEFT(G216,4)="IMPL",VLOOKUP(VALUE(RIGHT(G216,3)),#REF!,4,FALSE),IF(LEFT(G216,4)="SPDA",VLOOKUP(VALUE(RIGHT(G216,3)),'SPDA-COMP'!B:J,4,FALSE),IF(LEFT(G216,4)="SDAI",VLOOKUP(VALUE(RIGHT(G216,3)),#REF!,4,FALSE),IF(LEFT(G216,5)="IMPER",VLOOKUP(VALUE(RIGHT(G216,3)),#REF!,4,FALSE),IF(LEFT(G216,5)="LABOR",VLOOKUP(VALUE(RIGHT(G216,6)),#REF!,5,FALSE))))))))))))))))</f>
        <v>#REF!</v>
      </c>
      <c r="C216" s="30" t="e">
        <f>IF(LEFT(G216,3)="ARQ",VLOOKUP(VALUE(RIGHT(G216,3)),#REF!,5,FALSE),IF(LEFT(G216,3)="INS",VLOOKUP(VALUE(RIGHT(G216,3)),#REF!,5,FALSE),IF(LEFT(G216,3)="SCE",VLOOKUP(VALUE(RIGHT(G216,3)),#REF!,5,FALSE),IF(LEFT(G216,3)="EST",VLOOKUP(VALUE(RIGHT(G216,3)),#REF!,5,FALSE),IF(LEFT(G216,3)="HID",VLOOKUP(VALUE(RIGHT(G216,3)),#REF!,5,FALSE),IF(LEFT(G216,3)="INC",VLOOKUP(VALUE(RIGHT(G216,3)),#REF!,5,FALSE),IF(LEFT(G216,3)="ELE",VLOOKUP(VALUE(RIGHT(G216,3)),#REF!,5,FALSE),IF(LEFT(G216,3)="CAB",VLOOKUP(VALUE(RIGHT(G216,3)),'ADM-COMP'!B:J,5,FALSE),IF(LEFT(G216,3)="SEG",VLOOKUP(VALUE(RIGHT(G216,3)),#REF!,5,FALSE),IF(LEFT(G216,3)="CLI",VLOOKUP(VALUE(RIGHT(G216,3)),#REF!,5,FALSE),IF(LEFT(G216,4)="IMPL",VLOOKUP(VALUE(RIGHT(G216,3)),#REF!,5,FALSE),IF(LEFT(G216,4)="SPDA",VLOOKUP(VALUE(RIGHT(G216,3)),'SPDA-COMP'!B:J,5,FALSE),IF(LEFT(G216,4)="SDAI",VLOOKUP(VALUE(RIGHT(G216,3)),#REF!,5,FALSE),IF(LEFT(G216,5)="IMPER",VLOOKUP(VALUE(RIGHT(G216,3)),#REF!,5,FALSE),IF(LEFT(G216,5)="LABOR",VLOOKUP(VALUE(RIGHT(G216,6)),#REF!,6,FALSE))))))))))))))))</f>
        <v>#REF!</v>
      </c>
      <c r="D216" s="74" t="e">
        <f>ROUND(VLOOKUP(A216,#REF!,8,FALSE),2)</f>
        <v>#REF!</v>
      </c>
      <c r="E216" s="74" t="e">
        <f>IF(LEFT(G216,3)="ARQ",VLOOKUP(VALUE(RIGHT(G216,3)),#REF!,9,FALSE),IF(LEFT(G216,3)="INS",VLOOKUP(VALUE(RIGHT(G216,3)),#REF!,9,FALSE),IF(LEFT(G216,3)="SCE",VLOOKUP(VALUE(RIGHT(G216,3)),#REF!,9,FALSE),IF(LEFT(G216,3)="EST",VLOOKUP(VALUE(RIGHT(G216,3)),#REF!,9,FALSE),IF(LEFT(G216,3)="HID",VLOOKUP(VALUE(RIGHT(G216,3)),#REF!,9,FALSE),IF(LEFT(G216,3)="INC",VLOOKUP(VALUE(RIGHT(G216,3)),#REF!,9,FALSE),IF(LEFT(G216,3)="ELE",VLOOKUP(VALUE(RIGHT(G216,3)),#REF!,9,FALSE),IF(LEFT(G216,3)="CAB",VLOOKUP(VALUE(RIGHT(G216,3)),'ADM-COMP'!B:J,9,FALSE),IF(LEFT(G216,3)="SEG",VLOOKUP(VALUE(RIGHT(G216,3)),#REF!,9,FALSE),IF(LEFT(G216,3)="CLI",VLOOKUP(VALUE(RIGHT(G216,3)),#REF!,9,FALSE),IF(LEFT(G216,4)="IMPL",VLOOKUP(VALUE(RIGHT(G216,3)),#REF!,9,FALSE),IF(LEFT(G216,4)="SPDA",VLOOKUP(VALUE(RIGHT(G216,3)),'SPDA-COMP'!B:J,9,FALSE),IF(LEFT(G216,4)="SDAI",VLOOKUP(VALUE(RIGHT(G216,3)),#REF!,9,FALSE),IF(LEFT(G216,5)="IMPER",VLOOKUP(VALUE(RIGHT(G216,3)),#REF!,9,FALSE),IF(LEFT(G216,5)="LABOR",VLOOKUP(VALUE(RIGHT(G216,6)),#REF!,4,FALSE))))))))))))))))</f>
        <v>#REF!</v>
      </c>
      <c r="F216" s="31" t="e">
        <f t="shared" si="3"/>
        <v>#REF!</v>
      </c>
      <c r="G216" s="152" t="s">
        <v>270</v>
      </c>
      <c r="H216" s="51"/>
    </row>
    <row r="217" spans="1:8" s="11" customFormat="1" ht="25.5">
      <c r="A217" s="37" t="s">
        <v>1205</v>
      </c>
      <c r="B217" s="29" t="e">
        <f>IF(LEFT(G217,3)="ARQ",VLOOKUP(VALUE(RIGHT(G217,3)),#REF!,4,FALSE),IF(LEFT(G217,3)="SCI",VLOOKUP(VALUE(RIGHT(G217,3)),#REF!,4,FALSE),IF(LEFT(G217,3)="SCE",VLOOKUP(VALUE(RIGHT(G217,3)),#REF!,4,FALSE),IF(LEFT(G217,3)="EST",VLOOKUP(VALUE(RIGHT(G217,3)),#REF!,4,FALSE),IF(LEFT(G217,3)="HID",VLOOKUP(VALUE(RIGHT(G217,3)),#REF!,4,FALSE),IF(LEFT(G217,3)="INC",VLOOKUP(VALUE(RIGHT(G217,3)),#REF!,4,FALSE),IF(LEFT(G217,3)="ELE",VLOOKUP(VALUE(RIGHT(G217,3)),#REF!,4,FALSE),IF(LEFT(G217,3)="CAB",VLOOKUP(VALUE(RIGHT(G217,3)),'ADM-COMP'!B:J,4,FALSE),IF(LEFT(G217,3)="SEG",VLOOKUP(VALUE(RIGHT(G217,3)),#REF!,4,FALSE),IF(LEFT(G217,3)="CLI",VLOOKUP(VALUE(RIGHT(G217,3)),#REF!,4,FALSE),IF(LEFT(G217,4)="IMPL",VLOOKUP(VALUE(RIGHT(G217,3)),#REF!,4,FALSE),IF(LEFT(G217,4)="SPDA",VLOOKUP(VALUE(RIGHT(G217,3)),'SPDA-COMP'!B:J,4,FALSE),IF(LEFT(G217,4)="SDAI",VLOOKUP(VALUE(RIGHT(G217,3)),#REF!,4,FALSE),IF(LEFT(G217,5)="IMPER",VLOOKUP(VALUE(RIGHT(G217,3)),#REF!,4,FALSE),IF(LEFT(G217,5)="LABOR",VLOOKUP(VALUE(RIGHT(G217,6)),#REF!,5,FALSE))))))))))))))))</f>
        <v>#REF!</v>
      </c>
      <c r="C217" s="30" t="e">
        <f>IF(LEFT(G217,3)="ARQ",VLOOKUP(VALUE(RIGHT(G217,3)),#REF!,5,FALSE),IF(LEFT(G217,3)="SCI",VLOOKUP(VALUE(RIGHT(G217,3)),#REF!,5,FALSE),IF(LEFT(G217,3)="SCE",VLOOKUP(VALUE(RIGHT(G217,3)),#REF!,5,FALSE),IF(LEFT(G217,3)="EST",VLOOKUP(VALUE(RIGHT(G217,3)),#REF!,5,FALSE),IF(LEFT(G217,3)="HID",VLOOKUP(VALUE(RIGHT(G217,3)),#REF!,5,FALSE),IF(LEFT(G217,3)="INC",VLOOKUP(VALUE(RIGHT(G217,3)),#REF!,5,FALSE),IF(LEFT(G217,3)="ELE",VLOOKUP(VALUE(RIGHT(G217,3)),#REF!,5,FALSE),IF(LEFT(G217,3)="CAB",VLOOKUP(VALUE(RIGHT(G217,3)),'ADM-COMP'!B:J,5,FALSE),IF(LEFT(G217,3)="SEG",VLOOKUP(VALUE(RIGHT(G217,3)),#REF!,5,FALSE),IF(LEFT(G217,3)="CLI",VLOOKUP(VALUE(RIGHT(G217,3)),#REF!,5,FALSE),IF(LEFT(G217,4)="IMPL",VLOOKUP(VALUE(RIGHT(G217,3)),#REF!,5,FALSE),IF(LEFT(G217,4)="SPDA",VLOOKUP(VALUE(RIGHT(G217,3)),'SPDA-COMP'!B:J,5,FALSE),IF(LEFT(G217,4)="SDAI",VLOOKUP(VALUE(RIGHT(G217,3)),#REF!,5,FALSE),IF(LEFT(G217,5)="IMPER",VLOOKUP(VALUE(RIGHT(G217,3)),#REF!,5,FALSE),IF(LEFT(G217,5)="LABOR",VLOOKUP(VALUE(RIGHT(G217,6)),#REF!,6,FALSE))))))))))))))))</f>
        <v>#REF!</v>
      </c>
      <c r="D217" s="74" t="e">
        <f>ROUND(VLOOKUP(A217,#REF!,8,FALSE),2)</f>
        <v>#REF!</v>
      </c>
      <c r="E217" s="74" t="e">
        <f>IF(LEFT(G217,3)="ARQ",VLOOKUP(VALUE(RIGHT(G217,3)),#REF!,9,FALSE),IF(LEFT(G217,3)="SCI",VLOOKUP(VALUE(RIGHT(G217,3)),#REF!,9,FALSE),IF(LEFT(G217,3)="SCE",VLOOKUP(VALUE(RIGHT(G217,3)),#REF!,9,FALSE),IF(LEFT(G217,3)="EST",VLOOKUP(VALUE(RIGHT(G217,3)),#REF!,9,FALSE),IF(LEFT(G217,3)="HID",VLOOKUP(VALUE(RIGHT(G217,3)),#REF!,9,FALSE),IF(LEFT(G217,3)="INC",VLOOKUP(VALUE(RIGHT(G217,3)),#REF!,9,FALSE),IF(LEFT(G217,3)="ELE",VLOOKUP(VALUE(RIGHT(G217,3)),#REF!,9,FALSE),IF(LEFT(G217,3)="CAB",VLOOKUP(VALUE(RIGHT(G217,3)),'ADM-COMP'!B:J,9,FALSE),IF(LEFT(G217,3)="SEG",VLOOKUP(VALUE(RIGHT(G217,3)),#REF!,9,FALSE),IF(LEFT(G217,3)="CLI",VLOOKUP(VALUE(RIGHT(G217,3)),#REF!,9,FALSE),IF(LEFT(G217,4)="IMPL",VLOOKUP(VALUE(RIGHT(G217,3)),#REF!,9,FALSE),IF(LEFT(G217,4)="SPDA",VLOOKUP(VALUE(RIGHT(G217,3)),'SPDA-COMP'!B:J,9,FALSE),IF(LEFT(G217,4)="SDAI",VLOOKUP(VALUE(RIGHT(G217,3)),#REF!,9,FALSE),IF(LEFT(G217,5)="IMPER",VLOOKUP(VALUE(RIGHT(G217,3)),#REF!,9,FALSE),IF(LEFT(G217,5)="LABOR",VLOOKUP(VALUE(RIGHT(G217,6)),#REF!,4,FALSE))))))))))))))))</f>
        <v>#REF!</v>
      </c>
      <c r="F217" s="31" t="e">
        <f t="shared" si="3"/>
        <v>#REF!</v>
      </c>
      <c r="G217" s="152" t="s">
        <v>1209</v>
      </c>
      <c r="H217" s="51"/>
    </row>
    <row r="218" spans="1:8" s="11" customFormat="1" ht="63.75">
      <c r="A218" s="100" t="s">
        <v>201</v>
      </c>
      <c r="B218" s="86" t="s">
        <v>1360</v>
      </c>
      <c r="C218" s="30" t="e">
        <f>IF(LEFT(G218,3)="ARQ",VLOOKUP(VALUE(RIGHT(G218,3)),#REF!,5,FALSE),IF(LEFT(G218,3)="SCI",VLOOKUP(VALUE(RIGHT(G218,3)),#REF!,5,FALSE),IF(LEFT(G218,3)="SCE",VLOOKUP(VALUE(RIGHT(G218,3)),#REF!,5,FALSE),IF(LEFT(G218,3)="EST",VLOOKUP(VALUE(RIGHT(G218,3)),#REF!,5,FALSE),IF(LEFT(G218,3)="HID",VLOOKUP(VALUE(RIGHT(G218,3)),#REF!,5,FALSE),IF(LEFT(G218,3)="INC",VLOOKUP(VALUE(RIGHT(G218,3)),#REF!,5,FALSE),IF(LEFT(G218,3)="ELE",VLOOKUP(VALUE(RIGHT(G218,3)),#REF!,5,FALSE),IF(LEFT(G218,3)="CAB",VLOOKUP(VALUE(RIGHT(G218,3)),'ADM-COMP'!B:J,5,FALSE),IF(LEFT(G218,3)="SEG",VLOOKUP(VALUE(RIGHT(G218,3)),#REF!,5,FALSE),IF(LEFT(G218,3)="CLI",VLOOKUP(VALUE(RIGHT(G218,3)),#REF!,5,FALSE),IF(LEFT(G218,4)="IMPL",VLOOKUP(VALUE(RIGHT(G218,3)),#REF!,5,FALSE),IF(LEFT(G218,4)="SPDA",VLOOKUP(VALUE(RIGHT(G218,3)),'SPDA-COMP'!B:J,5,FALSE),IF(LEFT(G218,4)="SDAI",VLOOKUP(VALUE(RIGHT(G218,3)),#REF!,5,FALSE),IF(LEFT(G218,5)="IMPER",VLOOKUP(VALUE(RIGHT(G218,3)),#REF!,5,FALSE),IF(LEFT(G218,5)="LABOR",VLOOKUP(VALUE(RIGHT(G218,6)),#REF!,6,FALSE))))))))))))))))</f>
        <v>#REF!</v>
      </c>
      <c r="D218" s="74" t="e">
        <f>ROUND(VLOOKUP(A218,#REF!,8,FALSE),2)</f>
        <v>#REF!</v>
      </c>
      <c r="E218" s="130" t="e">
        <f>IF(LEFT(G218,3)="ARQ",VLOOKUP(VALUE(RIGHT(G218,3)),#REF!,9,FALSE),IF(LEFT(G218,3)="SCI",VLOOKUP(VALUE(RIGHT(G218,3)),#REF!,9,FALSE),IF(LEFT(G218,3)="SCE",VLOOKUP(VALUE(RIGHT(G218,3)),#REF!,9,FALSE),IF(LEFT(G218,3)="EST",VLOOKUP(VALUE(RIGHT(G218,3)),#REF!,9,FALSE),IF(LEFT(G218,3)="HID",VLOOKUP(VALUE(RIGHT(G218,3)),#REF!,9,FALSE),IF(LEFT(G218,3)="INC",VLOOKUP(VALUE(RIGHT(G218,3)),#REF!,9,FALSE),IF(LEFT(G218,3)="ELE",VLOOKUP(VALUE(RIGHT(G218,3)),#REF!,9,FALSE),IF(LEFT(G218,3)="CAB",VLOOKUP(VALUE(RIGHT(G218,3)),'ADM-COMP'!B:J,9,FALSE),IF(LEFT(G218,3)="SEG",VLOOKUP(VALUE(RIGHT(G218,3)),#REF!,9,FALSE),IF(LEFT(G218,3)="CLI",VLOOKUP(VALUE(RIGHT(G218,3)),#REF!,9,FALSE),IF(LEFT(G218,4)="IMPL",VLOOKUP(VALUE(RIGHT(G218,3)),#REF!,9,FALSE),IF(LEFT(G218,4)="SPDA",VLOOKUP(VALUE(RIGHT(G218,3)),'SPDA-COMP'!B:J,9,FALSE),IF(LEFT(G218,4)="SDAI",VLOOKUP(VALUE(RIGHT(G218,3)),#REF!,9,FALSE),IF(LEFT(G218,5)="IMPER",VLOOKUP(VALUE(RIGHT(G218,3)),#REF!,9,FALSE),IF(LEFT(G218,5)="LABOR",VLOOKUP(VALUE(RIGHT(G218,6)),#REF!,4,FALSE))))))))))))))))</f>
        <v>#REF!</v>
      </c>
      <c r="F218" s="31" t="e">
        <f t="shared" si="3"/>
        <v>#REF!</v>
      </c>
      <c r="G218" s="152" t="s">
        <v>1367</v>
      </c>
      <c r="H218" s="51"/>
    </row>
    <row r="219" spans="1:8" s="11" customFormat="1" ht="63.75">
      <c r="A219" s="100" t="s">
        <v>1130</v>
      </c>
      <c r="B219" s="29" t="e">
        <f>IF(LEFT(G219,3)="ARQ",VLOOKUP(VALUE(RIGHT(G219,3)),#REF!,4,FALSE),IF(LEFT(G219,3)="SCI",VLOOKUP(VALUE(RIGHT(G219,3)),#REF!,4,FALSE),IF(LEFT(G219,3)="SCE",VLOOKUP(VALUE(RIGHT(G219,3)),#REF!,4,FALSE),IF(LEFT(G219,3)="EST",VLOOKUP(VALUE(RIGHT(G219,3)),#REF!,4,FALSE),IF(LEFT(G219,3)="HID",VLOOKUP(VALUE(RIGHT(G219,3)),#REF!,4,FALSE),IF(LEFT(G219,3)="INC",VLOOKUP(VALUE(RIGHT(G219,3)),#REF!,4,FALSE),IF(LEFT(G219,3)="ELE",VLOOKUP(VALUE(RIGHT(G219,3)),#REF!,4,FALSE),IF(LEFT(G219,3)="CAB",VLOOKUP(VALUE(RIGHT(G219,3)),'ADM-COMP'!B:J,4,FALSE),IF(LEFT(G219,3)="SEG",VLOOKUP(VALUE(RIGHT(G219,3)),#REF!,4,FALSE),IF(LEFT(G219,3)="CLI",VLOOKUP(VALUE(RIGHT(G219,3)),#REF!,4,FALSE),IF(LEFT(G219,4)="IMPL",VLOOKUP(VALUE(RIGHT(G219,3)),#REF!,4,FALSE),IF(LEFT(G219,4)="SPDA",VLOOKUP(VALUE(RIGHT(G219,3)),'SPDA-COMP'!B:J,4,FALSE),IF(LEFT(G219,4)="SDAI",VLOOKUP(VALUE(RIGHT(G219,3)),#REF!,4,FALSE),IF(LEFT(G219,5)="IMPER",VLOOKUP(VALUE(RIGHT(G219,3)),#REF!,4,FALSE),IF(LEFT(G219,5)="LABOR",VLOOKUP(VALUE(RIGHT(G219,6)),#REF!,5,FALSE))))))))))))))))</f>
        <v>#REF!</v>
      </c>
      <c r="C219" s="30" t="e">
        <f>IF(LEFT(G219,3)="ARQ",VLOOKUP(VALUE(RIGHT(G219,3)),#REF!,5,FALSE),IF(LEFT(G219,3)="SCI",VLOOKUP(VALUE(RIGHT(G219,3)),#REF!,5,FALSE),IF(LEFT(G219,3)="SCE",VLOOKUP(VALUE(RIGHT(G219,3)),#REF!,5,FALSE),IF(LEFT(G219,3)="EST",VLOOKUP(VALUE(RIGHT(G219,3)),#REF!,5,FALSE),IF(LEFT(G219,3)="HID",VLOOKUP(VALUE(RIGHT(G219,3)),#REF!,5,FALSE),IF(LEFT(G219,3)="INC",VLOOKUP(VALUE(RIGHT(G219,3)),#REF!,5,FALSE),IF(LEFT(G219,3)="ELE",VLOOKUP(VALUE(RIGHT(G219,3)),#REF!,5,FALSE),IF(LEFT(G219,3)="CAB",VLOOKUP(VALUE(RIGHT(G219,3)),'ADM-COMP'!B:J,5,FALSE),IF(LEFT(G219,3)="SEG",VLOOKUP(VALUE(RIGHT(G219,3)),#REF!,5,FALSE),IF(LEFT(G219,3)="CLI",VLOOKUP(VALUE(RIGHT(G219,3)),#REF!,5,FALSE),IF(LEFT(G219,4)="IMPL",VLOOKUP(VALUE(RIGHT(G219,3)),#REF!,5,FALSE),IF(LEFT(G219,4)="SPDA",VLOOKUP(VALUE(RIGHT(G219,3)),'SPDA-COMP'!B:J,5,FALSE),IF(LEFT(G219,4)="SDAI",VLOOKUP(VALUE(RIGHT(G219,3)),#REF!,5,FALSE),IF(LEFT(G219,5)="IMPER",VLOOKUP(VALUE(RIGHT(G219,3)),#REF!,5,FALSE),IF(LEFT(G219,5)="LABOR",VLOOKUP(VALUE(RIGHT(G219,6)),#REF!,6,FALSE))))))))))))))))</f>
        <v>#REF!</v>
      </c>
      <c r="D219" s="74" t="e">
        <f>ROUND(VLOOKUP(A219,#REF!,8,FALSE),2)</f>
        <v>#REF!</v>
      </c>
      <c r="E219" s="74" t="e">
        <f>IF(LEFT(G219,3)="ARQ",VLOOKUP(VALUE(RIGHT(G219,3)),#REF!,9,FALSE),IF(LEFT(G219,3)="SCI",VLOOKUP(VALUE(RIGHT(G219,3)),#REF!,9,FALSE),IF(LEFT(G219,3)="SCE",VLOOKUP(VALUE(RIGHT(G219,3)),#REF!,9,FALSE),IF(LEFT(G219,3)="EST",VLOOKUP(VALUE(RIGHT(G219,3)),#REF!,9,FALSE),IF(LEFT(G219,3)="HID",VLOOKUP(VALUE(RIGHT(G219,3)),#REF!,9,FALSE),IF(LEFT(G219,3)="INC",VLOOKUP(VALUE(RIGHT(G219,3)),#REF!,9,FALSE),IF(LEFT(G219,3)="ELE",VLOOKUP(VALUE(RIGHT(G219,3)),#REF!,9,FALSE),IF(LEFT(G219,3)="CAB",VLOOKUP(VALUE(RIGHT(G219,3)),'ADM-COMP'!B:J,9,FALSE),IF(LEFT(G219,3)="SEG",VLOOKUP(VALUE(RIGHT(G219,3)),#REF!,9,FALSE),IF(LEFT(G219,3)="CLI",VLOOKUP(VALUE(RIGHT(G219,3)),#REF!,9,FALSE),IF(LEFT(G219,4)="IMPL",VLOOKUP(VALUE(RIGHT(G219,3)),#REF!,9,FALSE),IF(LEFT(G219,4)="SPDA",VLOOKUP(VALUE(RIGHT(G219,3)),'SPDA-COMP'!B:J,9,FALSE),IF(LEFT(G219,4)="SDAI",VLOOKUP(VALUE(RIGHT(G219,3)),#REF!,9,FALSE),IF(LEFT(G219,5)="IMPER",VLOOKUP(VALUE(RIGHT(G219,3)),#REF!,9,FALSE),IF(LEFT(G219,5)="LABOR",VLOOKUP(VALUE(RIGHT(G219,6)),#REF!,4,FALSE))))))))))))))))</f>
        <v>#REF!</v>
      </c>
      <c r="F219" s="31" t="e">
        <f t="shared" si="3"/>
        <v>#REF!</v>
      </c>
      <c r="G219" s="152" t="s">
        <v>437</v>
      </c>
      <c r="H219" s="51"/>
    </row>
    <row r="220" spans="1:8" s="11" customFormat="1">
      <c r="A220" s="85" t="s">
        <v>871</v>
      </c>
      <c r="B220" s="29" t="e">
        <f>IF(LEFT(G220,3)="ARQ",VLOOKUP(VALUE(RIGHT(G220,3)),#REF!,4,FALSE),IF(LEFT(G220,3)="SCI",VLOOKUP(VALUE(RIGHT(G220,3)),#REF!,4,FALSE),IF(LEFT(G220,3)="SCE",VLOOKUP(VALUE(RIGHT(G220,3)),#REF!,4,FALSE),IF(LEFT(G220,3)="EST",VLOOKUP(VALUE(RIGHT(G220,3)),#REF!,4,FALSE),IF(LEFT(G220,3)="HID",VLOOKUP(VALUE(RIGHT(G220,3)),#REF!,4,FALSE),IF(LEFT(G220,3)="INC",VLOOKUP(VALUE(RIGHT(G220,3)),#REF!,4,FALSE),IF(LEFT(G220,3)="ELE",VLOOKUP(VALUE(RIGHT(G220,3)),#REF!,4,FALSE),IF(LEFT(G220,3)="CAB",VLOOKUP(VALUE(RIGHT(G220,3)),'ADM-COMP'!B:J,4,FALSE),IF(LEFT(G220,3)="SEG",VLOOKUP(VALUE(RIGHT(G220,3)),#REF!,4,FALSE),IF(LEFT(G220,3)="CLI",VLOOKUP(VALUE(RIGHT(G220,3)),#REF!,4,FALSE),IF(LEFT(G220,4)="IMPL",VLOOKUP(VALUE(RIGHT(G220,3)),#REF!,4,FALSE),IF(LEFT(G220,4)="SPDA",VLOOKUP(VALUE(RIGHT(G220,3)),'SPDA-COMP'!B:J,4,FALSE),IF(LEFT(G220,4)="SDAI",VLOOKUP(VALUE(RIGHT(G220,3)),#REF!,4,FALSE),IF(LEFT(G220,5)="IMPER",VLOOKUP(VALUE(RIGHT(G220,3)),#REF!,4,FALSE),IF(LEFT(G220,5)="LABOR",VLOOKUP(VALUE(RIGHT(G220,6)),#REF!,5,FALSE))))))))))))))))</f>
        <v>#REF!</v>
      </c>
      <c r="C220" s="30" t="e">
        <f>IF(LEFT(G220,3)="ARQ",VLOOKUP(VALUE(RIGHT(G220,3)),#REF!,5,FALSE),IF(LEFT(G220,3)="SCI",VLOOKUP(VALUE(RIGHT(G220,3)),#REF!,5,FALSE),IF(LEFT(G220,3)="SCE",VLOOKUP(VALUE(RIGHT(G220,3)),#REF!,5,FALSE),IF(LEFT(G220,3)="EST",VLOOKUP(VALUE(RIGHT(G220,3)),#REF!,5,FALSE),IF(LEFT(G220,3)="HID",VLOOKUP(VALUE(RIGHT(G220,3)),#REF!,5,FALSE),IF(LEFT(G220,3)="INC",VLOOKUP(VALUE(RIGHT(G220,3)),#REF!,5,FALSE),IF(LEFT(G220,3)="ELE",VLOOKUP(VALUE(RIGHT(G220,3)),#REF!,5,FALSE),IF(LEFT(G220,3)="CAB",VLOOKUP(VALUE(RIGHT(G220,3)),'ADM-COMP'!B:J,5,FALSE),IF(LEFT(G220,3)="SEG",VLOOKUP(VALUE(RIGHT(G220,3)),#REF!,5,FALSE),IF(LEFT(G220,3)="CLI",VLOOKUP(VALUE(RIGHT(G220,3)),#REF!,5,FALSE),IF(LEFT(G220,4)="IMPL",VLOOKUP(VALUE(RIGHT(G220,3)),#REF!,5,FALSE),IF(LEFT(G220,4)="SPDA",VLOOKUP(VALUE(RIGHT(G220,3)),'SPDA-COMP'!B:J,5,FALSE),IF(LEFT(G220,4)="SDAI",VLOOKUP(VALUE(RIGHT(G220,3)),#REF!,5,FALSE),IF(LEFT(G220,5)="IMPER",VLOOKUP(VALUE(RIGHT(G220,3)),#REF!,5,FALSE),IF(LEFT(G220,5)="LABOR",VLOOKUP(VALUE(RIGHT(G220,6)),#REF!,6,FALSE))))))))))))))))</f>
        <v>#REF!</v>
      </c>
      <c r="D220" s="74" t="e">
        <f>ROUND(VLOOKUP(A220,#REF!,8,FALSE),2)</f>
        <v>#REF!</v>
      </c>
      <c r="E220" s="74" t="e">
        <f>IF(LEFT(G220,3)="ARQ",VLOOKUP(VALUE(RIGHT(G220,3)),#REF!,9,FALSE),IF(LEFT(G220,3)="SCI",VLOOKUP(VALUE(RIGHT(G220,3)),#REF!,9,FALSE),IF(LEFT(G220,3)="SCE",VLOOKUP(VALUE(RIGHT(G220,3)),#REF!,9,FALSE),IF(LEFT(G220,3)="EST",VLOOKUP(VALUE(RIGHT(G220,3)),#REF!,9,FALSE),IF(LEFT(G220,3)="HID",VLOOKUP(VALUE(RIGHT(G220,3)),#REF!,9,FALSE),IF(LEFT(G220,3)="INC",VLOOKUP(VALUE(RIGHT(G220,3)),#REF!,9,FALSE),IF(LEFT(G220,3)="ELE",VLOOKUP(VALUE(RIGHT(G220,3)),#REF!,9,FALSE),IF(LEFT(G220,3)="CAB",VLOOKUP(VALUE(RIGHT(G220,3)),'ADM-COMP'!B:J,9,FALSE),IF(LEFT(G220,3)="SEG",VLOOKUP(VALUE(RIGHT(G220,3)),#REF!,9,FALSE),IF(LEFT(G220,3)="CLI",VLOOKUP(VALUE(RIGHT(G220,3)),#REF!,9,FALSE),IF(LEFT(G220,4)="IMPL",VLOOKUP(VALUE(RIGHT(G220,3)),#REF!,9,FALSE),IF(LEFT(G220,4)="SPDA",VLOOKUP(VALUE(RIGHT(G220,3)),'SPDA-COMP'!B:J,9,FALSE),IF(LEFT(G220,4)="SDAI",VLOOKUP(VALUE(RIGHT(G220,3)),#REF!,9,FALSE),IF(LEFT(G220,5)="IMPER",VLOOKUP(VALUE(RIGHT(G220,3)),#REF!,9,FALSE),IF(LEFT(G220,5)="LABOR",VLOOKUP(VALUE(RIGHT(G220,6)),#REF!,4,FALSE))))))))))))))))</f>
        <v>#REF!</v>
      </c>
      <c r="F220" s="31" t="e">
        <f t="shared" si="3"/>
        <v>#REF!</v>
      </c>
      <c r="G220" s="84" t="s">
        <v>946</v>
      </c>
      <c r="H220" s="51"/>
    </row>
    <row r="221" spans="1:8" s="11" customFormat="1">
      <c r="A221" s="37" t="s">
        <v>193</v>
      </c>
      <c r="B221" s="29" t="e">
        <f>IF(LEFT(G221,3)="ARQ",VLOOKUP(VALUE(RIGHT(G221,3)),#REF!,4,FALSE),IF(LEFT(G221,3)="SCI",VLOOKUP(VALUE(RIGHT(G221,3)),#REF!,4,FALSE),IF(LEFT(G221,3)="SCE",VLOOKUP(VALUE(RIGHT(G221,3)),#REF!,4,FALSE),IF(LEFT(G221,3)="EST",VLOOKUP(VALUE(RIGHT(G221,3)),#REF!,4,FALSE),IF(LEFT(G221,3)="HID",VLOOKUP(VALUE(RIGHT(G221,3)),#REF!,4,FALSE),IF(LEFT(G221,3)="INC",VLOOKUP(VALUE(RIGHT(G221,3)),#REF!,4,FALSE),IF(LEFT(G221,3)="ELE",VLOOKUP(VALUE(RIGHT(G221,3)),#REF!,4,FALSE),IF(LEFT(G221,3)="CAB",VLOOKUP(VALUE(RIGHT(G221,3)),'ADM-COMP'!B:J,4,FALSE),IF(LEFT(G221,3)="SEG",VLOOKUP(VALUE(RIGHT(G221,3)),#REF!,4,FALSE),IF(LEFT(G221,3)="CLI",VLOOKUP(VALUE(RIGHT(G221,3)),#REF!,4,FALSE),IF(LEFT(G221,4)="IMPL",VLOOKUP(VALUE(RIGHT(G221,3)),#REF!,4,FALSE),IF(LEFT(G221,4)="SPDA",VLOOKUP(VALUE(RIGHT(G221,3)),'SPDA-COMP'!B:J,4,FALSE),IF(LEFT(G221,4)="SDAI",VLOOKUP(VALUE(RIGHT(G221,3)),#REF!,4,FALSE),IF(LEFT(G221,5)="IMPER",VLOOKUP(VALUE(RIGHT(G221,3)),#REF!,4,FALSE),IF(LEFT(G221,5)="LABOR",VLOOKUP(VALUE(RIGHT(G221,6)),#REF!,5,FALSE))))))))))))))))</f>
        <v>#REF!</v>
      </c>
      <c r="C221" s="30" t="e">
        <f>IF(LEFT(G221,3)="ARQ",VLOOKUP(VALUE(RIGHT(G221,3)),#REF!,5,FALSE),IF(LEFT(G221,3)="SCI",VLOOKUP(VALUE(RIGHT(G221,3)),#REF!,5,FALSE),IF(LEFT(G221,3)="SCE",VLOOKUP(VALUE(RIGHT(G221,3)),#REF!,5,FALSE),IF(LEFT(G221,3)="EST",VLOOKUP(VALUE(RIGHT(G221,3)),#REF!,5,FALSE),IF(LEFT(G221,3)="HID",VLOOKUP(VALUE(RIGHT(G221,3)),#REF!,5,FALSE),IF(LEFT(G221,3)="INC",VLOOKUP(VALUE(RIGHT(G221,3)),#REF!,5,FALSE),IF(LEFT(G221,3)="ELE",VLOOKUP(VALUE(RIGHT(G221,3)),#REF!,5,FALSE),IF(LEFT(G221,3)="CAB",VLOOKUP(VALUE(RIGHT(G221,3)),'ADM-COMP'!B:J,5,FALSE),IF(LEFT(G221,3)="SEG",VLOOKUP(VALUE(RIGHT(G221,3)),#REF!,5,FALSE),IF(LEFT(G221,3)="CLI",VLOOKUP(VALUE(RIGHT(G221,3)),#REF!,5,FALSE),IF(LEFT(G221,4)="IMPL",VLOOKUP(VALUE(RIGHT(G221,3)),#REF!,5,FALSE),IF(LEFT(G221,4)="SPDA",VLOOKUP(VALUE(RIGHT(G221,3)),'SPDA-COMP'!B:J,5,FALSE),IF(LEFT(G221,4)="SDAI",VLOOKUP(VALUE(RIGHT(G221,3)),#REF!,5,FALSE),IF(LEFT(G221,5)="IMPER",VLOOKUP(VALUE(RIGHT(G221,3)),#REF!,5,FALSE),IF(LEFT(G221,5)="LABOR",VLOOKUP(VALUE(RIGHT(G221,6)),#REF!,6,FALSE))))))))))))))))</f>
        <v>#REF!</v>
      </c>
      <c r="D221" s="74" t="e">
        <f>ROUND(VLOOKUP(A221,#REF!,8,FALSE),2)</f>
        <v>#REF!</v>
      </c>
      <c r="E221" s="74" t="e">
        <f>IF(LEFT(G221,3)="ARQ",VLOOKUP(VALUE(RIGHT(G221,3)),#REF!,9,FALSE),IF(LEFT(G221,3)="SCI",VLOOKUP(VALUE(RIGHT(G221,3)),#REF!,9,FALSE),IF(LEFT(G221,3)="SCE",VLOOKUP(VALUE(RIGHT(G221,3)),#REF!,9,FALSE),IF(LEFT(G221,3)="EST",VLOOKUP(VALUE(RIGHT(G221,3)),#REF!,9,FALSE),IF(LEFT(G221,3)="HID",VLOOKUP(VALUE(RIGHT(G221,3)),#REF!,9,FALSE),IF(LEFT(G221,3)="INC",VLOOKUP(VALUE(RIGHT(G221,3)),#REF!,9,FALSE),IF(LEFT(G221,3)="ELE",VLOOKUP(VALUE(RIGHT(G221,3)),#REF!,9,FALSE),IF(LEFT(G221,3)="CAB",VLOOKUP(VALUE(RIGHT(G221,3)),'ADM-COMP'!B:J,9,FALSE),IF(LEFT(G221,3)="SEG",VLOOKUP(VALUE(RIGHT(G221,3)),#REF!,9,FALSE),IF(LEFT(G221,3)="CLI",VLOOKUP(VALUE(RIGHT(G221,3)),#REF!,9,FALSE),IF(LEFT(G221,4)="IMPL",VLOOKUP(VALUE(RIGHT(G221,3)),#REF!,9,FALSE),IF(LEFT(G221,4)="SPDA",VLOOKUP(VALUE(RIGHT(G221,3)),'SPDA-COMP'!B:J,9,FALSE),IF(LEFT(G221,4)="SDAI",VLOOKUP(VALUE(RIGHT(G221,3)),#REF!,9,FALSE),IF(LEFT(G221,5)="IMPER",VLOOKUP(VALUE(RIGHT(G221,3)),#REF!,9,FALSE),IF(LEFT(G221,5)="LABOR",VLOOKUP(VALUE(RIGHT(G221,6)),#REF!,4,FALSE))))))))))))))))</f>
        <v>#REF!</v>
      </c>
      <c r="F221" s="31" t="e">
        <f t="shared" si="3"/>
        <v>#REF!</v>
      </c>
      <c r="G221" s="152" t="s">
        <v>175</v>
      </c>
      <c r="H221" s="51"/>
    </row>
    <row r="222" spans="1:8" s="11" customFormat="1">
      <c r="A222" s="37" t="s">
        <v>256</v>
      </c>
      <c r="B222" s="29" t="e">
        <f>IF(LEFT(G222,3)="ARQ",VLOOKUP(VALUE(RIGHT(G222,3)),#REF!,4,FALSE),IF(LEFT(G222,3)="SCI",VLOOKUP(VALUE(RIGHT(G222,3)),#REF!,4,FALSE),IF(LEFT(G222,3)="SCE",VLOOKUP(VALUE(RIGHT(G222,3)),#REF!,4,FALSE),IF(LEFT(G222,3)="EST",VLOOKUP(VALUE(RIGHT(G222,3)),#REF!,4,FALSE),IF(LEFT(G222,3)="HID",VLOOKUP(VALUE(RIGHT(G222,3)),#REF!,4,FALSE),IF(LEFT(G222,3)="INC",VLOOKUP(VALUE(RIGHT(G222,3)),#REF!,4,FALSE),IF(LEFT(G222,3)="ELE",VLOOKUP(VALUE(RIGHT(G222,3)),#REF!,4,FALSE),IF(LEFT(G222,3)="CAB",VLOOKUP(VALUE(RIGHT(G222,3)),'ADM-COMP'!B:J,4,FALSE),IF(LEFT(G222,3)="SEG",VLOOKUP(VALUE(RIGHT(G222,3)),#REF!,4,FALSE),IF(LEFT(G222,3)="CLI",VLOOKUP(VALUE(RIGHT(G222,3)),#REF!,4,FALSE),IF(LEFT(G222,4)="IMPL",VLOOKUP(VALUE(RIGHT(G222,3)),#REF!,4,FALSE),IF(LEFT(G222,4)="SPDA",VLOOKUP(VALUE(RIGHT(G222,3)),'SPDA-COMP'!B:J,4,FALSE),IF(LEFT(G222,4)="SDAI",VLOOKUP(VALUE(RIGHT(G222,3)),#REF!,4,FALSE),IF(LEFT(G222,5)="IMPER",VLOOKUP(VALUE(RIGHT(G222,3)),#REF!,4,FALSE),IF(LEFT(G222,5)="LABOR",VLOOKUP(VALUE(RIGHT(G222,6)),#REF!,5,FALSE))))))))))))))))</f>
        <v>#REF!</v>
      </c>
      <c r="C222" s="30" t="e">
        <f>IF(LEFT(G222,3)="ARQ",VLOOKUP(VALUE(RIGHT(G222,3)),#REF!,5,FALSE),IF(LEFT(G222,3)="SCI",VLOOKUP(VALUE(RIGHT(G222,3)),#REF!,5,FALSE),IF(LEFT(G222,3)="SCE",VLOOKUP(VALUE(RIGHT(G222,3)),#REF!,5,FALSE),IF(LEFT(G222,3)="EST",VLOOKUP(VALUE(RIGHT(G222,3)),#REF!,5,FALSE),IF(LEFT(G222,3)="HID",VLOOKUP(VALUE(RIGHT(G222,3)),#REF!,5,FALSE),IF(LEFT(G222,3)="INC",VLOOKUP(VALUE(RIGHT(G222,3)),#REF!,5,FALSE),IF(LEFT(G222,3)="ELE",VLOOKUP(VALUE(RIGHT(G222,3)),#REF!,5,FALSE),IF(LEFT(G222,3)="CAB",VLOOKUP(VALUE(RIGHT(G222,3)),'ADM-COMP'!B:J,5,FALSE),IF(LEFT(G222,3)="SEG",VLOOKUP(VALUE(RIGHT(G222,3)),#REF!,5,FALSE),IF(LEFT(G222,3)="CLI",VLOOKUP(VALUE(RIGHT(G222,3)),#REF!,5,FALSE),IF(LEFT(G222,4)="IMPL",VLOOKUP(VALUE(RIGHT(G222,3)),#REF!,5,FALSE),IF(LEFT(G222,4)="SPDA",VLOOKUP(VALUE(RIGHT(G222,3)),'SPDA-COMP'!B:J,5,FALSE),IF(LEFT(G222,4)="SDAI",VLOOKUP(VALUE(RIGHT(G222,3)),#REF!,5,FALSE),IF(LEFT(G222,5)="IMPER",VLOOKUP(VALUE(RIGHT(G222,3)),#REF!,5,FALSE),IF(LEFT(G222,5)="LABOR",VLOOKUP(VALUE(RIGHT(G222,6)),#REF!,6,FALSE))))))))))))))))</f>
        <v>#REF!</v>
      </c>
      <c r="D222" s="74" t="e">
        <f>ROUND(VLOOKUP(A222,#REF!,8,FALSE),2)</f>
        <v>#REF!</v>
      </c>
      <c r="E222" s="74" t="e">
        <f>IF(LEFT(G222,3)="ARQ",VLOOKUP(VALUE(RIGHT(G222,3)),#REF!,9,FALSE),IF(LEFT(G222,3)="SCI",VLOOKUP(VALUE(RIGHT(G222,3)),#REF!,9,FALSE),IF(LEFT(G222,3)="SCE",VLOOKUP(VALUE(RIGHT(G222,3)),#REF!,9,FALSE),IF(LEFT(G222,3)="EST",VLOOKUP(VALUE(RIGHT(G222,3)),#REF!,9,FALSE),IF(LEFT(G222,3)="HID",VLOOKUP(VALUE(RIGHT(G222,3)),#REF!,9,FALSE),IF(LEFT(G222,3)="INC",VLOOKUP(VALUE(RIGHT(G222,3)),#REF!,9,FALSE),IF(LEFT(G222,3)="ELE",VLOOKUP(VALUE(RIGHT(G222,3)),#REF!,9,FALSE),IF(LEFT(G222,3)="CAB",VLOOKUP(VALUE(RIGHT(G222,3)),'ADM-COMP'!B:J,9,FALSE),IF(LEFT(G222,3)="SEG",VLOOKUP(VALUE(RIGHT(G222,3)),#REF!,9,FALSE),IF(LEFT(G222,3)="CLI",VLOOKUP(VALUE(RIGHT(G222,3)),#REF!,9,FALSE),IF(LEFT(G222,4)="IMPL",VLOOKUP(VALUE(RIGHT(G222,3)),#REF!,9,FALSE),IF(LEFT(G222,4)="SPDA",VLOOKUP(VALUE(RIGHT(G222,3)),'SPDA-COMP'!B:J,9,FALSE),IF(LEFT(G222,4)="SDAI",VLOOKUP(VALUE(RIGHT(G222,3)),#REF!,9,FALSE),IF(LEFT(G222,5)="IMPER",VLOOKUP(VALUE(RIGHT(G222,3)),#REF!,9,FALSE),IF(LEFT(G222,5)="LABOR",VLOOKUP(VALUE(RIGHT(G222,6)),#REF!,4,FALSE))))))))))))))))</f>
        <v>#REF!</v>
      </c>
      <c r="F222" s="31" t="e">
        <f t="shared" si="3"/>
        <v>#REF!</v>
      </c>
      <c r="G222" s="38" t="s">
        <v>249</v>
      </c>
      <c r="H222" s="51"/>
    </row>
    <row r="223" spans="1:8" s="11" customFormat="1">
      <c r="A223" s="37" t="s">
        <v>549</v>
      </c>
      <c r="B223" s="29" t="e">
        <f>IF(LEFT(G223,3)="ARQ",VLOOKUP(VALUE(RIGHT(G223,3)),#REF!,4,FALSE),IF(LEFT(G223,3)="SCI",VLOOKUP(VALUE(RIGHT(G223,3)),#REF!,4,FALSE),IF(LEFT(G223,3)="SCE",VLOOKUP(VALUE(RIGHT(G223,3)),#REF!,4,FALSE),IF(LEFT(G223,3)="EST",VLOOKUP(VALUE(RIGHT(G223,3)),#REF!,4,FALSE),IF(LEFT(G223,3)="HID",VLOOKUP(VALUE(RIGHT(G223,3)),#REF!,4,FALSE),IF(LEFT(G223,3)="INC",VLOOKUP(VALUE(RIGHT(G223,3)),#REF!,4,FALSE),IF(LEFT(G223,3)="ELE",VLOOKUP(VALUE(RIGHT(G223,3)),#REF!,4,FALSE),IF(LEFT(G223,3)="CAB",VLOOKUP(VALUE(RIGHT(G223,3)),'ADM-COMP'!B:J,4,FALSE),IF(LEFT(G223,3)="SEG",VLOOKUP(VALUE(RIGHT(G223,3)),#REF!,4,FALSE),IF(LEFT(G223,3)="CLI",VLOOKUP(VALUE(RIGHT(G223,3)),#REF!,4,FALSE),IF(LEFT(G223,4)="IMPL",VLOOKUP(VALUE(RIGHT(G223,3)),#REF!,4,FALSE),IF(LEFT(G223,4)="SPDA",VLOOKUP(VALUE(RIGHT(G223,3)),'SPDA-COMP'!B:J,4,FALSE),IF(LEFT(G223,4)="SDAI",VLOOKUP(VALUE(RIGHT(G223,3)),#REF!,4,FALSE),IF(LEFT(G223,5)="IMPER",VLOOKUP(VALUE(RIGHT(G223,3)),#REF!,4,FALSE),IF(LEFT(G223,5)="LABOR",VLOOKUP(VALUE(RIGHT(G223,6)),#REF!,5,FALSE))))))))))))))))</f>
        <v>#N/A</v>
      </c>
      <c r="C223" s="30" t="e">
        <f>IF(LEFT(G223,3)="ARQ",VLOOKUP(VALUE(RIGHT(G223,3)),#REF!,5,FALSE),IF(LEFT(G223,3)="SCI",VLOOKUP(VALUE(RIGHT(G223,3)),#REF!,5,FALSE),IF(LEFT(G223,3)="SCE",VLOOKUP(VALUE(RIGHT(G223,3)),#REF!,5,FALSE),IF(LEFT(G223,3)="EST",VLOOKUP(VALUE(RIGHT(G223,3)),#REF!,5,FALSE),IF(LEFT(G223,3)="HID",VLOOKUP(VALUE(RIGHT(G223,3)),#REF!,5,FALSE),IF(LEFT(G223,3)="INC",VLOOKUP(VALUE(RIGHT(G223,3)),#REF!,5,FALSE),IF(LEFT(G223,3)="ELE",VLOOKUP(VALUE(RIGHT(G223,3)),#REF!,5,FALSE),IF(LEFT(G223,3)="CAB",VLOOKUP(VALUE(RIGHT(G223,3)),'ADM-COMP'!B:J,5,FALSE),IF(LEFT(G223,3)="SEG",VLOOKUP(VALUE(RIGHT(G223,3)),#REF!,5,FALSE),IF(LEFT(G223,3)="CLI",VLOOKUP(VALUE(RIGHT(G223,3)),#REF!,5,FALSE),IF(LEFT(G223,4)="IMPL",VLOOKUP(VALUE(RIGHT(G223,3)),#REF!,5,FALSE),IF(LEFT(G223,4)="SPDA",VLOOKUP(VALUE(RIGHT(G223,3)),'SPDA-COMP'!B:J,5,FALSE),IF(LEFT(G223,4)="SDAI",VLOOKUP(VALUE(RIGHT(G223,3)),#REF!,5,FALSE),IF(LEFT(G223,5)="IMPER",VLOOKUP(VALUE(RIGHT(G223,3)),#REF!,5,FALSE),IF(LEFT(G223,5)="LABOR",VLOOKUP(VALUE(RIGHT(G223,6)),#REF!,6,FALSE))))))))))))))))</f>
        <v>#N/A</v>
      </c>
      <c r="D223" s="74" t="e">
        <f>ROUND(VLOOKUP(A223,#REF!,8,FALSE),2)</f>
        <v>#REF!</v>
      </c>
      <c r="E223" s="74" t="e">
        <f>IF(LEFT(G223,3)="ARQ",VLOOKUP(VALUE(RIGHT(G223,3)),#REF!,9,FALSE),IF(LEFT(G223,3)="SCI",VLOOKUP(VALUE(RIGHT(G223,3)),#REF!,9,FALSE),IF(LEFT(G223,3)="SCE",VLOOKUP(VALUE(RIGHT(G223,3)),#REF!,9,FALSE),IF(LEFT(G223,3)="EST",VLOOKUP(VALUE(RIGHT(G223,3)),#REF!,9,FALSE),IF(LEFT(G223,3)="HID",VLOOKUP(VALUE(RIGHT(G223,3)),#REF!,9,FALSE),IF(LEFT(G223,3)="INC",VLOOKUP(VALUE(RIGHT(G223,3)),#REF!,9,FALSE),IF(LEFT(G223,3)="ELE",VLOOKUP(VALUE(RIGHT(G223,3)),#REF!,9,FALSE),IF(LEFT(G223,3)="CAB",VLOOKUP(VALUE(RIGHT(G223,3)),'ADM-COMP'!B:J,9,FALSE),IF(LEFT(G223,3)="SEG",VLOOKUP(VALUE(RIGHT(G223,3)),#REF!,9,FALSE),IF(LEFT(G223,3)="CLI",VLOOKUP(VALUE(RIGHT(G223,3)),#REF!,9,FALSE),IF(LEFT(G223,4)="IMPL",VLOOKUP(VALUE(RIGHT(G223,3)),#REF!,9,FALSE),IF(LEFT(G223,4)="SPDA",VLOOKUP(VALUE(RIGHT(G223,3)),'SPDA-COMP'!B:J,9,FALSE),IF(LEFT(G223,4)="SDAI",VLOOKUP(VALUE(RIGHT(G223,3)),#REF!,9,FALSE),IF(LEFT(G223,5)="IMPER",VLOOKUP(VALUE(RIGHT(G223,3)),#REF!,9,FALSE),IF(LEFT(G223,5)="LABOR",VLOOKUP(VALUE(RIGHT(G223,6)),#REF!,4,FALSE))))))))))))))))</f>
        <v>#N/A</v>
      </c>
      <c r="F223" s="31" t="e">
        <f t="shared" si="3"/>
        <v>#REF!</v>
      </c>
      <c r="G223" s="152" t="s">
        <v>560</v>
      </c>
      <c r="H223" s="51"/>
    </row>
    <row r="224" spans="1:8" s="11" customFormat="1">
      <c r="A224" s="37" t="s">
        <v>381</v>
      </c>
      <c r="B224" s="29" t="e">
        <f>IF(LEFT(G224,3)="ARQ",VLOOKUP(VALUE(RIGHT(G224,3)),#REF!,4,FALSE),IF(LEFT(G224,3)="SCI",VLOOKUP(VALUE(RIGHT(G224,3)),#REF!,4,FALSE),IF(LEFT(G224,3)="SCE",VLOOKUP(VALUE(RIGHT(G224,3)),#REF!,4,FALSE),IF(LEFT(G224,3)="EST",VLOOKUP(VALUE(RIGHT(G224,3)),#REF!,4,FALSE),IF(LEFT(G224,3)="HID",VLOOKUP(VALUE(RIGHT(G224,3)),#REF!,4,FALSE),IF(LEFT(G224,3)="INC",VLOOKUP(VALUE(RIGHT(G224,3)),#REF!,4,FALSE),IF(LEFT(G224,3)="ELE",VLOOKUP(VALUE(RIGHT(G224,3)),#REF!,4,FALSE),IF(LEFT(G224,3)="CAB",VLOOKUP(VALUE(RIGHT(G224,3)),'ADM-COMP'!B:J,4,FALSE),IF(LEFT(G224,3)="SEG",VLOOKUP(VALUE(RIGHT(G224,3)),#REF!,4,FALSE),IF(LEFT(G224,3)="CLI",VLOOKUP(VALUE(RIGHT(G224,3)),#REF!,4,FALSE),IF(LEFT(G224,4)="IMPL",VLOOKUP(VALUE(RIGHT(G224,3)),#REF!,4,FALSE),IF(LEFT(G224,4)="SPDA",VLOOKUP(VALUE(RIGHT(G224,3)),'SPDA-COMP'!B:J,4,FALSE),IF(LEFT(G224,4)="SDAI",VLOOKUP(VALUE(RIGHT(G224,3)),#REF!,4,FALSE),IF(LEFT(G224,5)="IMPER",VLOOKUP(VALUE(RIGHT(G224,3)),#REF!,4,FALSE),IF(LEFT(G224,5)="LABOR",VLOOKUP(VALUE(RIGHT(G224,6)),#REF!,5,FALSE))))))))))))))))</f>
        <v>#REF!</v>
      </c>
      <c r="C224" s="30" t="e">
        <f>IF(LEFT(G224,3)="ARQ",VLOOKUP(VALUE(RIGHT(G224,3)),#REF!,5,FALSE),IF(LEFT(G224,3)="INS",VLOOKUP(VALUE(RIGHT(G224,3)),#REF!,5,FALSE),IF(LEFT(G224,3)="SCE",VLOOKUP(VALUE(RIGHT(G224,3)),#REF!,5,FALSE),IF(LEFT(G224,3)="EST",VLOOKUP(VALUE(RIGHT(G224,3)),#REF!,5,FALSE),IF(LEFT(G224,3)="HID",VLOOKUP(VALUE(RIGHT(G224,3)),#REF!,5,FALSE),IF(LEFT(G224,3)="INC",VLOOKUP(VALUE(RIGHT(G224,3)),#REF!,5,FALSE),IF(LEFT(G224,3)="ELE",VLOOKUP(VALUE(RIGHT(G224,3)),#REF!,5,FALSE),IF(LEFT(G224,3)="CAB",VLOOKUP(VALUE(RIGHT(G224,3)),'ADM-COMP'!B:J,5,FALSE),IF(LEFT(G224,3)="SEG",VLOOKUP(VALUE(RIGHT(G224,3)),#REF!,5,FALSE),IF(LEFT(G224,3)="CLI",VLOOKUP(VALUE(RIGHT(G224,3)),#REF!,5,FALSE),IF(LEFT(G224,4)="IMPL",VLOOKUP(VALUE(RIGHT(G224,3)),#REF!,5,FALSE),IF(LEFT(G224,4)="SPDA",VLOOKUP(VALUE(RIGHT(G224,3)),'SPDA-COMP'!B:J,5,FALSE),IF(LEFT(G224,4)="SDAI",VLOOKUP(VALUE(RIGHT(G224,3)),#REF!,5,FALSE),IF(LEFT(G224,5)="IMPER",VLOOKUP(VALUE(RIGHT(G224,3)),#REF!,5,FALSE),IF(LEFT(G224,5)="LABOR",VLOOKUP(VALUE(RIGHT(G224,6)),#REF!,6,FALSE))))))))))))))))</f>
        <v>#REF!</v>
      </c>
      <c r="D224" s="74" t="e">
        <f>ROUND(VLOOKUP(A224,#REF!,8,FALSE),2)</f>
        <v>#REF!</v>
      </c>
      <c r="E224" s="74" t="e">
        <f>IF(LEFT(G224,3)="ARQ",VLOOKUP(VALUE(RIGHT(G224,3)),#REF!,9,FALSE),IF(LEFT(G224,3)="INS",VLOOKUP(VALUE(RIGHT(G224,3)),#REF!,9,FALSE),IF(LEFT(G224,3)="SCE",VLOOKUP(VALUE(RIGHT(G224,3)),#REF!,9,FALSE),IF(LEFT(G224,3)="EST",VLOOKUP(VALUE(RIGHT(G224,3)),#REF!,9,FALSE),IF(LEFT(G224,3)="HID",VLOOKUP(VALUE(RIGHT(G224,3)),#REF!,9,FALSE),IF(LEFT(G224,3)="INC",VLOOKUP(VALUE(RIGHT(G224,3)),#REF!,9,FALSE),IF(LEFT(G224,3)="ELE",VLOOKUP(VALUE(RIGHT(G224,3)),#REF!,9,FALSE),IF(LEFT(G224,3)="CAB",VLOOKUP(VALUE(RIGHT(G224,3)),'ADM-COMP'!B:J,9,FALSE),IF(LEFT(G224,3)="SEG",VLOOKUP(VALUE(RIGHT(G224,3)),#REF!,9,FALSE),IF(LEFT(G224,3)="CLI",VLOOKUP(VALUE(RIGHT(G224,3)),#REF!,9,FALSE),IF(LEFT(G224,4)="IMPL",VLOOKUP(VALUE(RIGHT(G224,3)),#REF!,9,FALSE),IF(LEFT(G224,4)="SPDA",VLOOKUP(VALUE(RIGHT(G224,3)),'SPDA-COMP'!B:J,9,FALSE),IF(LEFT(G224,4)="SDAI",VLOOKUP(VALUE(RIGHT(G224,3)),#REF!,9,FALSE),IF(LEFT(G224,5)="IMPER",VLOOKUP(VALUE(RIGHT(G224,3)),#REF!,9,FALSE),IF(LEFT(G224,5)="LABOR",VLOOKUP(VALUE(RIGHT(G224,6)),#REF!,4,FALSE))))))))))))))))</f>
        <v>#REF!</v>
      </c>
      <c r="F224" s="31" t="e">
        <f t="shared" si="3"/>
        <v>#REF!</v>
      </c>
      <c r="G224" s="152" t="s">
        <v>368</v>
      </c>
      <c r="H224" s="51"/>
    </row>
    <row r="225" spans="1:8" s="11" customFormat="1" ht="51">
      <c r="A225" s="37" t="s">
        <v>1215</v>
      </c>
      <c r="B225" s="29" t="e">
        <f>IF(LEFT(G225,3)="ARQ",VLOOKUP(VALUE(RIGHT(G225,3)),#REF!,4,FALSE),IF(LEFT(G225,3)="SCI",VLOOKUP(VALUE(RIGHT(G225,3)),#REF!,4,FALSE),IF(LEFT(G225,3)="SCE",VLOOKUP(VALUE(RIGHT(G225,3)),#REF!,4,FALSE),IF(LEFT(G225,3)="EST",VLOOKUP(VALUE(RIGHT(G225,3)),#REF!,4,FALSE),IF(LEFT(G225,3)="HID",VLOOKUP(VALUE(RIGHT(G225,3)),#REF!,4,FALSE),IF(LEFT(G225,3)="INC",VLOOKUP(VALUE(RIGHT(G225,3)),#REF!,4,FALSE),IF(LEFT(G225,3)="ELE",VLOOKUP(VALUE(RIGHT(G225,3)),#REF!,4,FALSE),IF(LEFT(G225,3)="CAB",VLOOKUP(VALUE(RIGHT(G225,3)),'ADM-COMP'!B:J,4,FALSE),IF(LEFT(G225,3)="SEG",VLOOKUP(VALUE(RIGHT(G225,3)),#REF!,4,FALSE),IF(LEFT(G225,3)="CLI",VLOOKUP(VALUE(RIGHT(G225,3)),#REF!,4,FALSE),IF(LEFT(G225,4)="IMPL",VLOOKUP(VALUE(RIGHT(G225,3)),#REF!,4,FALSE),IF(LEFT(G225,4)="SPDA",VLOOKUP(VALUE(RIGHT(G225,3)),'SPDA-COMP'!B:J,4,FALSE),IF(LEFT(G225,4)="SDAI",VLOOKUP(VALUE(RIGHT(G225,3)),#REF!,4,FALSE),IF(LEFT(G225,5)="IMPER",VLOOKUP(VALUE(RIGHT(G225,3)),#REF!,4,FALSE),IF(LEFT(G225,5)="LABOR",VLOOKUP(VALUE(RIGHT(G225,6)),#REF!,5,FALSE))))))))))))))))</f>
        <v>#REF!</v>
      </c>
      <c r="C225" s="30" t="e">
        <f>IF(LEFT(G225,3)="ARQ",VLOOKUP(VALUE(RIGHT(G225,3)),#REF!,5,FALSE),IF(LEFT(G225,3)="SCI",VLOOKUP(VALUE(RIGHT(G225,3)),#REF!,5,FALSE),IF(LEFT(G225,3)="SCE",VLOOKUP(VALUE(RIGHT(G225,3)),#REF!,5,FALSE),IF(LEFT(G225,3)="EST",VLOOKUP(VALUE(RIGHT(G225,3)),#REF!,5,FALSE),IF(LEFT(G225,3)="HID",VLOOKUP(VALUE(RIGHT(G225,3)),#REF!,5,FALSE),IF(LEFT(G225,3)="INC",VLOOKUP(VALUE(RIGHT(G225,3)),#REF!,5,FALSE),IF(LEFT(G225,3)="ELE",VLOOKUP(VALUE(RIGHT(G225,3)),#REF!,5,FALSE),IF(LEFT(G225,3)="CAB",VLOOKUP(VALUE(RIGHT(G225,3)),'ADM-COMP'!B:J,5,FALSE),IF(LEFT(G225,3)="SEG",VLOOKUP(VALUE(RIGHT(G225,3)),#REF!,5,FALSE),IF(LEFT(G225,3)="CLI",VLOOKUP(VALUE(RIGHT(G225,3)),#REF!,5,FALSE),IF(LEFT(G225,4)="IMPL",VLOOKUP(VALUE(RIGHT(G225,3)),#REF!,5,FALSE),IF(LEFT(G225,4)="SPDA",VLOOKUP(VALUE(RIGHT(G225,3)),'SPDA-COMP'!B:J,5,FALSE),IF(LEFT(G225,4)="SDAI",VLOOKUP(VALUE(RIGHT(G225,3)),#REF!,5,FALSE),IF(LEFT(G225,5)="IMPER",VLOOKUP(VALUE(RIGHT(G225,3)),#REF!,5,FALSE),IF(LEFT(G225,5)="LABOR",VLOOKUP(VALUE(RIGHT(G225,6)),#REF!,6,FALSE))))))))))))))))</f>
        <v>#REF!</v>
      </c>
      <c r="D225" s="74" t="e">
        <f>ROUND(VLOOKUP(A225,#REF!,8,FALSE),2)</f>
        <v>#REF!</v>
      </c>
      <c r="E225" s="74" t="e">
        <f>IF(LEFT(G225,3)="ARQ",VLOOKUP(VALUE(RIGHT(G225,3)),#REF!,9,FALSE),IF(LEFT(G225,3)="SCI",VLOOKUP(VALUE(RIGHT(G225,3)),#REF!,9,FALSE),IF(LEFT(G225,3)="SCE",VLOOKUP(VALUE(RIGHT(G225,3)),#REF!,9,FALSE),IF(LEFT(G225,3)="EST",VLOOKUP(VALUE(RIGHT(G225,3)),#REF!,9,FALSE),IF(LEFT(G225,3)="HID",VLOOKUP(VALUE(RIGHT(G225,3)),#REF!,9,FALSE),IF(LEFT(G225,3)="INC",VLOOKUP(VALUE(RIGHT(G225,3)),#REF!,9,FALSE),IF(LEFT(G225,3)="ELE",VLOOKUP(VALUE(RIGHT(G225,3)),#REF!,9,FALSE),IF(LEFT(G225,3)="CAB",VLOOKUP(VALUE(RIGHT(G225,3)),'ADM-COMP'!B:J,9,FALSE),IF(LEFT(G225,3)="SEG",VLOOKUP(VALUE(RIGHT(G225,3)),#REF!,9,FALSE),IF(LEFT(G225,3)="CLI",VLOOKUP(VALUE(RIGHT(G225,3)),#REF!,9,FALSE),IF(LEFT(G225,4)="IMPL",VLOOKUP(VALUE(RIGHT(G225,3)),#REF!,9,FALSE),IF(LEFT(G225,4)="SPDA",VLOOKUP(VALUE(RIGHT(G225,3)),'SPDA-COMP'!B:J,9,FALSE),IF(LEFT(G225,4)="SDAI",VLOOKUP(VALUE(RIGHT(G225,3)),#REF!,9,FALSE),IF(LEFT(G225,5)="IMPER",VLOOKUP(VALUE(RIGHT(G225,3)),#REF!,9,FALSE),IF(LEFT(G225,5)="LABOR",VLOOKUP(VALUE(RIGHT(G225,6)),#REF!,4,FALSE))))))))))))))))</f>
        <v>#REF!</v>
      </c>
      <c r="F225" s="31" t="e">
        <f t="shared" si="3"/>
        <v>#REF!</v>
      </c>
      <c r="G225" s="152" t="s">
        <v>1222</v>
      </c>
      <c r="H225" s="51"/>
    </row>
    <row r="226" spans="1:8" s="11" customFormat="1">
      <c r="A226" s="100" t="s">
        <v>1161</v>
      </c>
      <c r="B226" s="29" t="e">
        <f>IF(LEFT(G226,3)="ARQ",VLOOKUP(VALUE(RIGHT(G226,3)),#REF!,4,FALSE),IF(LEFT(G226,3)="SCI",VLOOKUP(VALUE(RIGHT(G226,3)),#REF!,4,FALSE),IF(LEFT(G226,3)="SCE",VLOOKUP(VALUE(RIGHT(G226,3)),#REF!,4,FALSE),IF(LEFT(G226,3)="EST",VLOOKUP(VALUE(RIGHT(G226,3)),#REF!,4,FALSE),IF(LEFT(G226,3)="HID",VLOOKUP(VALUE(RIGHT(G226,3)),#REF!,4,FALSE),IF(LEFT(G226,3)="INC",VLOOKUP(VALUE(RIGHT(G226,3)),#REF!,4,FALSE),IF(LEFT(G226,3)="ELE",VLOOKUP(VALUE(RIGHT(G226,3)),#REF!,4,FALSE),IF(LEFT(G226,3)="CAB",VLOOKUP(VALUE(RIGHT(G226,3)),'ADM-COMP'!B:J,4,FALSE),IF(LEFT(G226,3)="SEG",VLOOKUP(VALUE(RIGHT(G226,3)),#REF!,4,FALSE),IF(LEFT(G226,3)="CLI",VLOOKUP(VALUE(RIGHT(G226,3)),#REF!,4,FALSE),IF(LEFT(G226,4)="IMPL",VLOOKUP(VALUE(RIGHT(G226,3)),#REF!,4,FALSE),IF(LEFT(G226,4)="SPDA",VLOOKUP(VALUE(RIGHT(G226,3)),'SPDA-COMP'!B:J,4,FALSE),IF(LEFT(G226,4)="SDAI",VLOOKUP(VALUE(RIGHT(G226,3)),#REF!,4,FALSE),IF(LEFT(G226,5)="IMPER",VLOOKUP(VALUE(RIGHT(G226,3)),#REF!,4,FALSE),IF(LEFT(G226,5)="LABOR",VLOOKUP(VALUE(RIGHT(G226,6)),#REF!,5,FALSE))))))))))))))))</f>
        <v>#REF!</v>
      </c>
      <c r="C226" s="30" t="e">
        <f>IF(LEFT(G226,3)="ARQ",VLOOKUP(VALUE(RIGHT(G226,3)),#REF!,5,FALSE),IF(LEFT(G226,3)="SCI",VLOOKUP(VALUE(RIGHT(G226,3)),#REF!,5,FALSE),IF(LEFT(G226,3)="SCE",VLOOKUP(VALUE(RIGHT(G226,3)),#REF!,5,FALSE),IF(LEFT(G226,3)="EST",VLOOKUP(VALUE(RIGHT(G226,3)),#REF!,5,FALSE),IF(LEFT(G226,3)="HID",VLOOKUP(VALUE(RIGHT(G226,3)),#REF!,5,FALSE),IF(LEFT(G226,3)="INC",VLOOKUP(VALUE(RIGHT(G226,3)),#REF!,5,FALSE),IF(LEFT(G226,3)="ELE",VLOOKUP(VALUE(RIGHT(G226,3)),#REF!,5,FALSE),IF(LEFT(G226,3)="CAB",VLOOKUP(VALUE(RIGHT(G226,3)),'ADM-COMP'!B:J,5,FALSE),IF(LEFT(G226,3)="SEG",VLOOKUP(VALUE(RIGHT(G226,3)),#REF!,5,FALSE),IF(LEFT(G226,3)="CLI",VLOOKUP(VALUE(RIGHT(G226,3)),#REF!,5,FALSE),IF(LEFT(G226,4)="IMPL",VLOOKUP(VALUE(RIGHT(G226,3)),#REF!,5,FALSE),IF(LEFT(G226,4)="SPDA",VLOOKUP(VALUE(RIGHT(G226,3)),'SPDA-COMP'!B:J,5,FALSE),IF(LEFT(G226,4)="SDAI",VLOOKUP(VALUE(RIGHT(G226,3)),#REF!,5,FALSE),IF(LEFT(G226,5)="IMPER",VLOOKUP(VALUE(RIGHT(G226,3)),#REF!,5,FALSE),IF(LEFT(G226,5)="LABOR",VLOOKUP(VALUE(RIGHT(G226,6)),#REF!,6,FALSE))))))))))))))))</f>
        <v>#REF!</v>
      </c>
      <c r="D226" s="74" t="e">
        <f>ROUND(VLOOKUP(A226,#REF!,8,FALSE),2)</f>
        <v>#REF!</v>
      </c>
      <c r="E226" s="74" t="e">
        <f>IF(LEFT(G226,3)="ARQ",VLOOKUP(VALUE(RIGHT(G226,3)),#REF!,9,FALSE),IF(LEFT(G226,3)="SCI",VLOOKUP(VALUE(RIGHT(G226,3)),#REF!,9,FALSE),IF(LEFT(G226,3)="SCE",VLOOKUP(VALUE(RIGHT(G226,3)),#REF!,9,FALSE),IF(LEFT(G226,3)="EST",VLOOKUP(VALUE(RIGHT(G226,3)),#REF!,9,FALSE),IF(LEFT(G226,3)="HID",VLOOKUP(VALUE(RIGHT(G226,3)),#REF!,9,FALSE),IF(LEFT(G226,3)="INC",VLOOKUP(VALUE(RIGHT(G226,3)),#REF!,9,FALSE),IF(LEFT(G226,3)="ELE",VLOOKUP(VALUE(RIGHT(G226,3)),#REF!,9,FALSE),IF(LEFT(G226,3)="CAB",VLOOKUP(VALUE(RIGHT(G226,3)),'ADM-COMP'!B:J,9,FALSE),IF(LEFT(G226,3)="SEG",VLOOKUP(VALUE(RIGHT(G226,3)),#REF!,9,FALSE),IF(LEFT(G226,3)="CLI",VLOOKUP(VALUE(RIGHT(G226,3)),#REF!,9,FALSE),IF(LEFT(G226,4)="IMPL",VLOOKUP(VALUE(RIGHT(G226,3)),#REF!,9,FALSE),IF(LEFT(G226,4)="SPDA",VLOOKUP(VALUE(RIGHT(G226,3)),'SPDA-COMP'!B:J,9,FALSE),IF(LEFT(G226,4)="SDAI",VLOOKUP(VALUE(RIGHT(G226,3)),#REF!,9,FALSE),IF(LEFT(G226,5)="IMPER",VLOOKUP(VALUE(RIGHT(G226,3)),#REF!,9,FALSE),IF(LEFT(G226,5)="LABOR",VLOOKUP(VALUE(RIGHT(G226,6)),#REF!,4,FALSE))))))))))))))))</f>
        <v>#REF!</v>
      </c>
      <c r="F226" s="31" t="e">
        <f t="shared" si="3"/>
        <v>#REF!</v>
      </c>
      <c r="G226" s="152" t="s">
        <v>1189</v>
      </c>
      <c r="H226" s="51"/>
    </row>
    <row r="227" spans="1:8" s="11" customFormat="1">
      <c r="A227" s="85" t="s">
        <v>895</v>
      </c>
      <c r="B227" s="29" t="e">
        <f>IF(LEFT(G227,3)="ARQ",VLOOKUP(VALUE(RIGHT(G227,3)),#REF!,4,FALSE),IF(LEFT(G227,3)="SCI",VLOOKUP(VALUE(RIGHT(G227,3)),#REF!,4,FALSE),IF(LEFT(G227,3)="SCE",VLOOKUP(VALUE(RIGHT(G227,3)),#REF!,4,FALSE),IF(LEFT(G227,3)="EST",VLOOKUP(VALUE(RIGHT(G227,3)),#REF!,4,FALSE),IF(LEFT(G227,3)="HID",VLOOKUP(VALUE(RIGHT(G227,3)),#REF!,4,FALSE),IF(LEFT(G227,3)="INC",VLOOKUP(VALUE(RIGHT(G227,3)),#REF!,4,FALSE),IF(LEFT(G227,3)="ELE",VLOOKUP(VALUE(RIGHT(G227,3)),#REF!,4,FALSE),IF(LEFT(G227,3)="CAB",VLOOKUP(VALUE(RIGHT(G227,3)),'ADM-COMP'!B:J,4,FALSE),IF(LEFT(G227,3)="SEG",VLOOKUP(VALUE(RIGHT(G227,3)),#REF!,4,FALSE),IF(LEFT(G227,3)="CLI",VLOOKUP(VALUE(RIGHT(G227,3)),#REF!,4,FALSE),IF(LEFT(G227,4)="IMPL",VLOOKUP(VALUE(RIGHT(G227,3)),#REF!,4,FALSE),IF(LEFT(G227,4)="SPDA",VLOOKUP(VALUE(RIGHT(G227,3)),'SPDA-COMP'!B:J,4,FALSE),IF(LEFT(G227,4)="SDAI",VLOOKUP(VALUE(RIGHT(G227,3)),#REF!,4,FALSE),IF(LEFT(G227,5)="IMPER",VLOOKUP(VALUE(RIGHT(G227,3)),#REF!,4,FALSE),IF(LEFT(G227,5)="LABOR",VLOOKUP(VALUE(RIGHT(G227,6)),#REF!,5,FALSE))))))))))))))))</f>
        <v>#REF!</v>
      </c>
      <c r="C227" s="30" t="e">
        <f>IF(LEFT(G227,3)="ARQ",VLOOKUP(VALUE(RIGHT(G227,3)),#REF!,5,FALSE),IF(LEFT(G227,3)="SCI",VLOOKUP(VALUE(RIGHT(G227,3)),#REF!,5,FALSE),IF(LEFT(G227,3)="SCE",VLOOKUP(VALUE(RIGHT(G227,3)),#REF!,5,FALSE),IF(LEFT(G227,3)="EST",VLOOKUP(VALUE(RIGHT(G227,3)),#REF!,5,FALSE),IF(LEFT(G227,3)="HID",VLOOKUP(VALUE(RIGHT(G227,3)),#REF!,5,FALSE),IF(LEFT(G227,3)="INC",VLOOKUP(VALUE(RIGHT(G227,3)),#REF!,5,FALSE),IF(LEFT(G227,3)="ELE",VLOOKUP(VALUE(RIGHT(G227,3)),#REF!,5,FALSE),IF(LEFT(G227,3)="CAB",VLOOKUP(VALUE(RIGHT(G227,3)),'ADM-COMP'!B:J,5,FALSE),IF(LEFT(G227,3)="SEG",VLOOKUP(VALUE(RIGHT(G227,3)),#REF!,5,FALSE),IF(LEFT(G227,3)="CLI",VLOOKUP(VALUE(RIGHT(G227,3)),#REF!,5,FALSE),IF(LEFT(G227,4)="IMPL",VLOOKUP(VALUE(RIGHT(G227,3)),#REF!,5,FALSE),IF(LEFT(G227,4)="SPDA",VLOOKUP(VALUE(RIGHT(G227,3)),'SPDA-COMP'!B:J,5,FALSE),IF(LEFT(G227,4)="SDAI",VLOOKUP(VALUE(RIGHT(G227,3)),#REF!,5,FALSE),IF(LEFT(G227,5)="IMPER",VLOOKUP(VALUE(RIGHT(G227,3)),#REF!,5,FALSE),IF(LEFT(G227,5)="LABOR",VLOOKUP(VALUE(RIGHT(G227,6)),#REF!,6,FALSE))))))))))))))))</f>
        <v>#REF!</v>
      </c>
      <c r="D227" s="74" t="e">
        <f>ROUND(VLOOKUP(A227,#REF!,8,FALSE),2)</f>
        <v>#REF!</v>
      </c>
      <c r="E227" s="74" t="e">
        <f>IF(LEFT(G227,3)="ARQ",VLOOKUP(VALUE(RIGHT(G227,3)),#REF!,9,FALSE),IF(LEFT(G227,3)="SCI",VLOOKUP(VALUE(RIGHT(G227,3)),#REF!,9,FALSE),IF(LEFT(G227,3)="SCE",VLOOKUP(VALUE(RIGHT(G227,3)),#REF!,9,FALSE),IF(LEFT(G227,3)="EST",VLOOKUP(VALUE(RIGHT(G227,3)),#REF!,9,FALSE),IF(LEFT(G227,3)="HID",VLOOKUP(VALUE(RIGHT(G227,3)),#REF!,9,FALSE),IF(LEFT(G227,3)="INC",VLOOKUP(VALUE(RIGHT(G227,3)),#REF!,9,FALSE),IF(LEFT(G227,3)="ELE",VLOOKUP(VALUE(RIGHT(G227,3)),#REF!,9,FALSE),IF(LEFT(G227,3)="CAB",VLOOKUP(VALUE(RIGHT(G227,3)),'ADM-COMP'!B:J,9,FALSE),IF(LEFT(G227,3)="SEG",VLOOKUP(VALUE(RIGHT(G227,3)),#REF!,9,FALSE),IF(LEFT(G227,3)="CLI",VLOOKUP(VALUE(RIGHT(G227,3)),#REF!,9,FALSE),IF(LEFT(G227,4)="IMPL",VLOOKUP(VALUE(RIGHT(G227,3)),#REF!,9,FALSE),IF(LEFT(G227,4)="SPDA",VLOOKUP(VALUE(RIGHT(G227,3)),'SPDA-COMP'!B:J,9,FALSE),IF(LEFT(G227,4)="SDAI",VLOOKUP(VALUE(RIGHT(G227,3)),#REF!,9,FALSE),IF(LEFT(G227,5)="IMPER",VLOOKUP(VALUE(RIGHT(G227,3)),#REF!,9,FALSE),IF(LEFT(G227,5)="LABOR",VLOOKUP(VALUE(RIGHT(G227,6)),#REF!,4,FALSE))))))))))))))))</f>
        <v>#REF!</v>
      </c>
      <c r="F227" s="31" t="e">
        <f t="shared" si="3"/>
        <v>#REF!</v>
      </c>
      <c r="G227" s="84" t="s">
        <v>963</v>
      </c>
      <c r="H227" s="51"/>
    </row>
    <row r="228" spans="1:8" s="11" customFormat="1">
      <c r="A228" s="37" t="s">
        <v>321</v>
      </c>
      <c r="B228" s="29" t="e">
        <f>IF(LEFT(G228,3)="ARQ",VLOOKUP(VALUE(RIGHT(G228,3)),#REF!,4,FALSE),IF(LEFT(G228,3)="SCI",VLOOKUP(VALUE(RIGHT(G228,3)),#REF!,4,FALSE),IF(LEFT(G228,3)="SCE",VLOOKUP(VALUE(RIGHT(G228,3)),#REF!,4,FALSE),IF(LEFT(G228,3)="EST",VLOOKUP(VALUE(RIGHT(G228,3)),#REF!,4,FALSE),IF(LEFT(G228,3)="HID",VLOOKUP(VALUE(RIGHT(G228,3)),#REF!,4,FALSE),IF(LEFT(G228,3)="INC",VLOOKUP(VALUE(RIGHT(G228,3)),#REF!,4,FALSE),IF(LEFT(G228,3)="ELE",VLOOKUP(VALUE(RIGHT(G228,3)),#REF!,4,FALSE),IF(LEFT(G228,3)="CAB",VLOOKUP(VALUE(RIGHT(G228,3)),'ADM-COMP'!B:J,4,FALSE),IF(LEFT(G228,3)="SEG",VLOOKUP(VALUE(RIGHT(G228,3)),#REF!,4,FALSE),IF(LEFT(G228,3)="CLI",VLOOKUP(VALUE(RIGHT(G228,3)),#REF!,4,FALSE),IF(LEFT(G228,4)="IMPL",VLOOKUP(VALUE(RIGHT(G228,3)),#REF!,4,FALSE),IF(LEFT(G228,4)="SPDA",VLOOKUP(VALUE(RIGHT(G228,3)),'SPDA-COMP'!B:J,4,FALSE),IF(LEFT(G228,4)="SDAI",VLOOKUP(VALUE(RIGHT(G228,3)),#REF!,4,FALSE),IF(LEFT(G228,5)="IMPER",VLOOKUP(VALUE(RIGHT(G228,3)),#REF!,4,FALSE),IF(LEFT(G228,5)="LABOR",VLOOKUP(VALUE(RIGHT(G228,6)),#REF!,5,FALSE))))))))))))))))</f>
        <v>#REF!</v>
      </c>
      <c r="C228" s="30" t="e">
        <f>IF(LEFT(G228,3)="ARQ",VLOOKUP(VALUE(RIGHT(G228,3)),#REF!,5,FALSE),IF(LEFT(G228,3)="SCI",VLOOKUP(VALUE(RIGHT(G228,3)),#REF!,5,FALSE),IF(LEFT(G228,3)="SCE",VLOOKUP(VALUE(RIGHT(G228,3)),#REF!,5,FALSE),IF(LEFT(G228,3)="EST",VLOOKUP(VALUE(RIGHT(G228,3)),#REF!,5,FALSE),IF(LEFT(G228,3)="HID",VLOOKUP(VALUE(RIGHT(G228,3)),#REF!,5,FALSE),IF(LEFT(G228,3)="INC",VLOOKUP(VALUE(RIGHT(G228,3)),#REF!,5,FALSE),IF(LEFT(G228,3)="ELE",VLOOKUP(VALUE(RIGHT(G228,3)),#REF!,5,FALSE),IF(LEFT(G228,3)="CAB",VLOOKUP(VALUE(RIGHT(G228,3)),'ADM-COMP'!B:J,5,FALSE),IF(LEFT(G228,3)="SEG",VLOOKUP(VALUE(RIGHT(G228,3)),#REF!,5,FALSE),IF(LEFT(G228,3)="CLI",VLOOKUP(VALUE(RIGHT(G228,3)),#REF!,5,FALSE),IF(LEFT(G228,4)="IMPL",VLOOKUP(VALUE(RIGHT(G228,3)),#REF!,5,FALSE),IF(LEFT(G228,4)="SPDA",VLOOKUP(VALUE(RIGHT(G228,3)),'SPDA-COMP'!B:J,5,FALSE),IF(LEFT(G228,4)="SDAI",VLOOKUP(VALUE(RIGHT(G228,3)),#REF!,5,FALSE),IF(LEFT(G228,5)="IMPER",VLOOKUP(VALUE(RIGHT(G228,3)),#REF!,5,FALSE),IF(LEFT(G228,5)="LABOR",VLOOKUP(VALUE(RIGHT(G228,6)),#REF!,6,FALSE))))))))))))))))</f>
        <v>#REF!</v>
      </c>
      <c r="D228" s="74" t="e">
        <f>ROUND(VLOOKUP(A228,#REF!,8,FALSE),2)</f>
        <v>#REF!</v>
      </c>
      <c r="E228" s="74" t="e">
        <f>IF(LEFT(G228,3)="ARQ",VLOOKUP(VALUE(RIGHT(G228,3)),#REF!,9,FALSE),IF(LEFT(G228,3)="SCI",VLOOKUP(VALUE(RIGHT(G228,3)),#REF!,9,FALSE),IF(LEFT(G228,3)="SCE",VLOOKUP(VALUE(RIGHT(G228,3)),#REF!,9,FALSE),IF(LEFT(G228,3)="EST",VLOOKUP(VALUE(RIGHT(G228,3)),#REF!,9,FALSE),IF(LEFT(G228,3)="HID",VLOOKUP(VALUE(RIGHT(G228,3)),#REF!,9,FALSE),IF(LEFT(G228,3)="INC",VLOOKUP(VALUE(RIGHT(G228,3)),#REF!,9,FALSE),IF(LEFT(G228,3)="ELE",VLOOKUP(VALUE(RIGHT(G228,3)),#REF!,9,FALSE),IF(LEFT(G228,3)="CAB",VLOOKUP(VALUE(RIGHT(G228,3)),'ADM-COMP'!B:J,9,FALSE),IF(LEFT(G228,3)="SEG",VLOOKUP(VALUE(RIGHT(G228,3)),#REF!,9,FALSE),IF(LEFT(G228,3)="CLI",VLOOKUP(VALUE(RIGHT(G228,3)),#REF!,9,FALSE),IF(LEFT(G228,4)="IMPL",VLOOKUP(VALUE(RIGHT(G228,3)),#REF!,9,FALSE),IF(LEFT(G228,4)="SPDA",VLOOKUP(VALUE(RIGHT(G228,3)),'SPDA-COMP'!B:J,9,FALSE),IF(LEFT(G228,4)="SDAI",VLOOKUP(VALUE(RIGHT(G228,3)),#REF!,9,FALSE),IF(LEFT(G228,5)="IMPER",VLOOKUP(VALUE(RIGHT(G228,3)),#REF!,9,FALSE),IF(LEFT(G228,5)="LABOR",VLOOKUP(VALUE(RIGHT(G228,6)),#REF!,4,FALSE))))))))))))))))</f>
        <v>#REF!</v>
      </c>
      <c r="F228" s="31" t="e">
        <f t="shared" si="3"/>
        <v>#REF!</v>
      </c>
      <c r="G228" s="152" t="s">
        <v>259</v>
      </c>
      <c r="H228" s="51"/>
    </row>
    <row r="229" spans="1:8" s="11" customFormat="1">
      <c r="A229" s="37" t="s">
        <v>192</v>
      </c>
      <c r="B229" s="29" t="e">
        <f>IF(LEFT(G229,3)="ARQ",VLOOKUP(VALUE(RIGHT(G229,3)),#REF!,4,FALSE),IF(LEFT(G229,3)="SCI",VLOOKUP(VALUE(RIGHT(G229,3)),#REF!,4,FALSE),IF(LEFT(G229,3)="SCE",VLOOKUP(VALUE(RIGHT(G229,3)),#REF!,4,FALSE),IF(LEFT(G229,3)="EST",VLOOKUP(VALUE(RIGHT(G229,3)),#REF!,4,FALSE),IF(LEFT(G229,3)="HID",VLOOKUP(VALUE(RIGHT(G229,3)),#REF!,4,FALSE),IF(LEFT(G229,3)="INC",VLOOKUP(VALUE(RIGHT(G229,3)),#REF!,4,FALSE),IF(LEFT(G229,3)="ELE",VLOOKUP(VALUE(RIGHT(G229,3)),#REF!,4,FALSE),IF(LEFT(G229,3)="CAB",VLOOKUP(VALUE(RIGHT(G229,3)),'ADM-COMP'!B:J,4,FALSE),IF(LEFT(G229,3)="SEG",VLOOKUP(VALUE(RIGHT(G229,3)),#REF!,4,FALSE),IF(LEFT(G229,3)="CLI",VLOOKUP(VALUE(RIGHT(G229,3)),#REF!,4,FALSE),IF(LEFT(G229,4)="IMPL",VLOOKUP(VALUE(RIGHT(G229,3)),#REF!,4,FALSE),IF(LEFT(G229,4)="SPDA",VLOOKUP(VALUE(RIGHT(G229,3)),'SPDA-COMP'!B:J,4,FALSE),IF(LEFT(G229,4)="SDAI",VLOOKUP(VALUE(RIGHT(G229,3)),#REF!,4,FALSE),IF(LEFT(G229,5)="IMPER",VLOOKUP(VALUE(RIGHT(G229,3)),#REF!,4,FALSE),IF(LEFT(G229,5)="LABOR",VLOOKUP(VALUE(RIGHT(G229,6)),#REF!,5,FALSE))))))))))))))))</f>
        <v>#REF!</v>
      </c>
      <c r="C229" s="30" t="e">
        <f>IF(LEFT(G229,3)="ARQ",VLOOKUP(VALUE(RIGHT(G229,3)),#REF!,5,FALSE),IF(LEFT(G229,3)="SCI",VLOOKUP(VALUE(RIGHT(G229,3)),#REF!,5,FALSE),IF(LEFT(G229,3)="SCE",VLOOKUP(VALUE(RIGHT(G229,3)),#REF!,5,FALSE),IF(LEFT(G229,3)="EST",VLOOKUP(VALUE(RIGHT(G229,3)),#REF!,5,FALSE),IF(LEFT(G229,3)="HID",VLOOKUP(VALUE(RIGHT(G229,3)),#REF!,5,FALSE),IF(LEFT(G229,3)="INC",VLOOKUP(VALUE(RIGHT(G229,3)),#REF!,5,FALSE),IF(LEFT(G229,3)="ELE",VLOOKUP(VALUE(RIGHT(G229,3)),#REF!,5,FALSE),IF(LEFT(G229,3)="CAB",VLOOKUP(VALUE(RIGHT(G229,3)),'ADM-COMP'!B:J,5,FALSE),IF(LEFT(G229,3)="SEG",VLOOKUP(VALUE(RIGHT(G229,3)),#REF!,5,FALSE),IF(LEFT(G229,3)="CLI",VLOOKUP(VALUE(RIGHT(G229,3)),#REF!,5,FALSE),IF(LEFT(G229,4)="IMPL",VLOOKUP(VALUE(RIGHT(G229,3)),#REF!,5,FALSE),IF(LEFT(G229,4)="SPDA",VLOOKUP(VALUE(RIGHT(G229,3)),'SPDA-COMP'!B:J,5,FALSE),IF(LEFT(G229,4)="SDAI",VLOOKUP(VALUE(RIGHT(G229,3)),#REF!,5,FALSE),IF(LEFT(G229,5)="IMPER",VLOOKUP(VALUE(RIGHT(G229,3)),#REF!,5,FALSE),IF(LEFT(G229,5)="LABOR",VLOOKUP(VALUE(RIGHT(G229,6)),#REF!,6,FALSE))))))))))))))))</f>
        <v>#REF!</v>
      </c>
      <c r="D229" s="74" t="e">
        <f>ROUND(VLOOKUP(A229,#REF!,8,FALSE),2)</f>
        <v>#REF!</v>
      </c>
      <c r="E229" s="74" t="e">
        <f>IF(LEFT(G229,3)="ARQ",VLOOKUP(VALUE(RIGHT(G229,3)),#REF!,9,FALSE),IF(LEFT(G229,3)="SCI",VLOOKUP(VALUE(RIGHT(G229,3)),#REF!,9,FALSE),IF(LEFT(G229,3)="SCE",VLOOKUP(VALUE(RIGHT(G229,3)),#REF!,9,FALSE),IF(LEFT(G229,3)="EST",VLOOKUP(VALUE(RIGHT(G229,3)),#REF!,9,FALSE),IF(LEFT(G229,3)="HID",VLOOKUP(VALUE(RIGHT(G229,3)),#REF!,9,FALSE),IF(LEFT(G229,3)="INC",VLOOKUP(VALUE(RIGHT(G229,3)),#REF!,9,FALSE),IF(LEFT(G229,3)="ELE",VLOOKUP(VALUE(RIGHT(G229,3)),#REF!,9,FALSE),IF(LEFT(G229,3)="CAB",VLOOKUP(VALUE(RIGHT(G229,3)),'ADM-COMP'!B:J,9,FALSE),IF(LEFT(G229,3)="SEG",VLOOKUP(VALUE(RIGHT(G229,3)),#REF!,9,FALSE),IF(LEFT(G229,3)="CLI",VLOOKUP(VALUE(RIGHT(G229,3)),#REF!,9,FALSE),IF(LEFT(G229,4)="IMPL",VLOOKUP(VALUE(RIGHT(G229,3)),#REF!,9,FALSE),IF(LEFT(G229,4)="SPDA",VLOOKUP(VALUE(RIGHT(G229,3)),'SPDA-COMP'!B:J,9,FALSE),IF(LEFT(G229,4)="SDAI",VLOOKUP(VALUE(RIGHT(G229,3)),#REF!,9,FALSE),IF(LEFT(G229,5)="IMPER",VLOOKUP(VALUE(RIGHT(G229,3)),#REF!,9,FALSE),IF(LEFT(G229,5)="LABOR",VLOOKUP(VALUE(RIGHT(G229,6)),#REF!,4,FALSE))))))))))))))))</f>
        <v>#REF!</v>
      </c>
      <c r="F229" s="31" t="e">
        <f t="shared" si="3"/>
        <v>#REF!</v>
      </c>
      <c r="G229" s="152" t="s">
        <v>177</v>
      </c>
      <c r="H229" s="51"/>
    </row>
    <row r="230" spans="1:8" s="11" customFormat="1" ht="25.5">
      <c r="A230" s="37" t="s">
        <v>1291</v>
      </c>
      <c r="B230" s="29" t="e">
        <f>IF(LEFT(G230,3)="ARQ",VLOOKUP(VALUE(RIGHT(G230,3)),#REF!,4,FALSE),IF(LEFT(G230,3)="SCI",VLOOKUP(VALUE(RIGHT(G230,3)),#REF!,4,FALSE),IF(LEFT(G230,3)="SCE",VLOOKUP(VALUE(RIGHT(G230,3)),#REF!,4,FALSE),IF(LEFT(G230,3)="EST",VLOOKUP(VALUE(RIGHT(G230,3)),#REF!,4,FALSE),IF(LEFT(G230,3)="HID",VLOOKUP(VALUE(RIGHT(G230,3)),#REF!,4,FALSE),IF(LEFT(G230,3)="INC",VLOOKUP(VALUE(RIGHT(G230,3)),#REF!,4,FALSE),IF(LEFT(G230,3)="ELE",VLOOKUP(VALUE(RIGHT(G230,3)),#REF!,4,FALSE),IF(LEFT(G230,3)="CAB",VLOOKUP(VALUE(RIGHT(G230,3)),'ADM-COMP'!B:J,4,FALSE),IF(LEFT(G230,3)="SEG",VLOOKUP(VALUE(RIGHT(G230,3)),#REF!,4,FALSE),IF(LEFT(G230,3)="CLI",VLOOKUP(VALUE(RIGHT(G230,3)),#REF!,4,FALSE),IF(LEFT(G230,4)="IMPL",VLOOKUP(VALUE(RIGHT(G230,3)),#REF!,4,FALSE),IF(LEFT(G230,4)="SPDA",VLOOKUP(VALUE(RIGHT(G230,3)),'SPDA-COMP'!B:J,4,FALSE),IF(LEFT(G230,4)="SDAI",VLOOKUP(VALUE(RIGHT(G230,3)),#REF!,4,FALSE),IF(LEFT(G230,5)="IMPER",VLOOKUP(VALUE(RIGHT(G230,3)),#REF!,4,FALSE),IF(LEFT(G230,5)="LABOR",VLOOKUP(VALUE(RIGHT(G230,6)),#REF!,5,FALSE))))))))))))))))</f>
        <v>#REF!</v>
      </c>
      <c r="C230" s="30" t="e">
        <f>IF(LEFT(G230,3)="ARQ",VLOOKUP(VALUE(RIGHT(G230,3)),#REF!,5,FALSE),IF(LEFT(G230,3)="INS",VLOOKUP(VALUE(RIGHT(G230,3)),#REF!,5,FALSE),IF(LEFT(G230,3)="SCE",VLOOKUP(VALUE(RIGHT(G230,3)),#REF!,5,FALSE),IF(LEFT(G230,3)="EST",VLOOKUP(VALUE(RIGHT(G230,3)),#REF!,5,FALSE),IF(LEFT(G230,3)="HID",VLOOKUP(VALUE(RIGHT(G230,3)),#REF!,5,FALSE),IF(LEFT(G230,3)="INC",VLOOKUP(VALUE(RIGHT(G230,3)),#REF!,5,FALSE),IF(LEFT(G230,3)="ELE",VLOOKUP(VALUE(RIGHT(G230,3)),#REF!,5,FALSE),IF(LEFT(G230,3)="CAB",VLOOKUP(VALUE(RIGHT(G230,3)),'ADM-COMP'!B:J,5,FALSE),IF(LEFT(G230,3)="SEG",VLOOKUP(VALUE(RIGHT(G230,3)),#REF!,5,FALSE),IF(LEFT(G230,3)="CLI",VLOOKUP(VALUE(RIGHT(G230,3)),#REF!,5,FALSE),IF(LEFT(G230,4)="IMPL",VLOOKUP(VALUE(RIGHT(G230,3)),#REF!,5,FALSE),IF(LEFT(G230,4)="SPDA",VLOOKUP(VALUE(RIGHT(G230,3)),'SPDA-COMP'!B:J,5,FALSE),IF(LEFT(G230,4)="SDAI",VLOOKUP(VALUE(RIGHT(G230,3)),#REF!,5,FALSE),IF(LEFT(G230,5)="IMPER",VLOOKUP(VALUE(RIGHT(G230,3)),#REF!,5,FALSE),IF(LEFT(G230,5)="LABOR",VLOOKUP(VALUE(RIGHT(G230,6)),#REF!,6,FALSE))))))))))))))))</f>
        <v>#REF!</v>
      </c>
      <c r="D230" s="74" t="e">
        <f>ROUND(VLOOKUP(A230,#REF!,8,FALSE),2)</f>
        <v>#REF!</v>
      </c>
      <c r="E230" s="74" t="e">
        <f>IF(LEFT(G230,3)="ARQ",VLOOKUP(VALUE(RIGHT(G230,3)),#REF!,9,FALSE),IF(LEFT(G230,3)="INS",VLOOKUP(VALUE(RIGHT(G230,3)),#REF!,9,FALSE),IF(LEFT(G230,3)="SCE",VLOOKUP(VALUE(RIGHT(G230,3)),#REF!,9,FALSE),IF(LEFT(G230,3)="EST",VLOOKUP(VALUE(RIGHT(G230,3)),#REF!,9,FALSE),IF(LEFT(G230,3)="HID",VLOOKUP(VALUE(RIGHT(G230,3)),#REF!,9,FALSE),IF(LEFT(G230,3)="INC",VLOOKUP(VALUE(RIGHT(G230,3)),#REF!,9,FALSE),IF(LEFT(G230,3)="ELE",VLOOKUP(VALUE(RIGHT(G230,3)),#REF!,9,FALSE),IF(LEFT(G230,3)="CAB",VLOOKUP(VALUE(RIGHT(G230,3)),'ADM-COMP'!B:J,9,FALSE),IF(LEFT(G230,3)="SEG",VLOOKUP(VALUE(RIGHT(G230,3)),#REF!,9,FALSE),IF(LEFT(G230,3)="CLI",VLOOKUP(VALUE(RIGHT(G230,3)),#REF!,9,FALSE),IF(LEFT(G230,4)="IMPL",VLOOKUP(VALUE(RIGHT(G230,3)),#REF!,9,FALSE),IF(LEFT(G230,4)="SPDA",VLOOKUP(VALUE(RIGHT(G230,3)),'SPDA-COMP'!B:J,9,FALSE),IF(LEFT(G230,4)="SDAI",VLOOKUP(VALUE(RIGHT(G230,3)),#REF!,9,FALSE),IF(LEFT(G230,5)="IMPER",VLOOKUP(VALUE(RIGHT(G230,3)),#REF!,9,FALSE),IF(LEFT(G230,5)="LABOR",VLOOKUP(VALUE(RIGHT(G230,6)),#REF!,4,FALSE))))))))))))))))</f>
        <v>#REF!</v>
      </c>
      <c r="F230" s="31" t="e">
        <f t="shared" si="3"/>
        <v>#REF!</v>
      </c>
      <c r="G230" s="152" t="s">
        <v>1296</v>
      </c>
      <c r="H230" s="51"/>
    </row>
    <row r="231" spans="1:8" s="11" customFormat="1" ht="76.5">
      <c r="A231" s="37" t="s">
        <v>468</v>
      </c>
      <c r="B231" s="29" t="e">
        <f>IF(LEFT(G231,3)="ARQ",VLOOKUP(VALUE(RIGHT(G231,3)),#REF!,4,FALSE),IF(LEFT(G231,3)="SCI",VLOOKUP(VALUE(RIGHT(G231,3)),#REF!,4,FALSE),IF(LEFT(G231,3)="SCE",VLOOKUP(VALUE(RIGHT(G231,3)),#REF!,4,FALSE),IF(LEFT(G231,3)="EST",VLOOKUP(VALUE(RIGHT(G231,3)),#REF!,4,FALSE),IF(LEFT(G231,3)="HID",VLOOKUP(VALUE(RIGHT(G231,3)),#REF!,4,FALSE),IF(LEFT(G231,3)="INC",VLOOKUP(VALUE(RIGHT(G231,3)),#REF!,4,FALSE),IF(LEFT(G231,3)="ELE",VLOOKUP(VALUE(RIGHT(G231,3)),#REF!,4,FALSE),IF(LEFT(G231,3)="CAB",VLOOKUP(VALUE(RIGHT(G231,3)),'ADM-COMP'!B:J,4,FALSE),IF(LEFT(G231,3)="SEG",VLOOKUP(VALUE(RIGHT(G231,3)),#REF!,4,FALSE),IF(LEFT(G231,3)="CLI",VLOOKUP(VALUE(RIGHT(G231,3)),#REF!,4,FALSE),IF(LEFT(G231,4)="IMPL",VLOOKUP(VALUE(RIGHT(G231,3)),#REF!,4,FALSE),IF(LEFT(G231,4)="SPDA",VLOOKUP(VALUE(RIGHT(G231,3)),'SPDA-COMP'!B:J,4,FALSE),IF(LEFT(G231,4)="SDAI",VLOOKUP(VALUE(RIGHT(G231,3)),#REF!,4,FALSE),IF(LEFT(G231,5)="IMPER",VLOOKUP(VALUE(RIGHT(G231,3)),#REF!,4,FALSE),IF(LEFT(G231,5)="LABOR",VLOOKUP(VALUE(RIGHT(G231,6)),#REF!,5,FALSE))))))))))))))))</f>
        <v>#REF!</v>
      </c>
      <c r="C231" s="30" t="e">
        <f>IF(LEFT(G231,3)="ARQ",VLOOKUP(VALUE(RIGHT(G231,3)),#REF!,5,FALSE),IF(LEFT(G231,3)="INS",VLOOKUP(VALUE(RIGHT(G231,3)),#REF!,5,FALSE),IF(LEFT(G231,3)="SCE",VLOOKUP(VALUE(RIGHT(G231,3)),#REF!,5,FALSE),IF(LEFT(G231,3)="EST",VLOOKUP(VALUE(RIGHT(G231,3)),#REF!,5,FALSE),IF(LEFT(G231,3)="HID",VLOOKUP(VALUE(RIGHT(G231,3)),#REF!,5,FALSE),IF(LEFT(G231,3)="INC",VLOOKUP(VALUE(RIGHT(G231,3)),#REF!,5,FALSE),IF(LEFT(G231,3)="ELE",VLOOKUP(VALUE(RIGHT(G231,3)),#REF!,5,FALSE),IF(LEFT(G231,3)="CAB",VLOOKUP(VALUE(RIGHT(G231,3)),'ADM-COMP'!B:J,5,FALSE),IF(LEFT(G231,3)="SEG",VLOOKUP(VALUE(RIGHT(G231,3)),#REF!,5,FALSE),IF(LEFT(G231,3)="CLI",VLOOKUP(VALUE(RIGHT(G231,3)),#REF!,5,FALSE),IF(LEFT(G231,4)="IMPL",VLOOKUP(VALUE(RIGHT(G231,3)),#REF!,5,FALSE),IF(LEFT(G231,4)="SPDA",VLOOKUP(VALUE(RIGHT(G231,3)),'SPDA-COMP'!B:J,5,FALSE),IF(LEFT(G231,4)="SDAI",VLOOKUP(VALUE(RIGHT(G231,3)),#REF!,5,FALSE),IF(LEFT(G231,5)="IMPER",VLOOKUP(VALUE(RIGHT(G231,3)),#REF!,5,FALSE),IF(LEFT(G231,5)="LABOR",VLOOKUP(VALUE(RIGHT(G231,6)),#REF!,6,FALSE))))))))))))))))</f>
        <v>#REF!</v>
      </c>
      <c r="D231" s="74" t="e">
        <f>ROUND(VLOOKUP(A231,#REF!,8,FALSE),2)</f>
        <v>#REF!</v>
      </c>
      <c r="E231" s="74" t="e">
        <f>IF(LEFT(G231,3)="ARQ",VLOOKUP(VALUE(RIGHT(G231,3)),#REF!,9,FALSE),IF(LEFT(G231,3)="INS",VLOOKUP(VALUE(RIGHT(G231,3)),#REF!,9,FALSE),IF(LEFT(G231,3)="SCE",VLOOKUP(VALUE(RIGHT(G231,3)),#REF!,9,FALSE),IF(LEFT(G231,3)="EST",VLOOKUP(VALUE(RIGHT(G231,3)),#REF!,9,FALSE),IF(LEFT(G231,3)="HID",VLOOKUP(VALUE(RIGHT(G231,3)),#REF!,9,FALSE),IF(LEFT(G231,3)="INC",VLOOKUP(VALUE(RIGHT(G231,3)),#REF!,9,FALSE),IF(LEFT(G231,3)="ELE",VLOOKUP(VALUE(RIGHT(G231,3)),#REF!,9,FALSE),IF(LEFT(G231,3)="CAB",VLOOKUP(VALUE(RIGHT(G231,3)),'ADM-COMP'!B:J,9,FALSE),IF(LEFT(G231,3)="SEG",VLOOKUP(VALUE(RIGHT(G231,3)),#REF!,9,FALSE),IF(LEFT(G231,3)="CLI",VLOOKUP(VALUE(RIGHT(G231,3)),#REF!,9,FALSE),IF(LEFT(G231,4)="IMPL",VLOOKUP(VALUE(RIGHT(G231,3)),#REF!,9,FALSE),IF(LEFT(G231,4)="SPDA",VLOOKUP(VALUE(RIGHT(G231,3)),'SPDA-COMP'!B:J,9,FALSE),IF(LEFT(G231,4)="SDAI",VLOOKUP(VALUE(RIGHT(G231,3)),#REF!,9,FALSE),IF(LEFT(G231,5)="IMPER",VLOOKUP(VALUE(RIGHT(G231,3)),#REF!,9,FALSE),IF(LEFT(G231,5)="LABOR",VLOOKUP(VALUE(RIGHT(G231,6)),#REF!,4,FALSE))))))))))))))))</f>
        <v>#REF!</v>
      </c>
      <c r="F231" s="31" t="e">
        <f t="shared" si="3"/>
        <v>#REF!</v>
      </c>
      <c r="G231" s="152" t="s">
        <v>1293</v>
      </c>
      <c r="H231" s="51"/>
    </row>
    <row r="232" spans="1:8" s="11" customFormat="1">
      <c r="A232" s="37" t="s">
        <v>496</v>
      </c>
      <c r="B232" s="29" t="e">
        <f>IF(LEFT(G232,3)="ARQ",VLOOKUP(VALUE(RIGHT(G232,3)),#REF!,4,FALSE),IF(LEFT(G232,3)="SCI",VLOOKUP(VALUE(RIGHT(G232,3)),#REF!,4,FALSE),IF(LEFT(G232,3)="SCE",VLOOKUP(VALUE(RIGHT(G232,3)),#REF!,4,FALSE),IF(LEFT(G232,3)="EST",VLOOKUP(VALUE(RIGHT(G232,3)),#REF!,4,FALSE),IF(LEFT(G232,3)="HID",VLOOKUP(VALUE(RIGHT(G232,3)),#REF!,4,FALSE),IF(LEFT(G232,3)="INC",VLOOKUP(VALUE(RIGHT(G232,3)),#REF!,4,FALSE),IF(LEFT(G232,3)="ELE",VLOOKUP(VALUE(RIGHT(G232,3)),#REF!,4,FALSE),IF(LEFT(G232,3)="CAB",VLOOKUP(VALUE(RIGHT(G232,3)),'ADM-COMP'!B:J,4,FALSE),IF(LEFT(G232,3)="SEG",VLOOKUP(VALUE(RIGHT(G232,3)),#REF!,4,FALSE),IF(LEFT(G232,3)="CLI",VLOOKUP(VALUE(RIGHT(G232,3)),#REF!,4,FALSE),IF(LEFT(G232,4)="IMPL",VLOOKUP(VALUE(RIGHT(G232,3)),#REF!,4,FALSE),IF(LEFT(G232,4)="SPDA",VLOOKUP(VALUE(RIGHT(G232,3)),'SPDA-COMP'!B:J,4,FALSE),IF(LEFT(G232,4)="SDAI",VLOOKUP(VALUE(RIGHT(G232,3)),#REF!,4,FALSE),IF(LEFT(G232,5)="IMPER",VLOOKUP(VALUE(RIGHT(G232,3)),#REF!,4,FALSE),IF(LEFT(G232,5)="LABOR",VLOOKUP(VALUE(RIGHT(G232,6)),#REF!,5,FALSE))))))))))))))))</f>
        <v>#REF!</v>
      </c>
      <c r="C232" s="30" t="e">
        <f>IF(LEFT(G232,3)="ARQ",VLOOKUP(VALUE(RIGHT(G232,3)),#REF!,5,FALSE),IF(LEFT(G232,3)="INS",VLOOKUP(VALUE(RIGHT(G232,3)),#REF!,5,FALSE),IF(LEFT(G232,3)="SCE",VLOOKUP(VALUE(RIGHT(G232,3)),#REF!,5,FALSE),IF(LEFT(G232,3)="EST",VLOOKUP(VALUE(RIGHT(G232,3)),#REF!,5,FALSE),IF(LEFT(G232,3)="HID",VLOOKUP(VALUE(RIGHT(G232,3)),#REF!,5,FALSE),IF(LEFT(G232,3)="INC",VLOOKUP(VALUE(RIGHT(G232,3)),#REF!,5,FALSE),IF(LEFT(G232,3)="ELE",VLOOKUP(VALUE(RIGHT(G232,3)),#REF!,5,FALSE),IF(LEFT(G232,3)="CAB",VLOOKUP(VALUE(RIGHT(G232,3)),'ADM-COMP'!B:J,5,FALSE),IF(LEFT(G232,3)="SEG",VLOOKUP(VALUE(RIGHT(G232,3)),#REF!,5,FALSE),IF(LEFT(G232,3)="CLI",VLOOKUP(VALUE(RIGHT(G232,3)),#REF!,5,FALSE),IF(LEFT(G232,4)="IMPL",VLOOKUP(VALUE(RIGHT(G232,3)),#REF!,5,FALSE),IF(LEFT(G232,4)="SPDA",VLOOKUP(VALUE(RIGHT(G232,3)),'SPDA-COMP'!B:J,5,FALSE),IF(LEFT(G232,4)="SDAI",VLOOKUP(VALUE(RIGHT(G232,3)),#REF!,5,FALSE),IF(LEFT(G232,5)="IMPER",VLOOKUP(VALUE(RIGHT(G232,3)),#REF!,5,FALSE),IF(LEFT(G232,5)="LABOR",VLOOKUP(VALUE(RIGHT(G232,6)),#REF!,6,FALSE))))))))))))))))</f>
        <v>#REF!</v>
      </c>
      <c r="D232" s="74" t="e">
        <f>ROUND(VLOOKUP(A232,#REF!,8,FALSE),2)</f>
        <v>#REF!</v>
      </c>
      <c r="E232" s="74" t="e">
        <f>IF(LEFT(G232,3)="ARQ",VLOOKUP(VALUE(RIGHT(G232,3)),#REF!,9,FALSE),IF(LEFT(G232,3)="INS",VLOOKUP(VALUE(RIGHT(G232,3)),#REF!,9,FALSE),IF(LEFT(G232,3)="SCE",VLOOKUP(VALUE(RIGHT(G232,3)),#REF!,9,FALSE),IF(LEFT(G232,3)="EST",VLOOKUP(VALUE(RIGHT(G232,3)),#REF!,9,FALSE),IF(LEFT(G232,3)="HID",VLOOKUP(VALUE(RIGHT(G232,3)),#REF!,9,FALSE),IF(LEFT(G232,3)="INC",VLOOKUP(VALUE(RIGHT(G232,3)),#REF!,9,FALSE),IF(LEFT(G232,3)="ELE",VLOOKUP(VALUE(RIGHT(G232,3)),#REF!,9,FALSE),IF(LEFT(G232,3)="CAB",VLOOKUP(VALUE(RIGHT(G232,3)),'ADM-COMP'!B:J,9,FALSE),IF(LEFT(G232,3)="SEG",VLOOKUP(VALUE(RIGHT(G232,3)),#REF!,9,FALSE),IF(LEFT(G232,3)="CLI",VLOOKUP(VALUE(RIGHT(G232,3)),#REF!,9,FALSE),IF(LEFT(G232,4)="IMPL",VLOOKUP(VALUE(RIGHT(G232,3)),#REF!,9,FALSE),IF(LEFT(G232,4)="SPDA",VLOOKUP(VALUE(RIGHT(G232,3)),'SPDA-COMP'!B:J,9,FALSE),IF(LEFT(G232,4)="SDAI",VLOOKUP(VALUE(RIGHT(G232,3)),#REF!,9,FALSE),IF(LEFT(G232,5)="IMPER",VLOOKUP(VALUE(RIGHT(G232,3)),#REF!,9,FALSE),IF(LEFT(G232,5)="LABOR",VLOOKUP(VALUE(RIGHT(G232,6)),#REF!,4,FALSE))))))))))))))))</f>
        <v>#REF!</v>
      </c>
      <c r="F232" s="31" t="e">
        <f t="shared" si="3"/>
        <v>#REF!</v>
      </c>
      <c r="G232" s="152" t="s">
        <v>1305</v>
      </c>
      <c r="H232" s="51"/>
    </row>
    <row r="233" spans="1:8" s="11" customFormat="1">
      <c r="A233" s="85" t="s">
        <v>629</v>
      </c>
      <c r="B233" s="29" t="e">
        <f>IF(LEFT(G233,3)="ARQ",VLOOKUP(VALUE(RIGHT(G233,3)),#REF!,4,FALSE),IF(LEFT(G233,3)="SCI",VLOOKUP(VALUE(RIGHT(G233,3)),#REF!,4,FALSE),IF(LEFT(G233,3)="SCE",VLOOKUP(VALUE(RIGHT(G233,3)),#REF!,4,FALSE),IF(LEFT(G233,3)="EST",VLOOKUP(VALUE(RIGHT(G233,3)),#REF!,4,FALSE),IF(LEFT(G233,3)="HID",VLOOKUP(VALUE(RIGHT(G233,3)),#REF!,4,FALSE),IF(LEFT(G233,3)="INC",VLOOKUP(VALUE(RIGHT(G233,3)),#REF!,4,FALSE),IF(LEFT(G233,3)="ELE",VLOOKUP(VALUE(RIGHT(G233,3)),#REF!,4,FALSE),IF(LEFT(G233,3)="CAB",VLOOKUP(VALUE(RIGHT(G233,3)),'ADM-COMP'!B:J,4,FALSE),IF(LEFT(G233,3)="SEG",VLOOKUP(VALUE(RIGHT(G233,3)),#REF!,4,FALSE),IF(LEFT(G233,3)="CLI",VLOOKUP(VALUE(RIGHT(G233,3)),#REF!,4,FALSE),IF(LEFT(G233,4)="IMPL",VLOOKUP(VALUE(RIGHT(G233,3)),#REF!,4,FALSE),IF(LEFT(G233,4)="SPDA",VLOOKUP(VALUE(RIGHT(G233,3)),'SPDA-COMP'!B:J,4,FALSE),IF(LEFT(G233,4)="SDAI",VLOOKUP(VALUE(RIGHT(G233,3)),#REF!,4,FALSE),IF(LEFT(G233,5)="IMPER",VLOOKUP(VALUE(RIGHT(G233,3)),#REF!,4,FALSE),IF(LEFT(G233,5)="LABOR",VLOOKUP(VALUE(RIGHT(G233,6)),#REF!,5,FALSE))))))))))))))))</f>
        <v>#REF!</v>
      </c>
      <c r="C233" s="30" t="e">
        <f>IF(LEFT(G233,3)="ARQ",VLOOKUP(VALUE(RIGHT(G233,3)),#REF!,5,FALSE),IF(LEFT(G233,3)="SCI",VLOOKUP(VALUE(RIGHT(G233,3)),#REF!,5,FALSE),IF(LEFT(G233,3)="SCE",VLOOKUP(VALUE(RIGHT(G233,3)),#REF!,5,FALSE),IF(LEFT(G233,3)="EST",VLOOKUP(VALUE(RIGHT(G233,3)),#REF!,5,FALSE),IF(LEFT(G233,3)="HID",VLOOKUP(VALUE(RIGHT(G233,3)),#REF!,5,FALSE),IF(LEFT(G233,3)="INC",VLOOKUP(VALUE(RIGHT(G233,3)),#REF!,5,FALSE),IF(LEFT(G233,3)="ELE",VLOOKUP(VALUE(RIGHT(G233,3)),#REF!,5,FALSE),IF(LEFT(G233,3)="CAB",VLOOKUP(VALUE(RIGHT(G233,3)),'ADM-COMP'!B:J,5,FALSE),IF(LEFT(G233,3)="SEG",VLOOKUP(VALUE(RIGHT(G233,3)),#REF!,5,FALSE),IF(LEFT(G233,3)="CLI",VLOOKUP(VALUE(RIGHT(G233,3)),#REF!,5,FALSE),IF(LEFT(G233,4)="IMPL",VLOOKUP(VALUE(RIGHT(G233,3)),#REF!,5,FALSE),IF(LEFT(G233,4)="SPDA",VLOOKUP(VALUE(RIGHT(G233,3)),'SPDA-COMP'!B:J,5,FALSE),IF(LEFT(G233,4)="SDAI",VLOOKUP(VALUE(RIGHT(G233,3)),#REF!,5,FALSE),IF(LEFT(G233,5)="IMPER",VLOOKUP(VALUE(RIGHT(G233,3)),#REF!,5,FALSE),IF(LEFT(G233,5)="LABOR",VLOOKUP(VALUE(RIGHT(G233,6)),#REF!,6,FALSE))))))))))))))))</f>
        <v>#REF!</v>
      </c>
      <c r="D233" s="74" t="e">
        <f>ROUND(VLOOKUP(A233,#REF!,8,FALSE),2)</f>
        <v>#REF!</v>
      </c>
      <c r="E233" s="74" t="e">
        <f>IF(LEFT(G233,3)="ARQ",VLOOKUP(VALUE(RIGHT(G233,3)),#REF!,9,FALSE),IF(LEFT(G233,3)="SCI",VLOOKUP(VALUE(RIGHT(G233,3)),#REF!,9,FALSE),IF(LEFT(G233,3)="SCE",VLOOKUP(VALUE(RIGHT(G233,3)),#REF!,9,FALSE),IF(LEFT(G233,3)="EST",VLOOKUP(VALUE(RIGHT(G233,3)),#REF!,9,FALSE),IF(LEFT(G233,3)="HID",VLOOKUP(VALUE(RIGHT(G233,3)),#REF!,9,FALSE),IF(LEFT(G233,3)="INC",VLOOKUP(VALUE(RIGHT(G233,3)),#REF!,9,FALSE),IF(LEFT(G233,3)="ELE",VLOOKUP(VALUE(RIGHT(G233,3)),#REF!,9,FALSE),IF(LEFT(G233,3)="CAB",VLOOKUP(VALUE(RIGHT(G233,3)),'ADM-COMP'!B:J,9,FALSE),IF(LEFT(G233,3)="SEG",VLOOKUP(VALUE(RIGHT(G233,3)),#REF!,9,FALSE),IF(LEFT(G233,3)="CLI",VLOOKUP(VALUE(RIGHT(G233,3)),#REF!,9,FALSE),IF(LEFT(G233,4)="IMPL",VLOOKUP(VALUE(RIGHT(G233,3)),#REF!,9,FALSE),IF(LEFT(G233,4)="SPDA",VLOOKUP(VALUE(RIGHT(G233,3)),'SPDA-COMP'!B:J,9,FALSE),IF(LEFT(G233,4)="SDAI",VLOOKUP(VALUE(RIGHT(G233,3)),#REF!,9,FALSE),IF(LEFT(G233,5)="IMPER",VLOOKUP(VALUE(RIGHT(G233,3)),#REF!,9,FALSE),IF(LEFT(G233,5)="LABOR",VLOOKUP(VALUE(RIGHT(G233,6)),#REF!,4,FALSE))))))))))))))))</f>
        <v>#REF!</v>
      </c>
      <c r="F233" s="31" t="e">
        <f t="shared" si="3"/>
        <v>#REF!</v>
      </c>
      <c r="G233" s="84" t="s">
        <v>600</v>
      </c>
      <c r="H233" s="51"/>
    </row>
    <row r="234" spans="1:8" s="11" customFormat="1">
      <c r="A234" s="83" t="s">
        <v>592</v>
      </c>
      <c r="B234" s="29" t="e">
        <f>IF(LEFT(G234,3)="ARQ",VLOOKUP(VALUE(RIGHT(G234,3)),#REF!,4,FALSE),IF(LEFT(G234,3)="SCI",VLOOKUP(VALUE(RIGHT(G234,3)),#REF!,4,FALSE),IF(LEFT(G234,3)="SCE",VLOOKUP(VALUE(RIGHT(G234,3)),#REF!,4,FALSE),IF(LEFT(G234,3)="EST",VLOOKUP(VALUE(RIGHT(G234,3)),#REF!,4,FALSE),IF(LEFT(G234,3)="HID",VLOOKUP(VALUE(RIGHT(G234,3)),#REF!,4,FALSE),IF(LEFT(G234,3)="INC",VLOOKUP(VALUE(RIGHT(G234,3)),#REF!,4,FALSE),IF(LEFT(G234,3)="ELE",VLOOKUP(VALUE(RIGHT(G234,3)),#REF!,4,FALSE),IF(LEFT(G234,3)="CAB",VLOOKUP(VALUE(RIGHT(G234,3)),'ADM-COMP'!B:J,4,FALSE),IF(LEFT(G234,3)="SEG",VLOOKUP(VALUE(RIGHT(G234,3)),#REF!,4,FALSE),IF(LEFT(G234,3)="CLI",VLOOKUP(VALUE(RIGHT(G234,3)),#REF!,4,FALSE),IF(LEFT(G234,4)="IMPL",VLOOKUP(VALUE(RIGHT(G234,3)),#REF!,4,FALSE),IF(LEFT(G234,4)="SPDA",VLOOKUP(VALUE(RIGHT(G234,3)),'SPDA-COMP'!B:J,4,FALSE),IF(LEFT(G234,4)="SDAI",VLOOKUP(VALUE(RIGHT(G234,3)),#REF!,4,FALSE),IF(LEFT(G234,5)="IMPER",VLOOKUP(VALUE(RIGHT(G234,3)),#REF!,4,FALSE),IF(LEFT(G234,5)="LABOR",VLOOKUP(VALUE(RIGHT(G234,6)),#REF!,5,FALSE))))))))))))))))</f>
        <v>#REF!</v>
      </c>
      <c r="C234" s="30" t="e">
        <f>IF(LEFT(G234,3)="ARQ",VLOOKUP(VALUE(RIGHT(G234,3)),#REF!,5,FALSE),IF(LEFT(G234,3)="SCI",VLOOKUP(VALUE(RIGHT(G234,3)),#REF!,5,FALSE),IF(LEFT(G234,3)="SCE",VLOOKUP(VALUE(RIGHT(G234,3)),#REF!,5,FALSE),IF(LEFT(G234,3)="EST",VLOOKUP(VALUE(RIGHT(G234,3)),#REF!,5,FALSE),IF(LEFT(G234,3)="HID",VLOOKUP(VALUE(RIGHT(G234,3)),#REF!,5,FALSE),IF(LEFT(G234,3)="INC",VLOOKUP(VALUE(RIGHT(G234,3)),#REF!,5,FALSE),IF(LEFT(G234,3)="ELE",VLOOKUP(VALUE(RIGHT(G234,3)),#REF!,5,FALSE),IF(LEFT(G234,3)="CAB",VLOOKUP(VALUE(RIGHT(G234,3)),'ADM-COMP'!B:J,5,FALSE),IF(LEFT(G234,3)="SEG",VLOOKUP(VALUE(RIGHT(G234,3)),#REF!,5,FALSE),IF(LEFT(G234,3)="CLI",VLOOKUP(VALUE(RIGHT(G234,3)),#REF!,5,FALSE),IF(LEFT(G234,4)="IMPL",VLOOKUP(VALUE(RIGHT(G234,3)),#REF!,5,FALSE),IF(LEFT(G234,4)="SPDA",VLOOKUP(VALUE(RIGHT(G234,3)),'SPDA-COMP'!B:J,5,FALSE),IF(LEFT(G234,4)="SDAI",VLOOKUP(VALUE(RIGHT(G234,3)),#REF!,5,FALSE),IF(LEFT(G234,5)="IMPER",VLOOKUP(VALUE(RIGHT(G234,3)),#REF!,5,FALSE),IF(LEFT(G234,5)="LABOR",VLOOKUP(VALUE(RIGHT(G234,6)),#REF!,6,FALSE))))))))))))))))</f>
        <v>#REF!</v>
      </c>
      <c r="D234" s="74" t="e">
        <f>ROUND(VLOOKUP(A234,#REF!,8,FALSE),2)</f>
        <v>#REF!</v>
      </c>
      <c r="E234" s="74" t="e">
        <f>IF(LEFT(G234,3)="ARQ",VLOOKUP(VALUE(RIGHT(G234,3)),#REF!,9,FALSE),IF(LEFT(G234,3)="SCI",VLOOKUP(VALUE(RIGHT(G234,3)),#REF!,9,FALSE),IF(LEFT(G234,3)="SCE",VLOOKUP(VALUE(RIGHT(G234,3)),#REF!,9,FALSE),IF(LEFT(G234,3)="EST",VLOOKUP(VALUE(RIGHT(G234,3)),#REF!,9,FALSE),IF(LEFT(G234,3)="HID",VLOOKUP(VALUE(RIGHT(G234,3)),#REF!,9,FALSE),IF(LEFT(G234,3)="INC",VLOOKUP(VALUE(RIGHT(G234,3)),#REF!,9,FALSE),IF(LEFT(G234,3)="ELE",VLOOKUP(VALUE(RIGHT(G234,3)),#REF!,9,FALSE),IF(LEFT(G234,3)="CAB",VLOOKUP(VALUE(RIGHT(G234,3)),'ADM-COMP'!B:J,9,FALSE),IF(LEFT(G234,3)="SEG",VLOOKUP(VALUE(RIGHT(G234,3)),#REF!,9,FALSE),IF(LEFT(G234,3)="CLI",VLOOKUP(VALUE(RIGHT(G234,3)),#REF!,9,FALSE),IF(LEFT(G234,4)="IMPL",VLOOKUP(VALUE(RIGHT(G234,3)),#REF!,9,FALSE),IF(LEFT(G234,4)="SPDA",VLOOKUP(VALUE(RIGHT(G234,3)),'SPDA-COMP'!B:J,9,FALSE),IF(LEFT(G234,4)="SDAI",VLOOKUP(VALUE(RIGHT(G234,3)),#REF!,9,FALSE),IF(LEFT(G234,5)="IMPER",VLOOKUP(VALUE(RIGHT(G234,3)),#REF!,9,FALSE),IF(LEFT(G234,5)="LABOR",VLOOKUP(VALUE(RIGHT(G234,6)),#REF!,4,FALSE))))))))))))))))</f>
        <v>#REF!</v>
      </c>
      <c r="F234" s="31" t="e">
        <f t="shared" si="3"/>
        <v>#REF!</v>
      </c>
      <c r="G234" s="84" t="s">
        <v>601</v>
      </c>
      <c r="H234" s="51"/>
    </row>
    <row r="235" spans="1:8" s="11" customFormat="1">
      <c r="A235" s="37" t="s">
        <v>1380</v>
      </c>
      <c r="B235" s="29" t="e">
        <f>IF(LEFT(G235,3)="ARQ",VLOOKUP(VALUE(RIGHT(G235,3)),#REF!,4,FALSE),IF(LEFT(G235,3)="SCI",VLOOKUP(VALUE(RIGHT(G235,3)),#REF!,4,FALSE),IF(LEFT(G235,3)="SCE",VLOOKUP(VALUE(RIGHT(G235,3)),#REF!,4,FALSE),IF(LEFT(G235,3)="EST",VLOOKUP(VALUE(RIGHT(G235,3)),#REF!,4,FALSE),IF(LEFT(G235,3)="HID",VLOOKUP(VALUE(RIGHT(G235,3)),#REF!,4,FALSE),IF(LEFT(G235,3)="INC",VLOOKUP(VALUE(RIGHT(G235,3)),#REF!,4,FALSE),IF(LEFT(G235,3)="ELE",VLOOKUP(VALUE(RIGHT(G235,3)),#REF!,4,FALSE),IF(LEFT(G235,3)="CAB",VLOOKUP(VALUE(RIGHT(G235,3)),'ADM-COMP'!B:J,4,FALSE),IF(LEFT(G235,3)="SEG",VLOOKUP(VALUE(RIGHT(G235,3)),#REF!,4,FALSE),IF(LEFT(G235,3)="CLI",VLOOKUP(VALUE(RIGHT(G235,3)),#REF!,4,FALSE),IF(LEFT(G235,4)="IMPL",VLOOKUP(VALUE(RIGHT(G235,3)),#REF!,4,FALSE),IF(LEFT(G235,4)="SPDA",VLOOKUP(VALUE(RIGHT(G235,3)),'SPDA-COMP'!B:J,4,FALSE),IF(LEFT(G235,4)="SDAI",VLOOKUP(VALUE(RIGHT(G235,3)),#REF!,4,FALSE),IF(LEFT(G235,5)="IMPER",VLOOKUP(VALUE(RIGHT(G235,3)),#REF!,4,FALSE),IF(LEFT(G235,5)="LABOR",VLOOKUP(VALUE(RIGHT(G235,6)),#REF!,5,FALSE))))))))))))))))</f>
        <v>#REF!</v>
      </c>
      <c r="C235" s="30" t="e">
        <f>IF(LEFT(G235,3)="ARQ",VLOOKUP(VALUE(RIGHT(G235,3)),#REF!,5,FALSE),IF(LEFT(G235,3)="SCI",VLOOKUP(VALUE(RIGHT(G235,3)),#REF!,5,FALSE),IF(LEFT(G235,3)="SCE",VLOOKUP(VALUE(RIGHT(G235,3)),#REF!,5,FALSE),IF(LEFT(G235,3)="EST",VLOOKUP(VALUE(RIGHT(G235,3)),#REF!,5,FALSE),IF(LEFT(G235,3)="HID",VLOOKUP(VALUE(RIGHT(G235,3)),#REF!,5,FALSE),IF(LEFT(G235,3)="INC",VLOOKUP(VALUE(RIGHT(G235,3)),#REF!,5,FALSE),IF(LEFT(G235,3)="ELE",VLOOKUP(VALUE(RIGHT(G235,3)),#REF!,5,FALSE),IF(LEFT(G235,3)="CAB",VLOOKUP(VALUE(RIGHT(G235,3)),'ADM-COMP'!B:J,5,FALSE),IF(LEFT(G235,3)="SEG",VLOOKUP(VALUE(RIGHT(G235,3)),#REF!,5,FALSE),IF(LEFT(G235,3)="CLI",VLOOKUP(VALUE(RIGHT(G235,3)),#REF!,5,FALSE),IF(LEFT(G235,4)="IMPL",VLOOKUP(VALUE(RIGHT(G235,3)),#REF!,5,FALSE),IF(LEFT(G235,4)="SPDA",VLOOKUP(VALUE(RIGHT(G235,3)),'SPDA-COMP'!B:J,5,FALSE),IF(LEFT(G235,4)="SDAI",VLOOKUP(VALUE(RIGHT(G235,3)),#REF!,5,FALSE),IF(LEFT(G235,5)="IMPER",VLOOKUP(VALUE(RIGHT(G235,3)),#REF!,5,FALSE),IF(LEFT(G235,5)="LABOR",VLOOKUP(VALUE(RIGHT(G235,6)),#REF!,6,FALSE))))))))))))))))</f>
        <v>#REF!</v>
      </c>
      <c r="D235" s="74" t="e">
        <f>ROUND(VLOOKUP(A235,#REF!,8,FALSE),2)</f>
        <v>#REF!</v>
      </c>
      <c r="E235" s="74" t="e">
        <f>IF(LEFT(G235,3)="ARQ",VLOOKUP(VALUE(RIGHT(G235,3)),#REF!,9,FALSE),IF(LEFT(G235,3)="SCI",VLOOKUP(VALUE(RIGHT(G235,3)),#REF!,9,FALSE),IF(LEFT(G235,3)="SCE",VLOOKUP(VALUE(RIGHT(G235,3)),#REF!,9,FALSE),IF(LEFT(G235,3)="EST",VLOOKUP(VALUE(RIGHT(G235,3)),#REF!,9,FALSE),IF(LEFT(G235,3)="HID",VLOOKUP(VALUE(RIGHT(G235,3)),#REF!,9,FALSE),IF(LEFT(G235,3)="INC",VLOOKUP(VALUE(RIGHT(G235,3)),#REF!,9,FALSE),IF(LEFT(G235,3)="ELE",VLOOKUP(VALUE(RIGHT(G235,3)),#REF!,9,FALSE),IF(LEFT(G235,3)="CAB",VLOOKUP(VALUE(RIGHT(G235,3)),'ADM-COMP'!B:J,9,FALSE),IF(LEFT(G235,3)="SEG",VLOOKUP(VALUE(RIGHT(G235,3)),#REF!,9,FALSE),IF(LEFT(G235,3)="CLI",VLOOKUP(VALUE(RIGHT(G235,3)),#REF!,9,FALSE),IF(LEFT(G235,4)="IMPL",VLOOKUP(VALUE(RIGHT(G235,3)),#REF!,9,FALSE),IF(LEFT(G235,4)="SPDA",VLOOKUP(VALUE(RIGHT(G235,3)),'SPDA-COMP'!B:J,9,FALSE),IF(LEFT(G235,4)="SDAI",VLOOKUP(VALUE(RIGHT(G235,3)),#REF!,9,FALSE),IF(LEFT(G235,5)="IMPER",VLOOKUP(VALUE(RIGHT(G235,3)),#REF!,9,FALSE),IF(LEFT(G235,5)="LABOR",VLOOKUP(VALUE(RIGHT(G235,6)),#REF!,4,FALSE))))))))))))))))</f>
        <v>#REF!</v>
      </c>
      <c r="F235" s="31" t="e">
        <f t="shared" si="3"/>
        <v>#REF!</v>
      </c>
      <c r="G235" s="152" t="s">
        <v>1383</v>
      </c>
      <c r="H235" s="51"/>
    </row>
    <row r="236" spans="1:8" s="11" customFormat="1" ht="63.75">
      <c r="A236" s="37" t="s">
        <v>1273</v>
      </c>
      <c r="B236" s="29" t="e">
        <f>IF(LEFT(G236,3)="ARQ",VLOOKUP(VALUE(RIGHT(G236,3)),#REF!,4,FALSE),IF(LEFT(G236,3)="SCI",VLOOKUP(VALUE(RIGHT(G236,3)),#REF!,4,FALSE),IF(LEFT(G236,3)="SCE",VLOOKUP(VALUE(RIGHT(G236,3)),#REF!,4,FALSE),IF(LEFT(G236,3)="EST",VLOOKUP(VALUE(RIGHT(G236,3)),#REF!,4,FALSE),IF(LEFT(G236,3)="HID",VLOOKUP(VALUE(RIGHT(G236,3)),#REF!,4,FALSE),IF(LEFT(G236,3)="INC",VLOOKUP(VALUE(RIGHT(G236,3)),#REF!,4,FALSE),IF(LEFT(G236,3)="ELE",VLOOKUP(VALUE(RIGHT(G236,3)),#REF!,4,FALSE),IF(LEFT(G236,3)="CAB",VLOOKUP(VALUE(RIGHT(G236,3)),'ADM-COMP'!B:J,4,FALSE),IF(LEFT(G236,3)="SEG",VLOOKUP(VALUE(RIGHT(G236,3)),#REF!,4,FALSE),IF(LEFT(G236,3)="CLI",VLOOKUP(VALUE(RIGHT(G236,3)),#REF!,4,FALSE),IF(LEFT(G236,4)="IMPL",VLOOKUP(VALUE(RIGHT(G236,3)),#REF!,4,FALSE),IF(LEFT(G236,4)="SPDA",VLOOKUP(VALUE(RIGHT(G236,3)),'SPDA-COMP'!B:J,4,FALSE),IF(LEFT(G236,4)="SDAI",VLOOKUP(VALUE(RIGHT(G236,3)),#REF!,4,FALSE),IF(LEFT(G236,5)="IMPER",VLOOKUP(VALUE(RIGHT(G236,3)),#REF!,4,FALSE),IF(LEFT(G236,5)="LABOR",VLOOKUP(VALUE(RIGHT(G236,6)),#REF!,5,FALSE))))))))))))))))</f>
        <v>#REF!</v>
      </c>
      <c r="C236" s="30" t="e">
        <f>IF(LEFT(G236,3)="ARQ",VLOOKUP(VALUE(RIGHT(G236,3)),#REF!,5,FALSE),IF(LEFT(G236,3)="INS",VLOOKUP(VALUE(RIGHT(G236,3)),#REF!,5,FALSE),IF(LEFT(G236,3)="SCE",VLOOKUP(VALUE(RIGHT(G236,3)),#REF!,5,FALSE),IF(LEFT(G236,3)="EST",VLOOKUP(VALUE(RIGHT(G236,3)),#REF!,5,FALSE),IF(LEFT(G236,3)="HID",VLOOKUP(VALUE(RIGHT(G236,3)),#REF!,5,FALSE),IF(LEFT(G236,3)="INC",VLOOKUP(VALUE(RIGHT(G236,3)),#REF!,5,FALSE),IF(LEFT(G236,3)="ELE",VLOOKUP(VALUE(RIGHT(G236,3)),#REF!,5,FALSE),IF(LEFT(G236,3)="CAB",VLOOKUP(VALUE(RIGHT(G236,3)),'ADM-COMP'!B:J,5,FALSE),IF(LEFT(G236,3)="SEG",VLOOKUP(VALUE(RIGHT(G236,3)),#REF!,5,FALSE),IF(LEFT(G236,3)="CLI",VLOOKUP(VALUE(RIGHT(G236,3)),#REF!,5,FALSE),IF(LEFT(G236,4)="IMPL",VLOOKUP(VALUE(RIGHT(G236,3)),#REF!,5,FALSE),IF(LEFT(G236,4)="SPDA",VLOOKUP(VALUE(RIGHT(G236,3)),'SPDA-COMP'!B:J,5,FALSE),IF(LEFT(G236,4)="SDAI",VLOOKUP(VALUE(RIGHT(G236,3)),#REF!,5,FALSE),IF(LEFT(G236,5)="IMPER",VLOOKUP(VALUE(RIGHT(G236,3)),#REF!,5,FALSE),IF(LEFT(G236,5)="LABOR",VLOOKUP(VALUE(RIGHT(G236,6)),#REF!,6,FALSE))))))))))))))))</f>
        <v>#REF!</v>
      </c>
      <c r="D236" s="74" t="e">
        <f>ROUND(VLOOKUP(A236,#REF!,8,FALSE),2)</f>
        <v>#REF!</v>
      </c>
      <c r="E236" s="74" t="e">
        <f>IF(LEFT(G236,3)="ARQ",VLOOKUP(VALUE(RIGHT(G236,3)),#REF!,9,FALSE),IF(LEFT(G236,3)="INS",VLOOKUP(VALUE(RIGHT(G236,3)),#REF!,9,FALSE),IF(LEFT(G236,3)="SCE",VLOOKUP(VALUE(RIGHT(G236,3)),#REF!,9,FALSE),IF(LEFT(G236,3)="EST",VLOOKUP(VALUE(RIGHT(G236,3)),#REF!,9,FALSE),IF(LEFT(G236,3)="HID",VLOOKUP(VALUE(RIGHT(G236,3)),#REF!,9,FALSE),IF(LEFT(G236,3)="INC",VLOOKUP(VALUE(RIGHT(G236,3)),#REF!,9,FALSE),IF(LEFT(G236,3)="ELE",VLOOKUP(VALUE(RIGHT(G236,3)),#REF!,9,FALSE),IF(LEFT(G236,3)="CAB",VLOOKUP(VALUE(RIGHT(G236,3)),'ADM-COMP'!B:J,9,FALSE),IF(LEFT(G236,3)="SEG",VLOOKUP(VALUE(RIGHT(G236,3)),#REF!,9,FALSE),IF(LEFT(G236,3)="CLI",VLOOKUP(VALUE(RIGHT(G236,3)),#REF!,9,FALSE),IF(LEFT(G236,4)="IMPL",VLOOKUP(VALUE(RIGHT(G236,3)),#REF!,9,FALSE),IF(LEFT(G236,4)="SPDA",VLOOKUP(VALUE(RIGHT(G236,3)),'SPDA-COMP'!B:J,9,FALSE),IF(LEFT(G236,4)="SDAI",VLOOKUP(VALUE(RIGHT(G236,3)),#REF!,9,FALSE),IF(LEFT(G236,5)="IMPER",VLOOKUP(VALUE(RIGHT(G236,3)),#REF!,9,FALSE),IF(LEFT(G236,5)="LABOR",VLOOKUP(VALUE(RIGHT(G236,6)),#REF!,4,FALSE))))))))))))))))</f>
        <v>#REF!</v>
      </c>
      <c r="F236" s="31" t="e">
        <f t="shared" si="3"/>
        <v>#REF!</v>
      </c>
      <c r="G236" s="152" t="s">
        <v>1286</v>
      </c>
      <c r="H236" s="51"/>
    </row>
    <row r="237" spans="1:8" s="11" customFormat="1">
      <c r="A237" s="37" t="s">
        <v>345</v>
      </c>
      <c r="B237" s="29" t="e">
        <f>IF(LEFT(G237,3)="ARQ",VLOOKUP(VALUE(RIGHT(G237,3)),#REF!,4,FALSE),IF(LEFT(G237,3)="SCI",VLOOKUP(VALUE(RIGHT(G237,3)),#REF!,4,FALSE),IF(LEFT(G237,3)="SCE",VLOOKUP(VALUE(RIGHT(G237,3)),#REF!,4,FALSE),IF(LEFT(G237,3)="EST",VLOOKUP(VALUE(RIGHT(G237,3)),#REF!,4,FALSE),IF(LEFT(G237,3)="HID",VLOOKUP(VALUE(RIGHT(G237,3)),#REF!,4,FALSE),IF(LEFT(G237,3)="INC",VLOOKUP(VALUE(RIGHT(G237,3)),#REF!,4,FALSE),IF(LEFT(G237,3)="ELE",VLOOKUP(VALUE(RIGHT(G237,3)),#REF!,4,FALSE),IF(LEFT(G237,3)="CAB",VLOOKUP(VALUE(RIGHT(G237,3)),'ADM-COMP'!B:J,4,FALSE),IF(LEFT(G237,3)="SEG",VLOOKUP(VALUE(RIGHT(G237,3)),#REF!,4,FALSE),IF(LEFT(G237,3)="CLI",VLOOKUP(VALUE(RIGHT(G237,3)),#REF!,4,FALSE),IF(LEFT(G237,4)="IMPL",VLOOKUP(VALUE(RIGHT(G237,3)),#REF!,4,FALSE),IF(LEFT(G237,4)="SPDA",VLOOKUP(VALUE(RIGHT(G237,3)),'SPDA-COMP'!B:J,4,FALSE),IF(LEFT(G237,4)="SDAI",VLOOKUP(VALUE(RIGHT(G237,3)),#REF!,4,FALSE),IF(LEFT(G237,5)="IMPER",VLOOKUP(VALUE(RIGHT(G237,3)),#REF!,4,FALSE),IF(LEFT(G237,5)="LABOR",VLOOKUP(VALUE(RIGHT(G237,6)),#REF!,5,FALSE))))))))))))))))</f>
        <v>#REF!</v>
      </c>
      <c r="C237" s="30" t="e">
        <f>IF(LEFT(G237,3)="ARQ",VLOOKUP(VALUE(RIGHT(G237,3)),#REF!,5,FALSE),IF(LEFT(G237,3)="SCI",VLOOKUP(VALUE(RIGHT(G237,3)),#REF!,5,FALSE),IF(LEFT(G237,3)="SCE",VLOOKUP(VALUE(RIGHT(G237,3)),#REF!,5,FALSE),IF(LEFT(G237,3)="EST",VLOOKUP(VALUE(RIGHT(G237,3)),#REF!,5,FALSE),IF(LEFT(G237,3)="HID",VLOOKUP(VALUE(RIGHT(G237,3)),#REF!,5,FALSE),IF(LEFT(G237,3)="INC",VLOOKUP(VALUE(RIGHT(G237,3)),#REF!,5,FALSE),IF(LEFT(G237,3)="ELE",VLOOKUP(VALUE(RIGHT(G237,3)),#REF!,5,FALSE),IF(LEFT(G237,3)="CAB",VLOOKUP(VALUE(RIGHT(G237,3)),'ADM-COMP'!B:J,5,FALSE),IF(LEFT(G237,3)="SEG",VLOOKUP(VALUE(RIGHT(G237,3)),#REF!,5,FALSE),IF(LEFT(G237,3)="CLI",VLOOKUP(VALUE(RIGHT(G237,3)),#REF!,5,FALSE),IF(LEFT(G237,4)="IMPL",VLOOKUP(VALUE(RIGHT(G237,3)),#REF!,5,FALSE),IF(LEFT(G237,4)="SPDA",VLOOKUP(VALUE(RIGHT(G237,3)),'SPDA-COMP'!B:J,5,FALSE),IF(LEFT(G237,4)="SDAI",VLOOKUP(VALUE(RIGHT(G237,3)),#REF!,5,FALSE),IF(LEFT(G237,5)="IMPER",VLOOKUP(VALUE(RIGHT(G237,3)),#REF!,5,FALSE),IF(LEFT(G237,5)="LABOR",VLOOKUP(VALUE(RIGHT(G237,6)),#REF!,6,FALSE))))))))))))))))</f>
        <v>#REF!</v>
      </c>
      <c r="D237" s="74" t="e">
        <f>ROUND(VLOOKUP(A237,#REF!,8,FALSE),2)</f>
        <v>#REF!</v>
      </c>
      <c r="E237" s="74" t="e">
        <f>IF(LEFT(G237,3)="ARQ",VLOOKUP(VALUE(RIGHT(G237,3)),#REF!,9,FALSE),IF(LEFT(G237,3)="SCI",VLOOKUP(VALUE(RIGHT(G237,3)),#REF!,9,FALSE),IF(LEFT(G237,3)="SCE",VLOOKUP(VALUE(RIGHT(G237,3)),#REF!,9,FALSE),IF(LEFT(G237,3)="EST",VLOOKUP(VALUE(RIGHT(G237,3)),#REF!,9,FALSE),IF(LEFT(G237,3)="HID",VLOOKUP(VALUE(RIGHT(G237,3)),#REF!,9,FALSE),IF(LEFT(G237,3)="INC",VLOOKUP(VALUE(RIGHT(G237,3)),#REF!,9,FALSE),IF(LEFT(G237,3)="ELE",VLOOKUP(VALUE(RIGHT(G237,3)),#REF!,9,FALSE),IF(LEFT(G237,3)="CAB",VLOOKUP(VALUE(RIGHT(G237,3)),'ADM-COMP'!B:J,9,FALSE),IF(LEFT(G237,3)="SEG",VLOOKUP(VALUE(RIGHT(G237,3)),#REF!,9,FALSE),IF(LEFT(G237,3)="CLI",VLOOKUP(VALUE(RIGHT(G237,3)),#REF!,9,FALSE),IF(LEFT(G237,4)="IMPL",VLOOKUP(VALUE(RIGHT(G237,3)),#REF!,9,FALSE),IF(LEFT(G237,4)="SPDA",VLOOKUP(VALUE(RIGHT(G237,3)),'SPDA-COMP'!B:J,9,FALSE),IF(LEFT(G237,4)="SDAI",VLOOKUP(VALUE(RIGHT(G237,3)),#REF!,9,FALSE),IF(LEFT(G237,5)="IMPER",VLOOKUP(VALUE(RIGHT(G237,3)),#REF!,9,FALSE),IF(LEFT(G237,5)="LABOR",VLOOKUP(VALUE(RIGHT(G237,6)),#REF!,4,FALSE))))))))))))))))</f>
        <v>#REF!</v>
      </c>
      <c r="F237" s="31" t="e">
        <f t="shared" si="3"/>
        <v>#REF!</v>
      </c>
      <c r="G237" s="152" t="s">
        <v>347</v>
      </c>
      <c r="H237" s="51"/>
    </row>
    <row r="238" spans="1:8" s="11" customFormat="1">
      <c r="A238" s="37" t="s">
        <v>1039</v>
      </c>
      <c r="B238" s="29" t="e">
        <f>IF(LEFT(G238,3)="ARQ",VLOOKUP(VALUE(RIGHT(G238,3)),#REF!,4,FALSE),IF(LEFT(G238,3)="SCI",VLOOKUP(VALUE(RIGHT(G238,3)),#REF!,4,FALSE),IF(LEFT(G238,3)="SCE",VLOOKUP(VALUE(RIGHT(G238,3)),#REF!,4,FALSE),IF(LEFT(G238,3)="EST",VLOOKUP(VALUE(RIGHT(G238,3)),#REF!,4,FALSE),IF(LEFT(G238,3)="HID",VLOOKUP(VALUE(RIGHT(G238,3)),#REF!,4,FALSE),IF(LEFT(G238,3)="INC",VLOOKUP(VALUE(RIGHT(G238,3)),#REF!,4,FALSE),IF(LEFT(G238,3)="ELE",VLOOKUP(VALUE(RIGHT(G238,3)),#REF!,4,FALSE),IF(LEFT(G238,3)="CAB",VLOOKUP(VALUE(RIGHT(G238,3)),'ADM-COMP'!B:J,4,FALSE),IF(LEFT(G238,3)="SEG",VLOOKUP(VALUE(RIGHT(G238,3)),#REF!,4,FALSE),IF(LEFT(G238,3)="CLI",VLOOKUP(VALUE(RIGHT(G238,3)),#REF!,4,FALSE),IF(LEFT(G238,4)="IMPL",VLOOKUP(VALUE(RIGHT(G238,3)),#REF!,4,FALSE),IF(LEFT(G238,4)="SPDA",VLOOKUP(VALUE(RIGHT(G238,3)),'SPDA-COMP'!B:J,4,FALSE),IF(LEFT(G238,4)="SDAI",VLOOKUP(VALUE(RIGHT(G238,3)),#REF!,4,FALSE),IF(LEFT(G238,5)="IMPER",VLOOKUP(VALUE(RIGHT(G238,3)),#REF!,4,FALSE),IF(LEFT(G238,5)="LABOR",VLOOKUP(VALUE(RIGHT(G238,6)),#REF!,5,FALSE))))))))))))))))</f>
        <v>#REF!</v>
      </c>
      <c r="C238" s="30" t="e">
        <f>IF(LEFT(G238,3)="ARQ",VLOOKUP(VALUE(RIGHT(G238,3)),#REF!,5,FALSE),IF(LEFT(G238,3)="SCI",VLOOKUP(VALUE(RIGHT(G238,3)),#REF!,5,FALSE),IF(LEFT(G238,3)="SCE",VLOOKUP(VALUE(RIGHT(G238,3)),#REF!,5,FALSE),IF(LEFT(G238,3)="EST",VLOOKUP(VALUE(RIGHT(G238,3)),#REF!,5,FALSE),IF(LEFT(G238,3)="HID",VLOOKUP(VALUE(RIGHT(G238,3)),#REF!,5,FALSE),IF(LEFT(G238,3)="INC",VLOOKUP(VALUE(RIGHT(G238,3)),#REF!,5,FALSE),IF(LEFT(G238,3)="ELE",VLOOKUP(VALUE(RIGHT(G238,3)),#REF!,5,FALSE),IF(LEFT(G238,3)="CAB",VLOOKUP(VALUE(RIGHT(G238,3)),'ADM-COMP'!B:J,5,FALSE),IF(LEFT(G238,3)="SEG",VLOOKUP(VALUE(RIGHT(G238,3)),#REF!,5,FALSE),IF(LEFT(G238,3)="CLI",VLOOKUP(VALUE(RIGHT(G238,3)),#REF!,5,FALSE),IF(LEFT(G238,4)="IMPL",VLOOKUP(VALUE(RIGHT(G238,3)),#REF!,5,FALSE),IF(LEFT(G238,4)="SPDA",VLOOKUP(VALUE(RIGHT(G238,3)),'SPDA-COMP'!B:J,5,FALSE),IF(LEFT(G238,4)="SDAI",VLOOKUP(VALUE(RIGHT(G238,3)),#REF!,5,FALSE),IF(LEFT(G238,5)="IMPER",VLOOKUP(VALUE(RIGHT(G238,3)),#REF!,5,FALSE),IF(LEFT(G238,5)="LABOR",VLOOKUP(VALUE(RIGHT(G238,6)),#REF!,6,FALSE))))))))))))))))</f>
        <v>#REF!</v>
      </c>
      <c r="D238" s="74" t="e">
        <f>ROUND(VLOOKUP(A238,#REF!,8,FALSE),2)</f>
        <v>#REF!</v>
      </c>
      <c r="E238" s="74" t="e">
        <f>IF(LEFT(G238,3)="ARQ",VLOOKUP(VALUE(RIGHT(G238,3)),#REF!,9,FALSE),IF(LEFT(G238,3)="SCI",VLOOKUP(VALUE(RIGHT(G238,3)),#REF!,9,FALSE),IF(LEFT(G238,3)="SCE",VLOOKUP(VALUE(RIGHT(G238,3)),#REF!,9,FALSE),IF(LEFT(G238,3)="EST",VLOOKUP(VALUE(RIGHT(G238,3)),#REF!,9,FALSE),IF(LEFT(G238,3)="HID",VLOOKUP(VALUE(RIGHT(G238,3)),#REF!,9,FALSE),IF(LEFT(G238,3)="INC",VLOOKUP(VALUE(RIGHT(G238,3)),#REF!,9,FALSE),IF(LEFT(G238,3)="ELE",VLOOKUP(VALUE(RIGHT(G238,3)),#REF!,9,FALSE),IF(LEFT(G238,3)="CAB",VLOOKUP(VALUE(RIGHT(G238,3)),'ADM-COMP'!B:J,9,FALSE),IF(LEFT(G238,3)="SEG",VLOOKUP(VALUE(RIGHT(G238,3)),#REF!,9,FALSE),IF(LEFT(G238,3)="CLI",VLOOKUP(VALUE(RIGHT(G238,3)),#REF!,9,FALSE),IF(LEFT(G238,4)="IMPL",VLOOKUP(VALUE(RIGHT(G238,3)),#REF!,9,FALSE),IF(LEFT(G238,4)="SPDA",VLOOKUP(VALUE(RIGHT(G238,3)),'SPDA-COMP'!B:J,9,FALSE),IF(LEFT(G238,4)="SDAI",VLOOKUP(VALUE(RIGHT(G238,3)),#REF!,9,FALSE),IF(LEFT(G238,5)="IMPER",VLOOKUP(VALUE(RIGHT(G238,3)),#REF!,9,FALSE),IF(LEFT(G238,5)="LABOR",VLOOKUP(VALUE(RIGHT(G238,6)),#REF!,4,FALSE))))))))))))))))</f>
        <v>#REF!</v>
      </c>
      <c r="F238" s="31" t="e">
        <f t="shared" si="3"/>
        <v>#REF!</v>
      </c>
      <c r="G238" s="152" t="s">
        <v>1028</v>
      </c>
      <c r="H238" s="51"/>
    </row>
    <row r="239" spans="1:8" s="11" customFormat="1">
      <c r="A239" s="140" t="s">
        <v>1056</v>
      </c>
      <c r="B239" s="29" t="e">
        <f>IF(LEFT(G239,3)="ARQ",VLOOKUP(VALUE(RIGHT(G239,3)),#REF!,4,FALSE),IF(LEFT(G239,3)="SCI",VLOOKUP(VALUE(RIGHT(G239,3)),#REF!,4,FALSE),IF(LEFT(G239,3)="SCE",VLOOKUP(VALUE(RIGHT(G239,3)),#REF!,4,FALSE),IF(LEFT(G239,3)="EST",VLOOKUP(VALUE(RIGHT(G239,3)),#REF!,4,FALSE),IF(LEFT(G239,3)="HID",VLOOKUP(VALUE(RIGHT(G239,3)),#REF!,4,FALSE),IF(LEFT(G239,3)="INC",VLOOKUP(VALUE(RIGHT(G239,3)),#REF!,4,FALSE),IF(LEFT(G239,3)="ELE",VLOOKUP(VALUE(RIGHT(G239,3)),#REF!,4,FALSE),IF(LEFT(G239,3)="CAB",VLOOKUP(VALUE(RIGHT(G239,3)),'ADM-COMP'!B:J,4,FALSE),IF(LEFT(G239,3)="SEG",VLOOKUP(VALUE(RIGHT(G239,3)),#REF!,4,FALSE),IF(LEFT(G239,3)="CLI",VLOOKUP(VALUE(RIGHT(G239,3)),#REF!,4,FALSE),IF(LEFT(G239,4)="IMPL",VLOOKUP(VALUE(RIGHT(G239,3)),#REF!,4,FALSE),IF(LEFT(G239,4)="SPDA",VLOOKUP(VALUE(RIGHT(G239,3)),'SPDA-COMP'!B:J,4,FALSE),IF(LEFT(G239,4)="SDAI",VLOOKUP(VALUE(RIGHT(G239,3)),#REF!,4,FALSE),IF(LEFT(G239,5)="IMPER",VLOOKUP(VALUE(RIGHT(G239,3)),#REF!,4,FALSE),IF(LEFT(G239,5)="LABOR",VLOOKUP(VALUE(RIGHT(G239,6)),#REF!,5,FALSE))))))))))))))))</f>
        <v>#REF!</v>
      </c>
      <c r="C239" s="30" t="e">
        <f>IF(LEFT(G239,3)="ARQ",VLOOKUP(VALUE(RIGHT(G239,3)),#REF!,5,FALSE),IF(LEFT(G239,3)="SCI",VLOOKUP(VALUE(RIGHT(G239,3)),#REF!,5,FALSE),IF(LEFT(G239,3)="SCE",VLOOKUP(VALUE(RIGHT(G239,3)),#REF!,5,FALSE),IF(LEFT(G239,3)="EST",VLOOKUP(VALUE(RIGHT(G239,3)),#REF!,5,FALSE),IF(LEFT(G239,3)="HID",VLOOKUP(VALUE(RIGHT(G239,3)),#REF!,5,FALSE),IF(LEFT(G239,3)="INC",VLOOKUP(VALUE(RIGHT(G239,3)),#REF!,5,FALSE),IF(LEFT(G239,3)="ELE",VLOOKUP(VALUE(RIGHT(G239,3)),#REF!,5,FALSE),IF(LEFT(G239,3)="CAB",VLOOKUP(VALUE(RIGHT(G239,3)),'ADM-COMP'!B:J,5,FALSE),IF(LEFT(G239,3)="SEG",VLOOKUP(VALUE(RIGHT(G239,3)),#REF!,5,FALSE),IF(LEFT(G239,3)="CLI",VLOOKUP(VALUE(RIGHT(G239,3)),#REF!,5,FALSE),IF(LEFT(G239,4)="IMPL",VLOOKUP(VALUE(RIGHT(G239,3)),#REF!,5,FALSE),IF(LEFT(G239,4)="SPDA",VLOOKUP(VALUE(RIGHT(G239,3)),'SPDA-COMP'!B:J,5,FALSE),IF(LEFT(G239,4)="SDAI",VLOOKUP(VALUE(RIGHT(G239,3)),#REF!,5,FALSE),IF(LEFT(G239,5)="IMPER",VLOOKUP(VALUE(RIGHT(G239,3)),#REF!,5,FALSE),IF(LEFT(G239,5)="LABOR",VLOOKUP(VALUE(RIGHT(G239,6)),#REF!,6,FALSE))))))))))))))))</f>
        <v>#REF!</v>
      </c>
      <c r="D239" s="74" t="e">
        <f>ROUND(VLOOKUP(A239,#REF!,8,FALSE),2)</f>
        <v>#REF!</v>
      </c>
      <c r="E239" s="74" t="e">
        <f>IF(LEFT(G239,3)="ARQ",VLOOKUP(VALUE(RIGHT(G239,3)),#REF!,9,FALSE),IF(LEFT(G239,3)="SCI",VLOOKUP(VALUE(RIGHT(G239,3)),#REF!,9,FALSE),IF(LEFT(G239,3)="SCE",VLOOKUP(VALUE(RIGHT(G239,3)),#REF!,9,FALSE),IF(LEFT(G239,3)="EST",VLOOKUP(VALUE(RIGHT(G239,3)),#REF!,9,FALSE),IF(LEFT(G239,3)="HID",VLOOKUP(VALUE(RIGHT(G239,3)),#REF!,9,FALSE),IF(LEFT(G239,3)="INC",VLOOKUP(VALUE(RIGHT(G239,3)),#REF!,9,FALSE),IF(LEFT(G239,3)="ELE",VLOOKUP(VALUE(RIGHT(G239,3)),#REF!,9,FALSE),IF(LEFT(G239,3)="CAB",VLOOKUP(VALUE(RIGHT(G239,3)),'ADM-COMP'!B:J,9,FALSE),IF(LEFT(G239,3)="SEG",VLOOKUP(VALUE(RIGHT(G239,3)),#REF!,9,FALSE),IF(LEFT(G239,3)="CLI",VLOOKUP(VALUE(RIGHT(G239,3)),#REF!,9,FALSE),IF(LEFT(G239,4)="IMPL",VLOOKUP(VALUE(RIGHT(G239,3)),#REF!,9,FALSE),IF(LEFT(G239,4)="SPDA",VLOOKUP(VALUE(RIGHT(G239,3)),'SPDA-COMP'!B:J,9,FALSE),IF(LEFT(G239,4)="SDAI",VLOOKUP(VALUE(RIGHT(G239,3)),#REF!,9,FALSE),IF(LEFT(G239,5)="IMPER",VLOOKUP(VALUE(RIGHT(G239,3)),#REF!,9,FALSE),IF(LEFT(G239,5)="LABOR",VLOOKUP(VALUE(RIGHT(G239,6)),#REF!,4,FALSE))))))))))))))))</f>
        <v>#REF!</v>
      </c>
      <c r="F239" s="31" t="e">
        <f t="shared" si="3"/>
        <v>#REF!</v>
      </c>
      <c r="G239" s="152" t="s">
        <v>1085</v>
      </c>
      <c r="H239" s="51"/>
    </row>
    <row r="240" spans="1:8" s="11" customFormat="1">
      <c r="A240" s="85" t="s">
        <v>933</v>
      </c>
      <c r="B240" s="29" t="e">
        <f>IF(LEFT(G240,3)="ARQ",VLOOKUP(VALUE(RIGHT(G240,3)),#REF!,4,FALSE),IF(LEFT(G240,3)="SCI",VLOOKUP(VALUE(RIGHT(G240,3)),#REF!,4,FALSE),IF(LEFT(G240,3)="SCE",VLOOKUP(VALUE(RIGHT(G240,3)),#REF!,4,FALSE),IF(LEFT(G240,3)="EST",VLOOKUP(VALUE(RIGHT(G240,3)),#REF!,4,FALSE),IF(LEFT(G240,3)="HID",VLOOKUP(VALUE(RIGHT(G240,3)),#REF!,4,FALSE),IF(LEFT(G240,3)="INC",VLOOKUP(VALUE(RIGHT(G240,3)),#REF!,4,FALSE),IF(LEFT(G240,3)="ELE",VLOOKUP(VALUE(RIGHT(G240,3)),#REF!,4,FALSE),IF(LEFT(G240,3)="CAB",VLOOKUP(VALUE(RIGHT(G240,3)),'ADM-COMP'!B:J,4,FALSE),IF(LEFT(G240,3)="SEG",VLOOKUP(VALUE(RIGHT(G240,3)),#REF!,4,FALSE),IF(LEFT(G240,3)="CLI",VLOOKUP(VALUE(RIGHT(G240,3)),#REF!,4,FALSE),IF(LEFT(G240,4)="IMPL",VLOOKUP(VALUE(RIGHT(G240,3)),#REF!,4,FALSE),IF(LEFT(G240,4)="SPDA",VLOOKUP(VALUE(RIGHT(G240,3)),'SPDA-COMP'!B:J,4,FALSE),IF(LEFT(G240,4)="SDAI",VLOOKUP(VALUE(RIGHT(G240,3)),#REF!,4,FALSE),IF(LEFT(G240,5)="IMPER",VLOOKUP(VALUE(RIGHT(G240,3)),#REF!,4,FALSE),IF(LEFT(G240,5)="LABOR",VLOOKUP(VALUE(RIGHT(G240,6)),#REF!,5,FALSE))))))))))))))))</f>
        <v>#REF!</v>
      </c>
      <c r="C240" s="30" t="e">
        <f>IF(LEFT(G240,3)="ARQ",VLOOKUP(VALUE(RIGHT(G240,3)),#REF!,5,FALSE),IF(LEFT(G240,3)="SCI",VLOOKUP(VALUE(RIGHT(G240,3)),#REF!,5,FALSE),IF(LEFT(G240,3)="SCE",VLOOKUP(VALUE(RIGHT(G240,3)),#REF!,5,FALSE),IF(LEFT(G240,3)="EST",VLOOKUP(VALUE(RIGHT(G240,3)),#REF!,5,FALSE),IF(LEFT(G240,3)="HID",VLOOKUP(VALUE(RIGHT(G240,3)),#REF!,5,FALSE),IF(LEFT(G240,3)="INC",VLOOKUP(VALUE(RIGHT(G240,3)),#REF!,5,FALSE),IF(LEFT(G240,3)="ELE",VLOOKUP(VALUE(RIGHT(G240,3)),#REF!,5,FALSE),IF(LEFT(G240,3)="CAB",VLOOKUP(VALUE(RIGHT(G240,3)),'ADM-COMP'!B:J,5,FALSE),IF(LEFT(G240,3)="SEG",VLOOKUP(VALUE(RIGHT(G240,3)),#REF!,5,FALSE),IF(LEFT(G240,3)="CLI",VLOOKUP(VALUE(RIGHT(G240,3)),#REF!,5,FALSE),IF(LEFT(G240,4)="IMPL",VLOOKUP(VALUE(RIGHT(G240,3)),#REF!,5,FALSE),IF(LEFT(G240,4)="SPDA",VLOOKUP(VALUE(RIGHT(G240,3)),'SPDA-COMP'!B:J,5,FALSE),IF(LEFT(G240,4)="SDAI",VLOOKUP(VALUE(RIGHT(G240,3)),#REF!,5,FALSE),IF(LEFT(G240,5)="IMPER",VLOOKUP(VALUE(RIGHT(G240,3)),#REF!,5,FALSE),IF(LEFT(G240,5)="LABOR",VLOOKUP(VALUE(RIGHT(G240,6)),#REF!,6,FALSE))))))))))))))))</f>
        <v>#REF!</v>
      </c>
      <c r="D240" s="74" t="e">
        <f>ROUND(VLOOKUP(A240,#REF!,8,FALSE),2)</f>
        <v>#REF!</v>
      </c>
      <c r="E240" s="74" t="e">
        <f>IF(LEFT(G240,3)="ARQ",VLOOKUP(VALUE(RIGHT(G240,3)),#REF!,9,FALSE),IF(LEFT(G240,3)="SCI",VLOOKUP(VALUE(RIGHT(G240,3)),#REF!,9,FALSE),IF(LEFT(G240,3)="SCE",VLOOKUP(VALUE(RIGHT(G240,3)),#REF!,9,FALSE),IF(LEFT(G240,3)="EST",VLOOKUP(VALUE(RIGHT(G240,3)),#REF!,9,FALSE),IF(LEFT(G240,3)="HID",VLOOKUP(VALUE(RIGHT(G240,3)),#REF!,9,FALSE),IF(LEFT(G240,3)="INC",VLOOKUP(VALUE(RIGHT(G240,3)),#REF!,9,FALSE),IF(LEFT(G240,3)="ELE",VLOOKUP(VALUE(RIGHT(G240,3)),#REF!,9,FALSE),IF(LEFT(G240,3)="CAB",VLOOKUP(VALUE(RIGHT(G240,3)),'ADM-COMP'!B:J,9,FALSE),IF(LEFT(G240,3)="SEG",VLOOKUP(VALUE(RIGHT(G240,3)),#REF!,9,FALSE),IF(LEFT(G240,3)="CLI",VLOOKUP(VALUE(RIGHT(G240,3)),#REF!,9,FALSE),IF(LEFT(G240,4)="IMPL",VLOOKUP(VALUE(RIGHT(G240,3)),#REF!,9,FALSE),IF(LEFT(G240,4)="SPDA",VLOOKUP(VALUE(RIGHT(G240,3)),'SPDA-COMP'!B:J,9,FALSE),IF(LEFT(G240,4)="SDAI",VLOOKUP(VALUE(RIGHT(G240,3)),#REF!,9,FALSE),IF(LEFT(G240,5)="IMPER",VLOOKUP(VALUE(RIGHT(G240,3)),#REF!,9,FALSE),IF(LEFT(G240,5)="LABOR",VLOOKUP(VALUE(RIGHT(G240,6)),#REF!,4,FALSE))))))))))))))))</f>
        <v>#REF!</v>
      </c>
      <c r="F240" s="31" t="e">
        <f t="shared" si="3"/>
        <v>#REF!</v>
      </c>
      <c r="G240" s="84" t="s">
        <v>135</v>
      </c>
      <c r="H240" s="51"/>
    </row>
    <row r="241" spans="1:8" s="11" customFormat="1" ht="51">
      <c r="A241" s="37" t="s">
        <v>518</v>
      </c>
      <c r="B241" s="29" t="e">
        <f>IF(LEFT(G241,3)="ARQ",VLOOKUP(VALUE(RIGHT(G241,3)),#REF!,4,FALSE),IF(LEFT(G241,3)="SCI",VLOOKUP(VALUE(RIGHT(G241,3)),#REF!,4,FALSE),IF(LEFT(G241,3)="SCE",VLOOKUP(VALUE(RIGHT(G241,3)),#REF!,4,FALSE),IF(LEFT(G241,3)="EST",VLOOKUP(VALUE(RIGHT(G241,3)),#REF!,4,FALSE),IF(LEFT(G241,3)="HID",VLOOKUP(VALUE(RIGHT(G241,3)),#REF!,4,FALSE),IF(LEFT(G241,3)="INC",VLOOKUP(VALUE(RIGHT(G241,3)),#REF!,4,FALSE),IF(LEFT(G241,3)="ELE",VLOOKUP(VALUE(RIGHT(G241,3)),#REF!,4,FALSE),IF(LEFT(G241,3)="CAB",VLOOKUP(VALUE(RIGHT(G241,3)),'ADM-COMP'!B:J,4,FALSE),IF(LEFT(G241,3)="SEG",VLOOKUP(VALUE(RIGHT(G241,3)),#REF!,4,FALSE),IF(LEFT(G241,3)="CLI",VLOOKUP(VALUE(RIGHT(G241,3)),#REF!,4,FALSE),IF(LEFT(G241,4)="IMPL",VLOOKUP(VALUE(RIGHT(G241,3)),#REF!,4,FALSE),IF(LEFT(G241,4)="SPDA",VLOOKUP(VALUE(RIGHT(G241,3)),'SPDA-COMP'!B:J,4,FALSE),IF(LEFT(G241,4)="SDAI",VLOOKUP(VALUE(RIGHT(G241,3)),#REF!,4,FALSE),IF(LEFT(G241,5)="IMPER",VLOOKUP(VALUE(RIGHT(G241,3)),#REF!,4,FALSE),IF(LEFT(G241,5)="LABOR",VLOOKUP(VALUE(RIGHT(G241,6)),#REF!,5,FALSE))))))))))))))))</f>
        <v>#REF!</v>
      </c>
      <c r="C241" s="30" t="e">
        <f>IF(LEFT(G241,3)="ARQ",VLOOKUP(VALUE(RIGHT(G241,3)),#REF!,5,FALSE),IF(LEFT(G241,3)="SCI",VLOOKUP(VALUE(RIGHT(G241,3)),#REF!,5,FALSE),IF(LEFT(G241,3)="SCE",VLOOKUP(VALUE(RIGHT(G241,3)),#REF!,5,FALSE),IF(LEFT(G241,3)="EST",VLOOKUP(VALUE(RIGHT(G241,3)),#REF!,5,FALSE),IF(LEFT(G241,3)="HID",VLOOKUP(VALUE(RIGHT(G241,3)),#REF!,5,FALSE),IF(LEFT(G241,3)="INC",VLOOKUP(VALUE(RIGHT(G241,3)),#REF!,5,FALSE),IF(LEFT(G241,3)="ELE",VLOOKUP(VALUE(RIGHT(G241,3)),#REF!,5,FALSE),IF(LEFT(G241,3)="CAB",VLOOKUP(VALUE(RIGHT(G241,3)),'ADM-COMP'!B:J,5,FALSE),IF(LEFT(G241,3)="SEG",VLOOKUP(VALUE(RIGHT(G241,3)),#REF!,5,FALSE),IF(LEFT(G241,3)="CLI",VLOOKUP(VALUE(RIGHT(G241,3)),#REF!,5,FALSE),IF(LEFT(G241,4)="IMPL",VLOOKUP(VALUE(RIGHT(G241,3)),#REF!,5,FALSE),IF(LEFT(G241,4)="SPDA",VLOOKUP(VALUE(RIGHT(G241,3)),'SPDA-COMP'!B:J,5,FALSE),IF(LEFT(G241,4)="SDAI",VLOOKUP(VALUE(RIGHT(G241,3)),#REF!,5,FALSE),IF(LEFT(G241,5)="IMPER",VLOOKUP(VALUE(RIGHT(G241,3)),#REF!,5,FALSE),IF(LEFT(G241,5)="LABOR",VLOOKUP(VALUE(RIGHT(G241,6)),#REF!,6,FALSE))))))))))))))))</f>
        <v>#REF!</v>
      </c>
      <c r="D241" s="74" t="e">
        <f>ROUND(VLOOKUP(A241,#REF!,8,FALSE),2)</f>
        <v>#REF!</v>
      </c>
      <c r="E241" s="74" t="e">
        <f>IF(LEFT(G241,3)="ARQ",VLOOKUP(VALUE(RIGHT(G241,3)),#REF!,9,FALSE),IF(LEFT(G241,3)="SCI",VLOOKUP(VALUE(RIGHT(G241,3)),#REF!,9,FALSE),IF(LEFT(G241,3)="SCE",VLOOKUP(VALUE(RIGHT(G241,3)),#REF!,9,FALSE),IF(LEFT(G241,3)="EST",VLOOKUP(VALUE(RIGHT(G241,3)),#REF!,9,FALSE),IF(LEFT(G241,3)="HID",VLOOKUP(VALUE(RIGHT(G241,3)),#REF!,9,FALSE),IF(LEFT(G241,3)="INC",VLOOKUP(VALUE(RIGHT(G241,3)),#REF!,9,FALSE),IF(LEFT(G241,3)="ELE",VLOOKUP(VALUE(RIGHT(G241,3)),#REF!,9,FALSE),IF(LEFT(G241,3)="CAB",VLOOKUP(VALUE(RIGHT(G241,3)),'ADM-COMP'!B:J,9,FALSE),IF(LEFT(G241,3)="SEG",VLOOKUP(VALUE(RIGHT(G241,3)),#REF!,9,FALSE),IF(LEFT(G241,3)="CLI",VLOOKUP(VALUE(RIGHT(G241,3)),#REF!,9,FALSE),IF(LEFT(G241,4)="IMPL",VLOOKUP(VALUE(RIGHT(G241,3)),#REF!,9,FALSE),IF(LEFT(G241,4)="SPDA",VLOOKUP(VALUE(RIGHT(G241,3)),'SPDA-COMP'!B:J,9,FALSE),IF(LEFT(G241,4)="SDAI",VLOOKUP(VALUE(RIGHT(G241,3)),#REF!,9,FALSE),IF(LEFT(G241,5)="IMPER",VLOOKUP(VALUE(RIGHT(G241,3)),#REF!,9,FALSE),IF(LEFT(G241,5)="LABOR",VLOOKUP(VALUE(RIGHT(G241,6)),#REF!,4,FALSE))))))))))))))))</f>
        <v>#REF!</v>
      </c>
      <c r="F241" s="31" t="e">
        <f t="shared" si="3"/>
        <v>#REF!</v>
      </c>
      <c r="G241" s="38" t="s">
        <v>520</v>
      </c>
      <c r="H241" s="51"/>
    </row>
    <row r="242" spans="1:8" s="11" customFormat="1">
      <c r="A242" s="100" t="s">
        <v>1068</v>
      </c>
      <c r="B242" s="86" t="e">
        <f>IF(LEFT(G242,3)="ARQ",VLOOKUP(VALUE(RIGHT(G242,3)),#REF!,4,FALSE),IF(LEFT(G242,3)="SCI",VLOOKUP(VALUE(RIGHT(G242,3)),#REF!,4,FALSE),IF(LEFT(G242,3)="TRP",VLOOKUP(VALUE(RIGHT(G242,3)),#REF!,4,FALSE),IF(LEFT(G242,3)="EST",VLOOKUP(VALUE(RIGHT(G242,3)),#REF!,4,FALSE),IF(LEFT(G242,3)="HID",VLOOKUP(VALUE(RIGHT(G242,3)),#REF!,4,FALSE),IF(LEFT(G242,3)="INC",VLOOKUP(VALUE(RIGHT(G242,3)),#REF!,4,FALSE),IF(LEFT(G242,3)="ELE",VLOOKUP(VALUE(RIGHT(G242,3)),#REF!,4,FALSE),IF(LEFT(G242,3)="CAB",VLOOKUP(VALUE(RIGHT(G242,3)),'ADM-COMP'!B:J,4,FALSE),IF(LEFT(G242,3)="SEG",VLOOKUP(VALUE(RIGHT(G242,3)),#REF!,4,FALSE),IF(LEFT(G242,3)="CLI",VLOOKUP(VALUE(RIGHT(G242,3)),#REF!,4,FALSE),IF(LEFT(G242,4)="IMPL",VLOOKUP(VALUE(RIGHT(G242,3)),#REF!,4,FALSE),IF(LEFT(G242,4)="SPDA",VLOOKUP(VALUE(RIGHT(G242,3)),'SPDA-COMP'!B:J,4,FALSE),IF(LEFT(G242,4)="SDAI",VLOOKUP(VALUE(RIGHT(G242,3)),#REF!,4,FALSE),IF(LEFT(G242,5)="IMPER",VLOOKUP(VALUE(RIGHT(G242,3)),#REF!,4,FALSE),IF(LEFT(G242,5)="LABOR",VLOOKUP(VALUE(RIGHT(G242,6)),#REF!,5,FALSE))))))))))))))))</f>
        <v>#REF!</v>
      </c>
      <c r="C242" s="128" t="e">
        <f>IF(LEFT(G242,3)="ARQ",VLOOKUP(VALUE(RIGHT(G242,3)),#REF!,5,FALSE),IF(LEFT(G242,3)="SCI",VLOOKUP(VALUE(RIGHT(G242,3)),#REF!,5,FALSE),IF(LEFT(G242,3)="TRP",VLOOKUP(VALUE(RIGHT(G242,3)),#REF!,5,FALSE),IF(LEFT(G242,3)="EST",VLOOKUP(VALUE(RIGHT(G242,3)),#REF!,5,FALSE),IF(LEFT(G242,3)="HID",VLOOKUP(VALUE(RIGHT(G242,3)),#REF!,5,FALSE),IF(LEFT(G242,3)="INC",VLOOKUP(VALUE(RIGHT(G242,3)),#REF!,5,FALSE),IF(LEFT(G242,3)="ELE",VLOOKUP(VALUE(RIGHT(G242,3)),#REF!,5,FALSE),IF(LEFT(G242,3)="CAB",VLOOKUP(VALUE(RIGHT(G242,3)),'ADM-COMP'!B:J,5,FALSE),IF(LEFT(G242,3)="SEG",VLOOKUP(VALUE(RIGHT(G242,3)),#REF!,5,FALSE),IF(LEFT(G242,3)="CLI",VLOOKUP(VALUE(RIGHT(G242,3)),#REF!,5,FALSE),IF(LEFT(G242,4)="IMPL",VLOOKUP(VALUE(RIGHT(G242,3)),#REF!,5,FALSE),IF(LEFT(G242,4)="SPDA",VLOOKUP(VALUE(RIGHT(G242,3)),'SPDA-COMP'!B:J,5,FALSE),IF(LEFT(G242,4)="SDAI",VLOOKUP(VALUE(RIGHT(G242,3)),#REF!,5,FALSE),IF(LEFT(G242,5)="IMPER",VLOOKUP(VALUE(RIGHT(G242,3)),#REF!,5,FALSE),IF(LEFT(G242,5)="LABOR",VLOOKUP(VALUE(RIGHT(G242,6)),#REF!,6,FALSE))))))))))))))))</f>
        <v>#REF!</v>
      </c>
      <c r="D242" s="74" t="e">
        <f>ROUND(VLOOKUP(A242,#REF!,8,FALSE),2)</f>
        <v>#REF!</v>
      </c>
      <c r="E242" s="75" t="e">
        <f>IF(LEFT(G242,3)="ARQ",VLOOKUP(VALUE(RIGHT(G242,3)),#REF!,9,FALSE),IF(LEFT(G242,3)="SCI",VLOOKUP(VALUE(RIGHT(G242,3)),#REF!,9,FALSE),IF(LEFT(G242,3)="TRP",VLOOKUP(VALUE(RIGHT(G242,3)),#REF!,9,FALSE),IF(LEFT(G242,3)="EST",VLOOKUP(VALUE(RIGHT(G242,3)),#REF!,9,FALSE),IF(LEFT(G242,3)="HID",VLOOKUP(VALUE(RIGHT(G242,3)),#REF!,9,FALSE),IF(LEFT(G242,3)="INC",VLOOKUP(VALUE(RIGHT(G242,3)),#REF!,9,FALSE),IF(LEFT(G242,3)="ELE",VLOOKUP(VALUE(RIGHT(G242,3)),#REF!,9,FALSE),IF(LEFT(G242,3)="CAB",VLOOKUP(VALUE(RIGHT(G242,3)),'ADM-COMP'!B:J,9,FALSE),IF(LEFT(G242,3)="SEG",VLOOKUP(VALUE(RIGHT(G242,3)),#REF!,9,FALSE),IF(LEFT(G242,3)="CLI",VLOOKUP(VALUE(RIGHT(G242,3)),#REF!,9,FALSE),IF(LEFT(G242,4)="IMPL",VLOOKUP(VALUE(RIGHT(G242,3)),#REF!,9,FALSE),IF(LEFT(G242,4)="SPDA",VLOOKUP(VALUE(RIGHT(G242,3)),'SPDA-COMP'!B:J,9,FALSE),IF(LEFT(G242,4)="SDAI",VLOOKUP(VALUE(RIGHT(G242,3)),#REF!,9,FALSE),IF(LEFT(G242,5)="IMPER",VLOOKUP(VALUE(RIGHT(G242,3)),#REF!,9,FALSE),IF(LEFT(G242,5)="LABOR",VLOOKUP(VALUE(RIGHT(G242,6)),#REF!,4,FALSE))))))))))))))))</f>
        <v>#REF!</v>
      </c>
      <c r="F242" s="129" t="e">
        <f t="shared" si="3"/>
        <v>#REF!</v>
      </c>
      <c r="G242" s="152" t="s">
        <v>1098</v>
      </c>
      <c r="H242" s="51"/>
    </row>
    <row r="243" spans="1:8" s="11" customFormat="1">
      <c r="A243" s="100" t="s">
        <v>1158</v>
      </c>
      <c r="B243" s="29" t="e">
        <f>IF(LEFT(G243,3)="ARQ",VLOOKUP(VALUE(RIGHT(G243,3)),#REF!,4,FALSE),IF(LEFT(G243,3)="SCI",VLOOKUP(VALUE(RIGHT(G243,3)),#REF!,4,FALSE),IF(LEFT(G243,3)="SCE",VLOOKUP(VALUE(RIGHT(G243,3)),#REF!,4,FALSE),IF(LEFT(G243,3)="EST",VLOOKUP(VALUE(RIGHT(G243,3)),#REF!,4,FALSE),IF(LEFT(G243,3)="HID",VLOOKUP(VALUE(RIGHT(G243,3)),#REF!,4,FALSE),IF(LEFT(G243,3)="INC",VLOOKUP(VALUE(RIGHT(G243,3)),#REF!,4,FALSE),IF(LEFT(G243,3)="ELE",VLOOKUP(VALUE(RIGHT(G243,3)),#REF!,4,FALSE),IF(LEFT(G243,3)="CAB",VLOOKUP(VALUE(RIGHT(G243,3)),'ADM-COMP'!B:J,4,FALSE),IF(LEFT(G243,3)="SEG",VLOOKUP(VALUE(RIGHT(G243,3)),#REF!,4,FALSE),IF(LEFT(G243,3)="CLI",VLOOKUP(VALUE(RIGHT(G243,3)),#REF!,4,FALSE),IF(LEFT(G243,4)="IMPL",VLOOKUP(VALUE(RIGHT(G243,3)),#REF!,4,FALSE),IF(LEFT(G243,4)="SPDA",VLOOKUP(VALUE(RIGHT(G243,3)),'SPDA-COMP'!B:J,4,FALSE),IF(LEFT(G243,4)="SDAI",VLOOKUP(VALUE(RIGHT(G243,3)),#REF!,4,FALSE),IF(LEFT(G243,5)="IMPER",VLOOKUP(VALUE(RIGHT(G243,3)),#REF!,4,FALSE),IF(LEFT(G243,5)="LABOR",VLOOKUP(VALUE(RIGHT(G243,6)),#REF!,5,FALSE))))))))))))))))</f>
        <v>#REF!</v>
      </c>
      <c r="C243" s="30" t="e">
        <f>IF(LEFT(G243,3)="ARQ",VLOOKUP(VALUE(RIGHT(G243,3)),#REF!,5,FALSE),IF(LEFT(G243,3)="SCI",VLOOKUP(VALUE(RIGHT(G243,3)),#REF!,5,FALSE),IF(LEFT(G243,3)="SCE",VLOOKUP(VALUE(RIGHT(G243,3)),#REF!,5,FALSE),IF(LEFT(G243,3)="EST",VLOOKUP(VALUE(RIGHT(G243,3)),#REF!,5,FALSE),IF(LEFT(G243,3)="HID",VLOOKUP(VALUE(RIGHT(G243,3)),#REF!,5,FALSE),IF(LEFT(G243,3)="INC",VLOOKUP(VALUE(RIGHT(G243,3)),#REF!,5,FALSE),IF(LEFT(G243,3)="ELE",VLOOKUP(VALUE(RIGHT(G243,3)),#REF!,5,FALSE),IF(LEFT(G243,3)="CAB",VLOOKUP(VALUE(RIGHT(G243,3)),'ADM-COMP'!B:J,5,FALSE),IF(LEFT(G243,3)="SEG",VLOOKUP(VALUE(RIGHT(G243,3)),#REF!,5,FALSE),IF(LEFT(G243,3)="CLI",VLOOKUP(VALUE(RIGHT(G243,3)),#REF!,5,FALSE),IF(LEFT(G243,4)="IMPL",VLOOKUP(VALUE(RIGHT(G243,3)),#REF!,5,FALSE),IF(LEFT(G243,4)="SPDA",VLOOKUP(VALUE(RIGHT(G243,3)),'SPDA-COMP'!B:J,5,FALSE),IF(LEFT(G243,4)="SDAI",VLOOKUP(VALUE(RIGHT(G243,3)),#REF!,5,FALSE),IF(LEFT(G243,5)="IMPER",VLOOKUP(VALUE(RIGHT(G243,3)),#REF!,5,FALSE),IF(LEFT(G243,5)="LABOR",VLOOKUP(VALUE(RIGHT(G243,6)),#REF!,6,FALSE))))))))))))))))</f>
        <v>#REF!</v>
      </c>
      <c r="D243" s="74" t="e">
        <f>ROUND(VLOOKUP(A243,#REF!,8,FALSE),2)</f>
        <v>#REF!</v>
      </c>
      <c r="E243" s="74" t="e">
        <f>IF(LEFT(G243,3)="ARQ",VLOOKUP(VALUE(RIGHT(G243,3)),#REF!,9,FALSE),IF(LEFT(G243,3)="SCI",VLOOKUP(VALUE(RIGHT(G243,3)),#REF!,9,FALSE),IF(LEFT(G243,3)="SCE",VLOOKUP(VALUE(RIGHT(G243,3)),#REF!,9,FALSE),IF(LEFT(G243,3)="EST",VLOOKUP(VALUE(RIGHT(G243,3)),#REF!,9,FALSE),IF(LEFT(G243,3)="HID",VLOOKUP(VALUE(RIGHT(G243,3)),#REF!,9,FALSE),IF(LEFT(G243,3)="INC",VLOOKUP(VALUE(RIGHT(G243,3)),#REF!,9,FALSE),IF(LEFT(G243,3)="ELE",VLOOKUP(VALUE(RIGHT(G243,3)),#REF!,9,FALSE),IF(LEFT(G243,3)="CAB",VLOOKUP(VALUE(RIGHT(G243,3)),'ADM-COMP'!B:J,9,FALSE),IF(LEFT(G243,3)="SEG",VLOOKUP(VALUE(RIGHT(G243,3)),#REF!,9,FALSE),IF(LEFT(G243,3)="CLI",VLOOKUP(VALUE(RIGHT(G243,3)),#REF!,9,FALSE),IF(LEFT(G243,4)="IMPL",VLOOKUP(VALUE(RIGHT(G243,3)),#REF!,9,FALSE),IF(LEFT(G243,4)="SPDA",VLOOKUP(VALUE(RIGHT(G243,3)),'SPDA-COMP'!B:J,9,FALSE),IF(LEFT(G243,4)="SDAI",VLOOKUP(VALUE(RIGHT(G243,3)),#REF!,9,FALSE),IF(LEFT(G243,5)="IMPER",VLOOKUP(VALUE(RIGHT(G243,3)),#REF!,9,FALSE),IF(LEFT(G243,5)="LABOR",VLOOKUP(VALUE(RIGHT(G243,6)),#REF!,4,FALSE))))))))))))))))</f>
        <v>#REF!</v>
      </c>
      <c r="F243" s="31" t="e">
        <f t="shared" si="3"/>
        <v>#REF!</v>
      </c>
      <c r="G243" s="152" t="s">
        <v>1186</v>
      </c>
      <c r="H243" s="51"/>
    </row>
    <row r="244" spans="1:8" s="11" customFormat="1">
      <c r="A244" s="100" t="s">
        <v>786</v>
      </c>
      <c r="B244" s="29" t="s">
        <v>838</v>
      </c>
      <c r="C244" s="30" t="e">
        <f>IF(LEFT(G244,3)="ARQ",VLOOKUP(VALUE(RIGHT(G244,3)),#REF!,5,FALSE),IF(LEFT(G244,3)="GAS",VLOOKUP(VALUE(RIGHT(G244,3)),#REF!,5,FALSE),IF(LEFT(G244,3)="SCE",VLOOKUP(VALUE(RIGHT(G244,3)),#REF!,5,FALSE),IF(LEFT(G244,3)="EST",VLOOKUP(VALUE(RIGHT(G244,3)),#REF!,5,FALSE),IF(LEFT(G244,3)="HID",VLOOKUP(VALUE(RIGHT(G244,3)),#REF!,5,FALSE),IF(LEFT(G244,3)="INC",VLOOKUP(VALUE(RIGHT(G244,3)),#REF!,5,FALSE),IF(LEFT(G244,3)="ELE",VLOOKUP(VALUE(RIGHT(G244,3)),#REF!,5,FALSE),IF(LEFT(G244,3)="CAB",VLOOKUP(VALUE(RIGHT(G244,3)),'ADM-COMP'!B:J,5,FALSE),IF(LEFT(G244,3)="SEG",VLOOKUP(VALUE(RIGHT(G244,3)),#REF!,5,FALSE),IF(LEFT(G244,3)="CLI",VLOOKUP(VALUE(RIGHT(G244,3)),#REF!,5,FALSE),IF(LEFT(G244,4)="IMPL",VLOOKUP(VALUE(RIGHT(G244,3)),#REF!,5,FALSE),IF(LEFT(G244,4)="SPDA",VLOOKUP(VALUE(RIGHT(G244,3)),'SPDA-COMP'!B:J,5,FALSE),IF(LEFT(G244,4)="SDAI",VLOOKUP(VALUE(RIGHT(G244,3)),#REF!,5,FALSE),IF(LEFT(G244,5)="IMPER",VLOOKUP(VALUE(RIGHT(G244,3)),#REF!,5,FALSE),IF(LEFT(G244,5)="LABOR",VLOOKUP(VALUE(RIGHT(G244,6)),#REF!,6,FALSE))))))))))))))))</f>
        <v>#REF!</v>
      </c>
      <c r="D244" s="74" t="e">
        <f>ROUND(VLOOKUP(A244,#REF!,8,FALSE),2)</f>
        <v>#REF!</v>
      </c>
      <c r="E244" s="74" t="e">
        <f>IF(LEFT(G244,3)="ARQ",VLOOKUP(VALUE(RIGHT(G244,3)),#REF!,9,FALSE),IF(LEFT(G244,3)="GAS",VLOOKUP(VALUE(RIGHT(G244,3)),#REF!,9,FALSE),IF(LEFT(G244,3)="SCE",VLOOKUP(VALUE(RIGHT(G244,3)),#REF!,9,FALSE),IF(LEFT(G244,3)="EST",VLOOKUP(VALUE(RIGHT(G244,3)),#REF!,9,FALSE),IF(LEFT(G244,3)="HID",VLOOKUP(VALUE(RIGHT(G244,3)),#REF!,9,FALSE),IF(LEFT(G244,3)="INC",VLOOKUP(VALUE(RIGHT(G244,3)),#REF!,9,FALSE),IF(LEFT(G244,3)="ELE",VLOOKUP(VALUE(RIGHT(G244,3)),#REF!,9,FALSE),IF(LEFT(G244,3)="CAB",VLOOKUP(VALUE(RIGHT(G244,3)),'ADM-COMP'!B:J,9,FALSE),IF(LEFT(G244,3)="SEG",VLOOKUP(VALUE(RIGHT(G244,3)),#REF!,9,FALSE),IF(LEFT(G244,3)="CLI",VLOOKUP(VALUE(RIGHT(G244,3)),#REF!,9,FALSE),IF(LEFT(G244,4)="IMPL",VLOOKUP(VALUE(RIGHT(G244,3)),#REF!,9,FALSE),IF(LEFT(G244,4)="SPDA",VLOOKUP(VALUE(RIGHT(G244,3)),'SPDA-COMP'!B:J,9,FALSE),IF(LEFT(G244,4)="SDAI",VLOOKUP(VALUE(RIGHT(G244,3)),#REF!,9,FALSE),IF(LEFT(G244,5)="IMPER",VLOOKUP(VALUE(RIGHT(G244,3)),#REF!,9,FALSE),IF(LEFT(G244,5)="LABOR",VLOOKUP(VALUE(RIGHT(G244,6)),#REF!,4,FALSE))))))))))))))))</f>
        <v>#REF!</v>
      </c>
      <c r="F244" s="31" t="e">
        <f t="shared" si="3"/>
        <v>#REF!</v>
      </c>
      <c r="G244" s="152" t="s">
        <v>813</v>
      </c>
      <c r="H244" s="51"/>
    </row>
    <row r="245" spans="1:8" s="11" customFormat="1">
      <c r="A245" s="37" t="s">
        <v>1208</v>
      </c>
      <c r="B245" s="29" t="e">
        <f>IF(LEFT(G245,3)="ARQ",VLOOKUP(VALUE(RIGHT(G245,3)),#REF!,4,FALSE),IF(LEFT(G245,3)="SCI",VLOOKUP(VALUE(RIGHT(G245,3)),#REF!,4,FALSE),IF(LEFT(G245,3)="SCE",VLOOKUP(VALUE(RIGHT(G245,3)),#REF!,4,FALSE),IF(LEFT(G245,3)="EST",VLOOKUP(VALUE(RIGHT(G245,3)),#REF!,4,FALSE),IF(LEFT(G245,3)="HID",VLOOKUP(VALUE(RIGHT(G245,3)),#REF!,4,FALSE),IF(LEFT(G245,3)="INC",VLOOKUP(VALUE(RIGHT(G245,3)),#REF!,4,FALSE),IF(LEFT(G245,3)="ELE",VLOOKUP(VALUE(RIGHT(G245,3)),#REF!,4,FALSE),IF(LEFT(G245,3)="CAB",VLOOKUP(VALUE(RIGHT(G245,3)),'ADM-COMP'!B:J,4,FALSE),IF(LEFT(G245,3)="SEG",VLOOKUP(VALUE(RIGHT(G245,3)),#REF!,4,FALSE),IF(LEFT(G245,3)="CLI",VLOOKUP(VALUE(RIGHT(G245,3)),#REF!,4,FALSE),IF(LEFT(G245,4)="IMPL",VLOOKUP(VALUE(RIGHT(G245,3)),#REF!,4,FALSE),IF(LEFT(G245,4)="SPDA",VLOOKUP(VALUE(RIGHT(G245,3)),'SPDA-COMP'!B:J,4,FALSE),IF(LEFT(G245,4)="SDAI",VLOOKUP(VALUE(RIGHT(G245,3)),#REF!,4,FALSE),IF(LEFT(G245,5)="IMPER",VLOOKUP(VALUE(RIGHT(G245,3)),#REF!,4,FALSE),IF(LEFT(G245,5)="LABOR",VLOOKUP(VALUE(RIGHT(G245,6)),#REF!,5,FALSE))))))))))))))))</f>
        <v>#REF!</v>
      </c>
      <c r="C245" s="30" t="e">
        <f>IF(LEFT(G245,3)="ARQ",VLOOKUP(VALUE(RIGHT(G245,3)),#REF!,5,FALSE),IF(LEFT(G245,3)="SCI",VLOOKUP(VALUE(RIGHT(G245,3)),#REF!,5,FALSE),IF(LEFT(G245,3)="SCE",VLOOKUP(VALUE(RIGHT(G245,3)),#REF!,5,FALSE),IF(LEFT(G245,3)="EST",VLOOKUP(VALUE(RIGHT(G245,3)),#REF!,5,FALSE),IF(LEFT(G245,3)="HID",VLOOKUP(VALUE(RIGHT(G245,3)),#REF!,5,FALSE),IF(LEFT(G245,3)="INC",VLOOKUP(VALUE(RIGHT(G245,3)),#REF!,5,FALSE),IF(LEFT(G245,3)="ELE",VLOOKUP(VALUE(RIGHT(G245,3)),#REF!,5,FALSE),IF(LEFT(G245,3)="CAB",VLOOKUP(VALUE(RIGHT(G245,3)),'ADM-COMP'!B:J,5,FALSE),IF(LEFT(G245,3)="SEG",VLOOKUP(VALUE(RIGHT(G245,3)),#REF!,5,FALSE),IF(LEFT(G245,3)="CLI",VLOOKUP(VALUE(RIGHT(G245,3)),#REF!,5,FALSE),IF(LEFT(G245,4)="IMPL",VLOOKUP(VALUE(RIGHT(G245,3)),#REF!,5,FALSE),IF(LEFT(G245,4)="SPDA",VLOOKUP(VALUE(RIGHT(G245,3)),'SPDA-COMP'!B:J,5,FALSE),IF(LEFT(G245,4)="SDAI",VLOOKUP(VALUE(RIGHT(G245,3)),#REF!,5,FALSE),IF(LEFT(G245,5)="IMPER",VLOOKUP(VALUE(RIGHT(G245,3)),#REF!,5,FALSE),IF(LEFT(G245,5)="LABOR",VLOOKUP(VALUE(RIGHT(G245,6)),#REF!,6,FALSE))))))))))))))))</f>
        <v>#REF!</v>
      </c>
      <c r="D245" s="74" t="e">
        <f>ROUND(VLOOKUP(A245,#REF!,8,FALSE),2)</f>
        <v>#REF!</v>
      </c>
      <c r="E245" s="74" t="e">
        <f>IF(LEFT(G245,3)="ARQ",VLOOKUP(VALUE(RIGHT(G245,3)),#REF!,9,FALSE),IF(LEFT(G245,3)="SCI",VLOOKUP(VALUE(RIGHT(G245,3)),#REF!,9,FALSE),IF(LEFT(G245,3)="SCE",VLOOKUP(VALUE(RIGHT(G245,3)),#REF!,9,FALSE),IF(LEFT(G245,3)="EST",VLOOKUP(VALUE(RIGHT(G245,3)),#REF!,9,FALSE),IF(LEFT(G245,3)="HID",VLOOKUP(VALUE(RIGHT(G245,3)),#REF!,9,FALSE),IF(LEFT(G245,3)="INC",VLOOKUP(VALUE(RIGHT(G245,3)),#REF!,9,FALSE),IF(LEFT(G245,3)="ELE",VLOOKUP(VALUE(RIGHT(G245,3)),#REF!,9,FALSE),IF(LEFT(G245,3)="CAB",VLOOKUP(VALUE(RIGHT(G245,3)),'ADM-COMP'!B:J,9,FALSE),IF(LEFT(G245,3)="SEG",VLOOKUP(VALUE(RIGHT(G245,3)),#REF!,9,FALSE),IF(LEFT(G245,3)="CLI",VLOOKUP(VALUE(RIGHT(G245,3)),#REF!,9,FALSE),IF(LEFT(G245,4)="IMPL",VLOOKUP(VALUE(RIGHT(G245,3)),#REF!,9,FALSE),IF(LEFT(G245,4)="SPDA",VLOOKUP(VALUE(RIGHT(G245,3)),'SPDA-COMP'!B:J,9,FALSE),IF(LEFT(G245,4)="SDAI",VLOOKUP(VALUE(RIGHT(G245,3)),#REF!,9,FALSE),IF(LEFT(G245,5)="IMPER",VLOOKUP(VALUE(RIGHT(G245,3)),#REF!,9,FALSE),IF(LEFT(G245,5)="LABOR",VLOOKUP(VALUE(RIGHT(G245,6)),#REF!,4,FALSE))))))))))))))))</f>
        <v>#REF!</v>
      </c>
      <c r="F245" s="31" t="e">
        <f t="shared" si="3"/>
        <v>#REF!</v>
      </c>
      <c r="G245" s="152" t="s">
        <v>1213</v>
      </c>
      <c r="H245" s="51"/>
    </row>
    <row r="246" spans="1:8" s="11" customFormat="1" ht="25.5">
      <c r="A246" s="100" t="s">
        <v>797</v>
      </c>
      <c r="B246" s="29" t="s">
        <v>849</v>
      </c>
      <c r="C246" s="30" t="e">
        <f>IF(LEFT(G246,3)="ARQ",VLOOKUP(VALUE(RIGHT(G246,3)),#REF!,5,FALSE),IF(LEFT(G246,3)="GAS",VLOOKUP(VALUE(RIGHT(G246,3)),#REF!,5,FALSE),IF(LEFT(G246,3)="SCE",VLOOKUP(VALUE(RIGHT(G246,3)),#REF!,5,FALSE),IF(LEFT(G246,3)="EST",VLOOKUP(VALUE(RIGHT(G246,3)),#REF!,5,FALSE),IF(LEFT(G246,3)="HID",VLOOKUP(VALUE(RIGHT(G246,3)),#REF!,5,FALSE),IF(LEFT(G246,3)="INC",VLOOKUP(VALUE(RIGHT(G246,3)),#REF!,5,FALSE),IF(LEFT(G246,3)="ELE",VLOOKUP(VALUE(RIGHT(G246,3)),#REF!,5,FALSE),IF(LEFT(G246,3)="CAB",VLOOKUP(VALUE(RIGHT(G246,3)),'ADM-COMP'!B:J,5,FALSE),IF(LEFT(G246,3)="SEG",VLOOKUP(VALUE(RIGHT(G246,3)),#REF!,5,FALSE),IF(LEFT(G246,3)="CLI",VLOOKUP(VALUE(RIGHT(G246,3)),#REF!,5,FALSE),IF(LEFT(G246,4)="IMPL",VLOOKUP(VALUE(RIGHT(G246,3)),#REF!,5,FALSE),IF(LEFT(G246,4)="SPDA",VLOOKUP(VALUE(RIGHT(G246,3)),'SPDA-COMP'!B:J,5,FALSE),IF(LEFT(G246,4)="SDAI",VLOOKUP(VALUE(RIGHT(G246,3)),#REF!,5,FALSE),IF(LEFT(G246,5)="IMPER",VLOOKUP(VALUE(RIGHT(G246,3)),#REF!,5,FALSE),IF(LEFT(G246,5)="LABOR",VLOOKUP(VALUE(RIGHT(G246,6)),#REF!,6,FALSE))))))))))))))))</f>
        <v>#REF!</v>
      </c>
      <c r="D246" s="74" t="e">
        <f>ROUND(VLOOKUP(A246,#REF!,8,FALSE),2)</f>
        <v>#REF!</v>
      </c>
      <c r="E246" s="74" t="e">
        <f>IF(LEFT(G246,3)="ARQ",VLOOKUP(VALUE(RIGHT(G246,3)),#REF!,9,FALSE),IF(LEFT(G246,3)="GAS",VLOOKUP(VALUE(RIGHT(G246,3)),#REF!,9,FALSE),IF(LEFT(G246,3)="SCE",VLOOKUP(VALUE(RIGHT(G246,3)),#REF!,9,FALSE),IF(LEFT(G246,3)="EST",VLOOKUP(VALUE(RIGHT(G246,3)),#REF!,9,FALSE),IF(LEFT(G246,3)="HID",VLOOKUP(VALUE(RIGHT(G246,3)),#REF!,9,FALSE),IF(LEFT(G246,3)="INC",VLOOKUP(VALUE(RIGHT(G246,3)),#REF!,9,FALSE),IF(LEFT(G246,3)="ELE",VLOOKUP(VALUE(RIGHT(G246,3)),#REF!,9,FALSE),IF(LEFT(G246,3)="CAB",VLOOKUP(VALUE(RIGHT(G246,3)),'ADM-COMP'!B:J,9,FALSE),IF(LEFT(G246,3)="SEG",VLOOKUP(VALUE(RIGHT(G246,3)),#REF!,9,FALSE),IF(LEFT(G246,3)="CLI",VLOOKUP(VALUE(RIGHT(G246,3)),#REF!,9,FALSE),IF(LEFT(G246,4)="IMPL",VLOOKUP(VALUE(RIGHT(G246,3)),#REF!,9,FALSE),IF(LEFT(G246,4)="SPDA",VLOOKUP(VALUE(RIGHT(G246,3)),'SPDA-COMP'!B:J,9,FALSE),IF(LEFT(G246,4)="SDAI",VLOOKUP(VALUE(RIGHT(G246,3)),#REF!,9,FALSE),IF(LEFT(G246,5)="IMPER",VLOOKUP(VALUE(RIGHT(G246,3)),#REF!,9,FALSE),IF(LEFT(G246,5)="LABOR",VLOOKUP(VALUE(RIGHT(G246,6)),#REF!,4,FALSE))))))))))))))))</f>
        <v>#REF!</v>
      </c>
      <c r="F246" s="31" t="e">
        <f t="shared" si="3"/>
        <v>#REF!</v>
      </c>
      <c r="G246" s="152" t="s">
        <v>824</v>
      </c>
      <c r="H246" s="51"/>
    </row>
    <row r="247" spans="1:8" s="11" customFormat="1" ht="63.75">
      <c r="A247" s="85" t="s">
        <v>864</v>
      </c>
      <c r="B247" s="29" t="e">
        <f>IF(LEFT(G247,3)="ARQ",VLOOKUP(VALUE(RIGHT(G247,3)),#REF!,4,FALSE),IF(LEFT(G247,3)="SCI",VLOOKUP(VALUE(RIGHT(G247,3)),#REF!,4,FALSE),IF(LEFT(G247,3)="SCE",VLOOKUP(VALUE(RIGHT(G247,3)),#REF!,4,FALSE),IF(LEFT(G247,3)="EST",VLOOKUP(VALUE(RIGHT(G247,3)),#REF!,4,FALSE),IF(LEFT(G247,3)="HID",VLOOKUP(VALUE(RIGHT(G247,3)),#REF!,4,FALSE),IF(LEFT(G247,3)="INC",VLOOKUP(VALUE(RIGHT(G247,3)),#REF!,4,FALSE),IF(LEFT(G247,3)="ELE",VLOOKUP(VALUE(RIGHT(G247,3)),#REF!,4,FALSE),IF(LEFT(G247,3)="CAB",VLOOKUP(VALUE(RIGHT(G247,3)),'ADM-COMP'!B:J,4,FALSE),IF(LEFT(G247,3)="SEG",VLOOKUP(VALUE(RIGHT(G247,3)),#REF!,4,FALSE),IF(LEFT(G247,3)="CLI",VLOOKUP(VALUE(RIGHT(G247,3)),#REF!,4,FALSE),IF(LEFT(G247,4)="IMPL",VLOOKUP(VALUE(RIGHT(G247,3)),#REF!,4,FALSE),IF(LEFT(G247,4)="SPDA",VLOOKUP(VALUE(RIGHT(G247,3)),'SPDA-COMP'!B:J,4,FALSE),IF(LEFT(G247,4)="SDAI",VLOOKUP(VALUE(RIGHT(G247,3)),#REF!,4,FALSE),IF(LEFT(G247,5)="IMPER",VLOOKUP(VALUE(RIGHT(G247,3)),#REF!,4,FALSE),IF(LEFT(G247,5)="LABOR",VLOOKUP(VALUE(RIGHT(G247,6)),#REF!,5,FALSE))))))))))))))))</f>
        <v>#REF!</v>
      </c>
      <c r="C247" s="30" t="e">
        <f>IF(LEFT(G247,3)="ARQ",VLOOKUP(VALUE(RIGHT(G247,3)),#REF!,5,FALSE),IF(LEFT(G247,3)="SCI",VLOOKUP(VALUE(RIGHT(G247,3)),#REF!,5,FALSE),IF(LEFT(G247,3)="SCE",VLOOKUP(VALUE(RIGHT(G247,3)),#REF!,5,FALSE),IF(LEFT(G247,3)="EST",VLOOKUP(VALUE(RIGHT(G247,3)),#REF!,5,FALSE),IF(LEFT(G247,3)="HID",VLOOKUP(VALUE(RIGHT(G247,3)),#REF!,5,FALSE),IF(LEFT(G247,3)="INC",VLOOKUP(VALUE(RIGHT(G247,3)),#REF!,5,FALSE),IF(LEFT(G247,3)="ELE",VLOOKUP(VALUE(RIGHT(G247,3)),#REF!,5,FALSE),IF(LEFT(G247,3)="CAB",VLOOKUP(VALUE(RIGHT(G247,3)),'ADM-COMP'!B:J,5,FALSE),IF(LEFT(G247,3)="SEG",VLOOKUP(VALUE(RIGHT(G247,3)),#REF!,5,FALSE),IF(LEFT(G247,3)="CLI",VLOOKUP(VALUE(RIGHT(G247,3)),#REF!,5,FALSE),IF(LEFT(G247,4)="IMPL",VLOOKUP(VALUE(RIGHT(G247,3)),#REF!,5,FALSE),IF(LEFT(G247,4)="SPDA",VLOOKUP(VALUE(RIGHT(G247,3)),'SPDA-COMP'!B:J,5,FALSE),IF(LEFT(G247,4)="SDAI",VLOOKUP(VALUE(RIGHT(G247,3)),#REF!,5,FALSE),IF(LEFT(G247,5)="IMPER",VLOOKUP(VALUE(RIGHT(G247,3)),#REF!,5,FALSE),IF(LEFT(G247,5)="LABOR",VLOOKUP(VALUE(RIGHT(G247,6)),#REF!,6,FALSE))))))))))))))))</f>
        <v>#REF!</v>
      </c>
      <c r="D247" s="74" t="e">
        <f>ROUND(VLOOKUP(A247,#REF!,8,FALSE),2)</f>
        <v>#REF!</v>
      </c>
      <c r="E247" s="74" t="e">
        <f>IF(LEFT(G247,3)="ARQ",VLOOKUP(VALUE(RIGHT(G247,3)),#REF!,9,FALSE),IF(LEFT(G247,3)="SCI",VLOOKUP(VALUE(RIGHT(G247,3)),#REF!,9,FALSE),IF(LEFT(G247,3)="SCE",VLOOKUP(VALUE(RIGHT(G247,3)),#REF!,9,FALSE),IF(LEFT(G247,3)="EST",VLOOKUP(VALUE(RIGHT(G247,3)),#REF!,9,FALSE),IF(LEFT(G247,3)="HID",VLOOKUP(VALUE(RIGHT(G247,3)),#REF!,9,FALSE),IF(LEFT(G247,3)="INC",VLOOKUP(VALUE(RIGHT(G247,3)),#REF!,9,FALSE),IF(LEFT(G247,3)="ELE",VLOOKUP(VALUE(RIGHT(G247,3)),#REF!,9,FALSE),IF(LEFT(G247,3)="CAB",VLOOKUP(VALUE(RIGHT(G247,3)),'ADM-COMP'!B:J,9,FALSE),IF(LEFT(G247,3)="SEG",VLOOKUP(VALUE(RIGHT(G247,3)),#REF!,9,FALSE),IF(LEFT(G247,3)="CLI",VLOOKUP(VALUE(RIGHT(G247,3)),#REF!,9,FALSE),IF(LEFT(G247,4)="IMPL",VLOOKUP(VALUE(RIGHT(G247,3)),#REF!,9,FALSE),IF(LEFT(G247,4)="SPDA",VLOOKUP(VALUE(RIGHT(G247,3)),'SPDA-COMP'!B:J,9,FALSE),IF(LEFT(G247,4)="SDAI",VLOOKUP(VALUE(RIGHT(G247,3)),#REF!,9,FALSE),IF(LEFT(G247,5)="IMPER",VLOOKUP(VALUE(RIGHT(G247,3)),#REF!,9,FALSE),IF(LEFT(G247,5)="LABOR",VLOOKUP(VALUE(RIGHT(G247,6)),#REF!,4,FALSE))))))))))))))))</f>
        <v>#REF!</v>
      </c>
      <c r="F247" s="31" t="e">
        <f t="shared" si="3"/>
        <v>#REF!</v>
      </c>
      <c r="G247" s="84" t="s">
        <v>944</v>
      </c>
      <c r="H247" s="51"/>
    </row>
    <row r="248" spans="1:8" s="11" customFormat="1">
      <c r="A248" s="100" t="s">
        <v>702</v>
      </c>
      <c r="B248" s="86" t="e">
        <f>IF(LEFT(G248,3)="ARQ",VLOOKUP(VALUE(RIGHT(G248,3)),#REF!,4,FALSE),IF(LEFT(G248,3)="EQP",VLOOKUP(VALUE(RIGHT(G248,3)),#REF!,4,FALSE),IF(LEFT(G248,3)="SCE",VLOOKUP(VALUE(RIGHT(G248,3)),#REF!,4,FALSE),IF(LEFT(G248,3)="EST",VLOOKUP(VALUE(RIGHT(G248,3)),#REF!,4,FALSE),IF(LEFT(G248,3)="HID",VLOOKUP(VALUE(RIGHT(G248,3)),#REF!,4,FALSE),IF(LEFT(G248,3)="INC",VLOOKUP(VALUE(RIGHT(G248,3)),#REF!,4,FALSE),IF(LEFT(G248,3)="ELE",VLOOKUP(VALUE(RIGHT(G248,3)),#REF!,4,FALSE),IF(LEFT(G248,3)="CAB",VLOOKUP(VALUE(RIGHT(G248,3)),'ADM-COMP'!B:J,4,FALSE),IF(LEFT(G248,3)="SEG",VLOOKUP(VALUE(RIGHT(G248,3)),#REF!,4,FALSE),IF(LEFT(G248,3)="CLI",VLOOKUP(VALUE(RIGHT(G248,3)),#REF!,4,FALSE),IF(LEFT(G248,4)="IMPL",VLOOKUP(VALUE(RIGHT(G248,3)),#REF!,4,FALSE),IF(LEFT(G248,4)="SPDA",VLOOKUP(VALUE(RIGHT(G248,3)),'SPDA-COMP'!B:J,4,FALSE),IF(LEFT(G248,4)="SDAI",VLOOKUP(VALUE(RIGHT(G248,3)),#REF!,4,FALSE),IF(LEFT(G248,5)="IMPER",VLOOKUP(VALUE(RIGHT(G248,3)),#REF!,4,FALSE),IF(LEFT(G248,5)="LABOR",VLOOKUP(VALUE(RIGHT(G248,6)),#REF!,5,FALSE))))))))))))))))</f>
        <v>#REF!</v>
      </c>
      <c r="C248" s="30" t="e">
        <f>IF(LEFT(G248,3)="ARQ",VLOOKUP(VALUE(RIGHT(G248,3)),#REF!,5,FALSE),IF(LEFT(G248,3)="eqp",VLOOKUP(VALUE(RIGHT(G248,3)),#REF!,5,FALSE),IF(LEFT(G248,3)="SCE",VLOOKUP(VALUE(RIGHT(G248,3)),#REF!,5,FALSE),IF(LEFT(G248,3)="EST",VLOOKUP(VALUE(RIGHT(G248,3)),#REF!,5,FALSE),IF(LEFT(G248,3)="HID",VLOOKUP(VALUE(RIGHT(G248,3)),#REF!,5,FALSE),IF(LEFT(G248,3)="INC",VLOOKUP(VALUE(RIGHT(G248,3)),#REF!,5,FALSE),IF(LEFT(G248,3)="ELE",VLOOKUP(VALUE(RIGHT(G248,3)),#REF!,5,FALSE),IF(LEFT(G248,3)="CAB",VLOOKUP(VALUE(RIGHT(G248,3)),'ADM-COMP'!B:J,5,FALSE),IF(LEFT(G248,3)="SEG",VLOOKUP(VALUE(RIGHT(G248,3)),#REF!,5,FALSE),IF(LEFT(G248,3)="CLI",VLOOKUP(VALUE(RIGHT(G248,3)),#REF!,5,FALSE),IF(LEFT(G248,4)="IMPL",VLOOKUP(VALUE(RIGHT(G248,3)),#REF!,5,FALSE),IF(LEFT(G248,4)="SPDA",VLOOKUP(VALUE(RIGHT(G248,3)),'SPDA-COMP'!B:J,5,FALSE),IF(LEFT(G248,4)="SDAI",VLOOKUP(VALUE(RIGHT(G248,3)),#REF!,5,FALSE),IF(LEFT(G248,5)="IMPER",VLOOKUP(VALUE(RIGHT(G248,3)),#REF!,5,FALSE),IF(LEFT(G248,5)="LABOR",VLOOKUP(VALUE(RIGHT(G248,6)),#REF!,6,FALSE))))))))))))))))</f>
        <v>#REF!</v>
      </c>
      <c r="D248" s="74" t="e">
        <f>ROUND(VLOOKUP(A248,#REF!,8,FALSE),2)</f>
        <v>#REF!</v>
      </c>
      <c r="E248" s="74" t="e">
        <f>IF(LEFT(G248,3)="ARQ",VLOOKUP(VALUE(RIGHT(G248,3)),#REF!,9,FALSE),IF(LEFT(G248,3)="eqp",VLOOKUP(VALUE(RIGHT(G248,3)),#REF!,9,FALSE),IF(LEFT(G248,3)="SCE",VLOOKUP(VALUE(RIGHT(G248,3)),#REF!,9,FALSE),IF(LEFT(G248,3)="EST",VLOOKUP(VALUE(RIGHT(G248,3)),#REF!,9,FALSE),IF(LEFT(G248,3)="HID",VLOOKUP(VALUE(RIGHT(G248,3)),#REF!,9,FALSE),IF(LEFT(G248,3)="INC",VLOOKUP(VALUE(RIGHT(G248,3)),#REF!,9,FALSE),IF(LEFT(G248,3)="ELE",VLOOKUP(VALUE(RIGHT(G248,3)),#REF!,9,FALSE),IF(LEFT(G248,3)="CAB",VLOOKUP(VALUE(RIGHT(G248,3)),'ADM-COMP'!B:J,9,FALSE),IF(LEFT(G248,3)="SEG",VLOOKUP(VALUE(RIGHT(G248,3)),#REF!,9,FALSE),IF(LEFT(G248,3)="CLI",VLOOKUP(VALUE(RIGHT(G248,3)),#REF!,9,FALSE),IF(LEFT(G248,4)="IMPL",VLOOKUP(VALUE(RIGHT(G248,3)),#REF!,9,FALSE),IF(LEFT(G248,4)="SPDA",VLOOKUP(VALUE(RIGHT(G248,3)),'SPDA-COMP'!B:J,9,FALSE),IF(LEFT(G248,4)="SDAI",VLOOKUP(VALUE(RIGHT(G248,3)),#REF!,9,FALSE),IF(LEFT(G248,5)="IMPER",VLOOKUP(VALUE(RIGHT(G248,3)),#REF!,9,FALSE),IF(LEFT(G248,5)="LABOR",VLOOKUP(VALUE(RIGHT(G248,6)),#REF!,4,FALSE))))))))))))))))</f>
        <v>#REF!</v>
      </c>
      <c r="F248" s="31" t="e">
        <f t="shared" si="3"/>
        <v>#REF!</v>
      </c>
      <c r="G248" s="152" t="s">
        <v>742</v>
      </c>
      <c r="H248" s="51"/>
    </row>
    <row r="249" spans="1:8" s="11" customFormat="1">
      <c r="A249" s="85" t="s">
        <v>879</v>
      </c>
      <c r="B249" s="29" t="e">
        <f>IF(LEFT(G249,3)="ARQ",VLOOKUP(VALUE(RIGHT(G249,3)),#REF!,4,FALSE),IF(LEFT(G249,3)="SCI",VLOOKUP(VALUE(RIGHT(G249,3)),#REF!,4,FALSE),IF(LEFT(G249,3)="SCE",VLOOKUP(VALUE(RIGHT(G249,3)),#REF!,4,FALSE),IF(LEFT(G249,3)="EST",VLOOKUP(VALUE(RIGHT(G249,3)),#REF!,4,FALSE),IF(LEFT(G249,3)="HID",VLOOKUP(VALUE(RIGHT(G249,3)),#REF!,4,FALSE),IF(LEFT(G249,3)="INC",VLOOKUP(VALUE(RIGHT(G249,3)),#REF!,4,FALSE),IF(LEFT(G249,3)="ELE",VLOOKUP(VALUE(RIGHT(G249,3)),#REF!,4,FALSE),IF(LEFT(G249,3)="CAB",VLOOKUP(VALUE(RIGHT(G249,3)),'ADM-COMP'!B:J,4,FALSE),IF(LEFT(G249,3)="SEG",VLOOKUP(VALUE(RIGHT(G249,3)),#REF!,4,FALSE),IF(LEFT(G249,3)="CLI",VLOOKUP(VALUE(RIGHT(G249,3)),#REF!,4,FALSE),IF(LEFT(G249,4)="IMPL",VLOOKUP(VALUE(RIGHT(G249,3)),#REF!,4,FALSE),IF(LEFT(G249,4)="SPDA",VLOOKUP(VALUE(RIGHT(G249,3)),'SPDA-COMP'!B:J,4,FALSE),IF(LEFT(G249,4)="SDAI",VLOOKUP(VALUE(RIGHT(G249,3)),#REF!,4,FALSE),IF(LEFT(G249,5)="IMPER",VLOOKUP(VALUE(RIGHT(G249,3)),#REF!,4,FALSE),IF(LEFT(G249,5)="LABOR",VLOOKUP(VALUE(RIGHT(G249,6)),#REF!,5,FALSE))))))))))))))))</f>
        <v>#REF!</v>
      </c>
      <c r="C249" s="30" t="e">
        <f>IF(LEFT(G249,3)="ARQ",VLOOKUP(VALUE(RIGHT(G249,3)),#REF!,5,FALSE),IF(LEFT(G249,3)="SCI",VLOOKUP(VALUE(RIGHT(G249,3)),#REF!,5,FALSE),IF(LEFT(G249,3)="SCE",VLOOKUP(VALUE(RIGHT(G249,3)),#REF!,5,FALSE),IF(LEFT(G249,3)="EST",VLOOKUP(VALUE(RIGHT(G249,3)),#REF!,5,FALSE),IF(LEFT(G249,3)="HID",VLOOKUP(VALUE(RIGHT(G249,3)),#REF!,5,FALSE),IF(LEFT(G249,3)="INC",VLOOKUP(VALUE(RIGHT(G249,3)),#REF!,5,FALSE),IF(LEFT(G249,3)="ELE",VLOOKUP(VALUE(RIGHT(G249,3)),#REF!,5,FALSE),IF(LEFT(G249,3)="CAB",VLOOKUP(VALUE(RIGHT(G249,3)),'ADM-COMP'!B:J,5,FALSE),IF(LEFT(G249,3)="SEG",VLOOKUP(VALUE(RIGHT(G249,3)),#REF!,5,FALSE),IF(LEFT(G249,3)="CLI",VLOOKUP(VALUE(RIGHT(G249,3)),#REF!,5,FALSE),IF(LEFT(G249,4)="IMPL",VLOOKUP(VALUE(RIGHT(G249,3)),#REF!,5,FALSE),IF(LEFT(G249,4)="SPDA",VLOOKUP(VALUE(RIGHT(G249,3)),'SPDA-COMP'!B:J,5,FALSE),IF(LEFT(G249,4)="SDAI",VLOOKUP(VALUE(RIGHT(G249,3)),#REF!,5,FALSE),IF(LEFT(G249,5)="IMPER",VLOOKUP(VALUE(RIGHT(G249,3)),#REF!,5,FALSE),IF(LEFT(G249,5)="LABOR",VLOOKUP(VALUE(RIGHT(G249,6)),#REF!,6,FALSE))))))))))))))))</f>
        <v>#REF!</v>
      </c>
      <c r="D249" s="74" t="e">
        <f>ROUND(VLOOKUP(A249,#REF!,8,FALSE),2)</f>
        <v>#REF!</v>
      </c>
      <c r="E249" s="74" t="e">
        <f>IF(LEFT(G249,3)="ARQ",VLOOKUP(VALUE(RIGHT(G249,3)),#REF!,9,FALSE),IF(LEFT(G249,3)="SCI",VLOOKUP(VALUE(RIGHT(G249,3)),#REF!,9,FALSE),IF(LEFT(G249,3)="SCE",VLOOKUP(VALUE(RIGHT(G249,3)),#REF!,9,FALSE),IF(LEFT(G249,3)="EST",VLOOKUP(VALUE(RIGHT(G249,3)),#REF!,9,FALSE),IF(LEFT(G249,3)="HID",VLOOKUP(VALUE(RIGHT(G249,3)),#REF!,9,FALSE),IF(LEFT(G249,3)="INC",VLOOKUP(VALUE(RIGHT(G249,3)),#REF!,9,FALSE),IF(LEFT(G249,3)="ELE",VLOOKUP(VALUE(RIGHT(G249,3)),#REF!,9,FALSE),IF(LEFT(G249,3)="CAB",VLOOKUP(VALUE(RIGHT(G249,3)),'ADM-COMP'!B:J,9,FALSE),IF(LEFT(G249,3)="SEG",VLOOKUP(VALUE(RIGHT(G249,3)),#REF!,9,FALSE),IF(LEFT(G249,3)="CLI",VLOOKUP(VALUE(RIGHT(G249,3)),#REF!,9,FALSE),IF(LEFT(G249,4)="IMPL",VLOOKUP(VALUE(RIGHT(G249,3)),#REF!,9,FALSE),IF(LEFT(G249,4)="SPDA",VLOOKUP(VALUE(RIGHT(G249,3)),'SPDA-COMP'!B:J,9,FALSE),IF(LEFT(G249,4)="SDAI",VLOOKUP(VALUE(RIGHT(G249,3)),#REF!,9,FALSE),IF(LEFT(G249,5)="IMPER",VLOOKUP(VALUE(RIGHT(G249,3)),#REF!,9,FALSE),IF(LEFT(G249,5)="LABOR",VLOOKUP(VALUE(RIGHT(G249,6)),#REF!,4,FALSE))))))))))))))))</f>
        <v>#REF!</v>
      </c>
      <c r="F249" s="31" t="e">
        <f t="shared" si="3"/>
        <v>#REF!</v>
      </c>
      <c r="G249" s="84" t="s">
        <v>953</v>
      </c>
      <c r="H249" s="51"/>
    </row>
    <row r="250" spans="1:8" s="11" customFormat="1">
      <c r="A250" s="85" t="s">
        <v>932</v>
      </c>
      <c r="B250" s="29" t="e">
        <f>IF(LEFT(G250,3)="ARQ",VLOOKUP(VALUE(RIGHT(G250,3)),#REF!,4,FALSE),IF(LEFT(G250,3)="SCI",VLOOKUP(VALUE(RIGHT(G250,3)),#REF!,4,FALSE),IF(LEFT(G250,3)="SCE",VLOOKUP(VALUE(RIGHT(G250,3)),#REF!,4,FALSE),IF(LEFT(G250,3)="EST",VLOOKUP(VALUE(RIGHT(G250,3)),#REF!,4,FALSE),IF(LEFT(G250,3)="HID",VLOOKUP(VALUE(RIGHT(G250,3)),#REF!,4,FALSE),IF(LEFT(G250,3)="INC",VLOOKUP(VALUE(RIGHT(G250,3)),#REF!,4,FALSE),IF(LEFT(G250,3)="ELE",VLOOKUP(VALUE(RIGHT(G250,3)),#REF!,4,FALSE),IF(LEFT(G250,3)="CAB",VLOOKUP(VALUE(RIGHT(G250,3)),'ADM-COMP'!B:J,4,FALSE),IF(LEFT(G250,3)="SEG",VLOOKUP(VALUE(RIGHT(G250,3)),#REF!,4,FALSE),IF(LEFT(G250,3)="CLI",VLOOKUP(VALUE(RIGHT(G250,3)),#REF!,4,FALSE),IF(LEFT(G250,4)="IMPL",VLOOKUP(VALUE(RIGHT(G250,3)),#REF!,4,FALSE),IF(LEFT(G250,4)="SPDA",VLOOKUP(VALUE(RIGHT(G250,3)),'SPDA-COMP'!B:J,4,FALSE),IF(LEFT(G250,4)="SDAI",VLOOKUP(VALUE(RIGHT(G250,3)),#REF!,4,FALSE),IF(LEFT(G250,5)="IMPER",VLOOKUP(VALUE(RIGHT(G250,3)),#REF!,4,FALSE),IF(LEFT(G250,5)="LABOR",VLOOKUP(VALUE(RIGHT(G250,6)),#REF!,5,FALSE))))))))))))))))</f>
        <v>#REF!</v>
      </c>
      <c r="C250" s="30" t="e">
        <f>IF(LEFT(G250,3)="ARQ",VLOOKUP(VALUE(RIGHT(G250,3)),#REF!,5,FALSE),IF(LEFT(G250,3)="SCI",VLOOKUP(VALUE(RIGHT(G250,3)),#REF!,5,FALSE),IF(LEFT(G250,3)="SCE",VLOOKUP(VALUE(RIGHT(G250,3)),#REF!,5,FALSE),IF(LEFT(G250,3)="EST",VLOOKUP(VALUE(RIGHT(G250,3)),#REF!,5,FALSE),IF(LEFT(G250,3)="HID",VLOOKUP(VALUE(RIGHT(G250,3)),#REF!,5,FALSE),IF(LEFT(G250,3)="INC",VLOOKUP(VALUE(RIGHT(G250,3)),#REF!,5,FALSE),IF(LEFT(G250,3)="ELE",VLOOKUP(VALUE(RIGHT(G250,3)),#REF!,5,FALSE),IF(LEFT(G250,3)="CAB",VLOOKUP(VALUE(RIGHT(G250,3)),'ADM-COMP'!B:J,5,FALSE),IF(LEFT(G250,3)="SEG",VLOOKUP(VALUE(RIGHT(G250,3)),#REF!,5,FALSE),IF(LEFT(G250,3)="CLI",VLOOKUP(VALUE(RIGHT(G250,3)),#REF!,5,FALSE),IF(LEFT(G250,4)="IMPL",VLOOKUP(VALUE(RIGHT(G250,3)),#REF!,5,FALSE),IF(LEFT(G250,4)="SPDA",VLOOKUP(VALUE(RIGHT(G250,3)),'SPDA-COMP'!B:J,5,FALSE),IF(LEFT(G250,4)="SDAI",VLOOKUP(VALUE(RIGHT(G250,3)),#REF!,5,FALSE),IF(LEFT(G250,5)="IMPER",VLOOKUP(VALUE(RIGHT(G250,3)),#REF!,5,FALSE),IF(LEFT(G250,5)="LABOR",VLOOKUP(VALUE(RIGHT(G250,6)),#REF!,6,FALSE))))))))))))))))</f>
        <v>#REF!</v>
      </c>
      <c r="D250" s="74" t="e">
        <f>ROUND(VLOOKUP(A250,#REF!,8,FALSE),2)</f>
        <v>#REF!</v>
      </c>
      <c r="E250" s="74" t="e">
        <f>IF(LEFT(G250,3)="ARQ",VLOOKUP(VALUE(RIGHT(G250,3)),#REF!,9,FALSE),IF(LEFT(G250,3)="SCI",VLOOKUP(VALUE(RIGHT(G250,3)),#REF!,9,FALSE),IF(LEFT(G250,3)="SCE",VLOOKUP(VALUE(RIGHT(G250,3)),#REF!,9,FALSE),IF(LEFT(G250,3)="EST",VLOOKUP(VALUE(RIGHT(G250,3)),#REF!,9,FALSE),IF(LEFT(G250,3)="HID",VLOOKUP(VALUE(RIGHT(G250,3)),#REF!,9,FALSE),IF(LEFT(G250,3)="INC",VLOOKUP(VALUE(RIGHT(G250,3)),#REF!,9,FALSE),IF(LEFT(G250,3)="ELE",VLOOKUP(VALUE(RIGHT(G250,3)),#REF!,9,FALSE),IF(LEFT(G250,3)="CAB",VLOOKUP(VALUE(RIGHT(G250,3)),'ADM-COMP'!B:J,9,FALSE),IF(LEFT(G250,3)="SEG",VLOOKUP(VALUE(RIGHT(G250,3)),#REF!,9,FALSE),IF(LEFT(G250,3)="CLI",VLOOKUP(VALUE(RIGHT(G250,3)),#REF!,9,FALSE),IF(LEFT(G250,4)="IMPL",VLOOKUP(VALUE(RIGHT(G250,3)),#REF!,9,FALSE),IF(LEFT(G250,4)="SPDA",VLOOKUP(VALUE(RIGHT(G250,3)),'SPDA-COMP'!B:J,9,FALSE),IF(LEFT(G250,4)="SDAI",VLOOKUP(VALUE(RIGHT(G250,3)),#REF!,9,FALSE),IF(LEFT(G250,5)="IMPER",VLOOKUP(VALUE(RIGHT(G250,3)),#REF!,9,FALSE),IF(LEFT(G250,5)="LABOR",VLOOKUP(VALUE(RIGHT(G250,6)),#REF!,4,FALSE))))))))))))))))</f>
        <v>#REF!</v>
      </c>
      <c r="F250" s="31" t="e">
        <f t="shared" si="3"/>
        <v>#REF!</v>
      </c>
      <c r="G250" s="84" t="s">
        <v>134</v>
      </c>
      <c r="H250" s="51"/>
    </row>
    <row r="251" spans="1:8" s="11" customFormat="1" ht="25.5">
      <c r="A251" s="37" t="s">
        <v>346</v>
      </c>
      <c r="B251" s="29" t="e">
        <f>IF(LEFT(G251,3)="ARQ",VLOOKUP(VALUE(RIGHT(G251,3)),#REF!,4,FALSE),IF(LEFT(G251,3)="SCI",VLOOKUP(VALUE(RIGHT(G251,3)),#REF!,4,FALSE),IF(LEFT(G251,3)="SCE",VLOOKUP(VALUE(RIGHT(G251,3)),#REF!,4,FALSE),IF(LEFT(G251,3)="EST",VLOOKUP(VALUE(RIGHT(G251,3)),#REF!,4,FALSE),IF(LEFT(G251,3)="HID",VLOOKUP(VALUE(RIGHT(G251,3)),#REF!,4,FALSE),IF(LEFT(G251,3)="INC",VLOOKUP(VALUE(RIGHT(G251,3)),#REF!,4,FALSE),IF(LEFT(G251,3)="ELE",VLOOKUP(VALUE(RIGHT(G251,3)),#REF!,4,FALSE),IF(LEFT(G251,3)="CAB",VLOOKUP(VALUE(RIGHT(G251,3)),'ADM-COMP'!B:J,4,FALSE),IF(LEFT(G251,3)="SEG",VLOOKUP(VALUE(RIGHT(G251,3)),#REF!,4,FALSE),IF(LEFT(G251,3)="CLI",VLOOKUP(VALUE(RIGHT(G251,3)),#REF!,4,FALSE),IF(LEFT(G251,4)="IMPL",VLOOKUP(VALUE(RIGHT(G251,3)),#REF!,4,FALSE),IF(LEFT(G251,4)="SPDA",VLOOKUP(VALUE(RIGHT(G251,3)),'SPDA-COMP'!B:J,4,FALSE),IF(LEFT(G251,4)="SDAI",VLOOKUP(VALUE(RIGHT(G251,3)),#REF!,4,FALSE),IF(LEFT(G251,5)="IMPER",VLOOKUP(VALUE(RIGHT(G251,3)),#REF!,4,FALSE),IF(LEFT(G251,5)="LABOR",VLOOKUP(VALUE(RIGHT(G251,6)),#REF!,5,FALSE))))))))))))))))</f>
        <v>#REF!</v>
      </c>
      <c r="C251" s="30" t="e">
        <f>IF(LEFT(G251,3)="ARQ",VLOOKUP(VALUE(RIGHT(G251,3)),#REF!,5,FALSE),IF(LEFT(G251,3)="SCI",VLOOKUP(VALUE(RIGHT(G251,3)),#REF!,5,FALSE),IF(LEFT(G251,3)="SCE",VLOOKUP(VALUE(RIGHT(G251,3)),#REF!,5,FALSE),IF(LEFT(G251,3)="EST",VLOOKUP(VALUE(RIGHT(G251,3)),#REF!,5,FALSE),IF(LEFT(G251,3)="HID",VLOOKUP(VALUE(RIGHT(G251,3)),#REF!,5,FALSE),IF(LEFT(G251,3)="INC",VLOOKUP(VALUE(RIGHT(G251,3)),#REF!,5,FALSE),IF(LEFT(G251,3)="ELE",VLOOKUP(VALUE(RIGHT(G251,3)),#REF!,5,FALSE),IF(LEFT(G251,3)="CAB",VLOOKUP(VALUE(RIGHT(G251,3)),'ADM-COMP'!B:J,5,FALSE),IF(LEFT(G251,3)="SEG",VLOOKUP(VALUE(RIGHT(G251,3)),#REF!,5,FALSE),IF(LEFT(G251,3)="CLI",VLOOKUP(VALUE(RIGHT(G251,3)),#REF!,5,FALSE),IF(LEFT(G251,4)="IMPL",VLOOKUP(VALUE(RIGHT(G251,3)),#REF!,5,FALSE),IF(LEFT(G251,4)="SPDA",VLOOKUP(VALUE(RIGHT(G251,3)),'SPDA-COMP'!B:J,5,FALSE),IF(LEFT(G251,4)="SDAI",VLOOKUP(VALUE(RIGHT(G251,3)),#REF!,5,FALSE),IF(LEFT(G251,5)="IMPER",VLOOKUP(VALUE(RIGHT(G251,3)),#REF!,5,FALSE),IF(LEFT(G251,5)="LABOR",VLOOKUP(VALUE(RIGHT(G251,6)),#REF!,6,FALSE))))))))))))))))</f>
        <v>#REF!</v>
      </c>
      <c r="D251" s="74" t="e">
        <f>ROUND(VLOOKUP(A251,#REF!,8,FALSE),2)</f>
        <v>#REF!</v>
      </c>
      <c r="E251" s="74" t="e">
        <f>IF(LEFT(G251,3)="ARQ",VLOOKUP(VALUE(RIGHT(G251,3)),#REF!,9,FALSE),IF(LEFT(G251,3)="SCI",VLOOKUP(VALUE(RIGHT(G251,3)),#REF!,9,FALSE),IF(LEFT(G251,3)="SCE",VLOOKUP(VALUE(RIGHT(G251,3)),#REF!,9,FALSE),IF(LEFT(G251,3)="EST",VLOOKUP(VALUE(RIGHT(G251,3)),#REF!,9,FALSE),IF(LEFT(G251,3)="HID",VLOOKUP(VALUE(RIGHT(G251,3)),#REF!,9,FALSE),IF(LEFT(G251,3)="INC",VLOOKUP(VALUE(RIGHT(G251,3)),#REF!,9,FALSE),IF(LEFT(G251,3)="ELE",VLOOKUP(VALUE(RIGHT(G251,3)),#REF!,9,FALSE),IF(LEFT(G251,3)="CAB",VLOOKUP(VALUE(RIGHT(G251,3)),'ADM-COMP'!B:J,9,FALSE),IF(LEFT(G251,3)="SEG",VLOOKUP(VALUE(RIGHT(G251,3)),#REF!,9,FALSE),IF(LEFT(G251,3)="CLI",VLOOKUP(VALUE(RIGHT(G251,3)),#REF!,9,FALSE),IF(LEFT(G251,4)="IMPL",VLOOKUP(VALUE(RIGHT(G251,3)),#REF!,9,FALSE),IF(LEFT(G251,4)="SPDA",VLOOKUP(VALUE(RIGHT(G251,3)),'SPDA-COMP'!B:J,9,FALSE),IF(LEFT(G251,4)="SDAI",VLOOKUP(VALUE(RIGHT(G251,3)),#REF!,9,FALSE),IF(LEFT(G251,5)="IMPER",VLOOKUP(VALUE(RIGHT(G251,3)),#REF!,9,FALSE),IF(LEFT(G251,5)="LABOR",VLOOKUP(VALUE(RIGHT(G251,6)),#REF!,4,FALSE))))))))))))))))</f>
        <v>#REF!</v>
      </c>
      <c r="F251" s="31" t="e">
        <f t="shared" si="3"/>
        <v>#REF!</v>
      </c>
      <c r="G251" s="152" t="s">
        <v>487</v>
      </c>
      <c r="H251" s="51"/>
    </row>
    <row r="252" spans="1:8" s="11" customFormat="1">
      <c r="A252" s="37" t="s">
        <v>1277</v>
      </c>
      <c r="B252" s="29" t="e">
        <f>IF(LEFT(G252,3)="ARQ",VLOOKUP(VALUE(RIGHT(G252,3)),#REF!,4,FALSE),IF(LEFT(G252,3)="SCI",VLOOKUP(VALUE(RIGHT(G252,3)),#REF!,4,FALSE),IF(LEFT(G252,3)="SCE",VLOOKUP(VALUE(RIGHT(G252,3)),#REF!,4,FALSE),IF(LEFT(G252,3)="EST",VLOOKUP(VALUE(RIGHT(G252,3)),#REF!,4,FALSE),IF(LEFT(G252,3)="HID",VLOOKUP(VALUE(RIGHT(G252,3)),#REF!,4,FALSE),IF(LEFT(G252,3)="INC",VLOOKUP(VALUE(RIGHT(G252,3)),#REF!,4,FALSE),IF(LEFT(G252,3)="ELE",VLOOKUP(VALUE(RIGHT(G252,3)),#REF!,4,FALSE),IF(LEFT(G252,3)="CAB",VLOOKUP(VALUE(RIGHT(G252,3)),'ADM-COMP'!B:J,4,FALSE),IF(LEFT(G252,3)="SEG",VLOOKUP(VALUE(RIGHT(G252,3)),#REF!,4,FALSE),IF(LEFT(G252,3)="CLI",VLOOKUP(VALUE(RIGHT(G252,3)),#REF!,4,FALSE),IF(LEFT(G252,4)="IMPL",VLOOKUP(VALUE(RIGHT(G252,3)),#REF!,4,FALSE),IF(LEFT(G252,4)="SPDA",VLOOKUP(VALUE(RIGHT(G252,3)),'SPDA-COMP'!B:J,4,FALSE),IF(LEFT(G252,4)="SDAI",VLOOKUP(VALUE(RIGHT(G252,3)),#REF!,4,FALSE),IF(LEFT(G252,5)="IMPER",VLOOKUP(VALUE(RIGHT(G252,3)),#REF!,4,FALSE),IF(LEFT(G252,5)="LABOR",VLOOKUP(VALUE(RIGHT(G252,6)),#REF!,5,FALSE))))))))))))))))</f>
        <v>#REF!</v>
      </c>
      <c r="C252" s="30" t="e">
        <f>IF(LEFT(G252,3)="ARQ",VLOOKUP(VALUE(RIGHT(G252,3)),#REF!,5,FALSE),IF(LEFT(G252,3)="INS",VLOOKUP(VALUE(RIGHT(G252,3)),#REF!,5,FALSE),IF(LEFT(G252,3)="SCE",VLOOKUP(VALUE(RIGHT(G252,3)),#REF!,5,FALSE),IF(LEFT(G252,3)="EST",VLOOKUP(VALUE(RIGHT(G252,3)),#REF!,5,FALSE),IF(LEFT(G252,3)="HID",VLOOKUP(VALUE(RIGHT(G252,3)),#REF!,5,FALSE),IF(LEFT(G252,3)="INC",VLOOKUP(VALUE(RIGHT(G252,3)),#REF!,5,FALSE),IF(LEFT(G252,3)="ELE",VLOOKUP(VALUE(RIGHT(G252,3)),#REF!,5,FALSE),IF(LEFT(G252,3)="CAB",VLOOKUP(VALUE(RIGHT(G252,3)),'ADM-COMP'!B:J,5,FALSE),IF(LEFT(G252,3)="SEG",VLOOKUP(VALUE(RIGHT(G252,3)),#REF!,5,FALSE),IF(LEFT(G252,3)="CLI",VLOOKUP(VALUE(RIGHT(G252,3)),#REF!,5,FALSE),IF(LEFT(G252,4)="IMPL",VLOOKUP(VALUE(RIGHT(G252,3)),#REF!,5,FALSE),IF(LEFT(G252,4)="SPDA",VLOOKUP(VALUE(RIGHT(G252,3)),'SPDA-COMP'!B:J,5,FALSE),IF(LEFT(G252,4)="SDAI",VLOOKUP(VALUE(RIGHT(G252,3)),#REF!,5,FALSE),IF(LEFT(G252,5)="IMPER",VLOOKUP(VALUE(RIGHT(G252,3)),#REF!,5,FALSE),IF(LEFT(G252,5)="LABOR",VLOOKUP(VALUE(RIGHT(G252,6)),#REF!,6,FALSE))))))))))))))))</f>
        <v>#REF!</v>
      </c>
      <c r="D252" s="74" t="e">
        <f>ROUND(VLOOKUP(A252,#REF!,8,FALSE),2)</f>
        <v>#REF!</v>
      </c>
      <c r="E252" s="74" t="e">
        <f>IF(LEFT(G252,3)="ARQ",VLOOKUP(VALUE(RIGHT(G252,3)),#REF!,9,FALSE),IF(LEFT(G252,3)="INS",VLOOKUP(VALUE(RIGHT(G252,3)),#REF!,9,FALSE),IF(LEFT(G252,3)="SCE",VLOOKUP(VALUE(RIGHT(G252,3)),#REF!,9,FALSE),IF(LEFT(G252,3)="EST",VLOOKUP(VALUE(RIGHT(G252,3)),#REF!,9,FALSE),IF(LEFT(G252,3)="HID",VLOOKUP(VALUE(RIGHT(G252,3)),#REF!,9,FALSE),IF(LEFT(G252,3)="INC",VLOOKUP(VALUE(RIGHT(G252,3)),#REF!,9,FALSE),IF(LEFT(G252,3)="ELE",VLOOKUP(VALUE(RIGHT(G252,3)),#REF!,9,FALSE),IF(LEFT(G252,3)="CAB",VLOOKUP(VALUE(RIGHT(G252,3)),'ADM-COMP'!B:J,9,FALSE),IF(LEFT(G252,3)="SEG",VLOOKUP(VALUE(RIGHT(G252,3)),#REF!,9,FALSE),IF(LEFT(G252,3)="CLI",VLOOKUP(VALUE(RIGHT(G252,3)),#REF!,9,FALSE),IF(LEFT(G252,4)="IMPL",VLOOKUP(VALUE(RIGHT(G252,3)),#REF!,9,FALSE),IF(LEFT(G252,4)="SPDA",VLOOKUP(VALUE(RIGHT(G252,3)),'SPDA-COMP'!B:J,9,FALSE),IF(LEFT(G252,4)="SDAI",VLOOKUP(VALUE(RIGHT(G252,3)),#REF!,9,FALSE),IF(LEFT(G252,5)="IMPER",VLOOKUP(VALUE(RIGHT(G252,3)),#REF!,9,FALSE),IF(LEFT(G252,5)="LABOR",VLOOKUP(VALUE(RIGHT(G252,6)),#REF!,4,FALSE))))))))))))))))</f>
        <v>#REF!</v>
      </c>
      <c r="F252" s="31" t="e">
        <f t="shared" si="3"/>
        <v>#REF!</v>
      </c>
      <c r="G252" s="152" t="s">
        <v>1290</v>
      </c>
      <c r="H252" s="51"/>
    </row>
    <row r="253" spans="1:8" s="11" customFormat="1" ht="25.5">
      <c r="A253" s="100" t="s">
        <v>781</v>
      </c>
      <c r="B253" s="29" t="s">
        <v>834</v>
      </c>
      <c r="C253" s="30" t="e">
        <f>IF(LEFT(G253,3)="ARQ",VLOOKUP(VALUE(RIGHT(G253,3)),#REF!,5,FALSE),IF(LEFT(G253,3)="GAS",VLOOKUP(VALUE(RIGHT(G253,3)),#REF!,5,FALSE),IF(LEFT(G253,3)="SCE",VLOOKUP(VALUE(RIGHT(G253,3)),#REF!,5,FALSE),IF(LEFT(G253,3)="EST",VLOOKUP(VALUE(RIGHT(G253,3)),#REF!,5,FALSE),IF(LEFT(G253,3)="HID",VLOOKUP(VALUE(RIGHT(G253,3)),#REF!,5,FALSE),IF(LEFT(G253,3)="INC",VLOOKUP(VALUE(RIGHT(G253,3)),#REF!,5,FALSE),IF(LEFT(G253,3)="ELE",VLOOKUP(VALUE(RIGHT(G253,3)),#REF!,5,FALSE),IF(LEFT(G253,3)="CAB",VLOOKUP(VALUE(RIGHT(G253,3)),'ADM-COMP'!B:J,5,FALSE),IF(LEFT(G253,3)="SEG",VLOOKUP(VALUE(RIGHT(G253,3)),#REF!,5,FALSE),IF(LEFT(G253,3)="CLI",VLOOKUP(VALUE(RIGHT(G253,3)),#REF!,5,FALSE),IF(LEFT(G253,4)="IMPL",VLOOKUP(VALUE(RIGHT(G253,3)),#REF!,5,FALSE),IF(LEFT(G253,4)="SPDA",VLOOKUP(VALUE(RIGHT(G253,3)),'SPDA-COMP'!B:J,5,FALSE),IF(LEFT(G253,4)="SDAI",VLOOKUP(VALUE(RIGHT(G253,3)),#REF!,5,FALSE),IF(LEFT(G253,5)="IMPER",VLOOKUP(VALUE(RIGHT(G253,3)),#REF!,5,FALSE),IF(LEFT(G253,5)="LABOR",VLOOKUP(VALUE(RIGHT(G253,6)),#REF!,6,FALSE))))))))))))))))</f>
        <v>#REF!</v>
      </c>
      <c r="D253" s="74" t="e">
        <f>ROUND(VLOOKUP(A253,#REF!,8,FALSE),2)</f>
        <v>#REF!</v>
      </c>
      <c r="E253" s="74" t="e">
        <f>IF(LEFT(G253,3)="ARQ",VLOOKUP(VALUE(RIGHT(G253,3)),#REF!,9,FALSE),IF(LEFT(G253,3)="GAS",VLOOKUP(VALUE(RIGHT(G253,3)),#REF!,9,FALSE),IF(LEFT(G253,3)="SCE",VLOOKUP(VALUE(RIGHT(G253,3)),#REF!,9,FALSE),IF(LEFT(G253,3)="EST",VLOOKUP(VALUE(RIGHT(G253,3)),#REF!,9,FALSE),IF(LEFT(G253,3)="HID",VLOOKUP(VALUE(RIGHT(G253,3)),#REF!,9,FALSE),IF(LEFT(G253,3)="INC",VLOOKUP(VALUE(RIGHT(G253,3)),#REF!,9,FALSE),IF(LEFT(G253,3)="ELE",VLOOKUP(VALUE(RIGHT(G253,3)),#REF!,9,FALSE),IF(LEFT(G253,3)="CAB",VLOOKUP(VALUE(RIGHT(G253,3)),'ADM-COMP'!B:J,9,FALSE),IF(LEFT(G253,3)="SEG",VLOOKUP(VALUE(RIGHT(G253,3)),#REF!,9,FALSE),IF(LEFT(G253,3)="CLI",VLOOKUP(VALUE(RIGHT(G253,3)),#REF!,9,FALSE),IF(LEFT(G253,4)="IMPL",VLOOKUP(VALUE(RIGHT(G253,3)),#REF!,9,FALSE),IF(LEFT(G253,4)="SPDA",VLOOKUP(VALUE(RIGHT(G253,3)),'SPDA-COMP'!B:J,9,FALSE),IF(LEFT(G253,4)="SDAI",VLOOKUP(VALUE(RIGHT(G253,3)),#REF!,9,FALSE),IF(LEFT(G253,5)="IMPER",VLOOKUP(VALUE(RIGHT(G253,3)),#REF!,9,FALSE),IF(LEFT(G253,5)="LABOR",VLOOKUP(VALUE(RIGHT(G253,6)),#REF!,4,FALSE))))))))))))))))</f>
        <v>#REF!</v>
      </c>
      <c r="F253" s="31" t="e">
        <f t="shared" si="3"/>
        <v>#REF!</v>
      </c>
      <c r="G253" s="152" t="s">
        <v>809</v>
      </c>
      <c r="H253" s="51"/>
    </row>
    <row r="254" spans="1:8" s="11" customFormat="1" ht="63.75">
      <c r="A254" s="85" t="s">
        <v>902</v>
      </c>
      <c r="B254" s="29" t="e">
        <f>IF(LEFT(G254,3)="ARQ",VLOOKUP(VALUE(RIGHT(G254,3)),#REF!,4,FALSE),IF(LEFT(G254,3)="SCI",VLOOKUP(VALUE(RIGHT(G254,3)),#REF!,4,FALSE),IF(LEFT(G254,3)="SCE",VLOOKUP(VALUE(RIGHT(G254,3)),#REF!,4,FALSE),IF(LEFT(G254,3)="EST",VLOOKUP(VALUE(RIGHT(G254,3)),#REF!,4,FALSE),IF(LEFT(G254,3)="HID",VLOOKUP(VALUE(RIGHT(G254,3)),#REF!,4,FALSE),IF(LEFT(G254,3)="INC",VLOOKUP(VALUE(RIGHT(G254,3)),#REF!,4,FALSE),IF(LEFT(G254,3)="ELE",VLOOKUP(VALUE(RIGHT(G254,3)),#REF!,4,FALSE),IF(LEFT(G254,3)="CAB",VLOOKUP(VALUE(RIGHT(G254,3)),'ADM-COMP'!B:J,4,FALSE),IF(LEFT(G254,3)="SEG",VLOOKUP(VALUE(RIGHT(G254,3)),#REF!,4,FALSE),IF(LEFT(G254,3)="CLI",VLOOKUP(VALUE(RIGHT(G254,3)),#REF!,4,FALSE),IF(LEFT(G254,4)="IMPL",VLOOKUP(VALUE(RIGHT(G254,3)),#REF!,4,FALSE),IF(LEFT(G254,4)="SPDA",VLOOKUP(VALUE(RIGHT(G254,3)),'SPDA-COMP'!B:J,4,FALSE),IF(LEFT(G254,4)="SDAI",VLOOKUP(VALUE(RIGHT(G254,3)),#REF!,4,FALSE),IF(LEFT(G254,5)="IMPER",VLOOKUP(VALUE(RIGHT(G254,3)),#REF!,4,FALSE),IF(LEFT(G254,5)="LABOR",VLOOKUP(VALUE(RIGHT(G254,6)),#REF!,5,FALSE))))))))))))))))</f>
        <v>#REF!</v>
      </c>
      <c r="C254" s="30" t="e">
        <f>IF(LEFT(G254,3)="ARQ",VLOOKUP(VALUE(RIGHT(G254,3)),#REF!,5,FALSE),IF(LEFT(G254,3)="SCI",VLOOKUP(VALUE(RIGHT(G254,3)),#REF!,5,FALSE),IF(LEFT(G254,3)="SCE",VLOOKUP(VALUE(RIGHT(G254,3)),#REF!,5,FALSE),IF(LEFT(G254,3)="EST",VLOOKUP(VALUE(RIGHT(G254,3)),#REF!,5,FALSE),IF(LEFT(G254,3)="HID",VLOOKUP(VALUE(RIGHT(G254,3)),#REF!,5,FALSE),IF(LEFT(G254,3)="INC",VLOOKUP(VALUE(RIGHT(G254,3)),#REF!,5,FALSE),IF(LEFT(G254,3)="ELE",VLOOKUP(VALUE(RIGHT(G254,3)),#REF!,5,FALSE),IF(LEFT(G254,3)="CAB",VLOOKUP(VALUE(RIGHT(G254,3)),'ADM-COMP'!B:J,5,FALSE),IF(LEFT(G254,3)="SEG",VLOOKUP(VALUE(RIGHT(G254,3)),#REF!,5,FALSE),IF(LEFT(G254,3)="CLI",VLOOKUP(VALUE(RIGHT(G254,3)),#REF!,5,FALSE),IF(LEFT(G254,4)="IMPL",VLOOKUP(VALUE(RIGHT(G254,3)),#REF!,5,FALSE),IF(LEFT(G254,4)="SPDA",VLOOKUP(VALUE(RIGHT(G254,3)),'SPDA-COMP'!B:J,5,FALSE),IF(LEFT(G254,4)="SDAI",VLOOKUP(VALUE(RIGHT(G254,3)),#REF!,5,FALSE),IF(LEFT(G254,5)="IMPER",VLOOKUP(VALUE(RIGHT(G254,3)),#REF!,5,FALSE),IF(LEFT(G254,5)="LABOR",VLOOKUP(VALUE(RIGHT(G254,6)),#REF!,6,FALSE))))))))))))))))</f>
        <v>#REF!</v>
      </c>
      <c r="D254" s="74" t="e">
        <f>ROUND(VLOOKUP(A254,#REF!,8,FALSE),2)</f>
        <v>#REF!</v>
      </c>
      <c r="E254" s="74" t="e">
        <f>IF(LEFT(G254,3)="ARQ",VLOOKUP(VALUE(RIGHT(G254,3)),#REF!,9,FALSE),IF(LEFT(G254,3)="SCI",VLOOKUP(VALUE(RIGHT(G254,3)),#REF!,9,FALSE),IF(LEFT(G254,3)="SCE",VLOOKUP(VALUE(RIGHT(G254,3)),#REF!,9,FALSE),IF(LEFT(G254,3)="EST",VLOOKUP(VALUE(RIGHT(G254,3)),#REF!,9,FALSE),IF(LEFT(G254,3)="HID",VLOOKUP(VALUE(RIGHT(G254,3)),#REF!,9,FALSE),IF(LEFT(G254,3)="INC",VLOOKUP(VALUE(RIGHT(G254,3)),#REF!,9,FALSE),IF(LEFT(G254,3)="ELE",VLOOKUP(VALUE(RIGHT(G254,3)),#REF!,9,FALSE),IF(LEFT(G254,3)="CAB",VLOOKUP(VALUE(RIGHT(G254,3)),'ADM-COMP'!B:J,9,FALSE),IF(LEFT(G254,3)="SEG",VLOOKUP(VALUE(RIGHT(G254,3)),#REF!,9,FALSE),IF(LEFT(G254,3)="CLI",VLOOKUP(VALUE(RIGHT(G254,3)),#REF!,9,FALSE),IF(LEFT(G254,4)="IMPL",VLOOKUP(VALUE(RIGHT(G254,3)),#REF!,9,FALSE),IF(LEFT(G254,4)="SPDA",VLOOKUP(VALUE(RIGHT(G254,3)),'SPDA-COMP'!B:J,9,FALSE),IF(LEFT(G254,4)="SDAI",VLOOKUP(VALUE(RIGHT(G254,3)),#REF!,9,FALSE),IF(LEFT(G254,5)="IMPER",VLOOKUP(VALUE(RIGHT(G254,3)),#REF!,9,FALSE),IF(LEFT(G254,5)="LABOR",VLOOKUP(VALUE(RIGHT(G254,6)),#REF!,4,FALSE))))))))))))))))</f>
        <v>#REF!</v>
      </c>
      <c r="F254" s="31" t="e">
        <f t="shared" si="3"/>
        <v>#REF!</v>
      </c>
      <c r="G254" s="84" t="s">
        <v>970</v>
      </c>
      <c r="H254" s="51"/>
    </row>
    <row r="255" spans="1:8" s="11" customFormat="1" ht="63.75">
      <c r="A255" s="100" t="s">
        <v>200</v>
      </c>
      <c r="B255" s="86" t="s">
        <v>1359</v>
      </c>
      <c r="C255" s="30" t="e">
        <f>IF(LEFT(G255,3)="ARQ",VLOOKUP(VALUE(RIGHT(G255,3)),#REF!,5,FALSE),IF(LEFT(G255,3)="SCI",VLOOKUP(VALUE(RIGHT(G255,3)),#REF!,5,FALSE),IF(LEFT(G255,3)="SCE",VLOOKUP(VALUE(RIGHT(G255,3)),#REF!,5,FALSE),IF(LEFT(G255,3)="EST",VLOOKUP(VALUE(RIGHT(G255,3)),#REF!,5,FALSE),IF(LEFT(G255,3)="HID",VLOOKUP(VALUE(RIGHT(G255,3)),#REF!,5,FALSE),IF(LEFT(G255,3)="INC",VLOOKUP(VALUE(RIGHT(G255,3)),#REF!,5,FALSE),IF(LEFT(G255,3)="ELE",VLOOKUP(VALUE(RIGHT(G255,3)),#REF!,5,FALSE),IF(LEFT(G255,3)="CAB",VLOOKUP(VALUE(RIGHT(G255,3)),'ADM-COMP'!B:J,5,FALSE),IF(LEFT(G255,3)="SEG",VLOOKUP(VALUE(RIGHT(G255,3)),#REF!,5,FALSE),IF(LEFT(G255,3)="CLI",VLOOKUP(VALUE(RIGHT(G255,3)),#REF!,5,FALSE),IF(LEFT(G255,4)="IMPL",VLOOKUP(VALUE(RIGHT(G255,3)),#REF!,5,FALSE),IF(LEFT(G255,4)="SPDA",VLOOKUP(VALUE(RIGHT(G255,3)),'SPDA-COMP'!B:J,5,FALSE),IF(LEFT(G255,4)="SDAI",VLOOKUP(VALUE(RIGHT(G255,3)),#REF!,5,FALSE),IF(LEFT(G255,5)="IMPER",VLOOKUP(VALUE(RIGHT(G255,3)),#REF!,5,FALSE),IF(LEFT(G255,5)="LABOR",VLOOKUP(VALUE(RIGHT(G255,6)),#REF!,6,FALSE))))))))))))))))</f>
        <v>#REF!</v>
      </c>
      <c r="D255" s="74" t="e">
        <f>ROUND(VLOOKUP(A255,#REF!,8,FALSE),2)</f>
        <v>#REF!</v>
      </c>
      <c r="E255" s="130" t="e">
        <f>IF(LEFT(G255,3)="ARQ",VLOOKUP(VALUE(RIGHT(G255,3)),#REF!,9,FALSE),IF(LEFT(G255,3)="SCI",VLOOKUP(VALUE(RIGHT(G255,3)),#REF!,9,FALSE),IF(LEFT(G255,3)="SCE",VLOOKUP(VALUE(RIGHT(G255,3)),#REF!,9,FALSE),IF(LEFT(G255,3)="EST",VLOOKUP(VALUE(RIGHT(G255,3)),#REF!,9,FALSE),IF(LEFT(G255,3)="HID",VLOOKUP(VALUE(RIGHT(G255,3)),#REF!,9,FALSE),IF(LEFT(G255,3)="INC",VLOOKUP(VALUE(RIGHT(G255,3)),#REF!,9,FALSE),IF(LEFT(G255,3)="ELE",VLOOKUP(VALUE(RIGHT(G255,3)),#REF!,9,FALSE),IF(LEFT(G255,3)="CAB",VLOOKUP(VALUE(RIGHT(G255,3)),'ADM-COMP'!B:J,9,FALSE),IF(LEFT(G255,3)="SEG",VLOOKUP(VALUE(RIGHT(G255,3)),#REF!,9,FALSE),IF(LEFT(G255,3)="CLI",VLOOKUP(VALUE(RIGHT(G255,3)),#REF!,9,FALSE),IF(LEFT(G255,4)="IMPL",VLOOKUP(VALUE(RIGHT(G255,3)),#REF!,9,FALSE),IF(LEFT(G255,4)="SPDA",VLOOKUP(VALUE(RIGHT(G255,3)),'SPDA-COMP'!B:J,9,FALSE),IF(LEFT(G255,4)="SDAI",VLOOKUP(VALUE(RIGHT(G255,3)),#REF!,9,FALSE),IF(LEFT(G255,5)="IMPER",VLOOKUP(VALUE(RIGHT(G255,3)),#REF!,9,FALSE),IF(LEFT(G255,5)="LABOR",VLOOKUP(VALUE(RIGHT(G255,6)),#REF!,4,FALSE))))))))))))))))</f>
        <v>#REF!</v>
      </c>
      <c r="F255" s="31" t="e">
        <f t="shared" si="3"/>
        <v>#REF!</v>
      </c>
      <c r="G255" s="152" t="s">
        <v>1366</v>
      </c>
      <c r="H255" s="51"/>
    </row>
    <row r="256" spans="1:8" s="11" customFormat="1">
      <c r="A256" s="37" t="s">
        <v>359</v>
      </c>
      <c r="B256" s="29" t="e">
        <f>IF(LEFT(G256,3)="ARQ",VLOOKUP(VALUE(RIGHT(G256,3)),#REF!,4,FALSE),IF(LEFT(G256,3)="SCI",VLOOKUP(VALUE(RIGHT(G256,3)),#REF!,4,FALSE),IF(LEFT(G256,3)="SCE",VLOOKUP(VALUE(RIGHT(G256,3)),#REF!,4,FALSE),IF(LEFT(G256,3)="EST",VLOOKUP(VALUE(RIGHT(G256,3)),#REF!,4,FALSE),IF(LEFT(G256,3)="HID",VLOOKUP(VALUE(RIGHT(G256,3)),#REF!,4,FALSE),IF(LEFT(G256,3)="INC",VLOOKUP(VALUE(RIGHT(G256,3)),#REF!,4,FALSE),IF(LEFT(G256,3)="ELE",VLOOKUP(VALUE(RIGHT(G256,3)),#REF!,4,FALSE),IF(LEFT(G256,3)="CAB",VLOOKUP(VALUE(RIGHT(G256,3)),'ADM-COMP'!B:J,4,FALSE),IF(LEFT(G256,3)="SEG",VLOOKUP(VALUE(RIGHT(G256,3)),#REF!,4,FALSE),IF(LEFT(G256,3)="CLI",VLOOKUP(VALUE(RIGHT(G256,3)),#REF!,4,FALSE),IF(LEFT(G256,4)="IMPL",VLOOKUP(VALUE(RIGHT(G256,3)),#REF!,4,FALSE),IF(LEFT(G256,4)="SPDA",VLOOKUP(VALUE(RIGHT(G256,3)),'SPDA-COMP'!B:J,4,FALSE),IF(LEFT(G256,4)="SDAI",VLOOKUP(VALUE(RIGHT(G256,3)),#REF!,4,FALSE),IF(LEFT(G256,5)="IMPER",VLOOKUP(VALUE(RIGHT(G256,3)),#REF!,4,FALSE),IF(LEFT(G256,5)="LABOR",VLOOKUP(VALUE(RIGHT(G256,6)),#REF!,5,FALSE))))))))))))))))</f>
        <v>#REF!</v>
      </c>
      <c r="C256" s="30" t="e">
        <f>IF(LEFT(G256,3)="ARQ",VLOOKUP(VALUE(RIGHT(G256,3)),#REF!,5,FALSE),IF(LEFT(G256,3)="INS",VLOOKUP(VALUE(RIGHT(G256,3)),#REF!,5,FALSE),IF(LEFT(G256,3)="SCE",VLOOKUP(VALUE(RIGHT(G256,3)),#REF!,5,FALSE),IF(LEFT(G256,3)="EST",VLOOKUP(VALUE(RIGHT(G256,3)),#REF!,5,FALSE),IF(LEFT(G256,3)="HID",VLOOKUP(VALUE(RIGHT(G256,3)),#REF!,5,FALSE),IF(LEFT(G256,3)="INC",VLOOKUP(VALUE(RIGHT(G256,3)),#REF!,5,FALSE),IF(LEFT(G256,3)="ELE",VLOOKUP(VALUE(RIGHT(G256,3)),#REF!,5,FALSE),IF(LEFT(G256,3)="CAB",VLOOKUP(VALUE(RIGHT(G256,3)),'ADM-COMP'!B:J,5,FALSE),IF(LEFT(G256,3)="SEG",VLOOKUP(VALUE(RIGHT(G256,3)),#REF!,5,FALSE),IF(LEFT(G256,3)="CLI",VLOOKUP(VALUE(RIGHT(G256,3)),#REF!,5,FALSE),IF(LEFT(G256,4)="IMPL",VLOOKUP(VALUE(RIGHT(G256,3)),#REF!,5,FALSE),IF(LEFT(G256,4)="SPDA",VLOOKUP(VALUE(RIGHT(G256,3)),'SPDA-COMP'!B:J,5,FALSE),IF(LEFT(G256,4)="SDAI",VLOOKUP(VALUE(RIGHT(G256,3)),#REF!,5,FALSE),IF(LEFT(G256,5)="IMPER",VLOOKUP(VALUE(RIGHT(G256,3)),#REF!,5,FALSE),IF(LEFT(G256,5)="LABOR",VLOOKUP(VALUE(RIGHT(G256,6)),#REF!,6,FALSE))))))))))))))))</f>
        <v>#REF!</v>
      </c>
      <c r="D256" s="74" t="e">
        <f>ROUND(VLOOKUP(A256,#REF!,8,FALSE),2)</f>
        <v>#REF!</v>
      </c>
      <c r="E256" s="74" t="e">
        <f>IF(LEFT(G256,3)="ARQ",VLOOKUP(VALUE(RIGHT(G256,3)),#REF!,9,FALSE),IF(LEFT(G256,3)="INS",VLOOKUP(VALUE(RIGHT(G256,3)),#REF!,9,FALSE),IF(LEFT(G256,3)="SCE",VLOOKUP(VALUE(RIGHT(G256,3)),#REF!,9,FALSE),IF(LEFT(G256,3)="EST",VLOOKUP(VALUE(RIGHT(G256,3)),#REF!,9,FALSE),IF(LEFT(G256,3)="HID",VLOOKUP(VALUE(RIGHT(G256,3)),#REF!,9,FALSE),IF(LEFT(G256,3)="INC",VLOOKUP(VALUE(RIGHT(G256,3)),#REF!,9,FALSE),IF(LEFT(G256,3)="ELE",VLOOKUP(VALUE(RIGHT(G256,3)),#REF!,9,FALSE),IF(LEFT(G256,3)="CAB",VLOOKUP(VALUE(RIGHT(G256,3)),'ADM-COMP'!B:J,9,FALSE),IF(LEFT(G256,3)="SEG",VLOOKUP(VALUE(RIGHT(G256,3)),#REF!,9,FALSE),IF(LEFT(G256,3)="CLI",VLOOKUP(VALUE(RIGHT(G256,3)),#REF!,9,FALSE),IF(LEFT(G256,4)="IMPL",VLOOKUP(VALUE(RIGHT(G256,3)),#REF!,9,FALSE),IF(LEFT(G256,4)="SPDA",VLOOKUP(VALUE(RIGHT(G256,3)),'SPDA-COMP'!B:J,9,FALSE),IF(LEFT(G256,4)="SDAI",VLOOKUP(VALUE(RIGHT(G256,3)),#REF!,9,FALSE),IF(LEFT(G256,5)="IMPER",VLOOKUP(VALUE(RIGHT(G256,3)),#REF!,9,FALSE),IF(LEFT(G256,5)="LABOR",VLOOKUP(VALUE(RIGHT(G256,6)),#REF!,4,FALSE))))))))))))))))</f>
        <v>#REF!</v>
      </c>
      <c r="F256" s="31" t="e">
        <f t="shared" si="3"/>
        <v>#REF!</v>
      </c>
      <c r="G256" s="152" t="s">
        <v>364</v>
      </c>
      <c r="H256" s="51"/>
    </row>
    <row r="257" spans="1:8" s="62" customFormat="1">
      <c r="A257" s="100" t="s">
        <v>1314</v>
      </c>
      <c r="B257" s="29" t="e">
        <f>IF(LEFT(G257,3)="ARQ",VLOOKUP(VALUE(RIGHT(G257,3)),#REF!,4,FALSE),IF(LEFT(G257,3)="SCI",VLOOKUP(VALUE(RIGHT(G257,3)),#REF!,4,FALSE),IF(LEFT(G257,3)="SCE",VLOOKUP(VALUE(RIGHT(G257,3)),#REF!,4,FALSE),IF(LEFT(G257,3)="EST",VLOOKUP(VALUE(RIGHT(G257,3)),#REF!,4,FALSE),IF(LEFT(G257,3)="HID",VLOOKUP(VALUE(RIGHT(G257,3)),#REF!,4,FALSE),IF(LEFT(G257,3)="INC",VLOOKUP(VALUE(RIGHT(G257,3)),#REF!,4,FALSE),IF(LEFT(G257,3)="ELE",VLOOKUP(VALUE(RIGHT(G257,3)),#REF!,4,FALSE),IF(LEFT(G257,3)="CAB",VLOOKUP(VALUE(RIGHT(G257,3)),'ADM-COMP'!B:J,4,FALSE),IF(LEFT(G257,3)="SEG",VLOOKUP(VALUE(RIGHT(G257,3)),#REF!,4,FALSE),IF(LEFT(G257,3)="CLI",VLOOKUP(VALUE(RIGHT(G257,3)),#REF!,4,FALSE),IF(LEFT(G257,4)="IMPL",VLOOKUP(VALUE(RIGHT(G257,3)),#REF!,4,FALSE),IF(LEFT(G257,4)="SPDA",VLOOKUP(VALUE(RIGHT(G257,3)),'SPDA-COMP'!B:J,4,FALSE),IF(LEFT(G257,4)="SDAI",VLOOKUP(VALUE(RIGHT(G257,3)),#REF!,4,FALSE),IF(LEFT(G257,5)="IMPER",VLOOKUP(VALUE(RIGHT(G257,3)),#REF!,4,FALSE),IF(LEFT(G257,5)="LABOR",VLOOKUP(VALUE(RIGHT(G257,6)),#REF!,5,FALSE))))))))))))))))</f>
        <v>#REF!</v>
      </c>
      <c r="C257" s="30" t="e">
        <f>IF(LEFT(G257,3)="ARQ",VLOOKUP(VALUE(RIGHT(G257,3)),#REF!,5,FALSE),IF(LEFT(G257,3)="SCI",VLOOKUP(VALUE(RIGHT(G257,3)),#REF!,5,FALSE),IF(LEFT(G257,3)="SCE",VLOOKUP(VALUE(RIGHT(G257,3)),#REF!,5,FALSE),IF(LEFT(G257,3)="EST",VLOOKUP(VALUE(RIGHT(G257,3)),#REF!,5,FALSE),IF(LEFT(G257,3)="HID",VLOOKUP(VALUE(RIGHT(G257,3)),#REF!,5,FALSE),IF(LEFT(G257,3)="INC",VLOOKUP(VALUE(RIGHT(G257,3)),#REF!,5,FALSE),IF(LEFT(G257,3)="ELE",VLOOKUP(VALUE(RIGHT(G257,3)),#REF!,5,FALSE),IF(LEFT(G257,3)="CAB",VLOOKUP(VALUE(RIGHT(G257,3)),'ADM-COMP'!B:J,5,FALSE),IF(LEFT(G257,3)="SEG",VLOOKUP(VALUE(RIGHT(G257,3)),#REF!,5,FALSE),IF(LEFT(G257,3)="CLI",VLOOKUP(VALUE(RIGHT(G257,3)),#REF!,5,FALSE),IF(LEFT(G257,4)="IMPL",VLOOKUP(VALUE(RIGHT(G257,3)),#REF!,5,FALSE),IF(LEFT(G257,4)="SPDA",VLOOKUP(VALUE(RIGHT(G257,3)),'SPDA-COMP'!B:J,5,FALSE),IF(LEFT(G257,4)="SDAI",VLOOKUP(VALUE(RIGHT(G257,3)),#REF!,5,FALSE),IF(LEFT(G257,5)="IMPER",VLOOKUP(VALUE(RIGHT(G257,3)),#REF!,5,FALSE),IF(LEFT(G257,5)="LABOR",VLOOKUP(VALUE(RIGHT(G257,6)),#REF!,6,FALSE))))))))))))))))</f>
        <v>#REF!</v>
      </c>
      <c r="D257" s="74" t="e">
        <f>ROUND(VLOOKUP(A257,#REF!,8,FALSE),2)</f>
        <v>#REF!</v>
      </c>
      <c r="E257" s="74" t="e">
        <f>IF(LEFT(G257,3)="ARQ",VLOOKUP(VALUE(RIGHT(G257,3)),#REF!,9,FALSE),IF(LEFT(G257,3)="SCI",VLOOKUP(VALUE(RIGHT(G257,3)),#REF!,9,FALSE),IF(LEFT(G257,3)="SCE",VLOOKUP(VALUE(RIGHT(G257,3)),#REF!,9,FALSE),IF(LEFT(G257,3)="EST",VLOOKUP(VALUE(RIGHT(G257,3)),#REF!,9,FALSE),IF(LEFT(G257,3)="HID",VLOOKUP(VALUE(RIGHT(G257,3)),#REF!,9,FALSE),IF(LEFT(G257,3)="INC",VLOOKUP(VALUE(RIGHT(G257,3)),#REF!,9,FALSE),IF(LEFT(G257,3)="ELE",VLOOKUP(VALUE(RIGHT(G257,3)),#REF!,9,FALSE),IF(LEFT(G257,3)="CAB",VLOOKUP(VALUE(RIGHT(G257,3)),'ADM-COMP'!B:J,9,FALSE),IF(LEFT(G257,3)="SEG",VLOOKUP(VALUE(RIGHT(G257,3)),#REF!,9,FALSE),IF(LEFT(G257,3)="CLI",VLOOKUP(VALUE(RIGHT(G257,3)),#REF!,9,FALSE),IF(LEFT(G257,4)="IMPL",VLOOKUP(VALUE(RIGHT(G257,3)),#REF!,9,FALSE),IF(LEFT(G257,4)="SPDA",VLOOKUP(VALUE(RIGHT(G257,3)),'SPDA-COMP'!B:J,9,FALSE),IF(LEFT(G257,4)="SDAI",VLOOKUP(VALUE(RIGHT(G257,3)),#REF!,9,FALSE),IF(LEFT(G257,5)="IMPER",VLOOKUP(VALUE(RIGHT(G257,3)),#REF!,9,FALSE),IF(LEFT(G257,5)="LABOR",VLOOKUP(VALUE(RIGHT(G257,6)),#REF!,4,FALSE))))))))))))))))</f>
        <v>#REF!</v>
      </c>
      <c r="F257" s="31" t="e">
        <f t="shared" si="3"/>
        <v>#REF!</v>
      </c>
      <c r="G257" s="152" t="s">
        <v>1320</v>
      </c>
      <c r="H257" s="61"/>
    </row>
    <row r="258" spans="1:8" s="62" customFormat="1">
      <c r="A258" s="85" t="s">
        <v>903</v>
      </c>
      <c r="B258" s="29" t="e">
        <f>IF(LEFT(G258,3)="ARQ",VLOOKUP(VALUE(RIGHT(G258,3)),#REF!,4,FALSE),IF(LEFT(G258,3)="SCI",VLOOKUP(VALUE(RIGHT(G258,3)),#REF!,4,FALSE),IF(LEFT(G258,3)="SCE",VLOOKUP(VALUE(RIGHT(G258,3)),#REF!,4,FALSE),IF(LEFT(G258,3)="EST",VLOOKUP(VALUE(RIGHT(G258,3)),#REF!,4,FALSE),IF(LEFT(G258,3)="HID",VLOOKUP(VALUE(RIGHT(G258,3)),#REF!,4,FALSE),IF(LEFT(G258,3)="INC",VLOOKUP(VALUE(RIGHT(G258,3)),#REF!,4,FALSE),IF(LEFT(G258,3)="ELE",VLOOKUP(VALUE(RIGHT(G258,3)),#REF!,4,FALSE),IF(LEFT(G258,3)="CAB",VLOOKUP(VALUE(RIGHT(G258,3)),'ADM-COMP'!B:J,4,FALSE),IF(LEFT(G258,3)="SEG",VLOOKUP(VALUE(RIGHT(G258,3)),#REF!,4,FALSE),IF(LEFT(G258,3)="CLI",VLOOKUP(VALUE(RIGHT(G258,3)),#REF!,4,FALSE),IF(LEFT(G258,4)="IMPL",VLOOKUP(VALUE(RIGHT(G258,3)),#REF!,4,FALSE),IF(LEFT(G258,4)="SPDA",VLOOKUP(VALUE(RIGHT(G258,3)),'SPDA-COMP'!B:J,4,FALSE),IF(LEFT(G258,4)="SDAI",VLOOKUP(VALUE(RIGHT(G258,3)),#REF!,4,FALSE),IF(LEFT(G258,5)="IMPER",VLOOKUP(VALUE(RIGHT(G258,3)),#REF!,4,FALSE),IF(LEFT(G258,5)="LABOR",VLOOKUP(VALUE(RIGHT(G258,6)),#REF!,5,FALSE))))))))))))))))</f>
        <v>#REF!</v>
      </c>
      <c r="C258" s="30" t="e">
        <f>IF(LEFT(G258,3)="ARQ",VLOOKUP(VALUE(RIGHT(G258,3)),#REF!,5,FALSE),IF(LEFT(G258,3)="SCI",VLOOKUP(VALUE(RIGHT(G258,3)),#REF!,5,FALSE),IF(LEFT(G258,3)="SCE",VLOOKUP(VALUE(RIGHT(G258,3)),#REF!,5,FALSE),IF(LEFT(G258,3)="EST",VLOOKUP(VALUE(RIGHT(G258,3)),#REF!,5,FALSE),IF(LEFT(G258,3)="HID",VLOOKUP(VALUE(RIGHT(G258,3)),#REF!,5,FALSE),IF(LEFT(G258,3)="INC",VLOOKUP(VALUE(RIGHT(G258,3)),#REF!,5,FALSE),IF(LEFT(G258,3)="ELE",VLOOKUP(VALUE(RIGHT(G258,3)),#REF!,5,FALSE),IF(LEFT(G258,3)="CAB",VLOOKUP(VALUE(RIGHT(G258,3)),'ADM-COMP'!B:J,5,FALSE),IF(LEFT(G258,3)="SEG",VLOOKUP(VALUE(RIGHT(G258,3)),#REF!,5,FALSE),IF(LEFT(G258,3)="CLI",VLOOKUP(VALUE(RIGHT(G258,3)),#REF!,5,FALSE),IF(LEFT(G258,4)="IMPL",VLOOKUP(VALUE(RIGHT(G258,3)),#REF!,5,FALSE),IF(LEFT(G258,4)="SPDA",VLOOKUP(VALUE(RIGHT(G258,3)),'SPDA-COMP'!B:J,5,FALSE),IF(LEFT(G258,4)="SDAI",VLOOKUP(VALUE(RIGHT(G258,3)),#REF!,5,FALSE),IF(LEFT(G258,5)="IMPER",VLOOKUP(VALUE(RIGHT(G258,3)),#REF!,5,FALSE),IF(LEFT(G258,5)="LABOR",VLOOKUP(VALUE(RIGHT(G258,6)),#REF!,6,FALSE))))))))))))))))</f>
        <v>#REF!</v>
      </c>
      <c r="D258" s="74" t="e">
        <f>ROUND(VLOOKUP(A258,#REF!,8,FALSE),2)</f>
        <v>#REF!</v>
      </c>
      <c r="E258" s="74" t="e">
        <f>IF(LEFT(G258,3)="ARQ",VLOOKUP(VALUE(RIGHT(G258,3)),#REF!,9,FALSE),IF(LEFT(G258,3)="SCI",VLOOKUP(VALUE(RIGHT(G258,3)),#REF!,9,FALSE),IF(LEFT(G258,3)="SCE",VLOOKUP(VALUE(RIGHT(G258,3)),#REF!,9,FALSE),IF(LEFT(G258,3)="EST",VLOOKUP(VALUE(RIGHT(G258,3)),#REF!,9,FALSE),IF(LEFT(G258,3)="HID",VLOOKUP(VALUE(RIGHT(G258,3)),#REF!,9,FALSE),IF(LEFT(G258,3)="INC",VLOOKUP(VALUE(RIGHT(G258,3)),#REF!,9,FALSE),IF(LEFT(G258,3)="ELE",VLOOKUP(VALUE(RIGHT(G258,3)),#REF!,9,FALSE),IF(LEFT(G258,3)="CAB",VLOOKUP(VALUE(RIGHT(G258,3)),'ADM-COMP'!B:J,9,FALSE),IF(LEFT(G258,3)="SEG",VLOOKUP(VALUE(RIGHT(G258,3)),#REF!,9,FALSE),IF(LEFT(G258,3)="CLI",VLOOKUP(VALUE(RIGHT(G258,3)),#REF!,9,FALSE),IF(LEFT(G258,4)="IMPL",VLOOKUP(VALUE(RIGHT(G258,3)),#REF!,9,FALSE),IF(LEFT(G258,4)="SPDA",VLOOKUP(VALUE(RIGHT(G258,3)),'SPDA-COMP'!B:J,9,FALSE),IF(LEFT(G258,4)="SDAI",VLOOKUP(VALUE(RIGHT(G258,3)),#REF!,9,FALSE),IF(LEFT(G258,5)="IMPER",VLOOKUP(VALUE(RIGHT(G258,3)),#REF!,9,FALSE),IF(LEFT(G258,5)="LABOR",VLOOKUP(VALUE(RIGHT(G258,6)),#REF!,4,FALSE))))))))))))))))</f>
        <v>#REF!</v>
      </c>
      <c r="F258" s="31" t="e">
        <f t="shared" si="3"/>
        <v>#REF!</v>
      </c>
      <c r="G258" s="84" t="s">
        <v>971</v>
      </c>
      <c r="H258" s="61"/>
    </row>
    <row r="259" spans="1:8" s="62" customFormat="1" ht="25.5">
      <c r="A259" s="37" t="s">
        <v>1276</v>
      </c>
      <c r="B259" s="29" t="e">
        <f>IF(LEFT(G259,3)="ARQ",VLOOKUP(VALUE(RIGHT(G259,3)),#REF!,4,FALSE),IF(LEFT(G259,3)="SCI",VLOOKUP(VALUE(RIGHT(G259,3)),#REF!,4,FALSE),IF(LEFT(G259,3)="SCE",VLOOKUP(VALUE(RIGHT(G259,3)),#REF!,4,FALSE),IF(LEFT(G259,3)="EST",VLOOKUP(VALUE(RIGHT(G259,3)),#REF!,4,FALSE),IF(LEFT(G259,3)="HID",VLOOKUP(VALUE(RIGHT(G259,3)),#REF!,4,FALSE),IF(LEFT(G259,3)="INC",VLOOKUP(VALUE(RIGHT(G259,3)),#REF!,4,FALSE),IF(LEFT(G259,3)="ELE",VLOOKUP(VALUE(RIGHT(G259,3)),#REF!,4,FALSE),IF(LEFT(G259,3)="CAB",VLOOKUP(VALUE(RIGHT(G259,3)),'ADM-COMP'!B:J,4,FALSE),IF(LEFT(G259,3)="SEG",VLOOKUP(VALUE(RIGHT(G259,3)),#REF!,4,FALSE),IF(LEFT(G259,3)="CLI",VLOOKUP(VALUE(RIGHT(G259,3)),#REF!,4,FALSE),IF(LEFT(G259,4)="IMPL",VLOOKUP(VALUE(RIGHT(G259,3)),#REF!,4,FALSE),IF(LEFT(G259,4)="SPDA",VLOOKUP(VALUE(RIGHT(G259,3)),'SPDA-COMP'!B:J,4,FALSE),IF(LEFT(G259,4)="SDAI",VLOOKUP(VALUE(RIGHT(G259,3)),#REF!,4,FALSE),IF(LEFT(G259,5)="IMPER",VLOOKUP(VALUE(RIGHT(G259,3)),#REF!,4,FALSE),IF(LEFT(G259,5)="LABOR",VLOOKUP(VALUE(RIGHT(G259,6)),#REF!,5,FALSE))))))))))))))))</f>
        <v>#REF!</v>
      </c>
      <c r="C259" s="30" t="e">
        <f>IF(LEFT(G259,3)="ARQ",VLOOKUP(VALUE(RIGHT(G259,3)),#REF!,5,FALSE),IF(LEFT(G259,3)="INS",VLOOKUP(VALUE(RIGHT(G259,3)),#REF!,5,FALSE),IF(LEFT(G259,3)="SCE",VLOOKUP(VALUE(RIGHT(G259,3)),#REF!,5,FALSE),IF(LEFT(G259,3)="EST",VLOOKUP(VALUE(RIGHT(G259,3)),#REF!,5,FALSE),IF(LEFT(G259,3)="HID",VLOOKUP(VALUE(RIGHT(G259,3)),#REF!,5,FALSE),IF(LEFT(G259,3)="INC",VLOOKUP(VALUE(RIGHT(G259,3)),#REF!,5,FALSE),IF(LEFT(G259,3)="ELE",VLOOKUP(VALUE(RIGHT(G259,3)),#REF!,5,FALSE),IF(LEFT(G259,3)="CAB",VLOOKUP(VALUE(RIGHT(G259,3)),'ADM-COMP'!B:J,5,FALSE),IF(LEFT(G259,3)="SEG",VLOOKUP(VALUE(RIGHT(G259,3)),#REF!,5,FALSE),IF(LEFT(G259,3)="CLI",VLOOKUP(VALUE(RIGHT(G259,3)),#REF!,5,FALSE),IF(LEFT(G259,4)="IMPL",VLOOKUP(VALUE(RIGHT(G259,3)),#REF!,5,FALSE),IF(LEFT(G259,4)="SPDA",VLOOKUP(VALUE(RIGHT(G259,3)),'SPDA-COMP'!B:J,5,FALSE),IF(LEFT(G259,4)="SDAI",VLOOKUP(VALUE(RIGHT(G259,3)),#REF!,5,FALSE),IF(LEFT(G259,5)="IMPER",VLOOKUP(VALUE(RIGHT(G259,3)),#REF!,5,FALSE),IF(LEFT(G259,5)="LABOR",VLOOKUP(VALUE(RIGHT(G259,6)),#REF!,6,FALSE))))))))))))))))</f>
        <v>#REF!</v>
      </c>
      <c r="D259" s="74" t="e">
        <f>ROUND(VLOOKUP(A259,#REF!,8,FALSE),2)</f>
        <v>#REF!</v>
      </c>
      <c r="E259" s="74" t="e">
        <f>IF(LEFT(G259,3)="ARQ",VLOOKUP(VALUE(RIGHT(G259,3)),#REF!,9,FALSE),IF(LEFT(G259,3)="INS",VLOOKUP(VALUE(RIGHT(G259,3)),#REF!,9,FALSE),IF(LEFT(G259,3)="SCE",VLOOKUP(VALUE(RIGHT(G259,3)),#REF!,9,FALSE),IF(LEFT(G259,3)="EST",VLOOKUP(VALUE(RIGHT(G259,3)),#REF!,9,FALSE),IF(LEFT(G259,3)="HID",VLOOKUP(VALUE(RIGHT(G259,3)),#REF!,9,FALSE),IF(LEFT(G259,3)="INC",VLOOKUP(VALUE(RIGHT(G259,3)),#REF!,9,FALSE),IF(LEFT(G259,3)="ELE",VLOOKUP(VALUE(RIGHT(G259,3)),#REF!,9,FALSE),IF(LEFT(G259,3)="CAB",VLOOKUP(VALUE(RIGHT(G259,3)),'ADM-COMP'!B:J,9,FALSE),IF(LEFT(G259,3)="SEG",VLOOKUP(VALUE(RIGHT(G259,3)),#REF!,9,FALSE),IF(LEFT(G259,3)="CLI",VLOOKUP(VALUE(RIGHT(G259,3)),#REF!,9,FALSE),IF(LEFT(G259,4)="IMPL",VLOOKUP(VALUE(RIGHT(G259,3)),#REF!,9,FALSE),IF(LEFT(G259,4)="SPDA",VLOOKUP(VALUE(RIGHT(G259,3)),'SPDA-COMP'!B:J,9,FALSE),IF(LEFT(G259,4)="SDAI",VLOOKUP(VALUE(RIGHT(G259,3)),#REF!,9,FALSE),IF(LEFT(G259,5)="IMPER",VLOOKUP(VALUE(RIGHT(G259,3)),#REF!,9,FALSE),IF(LEFT(G259,5)="LABOR",VLOOKUP(VALUE(RIGHT(G259,6)),#REF!,4,FALSE))))))))))))))))</f>
        <v>#REF!</v>
      </c>
      <c r="F259" s="31" t="e">
        <f t="shared" si="3"/>
        <v>#REF!</v>
      </c>
      <c r="G259" s="152" t="s">
        <v>1289</v>
      </c>
      <c r="H259" s="61"/>
    </row>
    <row r="260" spans="1:8" s="62" customFormat="1">
      <c r="A260" s="100" t="s">
        <v>760</v>
      </c>
      <c r="B260" s="29" t="e">
        <f>IF(LEFT(G260,3)="ARQ",VLOOKUP(VALUE(RIGHT(G260,3)),#REF!,4,FALSE),IF(LEFT(G260,3)="SCI",VLOOKUP(VALUE(RIGHT(G260,3)),'ADM-COMP'!B:J,4,FALSE),IF(LEFT(G260,3)="SCE",VLOOKUP(VALUE(RIGHT(G260,3)),#REF!,4,FALSE),IF(LEFT(G260,3)="EST",VLOOKUP(VALUE(RIGHT(G260,3)),#REF!,4,FALSE),IF(LEFT(G260,3)="HID",VLOOKUP(VALUE(RIGHT(G260,3)),#REF!,4,FALSE),IF(LEFT(G260,3)="INC",VLOOKUP(VALUE(RIGHT(G260,3)),#REF!,4,FALSE),IF(LEFT(G260,3)="ELE",VLOOKUP(VALUE(RIGHT(G260,3)),#REF!,4,FALSE),IF(LEFT(G260,3)="CAB",VLOOKUP(VALUE(RIGHT(G260,3)),#REF!,4,FALSE),IF(LEFT(G260,3)="SEG",VLOOKUP(VALUE(RIGHT(G260,3)),#REF!,4,FALSE),IF(LEFT(G260,3)="CLI",VLOOKUP(VALUE(RIGHT(G260,3)),#REF!,4,FALSE),IF(LEFT(G260,4)="IMPL",VLOOKUP(VALUE(RIGHT(G260,3)),#REF!,4,FALSE),IF(LEFT(G260,4)="SPDA",VLOOKUP(VALUE(RIGHT(G260,3)),'SPDA-COMP'!B:J,4,FALSE),IF(LEFT(G260,4)="SDAI",VLOOKUP(VALUE(RIGHT(G260,3)),#REF!,4,FALSE),IF(LEFT(G260,5)="CHENF",VLOOKUP(VALUE(RIGHT(G260,3)),#REF!,4,FALSE),IF(LEFT(G260,5)="IMPER",VLOOKUP(VALUE(RIGHT(G260,3)),#REF!,4,FALSE),IF(LEFT(G260,5)="LABOR",VLOOKUP(VALUE(RIGHT(G260,6)),#REF!,5,FALSE)))))))))))))))))</f>
        <v>#REF!</v>
      </c>
      <c r="C260" s="30" t="e">
        <f>IF(LEFT(G260,3)="ARQ",VLOOKUP(VALUE(RIGHT(G260,3)),#REF!,5,FALSE),IF(LEFT(G260,3)="SCI",VLOOKUP(VALUE(RIGHT(G260,3)),'ADM-COMP'!B:J,5,FALSE),IF(LEFT(G260,3)="SCE",VLOOKUP(VALUE(RIGHT(G260,3)),#REF!,5,FALSE),IF(LEFT(G260,3)="EST",VLOOKUP(VALUE(RIGHT(G260,3)),#REF!,5,FALSE),IF(LEFT(G260,3)="HID",VLOOKUP(VALUE(RIGHT(G260,3)),#REF!,5,FALSE),IF(LEFT(G260,3)="INC",VLOOKUP(VALUE(RIGHT(G260,3)),#REF!,5,FALSE),IF(LEFT(G260,3)="ELE",VLOOKUP(VALUE(RIGHT(G260,3)),#REF!,5,FALSE),IF(LEFT(G260,3)="CAB",VLOOKUP(VALUE(RIGHT(G260,3)),#REF!,5,FALSE),IF(LEFT(G260,3)="SEG",VLOOKUP(VALUE(RIGHT(G260,3)),#REF!,5,FALSE),IF(LEFT(G260,3)="CLI",VLOOKUP(VALUE(RIGHT(G260,3)),#REF!,5,FALSE),IF(LEFT(G260,4)="IMPL",VLOOKUP(VALUE(RIGHT(G260,3)),#REF!,5,FALSE),IF(LEFT(G260,4)="SPDA",VLOOKUP(VALUE(RIGHT(G260,3)),'SPDA-COMP'!B:J,5,FALSE),IF(LEFT(G260,4)="SDAI",VLOOKUP(VALUE(RIGHT(G260,3)),#REF!,5,FALSE),IF(LEFT(G260,5)="CHENF",VLOOKUP(VALUE(RIGHT(G260,3)),#REF!,5,FALSE),IF(LEFT(G260,5)="IMPER",VLOOKUP(VALUE(RIGHT(G260,3)),#REF!,5,FALSE),IF(LEFT(G260,5)="LABOR",VLOOKUP(VALUE(RIGHT(G260,6)),#REF!,6,FALSE)))))))))))))))))</f>
        <v>#REF!</v>
      </c>
      <c r="D260" s="74" t="e">
        <f>ROUND(VLOOKUP(A260,#REF!,8,FALSE),2)</f>
        <v>#REF!</v>
      </c>
      <c r="E260" s="74" t="e">
        <f>IF(LEFT(G260,3)="ARQ",VLOOKUP(VALUE(RIGHT(G260,3)),#REF!,9,FALSE),IF(LEFT(G260,3)="SCI",VLOOKUP(VALUE(RIGHT(G260,3)),'ADM-COMP'!B:J,9,FALSE),IF(LEFT(G260,3)="SCE",VLOOKUP(VALUE(RIGHT(G260,3)),#REF!,9,FALSE),IF(LEFT(G260,3)="EST",VLOOKUP(VALUE(RIGHT(G260,3)),#REF!,9,FALSE),IF(LEFT(G260,3)="HID",VLOOKUP(VALUE(RIGHT(G260,3)),#REF!,9,FALSE),IF(LEFT(G260,3)="INC",VLOOKUP(VALUE(RIGHT(G260,3)),#REF!,9,FALSE),IF(LEFT(G260,3)="ELE",VLOOKUP(VALUE(RIGHT(G260,3)),#REF!,9,FALSE),IF(LEFT(G260,3)="CAB",VLOOKUP(VALUE(RIGHT(G260,3)),#REF!,9,FALSE),IF(LEFT(G260,3)="SEG",VLOOKUP(VALUE(RIGHT(G260,3)),#REF!,9,FALSE),IF(LEFT(G260,3)="CLI",VLOOKUP(VALUE(RIGHT(G260,3)),#REF!,9,FALSE),IF(LEFT(G260,4)="IMPL",VLOOKUP(VALUE(RIGHT(G260,3)),#REF!,9,FALSE),IF(LEFT(G260,4)="SPDA",VLOOKUP(VALUE(RIGHT(G260,3)),'SPDA-COMP'!B:J,9,FALSE),IF(LEFT(G260,4)="SDAI",VLOOKUP(VALUE(RIGHT(G260,3)),#REF!,9,FALSE),IF(LEFT(G260,5)="CHENF",VLOOKUP(VALUE(RIGHT(G260,3)),#REF!,9,FALSE),IF(LEFT(G260,5)="IMPER",VLOOKUP(VALUE(RIGHT(G260,3)),#REF!,9,FALSE),IF(LEFT(G260,5)="LABOR",VLOOKUP(VALUE(RIGHT(G260,6)),#REF!,4,FALSE)))))))))))))))))</f>
        <v>#REF!</v>
      </c>
      <c r="F260" s="31" t="e">
        <f t="shared" si="3"/>
        <v>#REF!</v>
      </c>
      <c r="G260" s="152" t="s">
        <v>777</v>
      </c>
      <c r="H260" s="61"/>
    </row>
    <row r="261" spans="1:8" s="62" customFormat="1">
      <c r="A261" s="100" t="s">
        <v>695</v>
      </c>
      <c r="B261" s="86" t="e">
        <f>IF(LEFT(G261,3)="ARQ",VLOOKUP(VALUE(RIGHT(G261,3)),#REF!,4,FALSE),IF(LEFT(G261,3)="EQP",VLOOKUP(VALUE(RIGHT(G261,3)),#REF!,4,FALSE),IF(LEFT(G261,3)="SCE",VLOOKUP(VALUE(RIGHT(G261,3)),#REF!,4,FALSE),IF(LEFT(G261,3)="EST",VLOOKUP(VALUE(RIGHT(G261,3)),#REF!,4,FALSE),IF(LEFT(G261,3)="HID",VLOOKUP(VALUE(RIGHT(G261,3)),#REF!,4,FALSE),IF(LEFT(G261,3)="INC",VLOOKUP(VALUE(RIGHT(G261,3)),#REF!,4,FALSE),IF(LEFT(G261,3)="ELE",VLOOKUP(VALUE(RIGHT(G261,3)),#REF!,4,FALSE),IF(LEFT(G261,3)="CAB",VLOOKUP(VALUE(RIGHT(G261,3)),'ADM-COMP'!B:J,4,FALSE),IF(LEFT(G261,3)="SEG",VLOOKUP(VALUE(RIGHT(G261,3)),#REF!,4,FALSE),IF(LEFT(G261,3)="CLI",VLOOKUP(VALUE(RIGHT(G261,3)),#REF!,4,FALSE),IF(LEFT(G261,4)="IMPL",VLOOKUP(VALUE(RIGHT(G261,3)),#REF!,4,FALSE),IF(LEFT(G261,4)="SPDA",VLOOKUP(VALUE(RIGHT(G261,3)),'SPDA-COMP'!B:J,4,FALSE),IF(LEFT(G261,4)="SDAI",VLOOKUP(VALUE(RIGHT(G261,3)),#REF!,4,FALSE),IF(LEFT(G261,5)="IMPER",VLOOKUP(VALUE(RIGHT(G261,3)),#REF!,4,FALSE),IF(LEFT(G261,5)="LABOR",VLOOKUP(VALUE(RIGHT(G261,6)),#REF!,5,FALSE))))))))))))))))</f>
        <v>#REF!</v>
      </c>
      <c r="C261" s="30" t="e">
        <f>IF(LEFT(G261,3)="ARQ",VLOOKUP(VALUE(RIGHT(G261,3)),#REF!,5,FALSE),IF(LEFT(G261,3)="eqp",VLOOKUP(VALUE(RIGHT(G261,3)),#REF!,5,FALSE),IF(LEFT(G261,3)="SCE",VLOOKUP(VALUE(RIGHT(G261,3)),#REF!,5,FALSE),IF(LEFT(G261,3)="EST",VLOOKUP(VALUE(RIGHT(G261,3)),#REF!,5,FALSE),IF(LEFT(G261,3)="HID",VLOOKUP(VALUE(RIGHT(G261,3)),#REF!,5,FALSE),IF(LEFT(G261,3)="INC",VLOOKUP(VALUE(RIGHT(G261,3)),#REF!,5,FALSE),IF(LEFT(G261,3)="ELE",VLOOKUP(VALUE(RIGHT(G261,3)),#REF!,5,FALSE),IF(LEFT(G261,3)="CAB",VLOOKUP(VALUE(RIGHT(G261,3)),'ADM-COMP'!B:J,5,FALSE),IF(LEFT(G261,3)="SEG",VLOOKUP(VALUE(RIGHT(G261,3)),#REF!,5,FALSE),IF(LEFT(G261,3)="CLI",VLOOKUP(VALUE(RIGHT(G261,3)),#REF!,5,FALSE),IF(LEFT(G261,4)="IMPL",VLOOKUP(VALUE(RIGHT(G261,3)),#REF!,5,FALSE),IF(LEFT(G261,4)="SPDA",VLOOKUP(VALUE(RIGHT(G261,3)),'SPDA-COMP'!B:J,5,FALSE),IF(LEFT(G261,4)="SDAI",VLOOKUP(VALUE(RIGHT(G261,3)),#REF!,5,FALSE),IF(LEFT(G261,5)="IMPER",VLOOKUP(VALUE(RIGHT(G261,3)),#REF!,5,FALSE),IF(LEFT(G261,5)="LABOR",VLOOKUP(VALUE(RIGHT(G261,6)),#REF!,6,FALSE))))))))))))))))</f>
        <v>#REF!</v>
      </c>
      <c r="D261" s="74" t="e">
        <f>ROUND(VLOOKUP(A261,#REF!,8,FALSE),2)</f>
        <v>#REF!</v>
      </c>
      <c r="E261" s="74" t="e">
        <f>IF(LEFT(G261,3)="ARQ",VLOOKUP(VALUE(RIGHT(G261,3)),#REF!,9,FALSE),IF(LEFT(G261,3)="eqp",VLOOKUP(VALUE(RIGHT(G261,3)),#REF!,9,FALSE),IF(LEFT(G261,3)="SCE",VLOOKUP(VALUE(RIGHT(G261,3)),#REF!,9,FALSE),IF(LEFT(G261,3)="EST",VLOOKUP(VALUE(RIGHT(G261,3)),#REF!,9,FALSE),IF(LEFT(G261,3)="HID",VLOOKUP(VALUE(RIGHT(G261,3)),#REF!,9,FALSE),IF(LEFT(G261,3)="INC",VLOOKUP(VALUE(RIGHT(G261,3)),#REF!,9,FALSE),IF(LEFT(G261,3)="ELE",VLOOKUP(VALUE(RIGHT(G261,3)),#REF!,9,FALSE),IF(LEFT(G261,3)="CAB",VLOOKUP(VALUE(RIGHT(G261,3)),'ADM-COMP'!B:J,9,FALSE),IF(LEFT(G261,3)="SEG",VLOOKUP(VALUE(RIGHT(G261,3)),#REF!,9,FALSE),IF(LEFT(G261,3)="CLI",VLOOKUP(VALUE(RIGHT(G261,3)),#REF!,9,FALSE),IF(LEFT(G261,4)="IMPL",VLOOKUP(VALUE(RIGHT(G261,3)),#REF!,9,FALSE),IF(LEFT(G261,4)="SPDA",VLOOKUP(VALUE(RIGHT(G261,3)),'SPDA-COMP'!B:J,9,FALSE),IF(LEFT(G261,4)="SDAI",VLOOKUP(VALUE(RIGHT(G261,3)),#REF!,9,FALSE),IF(LEFT(G261,5)="IMPER",VLOOKUP(VALUE(RIGHT(G261,3)),#REF!,9,FALSE),IF(LEFT(G261,5)="LABOR",VLOOKUP(VALUE(RIGHT(G261,6)),#REF!,4,FALSE))))))))))))))))</f>
        <v>#REF!</v>
      </c>
      <c r="F261" s="31" t="e">
        <f t="shared" si="3"/>
        <v>#REF!</v>
      </c>
      <c r="G261" s="152" t="s">
        <v>735</v>
      </c>
      <c r="H261" s="61"/>
    </row>
    <row r="262" spans="1:8" s="62" customFormat="1" ht="76.5">
      <c r="A262" s="100" t="s">
        <v>1128</v>
      </c>
      <c r="B262" s="29" t="e">
        <f>IF(LEFT(G262,3)="ARQ",VLOOKUP(VALUE(RIGHT(G262,3)),#REF!,4,FALSE),IF(LEFT(G262,3)="SCI",VLOOKUP(VALUE(RIGHT(G262,3)),#REF!,4,FALSE),IF(LEFT(G262,3)="SCE",VLOOKUP(VALUE(RIGHT(G262,3)),#REF!,4,FALSE),IF(LEFT(G262,3)="EST",VLOOKUP(VALUE(RIGHT(G262,3)),#REF!,4,FALSE),IF(LEFT(G262,3)="HID",VLOOKUP(VALUE(RIGHT(G262,3)),#REF!,4,FALSE),IF(LEFT(G262,3)="INC",VLOOKUP(VALUE(RIGHT(G262,3)),#REF!,4,FALSE),IF(LEFT(G262,3)="ELE",VLOOKUP(VALUE(RIGHT(G262,3)),#REF!,4,FALSE),IF(LEFT(G262,3)="CAB",VLOOKUP(VALUE(RIGHT(G262,3)),'ADM-COMP'!B:J,4,FALSE),IF(LEFT(G262,3)="SEG",VLOOKUP(VALUE(RIGHT(G262,3)),#REF!,4,FALSE),IF(LEFT(G262,3)="CLI",VLOOKUP(VALUE(RIGHT(G262,3)),#REF!,4,FALSE),IF(LEFT(G262,4)="IMPL",VLOOKUP(VALUE(RIGHT(G262,3)),#REF!,4,FALSE),IF(LEFT(G262,4)="SPDA",VLOOKUP(VALUE(RIGHT(G262,3)),'SPDA-COMP'!B:J,4,FALSE),IF(LEFT(G262,4)="SDAI",VLOOKUP(VALUE(RIGHT(G262,3)),#REF!,4,FALSE),IF(LEFT(G262,5)="IMPER",VLOOKUP(VALUE(RIGHT(G262,3)),#REF!,4,FALSE),IF(LEFT(G262,5)="LABOR",VLOOKUP(VALUE(RIGHT(G262,6)),#REF!,5,FALSE))))))))))))))))</f>
        <v>#REF!</v>
      </c>
      <c r="C262" s="30" t="e">
        <f>IF(LEFT(G262,3)="ARQ",VLOOKUP(VALUE(RIGHT(G262,3)),#REF!,5,FALSE),IF(LEFT(G262,3)="SCI",VLOOKUP(VALUE(RIGHT(G262,3)),#REF!,5,FALSE),IF(LEFT(G262,3)="SCE",VLOOKUP(VALUE(RIGHT(G262,3)),#REF!,5,FALSE),IF(LEFT(G262,3)="EST",VLOOKUP(VALUE(RIGHT(G262,3)),#REF!,5,FALSE),IF(LEFT(G262,3)="HID",VLOOKUP(VALUE(RIGHT(G262,3)),#REF!,5,FALSE),IF(LEFT(G262,3)="INC",VLOOKUP(VALUE(RIGHT(G262,3)),#REF!,5,FALSE),IF(LEFT(G262,3)="ELE",VLOOKUP(VALUE(RIGHT(G262,3)),#REF!,5,FALSE),IF(LEFT(G262,3)="CAB",VLOOKUP(VALUE(RIGHT(G262,3)),'ADM-COMP'!B:J,5,FALSE),IF(LEFT(G262,3)="SEG",VLOOKUP(VALUE(RIGHT(G262,3)),#REF!,5,FALSE),IF(LEFT(G262,3)="CLI",VLOOKUP(VALUE(RIGHT(G262,3)),#REF!,5,FALSE),IF(LEFT(G262,4)="IMPL",VLOOKUP(VALUE(RIGHT(G262,3)),#REF!,5,FALSE),IF(LEFT(G262,4)="SPDA",VLOOKUP(VALUE(RIGHT(G262,3)),'SPDA-COMP'!B:J,5,FALSE),IF(LEFT(G262,4)="SDAI",VLOOKUP(VALUE(RIGHT(G262,3)),#REF!,5,FALSE),IF(LEFT(G262,5)="IMPER",VLOOKUP(VALUE(RIGHT(G262,3)),#REF!,5,FALSE),IF(LEFT(G262,5)="LABOR",VLOOKUP(VALUE(RIGHT(G262,6)),#REF!,6,FALSE))))))))))))))))</f>
        <v>#REF!</v>
      </c>
      <c r="D262" s="74" t="e">
        <f>ROUND(VLOOKUP(A262,#REF!,8,FALSE),2)</f>
        <v>#REF!</v>
      </c>
      <c r="E262" s="74" t="e">
        <f>IF(LEFT(G262,3)="ARQ",VLOOKUP(VALUE(RIGHT(G262,3)),#REF!,9,FALSE),IF(LEFT(G262,3)="SCI",VLOOKUP(VALUE(RIGHT(G262,3)),#REF!,9,FALSE),IF(LEFT(G262,3)="SCE",VLOOKUP(VALUE(RIGHT(G262,3)),#REF!,9,FALSE),IF(LEFT(G262,3)="EST",VLOOKUP(VALUE(RIGHT(G262,3)),#REF!,9,FALSE),IF(LEFT(G262,3)="HID",VLOOKUP(VALUE(RIGHT(G262,3)),#REF!,9,FALSE),IF(LEFT(G262,3)="INC",VLOOKUP(VALUE(RIGHT(G262,3)),#REF!,9,FALSE),IF(LEFT(G262,3)="ELE",VLOOKUP(VALUE(RIGHT(G262,3)),#REF!,9,FALSE),IF(LEFT(G262,3)="CAB",VLOOKUP(VALUE(RIGHT(G262,3)),'ADM-COMP'!B:J,9,FALSE),IF(LEFT(G262,3)="SEG",VLOOKUP(VALUE(RIGHT(G262,3)),#REF!,9,FALSE),IF(LEFT(G262,3)="CLI",VLOOKUP(VALUE(RIGHT(G262,3)),#REF!,9,FALSE),IF(LEFT(G262,4)="IMPL",VLOOKUP(VALUE(RIGHT(G262,3)),#REF!,9,FALSE),IF(LEFT(G262,4)="SPDA",VLOOKUP(VALUE(RIGHT(G262,3)),'SPDA-COMP'!B:J,9,FALSE),IF(LEFT(G262,4)="SDAI",VLOOKUP(VALUE(RIGHT(G262,3)),#REF!,9,FALSE),IF(LEFT(G262,5)="IMPER",VLOOKUP(VALUE(RIGHT(G262,3)),#REF!,9,FALSE),IF(LEFT(G262,5)="LABOR",VLOOKUP(VALUE(RIGHT(G262,6)),#REF!,4,FALSE))))))))))))))))</f>
        <v>#REF!</v>
      </c>
      <c r="F262" s="31" t="e">
        <f t="shared" ref="F262:F325" si="4">ROUND(D262*E262,2)</f>
        <v>#REF!</v>
      </c>
      <c r="G262" s="152" t="s">
        <v>435</v>
      </c>
      <c r="H262" s="61"/>
    </row>
    <row r="263" spans="1:8" s="62" customFormat="1">
      <c r="A263" s="37" t="s">
        <v>1041</v>
      </c>
      <c r="B263" s="29" t="e">
        <f>IF(LEFT(G263,3)="ARQ",VLOOKUP(VALUE(RIGHT(G263,3)),#REF!,4,FALSE),IF(LEFT(G263,3)="SCI",VLOOKUP(VALUE(RIGHT(G263,3)),#REF!,4,FALSE),IF(LEFT(G263,3)="SCE",VLOOKUP(VALUE(RIGHT(G263,3)),#REF!,4,FALSE),IF(LEFT(G263,3)="EST",VLOOKUP(VALUE(RIGHT(G263,3)),#REF!,4,FALSE),IF(LEFT(G263,3)="HID",VLOOKUP(VALUE(RIGHT(G263,3)),#REF!,4,FALSE),IF(LEFT(G263,3)="INC",VLOOKUP(VALUE(RIGHT(G263,3)),#REF!,4,FALSE),IF(LEFT(G263,3)="ELE",VLOOKUP(VALUE(RIGHT(G263,3)),#REF!,4,FALSE),IF(LEFT(G263,3)="CAB",VLOOKUP(VALUE(RIGHT(G263,3)),'ADM-COMP'!B:J,4,FALSE),IF(LEFT(G263,3)="SEG",VLOOKUP(VALUE(RIGHT(G263,3)),#REF!,4,FALSE),IF(LEFT(G263,3)="CLI",VLOOKUP(VALUE(RIGHT(G263,3)),#REF!,4,FALSE),IF(LEFT(G263,4)="IMPL",VLOOKUP(VALUE(RIGHT(G263,3)),#REF!,4,FALSE),IF(LEFT(G263,4)="SPDA",VLOOKUP(VALUE(RIGHT(G263,3)),'SPDA-COMP'!B:J,4,FALSE),IF(LEFT(G263,4)="SDAI",VLOOKUP(VALUE(RIGHT(G263,3)),#REF!,4,FALSE),IF(LEFT(G263,5)="IMPER",VLOOKUP(VALUE(RIGHT(G263,3)),#REF!,4,FALSE),IF(LEFT(G263,5)="LABOR",VLOOKUP(VALUE(RIGHT(G263,6)),#REF!,5,FALSE))))))))))))))))</f>
        <v>#REF!</v>
      </c>
      <c r="C263" s="30" t="e">
        <f>IF(LEFT(G263,3)="ARQ",VLOOKUP(VALUE(RIGHT(G263,3)),#REF!,5,FALSE),IF(LEFT(G263,3)="SCI",VLOOKUP(VALUE(RIGHT(G263,3)),#REF!,5,FALSE),IF(LEFT(G263,3)="SCE",VLOOKUP(VALUE(RIGHT(G263,3)),#REF!,5,FALSE),IF(LEFT(G263,3)="EST",VLOOKUP(VALUE(RIGHT(G263,3)),#REF!,5,FALSE),IF(LEFT(G263,3)="HID",VLOOKUP(VALUE(RIGHT(G263,3)),#REF!,5,FALSE),IF(LEFT(G263,3)="INC",VLOOKUP(VALUE(RIGHT(G263,3)),#REF!,5,FALSE),IF(LEFT(G263,3)="ELE",VLOOKUP(VALUE(RIGHT(G263,3)),#REF!,5,FALSE),IF(LEFT(G263,3)="CAB",VLOOKUP(VALUE(RIGHT(G263,3)),'ADM-COMP'!B:J,5,FALSE),IF(LEFT(G263,3)="SEG",VLOOKUP(VALUE(RIGHT(G263,3)),#REF!,5,FALSE),IF(LEFT(G263,3)="CLI",VLOOKUP(VALUE(RIGHT(G263,3)),#REF!,5,FALSE),IF(LEFT(G263,4)="IMPL",VLOOKUP(VALUE(RIGHT(G263,3)),#REF!,5,FALSE),IF(LEFT(G263,4)="SPDA",VLOOKUP(VALUE(RIGHT(G263,3)),'SPDA-COMP'!B:J,5,FALSE),IF(LEFT(G263,4)="SDAI",VLOOKUP(VALUE(RIGHT(G263,3)),#REF!,5,FALSE),IF(LEFT(G263,5)="IMPER",VLOOKUP(VALUE(RIGHT(G263,3)),#REF!,5,FALSE),IF(LEFT(G263,5)="LABOR",VLOOKUP(VALUE(RIGHT(G263,6)),#REF!,6,FALSE))))))))))))))))</f>
        <v>#REF!</v>
      </c>
      <c r="D263" s="74" t="e">
        <f>ROUND(VLOOKUP(A263,#REF!,8,FALSE),2)</f>
        <v>#REF!</v>
      </c>
      <c r="E263" s="74" t="e">
        <f>IF(LEFT(G263,3)="ARQ",VLOOKUP(VALUE(RIGHT(G263,3)),#REF!,9,FALSE),IF(LEFT(G263,3)="SCI",VLOOKUP(VALUE(RIGHT(G263,3)),#REF!,9,FALSE),IF(LEFT(G263,3)="SCE",VLOOKUP(VALUE(RIGHT(G263,3)),#REF!,9,FALSE),IF(LEFT(G263,3)="EST",VLOOKUP(VALUE(RIGHT(G263,3)),#REF!,9,FALSE),IF(LEFT(G263,3)="HID",VLOOKUP(VALUE(RIGHT(G263,3)),#REF!,9,FALSE),IF(LEFT(G263,3)="INC",VLOOKUP(VALUE(RIGHT(G263,3)),#REF!,9,FALSE),IF(LEFT(G263,3)="ELE",VLOOKUP(VALUE(RIGHT(G263,3)),#REF!,9,FALSE),IF(LEFT(G263,3)="CAB",VLOOKUP(VALUE(RIGHT(G263,3)),'ADM-COMP'!B:J,9,FALSE),IF(LEFT(G263,3)="SEG",VLOOKUP(VALUE(RIGHT(G263,3)),#REF!,9,FALSE),IF(LEFT(G263,3)="CLI",VLOOKUP(VALUE(RIGHT(G263,3)),#REF!,9,FALSE),IF(LEFT(G263,4)="IMPL",VLOOKUP(VALUE(RIGHT(G263,3)),#REF!,9,FALSE),IF(LEFT(G263,4)="SPDA",VLOOKUP(VALUE(RIGHT(G263,3)),'SPDA-COMP'!B:J,9,FALSE),IF(LEFT(G263,4)="SDAI",VLOOKUP(VALUE(RIGHT(G263,3)),#REF!,9,FALSE),IF(LEFT(G263,5)="IMPER",VLOOKUP(VALUE(RIGHT(G263,3)),#REF!,9,FALSE),IF(LEFT(G263,5)="LABOR",VLOOKUP(VALUE(RIGHT(G263,6)),#REF!,4,FALSE))))))))))))))))</f>
        <v>#REF!</v>
      </c>
      <c r="F263" s="31" t="e">
        <f t="shared" si="4"/>
        <v>#REF!</v>
      </c>
      <c r="G263" s="152" t="s">
        <v>1030</v>
      </c>
      <c r="H263" s="61"/>
    </row>
    <row r="264" spans="1:8" s="62" customFormat="1">
      <c r="A264" s="37" t="s">
        <v>1332</v>
      </c>
      <c r="B264" s="29" t="e">
        <f>IF(LEFT(G264,3)="ARQ",VLOOKUP(VALUE(RIGHT(G264,3)),#REF!,4,FALSE),IF(LEFT(G264,3)="SCI",VLOOKUP(VALUE(RIGHT(G264,3)),#REF!,4,FALSE),IF(LEFT(G264,3)="SCE",VLOOKUP(VALUE(RIGHT(G264,3)),#REF!,4,FALSE),IF(LEFT(G264,3)="EST",VLOOKUP(VALUE(RIGHT(G264,3)),#REF!,4,FALSE),IF(LEFT(G264,3)="HID",VLOOKUP(VALUE(RIGHT(G264,3)),#REF!,4,FALSE),IF(LEFT(G264,3)="INC",VLOOKUP(VALUE(RIGHT(G264,3)),#REF!,4,FALSE),IF(LEFT(G264,3)="ELE",VLOOKUP(VALUE(RIGHT(G264,3)),#REF!,4,FALSE),IF(LEFT(G264,3)="CAB",VLOOKUP(VALUE(RIGHT(G264,3)),'ADM-COMP'!B:J,4,FALSE),IF(LEFT(G264,3)="SEG",VLOOKUP(VALUE(RIGHT(G264,3)),#REF!,4,FALSE),IF(LEFT(G264,3)="CLI",VLOOKUP(VALUE(RIGHT(G264,3)),#REF!,4,FALSE),IF(LEFT(G264,4)="IMPL",VLOOKUP(VALUE(RIGHT(G264,3)),#REF!,4,FALSE),IF(LEFT(G264,4)="SPDA",VLOOKUP(VALUE(RIGHT(G264,3)),'SPDA-COMP'!B:J,4,FALSE),IF(LEFT(G264,4)="SDAI",VLOOKUP(VALUE(RIGHT(G264,3)),#REF!,4,FALSE),IF(LEFT(G264,5)="IMPER",VLOOKUP(VALUE(RIGHT(G264,3)),#REF!,4,FALSE),IF(LEFT(G264,5)="LABOR",VLOOKUP(VALUE(RIGHT(G264,6)),#REF!,5,FALSE))))))))))))))))</f>
        <v>#REF!</v>
      </c>
      <c r="C264" s="30" t="e">
        <f>IF(LEFT(G264,3)="ARQ",VLOOKUP(VALUE(RIGHT(G264,3)),#REF!,5,FALSE),IF(LEFT(G264,3)="SCI",VLOOKUP(VALUE(RIGHT(G264,3)),#REF!,5,FALSE),IF(LEFT(G264,3)="SCE",VLOOKUP(VALUE(RIGHT(G264,3)),#REF!,5,FALSE),IF(LEFT(G264,3)="EST",VLOOKUP(VALUE(RIGHT(G264,3)),#REF!,5,FALSE),IF(LEFT(G264,3)="HID",VLOOKUP(VALUE(RIGHT(G264,3)),#REF!,5,FALSE),IF(LEFT(G264,3)="INC",VLOOKUP(VALUE(RIGHT(G264,3)),#REF!,5,FALSE),IF(LEFT(G264,3)="ELE",VLOOKUP(VALUE(RIGHT(G264,3)),#REF!,5,FALSE),IF(LEFT(G264,3)="CAB",VLOOKUP(VALUE(RIGHT(G264,3)),'ADM-COMP'!B:J,5,FALSE),IF(LEFT(G264,3)="SEG",VLOOKUP(VALUE(RIGHT(G264,3)),#REF!,5,FALSE),IF(LEFT(G264,3)="CLI",VLOOKUP(VALUE(RIGHT(G264,3)),#REF!,5,FALSE),IF(LEFT(G264,4)="IMPL",VLOOKUP(VALUE(RIGHT(G264,3)),#REF!,5,FALSE),IF(LEFT(G264,4)="SPDA",VLOOKUP(VALUE(RIGHT(G264,3)),'SPDA-COMP'!B:J,5,FALSE),IF(LEFT(G264,4)="SDAI",VLOOKUP(VALUE(RIGHT(G264,3)),#REF!,5,FALSE),IF(LEFT(G264,5)="IMPER",VLOOKUP(VALUE(RIGHT(G264,3)),#REF!,5,FALSE),IF(LEFT(G264,5)="LABOR",VLOOKUP(VALUE(RIGHT(G264,6)),#REF!,6,FALSE))))))))))))))))</f>
        <v>#REF!</v>
      </c>
      <c r="D264" s="74" t="e">
        <f>ROUND(VLOOKUP(A264,#REF!,8,FALSE),2)</f>
        <v>#REF!</v>
      </c>
      <c r="E264" s="74" t="e">
        <f>IF(LEFT(G264,3)="ARQ",VLOOKUP(VALUE(RIGHT(G264,3)),#REF!,9,FALSE),IF(LEFT(G264,3)="SCI",VLOOKUP(VALUE(RIGHT(G264,3)),#REF!,9,FALSE),IF(LEFT(G264,3)="SCE",VLOOKUP(VALUE(RIGHT(G264,3)),#REF!,9,FALSE),IF(LEFT(G264,3)="EST",VLOOKUP(VALUE(RIGHT(G264,3)),#REF!,9,FALSE),IF(LEFT(G264,3)="HID",VLOOKUP(VALUE(RIGHT(G264,3)),#REF!,9,FALSE),IF(LEFT(G264,3)="INC",VLOOKUP(VALUE(RIGHT(G264,3)),#REF!,9,FALSE),IF(LEFT(G264,3)="ELE",VLOOKUP(VALUE(RIGHT(G264,3)),#REF!,9,FALSE),IF(LEFT(G264,3)="CAB",VLOOKUP(VALUE(RIGHT(G264,3)),'ADM-COMP'!B:J,9,FALSE),IF(LEFT(G264,3)="SEG",VLOOKUP(VALUE(RIGHT(G264,3)),#REF!,9,FALSE),IF(LEFT(G264,3)="CLI",VLOOKUP(VALUE(RIGHT(G264,3)),#REF!,9,FALSE),IF(LEFT(G264,4)="IMPL",VLOOKUP(VALUE(RIGHT(G264,3)),#REF!,9,FALSE),IF(LEFT(G264,4)="SPDA",VLOOKUP(VALUE(RIGHT(G264,3)),'SPDA-COMP'!B:J,9,FALSE),IF(LEFT(G264,4)="SDAI",VLOOKUP(VALUE(RIGHT(G264,3)),#REF!,9,FALSE),IF(LEFT(G264,5)="IMPER",VLOOKUP(VALUE(RIGHT(G264,3)),#REF!,9,FALSE),IF(LEFT(G264,5)="LABOR",VLOOKUP(VALUE(RIGHT(G264,6)),#REF!,4,FALSE))))))))))))))))</f>
        <v>#REF!</v>
      </c>
      <c r="F264" s="31" t="e">
        <f t="shared" si="4"/>
        <v>#REF!</v>
      </c>
      <c r="G264" s="152" t="s">
        <v>1350</v>
      </c>
      <c r="H264" s="61"/>
    </row>
    <row r="265" spans="1:8" s="62" customFormat="1">
      <c r="A265" s="85" t="s">
        <v>900</v>
      </c>
      <c r="B265" s="29" t="e">
        <f>IF(LEFT(G265,3)="ARQ",VLOOKUP(VALUE(RIGHT(G265,3)),#REF!,4,FALSE),IF(LEFT(G265,3)="SCI",VLOOKUP(VALUE(RIGHT(G265,3)),#REF!,4,FALSE),IF(LEFT(G265,3)="SCE",VLOOKUP(VALUE(RIGHT(G265,3)),#REF!,4,FALSE),IF(LEFT(G265,3)="EST",VLOOKUP(VALUE(RIGHT(G265,3)),#REF!,4,FALSE),IF(LEFT(G265,3)="HID",VLOOKUP(VALUE(RIGHT(G265,3)),#REF!,4,FALSE),IF(LEFT(G265,3)="INC",VLOOKUP(VALUE(RIGHT(G265,3)),#REF!,4,FALSE),IF(LEFT(G265,3)="ELE",VLOOKUP(VALUE(RIGHT(G265,3)),#REF!,4,FALSE),IF(LEFT(G265,3)="CAB",VLOOKUP(VALUE(RIGHT(G265,3)),'ADM-COMP'!B:J,4,FALSE),IF(LEFT(G265,3)="SEG",VLOOKUP(VALUE(RIGHT(G265,3)),#REF!,4,FALSE),IF(LEFT(G265,3)="CLI",VLOOKUP(VALUE(RIGHT(G265,3)),#REF!,4,FALSE),IF(LEFT(G265,4)="IMPL",VLOOKUP(VALUE(RIGHT(G265,3)),#REF!,4,FALSE),IF(LEFT(G265,4)="SPDA",VLOOKUP(VALUE(RIGHT(G265,3)),'SPDA-COMP'!B:J,4,FALSE),IF(LEFT(G265,4)="SDAI",VLOOKUP(VALUE(RIGHT(G265,3)),#REF!,4,FALSE),IF(LEFT(G265,5)="IMPER",VLOOKUP(VALUE(RIGHT(G265,3)),#REF!,4,FALSE),IF(LEFT(G265,5)="LABOR",VLOOKUP(VALUE(RIGHT(G265,6)),#REF!,5,FALSE))))))))))))))))</f>
        <v>#REF!</v>
      </c>
      <c r="C265" s="30" t="e">
        <f>IF(LEFT(G265,3)="ARQ",VLOOKUP(VALUE(RIGHT(G265,3)),#REF!,5,FALSE),IF(LEFT(G265,3)="SCI",VLOOKUP(VALUE(RIGHT(G265,3)),#REF!,5,FALSE),IF(LEFT(G265,3)="SCE",VLOOKUP(VALUE(RIGHT(G265,3)),#REF!,5,FALSE),IF(LEFT(G265,3)="EST",VLOOKUP(VALUE(RIGHT(G265,3)),#REF!,5,FALSE),IF(LEFT(G265,3)="HID",VLOOKUP(VALUE(RIGHT(G265,3)),#REF!,5,FALSE),IF(LEFT(G265,3)="INC",VLOOKUP(VALUE(RIGHT(G265,3)),#REF!,5,FALSE),IF(LEFT(G265,3)="ELE",VLOOKUP(VALUE(RIGHT(G265,3)),#REF!,5,FALSE),IF(LEFT(G265,3)="CAB",VLOOKUP(VALUE(RIGHT(G265,3)),'ADM-COMP'!B:J,5,FALSE),IF(LEFT(G265,3)="SEG",VLOOKUP(VALUE(RIGHT(G265,3)),#REF!,5,FALSE),IF(LEFT(G265,3)="CLI",VLOOKUP(VALUE(RIGHT(G265,3)),#REF!,5,FALSE),IF(LEFT(G265,4)="IMPL",VLOOKUP(VALUE(RIGHT(G265,3)),#REF!,5,FALSE),IF(LEFT(G265,4)="SPDA",VLOOKUP(VALUE(RIGHT(G265,3)),'SPDA-COMP'!B:J,5,FALSE),IF(LEFT(G265,4)="SDAI",VLOOKUP(VALUE(RIGHT(G265,3)),#REF!,5,FALSE),IF(LEFT(G265,5)="IMPER",VLOOKUP(VALUE(RIGHT(G265,3)),#REF!,5,FALSE),IF(LEFT(G265,5)="LABOR",VLOOKUP(VALUE(RIGHT(G265,6)),#REF!,6,FALSE))))))))))))))))</f>
        <v>#REF!</v>
      </c>
      <c r="D265" s="74" t="e">
        <f>ROUND(VLOOKUP(A265,#REF!,8,FALSE),2)</f>
        <v>#REF!</v>
      </c>
      <c r="E265" s="74" t="e">
        <f>IF(LEFT(G265,3)="ARQ",VLOOKUP(VALUE(RIGHT(G265,3)),#REF!,9,FALSE),IF(LEFT(G265,3)="SCI",VLOOKUP(VALUE(RIGHT(G265,3)),#REF!,9,FALSE),IF(LEFT(G265,3)="SCE",VLOOKUP(VALUE(RIGHT(G265,3)),#REF!,9,FALSE),IF(LEFT(G265,3)="EST",VLOOKUP(VALUE(RIGHT(G265,3)),#REF!,9,FALSE),IF(LEFT(G265,3)="HID",VLOOKUP(VALUE(RIGHT(G265,3)),#REF!,9,FALSE),IF(LEFT(G265,3)="INC",VLOOKUP(VALUE(RIGHT(G265,3)),#REF!,9,FALSE),IF(LEFT(G265,3)="ELE",VLOOKUP(VALUE(RIGHT(G265,3)),#REF!,9,FALSE),IF(LEFT(G265,3)="CAB",VLOOKUP(VALUE(RIGHT(G265,3)),'ADM-COMP'!B:J,9,FALSE),IF(LEFT(G265,3)="SEG",VLOOKUP(VALUE(RIGHT(G265,3)),#REF!,9,FALSE),IF(LEFT(G265,3)="CLI",VLOOKUP(VALUE(RIGHT(G265,3)),#REF!,9,FALSE),IF(LEFT(G265,4)="IMPL",VLOOKUP(VALUE(RIGHT(G265,3)),#REF!,9,FALSE),IF(LEFT(G265,4)="SPDA",VLOOKUP(VALUE(RIGHT(G265,3)),'SPDA-COMP'!B:J,9,FALSE),IF(LEFT(G265,4)="SDAI",VLOOKUP(VALUE(RIGHT(G265,3)),#REF!,9,FALSE),IF(LEFT(G265,5)="IMPER",VLOOKUP(VALUE(RIGHT(G265,3)),#REF!,9,FALSE),IF(LEFT(G265,5)="LABOR",VLOOKUP(VALUE(RIGHT(G265,6)),#REF!,4,FALSE))))))))))))))))</f>
        <v>#REF!</v>
      </c>
      <c r="F265" s="31" t="e">
        <f t="shared" si="4"/>
        <v>#REF!</v>
      </c>
      <c r="G265" s="84" t="s">
        <v>968</v>
      </c>
      <c r="H265" s="61"/>
    </row>
    <row r="266" spans="1:8" s="62" customFormat="1">
      <c r="A266" s="140" t="s">
        <v>406</v>
      </c>
      <c r="B266" s="29" t="e">
        <f>IF(LEFT(G266,3)="ARQ",VLOOKUP(VALUE(RIGHT(G266,3)),#REF!,4,FALSE),IF(LEFT(G266,3)="SCI",VLOOKUP(VALUE(RIGHT(G266,3)),#REF!,4,FALSE),IF(LEFT(G266,3)="SCE",VLOOKUP(VALUE(RIGHT(G266,3)),#REF!,4,FALSE),IF(LEFT(G266,3)="EST",VLOOKUP(VALUE(RIGHT(G266,3)),#REF!,4,FALSE),IF(LEFT(G266,3)="HID",VLOOKUP(VALUE(RIGHT(G266,3)),#REF!,4,FALSE),IF(LEFT(G266,3)="INC",VLOOKUP(VALUE(RIGHT(G266,3)),#REF!,4,FALSE),IF(LEFT(G266,3)="ELE",VLOOKUP(VALUE(RIGHT(G266,3)),#REF!,4,FALSE),IF(LEFT(G266,3)="CAB",VLOOKUP(VALUE(RIGHT(G266,3)),'ADM-COMP'!B:J,4,FALSE),IF(LEFT(G266,3)="SEG",VLOOKUP(VALUE(RIGHT(G266,3)),#REF!,4,FALSE),IF(LEFT(G266,3)="CLI",VLOOKUP(VALUE(RIGHT(G266,3)),#REF!,4,FALSE),IF(LEFT(G266,4)="IMPL",VLOOKUP(VALUE(RIGHT(G266,3)),#REF!,4,FALSE),IF(LEFT(G266,4)="SPDA",VLOOKUP(VALUE(RIGHT(G266,3)),'SPDA-COMP'!B:J,4,FALSE),IF(LEFT(G266,4)="SDAI",VLOOKUP(VALUE(RIGHT(G266,3)),#REF!,4,FALSE),IF(LEFT(G266,5)="IMPER",VLOOKUP(VALUE(RIGHT(G266,3)),#REF!,4,FALSE),IF(LEFT(G266,5)="LABOR",VLOOKUP(VALUE(RIGHT(G266,6)),#REF!,5,FALSE))))))))))))))))</f>
        <v>#REF!</v>
      </c>
      <c r="C266" s="30" t="e">
        <f>IF(LEFT(G266,3)="ARQ",VLOOKUP(VALUE(RIGHT(G266,3)),#REF!,5,FALSE),IF(LEFT(G266,3)="SCI",VLOOKUP(VALUE(RIGHT(G266,3)),#REF!,5,FALSE),IF(LEFT(G266,3)="SCE",VLOOKUP(VALUE(RIGHT(G266,3)),#REF!,5,FALSE),IF(LEFT(G266,3)="EST",VLOOKUP(VALUE(RIGHT(G266,3)),#REF!,5,FALSE),IF(LEFT(G266,3)="HID",VLOOKUP(VALUE(RIGHT(G266,3)),#REF!,5,FALSE),IF(LEFT(G266,3)="INC",VLOOKUP(VALUE(RIGHT(G266,3)),#REF!,5,FALSE),IF(LEFT(G266,3)="ELE",VLOOKUP(VALUE(RIGHT(G266,3)),#REF!,5,FALSE),IF(LEFT(G266,3)="CAB",VLOOKUP(VALUE(RIGHT(G266,3)),'ADM-COMP'!B:J,5,FALSE),IF(LEFT(G266,3)="SEG",VLOOKUP(VALUE(RIGHT(G266,3)),#REF!,5,FALSE),IF(LEFT(G266,3)="CLI",VLOOKUP(VALUE(RIGHT(G266,3)),#REF!,5,FALSE),IF(LEFT(G266,4)="IMPL",VLOOKUP(VALUE(RIGHT(G266,3)),#REF!,5,FALSE),IF(LEFT(G266,4)="SPDA",VLOOKUP(VALUE(RIGHT(G266,3)),'SPDA-COMP'!B:J,5,FALSE),IF(LEFT(G266,4)="SDAI",VLOOKUP(VALUE(RIGHT(G266,3)),#REF!,5,FALSE),IF(LEFT(G266,5)="IMPER",VLOOKUP(VALUE(RIGHT(G266,3)),#REF!,5,FALSE),IF(LEFT(G266,5)="LABOR",VLOOKUP(VALUE(RIGHT(G266,6)),#REF!,6,FALSE))))))))))))))))</f>
        <v>#REF!</v>
      </c>
      <c r="D266" s="74" t="e">
        <f>ROUND(VLOOKUP(A266,#REF!,8,FALSE),2)</f>
        <v>#REF!</v>
      </c>
      <c r="E266" s="74" t="e">
        <f>IF(LEFT(G266,3)="ARQ",VLOOKUP(VALUE(RIGHT(G266,3)),#REF!,9,FALSE),IF(LEFT(G266,3)="SCI",VLOOKUP(VALUE(RIGHT(G266,3)),#REF!,9,FALSE),IF(LEFT(G266,3)="SCE",VLOOKUP(VALUE(RIGHT(G266,3)),#REF!,9,FALSE),IF(LEFT(G266,3)="EST",VLOOKUP(VALUE(RIGHT(G266,3)),#REF!,9,FALSE),IF(LEFT(G266,3)="HID",VLOOKUP(VALUE(RIGHT(G266,3)),#REF!,9,FALSE),IF(LEFT(G266,3)="INC",VLOOKUP(VALUE(RIGHT(G266,3)),#REF!,9,FALSE),IF(LEFT(G266,3)="ELE",VLOOKUP(VALUE(RIGHT(G266,3)),#REF!,9,FALSE),IF(LEFT(G266,3)="CAB",VLOOKUP(VALUE(RIGHT(G266,3)),'ADM-COMP'!B:J,9,FALSE),IF(LEFT(G266,3)="SEG",VLOOKUP(VALUE(RIGHT(G266,3)),#REF!,9,FALSE),IF(LEFT(G266,3)="CLI",VLOOKUP(VALUE(RIGHT(G266,3)),#REF!,9,FALSE),IF(LEFT(G266,4)="IMPL",VLOOKUP(VALUE(RIGHT(G266,3)),#REF!,9,FALSE),IF(LEFT(G266,4)="SPDA",VLOOKUP(VALUE(RIGHT(G266,3)),'SPDA-COMP'!B:J,9,FALSE),IF(LEFT(G266,4)="SDAI",VLOOKUP(VALUE(RIGHT(G266,3)),#REF!,9,FALSE),IF(LEFT(G266,5)="IMPER",VLOOKUP(VALUE(RIGHT(G266,3)),#REF!,9,FALSE),IF(LEFT(G266,5)="LABOR",VLOOKUP(VALUE(RIGHT(G266,6)),#REF!,4,FALSE))))))))))))))))</f>
        <v>#REF!</v>
      </c>
      <c r="F266" s="31" t="e">
        <f t="shared" si="4"/>
        <v>#REF!</v>
      </c>
      <c r="G266" s="152" t="s">
        <v>1082</v>
      </c>
      <c r="H266" s="61"/>
    </row>
    <row r="267" spans="1:8" s="62" customFormat="1">
      <c r="A267" s="85" t="s">
        <v>876</v>
      </c>
      <c r="B267" s="29" t="e">
        <f>IF(LEFT(G267,3)="ARQ",VLOOKUP(VALUE(RIGHT(G267,3)),#REF!,4,FALSE),IF(LEFT(G267,3)="SCI",VLOOKUP(VALUE(RIGHT(G267,3)),#REF!,4,FALSE),IF(LEFT(G267,3)="SCE",VLOOKUP(VALUE(RIGHT(G267,3)),#REF!,4,FALSE),IF(LEFT(G267,3)="EST",VLOOKUP(VALUE(RIGHT(G267,3)),#REF!,4,FALSE),IF(LEFT(G267,3)="HID",VLOOKUP(VALUE(RIGHT(G267,3)),#REF!,4,FALSE),IF(LEFT(G267,3)="INC",VLOOKUP(VALUE(RIGHT(G267,3)),#REF!,4,FALSE),IF(LEFT(G267,3)="ELE",VLOOKUP(VALUE(RIGHT(G267,3)),#REF!,4,FALSE),IF(LEFT(G267,3)="CAB",VLOOKUP(VALUE(RIGHT(G267,3)),'ADM-COMP'!B:J,4,FALSE),IF(LEFT(G267,3)="SEG",VLOOKUP(VALUE(RIGHT(G267,3)),#REF!,4,FALSE),IF(LEFT(G267,3)="CLI",VLOOKUP(VALUE(RIGHT(G267,3)),#REF!,4,FALSE),IF(LEFT(G267,4)="IMPL",VLOOKUP(VALUE(RIGHT(G267,3)),#REF!,4,FALSE),IF(LEFT(G267,4)="SPDA",VLOOKUP(VALUE(RIGHT(G267,3)),'SPDA-COMP'!B:J,4,FALSE),IF(LEFT(G267,4)="SDAI",VLOOKUP(VALUE(RIGHT(G267,3)),#REF!,4,FALSE),IF(LEFT(G267,5)="IMPER",VLOOKUP(VALUE(RIGHT(G267,3)),#REF!,4,FALSE),IF(LEFT(G267,5)="LABOR",VLOOKUP(VALUE(RIGHT(G267,6)),#REF!,5,FALSE))))))))))))))))</f>
        <v>#REF!</v>
      </c>
      <c r="C267" s="30" t="e">
        <f>IF(LEFT(G267,3)="ARQ",VLOOKUP(VALUE(RIGHT(G267,3)),#REF!,5,FALSE),IF(LEFT(G267,3)="SCI",VLOOKUP(VALUE(RIGHT(G267,3)),#REF!,5,FALSE),IF(LEFT(G267,3)="SCE",VLOOKUP(VALUE(RIGHT(G267,3)),#REF!,5,FALSE),IF(LEFT(G267,3)="EST",VLOOKUP(VALUE(RIGHT(G267,3)),#REF!,5,FALSE),IF(LEFT(G267,3)="HID",VLOOKUP(VALUE(RIGHT(G267,3)),#REF!,5,FALSE),IF(LEFT(G267,3)="INC",VLOOKUP(VALUE(RIGHT(G267,3)),#REF!,5,FALSE),IF(LEFT(G267,3)="ELE",VLOOKUP(VALUE(RIGHT(G267,3)),#REF!,5,FALSE),IF(LEFT(G267,3)="CAB",VLOOKUP(VALUE(RIGHT(G267,3)),'ADM-COMP'!B:J,5,FALSE),IF(LEFT(G267,3)="SEG",VLOOKUP(VALUE(RIGHT(G267,3)),#REF!,5,FALSE),IF(LEFT(G267,3)="CLI",VLOOKUP(VALUE(RIGHT(G267,3)),#REF!,5,FALSE),IF(LEFT(G267,4)="IMPL",VLOOKUP(VALUE(RIGHT(G267,3)),#REF!,5,FALSE),IF(LEFT(G267,4)="SPDA",VLOOKUP(VALUE(RIGHT(G267,3)),'SPDA-COMP'!B:J,5,FALSE),IF(LEFT(G267,4)="SDAI",VLOOKUP(VALUE(RIGHT(G267,3)),#REF!,5,FALSE),IF(LEFT(G267,5)="IMPER",VLOOKUP(VALUE(RIGHT(G267,3)),#REF!,5,FALSE),IF(LEFT(G267,5)="LABOR",VLOOKUP(VALUE(RIGHT(G267,6)),#REF!,6,FALSE))))))))))))))))</f>
        <v>#REF!</v>
      </c>
      <c r="D267" s="74" t="e">
        <f>ROUND(VLOOKUP(A267,#REF!,8,FALSE),2)</f>
        <v>#REF!</v>
      </c>
      <c r="E267" s="74" t="e">
        <f>IF(LEFT(G267,3)="ARQ",VLOOKUP(VALUE(RIGHT(G267,3)),#REF!,9,FALSE),IF(LEFT(G267,3)="SCI",VLOOKUP(VALUE(RIGHT(G267,3)),#REF!,9,FALSE),IF(LEFT(G267,3)="SCE",VLOOKUP(VALUE(RIGHT(G267,3)),#REF!,9,FALSE),IF(LEFT(G267,3)="EST",VLOOKUP(VALUE(RIGHT(G267,3)),#REF!,9,FALSE),IF(LEFT(G267,3)="HID",VLOOKUP(VALUE(RIGHT(G267,3)),#REF!,9,FALSE),IF(LEFT(G267,3)="INC",VLOOKUP(VALUE(RIGHT(G267,3)),#REF!,9,FALSE),IF(LEFT(G267,3)="ELE",VLOOKUP(VALUE(RIGHT(G267,3)),#REF!,9,FALSE),IF(LEFT(G267,3)="CAB",VLOOKUP(VALUE(RIGHT(G267,3)),'ADM-COMP'!B:J,9,FALSE),IF(LEFT(G267,3)="SEG",VLOOKUP(VALUE(RIGHT(G267,3)),#REF!,9,FALSE),IF(LEFT(G267,3)="CLI",VLOOKUP(VALUE(RIGHT(G267,3)),#REF!,9,FALSE),IF(LEFT(G267,4)="IMPL",VLOOKUP(VALUE(RIGHT(G267,3)),#REF!,9,FALSE),IF(LEFT(G267,4)="SPDA",VLOOKUP(VALUE(RIGHT(G267,3)),'SPDA-COMP'!B:J,9,FALSE),IF(LEFT(G267,4)="SDAI",VLOOKUP(VALUE(RIGHT(G267,3)),#REF!,9,FALSE),IF(LEFT(G267,5)="IMPER",VLOOKUP(VALUE(RIGHT(G267,3)),#REF!,9,FALSE),IF(LEFT(G267,5)="LABOR",VLOOKUP(VALUE(RIGHT(G267,6)),#REF!,4,FALSE))))))))))))))))</f>
        <v>#REF!</v>
      </c>
      <c r="F267" s="31" t="e">
        <f t="shared" si="4"/>
        <v>#REF!</v>
      </c>
      <c r="G267" s="84" t="s">
        <v>950</v>
      </c>
      <c r="H267" s="61"/>
    </row>
    <row r="268" spans="1:8" s="62" customFormat="1" ht="38.25">
      <c r="A268" s="85" t="s">
        <v>1119</v>
      </c>
      <c r="B268" s="29" t="e">
        <f>IF(LEFT(G268,3)="ARQ",VLOOKUP(VALUE(RIGHT(G268,3)),#REF!,4,FALSE),IF(LEFT(G268,3)="SCI",VLOOKUP(VALUE(RIGHT(G268,3)),#REF!,4,FALSE),IF(LEFT(G268,3)="SCE",VLOOKUP(VALUE(RIGHT(G268,3)),#REF!,4,FALSE),IF(LEFT(G268,3)="EST",VLOOKUP(VALUE(RIGHT(G268,3)),#REF!,4,FALSE),IF(LEFT(G268,3)="HID",VLOOKUP(VALUE(RIGHT(G268,3)),#REF!,4,FALSE),IF(LEFT(G268,3)="INC",VLOOKUP(VALUE(RIGHT(G268,3)),#REF!,4,FALSE),IF(LEFT(G268,3)="ELE",VLOOKUP(VALUE(RIGHT(G268,3)),#REF!,4,FALSE),IF(LEFT(G268,3)="CAB",VLOOKUP(VALUE(RIGHT(G268,3)),'ADM-COMP'!B:J,4,FALSE),IF(LEFT(G268,3)="SEG",VLOOKUP(VALUE(RIGHT(G268,3)),#REF!,4,FALSE),IF(LEFT(G268,3)="CLI",VLOOKUP(VALUE(RIGHT(G268,3)),#REF!,4,FALSE),IF(LEFT(G268,4)="IMPL",VLOOKUP(VALUE(RIGHT(G268,3)),#REF!,4,FALSE),IF(LEFT(G268,4)="SPDA",VLOOKUP(VALUE(RIGHT(G268,3)),'SPDA-COMP'!B:J,4,FALSE),IF(LEFT(G268,4)="SDAI",VLOOKUP(VALUE(RIGHT(G268,3)),#REF!,4,FALSE),IF(LEFT(G268,5)="IMPER",VLOOKUP(VALUE(RIGHT(G268,3)),#REF!,4,FALSE),IF(LEFT(G268,5)="LABOR",VLOOKUP(VALUE(RIGHT(G268,6)),#REF!,5,FALSE))))))))))))))))</f>
        <v>#REF!</v>
      </c>
      <c r="C268" s="30" t="e">
        <f>IF(LEFT(G268,3)="ARQ",VLOOKUP(VALUE(RIGHT(G268,3)),#REF!,5,FALSE),IF(LEFT(G268,3)="SCI",VLOOKUP(VALUE(RIGHT(G268,3)),#REF!,5,FALSE),IF(LEFT(G268,3)="SCE",VLOOKUP(VALUE(RIGHT(G268,3)),#REF!,5,FALSE),IF(LEFT(G268,3)="EST",VLOOKUP(VALUE(RIGHT(G268,3)),#REF!,5,FALSE),IF(LEFT(G268,3)="HID",VLOOKUP(VALUE(RIGHT(G268,3)),#REF!,5,FALSE),IF(LEFT(G268,3)="INC",VLOOKUP(VALUE(RIGHT(G268,3)),#REF!,5,FALSE),IF(LEFT(G268,3)="ELE",VLOOKUP(VALUE(RIGHT(G268,3)),#REF!,5,FALSE),IF(LEFT(G268,3)="CAB",VLOOKUP(VALUE(RIGHT(G268,3)),'ADM-COMP'!B:J,5,FALSE),IF(LEFT(G268,3)="SEG",VLOOKUP(VALUE(RIGHT(G268,3)),#REF!,5,FALSE),IF(LEFT(G268,3)="CLI",VLOOKUP(VALUE(RIGHT(G268,3)),#REF!,5,FALSE),IF(LEFT(G268,4)="IMPL",VLOOKUP(VALUE(RIGHT(G268,3)),#REF!,5,FALSE),IF(LEFT(G268,4)="SPDA",VLOOKUP(VALUE(RIGHT(G268,3)),'SPDA-COMP'!B:J,5,FALSE),IF(LEFT(G268,4)="SDAI",VLOOKUP(VALUE(RIGHT(G268,3)),#REF!,5,FALSE),IF(LEFT(G268,5)="IMPER",VLOOKUP(VALUE(RIGHT(G268,3)),#REF!,5,FALSE),IF(LEFT(G268,5)="LABOR",VLOOKUP(VALUE(RIGHT(G268,6)),#REF!,6,FALSE))))))))))))))))</f>
        <v>#REF!</v>
      </c>
      <c r="D268" s="74" t="e">
        <f>ROUND(VLOOKUP(A268,#REF!,8,FALSE),2)</f>
        <v>#REF!</v>
      </c>
      <c r="E268" s="74" t="e">
        <f>IF(LEFT(G268,3)="ARQ",VLOOKUP(VALUE(RIGHT(G268,3)),#REF!,9,FALSE),IF(LEFT(G268,3)="SCI",VLOOKUP(VALUE(RIGHT(G268,3)),#REF!,9,FALSE),IF(LEFT(G268,3)="SCE",VLOOKUP(VALUE(RIGHT(G268,3)),#REF!,9,FALSE),IF(LEFT(G268,3)="EST",VLOOKUP(VALUE(RIGHT(G268,3)),#REF!,9,FALSE),IF(LEFT(G268,3)="HID",VLOOKUP(VALUE(RIGHT(G268,3)),#REF!,9,FALSE),IF(LEFT(G268,3)="INC",VLOOKUP(VALUE(RIGHT(G268,3)),#REF!,9,FALSE),IF(LEFT(G268,3)="ELE",VLOOKUP(VALUE(RIGHT(G268,3)),#REF!,9,FALSE),IF(LEFT(G268,3)="CAB",VLOOKUP(VALUE(RIGHT(G268,3)),'ADM-COMP'!B:J,9,FALSE),IF(LEFT(G268,3)="SEG",VLOOKUP(VALUE(RIGHT(G268,3)),#REF!,9,FALSE),IF(LEFT(G268,3)="CLI",VLOOKUP(VALUE(RIGHT(G268,3)),#REF!,9,FALSE),IF(LEFT(G268,4)="IMPL",VLOOKUP(VALUE(RIGHT(G268,3)),#REF!,9,FALSE),IF(LEFT(G268,4)="SPDA",VLOOKUP(VALUE(RIGHT(G268,3)),'SPDA-COMP'!B:J,9,FALSE),IF(LEFT(G268,4)="SDAI",VLOOKUP(VALUE(RIGHT(G268,3)),#REF!,9,FALSE),IF(LEFT(G268,5)="IMPER",VLOOKUP(VALUE(RIGHT(G268,3)),#REF!,9,FALSE),IF(LEFT(G268,5)="LABOR",VLOOKUP(VALUE(RIGHT(G268,6)),#REF!,4,FALSE))))))))))))))))</f>
        <v>#REF!</v>
      </c>
      <c r="F268" s="31" t="e">
        <f t="shared" si="4"/>
        <v>#REF!</v>
      </c>
      <c r="G268" s="84" t="s">
        <v>1005</v>
      </c>
      <c r="H268" s="61"/>
    </row>
    <row r="269" spans="1:8" s="62" customFormat="1">
      <c r="A269" s="37" t="s">
        <v>1244</v>
      </c>
      <c r="B269" s="29" t="e">
        <f>IF(LEFT(G269,3)="ARQ",VLOOKUP(VALUE(RIGHT(G269,3)),#REF!,4,FALSE),IF(LEFT(G269,3)="SCI",VLOOKUP(VALUE(RIGHT(G269,3)),#REF!,4,FALSE),IF(LEFT(G269,3)="SCE",VLOOKUP(VALUE(RIGHT(G269,3)),#REF!,4,FALSE),IF(LEFT(G269,3)="EST",VLOOKUP(VALUE(RIGHT(G269,3)),#REF!,4,FALSE),IF(LEFT(G269,3)="HID",VLOOKUP(VALUE(RIGHT(G269,3)),#REF!,4,FALSE),IF(LEFT(G269,3)="INC",VLOOKUP(VALUE(RIGHT(G269,3)),#REF!,4,FALSE),IF(LEFT(G269,3)="ELE",VLOOKUP(VALUE(RIGHT(G269,3)),#REF!,4,FALSE),IF(LEFT(G269,3)="CAB",VLOOKUP(VALUE(RIGHT(G269,3)),'ADM-COMP'!B:J,4,FALSE),IF(LEFT(G269,3)="SEG",VLOOKUP(VALUE(RIGHT(G269,3)),#REF!,4,FALSE),IF(LEFT(G269,3)="CLI",VLOOKUP(VALUE(RIGHT(G269,3)),#REF!,4,FALSE),IF(LEFT(G269,4)="IMPL",VLOOKUP(VALUE(RIGHT(G269,3)),#REF!,4,FALSE),IF(LEFT(G269,4)="SPDA",VLOOKUP(VALUE(RIGHT(G269,3)),'SPDA-COMP'!B:J,4,FALSE),IF(LEFT(G269,4)="SDAI",VLOOKUP(VALUE(RIGHT(G269,3)),#REF!,4,FALSE),IF(LEFT(G269,5)="IMPER",VLOOKUP(VALUE(RIGHT(G269,3)),#REF!,4,FALSE),IF(LEFT(G269,5)="LABOR",VLOOKUP(VALUE(RIGHT(G269,6)),#REF!,5,FALSE))))))))))))))))</f>
        <v>#REF!</v>
      </c>
      <c r="C269" s="30" t="e">
        <f>IF(LEFT(G269,3)="ARQ",VLOOKUP(VALUE(RIGHT(G269,3)),#REF!,5,FALSE),IF(LEFT(G269,3)="SCI",VLOOKUP(VALUE(RIGHT(G269,3)),#REF!,5,FALSE),IF(LEFT(G269,3)="SCE",VLOOKUP(VALUE(RIGHT(G269,3)),#REF!,5,FALSE),IF(LEFT(G269,3)="EST",VLOOKUP(VALUE(RIGHT(G269,3)),#REF!,5,FALSE),IF(LEFT(G269,3)="HID",VLOOKUP(VALUE(RIGHT(G269,3)),#REF!,5,FALSE),IF(LEFT(G269,3)="INC",VLOOKUP(VALUE(RIGHT(G269,3)),#REF!,5,FALSE),IF(LEFT(G269,3)="ELE",VLOOKUP(VALUE(RIGHT(G269,3)),#REF!,5,FALSE),IF(LEFT(G269,3)="CAB",VLOOKUP(VALUE(RIGHT(G269,3)),'ADM-COMP'!B:J,5,FALSE),IF(LEFT(G269,3)="SEG",VLOOKUP(VALUE(RIGHT(G269,3)),#REF!,5,FALSE),IF(LEFT(G269,3)="CLI",VLOOKUP(VALUE(RIGHT(G269,3)),#REF!,5,FALSE),IF(LEFT(G269,4)="IMPL",VLOOKUP(VALUE(RIGHT(G269,3)),#REF!,5,FALSE),IF(LEFT(G269,4)="SPDA",VLOOKUP(VALUE(RIGHT(G269,3)),'SPDA-COMP'!B:J,5,FALSE),IF(LEFT(G269,4)="SDAI",VLOOKUP(VALUE(RIGHT(G269,3)),#REF!,5,FALSE),IF(LEFT(G269,5)="IMPER",VLOOKUP(VALUE(RIGHT(G269,3)),#REF!,5,FALSE),IF(LEFT(G269,5)="LABOR",VLOOKUP(VALUE(RIGHT(G269,6)),#REF!,6,FALSE))))))))))))))))</f>
        <v>#REF!</v>
      </c>
      <c r="D269" s="74" t="e">
        <f>ROUND(VLOOKUP(A269,#REF!,8,FALSE),2)</f>
        <v>#REF!</v>
      </c>
      <c r="E269" s="74" t="e">
        <f>IF(LEFT(G269,3)="ARQ",VLOOKUP(VALUE(RIGHT(G269,3)),#REF!,9,FALSE),IF(LEFT(G269,3)="SCI",VLOOKUP(VALUE(RIGHT(G269,3)),#REF!,9,FALSE),IF(LEFT(G269,3)="SCE",VLOOKUP(VALUE(RIGHT(G269,3)),#REF!,9,FALSE),IF(LEFT(G269,3)="EST",VLOOKUP(VALUE(RIGHT(G269,3)),#REF!,9,FALSE),IF(LEFT(G269,3)="HID",VLOOKUP(VALUE(RIGHT(G269,3)),#REF!,9,FALSE),IF(LEFT(G269,3)="INC",VLOOKUP(VALUE(RIGHT(G269,3)),#REF!,9,FALSE),IF(LEFT(G269,3)="ELE",VLOOKUP(VALUE(RIGHT(G269,3)),#REF!,9,FALSE),IF(LEFT(G269,3)="CAB",VLOOKUP(VALUE(RIGHT(G269,3)),'ADM-COMP'!B:J,9,FALSE),IF(LEFT(G269,3)="SEG",VLOOKUP(VALUE(RIGHT(G269,3)),#REF!,9,FALSE),IF(LEFT(G269,3)="CLI",VLOOKUP(VALUE(RIGHT(G269,3)),#REF!,9,FALSE),IF(LEFT(G269,4)="IMPL",VLOOKUP(VALUE(RIGHT(G269,3)),#REF!,9,FALSE),IF(LEFT(G269,4)="SPDA",VLOOKUP(VALUE(RIGHT(G269,3)),'SPDA-COMP'!B:J,9,FALSE),IF(LEFT(G269,4)="SDAI",VLOOKUP(VALUE(RIGHT(G269,3)),#REF!,9,FALSE),IF(LEFT(G269,5)="IMPER",VLOOKUP(VALUE(RIGHT(G269,3)),#REF!,9,FALSE),IF(LEFT(G269,5)="LABOR",VLOOKUP(VALUE(RIGHT(G269,6)),#REF!,4,FALSE))))))))))))))))</f>
        <v>#REF!</v>
      </c>
      <c r="F269" s="31" t="e">
        <f t="shared" si="4"/>
        <v>#REF!</v>
      </c>
      <c r="G269" s="152" t="s">
        <v>1195</v>
      </c>
      <c r="H269" s="61"/>
    </row>
    <row r="270" spans="1:8" s="62" customFormat="1" ht="51">
      <c r="A270" s="100" t="s">
        <v>172</v>
      </c>
      <c r="B270" s="29" t="e">
        <f>IF(LEFT(G270,3)="ARQ",VLOOKUP(VALUE(RIGHT(G270,3)),#REF!,4,FALSE),IF(LEFT(G270,3)="SCI",VLOOKUP(VALUE(RIGHT(G270,3)),#REF!,4,FALSE),IF(LEFT(G270,3)="SCE",VLOOKUP(VALUE(RIGHT(G270,3)),#REF!,4,FALSE),IF(LEFT(G270,3)="EST",VLOOKUP(VALUE(RIGHT(G270,3)),#REF!,4,FALSE),IF(LEFT(G270,3)="HID",VLOOKUP(VALUE(RIGHT(G270,3)),#REF!,4,FALSE),IF(LEFT(G270,3)="INC",VLOOKUP(VALUE(RIGHT(G270,3)),#REF!,4,FALSE),IF(LEFT(G270,3)="ELE",VLOOKUP(VALUE(RIGHT(G270,3)),#REF!,4,FALSE),IF(LEFT(G270,3)="CAB",VLOOKUP(VALUE(RIGHT(G270,3)),'ADM-COMP'!B:J,4,FALSE),IF(LEFT(G270,3)="SEG",VLOOKUP(VALUE(RIGHT(G270,3)),#REF!,4,FALSE),IF(LEFT(G270,3)="CLI",VLOOKUP(VALUE(RIGHT(G270,3)),#REF!,4,FALSE),IF(LEFT(G270,4)="IMPL",VLOOKUP(VALUE(RIGHT(G270,3)),#REF!,4,FALSE),IF(LEFT(G270,4)="SPDA",VLOOKUP(VALUE(RIGHT(G270,3)),'SPDA-COMP'!B:J,4,FALSE),IF(LEFT(G270,4)="SDAI",VLOOKUP(VALUE(RIGHT(G270,3)),#REF!,4,FALSE),IF(LEFT(G270,5)="IMPER",VLOOKUP(VALUE(RIGHT(G270,3)),#REF!,4,FALSE),IF(LEFT(G270,5)="LABOR",VLOOKUP(VALUE(RIGHT(G270,6)),#REF!,5,FALSE))))))))))))))))</f>
        <v>#REF!</v>
      </c>
      <c r="C270" s="30" t="e">
        <f>IF(LEFT(G270,3)="ARQ",VLOOKUP(VALUE(RIGHT(G270,3)),#REF!,5,FALSE),IF(LEFT(G270,3)="SCI",VLOOKUP(VALUE(RIGHT(G270,3)),#REF!,5,FALSE),IF(LEFT(G270,3)="SCE",VLOOKUP(VALUE(RIGHT(G270,3)),#REF!,5,FALSE),IF(LEFT(G270,3)="EST",VLOOKUP(VALUE(RIGHT(G270,3)),#REF!,5,FALSE),IF(LEFT(G270,3)="HID",VLOOKUP(VALUE(RIGHT(G270,3)),#REF!,5,FALSE),IF(LEFT(G270,3)="INC",VLOOKUP(VALUE(RIGHT(G270,3)),#REF!,5,FALSE),IF(LEFT(G270,3)="ELE",VLOOKUP(VALUE(RIGHT(G270,3)),#REF!,5,FALSE),IF(LEFT(G270,3)="CAB",VLOOKUP(VALUE(RIGHT(G270,3)),'ADM-COMP'!B:J,5,FALSE),IF(LEFT(G270,3)="SEG",VLOOKUP(VALUE(RIGHT(G270,3)),#REF!,5,FALSE),IF(LEFT(G270,3)="CLI",VLOOKUP(VALUE(RIGHT(G270,3)),#REF!,5,FALSE),IF(LEFT(G270,4)="IMPL",VLOOKUP(VALUE(RIGHT(G270,3)),#REF!,5,FALSE),IF(LEFT(G270,4)="SPDA",VLOOKUP(VALUE(RIGHT(G270,3)),'SPDA-COMP'!B:J,5,FALSE),IF(LEFT(G270,4)="SDAI",VLOOKUP(VALUE(RIGHT(G270,3)),#REF!,5,FALSE),IF(LEFT(G270,5)="IMPER",VLOOKUP(VALUE(RIGHT(G270,3)),#REF!,5,FALSE),IF(LEFT(G270,5)="LABOR",VLOOKUP(VALUE(RIGHT(G270,6)),#REF!,6,FALSE))))))))))))))))</f>
        <v>#REF!</v>
      </c>
      <c r="D270" s="74" t="e">
        <f>ROUND(VLOOKUP(A270,#REF!,8,FALSE),2)</f>
        <v>#REF!</v>
      </c>
      <c r="E270" s="74" t="e">
        <f>IF(LEFT(G270,3)="ARQ",VLOOKUP(VALUE(RIGHT(G270,3)),#REF!,9,FALSE),IF(LEFT(G270,3)="SCI",VLOOKUP(VALUE(RIGHT(G270,3)),#REF!,9,FALSE),IF(LEFT(G270,3)="SCE",VLOOKUP(VALUE(RIGHT(G270,3)),#REF!,9,FALSE),IF(LEFT(G270,3)="EST",VLOOKUP(VALUE(RIGHT(G270,3)),#REF!,9,FALSE),IF(LEFT(G270,3)="HID",VLOOKUP(VALUE(RIGHT(G270,3)),#REF!,9,FALSE),IF(LEFT(G270,3)="INC",VLOOKUP(VALUE(RIGHT(G270,3)),#REF!,9,FALSE),IF(LEFT(G270,3)="ELE",VLOOKUP(VALUE(RIGHT(G270,3)),#REF!,9,FALSE),IF(LEFT(G270,3)="CAB",VLOOKUP(VALUE(RIGHT(G270,3)),'ADM-COMP'!B:J,9,FALSE),IF(LEFT(G270,3)="SEG",VLOOKUP(VALUE(RIGHT(G270,3)),#REF!,9,FALSE),IF(LEFT(G270,3)="CLI",VLOOKUP(VALUE(RIGHT(G270,3)),#REF!,9,FALSE),IF(LEFT(G270,4)="IMPL",VLOOKUP(VALUE(RIGHT(G270,3)),#REF!,9,FALSE),IF(LEFT(G270,4)="SPDA",VLOOKUP(VALUE(RIGHT(G270,3)),'SPDA-COMP'!B:J,9,FALSE),IF(LEFT(G270,4)="SDAI",VLOOKUP(VALUE(RIGHT(G270,3)),#REF!,9,FALSE),IF(LEFT(G270,5)="IMPER",VLOOKUP(VALUE(RIGHT(G270,3)),#REF!,9,FALSE),IF(LEFT(G270,5)="LABOR",VLOOKUP(VALUE(RIGHT(G270,6)),#REF!,4,FALSE))))))))))))))))</f>
        <v>#REF!</v>
      </c>
      <c r="F270" s="31" t="e">
        <f t="shared" si="4"/>
        <v>#REF!</v>
      </c>
      <c r="G270" s="152" t="s">
        <v>1137</v>
      </c>
      <c r="H270" s="61"/>
    </row>
    <row r="271" spans="1:8" s="62" customFormat="1">
      <c r="A271" s="85" t="s">
        <v>609</v>
      </c>
      <c r="B271" s="86" t="e">
        <f>IF(LEFT(G271,3)="ARQ",VLOOKUP(VALUE(RIGHT(G271,3)),#REF!,4,FALSE),IF(LEFT(G271,3)="SCI",VLOOKUP(VALUE(RIGHT(G271,3)),#REF!,4,FALSE),IF(LEFT(G271,3)="SCE",VLOOKUP(VALUE(RIGHT(G271,3)),#REF!,4,FALSE),IF(LEFT(G271,3)="EST",VLOOKUP(VALUE(RIGHT(G271,3)),#REF!,4,FALSE),IF(LEFT(G271,3)="HID",VLOOKUP(VALUE(RIGHT(G271,3)),#REF!,4,FALSE),IF(LEFT(G271,3)="INC",VLOOKUP(VALUE(RIGHT(G271,3)),#REF!,4,FALSE),IF(LEFT(G271,3)="ELE",VLOOKUP(VALUE(RIGHT(G271,3)),#REF!,4,FALSE),IF(LEFT(G271,3)="CAB",VLOOKUP(VALUE(RIGHT(G271,3)),'ADM-COMP'!B:J,4,FALSE),IF(LEFT(G271,3)="SEG",VLOOKUP(VALUE(RIGHT(G271,3)),#REF!,4,FALSE),IF(LEFT(G271,3)="CLI",VLOOKUP(VALUE(RIGHT(G271,3)),#REF!,4,FALSE),IF(LEFT(G271,4)="IMPL",VLOOKUP(VALUE(RIGHT(G271,3)),#REF!,4,FALSE),IF(LEFT(G271,4)="SPDA",VLOOKUP(VALUE(RIGHT(G271,3)),#REF!,4,FALSE),IF(LEFT(G271,4)="SDAI",VLOOKUP(VALUE(RIGHT(G271,3)),#REF!,4,FALSE),IF(LEFT(G271,5)="IMPER",VLOOKUP(VALUE(RIGHT(G271,3)),#REF!,4,FALSE),IF(LEFT(G271,5)="LABOR",VLOOKUP(VALUE(RIGHT(G271,6)),#REF!,5,FALSE))))))))))))))))</f>
        <v>#REF!</v>
      </c>
      <c r="C271" s="30" t="e">
        <f>IF(LEFT(G271,3)="ARQ",VLOOKUP(VALUE(RIGHT(G271,3)),#REF!,5,FALSE),IF(LEFT(G271,3)="SCI",VLOOKUP(VALUE(RIGHT(G271,3)),#REF!,5,FALSE),IF(LEFT(G271,3)="SCE",VLOOKUP(VALUE(RIGHT(G271,3)),#REF!,5,FALSE),IF(LEFT(G271,3)="EST",VLOOKUP(VALUE(RIGHT(G271,3)),#REF!,5,FALSE),IF(LEFT(G271,3)="HID",VLOOKUP(VALUE(RIGHT(G271,3)),#REF!,5,FALSE),IF(LEFT(G271,3)="INC",VLOOKUP(VALUE(RIGHT(G271,3)),#REF!,5,FALSE),IF(LEFT(G271,3)="ELE",VLOOKUP(VALUE(RIGHT(G271,3)),#REF!,5,FALSE),IF(LEFT(G271,3)="CAB",VLOOKUP(VALUE(RIGHT(G271,3)),'ADM-COMP'!B:J,5,FALSE),IF(LEFT(G271,3)="SEG",VLOOKUP(VALUE(RIGHT(G271,3)),#REF!,5,FALSE),IF(LEFT(G271,3)="CLI",VLOOKUP(VALUE(RIGHT(G271,3)),#REF!,5,FALSE),IF(LEFT(G271,4)="IMPL",VLOOKUP(VALUE(RIGHT(G271,3)),#REF!,5,FALSE),IF(LEFT(G271,4)="SPDA",VLOOKUP(VALUE(RIGHT(G271,3)),'SPDA-COMP'!B:J,5,FALSE),IF(LEFT(G271,4)="SDAI",VLOOKUP(VALUE(RIGHT(G271,3)),#REF!,5,FALSE),IF(LEFT(G271,5)="IMPER",VLOOKUP(VALUE(RIGHT(G271,3)),#REF!,5,FALSE),IF(LEFT(G271,5)="LABOR",VLOOKUP(VALUE(RIGHT(G271,6)),#REF!,6,FALSE))))))))))))))))</f>
        <v>#REF!</v>
      </c>
      <c r="D271" s="74" t="e">
        <f>ROUND(VLOOKUP(A271,#REF!,8,FALSE),2)</f>
        <v>#REF!</v>
      </c>
      <c r="E271" s="74" t="e">
        <f>IF(LEFT(G271,3)="ARQ",VLOOKUP(VALUE(RIGHT(G271,3)),#REF!,9,FALSE),IF(LEFT(G271,3)="SCI",VLOOKUP(VALUE(RIGHT(G271,3)),#REF!,9,FALSE),IF(LEFT(G271,3)="SCE",VLOOKUP(VALUE(RIGHT(G271,3)),#REF!,9,FALSE),IF(LEFT(G271,3)="EST",VLOOKUP(VALUE(RIGHT(G271,3)),#REF!,9,FALSE),IF(LEFT(G271,3)="HID",VLOOKUP(VALUE(RIGHT(G271,3)),#REF!,9,FALSE),IF(LEFT(G271,3)="INC",VLOOKUP(VALUE(RIGHT(G271,3)),#REF!,9,FALSE),IF(LEFT(G271,3)="ELE",VLOOKUP(VALUE(RIGHT(G271,3)),#REF!,9,FALSE),IF(LEFT(G271,3)="CAB",VLOOKUP(VALUE(RIGHT(G271,3)),'ADM-COMP'!B:J,9,FALSE),IF(LEFT(G271,3)="SEG",VLOOKUP(VALUE(RIGHT(G271,3)),#REF!,9,FALSE),IF(LEFT(G271,3)="CLI",VLOOKUP(VALUE(RIGHT(G271,3)),#REF!,9,FALSE),IF(LEFT(G271,4)="IMPL",VLOOKUP(VALUE(RIGHT(G271,3)),#REF!,9,FALSE),IF(LEFT(G271,4)="SPDA",VLOOKUP(VALUE(RIGHT(G271,3)),'SPDA-COMP'!B:J,9,FALSE),IF(LEFT(G271,4)="SDAI",VLOOKUP(VALUE(RIGHT(G271,3)),#REF!,9,FALSE),IF(LEFT(G271,5)="IMPER",VLOOKUP(VALUE(RIGHT(G271,3)),#REF!,9,FALSE),IF(LEFT(G271,5)="LABOR",VLOOKUP(VALUE(RIGHT(G271,6)),#REF!,4,FALSE))))))))))))))))</f>
        <v>#REF!</v>
      </c>
      <c r="F271" s="31" t="e">
        <f t="shared" si="4"/>
        <v>#REF!</v>
      </c>
      <c r="G271" s="84" t="s">
        <v>600</v>
      </c>
      <c r="H271" s="61"/>
    </row>
    <row r="272" spans="1:8" s="62" customFormat="1">
      <c r="A272" s="100" t="s">
        <v>669</v>
      </c>
      <c r="B272" s="86" t="e">
        <f>IF(LEFT(G272,3)="ARQ",VLOOKUP(VALUE(RIGHT(G272,3)),#REF!,4,FALSE),IF(LEFT(G272,3)="SCI",VLOOKUP(VALUE(RIGHT(G272,3)),#REF!,4,FALSE),IF(LEFT(G272,3)="SCE",VLOOKUP(VALUE(RIGHT(G272,3)),#REF!,4,FALSE),IF(LEFT(G272,3)="EST",VLOOKUP(VALUE(RIGHT(G272,3)),#REF!,4,FALSE),IF(LEFT(G272,3)="HID",VLOOKUP(VALUE(RIGHT(G272,3)),#REF!,4,FALSE),IF(LEFT(G272,3)="INC",VLOOKUP(VALUE(RIGHT(G272,3)),#REF!,4,FALSE),IF(LEFT(G272,3)="ELE",VLOOKUP(VALUE(RIGHT(G272,3)),#REF!,4,FALSE),IF(LEFT(G272,3)="CAB",VLOOKUP(VALUE(RIGHT(G272,3)),'ADM-COMP'!B:J,4,FALSE),IF(LEFT(G272,3)="SEG",VLOOKUP(VALUE(RIGHT(G272,3)),#REF!,4,FALSE),IF(LEFT(G272,3)="CLI",VLOOKUP(VALUE(RIGHT(G272,3)),#REF!,4,FALSE),IF(LEFT(G272,4)="IMPL",VLOOKUP(VALUE(RIGHT(G272,3)),#REF!,4,FALSE),IF(LEFT(G272,4)="SPDA",VLOOKUP(VALUE(RIGHT(G272,3)),'SPDA-COMP'!B:J,4,FALSE),IF(LEFT(G272,4)="SDAI",VLOOKUP(VALUE(RIGHT(G272,3)),#REF!,4,FALSE),IF(LEFT(G272,5)="IMPER",VLOOKUP(VALUE(RIGHT(G272,3)),#REF!,4,FALSE),IF(LEFT(G272,5)="LABOR",VLOOKUP(VALUE(RIGHT(G272,6)),#REF!,5,FALSE))))))))))))))))</f>
        <v>#REF!</v>
      </c>
      <c r="C272" s="30" t="e">
        <f>IF(LEFT(G272,3)="ARQ",VLOOKUP(VALUE(RIGHT(G272,3)),#REF!,5,FALSE),IF(LEFT(G272,3)="SCI",VLOOKUP(VALUE(RIGHT(G272,3)),#REF!,5,FALSE),IF(LEFT(G272,3)="SCE",VLOOKUP(VALUE(RIGHT(G272,3)),#REF!,5,FALSE),IF(LEFT(G272,3)="EST",VLOOKUP(VALUE(RIGHT(G272,3)),#REF!,5,FALSE),IF(LEFT(G272,3)="HID",VLOOKUP(VALUE(RIGHT(G272,3)),#REF!,5,FALSE),IF(LEFT(G272,3)="INC",VLOOKUP(VALUE(RIGHT(G272,3)),#REF!,5,FALSE),IF(LEFT(G272,3)="ELE",VLOOKUP(VALUE(RIGHT(G272,3)),#REF!,5,FALSE),IF(LEFT(G272,3)="CAB",VLOOKUP(VALUE(RIGHT(G272,3)),'ADM-COMP'!B:J,5,FALSE),IF(LEFT(G272,3)="SEG",VLOOKUP(VALUE(RIGHT(G272,3)),#REF!,5,FALSE),IF(LEFT(G272,3)="CLI",VLOOKUP(VALUE(RIGHT(G272,3)),#REF!,5,FALSE),IF(LEFT(G272,4)="IMPL",VLOOKUP(VALUE(RIGHT(G272,3)),#REF!,5,FALSE),IF(LEFT(G272,4)="SPDA",VLOOKUP(VALUE(RIGHT(G272,3)),'SPDA-COMP'!B:J,5,FALSE),IF(LEFT(G272,4)="SDAI",VLOOKUP(VALUE(RIGHT(G272,3)),#REF!,5,FALSE),IF(LEFT(G272,5)="IMPER",VLOOKUP(VALUE(RIGHT(G272,3)),#REF!,5,FALSE),IF(LEFT(G272,5)="LABOR",VLOOKUP(VALUE(RIGHT(G272,6)),#REF!,6,FALSE))))))))))))))))</f>
        <v>#REF!</v>
      </c>
      <c r="D272" s="74" t="e">
        <f>ROUND(VLOOKUP(A272,#REF!,8,FALSE),2)</f>
        <v>#REF!</v>
      </c>
      <c r="E272" s="74" t="e">
        <f>IF(LEFT(G272,3)="ARQ",VLOOKUP(VALUE(RIGHT(G272,3)),#REF!,9,FALSE),IF(LEFT(G272,3)="SCI",VLOOKUP(VALUE(RIGHT(G272,3)),#REF!,9,FALSE),IF(LEFT(G272,3)="SCE",VLOOKUP(VALUE(RIGHT(G272,3)),#REF!,9,FALSE),IF(LEFT(G272,3)="EST",VLOOKUP(VALUE(RIGHT(G272,3)),#REF!,9,FALSE),IF(LEFT(G272,3)="HID",VLOOKUP(VALUE(RIGHT(G272,3)),#REF!,9,FALSE),IF(LEFT(G272,3)="INC",VLOOKUP(VALUE(RIGHT(G272,3)),#REF!,9,FALSE),IF(LEFT(G272,3)="ELE",VLOOKUP(VALUE(RIGHT(G272,3)),#REF!,9,FALSE),IF(LEFT(G272,3)="CAB",VLOOKUP(VALUE(RIGHT(G272,3)),'ADM-COMP'!B:J,9,FALSE),IF(LEFT(G272,3)="SEG",VLOOKUP(VALUE(RIGHT(G272,3)),#REF!,9,FALSE),IF(LEFT(G272,3)="CLI",VLOOKUP(VALUE(RIGHT(G272,3)),#REF!,9,FALSE),IF(LEFT(G272,4)="IMPL",VLOOKUP(VALUE(RIGHT(G272,3)),#REF!,9,FALSE),IF(LEFT(G272,4)="SPDA",VLOOKUP(VALUE(RIGHT(G272,3)),'SPDA-COMP'!B:J,9,FALSE),IF(LEFT(G272,4)="SDAI",VLOOKUP(VALUE(RIGHT(G272,3)),#REF!,9,FALSE),IF(LEFT(G272,5)="IMPER",VLOOKUP(VALUE(RIGHT(G272,3)),#REF!,9,FALSE),IF(LEFT(G272,5)="LABOR",VLOOKUP(VALUE(RIGHT(G272,6)),#REF!,4,FALSE))))))))))))))))</f>
        <v>#REF!</v>
      </c>
      <c r="F272" s="31" t="e">
        <f t="shared" si="4"/>
        <v>#REF!</v>
      </c>
      <c r="G272" s="152" t="s">
        <v>709</v>
      </c>
      <c r="H272" s="61"/>
    </row>
    <row r="273" spans="1:8" s="62" customFormat="1">
      <c r="A273" s="100" t="s">
        <v>670</v>
      </c>
      <c r="B273" s="86" t="e">
        <f>IF(LEFT(G273,3)="ARQ",VLOOKUP(VALUE(RIGHT(G273,3)),#REF!,4,FALSE),IF(LEFT(G273,3)="SCI",VLOOKUP(VALUE(RIGHT(G273,3)),#REF!,4,FALSE),IF(LEFT(G273,3)="SCE",VLOOKUP(VALUE(RIGHT(G273,3)),#REF!,4,FALSE),IF(LEFT(G273,3)="EST",VLOOKUP(VALUE(RIGHT(G273,3)),#REF!,4,FALSE),IF(LEFT(G273,3)="HID",VLOOKUP(VALUE(RIGHT(G273,3)),#REF!,4,FALSE),IF(LEFT(G273,3)="INC",VLOOKUP(VALUE(RIGHT(G273,3)),#REF!,4,FALSE),IF(LEFT(G273,3)="ELE",VLOOKUP(VALUE(RIGHT(G273,3)),#REF!,4,FALSE),IF(LEFT(G273,3)="CAB",VLOOKUP(VALUE(RIGHT(G273,3)),'ADM-COMP'!B:J,4,FALSE),IF(LEFT(G273,3)="SEG",VLOOKUP(VALUE(RIGHT(G273,3)),#REF!,4,FALSE),IF(LEFT(G273,3)="CLI",VLOOKUP(VALUE(RIGHT(G273,3)),#REF!,4,FALSE),IF(LEFT(G273,4)="IMPL",VLOOKUP(VALUE(RIGHT(G273,3)),#REF!,4,FALSE),IF(LEFT(G273,4)="SPDA",VLOOKUP(VALUE(RIGHT(G273,3)),'SPDA-COMP'!B:J,4,FALSE),IF(LEFT(G273,4)="SDAI",VLOOKUP(VALUE(RIGHT(G273,3)),#REF!,4,FALSE),IF(LEFT(G273,5)="IMPER",VLOOKUP(VALUE(RIGHT(G273,3)),#REF!,4,FALSE),IF(LEFT(G273,5)="LABOR",VLOOKUP(VALUE(RIGHT(G273,6)),#REF!,5,FALSE))))))))))))))))</f>
        <v>#REF!</v>
      </c>
      <c r="C273" s="30" t="e">
        <f>IF(LEFT(G273,3)="ARQ",VLOOKUP(VALUE(RIGHT(G273,3)),#REF!,5,FALSE),IF(LEFT(G273,3)="SCI",VLOOKUP(VALUE(RIGHT(G273,3)),#REF!,5,FALSE),IF(LEFT(G273,3)="SCE",VLOOKUP(VALUE(RIGHT(G273,3)),#REF!,5,FALSE),IF(LEFT(G273,3)="EST",VLOOKUP(VALUE(RIGHT(G273,3)),#REF!,5,FALSE),IF(LEFT(G273,3)="HID",VLOOKUP(VALUE(RIGHT(G273,3)),#REF!,5,FALSE),IF(LEFT(G273,3)="INC",VLOOKUP(VALUE(RIGHT(G273,3)),#REF!,5,FALSE),IF(LEFT(G273,3)="ELE",VLOOKUP(VALUE(RIGHT(G273,3)),#REF!,5,FALSE),IF(LEFT(G273,3)="CAB",VLOOKUP(VALUE(RIGHT(G273,3)),'ADM-COMP'!B:J,5,FALSE),IF(LEFT(G273,3)="SEG",VLOOKUP(VALUE(RIGHT(G273,3)),#REF!,5,FALSE),IF(LEFT(G273,3)="CLI",VLOOKUP(VALUE(RIGHT(G273,3)),#REF!,5,FALSE),IF(LEFT(G273,4)="IMPL",VLOOKUP(VALUE(RIGHT(G273,3)),#REF!,5,FALSE),IF(LEFT(G273,4)="SPDA",VLOOKUP(VALUE(RIGHT(G273,3)),'SPDA-COMP'!B:J,5,FALSE),IF(LEFT(G273,4)="SDAI",VLOOKUP(VALUE(RIGHT(G273,3)),#REF!,5,FALSE),IF(LEFT(G273,5)="IMPER",VLOOKUP(VALUE(RIGHT(G273,3)),#REF!,5,FALSE),IF(LEFT(G273,5)="LABOR",VLOOKUP(VALUE(RIGHT(G273,6)),#REF!,6,FALSE))))))))))))))))</f>
        <v>#REF!</v>
      </c>
      <c r="D273" s="74" t="e">
        <f>ROUND(VLOOKUP(A273,#REF!,8,FALSE),2)</f>
        <v>#REF!</v>
      </c>
      <c r="E273" s="74" t="e">
        <f>IF(LEFT(G273,3)="ARQ",VLOOKUP(VALUE(RIGHT(G273,3)),#REF!,9,FALSE),IF(LEFT(G273,3)="SCI",VLOOKUP(VALUE(RIGHT(G273,3)),#REF!,9,FALSE),IF(LEFT(G273,3)="SCE",VLOOKUP(VALUE(RIGHT(G273,3)),#REF!,9,FALSE),IF(LEFT(G273,3)="EST",VLOOKUP(VALUE(RIGHT(G273,3)),#REF!,9,FALSE),IF(LEFT(G273,3)="HID",VLOOKUP(VALUE(RIGHT(G273,3)),#REF!,9,FALSE),IF(LEFT(G273,3)="INC",VLOOKUP(VALUE(RIGHT(G273,3)),#REF!,9,FALSE),IF(LEFT(G273,3)="ELE",VLOOKUP(VALUE(RIGHT(G273,3)),#REF!,9,FALSE),IF(LEFT(G273,3)="CAB",VLOOKUP(VALUE(RIGHT(G273,3)),'ADM-COMP'!B:J,9,FALSE),IF(LEFT(G273,3)="SEG",VLOOKUP(VALUE(RIGHT(G273,3)),#REF!,9,FALSE),IF(LEFT(G273,3)="CLI",VLOOKUP(VALUE(RIGHT(G273,3)),#REF!,9,FALSE),IF(LEFT(G273,4)="IMPL",VLOOKUP(VALUE(RIGHT(G273,3)),#REF!,9,FALSE),IF(LEFT(G273,4)="SPDA",VLOOKUP(VALUE(RIGHT(G273,3)),'SPDA-COMP'!B:J,9,FALSE),IF(LEFT(G273,4)="SDAI",VLOOKUP(VALUE(RIGHT(G273,3)),#REF!,9,FALSE),IF(LEFT(G273,5)="IMPER",VLOOKUP(VALUE(RIGHT(G273,3)),#REF!,9,FALSE),IF(LEFT(G273,5)="LABOR",VLOOKUP(VALUE(RIGHT(G273,6)),#REF!,4,FALSE))))))))))))))))</f>
        <v>#REF!</v>
      </c>
      <c r="F273" s="31" t="e">
        <f t="shared" si="4"/>
        <v>#REF!</v>
      </c>
      <c r="G273" s="152" t="s">
        <v>710</v>
      </c>
      <c r="H273" s="61"/>
    </row>
    <row r="274" spans="1:8" s="62" customFormat="1" ht="63.75">
      <c r="A274" s="85" t="s">
        <v>865</v>
      </c>
      <c r="B274" s="29" t="e">
        <f>IF(LEFT(G274,3)="ARQ",VLOOKUP(VALUE(RIGHT(G274,3)),#REF!,4,FALSE),IF(LEFT(G274,3)="SCI",VLOOKUP(VALUE(RIGHT(G274,3)),#REF!,4,FALSE),IF(LEFT(G274,3)="SCE",VLOOKUP(VALUE(RIGHT(G274,3)),#REF!,4,FALSE),IF(LEFT(G274,3)="EST",VLOOKUP(VALUE(RIGHT(G274,3)),#REF!,4,FALSE),IF(LEFT(G274,3)="HID",VLOOKUP(VALUE(RIGHT(G274,3)),#REF!,4,FALSE),IF(LEFT(G274,3)="INC",VLOOKUP(VALUE(RIGHT(G274,3)),#REF!,4,FALSE),IF(LEFT(G274,3)="ELE",VLOOKUP(VALUE(RIGHT(G274,3)),#REF!,4,FALSE),IF(LEFT(G274,3)="CAB",VLOOKUP(VALUE(RIGHT(G274,3)),'ADM-COMP'!B:J,4,FALSE),IF(LEFT(G274,3)="SEG",VLOOKUP(VALUE(RIGHT(G274,3)),#REF!,4,FALSE),IF(LEFT(G274,3)="CLI",VLOOKUP(VALUE(RIGHT(G274,3)),#REF!,4,FALSE),IF(LEFT(G274,4)="IMPL",VLOOKUP(VALUE(RIGHT(G274,3)),#REF!,4,FALSE),IF(LEFT(G274,4)="SPDA",VLOOKUP(VALUE(RIGHT(G274,3)),'SPDA-COMP'!B:J,4,FALSE),IF(LEFT(G274,4)="SDAI",VLOOKUP(VALUE(RIGHT(G274,3)),#REF!,4,FALSE),IF(LEFT(G274,5)="IMPER",VLOOKUP(VALUE(RIGHT(G274,3)),#REF!,4,FALSE),IF(LEFT(G274,5)="LABOR",VLOOKUP(VALUE(RIGHT(G274,6)),#REF!,5,FALSE))))))))))))))))</f>
        <v>#REF!</v>
      </c>
      <c r="C274" s="30" t="e">
        <f>IF(LEFT(G274,3)="ARQ",VLOOKUP(VALUE(RIGHT(G274,3)),#REF!,5,FALSE),IF(LEFT(G274,3)="SCI",VLOOKUP(VALUE(RIGHT(G274,3)),#REF!,5,FALSE),IF(LEFT(G274,3)="SCE",VLOOKUP(VALUE(RIGHT(G274,3)),#REF!,5,FALSE),IF(LEFT(G274,3)="EST",VLOOKUP(VALUE(RIGHT(G274,3)),#REF!,5,FALSE),IF(LEFT(G274,3)="HID",VLOOKUP(VALUE(RIGHT(G274,3)),#REF!,5,FALSE),IF(LEFT(G274,3)="INC",VLOOKUP(VALUE(RIGHT(G274,3)),#REF!,5,FALSE),IF(LEFT(G274,3)="ELE",VLOOKUP(VALUE(RIGHT(G274,3)),#REF!,5,FALSE),IF(LEFT(G274,3)="CAB",VLOOKUP(VALUE(RIGHT(G274,3)),'ADM-COMP'!B:J,5,FALSE),IF(LEFT(G274,3)="SEG",VLOOKUP(VALUE(RIGHT(G274,3)),#REF!,5,FALSE),IF(LEFT(G274,3)="CLI",VLOOKUP(VALUE(RIGHT(G274,3)),#REF!,5,FALSE),IF(LEFT(G274,4)="IMPL",VLOOKUP(VALUE(RIGHT(G274,3)),#REF!,5,FALSE),IF(LEFT(G274,4)="SPDA",VLOOKUP(VALUE(RIGHT(G274,3)),'SPDA-COMP'!B:J,5,FALSE),IF(LEFT(G274,4)="SDAI",VLOOKUP(VALUE(RIGHT(G274,3)),#REF!,5,FALSE),IF(LEFT(G274,5)="IMPER",VLOOKUP(VALUE(RIGHT(G274,3)),#REF!,5,FALSE),IF(LEFT(G274,5)="LABOR",VLOOKUP(VALUE(RIGHT(G274,6)),#REF!,6,FALSE))))))))))))))))</f>
        <v>#REF!</v>
      </c>
      <c r="D274" s="74" t="e">
        <f>ROUND(VLOOKUP(A274,#REF!,8,FALSE),2)</f>
        <v>#REF!</v>
      </c>
      <c r="E274" s="74" t="e">
        <f>IF(LEFT(G274,3)="ARQ",VLOOKUP(VALUE(RIGHT(G274,3)),#REF!,9,FALSE),IF(LEFT(G274,3)="SCI",VLOOKUP(VALUE(RIGHT(G274,3)),#REF!,9,FALSE),IF(LEFT(G274,3)="SCE",VLOOKUP(VALUE(RIGHT(G274,3)),#REF!,9,FALSE),IF(LEFT(G274,3)="EST",VLOOKUP(VALUE(RIGHT(G274,3)),#REF!,9,FALSE),IF(LEFT(G274,3)="HID",VLOOKUP(VALUE(RIGHT(G274,3)),#REF!,9,FALSE),IF(LEFT(G274,3)="INC",VLOOKUP(VALUE(RIGHT(G274,3)),#REF!,9,FALSE),IF(LEFT(G274,3)="ELE",VLOOKUP(VALUE(RIGHT(G274,3)),#REF!,9,FALSE),IF(LEFT(G274,3)="CAB",VLOOKUP(VALUE(RIGHT(G274,3)),'ADM-COMP'!B:J,9,FALSE),IF(LEFT(G274,3)="SEG",VLOOKUP(VALUE(RIGHT(G274,3)),#REF!,9,FALSE),IF(LEFT(G274,3)="CLI",VLOOKUP(VALUE(RIGHT(G274,3)),#REF!,9,FALSE),IF(LEFT(G274,4)="IMPL",VLOOKUP(VALUE(RIGHT(G274,3)),#REF!,9,FALSE),IF(LEFT(G274,4)="SPDA",VLOOKUP(VALUE(RIGHT(G274,3)),'SPDA-COMP'!B:J,9,FALSE),IF(LEFT(G274,4)="SDAI",VLOOKUP(VALUE(RIGHT(G274,3)),#REF!,9,FALSE),IF(LEFT(G274,5)="IMPER",VLOOKUP(VALUE(RIGHT(G274,3)),#REF!,9,FALSE),IF(LEFT(G274,5)="LABOR",VLOOKUP(VALUE(RIGHT(G274,6)),#REF!,4,FALSE))))))))))))))))</f>
        <v>#REF!</v>
      </c>
      <c r="F274" s="31" t="e">
        <f t="shared" si="4"/>
        <v>#REF!</v>
      </c>
      <c r="G274" s="84" t="s">
        <v>945</v>
      </c>
      <c r="H274" s="61"/>
    </row>
    <row r="275" spans="1:8" s="62" customFormat="1">
      <c r="A275" s="100" t="s">
        <v>1237</v>
      </c>
      <c r="B275" s="29" t="e">
        <f>IF(LEFT(G275,3)="ARQ",VLOOKUP(VALUE(RIGHT(G275,3)),#REF!,4,FALSE),IF(LEFT(G275,3)="SCI",VLOOKUP(VALUE(RIGHT(G275,3)),#REF!,4,FALSE),IF(LEFT(G275,3)="SCE",VLOOKUP(VALUE(RIGHT(G275,3)),#REF!,4,FALSE),IF(LEFT(G275,3)="EST",VLOOKUP(VALUE(RIGHT(G275,3)),#REF!,4,FALSE),IF(LEFT(G275,3)="HID",VLOOKUP(VALUE(RIGHT(G275,3)),#REF!,4,FALSE),IF(LEFT(G275,3)="INC",VLOOKUP(VALUE(RIGHT(G275,3)),#REF!,4,FALSE),IF(LEFT(G275,3)="ELE",VLOOKUP(VALUE(RIGHT(G275,3)),#REF!,4,FALSE),IF(LEFT(G275,3)="CAB",VLOOKUP(VALUE(RIGHT(G275,3)),'ADM-COMP'!B:J,4,FALSE),IF(LEFT(G275,3)="SEG",VLOOKUP(VALUE(RIGHT(G275,3)),#REF!,4,FALSE),IF(LEFT(G275,3)="CLI",VLOOKUP(VALUE(RIGHT(G275,3)),#REF!,4,FALSE),IF(LEFT(G275,4)="IMPL",VLOOKUP(VALUE(RIGHT(G275,3)),#REF!,4,FALSE),IF(LEFT(G275,4)="SPDA",VLOOKUP(VALUE(RIGHT(G275,3)),'SPDA-COMP'!B:J,4,FALSE),IF(LEFT(G275,4)="SDAI",VLOOKUP(VALUE(RIGHT(G275,3)),#REF!,4,FALSE),IF(LEFT(G275,5)="IMPER",VLOOKUP(VALUE(RIGHT(G275,3)),#REF!,4,FALSE),IF(LEFT(G275,5)="LABOR",VLOOKUP(VALUE(RIGHT(G275,6)),#REF!,5,FALSE))))))))))))))))</f>
        <v>#REF!</v>
      </c>
      <c r="C275" s="30" t="e">
        <f>IF(LEFT(G275,3)="ARQ",VLOOKUP(VALUE(RIGHT(G275,3)),#REF!,5,FALSE),IF(LEFT(G275,3)="SCI",VLOOKUP(VALUE(RIGHT(G275,3)),#REF!,5,FALSE),IF(LEFT(G275,3)="SCE",VLOOKUP(VALUE(RIGHT(G275,3)),#REF!,5,FALSE),IF(LEFT(G275,3)="EST",VLOOKUP(VALUE(RIGHT(G275,3)),#REF!,5,FALSE),IF(LEFT(G275,3)="HID",VLOOKUP(VALUE(RIGHT(G275,3)),#REF!,5,FALSE),IF(LEFT(G275,3)="INC",VLOOKUP(VALUE(RIGHT(G275,3)),#REF!,5,FALSE),IF(LEFT(G275,3)="ELE",VLOOKUP(VALUE(RIGHT(G275,3)),#REF!,5,FALSE),IF(LEFT(G275,3)="CAB",VLOOKUP(VALUE(RIGHT(G275,3)),'ADM-COMP'!B:J,5,FALSE),IF(LEFT(G275,3)="SEG",VLOOKUP(VALUE(RIGHT(G275,3)),#REF!,5,FALSE),IF(LEFT(G275,3)="CLI",VLOOKUP(VALUE(RIGHT(G275,3)),#REF!,5,FALSE),IF(LEFT(G275,4)="IMPL",VLOOKUP(VALUE(RIGHT(G275,3)),#REF!,5,FALSE),IF(LEFT(G275,4)="SPDA",VLOOKUP(VALUE(RIGHT(G275,3)),'SPDA-COMP'!B:J,5,FALSE),IF(LEFT(G275,4)="SDAI",VLOOKUP(VALUE(RIGHT(G275,3)),#REF!,5,FALSE),IF(LEFT(G275,5)="IMPER",VLOOKUP(VALUE(RIGHT(G275,3)),#REF!,5,FALSE),IF(LEFT(G275,5)="LABOR",VLOOKUP(VALUE(RIGHT(G275,6)),#REF!,6,FALSE))))))))))))))))</f>
        <v>#REF!</v>
      </c>
      <c r="D275" s="74" t="e">
        <f>ROUND(VLOOKUP(A275,#REF!,8,FALSE),2)</f>
        <v>#REF!</v>
      </c>
      <c r="E275" s="74" t="e">
        <f>IF(LEFT(G275,3)="ARQ",VLOOKUP(VALUE(RIGHT(G275,3)),#REF!,9,FALSE),IF(LEFT(G275,3)="SCI",VLOOKUP(VALUE(RIGHT(G275,3)),#REF!,9,FALSE),IF(LEFT(G275,3)="SCE",VLOOKUP(VALUE(RIGHT(G275,3)),#REF!,9,FALSE),IF(LEFT(G275,3)="EST",VLOOKUP(VALUE(RIGHT(G275,3)),#REF!,9,FALSE),IF(LEFT(G275,3)="HID",VLOOKUP(VALUE(RIGHT(G275,3)),#REF!,9,FALSE),IF(LEFT(G275,3)="INC",VLOOKUP(VALUE(RIGHT(G275,3)),#REF!,9,FALSE),IF(LEFT(G275,3)="ELE",VLOOKUP(VALUE(RIGHT(G275,3)),#REF!,9,FALSE),IF(LEFT(G275,3)="CAB",VLOOKUP(VALUE(RIGHT(G275,3)),'ADM-COMP'!B:J,9,FALSE),IF(LEFT(G275,3)="SEG",VLOOKUP(VALUE(RIGHT(G275,3)),#REF!,9,FALSE),IF(LEFT(G275,3)="CLI",VLOOKUP(VALUE(RIGHT(G275,3)),#REF!,9,FALSE),IF(LEFT(G275,4)="IMPL",VLOOKUP(VALUE(RIGHT(G275,3)),#REF!,9,FALSE),IF(LEFT(G275,4)="SPDA",VLOOKUP(VALUE(RIGHT(G275,3)),'SPDA-COMP'!B:J,9,FALSE),IF(LEFT(G275,4)="SDAI",VLOOKUP(VALUE(RIGHT(G275,3)),#REF!,9,FALSE),IF(LEFT(G275,5)="IMPER",VLOOKUP(VALUE(RIGHT(G275,3)),#REF!,9,FALSE),IF(LEFT(G275,5)="LABOR",VLOOKUP(VALUE(RIGHT(G275,6)),#REF!,4,FALSE))))))))))))))))</f>
        <v>#REF!</v>
      </c>
      <c r="F275" s="31" t="e">
        <f t="shared" si="4"/>
        <v>#REF!</v>
      </c>
      <c r="G275" s="152" t="s">
        <v>280</v>
      </c>
      <c r="H275" s="61"/>
    </row>
    <row r="276" spans="1:8" s="62" customFormat="1" ht="25.5">
      <c r="A276" s="37" t="s">
        <v>457</v>
      </c>
      <c r="B276" s="29" t="e">
        <f>IF(LEFT(G276,3)="ARQ",VLOOKUP(VALUE(RIGHT(G276,3)),#REF!,4,FALSE),IF(LEFT(G276,3)="SCI",VLOOKUP(VALUE(RIGHT(G276,3)),#REF!,4,FALSE),IF(LEFT(G276,3)="SCE",VLOOKUP(VALUE(RIGHT(G276,3)),#REF!,4,FALSE),IF(LEFT(G276,3)="EST",VLOOKUP(VALUE(RIGHT(G276,3)),#REF!,4,FALSE),IF(LEFT(G276,3)="HID",VLOOKUP(VALUE(RIGHT(G276,3)),#REF!,4,FALSE),IF(LEFT(G276,3)="INC",VLOOKUP(VALUE(RIGHT(G276,3)),#REF!,4,FALSE),IF(LEFT(G276,3)="ELE",VLOOKUP(VALUE(RIGHT(G276,3)),#REF!,4,FALSE),IF(LEFT(G276,3)="CAB",VLOOKUP(VALUE(RIGHT(G276,3)),'ADM-COMP'!B:J,4,FALSE),IF(LEFT(G276,3)="SEG",VLOOKUP(VALUE(RIGHT(G276,3)),#REF!,4,FALSE),IF(LEFT(G276,3)="CLI",VLOOKUP(VALUE(RIGHT(G276,3)),#REF!,4,FALSE),IF(LEFT(G276,4)="IMPL",VLOOKUP(VALUE(RIGHT(G276,3)),#REF!,4,FALSE),IF(LEFT(G276,4)="SPDA",VLOOKUP(VALUE(RIGHT(G276,3)),'SPDA-COMP'!B:J,4,FALSE),IF(LEFT(G276,4)="SDAI",VLOOKUP(VALUE(RIGHT(G276,3)),#REF!,4,FALSE),IF(LEFT(G276,5)="IMPER",VLOOKUP(VALUE(RIGHT(G276,3)),#REF!,4,FALSE),IF(LEFT(G276,5)="LABOR",VLOOKUP(VALUE(RIGHT(G276,6)),#REF!,5,FALSE))))))))))))))))</f>
        <v>#REF!</v>
      </c>
      <c r="C276" s="30" t="e">
        <f>IF(LEFT(G276,3)="ARQ",VLOOKUP(VALUE(RIGHT(G276,3)),#REF!,5,FALSE),IF(LEFT(G276,3)="INS",VLOOKUP(VALUE(RIGHT(G276,3)),#REF!,5,FALSE),IF(LEFT(G276,3)="SCE",VLOOKUP(VALUE(RIGHT(G276,3)),#REF!,5,FALSE),IF(LEFT(G276,3)="EST",VLOOKUP(VALUE(RIGHT(G276,3)),#REF!,5,FALSE),IF(LEFT(G276,3)="HID",VLOOKUP(VALUE(RIGHT(G276,3)),#REF!,5,FALSE),IF(LEFT(G276,3)="INC",VLOOKUP(VALUE(RIGHT(G276,3)),#REF!,5,FALSE),IF(LEFT(G276,3)="ELE",VLOOKUP(VALUE(RIGHT(G276,3)),#REF!,5,FALSE),IF(LEFT(G276,3)="CAB",VLOOKUP(VALUE(RIGHT(G276,3)),'ADM-COMP'!B:J,5,FALSE),IF(LEFT(G276,3)="SEG",VLOOKUP(VALUE(RIGHT(G276,3)),#REF!,5,FALSE),IF(LEFT(G276,3)="CLI",VLOOKUP(VALUE(RIGHT(G276,3)),#REF!,5,FALSE),IF(LEFT(G276,4)="IMPL",VLOOKUP(VALUE(RIGHT(G276,3)),#REF!,5,FALSE),IF(LEFT(G276,4)="SPDA",VLOOKUP(VALUE(RIGHT(G276,3)),'SPDA-COMP'!B:J,5,FALSE),IF(LEFT(G276,4)="SDAI",VLOOKUP(VALUE(RIGHT(G276,3)),#REF!,5,FALSE),IF(LEFT(G276,5)="IMPER",VLOOKUP(VALUE(RIGHT(G276,3)),#REF!,5,FALSE),IF(LEFT(G276,5)="LABOR",VLOOKUP(VALUE(RIGHT(G276,6)),#REF!,6,FALSE))))))))))))))))</f>
        <v>#REF!</v>
      </c>
      <c r="D276" s="74" t="e">
        <f>ROUND(VLOOKUP(A276,#REF!,8,FALSE),2)</f>
        <v>#REF!</v>
      </c>
      <c r="E276" s="74" t="e">
        <f>IF(LEFT(G276,3)="ARQ",VLOOKUP(VALUE(RIGHT(G276,3)),#REF!,9,FALSE),IF(LEFT(G276,3)="INS",VLOOKUP(VALUE(RIGHT(G276,3)),#REF!,9,FALSE),IF(LEFT(G276,3)="SCE",VLOOKUP(VALUE(RIGHT(G276,3)),#REF!,9,FALSE),IF(LEFT(G276,3)="EST",VLOOKUP(VALUE(RIGHT(G276,3)),#REF!,9,FALSE),IF(LEFT(G276,3)="HID",VLOOKUP(VALUE(RIGHT(G276,3)),#REF!,9,FALSE),IF(LEFT(G276,3)="INC",VLOOKUP(VALUE(RIGHT(G276,3)),#REF!,9,FALSE),IF(LEFT(G276,3)="ELE",VLOOKUP(VALUE(RIGHT(G276,3)),#REF!,9,FALSE),IF(LEFT(G276,3)="CAB",VLOOKUP(VALUE(RIGHT(G276,3)),'ADM-COMP'!B:J,9,FALSE),IF(LEFT(G276,3)="SEG",VLOOKUP(VALUE(RIGHT(G276,3)),#REF!,9,FALSE),IF(LEFT(G276,3)="CLI",VLOOKUP(VALUE(RIGHT(G276,3)),#REF!,9,FALSE),IF(LEFT(G276,4)="IMPL",VLOOKUP(VALUE(RIGHT(G276,3)),#REF!,9,FALSE),IF(LEFT(G276,4)="SPDA",VLOOKUP(VALUE(RIGHT(G276,3)),'SPDA-COMP'!B:J,9,FALSE),IF(LEFT(G276,4)="SDAI",VLOOKUP(VALUE(RIGHT(G276,3)),#REF!,9,FALSE),IF(LEFT(G276,5)="IMPER",VLOOKUP(VALUE(RIGHT(G276,3)),#REF!,9,FALSE),IF(LEFT(G276,5)="LABOR",VLOOKUP(VALUE(RIGHT(G276,6)),#REF!,4,FALSE))))))))))))))))</f>
        <v>#REF!</v>
      </c>
      <c r="F276" s="31" t="e">
        <f t="shared" si="4"/>
        <v>#REF!</v>
      </c>
      <c r="G276" s="152" t="s">
        <v>472</v>
      </c>
      <c r="H276" s="61"/>
    </row>
    <row r="277" spans="1:8" s="62" customFormat="1" ht="25.5">
      <c r="A277" s="100" t="s">
        <v>139</v>
      </c>
      <c r="B277" s="29" t="e">
        <f>IF(LEFT(G277,3)="ARQ",VLOOKUP(VALUE(RIGHT(G277,3)),#REF!,4,FALSE),IF(LEFT(G277,3)="SCI",VLOOKUP(VALUE(RIGHT(G277,3)),#REF!,4,FALSE),IF(LEFT(G277,3)="SCE",VLOOKUP(VALUE(RIGHT(G277,3)),#REF!,4,FALSE),IF(LEFT(G277,3)="EST",VLOOKUP(VALUE(RIGHT(G277,3)),#REF!,4,FALSE),IF(LEFT(G277,3)="HID",VLOOKUP(VALUE(RIGHT(G277,3)),#REF!,4,FALSE),IF(LEFT(G277,3)="INC",VLOOKUP(VALUE(RIGHT(G277,3)),#REF!,4,FALSE),IF(LEFT(G277,3)="ELE",VLOOKUP(VALUE(RIGHT(G277,3)),#REF!,4,FALSE),IF(LEFT(G277,3)="CAB",VLOOKUP(VALUE(RIGHT(G277,3)),'ADM-COMP'!B:J,4,FALSE),IF(LEFT(G277,3)="SEG",VLOOKUP(VALUE(RIGHT(G277,3)),#REF!,4,FALSE),IF(LEFT(G277,3)="CLI",VLOOKUP(VALUE(RIGHT(G277,3)),#REF!,4,FALSE),IF(LEFT(G277,4)="IMPL",VLOOKUP(VALUE(RIGHT(G277,3)),#REF!,4,FALSE),IF(LEFT(G277,4)="SPDA",VLOOKUP(VALUE(RIGHT(G277,3)),'SPDA-COMP'!B:J,4,FALSE),IF(LEFT(G277,4)="SDAI",VLOOKUP(VALUE(RIGHT(G277,3)),#REF!,4,FALSE),IF(LEFT(G277,5)="IMPER",VLOOKUP(VALUE(RIGHT(G277,3)),#REF!,4,FALSE),IF(LEFT(G277,5)="LABOR",VLOOKUP(VALUE(RIGHT(G277,6)),#REF!,5,FALSE))))))))))))))))</f>
        <v>#REF!</v>
      </c>
      <c r="C277" s="30" t="e">
        <f>IF(LEFT(G277,3)="ARQ",VLOOKUP(VALUE(RIGHT(G277,3)),#REF!,5,FALSE),IF(LEFT(G277,3)="SCI",VLOOKUP(VALUE(RIGHT(G277,3)),#REF!,5,FALSE),IF(LEFT(G277,3)="SCE",VLOOKUP(VALUE(RIGHT(G277,3)),#REF!,5,FALSE),IF(LEFT(G277,3)="EST",VLOOKUP(VALUE(RIGHT(G277,3)),#REF!,5,FALSE),IF(LEFT(G277,3)="HID",VLOOKUP(VALUE(RIGHT(G277,3)),#REF!,5,FALSE),IF(LEFT(G277,3)="INC",VLOOKUP(VALUE(RIGHT(G277,3)),#REF!,5,FALSE),IF(LEFT(G277,3)="ELE",VLOOKUP(VALUE(RIGHT(G277,3)),#REF!,5,FALSE),IF(LEFT(G277,3)="CAB",VLOOKUP(VALUE(RIGHT(G277,3)),'ADM-COMP'!B:J,5,FALSE),IF(LEFT(G277,3)="SEG",VLOOKUP(VALUE(RIGHT(G277,3)),#REF!,5,FALSE),IF(LEFT(G277,3)="CLI",VLOOKUP(VALUE(RIGHT(G277,3)),#REF!,5,FALSE),IF(LEFT(G277,4)="IMPL",VLOOKUP(VALUE(RIGHT(G277,3)),#REF!,5,FALSE),IF(LEFT(G277,4)="SPDA",VLOOKUP(VALUE(RIGHT(G277,3)),'SPDA-COMP'!B:J,5,FALSE),IF(LEFT(G277,4)="SDAI",VLOOKUP(VALUE(RIGHT(G277,3)),#REF!,5,FALSE),IF(LEFT(G277,5)="IMPER",VLOOKUP(VALUE(RIGHT(G277,3)),#REF!,5,FALSE),IF(LEFT(G277,5)="LABOR",VLOOKUP(VALUE(RIGHT(G277,6)),#REF!,6,FALSE))))))))))))))))</f>
        <v>#REF!</v>
      </c>
      <c r="D277" s="74" t="e">
        <f>ROUND(VLOOKUP(A277,#REF!,8,FALSE),2)</f>
        <v>#REF!</v>
      </c>
      <c r="E277" s="74" t="e">
        <f>IF(LEFT(G277,3)="ARQ",VLOOKUP(VALUE(RIGHT(G277,3)),#REF!,9,FALSE),IF(LEFT(G277,3)="SCI",VLOOKUP(VALUE(RIGHT(G277,3)),#REF!,9,FALSE),IF(LEFT(G277,3)="SCE",VLOOKUP(VALUE(RIGHT(G277,3)),#REF!,9,FALSE),IF(LEFT(G277,3)="EST",VLOOKUP(VALUE(RIGHT(G277,3)),#REF!,9,FALSE),IF(LEFT(G277,3)="HID",VLOOKUP(VALUE(RIGHT(G277,3)),#REF!,9,FALSE),IF(LEFT(G277,3)="INC",VLOOKUP(VALUE(RIGHT(G277,3)),#REF!,9,FALSE),IF(LEFT(G277,3)="ELE",VLOOKUP(VALUE(RIGHT(G277,3)),#REF!,9,FALSE),IF(LEFT(G277,3)="CAB",VLOOKUP(VALUE(RIGHT(G277,3)),'ADM-COMP'!B:J,9,FALSE),IF(LEFT(G277,3)="SEG",VLOOKUP(VALUE(RIGHT(G277,3)),#REF!,9,FALSE),IF(LEFT(G277,3)="CLI",VLOOKUP(VALUE(RIGHT(G277,3)),#REF!,9,FALSE),IF(LEFT(G277,4)="IMPL",VLOOKUP(VALUE(RIGHT(G277,3)),#REF!,9,FALSE),IF(LEFT(G277,4)="SPDA",VLOOKUP(VALUE(RIGHT(G277,3)),'SPDA-COMP'!B:J,9,FALSE),IF(LEFT(G277,4)="SDAI",VLOOKUP(VALUE(RIGHT(G277,3)),#REF!,9,FALSE),IF(LEFT(G277,5)="IMPER",VLOOKUP(VALUE(RIGHT(G277,3)),#REF!,9,FALSE),IF(LEFT(G277,5)="LABOR",VLOOKUP(VALUE(RIGHT(G277,6)),#REF!,4,FALSE))))))))))))))))</f>
        <v>#REF!</v>
      </c>
      <c r="F277" s="31" t="e">
        <f t="shared" si="4"/>
        <v>#REF!</v>
      </c>
      <c r="G277" s="152" t="s">
        <v>442</v>
      </c>
      <c r="H277" s="61"/>
    </row>
    <row r="278" spans="1:8" s="62" customFormat="1">
      <c r="A278" s="140" t="s">
        <v>1058</v>
      </c>
      <c r="B278" s="29" t="e">
        <f>IF(LEFT(G278,3)="ARQ",VLOOKUP(VALUE(RIGHT(G278,3)),#REF!,4,FALSE),IF(LEFT(G278,3)="SCI",VLOOKUP(VALUE(RIGHT(G278,3)),#REF!,4,FALSE),IF(LEFT(G278,3)="SCE",VLOOKUP(VALUE(RIGHT(G278,3)),#REF!,4,FALSE),IF(LEFT(G278,3)="EST",VLOOKUP(VALUE(RIGHT(G278,3)),#REF!,4,FALSE),IF(LEFT(G278,3)="HID",VLOOKUP(VALUE(RIGHT(G278,3)),#REF!,4,FALSE),IF(LEFT(G278,3)="INC",VLOOKUP(VALUE(RIGHT(G278,3)),#REF!,4,FALSE),IF(LEFT(G278,3)="ELE",VLOOKUP(VALUE(RIGHT(G278,3)),#REF!,4,FALSE),IF(LEFT(G278,3)="CAB",VLOOKUP(VALUE(RIGHT(G278,3)),'ADM-COMP'!B:J,4,FALSE),IF(LEFT(G278,3)="SEG",VLOOKUP(VALUE(RIGHT(G278,3)),#REF!,4,FALSE),IF(LEFT(G278,3)="CLI",VLOOKUP(VALUE(RIGHT(G278,3)),#REF!,4,FALSE),IF(LEFT(G278,4)="IMPL",VLOOKUP(VALUE(RIGHT(G278,3)),#REF!,4,FALSE),IF(LEFT(G278,4)="SPDA",VLOOKUP(VALUE(RIGHT(G278,3)),'SPDA-COMP'!B:J,4,FALSE),IF(LEFT(G278,4)="SDAI",VLOOKUP(VALUE(RIGHT(G278,3)),#REF!,4,FALSE),IF(LEFT(G278,5)="IMPER",VLOOKUP(VALUE(RIGHT(G278,3)),#REF!,4,FALSE),IF(LEFT(G278,5)="LABOR",VLOOKUP(VALUE(RIGHT(G278,6)),#REF!,5,FALSE))))))))))))))))</f>
        <v>#REF!</v>
      </c>
      <c r="C278" s="30" t="e">
        <f>IF(LEFT(G278,3)="ARQ",VLOOKUP(VALUE(RIGHT(G278,3)),#REF!,5,FALSE),IF(LEFT(G278,3)="SCI",VLOOKUP(VALUE(RIGHT(G278,3)),#REF!,5,FALSE),IF(LEFT(G278,3)="SCE",VLOOKUP(VALUE(RIGHT(G278,3)),#REF!,5,FALSE),IF(LEFT(G278,3)="EST",VLOOKUP(VALUE(RIGHT(G278,3)),#REF!,5,FALSE),IF(LEFT(G278,3)="HID",VLOOKUP(VALUE(RIGHT(G278,3)),#REF!,5,FALSE),IF(LEFT(G278,3)="INC",VLOOKUP(VALUE(RIGHT(G278,3)),#REF!,5,FALSE),IF(LEFT(G278,3)="ELE",VLOOKUP(VALUE(RIGHT(G278,3)),#REF!,5,FALSE),IF(LEFT(G278,3)="CAB",VLOOKUP(VALUE(RIGHT(G278,3)),'ADM-COMP'!B:J,5,FALSE),IF(LEFT(G278,3)="SEG",VLOOKUP(VALUE(RIGHT(G278,3)),#REF!,5,FALSE),IF(LEFT(G278,3)="CLI",VLOOKUP(VALUE(RIGHT(G278,3)),#REF!,5,FALSE),IF(LEFT(G278,4)="IMPL",VLOOKUP(VALUE(RIGHT(G278,3)),#REF!,5,FALSE),IF(LEFT(G278,4)="SPDA",VLOOKUP(VALUE(RIGHT(G278,3)),'SPDA-COMP'!B:J,5,FALSE),IF(LEFT(G278,4)="SDAI",VLOOKUP(VALUE(RIGHT(G278,3)),#REF!,5,FALSE),IF(LEFT(G278,5)="IMPER",VLOOKUP(VALUE(RIGHT(G278,3)),#REF!,5,FALSE),IF(LEFT(G278,5)="LABOR",VLOOKUP(VALUE(RIGHT(G278,6)),#REF!,6,FALSE))))))))))))))))</f>
        <v>#REF!</v>
      </c>
      <c r="D278" s="74" t="e">
        <f>ROUND(VLOOKUP(A278,#REF!,8,FALSE),2)</f>
        <v>#REF!</v>
      </c>
      <c r="E278" s="74" t="e">
        <f>IF(LEFT(G278,3)="ARQ",VLOOKUP(VALUE(RIGHT(G278,3)),#REF!,9,FALSE),IF(LEFT(G278,3)="SCI",VLOOKUP(VALUE(RIGHT(G278,3)),#REF!,9,FALSE),IF(LEFT(G278,3)="SCE",VLOOKUP(VALUE(RIGHT(G278,3)),#REF!,9,FALSE),IF(LEFT(G278,3)="EST",VLOOKUP(VALUE(RIGHT(G278,3)),#REF!,9,FALSE),IF(LEFT(G278,3)="HID",VLOOKUP(VALUE(RIGHT(G278,3)),#REF!,9,FALSE),IF(LEFT(G278,3)="INC",VLOOKUP(VALUE(RIGHT(G278,3)),#REF!,9,FALSE),IF(LEFT(G278,3)="ELE",VLOOKUP(VALUE(RIGHT(G278,3)),#REF!,9,FALSE),IF(LEFT(G278,3)="CAB",VLOOKUP(VALUE(RIGHT(G278,3)),'ADM-COMP'!B:J,9,FALSE),IF(LEFT(G278,3)="SEG",VLOOKUP(VALUE(RIGHT(G278,3)),#REF!,9,FALSE),IF(LEFT(G278,3)="CLI",VLOOKUP(VALUE(RIGHT(G278,3)),#REF!,9,FALSE),IF(LEFT(G278,4)="IMPL",VLOOKUP(VALUE(RIGHT(G278,3)),#REF!,9,FALSE),IF(LEFT(G278,4)="SPDA",VLOOKUP(VALUE(RIGHT(G278,3)),'SPDA-COMP'!B:J,9,FALSE),IF(LEFT(G278,4)="SDAI",VLOOKUP(VALUE(RIGHT(G278,3)),#REF!,9,FALSE),IF(LEFT(G278,5)="IMPER",VLOOKUP(VALUE(RIGHT(G278,3)),#REF!,9,FALSE),IF(LEFT(G278,5)="LABOR",VLOOKUP(VALUE(RIGHT(G278,6)),#REF!,4,FALSE))))))))))))))))</f>
        <v>#REF!</v>
      </c>
      <c r="F278" s="31" t="e">
        <f t="shared" si="4"/>
        <v>#REF!</v>
      </c>
      <c r="G278" s="152" t="s">
        <v>1087</v>
      </c>
      <c r="H278" s="61"/>
    </row>
    <row r="279" spans="1:8" s="62" customFormat="1">
      <c r="A279" s="37" t="s">
        <v>384</v>
      </c>
      <c r="B279" s="29" t="e">
        <f>IF(LEFT(G279,3)="ARQ",VLOOKUP(VALUE(RIGHT(G279,3)),#REF!,4,FALSE),IF(LEFT(G279,3)="SCI",VLOOKUP(VALUE(RIGHT(G279,3)),#REF!,4,FALSE),IF(LEFT(G279,3)="SCE",VLOOKUP(VALUE(RIGHT(G279,3)),#REF!,4,FALSE),IF(LEFT(G279,3)="EST",VLOOKUP(VALUE(RIGHT(G279,3)),#REF!,4,FALSE),IF(LEFT(G279,3)="HID",VLOOKUP(VALUE(RIGHT(G279,3)),#REF!,4,FALSE),IF(LEFT(G279,3)="INC",VLOOKUP(VALUE(RIGHT(G279,3)),#REF!,4,FALSE),IF(LEFT(G279,3)="ELE",VLOOKUP(VALUE(RIGHT(G279,3)),#REF!,4,FALSE),IF(LEFT(G279,3)="CAB",VLOOKUP(VALUE(RIGHT(G279,3)),'ADM-COMP'!B:J,4,FALSE),IF(LEFT(G279,3)="SEG",VLOOKUP(VALUE(RIGHT(G279,3)),#REF!,4,FALSE),IF(LEFT(G279,3)="CLI",VLOOKUP(VALUE(RIGHT(G279,3)),#REF!,4,FALSE),IF(LEFT(G279,4)="IMPL",VLOOKUP(VALUE(RIGHT(G279,3)),#REF!,4,FALSE),IF(LEFT(G279,4)="SPDA",VLOOKUP(VALUE(RIGHT(G279,3)),'SPDA-COMP'!B:J,4,FALSE),IF(LEFT(G279,4)="SDAI",VLOOKUP(VALUE(RIGHT(G279,3)),#REF!,4,FALSE),IF(LEFT(G279,5)="IMPER",VLOOKUP(VALUE(RIGHT(G279,3)),#REF!,4,FALSE),IF(LEFT(G279,5)="LABOR",VLOOKUP(VALUE(RIGHT(G279,6)),#REF!,5,FALSE))))))))))))))))</f>
        <v>#REF!</v>
      </c>
      <c r="C279" s="30" t="e">
        <f>IF(LEFT(G279,3)="ARQ",VLOOKUP(VALUE(RIGHT(G279,3)),#REF!,5,FALSE),IF(LEFT(G279,3)="INS",VLOOKUP(VALUE(RIGHT(G279,3)),#REF!,5,FALSE),IF(LEFT(G279,3)="SCE",VLOOKUP(VALUE(RIGHT(G279,3)),#REF!,5,FALSE),IF(LEFT(G279,3)="EST",VLOOKUP(VALUE(RIGHT(G279,3)),#REF!,5,FALSE),IF(LEFT(G279,3)="HID",VLOOKUP(VALUE(RIGHT(G279,3)),#REF!,5,FALSE),IF(LEFT(G279,3)="INC",VLOOKUP(VALUE(RIGHT(G279,3)),#REF!,5,FALSE),IF(LEFT(G279,3)="ELE",VLOOKUP(VALUE(RIGHT(G279,3)),#REF!,5,FALSE),IF(LEFT(G279,3)="CAB",VLOOKUP(VALUE(RIGHT(G279,3)),'ADM-COMP'!B:J,5,FALSE),IF(LEFT(G279,3)="SEG",VLOOKUP(VALUE(RIGHT(G279,3)),#REF!,5,FALSE),IF(LEFT(G279,3)="CLI",VLOOKUP(VALUE(RIGHT(G279,3)),#REF!,5,FALSE),IF(LEFT(G279,4)="IMPL",VLOOKUP(VALUE(RIGHT(G279,3)),#REF!,5,FALSE),IF(LEFT(G279,4)="SPDA",VLOOKUP(VALUE(RIGHT(G279,3)),'SPDA-COMP'!B:J,5,FALSE),IF(LEFT(G279,4)="SDAI",VLOOKUP(VALUE(RIGHT(G279,3)),#REF!,5,FALSE),IF(LEFT(G279,5)="IMPER",VLOOKUP(VALUE(RIGHT(G279,3)),#REF!,5,FALSE),IF(LEFT(G279,5)="LABOR",VLOOKUP(VALUE(RIGHT(G279,6)),#REF!,6,FALSE))))))))))))))))</f>
        <v>#REF!</v>
      </c>
      <c r="D279" s="74" t="e">
        <f>ROUND(VLOOKUP(A279,#REF!,8,FALSE),2)</f>
        <v>#REF!</v>
      </c>
      <c r="E279" s="74" t="e">
        <f>IF(LEFT(G279,3)="ARQ",VLOOKUP(VALUE(RIGHT(G279,3)),#REF!,9,FALSE),IF(LEFT(G279,3)="INS",VLOOKUP(VALUE(RIGHT(G279,3)),#REF!,9,FALSE),IF(LEFT(G279,3)="SCE",VLOOKUP(VALUE(RIGHT(G279,3)),#REF!,9,FALSE),IF(LEFT(G279,3)="EST",VLOOKUP(VALUE(RIGHT(G279,3)),#REF!,9,FALSE),IF(LEFT(G279,3)="HID",VLOOKUP(VALUE(RIGHT(G279,3)),#REF!,9,FALSE),IF(LEFT(G279,3)="INC",VLOOKUP(VALUE(RIGHT(G279,3)),#REF!,9,FALSE),IF(LEFT(G279,3)="ELE",VLOOKUP(VALUE(RIGHT(G279,3)),#REF!,9,FALSE),IF(LEFT(G279,3)="CAB",VLOOKUP(VALUE(RIGHT(G279,3)),'ADM-COMP'!B:J,9,FALSE),IF(LEFT(G279,3)="SEG",VLOOKUP(VALUE(RIGHT(G279,3)),#REF!,9,FALSE),IF(LEFT(G279,3)="CLI",VLOOKUP(VALUE(RIGHT(G279,3)),#REF!,9,FALSE),IF(LEFT(G279,4)="IMPL",VLOOKUP(VALUE(RIGHT(G279,3)),#REF!,9,FALSE),IF(LEFT(G279,4)="SPDA",VLOOKUP(VALUE(RIGHT(G279,3)),'SPDA-COMP'!B:J,9,FALSE),IF(LEFT(G279,4)="SDAI",VLOOKUP(VALUE(RIGHT(G279,3)),#REF!,9,FALSE),IF(LEFT(G279,5)="IMPER",VLOOKUP(VALUE(RIGHT(G279,3)),#REF!,9,FALSE),IF(LEFT(G279,5)="LABOR",VLOOKUP(VALUE(RIGHT(G279,6)),#REF!,4,FALSE))))))))))))))))</f>
        <v>#REF!</v>
      </c>
      <c r="F279" s="31" t="e">
        <f t="shared" si="4"/>
        <v>#REF!</v>
      </c>
      <c r="G279" s="152" t="s">
        <v>382</v>
      </c>
      <c r="H279" s="61"/>
    </row>
    <row r="280" spans="1:8" s="62" customFormat="1" ht="38.25">
      <c r="A280" s="100" t="s">
        <v>300</v>
      </c>
      <c r="B280" s="29" t="e">
        <f>IF(LEFT(G280,3)="ARQ",VLOOKUP(VALUE(RIGHT(G280,3)),#REF!,4,FALSE),IF(LEFT(G280,3)="SCI",VLOOKUP(VALUE(RIGHT(G280,3)),#REF!,4,FALSE),IF(LEFT(G280,3)="SCE",VLOOKUP(VALUE(RIGHT(G280,3)),#REF!,4,FALSE),IF(LEFT(G280,3)="EST",VLOOKUP(VALUE(RIGHT(G280,3)),#REF!,4,FALSE),IF(LEFT(G280,3)="HID",VLOOKUP(VALUE(RIGHT(G280,3)),#REF!,4,FALSE),IF(LEFT(G280,3)="INC",VLOOKUP(VALUE(RIGHT(G280,3)),#REF!,4,FALSE),IF(LEFT(G280,3)="ELE",VLOOKUP(VALUE(RIGHT(G280,3)),#REF!,4,FALSE),IF(LEFT(G280,3)="CAB",VLOOKUP(VALUE(RIGHT(G280,3)),'ADM-COMP'!B:J,4,FALSE),IF(LEFT(G280,3)="SEG",VLOOKUP(VALUE(RIGHT(G280,3)),#REF!,4,FALSE),IF(LEFT(G280,3)="CLI",VLOOKUP(VALUE(RIGHT(G280,3)),#REF!,4,FALSE),IF(LEFT(G280,4)="IMPL",VLOOKUP(VALUE(RIGHT(G280,3)),#REF!,4,FALSE),IF(LEFT(G280,4)="SPDA",VLOOKUP(VALUE(RIGHT(G280,3)),'SPDA-COMP'!B:J,4,FALSE),IF(LEFT(G280,4)="SDAI",VLOOKUP(VALUE(RIGHT(G280,3)),#REF!,4,FALSE),IF(LEFT(G280,5)="IMPER",VLOOKUP(VALUE(RIGHT(G280,3)),#REF!,4,FALSE),IF(LEFT(G280,5)="LABOR",VLOOKUP(VALUE(RIGHT(G280,6)),#REF!,5,FALSE))))))))))))))))</f>
        <v>#REF!</v>
      </c>
      <c r="C280" s="30" t="e">
        <f>IF(LEFT(G280,3)="ARQ",VLOOKUP(VALUE(RIGHT(G280,3)),#REF!,5,FALSE),IF(LEFT(G280,3)="SCI",VLOOKUP(VALUE(RIGHT(G280,3)),#REF!,5,FALSE),IF(LEFT(G280,3)="SCE",VLOOKUP(VALUE(RIGHT(G280,3)),#REF!,5,FALSE),IF(LEFT(G280,3)="EST",VLOOKUP(VALUE(RIGHT(G280,3)),#REF!,5,FALSE),IF(LEFT(G280,3)="HID",VLOOKUP(VALUE(RIGHT(G280,3)),#REF!,5,FALSE),IF(LEFT(G280,3)="INC",VLOOKUP(VALUE(RIGHT(G280,3)),#REF!,5,FALSE),IF(LEFT(G280,3)="ELE",VLOOKUP(VALUE(RIGHT(G280,3)),#REF!,5,FALSE),IF(LEFT(G280,3)="CAB",VLOOKUP(VALUE(RIGHT(G280,3)),'ADM-COMP'!B:J,5,FALSE),IF(LEFT(G280,3)="SEG",VLOOKUP(VALUE(RIGHT(G280,3)),#REF!,5,FALSE),IF(LEFT(G280,3)="CLI",VLOOKUP(VALUE(RIGHT(G280,3)),#REF!,5,FALSE),IF(LEFT(G280,4)="IMPL",VLOOKUP(VALUE(RIGHT(G280,3)),#REF!,5,FALSE),IF(LEFT(G280,4)="SPDA",VLOOKUP(VALUE(RIGHT(G280,3)),'SPDA-COMP'!B:J,5,FALSE),IF(LEFT(G280,4)="SDAI",VLOOKUP(VALUE(RIGHT(G280,3)),#REF!,5,FALSE),IF(LEFT(G280,5)="IMPER",VLOOKUP(VALUE(RIGHT(G280,3)),#REF!,5,FALSE),IF(LEFT(G280,5)="LABOR",VLOOKUP(VALUE(RIGHT(G280,6)),#REF!,6,FALSE))))))))))))))))</f>
        <v>#REF!</v>
      </c>
      <c r="D280" s="74" t="e">
        <f>ROUND(VLOOKUP(A280,#REF!,8,FALSE),2)</f>
        <v>#REF!</v>
      </c>
      <c r="E280" s="74" t="e">
        <f>IF(LEFT(G280,3)="ARQ",VLOOKUP(VALUE(RIGHT(G280,3)),#REF!,9,FALSE),IF(LEFT(G280,3)="SCI",VLOOKUP(VALUE(RIGHT(G280,3)),#REF!,9,FALSE),IF(LEFT(G280,3)="SCE",VLOOKUP(VALUE(RIGHT(G280,3)),#REF!,9,FALSE),IF(LEFT(G280,3)="EST",VLOOKUP(VALUE(RIGHT(G280,3)),#REF!,9,FALSE),IF(LEFT(G280,3)="HID",VLOOKUP(VALUE(RIGHT(G280,3)),#REF!,9,FALSE),IF(LEFT(G280,3)="INC",VLOOKUP(VALUE(RIGHT(G280,3)),#REF!,9,FALSE),IF(LEFT(G280,3)="ELE",VLOOKUP(VALUE(RIGHT(G280,3)),#REF!,9,FALSE),IF(LEFT(G280,3)="CAB",VLOOKUP(VALUE(RIGHT(G280,3)),'ADM-COMP'!B:J,9,FALSE),IF(LEFT(G280,3)="SEG",VLOOKUP(VALUE(RIGHT(G280,3)),#REF!,9,FALSE),IF(LEFT(G280,3)="CLI",VLOOKUP(VALUE(RIGHT(G280,3)),#REF!,9,FALSE),IF(LEFT(G280,4)="IMPL",VLOOKUP(VALUE(RIGHT(G280,3)),#REF!,9,FALSE),IF(LEFT(G280,4)="SPDA",VLOOKUP(VALUE(RIGHT(G280,3)),'SPDA-COMP'!B:J,9,FALSE),IF(LEFT(G280,4)="SDAI",VLOOKUP(VALUE(RIGHT(G280,3)),#REF!,9,FALSE),IF(LEFT(G280,5)="IMPER",VLOOKUP(VALUE(RIGHT(G280,3)),#REF!,9,FALSE),IF(LEFT(G280,5)="LABOR",VLOOKUP(VALUE(RIGHT(G280,6)),#REF!,4,FALSE))))))))))))))))</f>
        <v>#REF!</v>
      </c>
      <c r="F280" s="31" t="e">
        <f t="shared" si="4"/>
        <v>#REF!</v>
      </c>
      <c r="G280" s="152" t="s">
        <v>432</v>
      </c>
      <c r="H280" s="61"/>
    </row>
    <row r="281" spans="1:8" s="62" customFormat="1">
      <c r="A281" s="85" t="s">
        <v>897</v>
      </c>
      <c r="B281" s="29" t="e">
        <f>IF(LEFT(G281,3)="ARQ",VLOOKUP(VALUE(RIGHT(G281,3)),#REF!,4,FALSE),IF(LEFT(G281,3)="SCI",VLOOKUP(VALUE(RIGHT(G281,3)),#REF!,4,FALSE),IF(LEFT(G281,3)="SCE",VLOOKUP(VALUE(RIGHT(G281,3)),#REF!,4,FALSE),IF(LEFT(G281,3)="EST",VLOOKUP(VALUE(RIGHT(G281,3)),#REF!,4,FALSE),IF(LEFT(G281,3)="HID",VLOOKUP(VALUE(RIGHT(G281,3)),#REF!,4,FALSE),IF(LEFT(G281,3)="INC",VLOOKUP(VALUE(RIGHT(G281,3)),#REF!,4,FALSE),IF(LEFT(G281,3)="ELE",VLOOKUP(VALUE(RIGHT(G281,3)),#REF!,4,FALSE),IF(LEFT(G281,3)="CAB",VLOOKUP(VALUE(RIGHT(G281,3)),'ADM-COMP'!B:J,4,FALSE),IF(LEFT(G281,3)="SEG",VLOOKUP(VALUE(RIGHT(G281,3)),#REF!,4,FALSE),IF(LEFT(G281,3)="CLI",VLOOKUP(VALUE(RIGHT(G281,3)),#REF!,4,FALSE),IF(LEFT(G281,4)="IMPL",VLOOKUP(VALUE(RIGHT(G281,3)),#REF!,4,FALSE),IF(LEFT(G281,4)="SPDA",VLOOKUP(VALUE(RIGHT(G281,3)),'SPDA-COMP'!B:J,4,FALSE),IF(LEFT(G281,4)="SDAI",VLOOKUP(VALUE(RIGHT(G281,3)),#REF!,4,FALSE),IF(LEFT(G281,5)="IMPER",VLOOKUP(VALUE(RIGHT(G281,3)),#REF!,4,FALSE),IF(LEFT(G281,5)="LABOR",VLOOKUP(VALUE(RIGHT(G281,6)),#REF!,5,FALSE))))))))))))))))</f>
        <v>#REF!</v>
      </c>
      <c r="C281" s="30" t="e">
        <f>IF(LEFT(G281,3)="ARQ",VLOOKUP(VALUE(RIGHT(G281,3)),#REF!,5,FALSE),IF(LEFT(G281,3)="SCI",VLOOKUP(VALUE(RIGHT(G281,3)),#REF!,5,FALSE),IF(LEFT(G281,3)="SCE",VLOOKUP(VALUE(RIGHT(G281,3)),#REF!,5,FALSE),IF(LEFT(G281,3)="EST",VLOOKUP(VALUE(RIGHT(G281,3)),#REF!,5,FALSE),IF(LEFT(G281,3)="HID",VLOOKUP(VALUE(RIGHT(G281,3)),#REF!,5,FALSE),IF(LEFT(G281,3)="INC",VLOOKUP(VALUE(RIGHT(G281,3)),#REF!,5,FALSE),IF(LEFT(G281,3)="ELE",VLOOKUP(VALUE(RIGHT(G281,3)),#REF!,5,FALSE),IF(LEFT(G281,3)="CAB",VLOOKUP(VALUE(RIGHT(G281,3)),'ADM-COMP'!B:J,5,FALSE),IF(LEFT(G281,3)="SEG",VLOOKUP(VALUE(RIGHT(G281,3)),#REF!,5,FALSE),IF(LEFT(G281,3)="CLI",VLOOKUP(VALUE(RIGHT(G281,3)),#REF!,5,FALSE),IF(LEFT(G281,4)="IMPL",VLOOKUP(VALUE(RIGHT(G281,3)),#REF!,5,FALSE),IF(LEFT(G281,4)="SPDA",VLOOKUP(VALUE(RIGHT(G281,3)),'SPDA-COMP'!B:J,5,FALSE),IF(LEFT(G281,4)="SDAI",VLOOKUP(VALUE(RIGHT(G281,3)),#REF!,5,FALSE),IF(LEFT(G281,5)="IMPER",VLOOKUP(VALUE(RIGHT(G281,3)),#REF!,5,FALSE),IF(LEFT(G281,5)="LABOR",VLOOKUP(VALUE(RIGHT(G281,6)),#REF!,6,FALSE))))))))))))))))</f>
        <v>#REF!</v>
      </c>
      <c r="D281" s="74" t="e">
        <f>ROUND(VLOOKUP(A281,#REF!,8,FALSE),2)</f>
        <v>#REF!</v>
      </c>
      <c r="E281" s="74" t="e">
        <f>IF(LEFT(G281,3)="ARQ",VLOOKUP(VALUE(RIGHT(G281,3)),#REF!,9,FALSE),IF(LEFT(G281,3)="SCI",VLOOKUP(VALUE(RIGHT(G281,3)),#REF!,9,FALSE),IF(LEFT(G281,3)="SCE",VLOOKUP(VALUE(RIGHT(G281,3)),#REF!,9,FALSE),IF(LEFT(G281,3)="EST",VLOOKUP(VALUE(RIGHT(G281,3)),#REF!,9,FALSE),IF(LEFT(G281,3)="HID",VLOOKUP(VALUE(RIGHT(G281,3)),#REF!,9,FALSE),IF(LEFT(G281,3)="INC",VLOOKUP(VALUE(RIGHT(G281,3)),#REF!,9,FALSE),IF(LEFT(G281,3)="ELE",VLOOKUP(VALUE(RIGHT(G281,3)),#REF!,9,FALSE),IF(LEFT(G281,3)="CAB",VLOOKUP(VALUE(RIGHT(G281,3)),'ADM-COMP'!B:J,9,FALSE),IF(LEFT(G281,3)="SEG",VLOOKUP(VALUE(RIGHT(G281,3)),#REF!,9,FALSE),IF(LEFT(G281,3)="CLI",VLOOKUP(VALUE(RIGHT(G281,3)),#REF!,9,FALSE),IF(LEFT(G281,4)="IMPL",VLOOKUP(VALUE(RIGHT(G281,3)),#REF!,9,FALSE),IF(LEFT(G281,4)="SPDA",VLOOKUP(VALUE(RIGHT(G281,3)),'SPDA-COMP'!B:J,9,FALSE),IF(LEFT(G281,4)="SDAI",VLOOKUP(VALUE(RIGHT(G281,3)),#REF!,9,FALSE),IF(LEFT(G281,5)="IMPER",VLOOKUP(VALUE(RIGHT(G281,3)),#REF!,9,FALSE),IF(LEFT(G281,5)="LABOR",VLOOKUP(VALUE(RIGHT(G281,6)),#REF!,4,FALSE))))))))))))))))</f>
        <v>#REF!</v>
      </c>
      <c r="F281" s="31" t="e">
        <f t="shared" si="4"/>
        <v>#REF!</v>
      </c>
      <c r="G281" s="84" t="s">
        <v>965</v>
      </c>
      <c r="H281" s="61"/>
    </row>
    <row r="282" spans="1:8" s="62" customFormat="1" ht="25.5">
      <c r="A282" s="37" t="s">
        <v>1269</v>
      </c>
      <c r="B282" s="29" t="e">
        <f>IF(LEFT(G282,3)="ARQ",VLOOKUP(VALUE(RIGHT(G282,3)),#REF!,4,FALSE),IF(LEFT(G282,3)="SCI",VLOOKUP(VALUE(RIGHT(G282,3)),#REF!,4,FALSE),IF(LEFT(G282,3)="SCE",VLOOKUP(VALUE(RIGHT(G282,3)),#REF!,4,FALSE),IF(LEFT(G282,3)="EST",VLOOKUP(VALUE(RIGHT(G282,3)),#REF!,4,FALSE),IF(LEFT(G282,3)="HID",VLOOKUP(VALUE(RIGHT(G282,3)),#REF!,4,FALSE),IF(LEFT(G282,3)="INC",VLOOKUP(VALUE(RIGHT(G282,3)),#REF!,4,FALSE),IF(LEFT(G282,3)="ELE",VLOOKUP(VALUE(RIGHT(G282,3)),#REF!,4,FALSE),IF(LEFT(G282,3)="CAB",VLOOKUP(VALUE(RIGHT(G282,3)),'ADM-COMP'!B:J,4,FALSE),IF(LEFT(G282,3)="SEG",VLOOKUP(VALUE(RIGHT(G282,3)),#REF!,4,FALSE),IF(LEFT(G282,3)="CLI",VLOOKUP(VALUE(RIGHT(G282,3)),#REF!,4,FALSE),IF(LEFT(G282,4)="IMPL",VLOOKUP(VALUE(RIGHT(G282,3)),#REF!,4,FALSE),IF(LEFT(G282,4)="SPDA",VLOOKUP(VALUE(RIGHT(G282,3)),'SPDA-COMP'!B:J,4,FALSE),IF(LEFT(G282,4)="SDAI",VLOOKUP(VALUE(RIGHT(G282,3)),#REF!,4,FALSE),IF(LEFT(G282,5)="IMPER",VLOOKUP(VALUE(RIGHT(G282,3)),#REF!,4,FALSE),IF(LEFT(G282,5)="LABOR",VLOOKUP(VALUE(RIGHT(G282,6)),#REF!,5,FALSE))))))))))))))))</f>
        <v>#REF!</v>
      </c>
      <c r="C282" s="30" t="e">
        <f>IF(LEFT(G282,3)="ARQ",VLOOKUP(VALUE(RIGHT(G282,3)),#REF!,5,FALSE),IF(LEFT(G282,3)="INS",VLOOKUP(VALUE(RIGHT(G282,3)),#REF!,5,FALSE),IF(LEFT(G282,3)="SCE",VLOOKUP(VALUE(RIGHT(G282,3)),#REF!,5,FALSE),IF(LEFT(G282,3)="EST",VLOOKUP(VALUE(RIGHT(G282,3)),#REF!,5,FALSE),IF(LEFT(G282,3)="HID",VLOOKUP(VALUE(RIGHT(G282,3)),#REF!,5,FALSE),IF(LEFT(G282,3)="INC",VLOOKUP(VALUE(RIGHT(G282,3)),#REF!,5,FALSE),IF(LEFT(G282,3)="ELE",VLOOKUP(VALUE(RIGHT(G282,3)),#REF!,5,FALSE),IF(LEFT(G282,3)="CAB",VLOOKUP(VALUE(RIGHT(G282,3)),'ADM-COMP'!B:J,5,FALSE),IF(LEFT(G282,3)="SEG",VLOOKUP(VALUE(RIGHT(G282,3)),#REF!,5,FALSE),IF(LEFT(G282,3)="CLI",VLOOKUP(VALUE(RIGHT(G282,3)),#REF!,5,FALSE),IF(LEFT(G282,4)="IMPL",VLOOKUP(VALUE(RIGHT(G282,3)),#REF!,5,FALSE),IF(LEFT(G282,4)="SPDA",VLOOKUP(VALUE(RIGHT(G282,3)),'SPDA-COMP'!B:J,5,FALSE),IF(LEFT(G282,4)="SDAI",VLOOKUP(VALUE(RIGHT(G282,3)),#REF!,5,FALSE),IF(LEFT(G282,5)="IMPER",VLOOKUP(VALUE(RIGHT(G282,3)),#REF!,5,FALSE),IF(LEFT(G282,5)="LABOR",VLOOKUP(VALUE(RIGHT(G282,6)),#REF!,6,FALSE))))))))))))))))</f>
        <v>#REF!</v>
      </c>
      <c r="D282" s="74" t="e">
        <f>ROUND(VLOOKUP(A282,#REF!,8,FALSE),2)</f>
        <v>#REF!</v>
      </c>
      <c r="E282" s="74" t="e">
        <f>IF(LEFT(G282,3)="ARQ",VLOOKUP(VALUE(RIGHT(G282,3)),#REF!,9,FALSE),IF(LEFT(G282,3)="INS",VLOOKUP(VALUE(RIGHT(G282,3)),#REF!,9,FALSE),IF(LEFT(G282,3)="SCE",VLOOKUP(VALUE(RIGHT(G282,3)),#REF!,9,FALSE),IF(LEFT(G282,3)="EST",VLOOKUP(VALUE(RIGHT(G282,3)),#REF!,9,FALSE),IF(LEFT(G282,3)="HID",VLOOKUP(VALUE(RIGHT(G282,3)),#REF!,9,FALSE),IF(LEFT(G282,3)="INC",VLOOKUP(VALUE(RIGHT(G282,3)),#REF!,9,FALSE),IF(LEFT(G282,3)="ELE",VLOOKUP(VALUE(RIGHT(G282,3)),#REF!,9,FALSE),IF(LEFT(G282,3)="CAB",VLOOKUP(VALUE(RIGHT(G282,3)),'ADM-COMP'!B:J,9,FALSE),IF(LEFT(G282,3)="SEG",VLOOKUP(VALUE(RIGHT(G282,3)),#REF!,9,FALSE),IF(LEFT(G282,3)="CLI",VLOOKUP(VALUE(RIGHT(G282,3)),#REF!,9,FALSE),IF(LEFT(G282,4)="IMPL",VLOOKUP(VALUE(RIGHT(G282,3)),#REF!,9,FALSE),IF(LEFT(G282,4)="SPDA",VLOOKUP(VALUE(RIGHT(G282,3)),'SPDA-COMP'!B:J,9,FALSE),IF(LEFT(G282,4)="SDAI",VLOOKUP(VALUE(RIGHT(G282,3)),#REF!,9,FALSE),IF(LEFT(G282,5)="IMPER",VLOOKUP(VALUE(RIGHT(G282,3)),#REF!,9,FALSE),IF(LEFT(G282,5)="LABOR",VLOOKUP(VALUE(RIGHT(G282,6)),#REF!,4,FALSE))))))))))))))))</f>
        <v>#REF!</v>
      </c>
      <c r="F282" s="31" t="e">
        <f t="shared" si="4"/>
        <v>#REF!</v>
      </c>
      <c r="G282" s="152" t="s">
        <v>1282</v>
      </c>
      <c r="H282" s="61"/>
    </row>
    <row r="283" spans="1:8" s="62" customFormat="1">
      <c r="A283" s="37" t="s">
        <v>470</v>
      </c>
      <c r="B283" s="29" t="e">
        <f>IF(LEFT(G283,3)="ARQ",VLOOKUP(VALUE(RIGHT(G283,3)),#REF!,4,FALSE),IF(LEFT(G283,3)="SCI",VLOOKUP(VALUE(RIGHT(G283,3)),#REF!,4,FALSE),IF(LEFT(G283,3)="SCE",VLOOKUP(VALUE(RIGHT(G283,3)),#REF!,4,FALSE),IF(LEFT(G283,3)="EST",VLOOKUP(VALUE(RIGHT(G283,3)),#REF!,4,FALSE),IF(LEFT(G283,3)="HID",VLOOKUP(VALUE(RIGHT(G283,3)),#REF!,4,FALSE),IF(LEFT(G283,3)="INC",VLOOKUP(VALUE(RIGHT(G283,3)),#REF!,4,FALSE),IF(LEFT(G283,3)="ELE",VLOOKUP(VALUE(RIGHT(G283,3)),#REF!,4,FALSE),IF(LEFT(G283,3)="CAB",VLOOKUP(VALUE(RIGHT(G283,3)),'ADM-COMP'!B:J,4,FALSE),IF(LEFT(G283,3)="SEG",VLOOKUP(VALUE(RIGHT(G283,3)),#REF!,4,FALSE),IF(LEFT(G283,3)="CLI",VLOOKUP(VALUE(RIGHT(G283,3)),#REF!,4,FALSE),IF(LEFT(G283,4)="IMPL",VLOOKUP(VALUE(RIGHT(G283,3)),#REF!,4,FALSE),IF(LEFT(G283,4)="SPDA",VLOOKUP(VALUE(RIGHT(G283,3)),'SPDA-COMP'!B:J,4,FALSE),IF(LEFT(G283,4)="SDAI",VLOOKUP(VALUE(RIGHT(G283,3)),#REF!,4,FALSE),IF(LEFT(G283,5)="IMPER",VLOOKUP(VALUE(RIGHT(G283,3)),#REF!,4,FALSE),IF(LEFT(G283,5)="LABOR",VLOOKUP(VALUE(RIGHT(G283,6)),#REF!,5,FALSE))))))))))))))))</f>
        <v>#REF!</v>
      </c>
      <c r="C283" s="30" t="e">
        <f>IF(LEFT(G283,3)="ARQ",VLOOKUP(VALUE(RIGHT(G283,3)),#REF!,5,FALSE),IF(LEFT(G283,3)="INS",VLOOKUP(VALUE(RIGHT(G283,3)),#REF!,5,FALSE),IF(LEFT(G283,3)="SCE",VLOOKUP(VALUE(RIGHT(G283,3)),#REF!,5,FALSE),IF(LEFT(G283,3)="EST",VLOOKUP(VALUE(RIGHT(G283,3)),#REF!,5,FALSE),IF(LEFT(G283,3)="HID",VLOOKUP(VALUE(RIGHT(G283,3)),#REF!,5,FALSE),IF(LEFT(G283,3)="INC",VLOOKUP(VALUE(RIGHT(G283,3)),#REF!,5,FALSE),IF(LEFT(G283,3)="ELE",VLOOKUP(VALUE(RIGHT(G283,3)),#REF!,5,FALSE),IF(LEFT(G283,3)="CAB",VLOOKUP(VALUE(RIGHT(G283,3)),'ADM-COMP'!B:J,5,FALSE),IF(LEFT(G283,3)="SEG",VLOOKUP(VALUE(RIGHT(G283,3)),#REF!,5,FALSE),IF(LEFT(G283,3)="CLI",VLOOKUP(VALUE(RIGHT(G283,3)),#REF!,5,FALSE),IF(LEFT(G283,4)="IMPL",VLOOKUP(VALUE(RIGHT(G283,3)),#REF!,5,FALSE),IF(LEFT(G283,4)="SPDA",VLOOKUP(VALUE(RIGHT(G283,3)),'SPDA-COMP'!B:J,5,FALSE),IF(LEFT(G283,4)="SDAI",VLOOKUP(VALUE(RIGHT(G283,3)),#REF!,5,FALSE),IF(LEFT(G283,5)="IMPER",VLOOKUP(VALUE(RIGHT(G283,3)),#REF!,5,FALSE),IF(LEFT(G283,5)="LABOR",VLOOKUP(VALUE(RIGHT(G283,6)),#REF!,6,FALSE))))))))))))))))</f>
        <v>#REF!</v>
      </c>
      <c r="D283" s="74" t="e">
        <f>ROUND(VLOOKUP(A283,#REF!,8,FALSE),2)</f>
        <v>#REF!</v>
      </c>
      <c r="E283" s="74" t="e">
        <f>IF(LEFT(G283,3)="ARQ",VLOOKUP(VALUE(RIGHT(G283,3)),#REF!,9,FALSE),IF(LEFT(G283,3)="INS",VLOOKUP(VALUE(RIGHT(G283,3)),#REF!,9,FALSE),IF(LEFT(G283,3)="SCE",VLOOKUP(VALUE(RIGHT(G283,3)),#REF!,9,FALSE),IF(LEFT(G283,3)="EST",VLOOKUP(VALUE(RIGHT(G283,3)),#REF!,9,FALSE),IF(LEFT(G283,3)="HID",VLOOKUP(VALUE(RIGHT(G283,3)),#REF!,9,FALSE),IF(LEFT(G283,3)="INC",VLOOKUP(VALUE(RIGHT(G283,3)),#REF!,9,FALSE),IF(LEFT(G283,3)="ELE",VLOOKUP(VALUE(RIGHT(G283,3)),#REF!,9,FALSE),IF(LEFT(G283,3)="CAB",VLOOKUP(VALUE(RIGHT(G283,3)),'ADM-COMP'!B:J,9,FALSE),IF(LEFT(G283,3)="SEG",VLOOKUP(VALUE(RIGHT(G283,3)),#REF!,9,FALSE),IF(LEFT(G283,3)="CLI",VLOOKUP(VALUE(RIGHT(G283,3)),#REF!,9,FALSE),IF(LEFT(G283,4)="IMPL",VLOOKUP(VALUE(RIGHT(G283,3)),#REF!,9,FALSE),IF(LEFT(G283,4)="SPDA",VLOOKUP(VALUE(RIGHT(G283,3)),'SPDA-COMP'!B:J,9,FALSE),IF(LEFT(G283,4)="SDAI",VLOOKUP(VALUE(RIGHT(G283,3)),#REF!,9,FALSE),IF(LEFT(G283,5)="IMPER",VLOOKUP(VALUE(RIGHT(G283,3)),#REF!,9,FALSE),IF(LEFT(G283,5)="LABOR",VLOOKUP(VALUE(RIGHT(G283,6)),#REF!,4,FALSE))))))))))))))))</f>
        <v>#REF!</v>
      </c>
      <c r="F283" s="31" t="e">
        <f t="shared" si="4"/>
        <v>#REF!</v>
      </c>
      <c r="G283" s="152" t="s">
        <v>387</v>
      </c>
      <c r="H283" s="61"/>
    </row>
    <row r="284" spans="1:8" s="62" customFormat="1">
      <c r="A284" s="100" t="s">
        <v>410</v>
      </c>
      <c r="B284" s="29" t="e">
        <f>IF(LEFT(G284,3)="ARQ",VLOOKUP(VALUE(RIGHT(G284,3)),#REF!,4,FALSE),IF(LEFT(G284,3)="SCI",VLOOKUP(VALUE(RIGHT(G284,3)),#REF!,4,FALSE),IF(LEFT(G284,3)="SCE",VLOOKUP(VALUE(RIGHT(G284,3)),#REF!,4,FALSE),IF(LEFT(G284,3)="EST",VLOOKUP(VALUE(RIGHT(G284,3)),#REF!,4,FALSE),IF(LEFT(G284,3)="HID",VLOOKUP(VALUE(RIGHT(G284,3)),#REF!,4,FALSE),IF(LEFT(G284,3)="INC",VLOOKUP(VALUE(RIGHT(G284,3)),#REF!,4,FALSE),IF(LEFT(G284,3)="ELE",VLOOKUP(VALUE(RIGHT(G284,3)),#REF!,4,FALSE),IF(LEFT(G284,3)="CAB",VLOOKUP(VALUE(RIGHT(G284,3)),'ADM-COMP'!B:J,4,FALSE),IF(LEFT(G284,3)="SEG",VLOOKUP(VALUE(RIGHT(G284,3)),#REF!,4,FALSE),IF(LEFT(G284,3)="CLI",VLOOKUP(VALUE(RIGHT(G284,3)),#REF!,4,FALSE),IF(LEFT(G284,4)="IMPL",VLOOKUP(VALUE(RIGHT(G284,3)),#REF!,4,FALSE),IF(LEFT(G284,4)="SPDA",VLOOKUP(VALUE(RIGHT(G284,3)),'SPDA-COMP'!B:J,4,FALSE),IF(LEFT(G284,4)="SDAI",VLOOKUP(VALUE(RIGHT(G284,3)),#REF!,4,FALSE),IF(LEFT(G284,5)="IMPER",VLOOKUP(VALUE(RIGHT(G284,3)),#REF!,4,FALSE),IF(LEFT(G284,5)="LABOR",VLOOKUP(VALUE(RIGHT(G284,6)),#REF!,5,FALSE))))))))))))))))</f>
        <v>#REF!</v>
      </c>
      <c r="C284" s="30" t="e">
        <f>IF(LEFT(G284,3)="ARQ",VLOOKUP(VALUE(RIGHT(G284,3)),#REF!,5,FALSE),IF(LEFT(G284,3)="SCI",VLOOKUP(VALUE(RIGHT(G284,3)),#REF!,5,FALSE),IF(LEFT(G284,3)="SCE",VLOOKUP(VALUE(RIGHT(G284,3)),#REF!,5,FALSE),IF(LEFT(G284,3)="EST",VLOOKUP(VALUE(RIGHT(G284,3)),#REF!,5,FALSE),IF(LEFT(G284,3)="HID",VLOOKUP(VALUE(RIGHT(G284,3)),#REF!,5,FALSE),IF(LEFT(G284,3)="INC",VLOOKUP(VALUE(RIGHT(G284,3)),#REF!,5,FALSE),IF(LEFT(G284,3)="ELE",VLOOKUP(VALUE(RIGHT(G284,3)),#REF!,5,FALSE),IF(LEFT(G284,3)="CAB",VLOOKUP(VALUE(RIGHT(G284,3)),'ADM-COMP'!B:J,5,FALSE),IF(LEFT(G284,3)="SEG",VLOOKUP(VALUE(RIGHT(G284,3)),#REF!,5,FALSE),IF(LEFT(G284,3)="CLI",VLOOKUP(VALUE(RIGHT(G284,3)),#REF!,5,FALSE),IF(LEFT(G284,4)="IMPL",VLOOKUP(VALUE(RIGHT(G284,3)),#REF!,5,FALSE),IF(LEFT(G284,4)="SPDA",VLOOKUP(VALUE(RIGHT(G284,3)),'SPDA-COMP'!B:J,5,FALSE),IF(LEFT(G284,4)="SDAI",VLOOKUP(VALUE(RIGHT(G284,3)),#REF!,5,FALSE),IF(LEFT(G284,5)="IMPER",VLOOKUP(VALUE(RIGHT(G284,3)),#REF!,5,FALSE),IF(LEFT(G284,5)="LABOR",VLOOKUP(VALUE(RIGHT(G284,6)),#REF!,6,FALSE))))))))))))))))</f>
        <v>#REF!</v>
      </c>
      <c r="D284" s="74" t="e">
        <f>ROUND(VLOOKUP(A284,#REF!,8,FALSE),2)</f>
        <v>#REF!</v>
      </c>
      <c r="E284" s="74" t="e">
        <f>IF(LEFT(G284,3)="ARQ",VLOOKUP(VALUE(RIGHT(G284,3)),#REF!,9,FALSE),IF(LEFT(G284,3)="SCI",VLOOKUP(VALUE(RIGHT(G284,3)),#REF!,9,FALSE),IF(LEFT(G284,3)="SCE",VLOOKUP(VALUE(RIGHT(G284,3)),#REF!,9,FALSE),IF(LEFT(G284,3)="EST",VLOOKUP(VALUE(RIGHT(G284,3)),#REF!,9,FALSE),IF(LEFT(G284,3)="HID",VLOOKUP(VALUE(RIGHT(G284,3)),#REF!,9,FALSE),IF(LEFT(G284,3)="INC",VLOOKUP(VALUE(RIGHT(G284,3)),#REF!,9,FALSE),IF(LEFT(G284,3)="ELE",VLOOKUP(VALUE(RIGHT(G284,3)),#REF!,9,FALSE),IF(LEFT(G284,3)="CAB",VLOOKUP(VALUE(RIGHT(G284,3)),'ADM-COMP'!B:J,9,FALSE),IF(LEFT(G284,3)="SEG",VLOOKUP(VALUE(RIGHT(G284,3)),#REF!,9,FALSE),IF(LEFT(G284,3)="CLI",VLOOKUP(VALUE(RIGHT(G284,3)),#REF!,9,FALSE),IF(LEFT(G284,4)="IMPL",VLOOKUP(VALUE(RIGHT(G284,3)),#REF!,9,FALSE),IF(LEFT(G284,4)="SPDA",VLOOKUP(VALUE(RIGHT(G284,3)),'SPDA-COMP'!B:J,9,FALSE),IF(LEFT(G284,4)="SDAI",VLOOKUP(VALUE(RIGHT(G284,3)),#REF!,9,FALSE),IF(LEFT(G284,5)="IMPER",VLOOKUP(VALUE(RIGHT(G284,3)),#REF!,9,FALSE),IF(LEFT(G284,5)="LABOR",VLOOKUP(VALUE(RIGHT(G284,6)),#REF!,4,FALSE))))))))))))))))</f>
        <v>#REF!</v>
      </c>
      <c r="F284" s="31" t="e">
        <f t="shared" si="4"/>
        <v>#REF!</v>
      </c>
      <c r="G284" s="152" t="s">
        <v>135</v>
      </c>
      <c r="H284" s="61"/>
    </row>
    <row r="285" spans="1:8" s="62" customFormat="1" ht="25.5">
      <c r="A285" s="37" t="s">
        <v>1271</v>
      </c>
      <c r="B285" s="29" t="e">
        <f>IF(LEFT(G285,3)="ARQ",VLOOKUP(VALUE(RIGHT(G285,3)),#REF!,4,FALSE),IF(LEFT(G285,3)="SCI",VLOOKUP(VALUE(RIGHT(G285,3)),#REF!,4,FALSE),IF(LEFT(G285,3)="SCE",VLOOKUP(VALUE(RIGHT(G285,3)),#REF!,4,FALSE),IF(LEFT(G285,3)="EST",VLOOKUP(VALUE(RIGHT(G285,3)),#REF!,4,FALSE),IF(LEFT(G285,3)="HID",VLOOKUP(VALUE(RIGHT(G285,3)),#REF!,4,FALSE),IF(LEFT(G285,3)="INC",VLOOKUP(VALUE(RIGHT(G285,3)),#REF!,4,FALSE),IF(LEFT(G285,3)="ELE",VLOOKUP(VALUE(RIGHT(G285,3)),#REF!,4,FALSE),IF(LEFT(G285,3)="CAB",VLOOKUP(VALUE(RIGHT(G285,3)),'ADM-COMP'!B:J,4,FALSE),IF(LEFT(G285,3)="SEG",VLOOKUP(VALUE(RIGHT(G285,3)),#REF!,4,FALSE),IF(LEFT(G285,3)="CLI",VLOOKUP(VALUE(RIGHT(G285,3)),#REF!,4,FALSE),IF(LEFT(G285,4)="IMPL",VLOOKUP(VALUE(RIGHT(G285,3)),#REF!,4,FALSE),IF(LEFT(G285,4)="SPDA",VLOOKUP(VALUE(RIGHT(G285,3)),'SPDA-COMP'!B:J,4,FALSE),IF(LEFT(G285,4)="SDAI",VLOOKUP(VALUE(RIGHT(G285,3)),#REF!,4,FALSE),IF(LEFT(G285,5)="IMPER",VLOOKUP(VALUE(RIGHT(G285,3)),#REF!,4,FALSE),IF(LEFT(G285,5)="LABOR",VLOOKUP(VALUE(RIGHT(G285,6)),#REF!,5,FALSE))))))))))))))))</f>
        <v>#REF!</v>
      </c>
      <c r="C285" s="30" t="e">
        <f>IF(LEFT(G285,3)="ARQ",VLOOKUP(VALUE(RIGHT(G285,3)),#REF!,5,FALSE),IF(LEFT(G285,3)="INS",VLOOKUP(VALUE(RIGHT(G285,3)),#REF!,5,FALSE),IF(LEFT(G285,3)="SCE",VLOOKUP(VALUE(RIGHT(G285,3)),#REF!,5,FALSE),IF(LEFT(G285,3)="EST",VLOOKUP(VALUE(RIGHT(G285,3)),#REF!,5,FALSE),IF(LEFT(G285,3)="HID",VLOOKUP(VALUE(RIGHT(G285,3)),#REF!,5,FALSE),IF(LEFT(G285,3)="INC",VLOOKUP(VALUE(RIGHT(G285,3)),#REF!,5,FALSE),IF(LEFT(G285,3)="ELE",VLOOKUP(VALUE(RIGHT(G285,3)),#REF!,5,FALSE),IF(LEFT(G285,3)="CAB",VLOOKUP(VALUE(RIGHT(G285,3)),'ADM-COMP'!B:J,5,FALSE),IF(LEFT(G285,3)="SEG",VLOOKUP(VALUE(RIGHT(G285,3)),#REF!,5,FALSE),IF(LEFT(G285,3)="CLI",VLOOKUP(VALUE(RIGHT(G285,3)),#REF!,5,FALSE),IF(LEFT(G285,4)="IMPL",VLOOKUP(VALUE(RIGHT(G285,3)),#REF!,5,FALSE),IF(LEFT(G285,4)="SPDA",VLOOKUP(VALUE(RIGHT(G285,3)),'SPDA-COMP'!B:J,5,FALSE),IF(LEFT(G285,4)="SDAI",VLOOKUP(VALUE(RIGHT(G285,3)),#REF!,5,FALSE),IF(LEFT(G285,5)="IMPER",VLOOKUP(VALUE(RIGHT(G285,3)),#REF!,5,FALSE),IF(LEFT(G285,5)="LABOR",VLOOKUP(VALUE(RIGHT(G285,6)),#REF!,6,FALSE))))))))))))))))</f>
        <v>#REF!</v>
      </c>
      <c r="D285" s="74" t="e">
        <f>ROUND(VLOOKUP(A285,#REF!,8,FALSE),2)</f>
        <v>#REF!</v>
      </c>
      <c r="E285" s="74" t="e">
        <f>IF(LEFT(G285,3)="ARQ",VLOOKUP(VALUE(RIGHT(G285,3)),#REF!,9,FALSE),IF(LEFT(G285,3)="INS",VLOOKUP(VALUE(RIGHT(G285,3)),#REF!,9,FALSE),IF(LEFT(G285,3)="SCE",VLOOKUP(VALUE(RIGHT(G285,3)),#REF!,9,FALSE),IF(LEFT(G285,3)="EST",VLOOKUP(VALUE(RIGHT(G285,3)),#REF!,9,FALSE),IF(LEFT(G285,3)="HID",VLOOKUP(VALUE(RIGHT(G285,3)),#REF!,9,FALSE),IF(LEFT(G285,3)="INC",VLOOKUP(VALUE(RIGHT(G285,3)),#REF!,9,FALSE),IF(LEFT(G285,3)="ELE",VLOOKUP(VALUE(RIGHT(G285,3)),#REF!,9,FALSE),IF(LEFT(G285,3)="CAB",VLOOKUP(VALUE(RIGHT(G285,3)),'ADM-COMP'!B:J,9,FALSE),IF(LEFT(G285,3)="SEG",VLOOKUP(VALUE(RIGHT(G285,3)),#REF!,9,FALSE),IF(LEFT(G285,3)="CLI",VLOOKUP(VALUE(RIGHT(G285,3)),#REF!,9,FALSE),IF(LEFT(G285,4)="IMPL",VLOOKUP(VALUE(RIGHT(G285,3)),#REF!,9,FALSE),IF(LEFT(G285,4)="SPDA",VLOOKUP(VALUE(RIGHT(G285,3)),'SPDA-COMP'!B:J,9,FALSE),IF(LEFT(G285,4)="SDAI",VLOOKUP(VALUE(RIGHT(G285,3)),#REF!,9,FALSE),IF(LEFT(G285,5)="IMPER",VLOOKUP(VALUE(RIGHT(G285,3)),#REF!,9,FALSE),IF(LEFT(G285,5)="LABOR",VLOOKUP(VALUE(RIGHT(G285,6)),#REF!,4,FALSE))))))))))))))))</f>
        <v>#REF!</v>
      </c>
      <c r="F285" s="31" t="e">
        <f t="shared" si="4"/>
        <v>#REF!</v>
      </c>
      <c r="G285" s="152" t="s">
        <v>1284</v>
      </c>
      <c r="H285" s="61"/>
    </row>
    <row r="286" spans="1:8" s="62" customFormat="1" ht="38.25">
      <c r="A286" s="100" t="s">
        <v>806</v>
      </c>
      <c r="B286" s="29" t="s">
        <v>854</v>
      </c>
      <c r="C286" s="30" t="e">
        <f>IF(LEFT(G286,3)="ARQ",VLOOKUP(VALUE(RIGHT(G286,3)),#REF!,5,FALSE),IF(LEFT(G286,3)="GAS",VLOOKUP(VALUE(RIGHT(G286,3)),#REF!,5,FALSE),IF(LEFT(G286,3)="SCE",VLOOKUP(VALUE(RIGHT(G286,3)),#REF!,5,FALSE),IF(LEFT(G286,3)="EST",VLOOKUP(VALUE(RIGHT(G286,3)),#REF!,5,FALSE),IF(LEFT(G286,3)="HID",VLOOKUP(VALUE(RIGHT(G286,3)),#REF!,5,FALSE),IF(LEFT(G286,3)="INC",VLOOKUP(VALUE(RIGHT(G286,3)),#REF!,5,FALSE),IF(LEFT(G286,3)="ELE",VLOOKUP(VALUE(RIGHT(G286,3)),#REF!,5,FALSE),IF(LEFT(G286,3)="CAB",VLOOKUP(VALUE(RIGHT(G286,3)),'ADM-COMP'!B:J,5,FALSE),IF(LEFT(G286,3)="SEG",VLOOKUP(VALUE(RIGHT(G286,3)),#REF!,5,FALSE),IF(LEFT(G286,3)="CLI",VLOOKUP(VALUE(RIGHT(G286,3)),#REF!,5,FALSE),IF(LEFT(G286,4)="IMPL",VLOOKUP(VALUE(RIGHT(G286,3)),#REF!,5,FALSE),IF(LEFT(G286,4)="SPDA",VLOOKUP(VALUE(RIGHT(G286,3)),'SPDA-COMP'!B:J,5,FALSE),IF(LEFT(G286,4)="SDAI",VLOOKUP(VALUE(RIGHT(G286,3)),#REF!,5,FALSE),IF(LEFT(G286,5)="IMPER",VLOOKUP(VALUE(RIGHT(G286,3)),#REF!,5,FALSE),IF(LEFT(G286,5)="LABOR",VLOOKUP(VALUE(RIGHT(G286,6)),#REF!,6,FALSE))))))))))))))))</f>
        <v>#REF!</v>
      </c>
      <c r="D286" s="74" t="e">
        <f>ROUND(VLOOKUP(A286,#REF!,8,FALSE),2)</f>
        <v>#REF!</v>
      </c>
      <c r="E286" s="74" t="e">
        <f>IF(LEFT(G286,3)="ARQ",VLOOKUP(VALUE(RIGHT(G286,3)),#REF!,9,FALSE),IF(LEFT(G286,3)="GAS",VLOOKUP(VALUE(RIGHT(G286,3)),#REF!,9,FALSE),IF(LEFT(G286,3)="SCE",VLOOKUP(VALUE(RIGHT(G286,3)),#REF!,9,FALSE),IF(LEFT(G286,3)="EST",VLOOKUP(VALUE(RIGHT(G286,3)),#REF!,9,FALSE),IF(LEFT(G286,3)="HID",VLOOKUP(VALUE(RIGHT(G286,3)),#REF!,9,FALSE),IF(LEFT(G286,3)="INC",VLOOKUP(VALUE(RIGHT(G286,3)),#REF!,9,FALSE),IF(LEFT(G286,3)="ELE",VLOOKUP(VALUE(RIGHT(G286,3)),#REF!,9,FALSE),IF(LEFT(G286,3)="CAB",VLOOKUP(VALUE(RIGHT(G286,3)),'ADM-COMP'!B:J,9,FALSE),IF(LEFT(G286,3)="SEG",VLOOKUP(VALUE(RIGHT(G286,3)),#REF!,9,FALSE),IF(LEFT(G286,3)="CLI",VLOOKUP(VALUE(RIGHT(G286,3)),#REF!,9,FALSE),IF(LEFT(G286,4)="IMPL",VLOOKUP(VALUE(RIGHT(G286,3)),#REF!,9,FALSE),IF(LEFT(G286,4)="SPDA",VLOOKUP(VALUE(RIGHT(G286,3)),'SPDA-COMP'!B:J,9,FALSE),IF(LEFT(G286,4)="SDAI",VLOOKUP(VALUE(RIGHT(G286,3)),#REF!,9,FALSE),IF(LEFT(G286,5)="IMPER",VLOOKUP(VALUE(RIGHT(G286,3)),#REF!,9,FALSE),IF(LEFT(G286,5)="LABOR",VLOOKUP(VALUE(RIGHT(G286,6)),#REF!,4,FALSE))))))))))))))))</f>
        <v>#REF!</v>
      </c>
      <c r="F286" s="31" t="e">
        <f t="shared" si="4"/>
        <v>#REF!</v>
      </c>
      <c r="G286" s="152" t="s">
        <v>831</v>
      </c>
      <c r="H286" s="61"/>
    </row>
    <row r="287" spans="1:8" s="62" customFormat="1">
      <c r="A287" s="100" t="s">
        <v>1389</v>
      </c>
      <c r="B287" s="29" t="e">
        <f>IF(LEFT(G287,3)="ARQ",VLOOKUP(VALUE(RIGHT(G287,3)),#REF!,4,FALSE),IF(LEFT(G287,3)="SCI",VLOOKUP(VALUE(RIGHT(G287,3)),#REF!,4,FALSE),IF(LEFT(G287,3)="SCE",VLOOKUP(VALUE(RIGHT(G287,3)),#REF!,4,FALSE),IF(LEFT(G287,3)="EST",VLOOKUP(VALUE(RIGHT(G287,3)),#REF!,4,FALSE),IF(LEFT(G287,3)="HID",VLOOKUP(VALUE(RIGHT(G287,3)),#REF!,4,FALSE),IF(LEFT(G287,3)="INC",VLOOKUP(VALUE(RIGHT(G287,3)),#REF!,4,FALSE),IF(LEFT(G287,3)="ELE",VLOOKUP(VALUE(RIGHT(G287,3)),#REF!,4,FALSE),IF(LEFT(G287,3)="CAB",VLOOKUP(VALUE(RIGHT(G287,3)),'ADM-COMP'!B:J,4,FALSE),IF(LEFT(G287,3)="SEG",VLOOKUP(VALUE(RIGHT(G287,3)),#REF!,4,FALSE),IF(LEFT(G287,3)="CLI",VLOOKUP(VALUE(RIGHT(G287,3)),#REF!,4,FALSE),IF(LEFT(G287,4)="IMPL",VLOOKUP(VALUE(RIGHT(G287,3)),#REF!,4,FALSE),IF(LEFT(G287,4)="SPDA",VLOOKUP(VALUE(RIGHT(G287,3)),'SPDA-COMP'!B:J,4,FALSE),IF(LEFT(G287,4)="SDAI",VLOOKUP(VALUE(RIGHT(G287,3)),#REF!,4,FALSE),IF(LEFT(G287,5)="IMPER",VLOOKUP(VALUE(RIGHT(G287,3)),#REF!,4,FALSE),IF(LEFT(G287,5)="LABOR",VLOOKUP(VALUE(RIGHT(G287,6)),#REF!,5,FALSE))))))))))))))))</f>
        <v>#REF!</v>
      </c>
      <c r="C287" s="30" t="e">
        <f>IF(LEFT(G287,3)="ARQ",VLOOKUP(VALUE(RIGHT(G287,3)),#REF!,5,FALSE),IF(LEFT(G287,3)="INS",VLOOKUP(VALUE(RIGHT(G287,3)),#REF!,5,FALSE),IF(LEFT(G287,3)="SCE",VLOOKUP(VALUE(RIGHT(G287,3)),#REF!,5,FALSE),IF(LEFT(G287,3)="EST",VLOOKUP(VALUE(RIGHT(G287,3)),#REF!,5,FALSE),IF(LEFT(G287,3)="HID",VLOOKUP(VALUE(RIGHT(G287,3)),#REF!,5,FALSE),IF(LEFT(G287,3)="INC",VLOOKUP(VALUE(RIGHT(G287,3)),#REF!,5,FALSE),IF(LEFT(G287,3)="ELE",VLOOKUP(VALUE(RIGHT(G287,3)),#REF!,5,FALSE),IF(LEFT(G287,3)="CAB",VLOOKUP(VALUE(RIGHT(G287,3)),'ADM-COMP'!B:J,5,FALSE),IF(LEFT(G287,3)="SEG",VLOOKUP(VALUE(RIGHT(G287,3)),#REF!,5,FALSE),IF(LEFT(G287,3)="CLI",VLOOKUP(VALUE(RIGHT(G287,3)),#REF!,5,FALSE),IF(LEFT(G287,4)="IMPL",VLOOKUP(VALUE(RIGHT(G287,3)),#REF!,5,FALSE),IF(LEFT(G287,4)="SPDA",VLOOKUP(VALUE(RIGHT(G287,3)),'SPDA-COMP'!B:J,5,FALSE),IF(LEFT(G287,4)="SDAI",VLOOKUP(VALUE(RIGHT(G287,3)),#REF!,5,FALSE),IF(LEFT(G287,5)="IMPER",VLOOKUP(VALUE(RIGHT(G287,3)),#REF!,5,FALSE),IF(LEFT(G287,5)="LABOR",VLOOKUP(VALUE(RIGHT(G287,6)),#REF!,6,FALSE))))))))))))))))</f>
        <v>#REF!</v>
      </c>
      <c r="D287" s="74" t="e">
        <f>ROUND(VLOOKUP(A287,#REF!,8,FALSE),2)</f>
        <v>#REF!</v>
      </c>
      <c r="E287" s="74" t="e">
        <f>IF(LEFT(G287,3)="ARQ",VLOOKUP(VALUE(RIGHT(G287,3)),#REF!,9,FALSE),IF(LEFT(G287,3)="INS",VLOOKUP(VALUE(RIGHT(G287,3)),#REF!,9,FALSE),IF(LEFT(G287,3)="SCE",VLOOKUP(VALUE(RIGHT(G287,3)),#REF!,9,FALSE),IF(LEFT(G287,3)="EST",VLOOKUP(VALUE(RIGHT(G287,3)),#REF!,9,FALSE),IF(LEFT(G287,3)="HID",VLOOKUP(VALUE(RIGHT(G287,3)),#REF!,9,FALSE),IF(LEFT(G287,3)="INC",VLOOKUP(VALUE(RIGHT(G287,3)),#REF!,9,FALSE),IF(LEFT(G287,3)="ELE",VLOOKUP(VALUE(RIGHT(G287,3)),#REF!,9,FALSE),IF(LEFT(G287,3)="CAB",VLOOKUP(VALUE(RIGHT(G287,3)),'ADM-COMP'!B:J,9,FALSE),IF(LEFT(G287,3)="SEG",VLOOKUP(VALUE(RIGHT(G287,3)),#REF!,9,FALSE),IF(LEFT(G287,3)="CLI",VLOOKUP(VALUE(RIGHT(G287,3)),#REF!,9,FALSE),IF(LEFT(G287,4)="IMPL",VLOOKUP(VALUE(RIGHT(G287,3)),#REF!,9,FALSE),IF(LEFT(G287,4)="SPDA",VLOOKUP(VALUE(RIGHT(G287,3)),'SPDA-COMP'!B:J,9,FALSE),IF(LEFT(G287,4)="SDAI",VLOOKUP(VALUE(RIGHT(G287,3)),#REF!,9,FALSE),IF(LEFT(G287,5)="IMPER",VLOOKUP(VALUE(RIGHT(G287,3)),#REF!,9,FALSE),IF(LEFT(G287,5)="LABOR",VLOOKUP(VALUE(RIGHT(G287,6)),#REF!,4,FALSE))))))))))))))))</f>
        <v>#REF!</v>
      </c>
      <c r="F287" s="31" t="e">
        <f t="shared" si="4"/>
        <v>#REF!</v>
      </c>
      <c r="G287" s="152" t="s">
        <v>1375</v>
      </c>
      <c r="H287" s="61"/>
    </row>
    <row r="288" spans="1:8" s="62" customFormat="1">
      <c r="A288" s="85" t="s">
        <v>930</v>
      </c>
      <c r="B288" s="29" t="e">
        <f>IF(LEFT(G288,3)="ARQ",VLOOKUP(VALUE(RIGHT(G288,3)),#REF!,4,FALSE),IF(LEFT(G288,3)="SCI",VLOOKUP(VALUE(RIGHT(G288,3)),#REF!,4,FALSE),IF(LEFT(G288,3)="SCE",VLOOKUP(VALUE(RIGHT(G288,3)),#REF!,4,FALSE),IF(LEFT(G288,3)="EST",VLOOKUP(VALUE(RIGHT(G288,3)),#REF!,4,FALSE),IF(LEFT(G288,3)="HID",VLOOKUP(VALUE(RIGHT(G288,3)),#REF!,4,FALSE),IF(LEFT(G288,3)="INC",VLOOKUP(VALUE(RIGHT(G288,3)),#REF!,4,FALSE),IF(LEFT(G288,3)="ELE",VLOOKUP(VALUE(RIGHT(G288,3)),#REF!,4,FALSE),IF(LEFT(G288,3)="CAB",VLOOKUP(VALUE(RIGHT(G288,3)),'ADM-COMP'!B:J,4,FALSE),IF(LEFT(G288,3)="SEG",VLOOKUP(VALUE(RIGHT(G288,3)),#REF!,4,FALSE),IF(LEFT(G288,3)="CLI",VLOOKUP(VALUE(RIGHT(G288,3)),#REF!,4,FALSE),IF(LEFT(G288,4)="IMPL",VLOOKUP(VALUE(RIGHT(G288,3)),#REF!,4,FALSE),IF(LEFT(G288,4)="SPDA",VLOOKUP(VALUE(RIGHT(G288,3)),'SPDA-COMP'!B:J,4,FALSE),IF(LEFT(G288,4)="SDAI",VLOOKUP(VALUE(RIGHT(G288,3)),#REF!,4,FALSE),IF(LEFT(G288,5)="IMPER",VLOOKUP(VALUE(RIGHT(G288,3)),#REF!,4,FALSE),IF(LEFT(G288,5)="LABOR",VLOOKUP(VALUE(RIGHT(G288,6)),#REF!,5,FALSE))))))))))))))))</f>
        <v>#REF!</v>
      </c>
      <c r="C288" s="30" t="e">
        <f>IF(LEFT(G288,3)="ARQ",VLOOKUP(VALUE(RIGHT(G288,3)),#REF!,5,FALSE),IF(LEFT(G288,3)="SCI",VLOOKUP(VALUE(RIGHT(G288,3)),#REF!,5,FALSE),IF(LEFT(G288,3)="SCE",VLOOKUP(VALUE(RIGHT(G288,3)),#REF!,5,FALSE),IF(LEFT(G288,3)="EST",VLOOKUP(VALUE(RIGHT(G288,3)),#REF!,5,FALSE),IF(LEFT(G288,3)="HID",VLOOKUP(VALUE(RIGHT(G288,3)),#REF!,5,FALSE),IF(LEFT(G288,3)="INC",VLOOKUP(VALUE(RIGHT(G288,3)),#REF!,5,FALSE),IF(LEFT(G288,3)="ELE",VLOOKUP(VALUE(RIGHT(G288,3)),#REF!,5,FALSE),IF(LEFT(G288,3)="CAB",VLOOKUP(VALUE(RIGHT(G288,3)),'ADM-COMP'!B:J,5,FALSE),IF(LEFT(G288,3)="SEG",VLOOKUP(VALUE(RIGHT(G288,3)),#REF!,5,FALSE),IF(LEFT(G288,3)="CLI",VLOOKUP(VALUE(RIGHT(G288,3)),#REF!,5,FALSE),IF(LEFT(G288,4)="IMPL",VLOOKUP(VALUE(RIGHT(G288,3)),#REF!,5,FALSE),IF(LEFT(G288,4)="SPDA",VLOOKUP(VALUE(RIGHT(G288,3)),'SPDA-COMP'!B:J,5,FALSE),IF(LEFT(G288,4)="SDAI",VLOOKUP(VALUE(RIGHT(G288,3)),#REF!,5,FALSE),IF(LEFT(G288,5)="IMPER",VLOOKUP(VALUE(RIGHT(G288,3)),#REF!,5,FALSE),IF(LEFT(G288,5)="LABOR",VLOOKUP(VALUE(RIGHT(G288,6)),#REF!,6,FALSE))))))))))))))))</f>
        <v>#REF!</v>
      </c>
      <c r="D288" s="74" t="e">
        <f>ROUND(VLOOKUP(A288,#REF!,8,FALSE),2)</f>
        <v>#REF!</v>
      </c>
      <c r="E288" s="74" t="e">
        <f>IF(LEFT(G288,3)="ARQ",VLOOKUP(VALUE(RIGHT(G288,3)),#REF!,9,FALSE),IF(LEFT(G288,3)="SCI",VLOOKUP(VALUE(RIGHT(G288,3)),#REF!,9,FALSE),IF(LEFT(G288,3)="SCE",VLOOKUP(VALUE(RIGHT(G288,3)),#REF!,9,FALSE),IF(LEFT(G288,3)="EST",VLOOKUP(VALUE(RIGHT(G288,3)),#REF!,9,FALSE),IF(LEFT(G288,3)="HID",VLOOKUP(VALUE(RIGHT(G288,3)),#REF!,9,FALSE),IF(LEFT(G288,3)="INC",VLOOKUP(VALUE(RIGHT(G288,3)),#REF!,9,FALSE),IF(LEFT(G288,3)="ELE",VLOOKUP(VALUE(RIGHT(G288,3)),#REF!,9,FALSE),IF(LEFT(G288,3)="CAB",VLOOKUP(VALUE(RIGHT(G288,3)),'ADM-COMP'!B:J,9,FALSE),IF(LEFT(G288,3)="SEG",VLOOKUP(VALUE(RIGHT(G288,3)),#REF!,9,FALSE),IF(LEFT(G288,3)="CLI",VLOOKUP(VALUE(RIGHT(G288,3)),#REF!,9,FALSE),IF(LEFT(G288,4)="IMPL",VLOOKUP(VALUE(RIGHT(G288,3)),#REF!,9,FALSE),IF(LEFT(G288,4)="SPDA",VLOOKUP(VALUE(RIGHT(G288,3)),'SPDA-COMP'!B:J,9,FALSE),IF(LEFT(G288,4)="SDAI",VLOOKUP(VALUE(RIGHT(G288,3)),#REF!,9,FALSE),IF(LEFT(G288,5)="IMPER",VLOOKUP(VALUE(RIGHT(G288,3)),#REF!,9,FALSE),IF(LEFT(G288,5)="LABOR",VLOOKUP(VALUE(RIGHT(G288,6)),#REF!,4,FALSE))))))))))))))))</f>
        <v>#REF!</v>
      </c>
      <c r="F288" s="31" t="e">
        <f t="shared" si="4"/>
        <v>#REF!</v>
      </c>
      <c r="G288" s="84" t="s">
        <v>998</v>
      </c>
      <c r="H288" s="61"/>
    </row>
    <row r="289" spans="1:8" s="62" customFormat="1">
      <c r="A289" s="100" t="s">
        <v>1150</v>
      </c>
      <c r="B289" s="29" t="e">
        <f>IF(LEFT(G289,3)="ARQ",VLOOKUP(VALUE(RIGHT(G289,3)),#REF!,4,FALSE),IF(LEFT(G289,3)="SCI",VLOOKUP(VALUE(RIGHT(G289,3)),#REF!,4,FALSE),IF(LEFT(G289,3)="SCE",VLOOKUP(VALUE(RIGHT(G289,3)),#REF!,4,FALSE),IF(LEFT(G289,3)="EST",VLOOKUP(VALUE(RIGHT(G289,3)),#REF!,4,FALSE),IF(LEFT(G289,3)="HID",VLOOKUP(VALUE(RIGHT(G289,3)),#REF!,4,FALSE),IF(LEFT(G289,3)="INC",VLOOKUP(VALUE(RIGHT(G289,3)),#REF!,4,FALSE),IF(LEFT(G289,3)="ELE",VLOOKUP(VALUE(RIGHT(G289,3)),#REF!,4,FALSE),IF(LEFT(G289,3)="CAB",VLOOKUP(VALUE(RIGHT(G289,3)),'ADM-COMP'!B:J,4,FALSE),IF(LEFT(G289,3)="SEG",VLOOKUP(VALUE(RIGHT(G289,3)),#REF!,4,FALSE),IF(LEFT(G289,3)="CLI",VLOOKUP(VALUE(RIGHT(G289,3)),#REF!,4,FALSE),IF(LEFT(G289,4)="IMPL",VLOOKUP(VALUE(RIGHT(G289,3)),#REF!,4,FALSE),IF(LEFT(G289,4)="SPDA",VLOOKUP(VALUE(RIGHT(G289,3)),'SPDA-COMP'!B:J,4,FALSE),IF(LEFT(G289,4)="SDAI",VLOOKUP(VALUE(RIGHT(G289,3)),#REF!,4,FALSE),IF(LEFT(G289,5)="IMPER",VLOOKUP(VALUE(RIGHT(G289,3)),#REF!,4,FALSE),IF(LEFT(G289,5)="LABOR",VLOOKUP(VALUE(RIGHT(G289,6)),#REF!,5,FALSE))))))))))))))))</f>
        <v>#REF!</v>
      </c>
      <c r="C289" s="30" t="e">
        <f>IF(LEFT(G289,3)="ARQ",VLOOKUP(VALUE(RIGHT(G289,3)),#REF!,5,FALSE),IF(LEFT(G289,3)="SCI",VLOOKUP(VALUE(RIGHT(G289,3)),#REF!,5,FALSE),IF(LEFT(G289,3)="SCE",VLOOKUP(VALUE(RIGHT(G289,3)),#REF!,5,FALSE),IF(LEFT(G289,3)="EST",VLOOKUP(VALUE(RIGHT(G289,3)),#REF!,5,FALSE),IF(LEFT(G289,3)="HID",VLOOKUP(VALUE(RIGHT(G289,3)),#REF!,5,FALSE),IF(LEFT(G289,3)="INC",VLOOKUP(VALUE(RIGHT(G289,3)),#REF!,5,FALSE),IF(LEFT(G289,3)="ELE",VLOOKUP(VALUE(RIGHT(G289,3)),#REF!,5,FALSE),IF(LEFT(G289,3)="CAB",VLOOKUP(VALUE(RIGHT(G289,3)),'ADM-COMP'!B:J,5,FALSE),IF(LEFT(G289,3)="SEG",VLOOKUP(VALUE(RIGHT(G289,3)),#REF!,5,FALSE),IF(LEFT(G289,3)="CLI",VLOOKUP(VALUE(RIGHT(G289,3)),#REF!,5,FALSE),IF(LEFT(G289,4)="IMPL",VLOOKUP(VALUE(RIGHT(G289,3)),#REF!,5,FALSE),IF(LEFT(G289,4)="SPDA",VLOOKUP(VALUE(RIGHT(G289,3)),'SPDA-COMP'!B:J,5,FALSE),IF(LEFT(G289,4)="SDAI",VLOOKUP(VALUE(RIGHT(G289,3)),#REF!,5,FALSE),IF(LEFT(G289,5)="IMPER",VLOOKUP(VALUE(RIGHT(G289,3)),#REF!,5,FALSE),IF(LEFT(G289,5)="LABOR",VLOOKUP(VALUE(RIGHT(G289,6)),#REF!,6,FALSE))))))))))))))))</f>
        <v>#REF!</v>
      </c>
      <c r="D289" s="74" t="e">
        <f>ROUND(VLOOKUP(A289,#REF!,8,FALSE),2)</f>
        <v>#REF!</v>
      </c>
      <c r="E289" s="74" t="e">
        <f>IF(LEFT(G289,3)="ARQ",VLOOKUP(VALUE(RIGHT(G289,3)),#REF!,9,FALSE),IF(LEFT(G289,3)="SCI",VLOOKUP(VALUE(RIGHT(G289,3)),#REF!,9,FALSE),IF(LEFT(G289,3)="SCE",VLOOKUP(VALUE(RIGHT(G289,3)),#REF!,9,FALSE),IF(LEFT(G289,3)="EST",VLOOKUP(VALUE(RIGHT(G289,3)),#REF!,9,FALSE),IF(LEFT(G289,3)="HID",VLOOKUP(VALUE(RIGHT(G289,3)),#REF!,9,FALSE),IF(LEFT(G289,3)="INC",VLOOKUP(VALUE(RIGHT(G289,3)),#REF!,9,FALSE),IF(LEFT(G289,3)="ELE",VLOOKUP(VALUE(RIGHT(G289,3)),#REF!,9,FALSE),IF(LEFT(G289,3)="CAB",VLOOKUP(VALUE(RIGHT(G289,3)),'ADM-COMP'!B:J,9,FALSE),IF(LEFT(G289,3)="SEG",VLOOKUP(VALUE(RIGHT(G289,3)),#REF!,9,FALSE),IF(LEFT(G289,3)="CLI",VLOOKUP(VALUE(RIGHT(G289,3)),#REF!,9,FALSE),IF(LEFT(G289,4)="IMPL",VLOOKUP(VALUE(RIGHT(G289,3)),#REF!,9,FALSE),IF(LEFT(G289,4)="SPDA",VLOOKUP(VALUE(RIGHT(G289,3)),'SPDA-COMP'!B:J,9,FALSE),IF(LEFT(G289,4)="SDAI",VLOOKUP(VALUE(RIGHT(G289,3)),#REF!,9,FALSE),IF(LEFT(G289,5)="IMPER",VLOOKUP(VALUE(RIGHT(G289,3)),#REF!,9,FALSE),IF(LEFT(G289,5)="LABOR",VLOOKUP(VALUE(RIGHT(G289,6)),#REF!,4,FALSE))))))))))))))))</f>
        <v>#REF!</v>
      </c>
      <c r="F289" s="31" t="e">
        <f t="shared" si="4"/>
        <v>#REF!</v>
      </c>
      <c r="G289" s="152" t="s">
        <v>1178</v>
      </c>
      <c r="H289" s="61"/>
    </row>
    <row r="290" spans="1:8" s="62" customFormat="1">
      <c r="A290" s="100" t="s">
        <v>1159</v>
      </c>
      <c r="B290" s="29" t="e">
        <f>IF(LEFT(G290,3)="ARQ",VLOOKUP(VALUE(RIGHT(G290,3)),#REF!,4,FALSE),IF(LEFT(G290,3)="SCI",VLOOKUP(VALUE(RIGHT(G290,3)),#REF!,4,FALSE),IF(LEFT(G290,3)="SCE",VLOOKUP(VALUE(RIGHT(G290,3)),#REF!,4,FALSE),IF(LEFT(G290,3)="EST",VLOOKUP(VALUE(RIGHT(G290,3)),#REF!,4,FALSE),IF(LEFT(G290,3)="HID",VLOOKUP(VALUE(RIGHT(G290,3)),#REF!,4,FALSE),IF(LEFT(G290,3)="INC",VLOOKUP(VALUE(RIGHT(G290,3)),#REF!,4,FALSE),IF(LEFT(G290,3)="ELE",VLOOKUP(VALUE(RIGHT(G290,3)),#REF!,4,FALSE),IF(LEFT(G290,3)="CAB",VLOOKUP(VALUE(RIGHT(G290,3)),'ADM-COMP'!B:J,4,FALSE),IF(LEFT(G290,3)="SEG",VLOOKUP(VALUE(RIGHT(G290,3)),#REF!,4,FALSE),IF(LEFT(G290,3)="CLI",VLOOKUP(VALUE(RIGHT(G290,3)),#REF!,4,FALSE),IF(LEFT(G290,4)="IMPL",VLOOKUP(VALUE(RIGHT(G290,3)),#REF!,4,FALSE),IF(LEFT(G290,4)="SPDA",VLOOKUP(VALUE(RIGHT(G290,3)),'SPDA-COMP'!B:J,4,FALSE),IF(LEFT(G290,4)="SDAI",VLOOKUP(VALUE(RIGHT(G290,3)),#REF!,4,FALSE),IF(LEFT(G290,5)="IMPER",VLOOKUP(VALUE(RIGHT(G290,3)),#REF!,4,FALSE),IF(LEFT(G290,5)="LABOR",VLOOKUP(VALUE(RIGHT(G290,6)),#REF!,5,FALSE))))))))))))))))</f>
        <v>#REF!</v>
      </c>
      <c r="C290" s="30" t="e">
        <f>IF(LEFT(G290,3)="ARQ",VLOOKUP(VALUE(RIGHT(G290,3)),#REF!,5,FALSE),IF(LEFT(G290,3)="SCI",VLOOKUP(VALUE(RIGHT(G290,3)),#REF!,5,FALSE),IF(LEFT(G290,3)="SCE",VLOOKUP(VALUE(RIGHT(G290,3)),#REF!,5,FALSE),IF(LEFT(G290,3)="EST",VLOOKUP(VALUE(RIGHT(G290,3)),#REF!,5,FALSE),IF(LEFT(G290,3)="HID",VLOOKUP(VALUE(RIGHT(G290,3)),#REF!,5,FALSE),IF(LEFT(G290,3)="INC",VLOOKUP(VALUE(RIGHT(G290,3)),#REF!,5,FALSE),IF(LEFT(G290,3)="ELE",VLOOKUP(VALUE(RIGHT(G290,3)),#REF!,5,FALSE),IF(LEFT(G290,3)="CAB",VLOOKUP(VALUE(RIGHT(G290,3)),'ADM-COMP'!B:J,5,FALSE),IF(LEFT(G290,3)="SEG",VLOOKUP(VALUE(RIGHT(G290,3)),#REF!,5,FALSE),IF(LEFT(G290,3)="CLI",VLOOKUP(VALUE(RIGHT(G290,3)),#REF!,5,FALSE),IF(LEFT(G290,4)="IMPL",VLOOKUP(VALUE(RIGHT(G290,3)),#REF!,5,FALSE),IF(LEFT(G290,4)="SPDA",VLOOKUP(VALUE(RIGHT(G290,3)),'SPDA-COMP'!B:J,5,FALSE),IF(LEFT(G290,4)="SDAI",VLOOKUP(VALUE(RIGHT(G290,3)),#REF!,5,FALSE),IF(LEFT(G290,5)="IMPER",VLOOKUP(VALUE(RIGHT(G290,3)),#REF!,5,FALSE),IF(LEFT(G290,5)="LABOR",VLOOKUP(VALUE(RIGHT(G290,6)),#REF!,6,FALSE))))))))))))))))</f>
        <v>#REF!</v>
      </c>
      <c r="D290" s="74" t="e">
        <f>ROUND(VLOOKUP(A290,#REF!,8,FALSE),2)</f>
        <v>#REF!</v>
      </c>
      <c r="E290" s="74" t="e">
        <f>IF(LEFT(G290,3)="ARQ",VLOOKUP(VALUE(RIGHT(G290,3)),#REF!,9,FALSE),IF(LEFT(G290,3)="SCI",VLOOKUP(VALUE(RIGHT(G290,3)),#REF!,9,FALSE),IF(LEFT(G290,3)="SCE",VLOOKUP(VALUE(RIGHT(G290,3)),#REF!,9,FALSE),IF(LEFT(G290,3)="EST",VLOOKUP(VALUE(RIGHT(G290,3)),#REF!,9,FALSE),IF(LEFT(G290,3)="HID",VLOOKUP(VALUE(RIGHT(G290,3)),#REF!,9,FALSE),IF(LEFT(G290,3)="INC",VLOOKUP(VALUE(RIGHT(G290,3)),#REF!,9,FALSE),IF(LEFT(G290,3)="ELE",VLOOKUP(VALUE(RIGHT(G290,3)),#REF!,9,FALSE),IF(LEFT(G290,3)="CAB",VLOOKUP(VALUE(RIGHT(G290,3)),'ADM-COMP'!B:J,9,FALSE),IF(LEFT(G290,3)="SEG",VLOOKUP(VALUE(RIGHT(G290,3)),#REF!,9,FALSE),IF(LEFT(G290,3)="CLI",VLOOKUP(VALUE(RIGHT(G290,3)),#REF!,9,FALSE),IF(LEFT(G290,4)="IMPL",VLOOKUP(VALUE(RIGHT(G290,3)),#REF!,9,FALSE),IF(LEFT(G290,4)="SPDA",VLOOKUP(VALUE(RIGHT(G290,3)),'SPDA-COMP'!B:J,9,FALSE),IF(LEFT(G290,4)="SDAI",VLOOKUP(VALUE(RIGHT(G290,3)),#REF!,9,FALSE),IF(LEFT(G290,5)="IMPER",VLOOKUP(VALUE(RIGHT(G290,3)),#REF!,9,FALSE),IF(LEFT(G290,5)="LABOR",VLOOKUP(VALUE(RIGHT(G290,6)),#REF!,4,FALSE))))))))))))))))</f>
        <v>#REF!</v>
      </c>
      <c r="F290" s="31" t="e">
        <f t="shared" si="4"/>
        <v>#REF!</v>
      </c>
      <c r="G290" s="152" t="s">
        <v>1187</v>
      </c>
      <c r="H290" s="61"/>
    </row>
    <row r="291" spans="1:8" s="62" customFormat="1">
      <c r="A291" s="37" t="s">
        <v>1340</v>
      </c>
      <c r="B291" s="29" t="e">
        <f>IF(LEFT(G291,3)="ARQ",VLOOKUP(VALUE(RIGHT(G291,3)),#REF!,4,FALSE),IF(LEFT(G291,3)="SCI",VLOOKUP(VALUE(RIGHT(G291,3)),#REF!,4,FALSE),IF(LEFT(G291,3)="TRP",VLOOKUP(VALUE(RIGHT(G291,3)),#REF!,4,FALSE),IF(LEFT(G291,3)="EST",VLOOKUP(VALUE(RIGHT(G291,3)),#REF!,4,FALSE),IF(LEFT(G291,3)="HID",VLOOKUP(VALUE(RIGHT(G291,3)),#REF!,4,FALSE),IF(LEFT(G291,3)="INC",VLOOKUP(VALUE(RIGHT(G291,3)),#REF!,4,FALSE),IF(LEFT(G291,3)="ELE",VLOOKUP(VALUE(RIGHT(G291,3)),#REF!,4,FALSE),IF(LEFT(G291,3)="CAB",VLOOKUP(VALUE(RIGHT(G291,3)),'ADM-COMP'!B:J,4,FALSE),IF(LEFT(G291,3)="SEG",VLOOKUP(VALUE(RIGHT(G291,3)),#REF!,4,FALSE),IF(LEFT(G291,3)="CLI",VLOOKUP(VALUE(RIGHT(G291,3)),#REF!,4,FALSE),IF(LEFT(G291,4)="IMPL",VLOOKUP(VALUE(RIGHT(G291,3)),#REF!,4,FALSE),IF(LEFT(G291,4)="SPDA",VLOOKUP(VALUE(RIGHT(G291,3)),'SPDA-COMP'!B:J,4,FALSE),IF(LEFT(G291,4)="SDAI",VLOOKUP(VALUE(RIGHT(G291,3)),#REF!,4,FALSE),IF(LEFT(G291,5)="IMPER",VLOOKUP(VALUE(RIGHT(G291,3)),#REF!,4,FALSE),IF(LEFT(G291,5)="LABOR",VLOOKUP(VALUE(RIGHT(G291,6)),#REF!,5,FALSE))))))))))))))))</f>
        <v>#REF!</v>
      </c>
      <c r="C291" s="30" t="e">
        <f>IF(LEFT(G291,3)="ARQ",VLOOKUP(VALUE(RIGHT(G291,3)),#REF!,5,FALSE),IF(LEFT(G291,3)="SCI",VLOOKUP(VALUE(RIGHT(G291,3)),#REF!,5,FALSE),IF(LEFT(G291,3)="SCE",VLOOKUP(VALUE(RIGHT(G291,3)),#REF!,5,FALSE),IF(LEFT(G291,3)="EST",VLOOKUP(VALUE(RIGHT(G291,3)),#REF!,5,FALSE),IF(LEFT(G291,3)="HID",VLOOKUP(VALUE(RIGHT(G291,3)),#REF!,5,FALSE),IF(LEFT(G291,3)="INC",VLOOKUP(VALUE(RIGHT(G291,3)),#REF!,5,FALSE),IF(LEFT(G291,3)="ELE",VLOOKUP(VALUE(RIGHT(G291,3)),#REF!,5,FALSE),IF(LEFT(G291,3)="CAB",VLOOKUP(VALUE(RIGHT(G291,3)),'ADM-COMP'!B:J,5,FALSE),IF(LEFT(G291,3)="SEG",VLOOKUP(VALUE(RIGHT(G291,3)),#REF!,5,FALSE),IF(LEFT(G291,3)="CLI",VLOOKUP(VALUE(RIGHT(G291,3)),#REF!,5,FALSE),IF(LEFT(G291,4)="IMPL",VLOOKUP(VALUE(RIGHT(G291,3)),#REF!,5,FALSE),IF(LEFT(G291,4)="SPDA",VLOOKUP(VALUE(RIGHT(G291,3)),'SPDA-COMP'!B:J,5,FALSE),IF(LEFT(G291,4)="SDAI",VLOOKUP(VALUE(RIGHT(G291,3)),#REF!,5,FALSE),IF(LEFT(G291,5)="IMPER",VLOOKUP(VALUE(RIGHT(G291,3)),#REF!,5,FALSE),IF(LEFT(G291,5)="LABOR",VLOOKUP(VALUE(RIGHT(G291,6)),#REF!,6,FALSE))))))))))))))))</f>
        <v>#REF!</v>
      </c>
      <c r="D291" s="74" t="e">
        <f>ROUND(VLOOKUP(A291,#REF!,8,FALSE),2)</f>
        <v>#REF!</v>
      </c>
      <c r="E291" s="74" t="e">
        <f>IF(LEFT(G291,3)="ARQ",VLOOKUP(VALUE(RIGHT(G291,3)),#REF!,9,FALSE),IF(LEFT(G291,3)="SCI",VLOOKUP(VALUE(RIGHT(G291,3)),#REF!,9,FALSE),IF(LEFT(G291,3)="SCE",VLOOKUP(VALUE(RIGHT(G291,3)),#REF!,9,FALSE),IF(LEFT(G291,3)="EST",VLOOKUP(VALUE(RIGHT(G291,3)),#REF!,9,FALSE),IF(LEFT(G291,3)="HID",VLOOKUP(VALUE(RIGHT(G291,3)),#REF!,9,FALSE),IF(LEFT(G291,3)="INC",VLOOKUP(VALUE(RIGHT(G291,3)),#REF!,9,FALSE),IF(LEFT(G291,3)="ELE",VLOOKUP(VALUE(RIGHT(G291,3)),#REF!,9,FALSE),IF(LEFT(G291,3)="CAB",VLOOKUP(VALUE(RIGHT(G291,3)),'ADM-COMP'!B:J,9,FALSE),IF(LEFT(G291,3)="SEG",VLOOKUP(VALUE(RIGHT(G291,3)),#REF!,9,FALSE),IF(LEFT(G291,3)="CLI",VLOOKUP(VALUE(RIGHT(G291,3)),#REF!,9,FALSE),IF(LEFT(G291,4)="IMPL",VLOOKUP(VALUE(RIGHT(G291,3)),#REF!,9,FALSE),IF(LEFT(G291,4)="SPDA",VLOOKUP(VALUE(RIGHT(G291,3)),'SPDA-COMP'!B:J,9,FALSE),IF(LEFT(G291,4)="SDAI",VLOOKUP(VALUE(RIGHT(G291,3)),#REF!,9,FALSE),IF(LEFT(G291,5)="IMPER",VLOOKUP(VALUE(RIGHT(G291,3)),#REF!,9,FALSE),IF(LEFT(G291,5)="LABOR",VLOOKUP(VALUE(RIGHT(G291,6)),#REF!,4,FALSE))))))))))))))))</f>
        <v>#REF!</v>
      </c>
      <c r="F291" s="31" t="e">
        <f t="shared" si="4"/>
        <v>#REF!</v>
      </c>
      <c r="G291" s="38" t="s">
        <v>1338</v>
      </c>
      <c r="H291" s="61"/>
    </row>
    <row r="292" spans="1:8" s="62" customFormat="1">
      <c r="A292" s="100" t="s">
        <v>1133</v>
      </c>
      <c r="B292" s="29" t="e">
        <f>IF(LEFT(G292,3)="ARQ",VLOOKUP(VALUE(RIGHT(G292,3)),#REF!,4,FALSE),IF(LEFT(G292,3)="SCI",VLOOKUP(VALUE(RIGHT(G292,3)),#REF!,4,FALSE),IF(LEFT(G292,3)="SCE",VLOOKUP(VALUE(RIGHT(G292,3)),#REF!,4,FALSE),IF(LEFT(G292,3)="EST",VLOOKUP(VALUE(RIGHT(G292,3)),#REF!,4,FALSE),IF(LEFT(G292,3)="HID",VLOOKUP(VALUE(RIGHT(G292,3)),#REF!,4,FALSE),IF(LEFT(G292,3)="INC",VLOOKUP(VALUE(RIGHT(G292,3)),#REF!,4,FALSE),IF(LEFT(G292,3)="ELE",VLOOKUP(VALUE(RIGHT(G292,3)),#REF!,4,FALSE),IF(LEFT(G292,3)="CAB",VLOOKUP(VALUE(RIGHT(G292,3)),'ADM-COMP'!B:J,4,FALSE),IF(LEFT(G292,3)="SEG",VLOOKUP(VALUE(RIGHT(G292,3)),#REF!,4,FALSE),IF(LEFT(G292,3)="CLI",VLOOKUP(VALUE(RIGHT(G292,3)),#REF!,4,FALSE),IF(LEFT(G292,4)="IMPL",VLOOKUP(VALUE(RIGHT(G292,3)),#REF!,4,FALSE),IF(LEFT(G292,4)="SPDA",VLOOKUP(VALUE(RIGHT(G292,3)),'SPDA-COMP'!B:J,4,FALSE),IF(LEFT(G292,4)="SDAI",VLOOKUP(VALUE(RIGHT(G292,3)),#REF!,4,FALSE),IF(LEFT(G292,5)="IMPER",VLOOKUP(VALUE(RIGHT(G292,3)),#REF!,4,FALSE),IF(LEFT(G292,5)="LABOR",VLOOKUP(VALUE(RIGHT(G292,6)),#REF!,5,FALSE))))))))))))))))</f>
        <v>#REF!</v>
      </c>
      <c r="C292" s="30" t="e">
        <f>IF(LEFT(G292,3)="ARQ",VLOOKUP(VALUE(RIGHT(G292,3)),#REF!,5,FALSE),IF(LEFT(G292,3)="SCI",VLOOKUP(VALUE(RIGHT(G292,3)),#REF!,5,FALSE),IF(LEFT(G292,3)="SCE",VLOOKUP(VALUE(RIGHT(G292,3)),#REF!,5,FALSE),IF(LEFT(G292,3)="EST",VLOOKUP(VALUE(RIGHT(G292,3)),#REF!,5,FALSE),IF(LEFT(G292,3)="HID",VLOOKUP(VALUE(RIGHT(G292,3)),#REF!,5,FALSE),IF(LEFT(G292,3)="INC",VLOOKUP(VALUE(RIGHT(G292,3)),#REF!,5,FALSE),IF(LEFT(G292,3)="ELE",VLOOKUP(VALUE(RIGHT(G292,3)),#REF!,5,FALSE),IF(LEFT(G292,3)="CAB",VLOOKUP(VALUE(RIGHT(G292,3)),'ADM-COMP'!B:J,5,FALSE),IF(LEFT(G292,3)="SEG",VLOOKUP(VALUE(RIGHT(G292,3)),#REF!,5,FALSE),IF(LEFT(G292,3)="CLI",VLOOKUP(VALUE(RIGHT(G292,3)),#REF!,5,FALSE),IF(LEFT(G292,4)="IMPL",VLOOKUP(VALUE(RIGHT(G292,3)),#REF!,5,FALSE),IF(LEFT(G292,4)="SPDA",VLOOKUP(VALUE(RIGHT(G292,3)),'SPDA-COMP'!B:J,5,FALSE),IF(LEFT(G292,4)="SDAI",VLOOKUP(VALUE(RIGHT(G292,3)),#REF!,5,FALSE),IF(LEFT(G292,5)="IMPER",VLOOKUP(VALUE(RIGHT(G292,3)),#REF!,5,FALSE),IF(LEFT(G292,5)="LABOR",VLOOKUP(VALUE(RIGHT(G292,6)),#REF!,6,FALSE))))))))))))))))</f>
        <v>#REF!</v>
      </c>
      <c r="D292" s="74" t="e">
        <f>ROUND(VLOOKUP(A292,#REF!,8,FALSE),2)</f>
        <v>#REF!</v>
      </c>
      <c r="E292" s="74" t="e">
        <f>IF(LEFT(G292,3)="ARQ",VLOOKUP(VALUE(RIGHT(G292,3)),#REF!,9,FALSE),IF(LEFT(G292,3)="SCI",VLOOKUP(VALUE(RIGHT(G292,3)),#REF!,9,FALSE),IF(LEFT(G292,3)="SCE",VLOOKUP(VALUE(RIGHT(G292,3)),#REF!,9,FALSE),IF(LEFT(G292,3)="EST",VLOOKUP(VALUE(RIGHT(G292,3)),#REF!,9,FALSE),IF(LEFT(G292,3)="HID",VLOOKUP(VALUE(RIGHT(G292,3)),#REF!,9,FALSE),IF(LEFT(G292,3)="INC",VLOOKUP(VALUE(RIGHT(G292,3)),#REF!,9,FALSE),IF(LEFT(G292,3)="ELE",VLOOKUP(VALUE(RIGHT(G292,3)),#REF!,9,FALSE),IF(LEFT(G292,3)="CAB",VLOOKUP(VALUE(RIGHT(G292,3)),'ADM-COMP'!B:J,9,FALSE),IF(LEFT(G292,3)="SEG",VLOOKUP(VALUE(RIGHT(G292,3)),#REF!,9,FALSE),IF(LEFT(G292,3)="CLI",VLOOKUP(VALUE(RIGHT(G292,3)),#REF!,9,FALSE),IF(LEFT(G292,4)="IMPL",VLOOKUP(VALUE(RIGHT(G292,3)),#REF!,9,FALSE),IF(LEFT(G292,4)="SPDA",VLOOKUP(VALUE(RIGHT(G292,3)),'SPDA-COMP'!B:J,9,FALSE),IF(LEFT(G292,4)="SDAI",VLOOKUP(VALUE(RIGHT(G292,3)),#REF!,9,FALSE),IF(LEFT(G292,5)="IMPER",VLOOKUP(VALUE(RIGHT(G292,3)),#REF!,9,FALSE),IF(LEFT(G292,5)="LABOR",VLOOKUP(VALUE(RIGHT(G292,6)),#REF!,4,FALSE))))))))))))))))</f>
        <v>#REF!</v>
      </c>
      <c r="F292" s="31" t="e">
        <f t="shared" si="4"/>
        <v>#REF!</v>
      </c>
      <c r="G292" s="152" t="s">
        <v>440</v>
      </c>
      <c r="H292" s="61"/>
    </row>
    <row r="293" spans="1:8" s="62" customFormat="1" ht="38.25">
      <c r="A293" s="100" t="s">
        <v>1132</v>
      </c>
      <c r="B293" s="29" t="e">
        <f>IF(LEFT(G293,3)="ARQ",VLOOKUP(VALUE(RIGHT(G293,3)),#REF!,4,FALSE),IF(LEFT(G293,3)="SCI",VLOOKUP(VALUE(RIGHT(G293,3)),#REF!,4,FALSE),IF(LEFT(G293,3)="SCE",VLOOKUP(VALUE(RIGHT(G293,3)),#REF!,4,FALSE),IF(LEFT(G293,3)="EST",VLOOKUP(VALUE(RIGHT(G293,3)),#REF!,4,FALSE),IF(LEFT(G293,3)="HID",VLOOKUP(VALUE(RIGHT(G293,3)),#REF!,4,FALSE),IF(LEFT(G293,3)="INC",VLOOKUP(VALUE(RIGHT(G293,3)),#REF!,4,FALSE),IF(LEFT(G293,3)="ELE",VLOOKUP(VALUE(RIGHT(G293,3)),#REF!,4,FALSE),IF(LEFT(G293,3)="CAB",VLOOKUP(VALUE(RIGHT(G293,3)),'ADM-COMP'!B:J,4,FALSE),IF(LEFT(G293,3)="SEG",VLOOKUP(VALUE(RIGHT(G293,3)),#REF!,4,FALSE),IF(LEFT(G293,3)="CLI",VLOOKUP(VALUE(RIGHT(G293,3)),#REF!,4,FALSE),IF(LEFT(G293,4)="IMPL",VLOOKUP(VALUE(RIGHT(G293,3)),#REF!,4,FALSE),IF(LEFT(G293,4)="SPDA",VLOOKUP(VALUE(RIGHT(G293,3)),'SPDA-COMP'!B:J,4,FALSE),IF(LEFT(G293,4)="SDAI",VLOOKUP(VALUE(RIGHT(G293,3)),#REF!,4,FALSE),IF(LEFT(G293,5)="IMPER",VLOOKUP(VALUE(RIGHT(G293,3)),#REF!,4,FALSE),IF(LEFT(G293,5)="LABOR",VLOOKUP(VALUE(RIGHT(G293,6)),#REF!,5,FALSE))))))))))))))))</f>
        <v>#REF!</v>
      </c>
      <c r="C293" s="30" t="e">
        <f>IF(LEFT(G293,3)="ARQ",VLOOKUP(VALUE(RIGHT(G293,3)),#REF!,5,FALSE),IF(LEFT(G293,3)="SCI",VLOOKUP(VALUE(RIGHT(G293,3)),#REF!,5,FALSE),IF(LEFT(G293,3)="SCE",VLOOKUP(VALUE(RIGHT(G293,3)),#REF!,5,FALSE),IF(LEFT(G293,3)="EST",VLOOKUP(VALUE(RIGHT(G293,3)),#REF!,5,FALSE),IF(LEFT(G293,3)="HID",VLOOKUP(VALUE(RIGHT(G293,3)),#REF!,5,FALSE),IF(LEFT(G293,3)="INC",VLOOKUP(VALUE(RIGHT(G293,3)),#REF!,5,FALSE),IF(LEFT(G293,3)="ELE",VLOOKUP(VALUE(RIGHT(G293,3)),#REF!,5,FALSE),IF(LEFT(G293,3)="CAB",VLOOKUP(VALUE(RIGHT(G293,3)),'ADM-COMP'!B:J,5,FALSE),IF(LEFT(G293,3)="SEG",VLOOKUP(VALUE(RIGHT(G293,3)),#REF!,5,FALSE),IF(LEFT(G293,3)="CLI",VLOOKUP(VALUE(RIGHT(G293,3)),#REF!,5,FALSE),IF(LEFT(G293,4)="IMPL",VLOOKUP(VALUE(RIGHT(G293,3)),#REF!,5,FALSE),IF(LEFT(G293,4)="SPDA",VLOOKUP(VALUE(RIGHT(G293,3)),'SPDA-COMP'!B:J,5,FALSE),IF(LEFT(G293,4)="SDAI",VLOOKUP(VALUE(RIGHT(G293,3)),#REF!,5,FALSE),IF(LEFT(G293,5)="IMPER",VLOOKUP(VALUE(RIGHT(G293,3)),#REF!,5,FALSE),IF(LEFT(G293,5)="LABOR",VLOOKUP(VALUE(RIGHT(G293,6)),#REF!,6,FALSE))))))))))))))))</f>
        <v>#REF!</v>
      </c>
      <c r="D293" s="74" t="e">
        <f>ROUND(VLOOKUP(A293,#REF!,8,FALSE),2)</f>
        <v>#REF!</v>
      </c>
      <c r="E293" s="74" t="e">
        <f>IF(LEFT(G293,3)="ARQ",VLOOKUP(VALUE(RIGHT(G293,3)),#REF!,9,FALSE),IF(LEFT(G293,3)="SCI",VLOOKUP(VALUE(RIGHT(G293,3)),#REF!,9,FALSE),IF(LEFT(G293,3)="SCE",VLOOKUP(VALUE(RIGHT(G293,3)),#REF!,9,FALSE),IF(LEFT(G293,3)="EST",VLOOKUP(VALUE(RIGHT(G293,3)),#REF!,9,FALSE),IF(LEFT(G293,3)="HID",VLOOKUP(VALUE(RIGHT(G293,3)),#REF!,9,FALSE),IF(LEFT(G293,3)="INC",VLOOKUP(VALUE(RIGHT(G293,3)),#REF!,9,FALSE),IF(LEFT(G293,3)="ELE",VLOOKUP(VALUE(RIGHT(G293,3)),#REF!,9,FALSE),IF(LEFT(G293,3)="CAB",VLOOKUP(VALUE(RIGHT(G293,3)),'ADM-COMP'!B:J,9,FALSE),IF(LEFT(G293,3)="SEG",VLOOKUP(VALUE(RIGHT(G293,3)),#REF!,9,FALSE),IF(LEFT(G293,3)="CLI",VLOOKUP(VALUE(RIGHT(G293,3)),#REF!,9,FALSE),IF(LEFT(G293,4)="IMPL",VLOOKUP(VALUE(RIGHT(G293,3)),#REF!,9,FALSE),IF(LEFT(G293,4)="SPDA",VLOOKUP(VALUE(RIGHT(G293,3)),'SPDA-COMP'!B:J,9,FALSE),IF(LEFT(G293,4)="SDAI",VLOOKUP(VALUE(RIGHT(G293,3)),#REF!,9,FALSE),IF(LEFT(G293,5)="IMPER",VLOOKUP(VALUE(RIGHT(G293,3)),#REF!,9,FALSE),IF(LEFT(G293,5)="LABOR",VLOOKUP(VALUE(RIGHT(G293,6)),#REF!,4,FALSE))))))))))))))))</f>
        <v>#REF!</v>
      </c>
      <c r="F293" s="31" t="e">
        <f t="shared" si="4"/>
        <v>#REF!</v>
      </c>
      <c r="G293" s="152" t="s">
        <v>439</v>
      </c>
      <c r="H293" s="61"/>
    </row>
    <row r="294" spans="1:8" s="62" customFormat="1">
      <c r="A294" s="37" t="s">
        <v>778</v>
      </c>
      <c r="B294" s="29" t="e">
        <f>IF(LEFT(G294,3)="ARQ",VLOOKUP(VALUE(RIGHT(G294,3)),#REF!,4,FALSE),IF(LEFT(G294,3)="SCI",VLOOKUP(VALUE(RIGHT(G294,3)),#REF!,4,FALSE),IF(LEFT(G294,3)="SCE",VLOOKUP(VALUE(RIGHT(G294,3)),#REF!,4,FALSE),IF(LEFT(G294,3)="EST",VLOOKUP(VALUE(RIGHT(G294,3)),#REF!,4,FALSE),IF(LEFT(G294,3)="HID",VLOOKUP(VALUE(RIGHT(G294,3)),#REF!,4,FALSE),IF(LEFT(G294,3)="INC",VLOOKUP(VALUE(RIGHT(G294,3)),#REF!,4,FALSE),IF(LEFT(G294,3)="ELE",VLOOKUP(VALUE(RIGHT(G294,3)),#REF!,4,FALSE),IF(LEFT(G294,3)="CAB",VLOOKUP(VALUE(RIGHT(G294,3)),'ADM-COMP'!B:J,4,FALSE),IF(LEFT(G294,3)="SEG",VLOOKUP(VALUE(RIGHT(G294,3)),#REF!,4,FALSE),IF(LEFT(G294,3)="CLI",VLOOKUP(VALUE(RIGHT(G294,3)),#REF!,4,FALSE),IF(LEFT(G294,4)="IMPL",VLOOKUP(VALUE(RIGHT(G294,3)),#REF!,4,FALSE),IF(LEFT(G294,4)="SPDA",VLOOKUP(VALUE(RIGHT(G294,3)),'SPDA-COMP'!B:J,4,FALSE),IF(LEFT(G294,4)="SDAI",VLOOKUP(VALUE(RIGHT(G294,3)),#REF!,4,FALSE),IF(LEFT(G294,5)="IMPER",VLOOKUP(VALUE(RIGHT(G294,3)),#REF!,4,FALSE),IF(LEFT(G294,5)="LABOR",VLOOKUP(VALUE(RIGHT(G294,6)),#REF!,5,FALSE))))))))))))))))</f>
        <v>#REF!</v>
      </c>
      <c r="C294" s="30" t="e">
        <f>IF(LEFT(G294,3)="ARQ",VLOOKUP(VALUE(RIGHT(G294,3)),#REF!,5,FALSE),IF(LEFT(G294,3)="INS",VLOOKUP(VALUE(RIGHT(G294,3)),#REF!,5,FALSE),IF(LEFT(G294,3)="SCE",VLOOKUP(VALUE(RIGHT(G294,3)),#REF!,5,FALSE),IF(LEFT(G294,3)="EST",VLOOKUP(VALUE(RIGHT(G294,3)),#REF!,5,FALSE),IF(LEFT(G294,3)="HID",VLOOKUP(VALUE(RIGHT(G294,3)),#REF!,5,FALSE),IF(LEFT(G294,3)="INC",VLOOKUP(VALUE(RIGHT(G294,3)),#REF!,5,FALSE),IF(LEFT(G294,3)="ELE",VLOOKUP(VALUE(RIGHT(G294,3)),#REF!,5,FALSE),IF(LEFT(G294,3)="CAB",VLOOKUP(VALUE(RIGHT(G294,3)),'ADM-COMP'!B:J,5,FALSE),IF(LEFT(G294,3)="SEG",VLOOKUP(VALUE(RIGHT(G294,3)),#REF!,5,FALSE),IF(LEFT(G294,3)="CLI",VLOOKUP(VALUE(RIGHT(G294,3)),#REF!,5,FALSE),IF(LEFT(G294,4)="IMPL",VLOOKUP(VALUE(RIGHT(G294,3)),#REF!,5,FALSE),IF(LEFT(G294,4)="SPDA",VLOOKUP(VALUE(RIGHT(G294,3)),'SPDA-COMP'!B:J,5,FALSE),IF(LEFT(G294,4)="SDAI",VLOOKUP(VALUE(RIGHT(G294,3)),#REF!,5,FALSE),IF(LEFT(G294,5)="IMPER",VLOOKUP(VALUE(RIGHT(G294,3)),#REF!,5,FALSE),IF(LEFT(G294,5)="LABOR",VLOOKUP(VALUE(RIGHT(G294,6)),#REF!,6,FALSE))))))))))))))))</f>
        <v>#REF!</v>
      </c>
      <c r="D294" s="74" t="e">
        <f>ROUND(VLOOKUP(A294,#REF!,8,FALSE),2)</f>
        <v>#REF!</v>
      </c>
      <c r="E294" s="74" t="e">
        <f>IF(LEFT(G294,3)="ARQ",VLOOKUP(VALUE(RIGHT(G294,3)),#REF!,9,FALSE),IF(LEFT(G294,3)="INS",VLOOKUP(VALUE(RIGHT(G294,3)),#REF!,9,FALSE),IF(LEFT(G294,3)="SCE",VLOOKUP(VALUE(RIGHT(G294,3)),#REF!,9,FALSE),IF(LEFT(G294,3)="EST",VLOOKUP(VALUE(RIGHT(G294,3)),#REF!,9,FALSE),IF(LEFT(G294,3)="HID",VLOOKUP(VALUE(RIGHT(G294,3)),#REF!,9,FALSE),IF(LEFT(G294,3)="INC",VLOOKUP(VALUE(RIGHT(G294,3)),#REF!,9,FALSE),IF(LEFT(G294,3)="ELE",VLOOKUP(VALUE(RIGHT(G294,3)),#REF!,9,FALSE),IF(LEFT(G294,3)="CAB",VLOOKUP(VALUE(RIGHT(G294,3)),'ADM-COMP'!B:J,9,FALSE),IF(LEFT(G294,3)="SEG",VLOOKUP(VALUE(RIGHT(G294,3)),#REF!,9,FALSE),IF(LEFT(G294,3)="CLI",VLOOKUP(VALUE(RIGHT(G294,3)),#REF!,9,FALSE),IF(LEFT(G294,4)="IMPL",VLOOKUP(VALUE(RIGHT(G294,3)),#REF!,9,FALSE),IF(LEFT(G294,4)="SPDA",VLOOKUP(VALUE(RIGHT(G294,3)),'SPDA-COMP'!B:J,9,FALSE),IF(LEFT(G294,4)="SDAI",VLOOKUP(VALUE(RIGHT(G294,3)),#REF!,9,FALSE),IF(LEFT(G294,5)="IMPER",VLOOKUP(VALUE(RIGHT(G294,3)),#REF!,9,FALSE),IF(LEFT(G294,5)="LABOR",VLOOKUP(VALUE(RIGHT(G294,6)),#REF!,4,FALSE))))))))))))))))</f>
        <v>#REF!</v>
      </c>
      <c r="F294" s="31" t="e">
        <f t="shared" si="4"/>
        <v>#REF!</v>
      </c>
      <c r="G294" s="152" t="s">
        <v>1306</v>
      </c>
      <c r="H294" s="61"/>
    </row>
    <row r="295" spans="1:8" s="62" customFormat="1">
      <c r="A295" s="85" t="s">
        <v>860</v>
      </c>
      <c r="B295" s="29" t="e">
        <f>IF(LEFT(G295,3)="ARQ",VLOOKUP(VALUE(RIGHT(G295,3)),#REF!,4,FALSE),IF(LEFT(G295,3)="SCI",VLOOKUP(VALUE(RIGHT(G295,3)),#REF!,4,FALSE),IF(LEFT(G295,3)="SCE",VLOOKUP(VALUE(RIGHT(G295,3)),#REF!,4,FALSE),IF(LEFT(G295,3)="EST",VLOOKUP(VALUE(RIGHT(G295,3)),#REF!,4,FALSE),IF(LEFT(G295,3)="HID",VLOOKUP(VALUE(RIGHT(G295,3)),#REF!,4,FALSE),IF(LEFT(G295,3)="INC",VLOOKUP(VALUE(RIGHT(G295,3)),#REF!,4,FALSE),IF(LEFT(G295,3)="ELE",VLOOKUP(VALUE(RIGHT(G295,3)),#REF!,4,FALSE),IF(LEFT(G295,3)="CAB",VLOOKUP(VALUE(RIGHT(G295,3)),'ADM-COMP'!B:J,4,FALSE),IF(LEFT(G295,3)="SEG",VLOOKUP(VALUE(RIGHT(G295,3)),#REF!,4,FALSE),IF(LEFT(G295,3)="CLI",VLOOKUP(VALUE(RIGHT(G295,3)),#REF!,4,FALSE),IF(LEFT(G295,4)="IMPL",VLOOKUP(VALUE(RIGHT(G295,3)),#REF!,4,FALSE),IF(LEFT(G295,4)="SPDA",VLOOKUP(VALUE(RIGHT(G295,3)),'SPDA-COMP'!B:J,4,FALSE),IF(LEFT(G295,4)="SDAI",VLOOKUP(VALUE(RIGHT(G295,3)),#REF!,4,FALSE),IF(LEFT(G295,5)="IMPER",VLOOKUP(VALUE(RIGHT(G295,3)),#REF!,4,FALSE),IF(LEFT(G295,5)="LABOR",VLOOKUP(VALUE(RIGHT(G295,6)),#REF!,5,FALSE))))))))))))))))</f>
        <v>#REF!</v>
      </c>
      <c r="C295" s="30" t="e">
        <f>IF(LEFT(G295,3)="ARQ",VLOOKUP(VALUE(RIGHT(G295,3)),#REF!,5,FALSE),IF(LEFT(G295,3)="SCI",VLOOKUP(VALUE(RIGHT(G295,3)),#REF!,5,FALSE),IF(LEFT(G295,3)="SCE",VLOOKUP(VALUE(RIGHT(G295,3)),#REF!,5,FALSE),IF(LEFT(G295,3)="EST",VLOOKUP(VALUE(RIGHT(G295,3)),#REF!,5,FALSE),IF(LEFT(G295,3)="HID",VLOOKUP(VALUE(RIGHT(G295,3)),#REF!,5,FALSE),IF(LEFT(G295,3)="INC",VLOOKUP(VALUE(RIGHT(G295,3)),#REF!,5,FALSE),IF(LEFT(G295,3)="ELE",VLOOKUP(VALUE(RIGHT(G295,3)),#REF!,5,FALSE),IF(LEFT(G295,3)="CAB",VLOOKUP(VALUE(RIGHT(G295,3)),'ADM-COMP'!B:J,5,FALSE),IF(LEFT(G295,3)="SEG",VLOOKUP(VALUE(RIGHT(G295,3)),#REF!,5,FALSE),IF(LEFT(G295,3)="CLI",VLOOKUP(VALUE(RIGHT(G295,3)),#REF!,5,FALSE),IF(LEFT(G295,4)="IMPL",VLOOKUP(VALUE(RIGHT(G295,3)),#REF!,5,FALSE),IF(LEFT(G295,4)="SPDA",VLOOKUP(VALUE(RIGHT(G295,3)),'SPDA-COMP'!B:J,5,FALSE),IF(LEFT(G295,4)="SDAI",VLOOKUP(VALUE(RIGHT(G295,3)),#REF!,5,FALSE),IF(LEFT(G295,5)="IMPER",VLOOKUP(VALUE(RIGHT(G295,3)),#REF!,5,FALSE),IF(LEFT(G295,5)="LABOR",VLOOKUP(VALUE(RIGHT(G295,6)),#REF!,6,FALSE))))))))))))))))</f>
        <v>#REF!</v>
      </c>
      <c r="D295" s="74" t="e">
        <f>ROUND(VLOOKUP(A295,#REF!,8,FALSE),2)</f>
        <v>#REF!</v>
      </c>
      <c r="E295" s="74" t="e">
        <f>IF(LEFT(G295,3)="ARQ",VLOOKUP(VALUE(RIGHT(G295,3)),#REF!,9,FALSE),IF(LEFT(G295,3)="SCI",VLOOKUP(VALUE(RIGHT(G295,3)),#REF!,9,FALSE),IF(LEFT(G295,3)="SCE",VLOOKUP(VALUE(RIGHT(G295,3)),#REF!,9,FALSE),IF(LEFT(G295,3)="EST",VLOOKUP(VALUE(RIGHT(G295,3)),#REF!,9,FALSE),IF(LEFT(G295,3)="HID",VLOOKUP(VALUE(RIGHT(G295,3)),#REF!,9,FALSE),IF(LEFT(G295,3)="INC",VLOOKUP(VALUE(RIGHT(G295,3)),#REF!,9,FALSE),IF(LEFT(G295,3)="ELE",VLOOKUP(VALUE(RIGHT(G295,3)),#REF!,9,FALSE),IF(LEFT(G295,3)="CAB",VLOOKUP(VALUE(RIGHT(G295,3)),'ADM-COMP'!B:J,9,FALSE),IF(LEFT(G295,3)="SEG",VLOOKUP(VALUE(RIGHT(G295,3)),#REF!,9,FALSE),IF(LEFT(G295,3)="CLI",VLOOKUP(VALUE(RIGHT(G295,3)),#REF!,9,FALSE),IF(LEFT(G295,4)="IMPL",VLOOKUP(VALUE(RIGHT(G295,3)),#REF!,9,FALSE),IF(LEFT(G295,4)="SPDA",VLOOKUP(VALUE(RIGHT(G295,3)),'SPDA-COMP'!B:J,9,FALSE),IF(LEFT(G295,4)="SDAI",VLOOKUP(VALUE(RIGHT(G295,3)),#REF!,9,FALSE),IF(LEFT(G295,5)="IMPER",VLOOKUP(VALUE(RIGHT(G295,3)),#REF!,9,FALSE),IF(LEFT(G295,5)="LABOR",VLOOKUP(VALUE(RIGHT(G295,6)),#REF!,4,FALSE))))))))))))))))</f>
        <v>#REF!</v>
      </c>
      <c r="F295" s="31" t="e">
        <f t="shared" si="4"/>
        <v>#REF!</v>
      </c>
      <c r="G295" s="84" t="s">
        <v>940</v>
      </c>
      <c r="H295" s="61"/>
    </row>
    <row r="296" spans="1:8" s="62" customFormat="1">
      <c r="A296" s="37" t="s">
        <v>458</v>
      </c>
      <c r="B296" s="29" t="e">
        <f>IF(LEFT(G296,3)="ARQ",VLOOKUP(VALUE(RIGHT(G296,3)),#REF!,4,FALSE),IF(LEFT(G296,3)="SCI",VLOOKUP(VALUE(RIGHT(G296,3)),#REF!,4,FALSE),IF(LEFT(G296,3)="SCE",VLOOKUP(VALUE(RIGHT(G296,3)),#REF!,4,FALSE),IF(LEFT(G296,3)="EST",VLOOKUP(VALUE(RIGHT(G296,3)),#REF!,4,FALSE),IF(LEFT(G296,3)="HID",VLOOKUP(VALUE(RIGHT(G296,3)),#REF!,4,FALSE),IF(LEFT(G296,3)="INC",VLOOKUP(VALUE(RIGHT(G296,3)),#REF!,4,FALSE),IF(LEFT(G296,3)="ELE",VLOOKUP(VALUE(RIGHT(G296,3)),#REF!,4,FALSE),IF(LEFT(G296,3)="CAB",VLOOKUP(VALUE(RIGHT(G296,3)),'ADM-COMP'!B:J,4,FALSE),IF(LEFT(G296,3)="SEG",VLOOKUP(VALUE(RIGHT(G296,3)),#REF!,4,FALSE),IF(LEFT(G296,3)="CLI",VLOOKUP(VALUE(RIGHT(G296,3)),#REF!,4,FALSE),IF(LEFT(G296,4)="IMPL",VLOOKUP(VALUE(RIGHT(G296,3)),#REF!,4,FALSE),IF(LEFT(G296,4)="SPDA",VLOOKUP(VALUE(RIGHT(G296,3)),'SPDA-COMP'!B:J,4,FALSE),IF(LEFT(G296,4)="SDAI",VLOOKUP(VALUE(RIGHT(G296,3)),#REF!,4,FALSE),IF(LEFT(G296,5)="IMPER",VLOOKUP(VALUE(RIGHT(G296,3)),#REF!,4,FALSE),IF(LEFT(G296,5)="LABOR",VLOOKUP(VALUE(RIGHT(G296,6)),#REF!,5,FALSE))))))))))))))))</f>
        <v>#REF!</v>
      </c>
      <c r="C296" s="30" t="e">
        <f>IF(LEFT(G296,3)="ARQ",VLOOKUP(VALUE(RIGHT(G296,3)),#REF!,5,FALSE),IF(LEFT(G296,3)="INS",VLOOKUP(VALUE(RIGHT(G296,3)),#REF!,5,FALSE),IF(LEFT(G296,3)="SCE",VLOOKUP(VALUE(RIGHT(G296,3)),#REF!,5,FALSE),IF(LEFT(G296,3)="EST",VLOOKUP(VALUE(RIGHT(G296,3)),#REF!,5,FALSE),IF(LEFT(G296,3)="HID",VLOOKUP(VALUE(RIGHT(G296,3)),#REF!,5,FALSE),IF(LEFT(G296,3)="INC",VLOOKUP(VALUE(RIGHT(G296,3)),#REF!,5,FALSE),IF(LEFT(G296,3)="ELE",VLOOKUP(VALUE(RIGHT(G296,3)),#REF!,5,FALSE),IF(LEFT(G296,3)="CAB",VLOOKUP(VALUE(RIGHT(G296,3)),'ADM-COMP'!B:J,5,FALSE),IF(LEFT(G296,3)="SEG",VLOOKUP(VALUE(RIGHT(G296,3)),#REF!,5,FALSE),IF(LEFT(G296,3)="CLI",VLOOKUP(VALUE(RIGHT(G296,3)),#REF!,5,FALSE),IF(LEFT(G296,4)="IMPL",VLOOKUP(VALUE(RIGHT(G296,3)),#REF!,5,FALSE),IF(LEFT(G296,4)="SPDA",VLOOKUP(VALUE(RIGHT(G296,3)),'SPDA-COMP'!B:J,5,FALSE),IF(LEFT(G296,4)="SDAI",VLOOKUP(VALUE(RIGHT(G296,3)),#REF!,5,FALSE),IF(LEFT(G296,5)="IMPER",VLOOKUP(VALUE(RIGHT(G296,3)),#REF!,5,FALSE),IF(LEFT(G296,5)="LABOR",VLOOKUP(VALUE(RIGHT(G296,6)),#REF!,6,FALSE))))))))))))))))</f>
        <v>#REF!</v>
      </c>
      <c r="D296" s="74" t="e">
        <f>ROUND(VLOOKUP(A296,#REF!,8,FALSE),2)</f>
        <v>#REF!</v>
      </c>
      <c r="E296" s="74" t="e">
        <f>IF(LEFT(G296,3)="ARQ",VLOOKUP(VALUE(RIGHT(G296,3)),#REF!,9,FALSE),IF(LEFT(G296,3)="INS",VLOOKUP(VALUE(RIGHT(G296,3)),#REF!,9,FALSE),IF(LEFT(G296,3)="SCE",VLOOKUP(VALUE(RIGHT(G296,3)),#REF!,9,FALSE),IF(LEFT(G296,3)="EST",VLOOKUP(VALUE(RIGHT(G296,3)),#REF!,9,FALSE),IF(LEFT(G296,3)="HID",VLOOKUP(VALUE(RIGHT(G296,3)),#REF!,9,FALSE),IF(LEFT(G296,3)="INC",VLOOKUP(VALUE(RIGHT(G296,3)),#REF!,9,FALSE),IF(LEFT(G296,3)="ELE",VLOOKUP(VALUE(RIGHT(G296,3)),#REF!,9,FALSE),IF(LEFT(G296,3)="CAB",VLOOKUP(VALUE(RIGHT(G296,3)),'ADM-COMP'!B:J,9,FALSE),IF(LEFT(G296,3)="SEG",VLOOKUP(VALUE(RIGHT(G296,3)),#REF!,9,FALSE),IF(LEFT(G296,3)="CLI",VLOOKUP(VALUE(RIGHT(G296,3)),#REF!,9,FALSE),IF(LEFT(G296,4)="IMPL",VLOOKUP(VALUE(RIGHT(G296,3)),#REF!,9,FALSE),IF(LEFT(G296,4)="SPDA",VLOOKUP(VALUE(RIGHT(G296,3)),'SPDA-COMP'!B:J,9,FALSE),IF(LEFT(G296,4)="SDAI",VLOOKUP(VALUE(RIGHT(G296,3)),#REF!,9,FALSE),IF(LEFT(G296,5)="IMPER",VLOOKUP(VALUE(RIGHT(G296,3)),#REF!,9,FALSE),IF(LEFT(G296,5)="LABOR",VLOOKUP(VALUE(RIGHT(G296,6)),#REF!,4,FALSE))))))))))))))))</f>
        <v>#REF!</v>
      </c>
      <c r="F296" s="31" t="e">
        <f t="shared" si="4"/>
        <v>#REF!</v>
      </c>
      <c r="G296" s="152" t="s">
        <v>473</v>
      </c>
      <c r="H296" s="61"/>
    </row>
    <row r="297" spans="1:8" s="62" customFormat="1">
      <c r="A297" s="37" t="s">
        <v>1077</v>
      </c>
      <c r="B297" s="29" t="e">
        <f>IF(LEFT(G297,3)="ARQ",VLOOKUP(VALUE(RIGHT(G297,3)),#REF!,4,FALSE),IF(LEFT(G297,3)="SCI",VLOOKUP(VALUE(RIGHT(G297,3)),#REF!,4,FALSE),IF(LEFT(G297,3)="SCE",VLOOKUP(VALUE(RIGHT(G297,3)),#REF!,4,FALSE),IF(LEFT(G297,3)="EST",VLOOKUP(VALUE(RIGHT(G297,3)),#REF!,4,FALSE),IF(LEFT(G297,3)="HID",VLOOKUP(VALUE(RIGHT(G297,3)),#REF!,4,FALSE),IF(LEFT(G297,3)="INC",VLOOKUP(VALUE(RIGHT(G297,3)),#REF!,4,FALSE),IF(LEFT(G297,3)="ELE",VLOOKUP(VALUE(RIGHT(G297,3)),#REF!,4,FALSE),IF(LEFT(G297,3)="CAB",VLOOKUP(VALUE(RIGHT(G297,3)),'ADM-COMP'!B:J,4,FALSE),IF(LEFT(G297,3)="SEG",VLOOKUP(VALUE(RIGHT(G297,3)),#REF!,4,FALSE),IF(LEFT(G297,3)="CLI",VLOOKUP(VALUE(RIGHT(G297,3)),#REF!,4,FALSE),IF(LEFT(G297,4)="IMPL",VLOOKUP(VALUE(RIGHT(G297,3)),#REF!,4,FALSE),IF(LEFT(G297,4)="SPDA",VLOOKUP(VALUE(RIGHT(G297,3)),'SPDA-COMP'!B:J,4,FALSE),IF(LEFT(G297,4)="SDAI",VLOOKUP(VALUE(RIGHT(G297,3)),#REF!,4,FALSE),IF(LEFT(G297,5)="IMPER",VLOOKUP(VALUE(RIGHT(G297,3)),#REF!,4,FALSE),IF(LEFT(G297,5)="LABOR",VLOOKUP(VALUE(RIGHT(G297,6)),#REF!,5,FALSE))))))))))))))))</f>
        <v>#REF!</v>
      </c>
      <c r="C297" s="30" t="e">
        <f>IF(LEFT(G297,3)="ARQ",VLOOKUP(VALUE(RIGHT(G297,3)),#REF!,5,FALSE),IF(LEFT(G297,3)="SCI",VLOOKUP(VALUE(RIGHT(G297,3)),#REF!,5,FALSE),IF(LEFT(G297,3)="SCE",VLOOKUP(VALUE(RIGHT(G297,3)),#REF!,5,FALSE),IF(LEFT(G297,3)="EST",VLOOKUP(VALUE(RIGHT(G297,3)),#REF!,5,FALSE),IF(LEFT(G297,3)="HID",VLOOKUP(VALUE(RIGHT(G297,3)),#REF!,5,FALSE),IF(LEFT(G297,3)="INC",VLOOKUP(VALUE(RIGHT(G297,3)),#REF!,5,FALSE),IF(LEFT(G297,3)="ELE",VLOOKUP(VALUE(RIGHT(G297,3)),#REF!,5,FALSE),IF(LEFT(G297,3)="CAB",VLOOKUP(VALUE(RIGHT(G297,3)),'ADM-COMP'!B:J,5,FALSE),IF(LEFT(G297,3)="SEG",VLOOKUP(VALUE(RIGHT(G297,3)),#REF!,5,FALSE),IF(LEFT(G297,3)="CLI",VLOOKUP(VALUE(RIGHT(G297,3)),#REF!,5,FALSE),IF(LEFT(G297,4)="IMPL",VLOOKUP(VALUE(RIGHT(G297,3)),#REF!,5,FALSE),IF(LEFT(G297,4)="SPDA",VLOOKUP(VALUE(RIGHT(G297,3)),'SPDA-COMP'!B:J,5,FALSE),IF(LEFT(G297,4)="SDAI",VLOOKUP(VALUE(RIGHT(G297,3)),#REF!,5,FALSE),IF(LEFT(G297,5)="IMPER",VLOOKUP(VALUE(RIGHT(G297,3)),#REF!,5,FALSE),IF(LEFT(G297,5)="LABOR",VLOOKUP(VALUE(RIGHT(G297,6)),#REF!,6,FALSE))))))))))))))))</f>
        <v>#REF!</v>
      </c>
      <c r="D297" s="74" t="e">
        <f>ROUND(VLOOKUP(A297,#REF!,8,FALSE),2)</f>
        <v>#REF!</v>
      </c>
      <c r="E297" s="74" t="e">
        <f>IF(LEFT(G297,3)="ARQ",VLOOKUP(VALUE(RIGHT(G297,3)),#REF!,9,FALSE),IF(LEFT(G297,3)="SCI",VLOOKUP(VALUE(RIGHT(G297,3)),#REF!,9,FALSE),IF(LEFT(G297,3)="SCE",VLOOKUP(VALUE(RIGHT(G297,3)),#REF!,9,FALSE),IF(LEFT(G297,3)="EST",VLOOKUP(VALUE(RIGHT(G297,3)),#REF!,9,FALSE),IF(LEFT(G297,3)="HID",VLOOKUP(VALUE(RIGHT(G297,3)),#REF!,9,FALSE),IF(LEFT(G297,3)="INC",VLOOKUP(VALUE(RIGHT(G297,3)),#REF!,9,FALSE),IF(LEFT(G297,3)="ELE",VLOOKUP(VALUE(RIGHT(G297,3)),#REF!,9,FALSE),IF(LEFT(G297,3)="CAB",VLOOKUP(VALUE(RIGHT(G297,3)),'ADM-COMP'!B:J,9,FALSE),IF(LEFT(G297,3)="SEG",VLOOKUP(VALUE(RIGHT(G297,3)),#REF!,9,FALSE),IF(LEFT(G297,3)="CLI",VLOOKUP(VALUE(RIGHT(G297,3)),#REF!,9,FALSE),IF(LEFT(G297,4)="IMPL",VLOOKUP(VALUE(RIGHT(G297,3)),#REF!,9,FALSE),IF(LEFT(G297,4)="SPDA",VLOOKUP(VALUE(RIGHT(G297,3)),'SPDA-COMP'!B:J,9,FALSE),IF(LEFT(G297,4)="SDAI",VLOOKUP(VALUE(RIGHT(G297,3)),#REF!,9,FALSE),IF(LEFT(G297,5)="IMPER",VLOOKUP(VALUE(RIGHT(G297,3)),#REF!,9,FALSE),IF(LEFT(G297,5)="LABOR",VLOOKUP(VALUE(RIGHT(G297,6)),#REF!,4,FALSE))))))))))))))))</f>
        <v>#REF!</v>
      </c>
      <c r="F297" s="31" t="e">
        <f t="shared" si="4"/>
        <v>#REF!</v>
      </c>
      <c r="G297" s="38" t="s">
        <v>541</v>
      </c>
      <c r="H297" s="61"/>
    </row>
    <row r="298" spans="1:8" s="62" customFormat="1">
      <c r="A298" s="37" t="s">
        <v>388</v>
      </c>
      <c r="B298" s="29" t="e">
        <f>IF(LEFT(G298,3)="ARQ",VLOOKUP(VALUE(RIGHT(G298,3)),#REF!,4,FALSE),IF(LEFT(G298,3)="SCI",VLOOKUP(VALUE(RIGHT(G298,3)),#REF!,4,FALSE),IF(LEFT(G298,3)="SCE",VLOOKUP(VALUE(RIGHT(G298,3)),#REF!,4,FALSE),IF(LEFT(G298,3)="EST",VLOOKUP(VALUE(RIGHT(G298,3)),#REF!,4,FALSE),IF(LEFT(G298,3)="HID",VLOOKUP(VALUE(RIGHT(G298,3)),#REF!,4,FALSE),IF(LEFT(G298,3)="INC",VLOOKUP(VALUE(RIGHT(G298,3)),#REF!,4,FALSE),IF(LEFT(G298,3)="ELE",VLOOKUP(VALUE(RIGHT(G298,3)),#REF!,4,FALSE),IF(LEFT(G298,3)="CAB",VLOOKUP(VALUE(RIGHT(G298,3)),'ADM-COMP'!B:J,4,FALSE),IF(LEFT(G298,3)="SEG",VLOOKUP(VALUE(RIGHT(G298,3)),#REF!,4,FALSE),IF(LEFT(G298,3)="CLI",VLOOKUP(VALUE(RIGHT(G298,3)),#REF!,4,FALSE),IF(LEFT(G298,4)="IMPL",VLOOKUP(VALUE(RIGHT(G298,3)),#REF!,4,FALSE),IF(LEFT(G298,4)="SPDA",VLOOKUP(VALUE(RIGHT(G298,3)),'SPDA-COMP'!B:J,4,FALSE),IF(LEFT(G298,4)="SDAI",VLOOKUP(VALUE(RIGHT(G298,3)),#REF!,4,FALSE),IF(LEFT(G298,5)="IMPER",VLOOKUP(VALUE(RIGHT(G298,3)),#REF!,4,FALSE),IF(LEFT(G298,5)="LABOR",VLOOKUP(VALUE(RIGHT(G298,6)),#REF!,5,FALSE))))))))))))))))</f>
        <v>#REF!</v>
      </c>
      <c r="C298" s="30" t="e">
        <f>IF(LEFT(G298,3)="ARQ",VLOOKUP(VALUE(RIGHT(G298,3)),#REF!,5,FALSE),IF(LEFT(G298,3)="INS",VLOOKUP(VALUE(RIGHT(G298,3)),#REF!,5,FALSE),IF(LEFT(G298,3)="SCE",VLOOKUP(VALUE(RIGHT(G298,3)),#REF!,5,FALSE),IF(LEFT(G298,3)="EST",VLOOKUP(VALUE(RIGHT(G298,3)),#REF!,5,FALSE),IF(LEFT(G298,3)="HID",VLOOKUP(VALUE(RIGHT(G298,3)),#REF!,5,FALSE),IF(LEFT(G298,3)="INC",VLOOKUP(VALUE(RIGHT(G298,3)),#REF!,5,FALSE),IF(LEFT(G298,3)="ELE",VLOOKUP(VALUE(RIGHT(G298,3)),#REF!,5,FALSE),IF(LEFT(G298,3)="CAB",VLOOKUP(VALUE(RIGHT(G298,3)),'ADM-COMP'!B:J,5,FALSE),IF(LEFT(G298,3)="SEG",VLOOKUP(VALUE(RIGHT(G298,3)),#REF!,5,FALSE),IF(LEFT(G298,3)="CLI",VLOOKUP(VALUE(RIGHT(G298,3)),#REF!,5,FALSE),IF(LEFT(G298,4)="IMPL",VLOOKUP(VALUE(RIGHT(G298,3)),#REF!,5,FALSE),IF(LEFT(G298,4)="SPDA",VLOOKUP(VALUE(RIGHT(G298,3)),'SPDA-COMP'!B:J,5,FALSE),IF(LEFT(G298,4)="SDAI",VLOOKUP(VALUE(RIGHT(G298,3)),#REF!,5,FALSE),IF(LEFT(G298,5)="IMPER",VLOOKUP(VALUE(RIGHT(G298,3)),#REF!,5,FALSE),IF(LEFT(G298,5)="LABOR",VLOOKUP(VALUE(RIGHT(G298,6)),#REF!,6,FALSE))))))))))))))))</f>
        <v>#REF!</v>
      </c>
      <c r="D298" s="74" t="e">
        <f>ROUND(VLOOKUP(A298,#REF!,8,FALSE),2)</f>
        <v>#REF!</v>
      </c>
      <c r="E298" s="74" t="e">
        <f>IF(LEFT(G298,3)="ARQ",VLOOKUP(VALUE(RIGHT(G298,3)),#REF!,9,FALSE),IF(LEFT(G298,3)="INS",VLOOKUP(VALUE(RIGHT(G298,3)),#REF!,9,FALSE),IF(LEFT(G298,3)="SCE",VLOOKUP(VALUE(RIGHT(G298,3)),#REF!,9,FALSE),IF(LEFT(G298,3)="EST",VLOOKUP(VALUE(RIGHT(G298,3)),#REF!,9,FALSE),IF(LEFT(G298,3)="HID",VLOOKUP(VALUE(RIGHT(G298,3)),#REF!,9,FALSE),IF(LEFT(G298,3)="INC",VLOOKUP(VALUE(RIGHT(G298,3)),#REF!,9,FALSE),IF(LEFT(G298,3)="ELE",VLOOKUP(VALUE(RIGHT(G298,3)),#REF!,9,FALSE),IF(LEFT(G298,3)="CAB",VLOOKUP(VALUE(RIGHT(G298,3)),'ADM-COMP'!B:J,9,FALSE),IF(LEFT(G298,3)="SEG",VLOOKUP(VALUE(RIGHT(G298,3)),#REF!,9,FALSE),IF(LEFT(G298,3)="CLI",VLOOKUP(VALUE(RIGHT(G298,3)),#REF!,9,FALSE),IF(LEFT(G298,4)="IMPL",VLOOKUP(VALUE(RIGHT(G298,3)),#REF!,9,FALSE),IF(LEFT(G298,4)="SPDA",VLOOKUP(VALUE(RIGHT(G298,3)),'SPDA-COMP'!B:J,9,FALSE),IF(LEFT(G298,4)="SDAI",VLOOKUP(VALUE(RIGHT(G298,3)),#REF!,9,FALSE),IF(LEFT(G298,5)="IMPER",VLOOKUP(VALUE(RIGHT(G298,3)),#REF!,9,FALSE),IF(LEFT(G298,5)="LABOR",VLOOKUP(VALUE(RIGHT(G298,6)),#REF!,4,FALSE))))))))))))))))</f>
        <v>#REF!</v>
      </c>
      <c r="F298" s="31" t="e">
        <f t="shared" si="4"/>
        <v>#REF!</v>
      </c>
      <c r="G298" s="152" t="s">
        <v>269</v>
      </c>
      <c r="H298" s="61"/>
    </row>
    <row r="299" spans="1:8" s="62" customFormat="1">
      <c r="A299" s="100" t="s">
        <v>408</v>
      </c>
      <c r="B299" s="29" t="e">
        <f>IF(LEFT(G299,3)="ARQ",VLOOKUP(VALUE(RIGHT(G299,3)),#REF!,4,FALSE),IF(LEFT(G299,3)="SCI",VLOOKUP(VALUE(RIGHT(G299,3)),#REF!,4,FALSE),IF(LEFT(G299,3)="SCE",VLOOKUP(VALUE(RIGHT(G299,3)),#REF!,4,FALSE),IF(LEFT(G299,3)="EST",VLOOKUP(VALUE(RIGHT(G299,3)),#REF!,4,FALSE),IF(LEFT(G299,3)="HID",VLOOKUP(VALUE(RIGHT(G299,3)),#REF!,4,FALSE),IF(LEFT(G299,3)="INC",VLOOKUP(VALUE(RIGHT(G299,3)),#REF!,4,FALSE),IF(LEFT(G299,3)="ELE",VLOOKUP(VALUE(RIGHT(G299,3)),#REF!,4,FALSE),IF(LEFT(G299,3)="CAB",VLOOKUP(VALUE(RIGHT(G299,3)),'ADM-COMP'!B:J,4,FALSE),IF(LEFT(G299,3)="SEG",VLOOKUP(VALUE(RIGHT(G299,3)),#REF!,4,FALSE),IF(LEFT(G299,3)="CLI",VLOOKUP(VALUE(RIGHT(G299,3)),#REF!,4,FALSE),IF(LEFT(G299,4)="IMPL",VLOOKUP(VALUE(RIGHT(G299,3)),#REF!,4,FALSE),IF(LEFT(G299,4)="SPDA",VLOOKUP(VALUE(RIGHT(G299,3)),'SPDA-COMP'!B:J,4,FALSE),IF(LEFT(G299,4)="SDAI",VLOOKUP(VALUE(RIGHT(G299,3)),#REF!,4,FALSE),IF(LEFT(G299,5)="IMPER",VLOOKUP(VALUE(RIGHT(G299,3)),#REF!,4,FALSE),IF(LEFT(G299,5)="LABOR",VLOOKUP(VALUE(RIGHT(G299,6)),#REF!,5,FALSE))))))))))))))))</f>
        <v>#REF!</v>
      </c>
      <c r="C299" s="30" t="e">
        <f>IF(LEFT(G299,3)="ARQ",VLOOKUP(VALUE(RIGHT(G299,3)),#REF!,5,FALSE),IF(LEFT(G299,3)="SCI",VLOOKUP(VALUE(RIGHT(G299,3)),#REF!,5,FALSE),IF(LEFT(G299,3)="SCE",VLOOKUP(VALUE(RIGHT(G299,3)),#REF!,5,FALSE),IF(LEFT(G299,3)="EST",VLOOKUP(VALUE(RIGHT(G299,3)),#REF!,5,FALSE),IF(LEFT(G299,3)="HID",VLOOKUP(VALUE(RIGHT(G299,3)),#REF!,5,FALSE),IF(LEFT(G299,3)="INC",VLOOKUP(VALUE(RIGHT(G299,3)),#REF!,5,FALSE),IF(LEFT(G299,3)="ELE",VLOOKUP(VALUE(RIGHT(G299,3)),#REF!,5,FALSE),IF(LEFT(G299,3)="CAB",VLOOKUP(VALUE(RIGHT(G299,3)),'ADM-COMP'!B:J,5,FALSE),IF(LEFT(G299,3)="SEG",VLOOKUP(VALUE(RIGHT(G299,3)),#REF!,5,FALSE),IF(LEFT(G299,3)="CLI",VLOOKUP(VALUE(RIGHT(G299,3)),#REF!,5,FALSE),IF(LEFT(G299,4)="IMPL",VLOOKUP(VALUE(RIGHT(G299,3)),#REF!,5,FALSE),IF(LEFT(G299,4)="SPDA",VLOOKUP(VALUE(RIGHT(G299,3)),'SPDA-COMP'!B:J,5,FALSE),IF(LEFT(G299,4)="SDAI",VLOOKUP(VALUE(RIGHT(G299,3)),#REF!,5,FALSE),IF(LEFT(G299,5)="IMPER",VLOOKUP(VALUE(RIGHT(G299,3)),#REF!,5,FALSE),IF(LEFT(G299,5)="LABOR",VLOOKUP(VALUE(RIGHT(G299,6)),#REF!,6,FALSE))))))))))))))))</f>
        <v>#REF!</v>
      </c>
      <c r="D299" s="74" t="e">
        <f>ROUND(VLOOKUP(A299,#REF!,8,FALSE),2)</f>
        <v>#REF!</v>
      </c>
      <c r="E299" s="74" t="e">
        <f>IF(LEFT(G299,3)="ARQ",VLOOKUP(VALUE(RIGHT(G299,3)),#REF!,9,FALSE),IF(LEFT(G299,3)="SCI",VLOOKUP(VALUE(RIGHT(G299,3)),#REF!,9,FALSE),IF(LEFT(G299,3)="SCE",VLOOKUP(VALUE(RIGHT(G299,3)),#REF!,9,FALSE),IF(LEFT(G299,3)="EST",VLOOKUP(VALUE(RIGHT(G299,3)),#REF!,9,FALSE),IF(LEFT(G299,3)="HID",VLOOKUP(VALUE(RIGHT(G299,3)),#REF!,9,FALSE),IF(LEFT(G299,3)="INC",VLOOKUP(VALUE(RIGHT(G299,3)),#REF!,9,FALSE),IF(LEFT(G299,3)="ELE",VLOOKUP(VALUE(RIGHT(G299,3)),#REF!,9,FALSE),IF(LEFT(G299,3)="CAB",VLOOKUP(VALUE(RIGHT(G299,3)),'ADM-COMP'!B:J,9,FALSE),IF(LEFT(G299,3)="SEG",VLOOKUP(VALUE(RIGHT(G299,3)),#REF!,9,FALSE),IF(LEFT(G299,3)="CLI",VLOOKUP(VALUE(RIGHT(G299,3)),#REF!,9,FALSE),IF(LEFT(G299,4)="IMPL",VLOOKUP(VALUE(RIGHT(G299,3)),#REF!,9,FALSE),IF(LEFT(G299,4)="SPDA",VLOOKUP(VALUE(RIGHT(G299,3)),'SPDA-COMP'!B:J,9,FALSE),IF(LEFT(G299,4)="SDAI",VLOOKUP(VALUE(RIGHT(G299,3)),#REF!,9,FALSE),IF(LEFT(G299,5)="IMPER",VLOOKUP(VALUE(RIGHT(G299,3)),#REF!,9,FALSE),IF(LEFT(G299,5)="LABOR",VLOOKUP(VALUE(RIGHT(G299,6)),#REF!,4,FALSE))))))))))))))))</f>
        <v>#REF!</v>
      </c>
      <c r="F299" s="31" t="e">
        <f t="shared" si="4"/>
        <v>#REF!</v>
      </c>
      <c r="G299" s="152" t="s">
        <v>134</v>
      </c>
      <c r="H299" s="61"/>
    </row>
    <row r="300" spans="1:8" s="62" customFormat="1">
      <c r="A300" s="37" t="s">
        <v>355</v>
      </c>
      <c r="B300" s="29" t="e">
        <f>IF(LEFT(G300,3)="ARQ",VLOOKUP(VALUE(RIGHT(G300,3)),#REF!,4,FALSE),IF(LEFT(G300,3)="SCI",VLOOKUP(VALUE(RIGHT(G300,3)),#REF!,4,FALSE),IF(LEFT(G300,3)="SCE",VLOOKUP(VALUE(RIGHT(G300,3)),#REF!,4,FALSE),IF(LEFT(G300,3)="EST",VLOOKUP(VALUE(RIGHT(G300,3)),#REF!,4,FALSE),IF(LEFT(G300,3)="HID",VLOOKUP(VALUE(RIGHT(G300,3)),#REF!,4,FALSE),IF(LEFT(G300,3)="INC",VLOOKUP(VALUE(RIGHT(G300,3)),#REF!,4,FALSE),IF(LEFT(G300,3)="ELE",VLOOKUP(VALUE(RIGHT(G300,3)),#REF!,4,FALSE),IF(LEFT(G300,3)="CAB",VLOOKUP(VALUE(RIGHT(G300,3)),'ADM-COMP'!B:J,4,FALSE),IF(LEFT(G300,3)="SEG",VLOOKUP(VALUE(RIGHT(G300,3)),#REF!,4,FALSE),IF(LEFT(G300,3)="CLI",VLOOKUP(VALUE(RIGHT(G300,3)),#REF!,4,FALSE),IF(LEFT(G300,4)="IMPL",VLOOKUP(VALUE(RIGHT(G300,3)),#REF!,4,FALSE),IF(LEFT(G300,4)="SPDA",VLOOKUP(VALUE(RIGHT(G300,3)),'SPDA-COMP'!B:J,4,FALSE),IF(LEFT(G300,4)="SDAI",VLOOKUP(VALUE(RIGHT(G300,3)),#REF!,4,FALSE),IF(LEFT(G300,5)="IMPER",VLOOKUP(VALUE(RIGHT(G300,3)),#REF!,4,FALSE),IF(LEFT(G300,5)="LABOR",VLOOKUP(VALUE(RIGHT(G300,6)),#REF!,5,FALSE))))))))))))))))</f>
        <v>#REF!</v>
      </c>
      <c r="C300" s="30" t="e">
        <f>IF(LEFT(G300,3)="ARQ",VLOOKUP(VALUE(RIGHT(G300,3)),#REF!,5,FALSE),IF(LEFT(G300,3)="INS",VLOOKUP(VALUE(RIGHT(G300,3)),#REF!,5,FALSE),IF(LEFT(G300,3)="SCE",VLOOKUP(VALUE(RIGHT(G300,3)),#REF!,5,FALSE),IF(LEFT(G300,3)="EST",VLOOKUP(VALUE(RIGHT(G300,3)),#REF!,5,FALSE),IF(LEFT(G300,3)="HID",VLOOKUP(VALUE(RIGHT(G300,3)),#REF!,5,FALSE),IF(LEFT(G300,3)="INC",VLOOKUP(VALUE(RIGHT(G300,3)),#REF!,5,FALSE),IF(LEFT(G300,3)="ELE",VLOOKUP(VALUE(RIGHT(G300,3)),#REF!,5,FALSE),IF(LEFT(G300,3)="CAB",VLOOKUP(VALUE(RIGHT(G300,3)),'ADM-COMP'!B:J,5,FALSE),IF(LEFT(G300,3)="SEG",VLOOKUP(VALUE(RIGHT(G300,3)),#REF!,5,FALSE),IF(LEFT(G300,3)="CLI",VLOOKUP(VALUE(RIGHT(G300,3)),#REF!,5,FALSE),IF(LEFT(G300,4)="IMPL",VLOOKUP(VALUE(RIGHT(G300,3)),#REF!,5,FALSE),IF(LEFT(G300,4)="SPDA",VLOOKUP(VALUE(RIGHT(G300,3)),'SPDA-COMP'!B:J,5,FALSE),IF(LEFT(G300,4)="SDAI",VLOOKUP(VALUE(RIGHT(G300,3)),#REF!,5,FALSE),IF(LEFT(G300,5)="IMPER",VLOOKUP(VALUE(RIGHT(G300,3)),#REF!,5,FALSE),IF(LEFT(G300,5)="LABOR",VLOOKUP(VALUE(RIGHT(G300,6)),#REF!,6,FALSE))))))))))))))))</f>
        <v>#REF!</v>
      </c>
      <c r="D300" s="74" t="e">
        <f>ROUND(VLOOKUP(A300,#REF!,8,FALSE),2)</f>
        <v>#REF!</v>
      </c>
      <c r="E300" s="74" t="e">
        <f>IF(LEFT(G300,3)="ARQ",VLOOKUP(VALUE(RIGHT(G300,3)),#REF!,9,FALSE),IF(LEFT(G300,3)="INS",VLOOKUP(VALUE(RIGHT(G300,3)),#REF!,9,FALSE),IF(LEFT(G300,3)="SCE",VLOOKUP(VALUE(RIGHT(G300,3)),#REF!,9,FALSE),IF(LEFT(G300,3)="EST",VLOOKUP(VALUE(RIGHT(G300,3)),#REF!,9,FALSE),IF(LEFT(G300,3)="HID",VLOOKUP(VALUE(RIGHT(G300,3)),#REF!,9,FALSE),IF(LEFT(G300,3)="INC",VLOOKUP(VALUE(RIGHT(G300,3)),#REF!,9,FALSE),IF(LEFT(G300,3)="ELE",VLOOKUP(VALUE(RIGHT(G300,3)),#REF!,9,FALSE),IF(LEFT(G300,3)="CAB",VLOOKUP(VALUE(RIGHT(G300,3)),'ADM-COMP'!B:J,9,FALSE),IF(LEFT(G300,3)="SEG",VLOOKUP(VALUE(RIGHT(G300,3)),#REF!,9,FALSE),IF(LEFT(G300,3)="CLI",VLOOKUP(VALUE(RIGHT(G300,3)),#REF!,9,FALSE),IF(LEFT(G300,4)="IMPL",VLOOKUP(VALUE(RIGHT(G300,3)),#REF!,9,FALSE),IF(LEFT(G300,4)="SPDA",VLOOKUP(VALUE(RIGHT(G300,3)),'SPDA-COMP'!B:J,9,FALSE),IF(LEFT(G300,4)="SDAI",VLOOKUP(VALUE(RIGHT(G300,3)),#REF!,9,FALSE),IF(LEFT(G300,5)="IMPER",VLOOKUP(VALUE(RIGHT(G300,3)),#REF!,9,FALSE),IF(LEFT(G300,5)="LABOR",VLOOKUP(VALUE(RIGHT(G300,6)),#REF!,4,FALSE))))))))))))))))</f>
        <v>#REF!</v>
      </c>
      <c r="F300" s="31" t="e">
        <f t="shared" si="4"/>
        <v>#REF!</v>
      </c>
      <c r="G300" s="152" t="s">
        <v>358</v>
      </c>
      <c r="H300" s="61"/>
    </row>
    <row r="301" spans="1:8" s="62" customFormat="1">
      <c r="A301" s="85" t="s">
        <v>872</v>
      </c>
      <c r="B301" s="29" t="e">
        <f>IF(LEFT(G301,3)="ARQ",VLOOKUP(VALUE(RIGHT(G301,3)),#REF!,4,FALSE),IF(LEFT(G301,3)="SCI",VLOOKUP(VALUE(RIGHT(G301,3)),#REF!,4,FALSE),IF(LEFT(G301,3)="SCE",VLOOKUP(VALUE(RIGHT(G301,3)),#REF!,4,FALSE),IF(LEFT(G301,3)="EST",VLOOKUP(VALUE(RIGHT(G301,3)),#REF!,4,FALSE),IF(LEFT(G301,3)="HID",VLOOKUP(VALUE(RIGHT(G301,3)),#REF!,4,FALSE),IF(LEFT(G301,3)="INC",VLOOKUP(VALUE(RIGHT(G301,3)),#REF!,4,FALSE),IF(LEFT(G301,3)="ELE",VLOOKUP(VALUE(RIGHT(G301,3)),#REF!,4,FALSE),IF(LEFT(G301,3)="CAB",VLOOKUP(VALUE(RIGHT(G301,3)),'ADM-COMP'!B:J,4,FALSE),IF(LEFT(G301,3)="SEG",VLOOKUP(VALUE(RIGHT(G301,3)),#REF!,4,FALSE),IF(LEFT(G301,3)="CLI",VLOOKUP(VALUE(RIGHT(G301,3)),#REF!,4,FALSE),IF(LEFT(G301,4)="IMPL",VLOOKUP(VALUE(RIGHT(G301,3)),#REF!,4,FALSE),IF(LEFT(G301,4)="SPDA",VLOOKUP(VALUE(RIGHT(G301,3)),'SPDA-COMP'!B:J,4,FALSE),IF(LEFT(G301,4)="SDAI",VLOOKUP(VALUE(RIGHT(G301,3)),#REF!,4,FALSE),IF(LEFT(G301,5)="IMPER",VLOOKUP(VALUE(RIGHT(G301,3)),#REF!,4,FALSE),IF(LEFT(G301,5)="LABOR",VLOOKUP(VALUE(RIGHT(G301,6)),#REF!,5,FALSE))))))))))))))))</f>
        <v>#REF!</v>
      </c>
      <c r="C301" s="30" t="e">
        <f>IF(LEFT(G301,3)="ARQ",VLOOKUP(VALUE(RIGHT(G301,3)),#REF!,5,FALSE),IF(LEFT(G301,3)="SCI",VLOOKUP(VALUE(RIGHT(G301,3)),#REF!,5,FALSE),IF(LEFT(G301,3)="SCE",VLOOKUP(VALUE(RIGHT(G301,3)),#REF!,5,FALSE),IF(LEFT(G301,3)="EST",VLOOKUP(VALUE(RIGHT(G301,3)),#REF!,5,FALSE),IF(LEFT(G301,3)="HID",VLOOKUP(VALUE(RIGHT(G301,3)),#REF!,5,FALSE),IF(LEFT(G301,3)="INC",VLOOKUP(VALUE(RIGHT(G301,3)),#REF!,5,FALSE),IF(LEFT(G301,3)="ELE",VLOOKUP(VALUE(RIGHT(G301,3)),#REF!,5,FALSE),IF(LEFT(G301,3)="CAB",VLOOKUP(VALUE(RIGHT(G301,3)),'ADM-COMP'!B:J,5,FALSE),IF(LEFT(G301,3)="SEG",VLOOKUP(VALUE(RIGHT(G301,3)),#REF!,5,FALSE),IF(LEFT(G301,3)="CLI",VLOOKUP(VALUE(RIGHT(G301,3)),#REF!,5,FALSE),IF(LEFT(G301,4)="IMPL",VLOOKUP(VALUE(RIGHT(G301,3)),#REF!,5,FALSE),IF(LEFT(G301,4)="SPDA",VLOOKUP(VALUE(RIGHT(G301,3)),'SPDA-COMP'!B:J,5,FALSE),IF(LEFT(G301,4)="SDAI",VLOOKUP(VALUE(RIGHT(G301,3)),#REF!,5,FALSE),IF(LEFT(G301,5)="IMPER",VLOOKUP(VALUE(RIGHT(G301,3)),#REF!,5,FALSE),IF(LEFT(G301,5)="LABOR",VLOOKUP(VALUE(RIGHT(G301,6)),#REF!,6,FALSE))))))))))))))))</f>
        <v>#REF!</v>
      </c>
      <c r="D301" s="74" t="e">
        <f>ROUND(VLOOKUP(A301,#REF!,8,FALSE),2)</f>
        <v>#REF!</v>
      </c>
      <c r="E301" s="74" t="e">
        <f>IF(LEFT(G301,3)="ARQ",VLOOKUP(VALUE(RIGHT(G301,3)),#REF!,9,FALSE),IF(LEFT(G301,3)="SCI",VLOOKUP(VALUE(RIGHT(G301,3)),#REF!,9,FALSE),IF(LEFT(G301,3)="SCE",VLOOKUP(VALUE(RIGHT(G301,3)),#REF!,9,FALSE),IF(LEFT(G301,3)="EST",VLOOKUP(VALUE(RIGHT(G301,3)),#REF!,9,FALSE),IF(LEFT(G301,3)="HID",VLOOKUP(VALUE(RIGHT(G301,3)),#REF!,9,FALSE),IF(LEFT(G301,3)="INC",VLOOKUP(VALUE(RIGHT(G301,3)),#REF!,9,FALSE),IF(LEFT(G301,3)="ELE",VLOOKUP(VALUE(RIGHT(G301,3)),#REF!,9,FALSE),IF(LEFT(G301,3)="CAB",VLOOKUP(VALUE(RIGHT(G301,3)),'ADM-COMP'!B:J,9,FALSE),IF(LEFT(G301,3)="SEG",VLOOKUP(VALUE(RIGHT(G301,3)),#REF!,9,FALSE),IF(LEFT(G301,3)="CLI",VLOOKUP(VALUE(RIGHT(G301,3)),#REF!,9,FALSE),IF(LEFT(G301,4)="IMPL",VLOOKUP(VALUE(RIGHT(G301,3)),#REF!,9,FALSE),IF(LEFT(G301,4)="SPDA",VLOOKUP(VALUE(RIGHT(G301,3)),'SPDA-COMP'!B:J,9,FALSE),IF(LEFT(G301,4)="SDAI",VLOOKUP(VALUE(RIGHT(G301,3)),#REF!,9,FALSE),IF(LEFT(G301,5)="IMPER",VLOOKUP(VALUE(RIGHT(G301,3)),#REF!,9,FALSE),IF(LEFT(G301,5)="LABOR",VLOOKUP(VALUE(RIGHT(G301,6)),#REF!,4,FALSE))))))))))))))))</f>
        <v>#REF!</v>
      </c>
      <c r="F301" s="31" t="e">
        <f t="shared" si="4"/>
        <v>#REF!</v>
      </c>
      <c r="G301" s="84" t="s">
        <v>947</v>
      </c>
      <c r="H301" s="61"/>
    </row>
    <row r="302" spans="1:8" s="62" customFormat="1">
      <c r="A302" s="85" t="s">
        <v>886</v>
      </c>
      <c r="B302" s="29" t="e">
        <f>IF(LEFT(G302,3)="ARQ",VLOOKUP(VALUE(RIGHT(G302,3)),#REF!,4,FALSE),IF(LEFT(G302,3)="SCI",VLOOKUP(VALUE(RIGHT(G302,3)),#REF!,4,FALSE),IF(LEFT(G302,3)="SCE",VLOOKUP(VALUE(RIGHT(G302,3)),#REF!,4,FALSE),IF(LEFT(G302,3)="EST",VLOOKUP(VALUE(RIGHT(G302,3)),#REF!,4,FALSE),IF(LEFT(G302,3)="HID",VLOOKUP(VALUE(RIGHT(G302,3)),#REF!,4,FALSE),IF(LEFT(G302,3)="INC",VLOOKUP(VALUE(RIGHT(G302,3)),#REF!,4,FALSE),IF(LEFT(G302,3)="ELE",VLOOKUP(VALUE(RIGHT(G302,3)),#REF!,4,FALSE),IF(LEFT(G302,3)="CAB",VLOOKUP(VALUE(RIGHT(G302,3)),'ADM-COMP'!B:J,4,FALSE),IF(LEFT(G302,3)="SEG",VLOOKUP(VALUE(RIGHT(G302,3)),#REF!,4,FALSE),IF(LEFT(G302,3)="CLI",VLOOKUP(VALUE(RIGHT(G302,3)),#REF!,4,FALSE),IF(LEFT(G302,4)="IMPL",VLOOKUP(VALUE(RIGHT(G302,3)),#REF!,4,FALSE),IF(LEFT(G302,4)="SPDA",VLOOKUP(VALUE(RIGHT(G302,3)),'SPDA-COMP'!B:J,4,FALSE),IF(LEFT(G302,4)="SDAI",VLOOKUP(VALUE(RIGHT(G302,3)),#REF!,4,FALSE),IF(LEFT(G302,5)="IMPER",VLOOKUP(VALUE(RIGHT(G302,3)),#REF!,4,FALSE),IF(LEFT(G302,5)="LABOR",VLOOKUP(VALUE(RIGHT(G302,6)),#REF!,5,FALSE))))))))))))))))</f>
        <v>#REF!</v>
      </c>
      <c r="C302" s="30" t="e">
        <f>IF(LEFT(G302,3)="ARQ",VLOOKUP(VALUE(RIGHT(G302,3)),#REF!,5,FALSE),IF(LEFT(G302,3)="SCI",VLOOKUP(VALUE(RIGHT(G302,3)),#REF!,5,FALSE),IF(LEFT(G302,3)="SCE",VLOOKUP(VALUE(RIGHT(G302,3)),#REF!,5,FALSE),IF(LEFT(G302,3)="EST",VLOOKUP(VALUE(RIGHT(G302,3)),#REF!,5,FALSE),IF(LEFT(G302,3)="HID",VLOOKUP(VALUE(RIGHT(G302,3)),#REF!,5,FALSE),IF(LEFT(G302,3)="INC",VLOOKUP(VALUE(RIGHT(G302,3)),#REF!,5,FALSE),IF(LEFT(G302,3)="ELE",VLOOKUP(VALUE(RIGHT(G302,3)),#REF!,5,FALSE),IF(LEFT(G302,3)="CAB",VLOOKUP(VALUE(RIGHT(G302,3)),'ADM-COMP'!B:J,5,FALSE),IF(LEFT(G302,3)="SEG",VLOOKUP(VALUE(RIGHT(G302,3)),#REF!,5,FALSE),IF(LEFT(G302,3)="CLI",VLOOKUP(VALUE(RIGHT(G302,3)),#REF!,5,FALSE),IF(LEFT(G302,4)="IMPL",VLOOKUP(VALUE(RIGHT(G302,3)),#REF!,5,FALSE),IF(LEFT(G302,4)="SPDA",VLOOKUP(VALUE(RIGHT(G302,3)),'SPDA-COMP'!B:J,5,FALSE),IF(LEFT(G302,4)="SDAI",VLOOKUP(VALUE(RIGHT(G302,3)),#REF!,5,FALSE),IF(LEFT(G302,5)="IMPER",VLOOKUP(VALUE(RIGHT(G302,3)),#REF!,5,FALSE),IF(LEFT(G302,5)="LABOR",VLOOKUP(VALUE(RIGHT(G302,6)),#REF!,6,FALSE))))))))))))))))</f>
        <v>#REF!</v>
      </c>
      <c r="D302" s="74" t="e">
        <f>ROUND(VLOOKUP(A302,#REF!,8,FALSE),2)</f>
        <v>#REF!</v>
      </c>
      <c r="E302" s="74" t="e">
        <f>IF(LEFT(G302,3)="ARQ",VLOOKUP(VALUE(RIGHT(G302,3)),#REF!,9,FALSE),IF(LEFT(G302,3)="SCI",VLOOKUP(VALUE(RIGHT(G302,3)),#REF!,9,FALSE),IF(LEFT(G302,3)="SCE",VLOOKUP(VALUE(RIGHT(G302,3)),#REF!,9,FALSE),IF(LEFT(G302,3)="EST",VLOOKUP(VALUE(RIGHT(G302,3)),#REF!,9,FALSE),IF(LEFT(G302,3)="HID",VLOOKUP(VALUE(RIGHT(G302,3)),#REF!,9,FALSE),IF(LEFT(G302,3)="INC",VLOOKUP(VALUE(RIGHT(G302,3)),#REF!,9,FALSE),IF(LEFT(G302,3)="ELE",VLOOKUP(VALUE(RIGHT(G302,3)),#REF!,9,FALSE),IF(LEFT(G302,3)="CAB",VLOOKUP(VALUE(RIGHT(G302,3)),'ADM-COMP'!B:J,9,FALSE),IF(LEFT(G302,3)="SEG",VLOOKUP(VALUE(RIGHT(G302,3)),#REF!,9,FALSE),IF(LEFT(G302,3)="CLI",VLOOKUP(VALUE(RIGHT(G302,3)),#REF!,9,FALSE),IF(LEFT(G302,4)="IMPL",VLOOKUP(VALUE(RIGHT(G302,3)),#REF!,9,FALSE),IF(LEFT(G302,4)="SPDA",VLOOKUP(VALUE(RIGHT(G302,3)),'SPDA-COMP'!B:J,9,FALSE),IF(LEFT(G302,4)="SDAI",VLOOKUP(VALUE(RIGHT(G302,3)),#REF!,9,FALSE),IF(LEFT(G302,5)="IMPER",VLOOKUP(VALUE(RIGHT(G302,3)),#REF!,9,FALSE),IF(LEFT(G302,5)="LABOR",VLOOKUP(VALUE(RIGHT(G302,6)),#REF!,4,FALSE))))))))))))))))</f>
        <v>#REF!</v>
      </c>
      <c r="F302" s="31" t="e">
        <f t="shared" si="4"/>
        <v>#REF!</v>
      </c>
      <c r="G302" s="84" t="s">
        <v>597</v>
      </c>
      <c r="H302" s="61"/>
    </row>
    <row r="303" spans="1:8" s="62" customFormat="1">
      <c r="A303" s="85" t="s">
        <v>882</v>
      </c>
      <c r="B303" s="29" t="e">
        <f>IF(LEFT(G303,3)="ARQ",VLOOKUP(VALUE(RIGHT(G303,3)),#REF!,4,FALSE),IF(LEFT(G303,3)="SCI",VLOOKUP(VALUE(RIGHT(G303,3)),#REF!,4,FALSE),IF(LEFT(G303,3)="SCE",VLOOKUP(VALUE(RIGHT(G303,3)),#REF!,4,FALSE),IF(LEFT(G303,3)="EST",VLOOKUP(VALUE(RIGHT(G303,3)),#REF!,4,FALSE),IF(LEFT(G303,3)="HID",VLOOKUP(VALUE(RIGHT(G303,3)),#REF!,4,FALSE),IF(LEFT(G303,3)="INC",VLOOKUP(VALUE(RIGHT(G303,3)),#REF!,4,FALSE),IF(LEFT(G303,3)="ELE",VLOOKUP(VALUE(RIGHT(G303,3)),#REF!,4,FALSE),IF(LEFT(G303,3)="CAB",VLOOKUP(VALUE(RIGHT(G303,3)),'ADM-COMP'!B:J,4,FALSE),IF(LEFT(G303,3)="SEG",VLOOKUP(VALUE(RIGHT(G303,3)),#REF!,4,FALSE),IF(LEFT(G303,3)="CLI",VLOOKUP(VALUE(RIGHT(G303,3)),#REF!,4,FALSE),IF(LEFT(G303,4)="IMPL",VLOOKUP(VALUE(RIGHT(G303,3)),#REF!,4,FALSE),IF(LEFT(G303,4)="SPDA",VLOOKUP(VALUE(RIGHT(G303,3)),'SPDA-COMP'!B:J,4,FALSE),IF(LEFT(G303,4)="SDAI",VLOOKUP(VALUE(RIGHT(G303,3)),#REF!,4,FALSE),IF(LEFT(G303,5)="IMPER",VLOOKUP(VALUE(RIGHT(G303,3)),#REF!,4,FALSE),IF(LEFT(G303,5)="LABOR",VLOOKUP(VALUE(RIGHT(G303,6)),#REF!,5,FALSE))))))))))))))))</f>
        <v>#REF!</v>
      </c>
      <c r="C303" s="30" t="e">
        <f>IF(LEFT(G303,3)="ARQ",VLOOKUP(VALUE(RIGHT(G303,3)),#REF!,5,FALSE),IF(LEFT(G303,3)="SCI",VLOOKUP(VALUE(RIGHT(G303,3)),#REF!,5,FALSE),IF(LEFT(G303,3)="SCE",VLOOKUP(VALUE(RIGHT(G303,3)),#REF!,5,FALSE),IF(LEFT(G303,3)="EST",VLOOKUP(VALUE(RIGHT(G303,3)),#REF!,5,FALSE),IF(LEFT(G303,3)="HID",VLOOKUP(VALUE(RIGHT(G303,3)),#REF!,5,FALSE),IF(LEFT(G303,3)="INC",VLOOKUP(VALUE(RIGHT(G303,3)),#REF!,5,FALSE),IF(LEFT(G303,3)="ELE",VLOOKUP(VALUE(RIGHT(G303,3)),#REF!,5,FALSE),IF(LEFT(G303,3)="CAB",VLOOKUP(VALUE(RIGHT(G303,3)),'ADM-COMP'!B:J,5,FALSE),IF(LEFT(G303,3)="SEG",VLOOKUP(VALUE(RIGHT(G303,3)),#REF!,5,FALSE),IF(LEFT(G303,3)="CLI",VLOOKUP(VALUE(RIGHT(G303,3)),#REF!,5,FALSE),IF(LEFT(G303,4)="IMPL",VLOOKUP(VALUE(RIGHT(G303,3)),#REF!,5,FALSE),IF(LEFT(G303,4)="SPDA",VLOOKUP(VALUE(RIGHT(G303,3)),'SPDA-COMP'!B:J,5,FALSE),IF(LEFT(G303,4)="SDAI",VLOOKUP(VALUE(RIGHT(G303,3)),#REF!,5,FALSE),IF(LEFT(G303,5)="IMPER",VLOOKUP(VALUE(RIGHT(G303,3)),#REF!,5,FALSE),IF(LEFT(G303,5)="LABOR",VLOOKUP(VALUE(RIGHT(G303,6)),#REF!,6,FALSE))))))))))))))))</f>
        <v>#REF!</v>
      </c>
      <c r="D303" s="74" t="e">
        <f>ROUND(VLOOKUP(A303,#REF!,8,FALSE),2)</f>
        <v>#REF!</v>
      </c>
      <c r="E303" s="74" t="e">
        <f>IF(LEFT(G303,3)="ARQ",VLOOKUP(VALUE(RIGHT(G303,3)),#REF!,9,FALSE),IF(LEFT(G303,3)="SCI",VLOOKUP(VALUE(RIGHT(G303,3)),#REF!,9,FALSE),IF(LEFT(G303,3)="SCE",VLOOKUP(VALUE(RIGHT(G303,3)),#REF!,9,FALSE),IF(LEFT(G303,3)="EST",VLOOKUP(VALUE(RIGHT(G303,3)),#REF!,9,FALSE),IF(LEFT(G303,3)="HID",VLOOKUP(VALUE(RIGHT(G303,3)),#REF!,9,FALSE),IF(LEFT(G303,3)="INC",VLOOKUP(VALUE(RIGHT(G303,3)),#REF!,9,FALSE),IF(LEFT(G303,3)="ELE",VLOOKUP(VALUE(RIGHT(G303,3)),#REF!,9,FALSE),IF(LEFT(G303,3)="CAB",VLOOKUP(VALUE(RIGHT(G303,3)),'ADM-COMP'!B:J,9,FALSE),IF(LEFT(G303,3)="SEG",VLOOKUP(VALUE(RIGHT(G303,3)),#REF!,9,FALSE),IF(LEFT(G303,3)="CLI",VLOOKUP(VALUE(RIGHT(G303,3)),#REF!,9,FALSE),IF(LEFT(G303,4)="IMPL",VLOOKUP(VALUE(RIGHT(G303,3)),#REF!,9,FALSE),IF(LEFT(G303,4)="SPDA",VLOOKUP(VALUE(RIGHT(G303,3)),'SPDA-COMP'!B:J,9,FALSE),IF(LEFT(G303,4)="SDAI",VLOOKUP(VALUE(RIGHT(G303,3)),#REF!,9,FALSE),IF(LEFT(G303,5)="IMPER",VLOOKUP(VALUE(RIGHT(G303,3)),#REF!,9,FALSE),IF(LEFT(G303,5)="LABOR",VLOOKUP(VALUE(RIGHT(G303,6)),#REF!,4,FALSE))))))))))))))))</f>
        <v>#REF!</v>
      </c>
      <c r="F303" s="31" t="e">
        <f t="shared" si="4"/>
        <v>#REF!</v>
      </c>
      <c r="G303" s="84" t="s">
        <v>575</v>
      </c>
      <c r="H303" s="61"/>
    </row>
    <row r="304" spans="1:8" s="62" customFormat="1">
      <c r="A304" s="37" t="s">
        <v>418</v>
      </c>
      <c r="B304" s="29" t="e">
        <f>IF(LEFT(G304,3)="ARQ",VLOOKUP(VALUE(RIGHT(G304,3)),#REF!,4,FALSE),IF(LEFT(G304,3)="SCI",VLOOKUP(VALUE(RIGHT(G304,3)),#REF!,4,FALSE),IF(LEFT(G304,3)="SCE",VLOOKUP(VALUE(RIGHT(G304,3)),#REF!,4,FALSE),IF(LEFT(G304,3)="EST",VLOOKUP(VALUE(RIGHT(G304,3)),#REF!,4,FALSE),IF(LEFT(G304,3)="HID",VLOOKUP(VALUE(RIGHT(G304,3)),#REF!,4,FALSE),IF(LEFT(G304,3)="INC",VLOOKUP(VALUE(RIGHT(G304,3)),#REF!,4,FALSE),IF(LEFT(G304,3)="ELE",VLOOKUP(VALUE(RIGHT(G304,3)),#REF!,4,FALSE),IF(LEFT(G304,3)="CAB",VLOOKUP(VALUE(RIGHT(G304,3)),'ADM-COMP'!B:J,4,FALSE),IF(LEFT(G304,3)="SEG",VLOOKUP(VALUE(RIGHT(G304,3)),#REF!,4,FALSE),IF(LEFT(G304,3)="CLI",VLOOKUP(VALUE(RIGHT(G304,3)),#REF!,4,FALSE),IF(LEFT(G304,4)="IMPL",VLOOKUP(VALUE(RIGHT(G304,3)),#REF!,4,FALSE),IF(LEFT(G304,4)="SPDA",VLOOKUP(VALUE(RIGHT(G304,3)),'SPDA-COMP'!B:J,4,FALSE),IF(LEFT(G304,4)="SDAI",VLOOKUP(VALUE(RIGHT(G304,3)),#REF!,4,FALSE),IF(LEFT(G304,5)="IMPER",VLOOKUP(VALUE(RIGHT(G304,3)),#REF!,4,FALSE),IF(LEFT(G304,5)="LABOR",VLOOKUP(VALUE(RIGHT(G304,6)),#REF!,5,FALSE))))))))))))))))</f>
        <v>#REF!</v>
      </c>
      <c r="C304" s="30" t="e">
        <f>IF(LEFT(G304,3)="ARQ",VLOOKUP(VALUE(RIGHT(G304,3)),#REF!,5,FALSE),IF(LEFT(G304,3)="SCI",VLOOKUP(VALUE(RIGHT(G304,3)),#REF!,5,FALSE),IF(LEFT(G304,3)="SCE",VLOOKUP(VALUE(RIGHT(G304,3)),#REF!,5,FALSE),IF(LEFT(G304,3)="EST",VLOOKUP(VALUE(RIGHT(G304,3)),#REF!,5,FALSE),IF(LEFT(G304,3)="HID",VLOOKUP(VALUE(RIGHT(G304,3)),#REF!,5,FALSE),IF(LEFT(G304,3)="INC",VLOOKUP(VALUE(RIGHT(G304,3)),#REF!,5,FALSE),IF(LEFT(G304,3)="ELE",VLOOKUP(VALUE(RIGHT(G304,3)),#REF!,5,FALSE),IF(LEFT(G304,3)="CAB",VLOOKUP(VALUE(RIGHT(G304,3)),'ADM-COMP'!B:J,5,FALSE),IF(LEFT(G304,3)="SEG",VLOOKUP(VALUE(RIGHT(G304,3)),#REF!,5,FALSE),IF(LEFT(G304,3)="CLI",VLOOKUP(VALUE(RIGHT(G304,3)),#REF!,5,FALSE),IF(LEFT(G304,4)="IMPL",VLOOKUP(VALUE(RIGHT(G304,3)),#REF!,5,FALSE),IF(LEFT(G304,4)="SPDA",VLOOKUP(VALUE(RIGHT(G304,3)),'SPDA-COMP'!B:J,5,FALSE),IF(LEFT(G304,4)="SDAI",VLOOKUP(VALUE(RIGHT(G304,3)),#REF!,5,FALSE),IF(LEFT(G304,5)="IMPER",VLOOKUP(VALUE(RIGHT(G304,3)),#REF!,5,FALSE),IF(LEFT(G304,5)="LABOR",VLOOKUP(VALUE(RIGHT(G304,6)),#REF!,6,FALSE))))))))))))))))</f>
        <v>#REF!</v>
      </c>
      <c r="D304" s="74" t="e">
        <f>ROUND(VLOOKUP(A304,#REF!,8,FALSE),2)</f>
        <v>#REF!</v>
      </c>
      <c r="E304" s="74" t="e">
        <f>IF(LEFT(G304,3)="ARQ",VLOOKUP(VALUE(RIGHT(G304,3)),#REF!,9,FALSE),IF(LEFT(G304,3)="SCI",VLOOKUP(VALUE(RIGHT(G304,3)),#REF!,9,FALSE),IF(LEFT(G304,3)="SCE",VLOOKUP(VALUE(RIGHT(G304,3)),#REF!,9,FALSE),IF(LEFT(G304,3)="EST",VLOOKUP(VALUE(RIGHT(G304,3)),#REF!,9,FALSE),IF(LEFT(G304,3)="HID",VLOOKUP(VALUE(RIGHT(G304,3)),#REF!,9,FALSE),IF(LEFT(G304,3)="INC",VLOOKUP(VALUE(RIGHT(G304,3)),#REF!,9,FALSE),IF(LEFT(G304,3)="ELE",VLOOKUP(VALUE(RIGHT(G304,3)),#REF!,9,FALSE),IF(LEFT(G304,3)="CAB",VLOOKUP(VALUE(RIGHT(G304,3)),'ADM-COMP'!B:J,9,FALSE),IF(LEFT(G304,3)="SEG",VLOOKUP(VALUE(RIGHT(G304,3)),#REF!,9,FALSE),IF(LEFT(G304,3)="CLI",VLOOKUP(VALUE(RIGHT(G304,3)),#REF!,9,FALSE),IF(LEFT(G304,4)="IMPL",VLOOKUP(VALUE(RIGHT(G304,3)),#REF!,9,FALSE),IF(LEFT(G304,4)="SPDA",VLOOKUP(VALUE(RIGHT(G304,3)),'SPDA-COMP'!B:J,9,FALSE),IF(LEFT(G304,4)="SDAI",VLOOKUP(VALUE(RIGHT(G304,3)),#REF!,9,FALSE),IF(LEFT(G304,5)="IMPER",VLOOKUP(VALUE(RIGHT(G304,3)),#REF!,9,FALSE),IF(LEFT(G304,5)="LABOR",VLOOKUP(VALUE(RIGHT(G304,6)),#REF!,4,FALSE))))))))))))))))</f>
        <v>#REF!</v>
      </c>
      <c r="F304" s="31" t="e">
        <f t="shared" si="4"/>
        <v>#REF!</v>
      </c>
      <c r="G304" s="38" t="s">
        <v>1198</v>
      </c>
      <c r="H304" s="61"/>
    </row>
    <row r="305" spans="1:8" s="62" customFormat="1">
      <c r="A305" s="85" t="s">
        <v>869</v>
      </c>
      <c r="B305" s="29" t="e">
        <f>IF(LEFT(G305,3)="ARQ",VLOOKUP(VALUE(RIGHT(G305,3)),#REF!,4,FALSE),IF(LEFT(G305,3)="SCI",VLOOKUP(VALUE(RIGHT(G305,3)),#REF!,4,FALSE),IF(LEFT(G305,3)="SCE",VLOOKUP(VALUE(RIGHT(G305,3)),#REF!,4,FALSE),IF(LEFT(G305,3)="EST",VLOOKUP(VALUE(RIGHT(G305,3)),#REF!,4,FALSE),IF(LEFT(G305,3)="HID",VLOOKUP(VALUE(RIGHT(G305,3)),#REF!,4,FALSE),IF(LEFT(G305,3)="INC",VLOOKUP(VALUE(RIGHT(G305,3)),#REF!,4,FALSE),IF(LEFT(G305,3)="ELE",VLOOKUP(VALUE(RIGHT(G305,3)),#REF!,4,FALSE),IF(LEFT(G305,3)="CAB",VLOOKUP(VALUE(RIGHT(G305,3)),'ADM-COMP'!B:J,4,FALSE),IF(LEFT(G305,3)="SEG",VLOOKUP(VALUE(RIGHT(G305,3)),#REF!,4,FALSE),IF(LEFT(G305,3)="CLI",VLOOKUP(VALUE(RIGHT(G305,3)),#REF!,4,FALSE),IF(LEFT(G305,4)="IMPL",VLOOKUP(VALUE(RIGHT(G305,3)),#REF!,4,FALSE),IF(LEFT(G305,4)="SPDA",VLOOKUP(VALUE(RIGHT(G305,3)),'SPDA-COMP'!B:J,4,FALSE),IF(LEFT(G305,4)="SDAI",VLOOKUP(VALUE(RIGHT(G305,3)),#REF!,4,FALSE),IF(LEFT(G305,5)="IMPER",VLOOKUP(VALUE(RIGHT(G305,3)),#REF!,4,FALSE),IF(LEFT(G305,5)="LABOR",VLOOKUP(VALUE(RIGHT(G305,6)),#REF!,5,FALSE))))))))))))))))</f>
        <v>#REF!</v>
      </c>
      <c r="C305" s="30" t="e">
        <f>IF(LEFT(G305,3)="ARQ",VLOOKUP(VALUE(RIGHT(G305,3)),#REF!,5,FALSE),IF(LEFT(G305,3)="SCI",VLOOKUP(VALUE(RIGHT(G305,3)),#REF!,5,FALSE),IF(LEFT(G305,3)="SCE",VLOOKUP(VALUE(RIGHT(G305,3)),#REF!,5,FALSE),IF(LEFT(G305,3)="EST",VLOOKUP(VALUE(RIGHT(G305,3)),#REF!,5,FALSE),IF(LEFT(G305,3)="HID",VLOOKUP(VALUE(RIGHT(G305,3)),#REF!,5,FALSE),IF(LEFT(G305,3)="INC",VLOOKUP(VALUE(RIGHT(G305,3)),#REF!,5,FALSE),IF(LEFT(G305,3)="ELE",VLOOKUP(VALUE(RIGHT(G305,3)),#REF!,5,FALSE),IF(LEFT(G305,3)="CAB",VLOOKUP(VALUE(RIGHT(G305,3)),'ADM-COMP'!B:J,5,FALSE),IF(LEFT(G305,3)="SEG",VLOOKUP(VALUE(RIGHT(G305,3)),#REF!,5,FALSE),IF(LEFT(G305,3)="CLI",VLOOKUP(VALUE(RIGHT(G305,3)),#REF!,5,FALSE),IF(LEFT(G305,4)="IMPL",VLOOKUP(VALUE(RIGHT(G305,3)),#REF!,5,FALSE),IF(LEFT(G305,4)="SPDA",VLOOKUP(VALUE(RIGHT(G305,3)),'SPDA-COMP'!B:J,5,FALSE),IF(LEFT(G305,4)="SDAI",VLOOKUP(VALUE(RIGHT(G305,3)),#REF!,5,FALSE),IF(LEFT(G305,5)="IMPER",VLOOKUP(VALUE(RIGHT(G305,3)),#REF!,5,FALSE),IF(LEFT(G305,5)="LABOR",VLOOKUP(VALUE(RIGHT(G305,6)),#REF!,6,FALSE))))))))))))))))</f>
        <v>#REF!</v>
      </c>
      <c r="D305" s="74" t="e">
        <f>ROUND(VLOOKUP(A305,#REF!,8,FALSE),2)</f>
        <v>#REF!</v>
      </c>
      <c r="E305" s="74" t="e">
        <f>IF(LEFT(G305,3)="ARQ",VLOOKUP(VALUE(RIGHT(G305,3)),#REF!,9,FALSE),IF(LEFT(G305,3)="SCI",VLOOKUP(VALUE(RIGHT(G305,3)),#REF!,9,FALSE),IF(LEFT(G305,3)="SCE",VLOOKUP(VALUE(RIGHT(G305,3)),#REF!,9,FALSE),IF(LEFT(G305,3)="EST",VLOOKUP(VALUE(RIGHT(G305,3)),#REF!,9,FALSE),IF(LEFT(G305,3)="HID",VLOOKUP(VALUE(RIGHT(G305,3)),#REF!,9,FALSE),IF(LEFT(G305,3)="INC",VLOOKUP(VALUE(RIGHT(G305,3)),#REF!,9,FALSE),IF(LEFT(G305,3)="ELE",VLOOKUP(VALUE(RIGHT(G305,3)),#REF!,9,FALSE),IF(LEFT(G305,3)="CAB",VLOOKUP(VALUE(RIGHT(G305,3)),'ADM-COMP'!B:J,9,FALSE),IF(LEFT(G305,3)="SEG",VLOOKUP(VALUE(RIGHT(G305,3)),#REF!,9,FALSE),IF(LEFT(G305,3)="CLI",VLOOKUP(VALUE(RIGHT(G305,3)),#REF!,9,FALSE),IF(LEFT(G305,4)="IMPL",VLOOKUP(VALUE(RIGHT(G305,3)),#REF!,9,FALSE),IF(LEFT(G305,4)="SPDA",VLOOKUP(VALUE(RIGHT(G305,3)),'SPDA-COMP'!B:J,9,FALSE),IF(LEFT(G305,4)="SDAI",VLOOKUP(VALUE(RIGHT(G305,3)),#REF!,9,FALSE),IF(LEFT(G305,5)="IMPER",VLOOKUP(VALUE(RIGHT(G305,3)),#REF!,9,FALSE),IF(LEFT(G305,5)="LABOR",VLOOKUP(VALUE(RIGHT(G305,6)),#REF!,4,FALSE))))))))))))))))</f>
        <v>#REF!</v>
      </c>
      <c r="F305" s="31" t="e">
        <f t="shared" si="4"/>
        <v>#REF!</v>
      </c>
      <c r="G305" s="84" t="s">
        <v>617</v>
      </c>
      <c r="H305" s="61"/>
    </row>
    <row r="306" spans="1:8" s="62" customFormat="1">
      <c r="A306" s="37" t="s">
        <v>1248</v>
      </c>
      <c r="B306" s="29" t="e">
        <f>IF(LEFT(G306,3)="ARQ",VLOOKUP(VALUE(RIGHT(G306,3)),#REF!,4,FALSE),IF(LEFT(G306,3)="SCI",VLOOKUP(VALUE(RIGHT(G306,3)),#REF!,4,FALSE),IF(LEFT(G306,3)="SCE",VLOOKUP(VALUE(RIGHT(G306,3)),#REF!,4,FALSE),IF(LEFT(G306,3)="EST",VLOOKUP(VALUE(RIGHT(G306,3)),#REF!,4,FALSE),IF(LEFT(G306,3)="HID",VLOOKUP(VALUE(RIGHT(G306,3)),#REF!,4,FALSE),IF(LEFT(G306,3)="INC",VLOOKUP(VALUE(RIGHT(G306,3)),#REF!,4,FALSE),IF(LEFT(G306,3)="ELE",VLOOKUP(VALUE(RIGHT(G306,3)),#REF!,4,FALSE),IF(LEFT(G306,3)="CAB",VLOOKUP(VALUE(RIGHT(G306,3)),'ADM-COMP'!B:J,4,FALSE),IF(LEFT(G306,3)="SEG",VLOOKUP(VALUE(RIGHT(G306,3)),#REF!,4,FALSE),IF(LEFT(G306,3)="CLI",VLOOKUP(VALUE(RIGHT(G306,3)),#REF!,4,FALSE),IF(LEFT(G306,4)="IMPL",VLOOKUP(VALUE(RIGHT(G306,3)),#REF!,4,FALSE),IF(LEFT(G306,4)="SPDA",VLOOKUP(VALUE(RIGHT(G306,3)),'SPDA-COMP'!B:J,4,FALSE),IF(LEFT(G306,4)="SDAI",VLOOKUP(VALUE(RIGHT(G306,3)),#REF!,4,FALSE),IF(LEFT(G306,5)="IMPER",VLOOKUP(VALUE(RIGHT(G306,3)),#REF!,4,FALSE),IF(LEFT(G306,5)="LABOR",VLOOKUP(VALUE(RIGHT(G306,6)),#REF!,5,FALSE))))))))))))))))</f>
        <v>#REF!</v>
      </c>
      <c r="C306" s="30" t="e">
        <f>IF(LEFT(G306,3)="ARQ",VLOOKUP(VALUE(RIGHT(G306,3)),#REF!,5,FALSE),IF(LEFT(G306,3)="SCI",VLOOKUP(VALUE(RIGHT(G306,3)),#REF!,5,FALSE),IF(LEFT(G306,3)="SCE",VLOOKUP(VALUE(RIGHT(G306,3)),#REF!,5,FALSE),IF(LEFT(G306,3)="EST",VLOOKUP(VALUE(RIGHT(G306,3)),#REF!,5,FALSE),IF(LEFT(G306,3)="HID",VLOOKUP(VALUE(RIGHT(G306,3)),#REF!,5,FALSE),IF(LEFT(G306,3)="INC",VLOOKUP(VALUE(RIGHT(G306,3)),#REF!,5,FALSE),IF(LEFT(G306,3)="ELE",VLOOKUP(VALUE(RIGHT(G306,3)),#REF!,5,FALSE),IF(LEFT(G306,3)="CAB",VLOOKUP(VALUE(RIGHT(G306,3)),'ADM-COMP'!B:J,5,FALSE),IF(LEFT(G306,3)="SEG",VLOOKUP(VALUE(RIGHT(G306,3)),#REF!,5,FALSE),IF(LEFT(G306,3)="CLI",VLOOKUP(VALUE(RIGHT(G306,3)),#REF!,5,FALSE),IF(LEFT(G306,4)="IMPL",VLOOKUP(VALUE(RIGHT(G306,3)),#REF!,5,FALSE),IF(LEFT(G306,4)="SPDA",VLOOKUP(VALUE(RIGHT(G306,3)),'SPDA-COMP'!B:J,5,FALSE),IF(LEFT(G306,4)="SDAI",VLOOKUP(VALUE(RIGHT(G306,3)),#REF!,5,FALSE),IF(LEFT(G306,5)="IMPER",VLOOKUP(VALUE(RIGHT(G306,3)),#REF!,5,FALSE),IF(LEFT(G306,5)="LABOR",VLOOKUP(VALUE(RIGHT(G306,6)),#REF!,6,FALSE))))))))))))))))</f>
        <v>#REF!</v>
      </c>
      <c r="D306" s="74" t="e">
        <f>ROUND(VLOOKUP(A306,#REF!,8,FALSE),2)</f>
        <v>#REF!</v>
      </c>
      <c r="E306" s="74" t="e">
        <f>IF(LEFT(G306,3)="ARQ",VLOOKUP(VALUE(RIGHT(G306,3)),#REF!,9,FALSE),IF(LEFT(G306,3)="SCI",VLOOKUP(VALUE(RIGHT(G306,3)),#REF!,9,FALSE),IF(LEFT(G306,3)="SCE",VLOOKUP(VALUE(RIGHT(G306,3)),#REF!,9,FALSE),IF(LEFT(G306,3)="EST",VLOOKUP(VALUE(RIGHT(G306,3)),#REF!,9,FALSE),IF(LEFT(G306,3)="HID",VLOOKUP(VALUE(RIGHT(G306,3)),#REF!,9,FALSE),IF(LEFT(G306,3)="INC",VLOOKUP(VALUE(RIGHT(G306,3)),#REF!,9,FALSE),IF(LEFT(G306,3)="ELE",VLOOKUP(VALUE(RIGHT(G306,3)),#REF!,9,FALSE),IF(LEFT(G306,3)="CAB",VLOOKUP(VALUE(RIGHT(G306,3)),'ADM-COMP'!B:J,9,FALSE),IF(LEFT(G306,3)="SEG",VLOOKUP(VALUE(RIGHT(G306,3)),#REF!,9,FALSE),IF(LEFT(G306,3)="CLI",VLOOKUP(VALUE(RIGHT(G306,3)),#REF!,9,FALSE),IF(LEFT(G306,4)="IMPL",VLOOKUP(VALUE(RIGHT(G306,3)),#REF!,9,FALSE),IF(LEFT(G306,4)="SPDA",VLOOKUP(VALUE(RIGHT(G306,3)),'SPDA-COMP'!B:J,9,FALSE),IF(LEFT(G306,4)="SDAI",VLOOKUP(VALUE(RIGHT(G306,3)),#REF!,9,FALSE),IF(LEFT(G306,5)="IMPER",VLOOKUP(VALUE(RIGHT(G306,3)),#REF!,9,FALSE),IF(LEFT(G306,5)="LABOR",VLOOKUP(VALUE(RIGHT(G306,6)),#REF!,4,FALSE))))))))))))))))</f>
        <v>#REF!</v>
      </c>
      <c r="F306" s="31" t="e">
        <f t="shared" si="4"/>
        <v>#REF!</v>
      </c>
      <c r="G306" s="38" t="s">
        <v>306</v>
      </c>
      <c r="H306" s="61"/>
    </row>
    <row r="307" spans="1:8" s="62" customFormat="1">
      <c r="A307" s="37" t="s">
        <v>1109</v>
      </c>
      <c r="B307" s="29" t="e">
        <f>IF(LEFT(G307,3)="ARQ",VLOOKUP(VALUE(RIGHT(G307,3)),#REF!,4,FALSE),IF(LEFT(G307,3)="SCI",VLOOKUP(VALUE(RIGHT(G307,3)),#REF!,4,FALSE),IF(LEFT(G307,3)="SCE",VLOOKUP(VALUE(RIGHT(G307,3)),#REF!,4,FALSE),IF(LEFT(G307,3)="EST",VLOOKUP(VALUE(RIGHT(G307,3)),#REF!,4,FALSE),IF(LEFT(G307,3)="HID",VLOOKUP(VALUE(RIGHT(G307,3)),#REF!,4,FALSE),IF(LEFT(G307,3)="INC",VLOOKUP(VALUE(RIGHT(G307,3)),#REF!,4,FALSE),IF(LEFT(G307,3)="ELE",VLOOKUP(VALUE(RIGHT(G307,3)),#REF!,4,FALSE),IF(LEFT(G307,3)="CAB",VLOOKUP(VALUE(RIGHT(G307,3)),'ADM-COMP'!B:J,4,FALSE),IF(LEFT(G307,3)="SEG",VLOOKUP(VALUE(RIGHT(G307,3)),#REF!,4,FALSE),IF(LEFT(G307,3)="CLI",VLOOKUP(VALUE(RIGHT(G307,3)),#REF!,4,FALSE),IF(LEFT(G307,4)="IMPL",VLOOKUP(VALUE(RIGHT(G307,3)),#REF!,4,FALSE),IF(LEFT(G307,4)="SPDA",VLOOKUP(VALUE(RIGHT(G307,3)),'SPDA-COMP'!B:J,4,FALSE),IF(LEFT(G307,4)="SDAI",VLOOKUP(VALUE(RIGHT(G307,3)),#REF!,4,FALSE),IF(LEFT(G307,5)="IMPER",VLOOKUP(VALUE(RIGHT(G307,3)),#REF!,4,FALSE),IF(LEFT(G307,5)="LABOR",VLOOKUP(VALUE(RIGHT(G307,6)),#REF!,5,FALSE))))))))))))))))</f>
        <v>#REF!</v>
      </c>
      <c r="C307" s="30" t="e">
        <f>IF(LEFT(G307,3)="ARQ",VLOOKUP(VALUE(RIGHT(G307,3)),#REF!,5,FALSE),IF(LEFT(G307,3)="SCI",VLOOKUP(VALUE(RIGHT(G307,3)),#REF!,5,FALSE),IF(LEFT(G307,3)="SCE",VLOOKUP(VALUE(RIGHT(G307,3)),#REF!,5,FALSE),IF(LEFT(G307,3)="EST",VLOOKUP(VALUE(RIGHT(G307,3)),#REF!,5,FALSE),IF(LEFT(G307,3)="HID",VLOOKUP(VALUE(RIGHT(G307,3)),#REF!,5,FALSE),IF(LEFT(G307,3)="INC",VLOOKUP(VALUE(RIGHT(G307,3)),#REF!,5,FALSE),IF(LEFT(G307,3)="ELE",VLOOKUP(VALUE(RIGHT(G307,3)),#REF!,5,FALSE),IF(LEFT(G307,3)="CAB",VLOOKUP(VALUE(RIGHT(G307,3)),'ADM-COMP'!B:J,5,FALSE),IF(LEFT(G307,3)="SEG",VLOOKUP(VALUE(RIGHT(G307,3)),#REF!,5,FALSE),IF(LEFT(G307,3)="CLI",VLOOKUP(VALUE(RIGHT(G307,3)),#REF!,5,FALSE),IF(LEFT(G307,4)="IMPL",VLOOKUP(VALUE(RIGHT(G307,3)),#REF!,5,FALSE),IF(LEFT(G307,4)="SPDA",VLOOKUP(VALUE(RIGHT(G307,3)),'SPDA-COMP'!B:J,5,FALSE),IF(LEFT(G307,4)="SDAI",VLOOKUP(VALUE(RIGHT(G307,3)),#REF!,5,FALSE),IF(LEFT(G307,5)="IMPER",VLOOKUP(VALUE(RIGHT(G307,3)),#REF!,5,FALSE),IF(LEFT(G307,5)="LABOR",VLOOKUP(VALUE(RIGHT(G307,6)),#REF!,6,FALSE))))))))))))))))</f>
        <v>#REF!</v>
      </c>
      <c r="D307" s="74" t="e">
        <f>ROUND(VLOOKUP(A307,#REF!,8,FALSE),2)</f>
        <v>#REF!</v>
      </c>
      <c r="E307" s="74" t="e">
        <f>IF(LEFT(G307,3)="ARQ",VLOOKUP(VALUE(RIGHT(G307,3)),#REF!,9,FALSE),IF(LEFT(G307,3)="SCI",VLOOKUP(VALUE(RIGHT(G307,3)),#REF!,9,FALSE),IF(LEFT(G307,3)="SCE",VLOOKUP(VALUE(RIGHT(G307,3)),#REF!,9,FALSE),IF(LEFT(G307,3)="EST",VLOOKUP(VALUE(RIGHT(G307,3)),#REF!,9,FALSE),IF(LEFT(G307,3)="HID",VLOOKUP(VALUE(RIGHT(G307,3)),#REF!,9,FALSE),IF(LEFT(G307,3)="INC",VLOOKUP(VALUE(RIGHT(G307,3)),#REF!,9,FALSE),IF(LEFT(G307,3)="ELE",VLOOKUP(VALUE(RIGHT(G307,3)),#REF!,9,FALSE),IF(LEFT(G307,3)="CAB",VLOOKUP(VALUE(RIGHT(G307,3)),'ADM-COMP'!B:J,9,FALSE),IF(LEFT(G307,3)="SEG",VLOOKUP(VALUE(RIGHT(G307,3)),#REF!,9,FALSE),IF(LEFT(G307,3)="CLI",VLOOKUP(VALUE(RIGHT(G307,3)),#REF!,9,FALSE),IF(LEFT(G307,4)="IMPL",VLOOKUP(VALUE(RIGHT(G307,3)),#REF!,9,FALSE),IF(LEFT(G307,4)="SPDA",VLOOKUP(VALUE(RIGHT(G307,3)),'SPDA-COMP'!B:J,9,FALSE),IF(LEFT(G307,4)="SDAI",VLOOKUP(VALUE(RIGHT(G307,3)),#REF!,9,FALSE),IF(LEFT(G307,5)="IMPER",VLOOKUP(VALUE(RIGHT(G307,3)),#REF!,9,FALSE),IF(LEFT(G307,5)="LABOR",VLOOKUP(VALUE(RIGHT(G307,6)),#REF!,4,FALSE))))))))))))))))</f>
        <v>#REF!</v>
      </c>
      <c r="F307" s="31" t="e">
        <f t="shared" si="4"/>
        <v>#REF!</v>
      </c>
      <c r="G307" s="38" t="s">
        <v>1110</v>
      </c>
      <c r="H307" s="61"/>
    </row>
    <row r="308" spans="1:8" s="62" customFormat="1">
      <c r="A308" s="37" t="s">
        <v>1370</v>
      </c>
      <c r="B308" s="29" t="e">
        <f>IF(LEFT(G308,3)="ARQ",VLOOKUP(VALUE(RIGHT(G308,3)),#REF!,4,FALSE),IF(LEFT(G308,3)="SCI",VLOOKUP(VALUE(RIGHT(G308,3)),#REF!,4,FALSE),IF(LEFT(G308,3)="SCE",VLOOKUP(VALUE(RIGHT(G308,3)),#REF!,4,FALSE),IF(LEFT(G308,3)="EST",VLOOKUP(VALUE(RIGHT(G308,3)),#REF!,4,FALSE),IF(LEFT(G308,3)="HID",VLOOKUP(VALUE(RIGHT(G308,3)),#REF!,4,FALSE),IF(LEFT(G308,3)="INC",VLOOKUP(VALUE(RIGHT(G308,3)),#REF!,4,FALSE),IF(LEFT(G308,3)="ELE",VLOOKUP(VALUE(RIGHT(G308,3)),#REF!,4,FALSE),IF(LEFT(G308,3)="CAB",VLOOKUP(VALUE(RIGHT(G308,3)),'ADM-COMP'!B:J,4,FALSE),IF(LEFT(G308,3)="SEG",VLOOKUP(VALUE(RIGHT(G308,3)),#REF!,4,FALSE),IF(LEFT(G308,3)="CLI",VLOOKUP(VALUE(RIGHT(G308,3)),#REF!,4,FALSE),IF(LEFT(G308,4)="IMPL",VLOOKUP(VALUE(RIGHT(G308,3)),#REF!,4,FALSE),IF(LEFT(G308,4)="SPDA",VLOOKUP(VALUE(RIGHT(G308,3)),'SPDA-COMP'!B:J,4,FALSE),IF(LEFT(G308,4)="SDAI",VLOOKUP(VALUE(RIGHT(G308,3)),#REF!,4,FALSE),IF(LEFT(G308,5)="IMPER",VLOOKUP(VALUE(RIGHT(G308,3)),#REF!,4,FALSE),IF(LEFT(G308,5)="LABOR",VLOOKUP(VALUE(RIGHT(G308,6)),#REF!,5,FALSE))))))))))))))))</f>
        <v>#REF!</v>
      </c>
      <c r="C308" s="30" t="e">
        <f>IF(LEFT(G308,3)="ARQ",VLOOKUP(VALUE(RIGHT(G308,3)),#REF!,5,FALSE),IF(LEFT(G308,3)="INS",VLOOKUP(VALUE(RIGHT(G308,3)),#REF!,5,FALSE),IF(LEFT(G308,3)="SCE",VLOOKUP(VALUE(RIGHT(G308,3)),#REF!,5,FALSE),IF(LEFT(G308,3)="EST",VLOOKUP(VALUE(RIGHT(G308,3)),#REF!,5,FALSE),IF(LEFT(G308,3)="HID",VLOOKUP(VALUE(RIGHT(G308,3)),#REF!,5,FALSE),IF(LEFT(G308,3)="INC",VLOOKUP(VALUE(RIGHT(G308,3)),#REF!,5,FALSE),IF(LEFT(G308,3)="ELE",VLOOKUP(VALUE(RIGHT(G308,3)),#REF!,5,FALSE),IF(LEFT(G308,3)="CAB",VLOOKUP(VALUE(RIGHT(G308,3)),'ADM-COMP'!B:J,5,FALSE),IF(LEFT(G308,3)="SEG",VLOOKUP(VALUE(RIGHT(G308,3)),#REF!,5,FALSE),IF(LEFT(G308,3)="CLI",VLOOKUP(VALUE(RIGHT(G308,3)),#REF!,5,FALSE),IF(LEFT(G308,4)="IMPL",VLOOKUP(VALUE(RIGHT(G308,3)),#REF!,5,FALSE),IF(LEFT(G308,4)="SPDA",VLOOKUP(VALUE(RIGHT(G308,3)),'SPDA-COMP'!B:J,5,FALSE),IF(LEFT(G308,4)="SDAI",VLOOKUP(VALUE(RIGHT(G308,3)),#REF!,5,FALSE),IF(LEFT(G308,5)="IMPER",VLOOKUP(VALUE(RIGHT(G308,3)),#REF!,5,FALSE),IF(LEFT(G308,5)="LABOR",VLOOKUP(VALUE(RIGHT(G308,6)),#REF!,6,FALSE))))))))))))))))</f>
        <v>#REF!</v>
      </c>
      <c r="D308" s="74" t="e">
        <f>ROUND(VLOOKUP(A308,#REF!,8,FALSE),2)</f>
        <v>#REF!</v>
      </c>
      <c r="E308" s="74" t="e">
        <f>IF(LEFT(G308,3)="ARQ",VLOOKUP(VALUE(RIGHT(G308,3)),#REF!,9,FALSE),IF(LEFT(G308,3)="INS",VLOOKUP(VALUE(RIGHT(G308,3)),#REF!,9,FALSE),IF(LEFT(G308,3)="SCE",VLOOKUP(VALUE(RIGHT(G308,3)),#REF!,9,FALSE),IF(LEFT(G308,3)="EST",VLOOKUP(VALUE(RIGHT(G308,3)),#REF!,9,FALSE),IF(LEFT(G308,3)="HID",VLOOKUP(VALUE(RIGHT(G308,3)),#REF!,9,FALSE),IF(LEFT(G308,3)="INC",VLOOKUP(VALUE(RIGHT(G308,3)),#REF!,9,FALSE),IF(LEFT(G308,3)="ELE",VLOOKUP(VALUE(RIGHT(G308,3)),#REF!,9,FALSE),IF(LEFT(G308,3)="CAB",VLOOKUP(VALUE(RIGHT(G308,3)),'ADM-COMP'!B:J,9,FALSE),IF(LEFT(G308,3)="SEG",VLOOKUP(VALUE(RIGHT(G308,3)),#REF!,9,FALSE),IF(LEFT(G308,3)="CLI",VLOOKUP(VALUE(RIGHT(G308,3)),#REF!,9,FALSE),IF(LEFT(G308,4)="IMPL",VLOOKUP(VALUE(RIGHT(G308,3)),#REF!,9,FALSE),IF(LEFT(G308,4)="SPDA",VLOOKUP(VALUE(RIGHT(G308,3)),'SPDA-COMP'!B:J,9,FALSE),IF(LEFT(G308,4)="SDAI",VLOOKUP(VALUE(RIGHT(G308,3)),#REF!,9,FALSE),IF(LEFT(G308,5)="IMPER",VLOOKUP(VALUE(RIGHT(G308,3)),#REF!,9,FALSE),IF(LEFT(G308,5)="LABOR",VLOOKUP(VALUE(RIGHT(G308,6)),#REF!,4,FALSE))))))))))))))))</f>
        <v>#REF!</v>
      </c>
      <c r="F308" s="31" t="e">
        <f t="shared" si="4"/>
        <v>#REF!</v>
      </c>
      <c r="G308" s="152" t="s">
        <v>1373</v>
      </c>
      <c r="H308" s="61"/>
    </row>
    <row r="309" spans="1:8" s="62" customFormat="1" ht="51">
      <c r="A309" s="100" t="s">
        <v>1141</v>
      </c>
      <c r="B309" s="29" t="e">
        <f>IF(LEFT(G309,3)="ARQ",VLOOKUP(VALUE(RIGHT(G309,3)),#REF!,4,FALSE),IF(LEFT(G309,3)="SCI",VLOOKUP(VALUE(RIGHT(G309,3)),#REF!,4,FALSE),IF(LEFT(G309,3)="SCE",VLOOKUP(VALUE(RIGHT(G309,3)),#REF!,4,FALSE),IF(LEFT(G309,3)="EST",VLOOKUP(VALUE(RIGHT(G309,3)),#REF!,4,FALSE),IF(LEFT(G309,3)="HID",VLOOKUP(VALUE(RIGHT(G309,3)),#REF!,4,FALSE),IF(LEFT(G309,3)="INC",VLOOKUP(VALUE(RIGHT(G309,3)),#REF!,4,FALSE),IF(LEFT(G309,3)="ELE",VLOOKUP(VALUE(RIGHT(G309,3)),#REF!,4,FALSE),IF(LEFT(G309,3)="CAB",VLOOKUP(VALUE(RIGHT(G309,3)),'ADM-COMP'!B:J,4,FALSE),IF(LEFT(G309,3)="SEG",VLOOKUP(VALUE(RIGHT(G309,3)),#REF!,4,FALSE),IF(LEFT(G309,3)="CLI",VLOOKUP(VALUE(RIGHT(G309,3)),#REF!,4,FALSE),IF(LEFT(G309,4)="IMPL",VLOOKUP(VALUE(RIGHT(G309,3)),#REF!,4,FALSE),IF(LEFT(G309,4)="SPDA",VLOOKUP(VALUE(RIGHT(G309,3)),'SPDA-COMP'!B:J,4,FALSE),IF(LEFT(G309,4)="SDAI",VLOOKUP(VALUE(RIGHT(G309,3)),#REF!,4,FALSE),IF(LEFT(G309,5)="IMPER",VLOOKUP(VALUE(RIGHT(G309,3)),#REF!,4,FALSE),IF(LEFT(G309,5)="LABOR",VLOOKUP(VALUE(RIGHT(G309,6)),#REF!,5,FALSE))))))))))))))))</f>
        <v>#REF!</v>
      </c>
      <c r="C309" s="30" t="e">
        <f>IF(LEFT(G309,3)="ARQ",VLOOKUP(VALUE(RIGHT(G309,3)),#REF!,5,FALSE),IF(LEFT(G309,3)="SCI",VLOOKUP(VALUE(RIGHT(G309,3)),#REF!,5,FALSE),IF(LEFT(G309,3)="SCE",VLOOKUP(VALUE(RIGHT(G309,3)),#REF!,5,FALSE),IF(LEFT(G309,3)="EST",VLOOKUP(VALUE(RIGHT(G309,3)),#REF!,5,FALSE),IF(LEFT(G309,3)="HID",VLOOKUP(VALUE(RIGHT(G309,3)),#REF!,5,FALSE),IF(LEFT(G309,3)="INC",VLOOKUP(VALUE(RIGHT(G309,3)),#REF!,5,FALSE),IF(LEFT(G309,3)="ELE",VLOOKUP(VALUE(RIGHT(G309,3)),#REF!,5,FALSE),IF(LEFT(G309,3)="CAB",VLOOKUP(VALUE(RIGHT(G309,3)),'ADM-COMP'!B:J,5,FALSE),IF(LEFT(G309,3)="SEG",VLOOKUP(VALUE(RIGHT(G309,3)),#REF!,5,FALSE),IF(LEFT(G309,3)="CLI",VLOOKUP(VALUE(RIGHT(G309,3)),#REF!,5,FALSE),IF(LEFT(G309,4)="IMPL",VLOOKUP(VALUE(RIGHT(G309,3)),#REF!,5,FALSE),IF(LEFT(G309,4)="SPDA",VLOOKUP(VALUE(RIGHT(G309,3)),'SPDA-COMP'!B:J,5,FALSE),IF(LEFT(G309,4)="SDAI",VLOOKUP(VALUE(RIGHT(G309,3)),#REF!,5,FALSE),IF(LEFT(G309,5)="IMPER",VLOOKUP(VALUE(RIGHT(G309,3)),#REF!,5,FALSE),IF(LEFT(G309,5)="LABOR",VLOOKUP(VALUE(RIGHT(G309,6)),#REF!,6,FALSE))))))))))))))))</f>
        <v>#REF!</v>
      </c>
      <c r="D309" s="74" t="e">
        <f>ROUND(VLOOKUP(A309,#REF!,8,FALSE),2)</f>
        <v>#REF!</v>
      </c>
      <c r="E309" s="74" t="e">
        <f>IF(LEFT(G309,3)="ARQ",VLOOKUP(VALUE(RIGHT(G309,3)),#REF!,9,FALSE),IF(LEFT(G309,3)="SCI",VLOOKUP(VALUE(RIGHT(G309,3)),#REF!,9,FALSE),IF(LEFT(G309,3)="SCE",VLOOKUP(VALUE(RIGHT(G309,3)),#REF!,9,FALSE),IF(LEFT(G309,3)="EST",VLOOKUP(VALUE(RIGHT(G309,3)),#REF!,9,FALSE),IF(LEFT(G309,3)="HID",VLOOKUP(VALUE(RIGHT(G309,3)),#REF!,9,FALSE),IF(LEFT(G309,3)="INC",VLOOKUP(VALUE(RIGHT(G309,3)),#REF!,9,FALSE),IF(LEFT(G309,3)="ELE",VLOOKUP(VALUE(RIGHT(G309,3)),#REF!,9,FALSE),IF(LEFT(G309,3)="CAB",VLOOKUP(VALUE(RIGHT(G309,3)),'ADM-COMP'!B:J,9,FALSE),IF(LEFT(G309,3)="SEG",VLOOKUP(VALUE(RIGHT(G309,3)),#REF!,9,FALSE),IF(LEFT(G309,3)="CLI",VLOOKUP(VALUE(RIGHT(G309,3)),#REF!,9,FALSE),IF(LEFT(G309,4)="IMPL",VLOOKUP(VALUE(RIGHT(G309,3)),#REF!,9,FALSE),IF(LEFT(G309,4)="SPDA",VLOOKUP(VALUE(RIGHT(G309,3)),'SPDA-COMP'!B:J,9,FALSE),IF(LEFT(G309,4)="SDAI",VLOOKUP(VALUE(RIGHT(G309,3)),#REF!,9,FALSE),IF(LEFT(G309,5)="IMPER",VLOOKUP(VALUE(RIGHT(G309,3)),#REF!,9,FALSE),IF(LEFT(G309,5)="LABOR",VLOOKUP(VALUE(RIGHT(G309,6)),#REF!,4,FALSE))))))))))))))))</f>
        <v>#REF!</v>
      </c>
      <c r="F309" s="31" t="e">
        <f t="shared" si="4"/>
        <v>#REF!</v>
      </c>
      <c r="G309" s="152" t="s">
        <v>1169</v>
      </c>
      <c r="H309" s="61"/>
    </row>
    <row r="310" spans="1:8" s="62" customFormat="1">
      <c r="A310" s="37" t="s">
        <v>247</v>
      </c>
      <c r="B310" s="29" t="e">
        <f>IF(LEFT(G310,3)="ARQ",VLOOKUP(VALUE(RIGHT(G310,3)),#REF!,4,FALSE),IF(LEFT(G310,3)="SCI",VLOOKUP(VALUE(RIGHT(G310,3)),#REF!,4,FALSE),IF(LEFT(G310,3)="SCE",VLOOKUP(VALUE(RIGHT(G310,3)),#REF!,4,FALSE),IF(LEFT(G310,3)="EST",VLOOKUP(VALUE(RIGHT(G310,3)),#REF!,4,FALSE),IF(LEFT(G310,3)="HID",VLOOKUP(VALUE(RIGHT(G310,3)),#REF!,4,FALSE),IF(LEFT(G310,3)="INC",VLOOKUP(VALUE(RIGHT(G310,3)),#REF!,4,FALSE),IF(LEFT(G310,3)="ELE",VLOOKUP(VALUE(RIGHT(G310,3)),#REF!,4,FALSE),IF(LEFT(G310,3)="CAB",VLOOKUP(VALUE(RIGHT(G310,3)),'ADM-COMP'!B:J,4,FALSE),IF(LEFT(G310,3)="SEG",VLOOKUP(VALUE(RIGHT(G310,3)),#REF!,4,FALSE),IF(LEFT(G310,3)="CLI",VLOOKUP(VALUE(RIGHT(G310,3)),#REF!,4,FALSE),IF(LEFT(G310,4)="IMPL",VLOOKUP(VALUE(RIGHT(G310,3)),#REF!,4,FALSE),IF(LEFT(G310,4)="SPDA",VLOOKUP(VALUE(RIGHT(G310,3)),'SPDA-COMP'!B:J,4,FALSE),IF(LEFT(G310,4)="SDAI",VLOOKUP(VALUE(RIGHT(G310,3)),#REF!,4,FALSE),IF(LEFT(G310,5)="IMPER",VLOOKUP(VALUE(RIGHT(G310,3)),#REF!,4,FALSE),IF(LEFT(G310,5)="LABOR",VLOOKUP(VALUE(RIGHT(G310,6)),#REF!,5,FALSE))))))))))))))))</f>
        <v>#REF!</v>
      </c>
      <c r="C310" s="30" t="e">
        <f>IF(LEFT(G310,3)="ARQ",VLOOKUP(VALUE(RIGHT(G310,3)),#REF!,5,FALSE),IF(LEFT(G310,3)="SCI",VLOOKUP(VALUE(RIGHT(G310,3)),#REF!,5,FALSE),IF(LEFT(G310,3)="SCE",VLOOKUP(VALUE(RIGHT(G310,3)),#REF!,5,FALSE),IF(LEFT(G310,3)="EST",VLOOKUP(VALUE(RIGHT(G310,3)),#REF!,5,FALSE),IF(LEFT(G310,3)="HID",VLOOKUP(VALUE(RIGHT(G310,3)),#REF!,5,FALSE),IF(LEFT(G310,3)="INC",VLOOKUP(VALUE(RIGHT(G310,3)),#REF!,5,FALSE),IF(LEFT(G310,3)="ELE",VLOOKUP(VALUE(RIGHT(G310,3)),#REF!,5,FALSE),IF(LEFT(G310,3)="CAB",VLOOKUP(VALUE(RIGHT(G310,3)),'ADM-COMP'!B:J,5,FALSE),IF(LEFT(G310,3)="SEG",VLOOKUP(VALUE(RIGHT(G310,3)),#REF!,5,FALSE),IF(LEFT(G310,3)="CLI",VLOOKUP(VALUE(RIGHT(G310,3)),#REF!,5,FALSE),IF(LEFT(G310,4)="IMPL",VLOOKUP(VALUE(RIGHT(G310,3)),#REF!,5,FALSE),IF(LEFT(G310,4)="SPDA",VLOOKUP(VALUE(RIGHT(G310,3)),'SPDA-COMP'!B:J,5,FALSE),IF(LEFT(G310,4)="SDAI",VLOOKUP(VALUE(RIGHT(G310,3)),#REF!,5,FALSE),IF(LEFT(G310,5)="IMPER",VLOOKUP(VALUE(RIGHT(G310,3)),#REF!,5,FALSE),IF(LEFT(G310,5)="LABOR",VLOOKUP(VALUE(RIGHT(G310,6)),#REF!,6,FALSE))))))))))))))))</f>
        <v>#REF!</v>
      </c>
      <c r="D310" s="74" t="e">
        <f>ROUND(VLOOKUP(A310,#REF!,8,FALSE),2)</f>
        <v>#REF!</v>
      </c>
      <c r="E310" s="74" t="e">
        <f>IF(LEFT(G310,3)="ARQ",VLOOKUP(VALUE(RIGHT(G310,3)),#REF!,9,FALSE),IF(LEFT(G310,3)="SCI",VLOOKUP(VALUE(RIGHT(G310,3)),#REF!,9,FALSE),IF(LEFT(G310,3)="SCE",VLOOKUP(VALUE(RIGHT(G310,3)),#REF!,9,FALSE),IF(LEFT(G310,3)="EST",VLOOKUP(VALUE(RIGHT(G310,3)),#REF!,9,FALSE),IF(LEFT(G310,3)="HID",VLOOKUP(VALUE(RIGHT(G310,3)),#REF!,9,FALSE),IF(LEFT(G310,3)="INC",VLOOKUP(VALUE(RIGHT(G310,3)),#REF!,9,FALSE),IF(LEFT(G310,3)="ELE",VLOOKUP(VALUE(RIGHT(G310,3)),#REF!,9,FALSE),IF(LEFT(G310,3)="CAB",VLOOKUP(VALUE(RIGHT(G310,3)),'ADM-COMP'!B:J,9,FALSE),IF(LEFT(G310,3)="SEG",VLOOKUP(VALUE(RIGHT(G310,3)),#REF!,9,FALSE),IF(LEFT(G310,3)="CLI",VLOOKUP(VALUE(RIGHT(G310,3)),#REF!,9,FALSE),IF(LEFT(G310,4)="IMPL",VLOOKUP(VALUE(RIGHT(G310,3)),#REF!,9,FALSE),IF(LEFT(G310,4)="SPDA",VLOOKUP(VALUE(RIGHT(G310,3)),'SPDA-COMP'!B:J,9,FALSE),IF(LEFT(G310,4)="SDAI",VLOOKUP(VALUE(RIGHT(G310,3)),#REF!,9,FALSE),IF(LEFT(G310,5)="IMPER",VLOOKUP(VALUE(RIGHT(G310,3)),#REF!,9,FALSE),IF(LEFT(G310,5)="LABOR",VLOOKUP(VALUE(RIGHT(G310,6)),#REF!,4,FALSE))))))))))))))))</f>
        <v>#REF!</v>
      </c>
      <c r="F310" s="31" t="e">
        <f t="shared" si="4"/>
        <v>#REF!</v>
      </c>
      <c r="G310" s="152" t="s">
        <v>1201</v>
      </c>
      <c r="H310" s="61"/>
    </row>
    <row r="311" spans="1:8" s="62" customFormat="1" ht="25.5">
      <c r="A311" s="37" t="s">
        <v>1226</v>
      </c>
      <c r="B311" s="29" t="e">
        <f>IF(LEFT(G311,3)="ARQ",VLOOKUP(VALUE(RIGHT(G311,3)),#REF!,4,FALSE),IF(LEFT(G311,3)="SCI",VLOOKUP(VALUE(RIGHT(G311,3)),#REF!,4,FALSE),IF(LEFT(G311,3)="SCE",VLOOKUP(VALUE(RIGHT(G311,3)),#REF!,4,FALSE),IF(LEFT(G311,3)="EST",VLOOKUP(VALUE(RIGHT(G311,3)),#REF!,4,FALSE),IF(LEFT(G311,3)="HID",VLOOKUP(VALUE(RIGHT(G311,3)),#REF!,4,FALSE),IF(LEFT(G311,3)="INC",VLOOKUP(VALUE(RIGHT(G311,3)),#REF!,4,FALSE),IF(LEFT(G311,3)="ELE",VLOOKUP(VALUE(RIGHT(G311,3)),#REF!,4,FALSE),IF(LEFT(G311,3)="CAB",VLOOKUP(VALUE(RIGHT(G311,3)),'ADM-COMP'!B:J,4,FALSE),IF(LEFT(G311,3)="SEG",VLOOKUP(VALUE(RIGHT(G311,3)),#REF!,4,FALSE),IF(LEFT(G311,3)="CLI",VLOOKUP(VALUE(RIGHT(G311,3)),#REF!,4,FALSE),IF(LEFT(G311,4)="IMPL",VLOOKUP(VALUE(RIGHT(G311,3)),#REF!,4,FALSE),IF(LEFT(G311,4)="SPDA",VLOOKUP(VALUE(RIGHT(G311,3)),'SPDA-COMP'!B:J,4,FALSE),IF(LEFT(G311,4)="SDAI",VLOOKUP(VALUE(RIGHT(G311,3)),#REF!,4,FALSE),IF(LEFT(G311,5)="IMPER",VLOOKUP(VALUE(RIGHT(G311,3)),#REF!,4,FALSE),IF(LEFT(G311,5)="LABOR",VLOOKUP(VALUE(RIGHT(G311,6)),#REF!,5,FALSE))))))))))))))))</f>
        <v>#REF!</v>
      </c>
      <c r="C311" s="30" t="e">
        <f>IF(LEFT(G311,3)="ARQ",VLOOKUP(VALUE(RIGHT(G311,3)),#REF!,5,FALSE),IF(LEFT(G311,3)="SCI",VLOOKUP(VALUE(RIGHT(G311,3)),#REF!,5,FALSE),IF(LEFT(G311,3)="SCE",VLOOKUP(VALUE(RIGHT(G311,3)),#REF!,5,FALSE),IF(LEFT(G311,3)="EST",VLOOKUP(VALUE(RIGHT(G311,3)),#REF!,5,FALSE),IF(LEFT(G311,3)="HID",VLOOKUP(VALUE(RIGHT(G311,3)),#REF!,5,FALSE),IF(LEFT(G311,3)="INC",VLOOKUP(VALUE(RIGHT(G311,3)),#REF!,5,FALSE),IF(LEFT(G311,3)="ELE",VLOOKUP(VALUE(RIGHT(G311,3)),#REF!,5,FALSE),IF(LEFT(G311,3)="CAB",VLOOKUP(VALUE(RIGHT(G311,3)),'ADM-COMP'!B:J,5,FALSE),IF(LEFT(G311,3)="SEG",VLOOKUP(VALUE(RIGHT(G311,3)),#REF!,5,FALSE),IF(LEFT(G311,3)="CLI",VLOOKUP(VALUE(RIGHT(G311,3)),#REF!,5,FALSE),IF(LEFT(G311,4)="IMPL",VLOOKUP(VALUE(RIGHT(G311,3)),#REF!,5,FALSE),IF(LEFT(G311,4)="SPDA",VLOOKUP(VALUE(RIGHT(G311,3)),'SPDA-COMP'!B:J,5,FALSE),IF(LEFT(G311,4)="SDAI",VLOOKUP(VALUE(RIGHT(G311,3)),#REF!,5,FALSE),IF(LEFT(G311,5)="IMPER",VLOOKUP(VALUE(RIGHT(G311,3)),#REF!,5,FALSE),IF(LEFT(G311,5)="LABOR",VLOOKUP(VALUE(RIGHT(G311,6)),#REF!,6,FALSE))))))))))))))))</f>
        <v>#REF!</v>
      </c>
      <c r="D311" s="74" t="e">
        <f>ROUND(VLOOKUP(A311,#REF!,8,FALSE),2)</f>
        <v>#REF!</v>
      </c>
      <c r="E311" s="74" t="e">
        <f>IF(LEFT(G311,3)="ARQ",VLOOKUP(VALUE(RIGHT(G311,3)),#REF!,9,FALSE),IF(LEFT(G311,3)="SCI",VLOOKUP(VALUE(RIGHT(G311,3)),#REF!,9,FALSE),IF(LEFT(G311,3)="SCE",VLOOKUP(VALUE(RIGHT(G311,3)),#REF!,9,FALSE),IF(LEFT(G311,3)="EST",VLOOKUP(VALUE(RIGHT(G311,3)),#REF!,9,FALSE),IF(LEFT(G311,3)="HID",VLOOKUP(VALUE(RIGHT(G311,3)),#REF!,9,FALSE),IF(LEFT(G311,3)="INC",VLOOKUP(VALUE(RIGHT(G311,3)),#REF!,9,FALSE),IF(LEFT(G311,3)="ELE",VLOOKUP(VALUE(RIGHT(G311,3)),#REF!,9,FALSE),IF(LEFT(G311,3)="CAB",VLOOKUP(VALUE(RIGHT(G311,3)),'ADM-COMP'!B:J,9,FALSE),IF(LEFT(G311,3)="SEG",VLOOKUP(VALUE(RIGHT(G311,3)),#REF!,9,FALSE),IF(LEFT(G311,3)="CLI",VLOOKUP(VALUE(RIGHT(G311,3)),#REF!,9,FALSE),IF(LEFT(G311,4)="IMPL",VLOOKUP(VALUE(RIGHT(G311,3)),#REF!,9,FALSE),IF(LEFT(G311,4)="SPDA",VLOOKUP(VALUE(RIGHT(G311,3)),'SPDA-COMP'!B:J,9,FALSE),IF(LEFT(G311,4)="SDAI",VLOOKUP(VALUE(RIGHT(G311,3)),#REF!,9,FALSE),IF(LEFT(G311,5)="IMPER",VLOOKUP(VALUE(RIGHT(G311,3)),#REF!,9,FALSE),IF(LEFT(G311,5)="LABOR",VLOOKUP(VALUE(RIGHT(G311,6)),#REF!,4,FALSE))))))))))))))))</f>
        <v>#REF!</v>
      </c>
      <c r="F311" s="31" t="e">
        <f t="shared" si="4"/>
        <v>#REF!</v>
      </c>
      <c r="G311" s="152" t="s">
        <v>483</v>
      </c>
      <c r="H311" s="61"/>
    </row>
    <row r="312" spans="1:8" s="62" customFormat="1">
      <c r="A312" s="83" t="s">
        <v>568</v>
      </c>
      <c r="B312" s="29" t="e">
        <f>IF(LEFT(G312,3)="ARQ",VLOOKUP(VALUE(RIGHT(G312,3)),#REF!,4,FALSE),IF(LEFT(G312,3)="SCI",VLOOKUP(VALUE(RIGHT(G312,3)),#REF!,4,FALSE),IF(LEFT(G312,3)="SCE",VLOOKUP(VALUE(RIGHT(G312,3)),#REF!,4,FALSE),IF(LEFT(G312,3)="EST",VLOOKUP(VALUE(RIGHT(G312,3)),#REF!,4,FALSE),IF(LEFT(G312,3)="HID",VLOOKUP(VALUE(RIGHT(G312,3)),#REF!,4,FALSE),IF(LEFT(G312,3)="INC",VLOOKUP(VALUE(RIGHT(G312,3)),#REF!,4,FALSE),IF(LEFT(G312,3)="ELE",VLOOKUP(VALUE(RIGHT(G312,3)),#REF!,4,FALSE),IF(LEFT(G312,3)="CAB",VLOOKUP(VALUE(RIGHT(G312,3)),'ADM-COMP'!B:J,4,FALSE),IF(LEFT(G312,3)="SEG",VLOOKUP(VALUE(RIGHT(G312,3)),#REF!,4,FALSE),IF(LEFT(G312,3)="CLI",VLOOKUP(VALUE(RIGHT(G312,3)),#REF!,4,FALSE),IF(LEFT(G312,4)="IMPL",VLOOKUP(VALUE(RIGHT(G312,3)),#REF!,4,FALSE),IF(LEFT(G312,4)="SPDA",VLOOKUP(VALUE(RIGHT(G312,3)),'SPDA-COMP'!B:J,4,FALSE),IF(LEFT(G312,4)="SDAI",VLOOKUP(VALUE(RIGHT(G312,3)),#REF!,4,FALSE),IF(LEFT(G312,5)="IMPER",VLOOKUP(VALUE(RIGHT(G312,3)),#REF!,4,FALSE),IF(LEFT(G312,5)="LABOR",VLOOKUP(VALUE(RIGHT(G312,6)),#REF!,5,FALSE))))))))))))))))</f>
        <v>#REF!</v>
      </c>
      <c r="C312" s="30" t="e">
        <f>IF(LEFT(G312,3)="ARQ",VLOOKUP(VALUE(RIGHT(G312,3)),#REF!,5,FALSE),IF(LEFT(G312,3)="SCI",VLOOKUP(VALUE(RIGHT(G312,3)),#REF!,5,FALSE),IF(LEFT(G312,3)="SCE",VLOOKUP(VALUE(RIGHT(G312,3)),#REF!,5,FALSE),IF(LEFT(G312,3)="EST",VLOOKUP(VALUE(RIGHT(G312,3)),#REF!,5,FALSE),IF(LEFT(G312,3)="HID",VLOOKUP(VALUE(RIGHT(G312,3)),#REF!,5,FALSE),IF(LEFT(G312,3)="INC",VLOOKUP(VALUE(RIGHT(G312,3)),#REF!,5,FALSE),IF(LEFT(G312,3)="ELE",VLOOKUP(VALUE(RIGHT(G312,3)),#REF!,5,FALSE),IF(LEFT(G312,3)="CAB",VLOOKUP(VALUE(RIGHT(G312,3)),'ADM-COMP'!B:J,5,FALSE),IF(LEFT(G312,3)="SEG",VLOOKUP(VALUE(RIGHT(G312,3)),#REF!,5,FALSE),IF(LEFT(G312,3)="CLI",VLOOKUP(VALUE(RIGHT(G312,3)),#REF!,5,FALSE),IF(LEFT(G312,4)="IMPL",VLOOKUP(VALUE(RIGHT(G312,3)),#REF!,5,FALSE),IF(LEFT(G312,4)="SPDA",VLOOKUP(VALUE(RIGHT(G312,3)),'SPDA-COMP'!B:J,5,FALSE),IF(LEFT(G312,4)="SDAI",VLOOKUP(VALUE(RIGHT(G312,3)),#REF!,5,FALSE),IF(LEFT(G312,5)="IMPER",VLOOKUP(VALUE(RIGHT(G312,3)),#REF!,5,FALSE),IF(LEFT(G312,5)="LABOR",VLOOKUP(VALUE(RIGHT(G312,6)),#REF!,6,FALSE))))))))))))))))</f>
        <v>#REF!</v>
      </c>
      <c r="D312" s="74" t="e">
        <f>ROUND(VLOOKUP(A312,#REF!,8,FALSE),2)</f>
        <v>#REF!</v>
      </c>
      <c r="E312" s="74" t="e">
        <f>IF(LEFT(G312,3)="ARQ",VLOOKUP(VALUE(RIGHT(G312,3)),#REF!,9,FALSE),IF(LEFT(G312,3)="SCI",VLOOKUP(VALUE(RIGHT(G312,3)),#REF!,9,FALSE),IF(LEFT(G312,3)="SCE",VLOOKUP(VALUE(RIGHT(G312,3)),#REF!,9,FALSE),IF(LEFT(G312,3)="EST",VLOOKUP(VALUE(RIGHT(G312,3)),#REF!,9,FALSE),IF(LEFT(G312,3)="HID",VLOOKUP(VALUE(RIGHT(G312,3)),#REF!,9,FALSE),IF(LEFT(G312,3)="INC",VLOOKUP(VALUE(RIGHT(G312,3)),#REF!,9,FALSE),IF(LEFT(G312,3)="ELE",VLOOKUP(VALUE(RIGHT(G312,3)),#REF!,9,FALSE),IF(LEFT(G312,3)="CAB",VLOOKUP(VALUE(RIGHT(G312,3)),'ADM-COMP'!B:J,9,FALSE),IF(LEFT(G312,3)="SEG",VLOOKUP(VALUE(RIGHT(G312,3)),#REF!,9,FALSE),IF(LEFT(G312,3)="CLI",VLOOKUP(VALUE(RIGHT(G312,3)),#REF!,9,FALSE),IF(LEFT(G312,4)="IMPL",VLOOKUP(VALUE(RIGHT(G312,3)),#REF!,9,FALSE),IF(LEFT(G312,4)="SPDA",VLOOKUP(VALUE(RIGHT(G312,3)),'SPDA-COMP'!B:J,9,FALSE),IF(LEFT(G312,4)="SDAI",VLOOKUP(VALUE(RIGHT(G312,3)),#REF!,9,FALSE),IF(LEFT(G312,5)="IMPER",VLOOKUP(VALUE(RIGHT(G312,3)),#REF!,9,FALSE),IF(LEFT(G312,5)="LABOR",VLOOKUP(VALUE(RIGHT(G312,6)),#REF!,4,FALSE))))))))))))))))</f>
        <v>#REF!</v>
      </c>
      <c r="F312" s="31" t="e">
        <f t="shared" si="4"/>
        <v>#REF!</v>
      </c>
      <c r="G312" s="84" t="s">
        <v>579</v>
      </c>
      <c r="H312" s="61"/>
    </row>
    <row r="313" spans="1:8" s="62" customFormat="1">
      <c r="A313" s="100" t="s">
        <v>202</v>
      </c>
      <c r="B313" s="29" t="e">
        <f>IF(LEFT(G313,3)="ARQ",VLOOKUP(VALUE(RIGHT(G313,3)),#REF!,4,FALSE),IF(LEFT(G313,3)="SCI",VLOOKUP(VALUE(RIGHT(G313,3)),#REF!,4,FALSE),IF(LEFT(G313,3)="SCE",VLOOKUP(VALUE(RIGHT(G313,3)),#REF!,4,FALSE),IF(LEFT(G313,3)="EST",VLOOKUP(VALUE(RIGHT(G313,3)),#REF!,4,FALSE),IF(LEFT(G313,3)="HID",VLOOKUP(VALUE(RIGHT(G313,3)),#REF!,4,FALSE),IF(LEFT(G313,3)="INC",VLOOKUP(VALUE(RIGHT(G313,3)),#REF!,4,FALSE),IF(LEFT(G313,3)="ELE",VLOOKUP(VALUE(RIGHT(G313,3)),#REF!,4,FALSE),IF(LEFT(G313,3)="CAB",VLOOKUP(VALUE(RIGHT(G313,3)),'ADM-COMP'!B:J,4,FALSE),IF(LEFT(G313,3)="SEG",VLOOKUP(VALUE(RIGHT(G313,3)),#REF!,4,FALSE),IF(LEFT(G313,3)="CLI",VLOOKUP(VALUE(RIGHT(G313,3)),#REF!,4,FALSE),IF(LEFT(G313,4)="IMPL",VLOOKUP(VALUE(RIGHT(G313,3)),#REF!,4,FALSE),IF(LEFT(G313,4)="SPDA",VLOOKUP(VALUE(RIGHT(G313,3)),'SPDA-COMP'!B:J,4,FALSE),IF(LEFT(G313,4)="SDAI",VLOOKUP(VALUE(RIGHT(G313,3)),#REF!,4,FALSE),IF(LEFT(G313,5)="IMPER",VLOOKUP(VALUE(RIGHT(G313,3)),#REF!,4,FALSE),IF(LEFT(G313,5)="LABOR",VLOOKUP(VALUE(RIGHT(G313,6)),#REF!,5,FALSE))))))))))))))))</f>
        <v>#REF!</v>
      </c>
      <c r="C313" s="30" t="e">
        <f>IF(LEFT(G313,3)="ARQ",VLOOKUP(VALUE(RIGHT(G313,3)),#REF!,5,FALSE),IF(LEFT(G313,3)="SCI",VLOOKUP(VALUE(RIGHT(G313,3)),#REF!,5,FALSE),IF(LEFT(G313,3)="SCE",VLOOKUP(VALUE(RIGHT(G313,3)),#REF!,5,FALSE),IF(LEFT(G313,3)="EST",VLOOKUP(VALUE(RIGHT(G313,3)),#REF!,5,FALSE),IF(LEFT(G313,3)="HID",VLOOKUP(VALUE(RIGHT(G313,3)),#REF!,5,FALSE),IF(LEFT(G313,3)="INC",VLOOKUP(VALUE(RIGHT(G313,3)),#REF!,5,FALSE),IF(LEFT(G313,3)="ELE",VLOOKUP(VALUE(RIGHT(G313,3)),#REF!,5,FALSE),IF(LEFT(G313,3)="CAB",VLOOKUP(VALUE(RIGHT(G313,3)),'ADM-COMP'!B:J,5,FALSE),IF(LEFT(G313,3)="SEG",VLOOKUP(VALUE(RIGHT(G313,3)),#REF!,5,FALSE),IF(LEFT(G313,3)="CLI",VLOOKUP(VALUE(RIGHT(G313,3)),#REF!,5,FALSE),IF(LEFT(G313,4)="IMPL",VLOOKUP(VALUE(RIGHT(G313,3)),#REF!,5,FALSE),IF(LEFT(G313,4)="SPDA",VLOOKUP(VALUE(RIGHT(G313,3)),'SPDA-COMP'!B:J,5,FALSE),IF(LEFT(G313,4)="SDAI",VLOOKUP(VALUE(RIGHT(G313,3)),#REF!,5,FALSE),IF(LEFT(G313,5)="IMPER",VLOOKUP(VALUE(RIGHT(G313,3)),#REF!,5,FALSE),IF(LEFT(G313,5)="LABOR",VLOOKUP(VALUE(RIGHT(G313,6)),#REF!,6,FALSE))))))))))))))))</f>
        <v>#REF!</v>
      </c>
      <c r="D313" s="74" t="e">
        <f>ROUND(VLOOKUP(A313,#REF!,8,FALSE),2)</f>
        <v>#REF!</v>
      </c>
      <c r="E313" s="130" t="e">
        <f>IF(LEFT(G313,3)="ARQ",VLOOKUP(VALUE(RIGHT(G313,3)),#REF!,9,FALSE),IF(LEFT(G313,3)="SCI",VLOOKUP(VALUE(RIGHT(G313,3)),#REF!,9,FALSE),IF(LEFT(G313,3)="SCE",VLOOKUP(VALUE(RIGHT(G313,3)),#REF!,9,FALSE),IF(LEFT(G313,3)="EST",VLOOKUP(VALUE(RIGHT(G313,3)),#REF!,9,FALSE),IF(LEFT(G313,3)="HID",VLOOKUP(VALUE(RIGHT(G313,3)),#REF!,9,FALSE),IF(LEFT(G313,3)="INC",VLOOKUP(VALUE(RIGHT(G313,3)),#REF!,9,FALSE),IF(LEFT(G313,3)="ELE",VLOOKUP(VALUE(RIGHT(G313,3)),#REF!,9,FALSE),IF(LEFT(G313,3)="CAB",VLOOKUP(VALUE(RIGHT(G313,3)),'ADM-COMP'!B:J,9,FALSE),IF(LEFT(G313,3)="SEG",VLOOKUP(VALUE(RIGHT(G313,3)),#REF!,9,FALSE),IF(LEFT(G313,3)="CLI",VLOOKUP(VALUE(RIGHT(G313,3)),#REF!,9,FALSE),IF(LEFT(G313,4)="IMPL",VLOOKUP(VALUE(RIGHT(G313,3)),#REF!,9,FALSE),IF(LEFT(G313,4)="SPDA",VLOOKUP(VALUE(RIGHT(G313,3)),'SPDA-COMP'!B:J,9,FALSE),IF(LEFT(G313,4)="SDAI",VLOOKUP(VALUE(RIGHT(G313,3)),#REF!,9,FALSE),IF(LEFT(G313,5)="IMPER",VLOOKUP(VALUE(RIGHT(G313,3)),#REF!,9,FALSE),IF(LEFT(G313,5)="LABOR",VLOOKUP(VALUE(RIGHT(G313,6)),#REF!,4,FALSE))))))))))))))))</f>
        <v>#REF!</v>
      </c>
      <c r="F313" s="31" t="e">
        <f t="shared" si="4"/>
        <v>#REF!</v>
      </c>
      <c r="G313" s="152" t="s">
        <v>1368</v>
      </c>
      <c r="H313" s="61"/>
    </row>
    <row r="314" spans="1:8" s="62" customFormat="1">
      <c r="A314" s="83" t="s">
        <v>593</v>
      </c>
      <c r="B314" s="29" t="e">
        <f>IF(LEFT(G314,3)="ARQ",VLOOKUP(VALUE(RIGHT(G314,3)),#REF!,4,FALSE),IF(LEFT(G314,3)="SCI",VLOOKUP(VALUE(RIGHT(G314,3)),'ADM-COMP'!B:J,4,FALSE),IF(LEFT(G314,3)="SCE",VLOOKUP(VALUE(RIGHT(G314,3)),#REF!,4,FALSE),IF(LEFT(G314,3)="EST",VLOOKUP(VALUE(RIGHT(G314,3)),#REF!,4,FALSE),IF(LEFT(G314,3)="HID",VLOOKUP(VALUE(RIGHT(G314,3)),#REF!,4,FALSE),IF(LEFT(G314,3)="INC",VLOOKUP(VALUE(RIGHT(G314,3)),#REF!,4,FALSE),IF(LEFT(G314,3)="ELE",VLOOKUP(VALUE(RIGHT(G314,3)),#REF!,4,FALSE),IF(LEFT(G314,3)="CAB",VLOOKUP(VALUE(RIGHT(G314,3)),#REF!,4,FALSE),IF(LEFT(G314,3)="SEG",VLOOKUP(VALUE(RIGHT(G314,3)),#REF!,4,FALSE),IF(LEFT(G314,3)="CLI",VLOOKUP(VALUE(RIGHT(G314,3)),#REF!,4,FALSE),IF(LEFT(G314,4)="IMPL",VLOOKUP(VALUE(RIGHT(G314,3)),#REF!,4,FALSE),IF(LEFT(G314,4)="SPDA",VLOOKUP(VALUE(RIGHT(G314,3)),'SPDA-COMP'!B:J,4,FALSE),IF(LEFT(G314,4)="SDAI",VLOOKUP(VALUE(RIGHT(G314,3)),#REF!,4,FALSE),IF(LEFT(G314,5)="CHENF",VLOOKUP(VALUE(RIGHT(G314,3)),#REF!,4,FALSE),IF(LEFT(G314,5)="IMPER",VLOOKUP(VALUE(RIGHT(G314,3)),#REF!,4,FALSE),IF(LEFT(G314,5)="LABOR",VLOOKUP(VALUE(RIGHT(G314,6)),#REF!,5,FALSE)))))))))))))))))</f>
        <v>#REF!</v>
      </c>
      <c r="C314" s="30" t="e">
        <f>IF(LEFT(G314,3)="ARQ",VLOOKUP(VALUE(RIGHT(G314,3)),#REF!,5,FALSE),IF(LEFT(G314,3)="SCI",VLOOKUP(VALUE(RIGHT(G314,3)),'ADM-COMP'!B:J,5,FALSE),IF(LEFT(G314,3)="SCE",VLOOKUP(VALUE(RIGHT(G314,3)),#REF!,5,FALSE),IF(LEFT(G314,3)="EST",VLOOKUP(VALUE(RIGHT(G314,3)),#REF!,5,FALSE),IF(LEFT(G314,3)="HID",VLOOKUP(VALUE(RIGHT(G314,3)),#REF!,5,FALSE),IF(LEFT(G314,3)="INC",VLOOKUP(VALUE(RIGHT(G314,3)),#REF!,5,FALSE),IF(LEFT(G314,3)="ELE",VLOOKUP(VALUE(RIGHT(G314,3)),#REF!,5,FALSE),IF(LEFT(G314,3)="CAB",VLOOKUP(VALUE(RIGHT(G314,3)),#REF!,5,FALSE),IF(LEFT(G314,3)="SEG",VLOOKUP(VALUE(RIGHT(G314,3)),#REF!,5,FALSE),IF(LEFT(G314,3)="CLI",VLOOKUP(VALUE(RIGHT(G314,3)),#REF!,5,FALSE),IF(LEFT(G314,4)="IMPL",VLOOKUP(VALUE(RIGHT(G314,3)),#REF!,5,FALSE),IF(LEFT(G314,4)="SPDA",VLOOKUP(VALUE(RIGHT(G314,3)),'SPDA-COMP'!B:J,5,FALSE),IF(LEFT(G314,4)="SDAI",VLOOKUP(VALUE(RIGHT(G314,3)),#REF!,5,FALSE),IF(LEFT(G314,5)="CHENF",VLOOKUP(VALUE(RIGHT(G314,3)),#REF!,5,FALSE),IF(LEFT(G314,5)="IMPER",VLOOKUP(VALUE(RIGHT(G314,3)),#REF!,5,FALSE),IF(LEFT(G314,5)="LABOR",VLOOKUP(VALUE(RIGHT(G314,6)),#REF!,6,FALSE)))))))))))))))))</f>
        <v>#REF!</v>
      </c>
      <c r="D314" s="74" t="e">
        <f>ROUND(VLOOKUP(A314,#REF!,8,FALSE),2)</f>
        <v>#REF!</v>
      </c>
      <c r="E314" s="74" t="e">
        <f>IF(LEFT(G314,3)="ARQ",VLOOKUP(VALUE(RIGHT(G314,3)),#REF!,9,FALSE),IF(LEFT(G314,3)="SCI",VLOOKUP(VALUE(RIGHT(G314,3)),'ADM-COMP'!B:J,9,FALSE),IF(LEFT(G314,3)="SCE",VLOOKUP(VALUE(RIGHT(G314,3)),#REF!,9,FALSE),IF(LEFT(G314,3)="EST",VLOOKUP(VALUE(RIGHT(G314,3)),#REF!,9,FALSE),IF(LEFT(G314,3)="HID",VLOOKUP(VALUE(RIGHT(G314,3)),#REF!,9,FALSE),IF(LEFT(G314,3)="INC",VLOOKUP(VALUE(RIGHT(G314,3)),#REF!,9,FALSE),IF(LEFT(G314,3)="ELE",VLOOKUP(VALUE(RIGHT(G314,3)),#REF!,9,FALSE),IF(LEFT(G314,3)="CAB",VLOOKUP(VALUE(RIGHT(G314,3)),#REF!,9,FALSE),IF(LEFT(G314,3)="SEG",VLOOKUP(VALUE(RIGHT(G314,3)),#REF!,9,FALSE),IF(LEFT(G314,3)="CLI",VLOOKUP(VALUE(RIGHT(G314,3)),#REF!,9,FALSE),IF(LEFT(G314,4)="IMPL",VLOOKUP(VALUE(RIGHT(G314,3)),#REF!,9,FALSE),IF(LEFT(G314,4)="SPDA",VLOOKUP(VALUE(RIGHT(G314,3)),'SPDA-COMP'!B:J,9,FALSE),IF(LEFT(G314,4)="SDAI",VLOOKUP(VALUE(RIGHT(G314,3)),#REF!,9,FALSE),IF(LEFT(G314,5)="CHENF",VLOOKUP(VALUE(RIGHT(G314,3)),#REF!,9,FALSE),IF(LEFT(G314,5)="IMPER",VLOOKUP(VALUE(RIGHT(G314,3)),#REF!,9,FALSE),IF(LEFT(G314,5)="LABOR",VLOOKUP(VALUE(RIGHT(G314,6)),#REF!,4,FALSE)))))))))))))))))</f>
        <v>#REF!</v>
      </c>
      <c r="F314" s="31" t="e">
        <f t="shared" si="4"/>
        <v>#REF!</v>
      </c>
      <c r="G314" s="84" t="s">
        <v>602</v>
      </c>
      <c r="H314" s="61"/>
    </row>
    <row r="315" spans="1:8" s="62" customFormat="1" ht="102">
      <c r="A315" s="100" t="s">
        <v>138</v>
      </c>
      <c r="B315" s="29" t="e">
        <f>IF(LEFT(G315,3)="ARQ",VLOOKUP(VALUE(RIGHT(G315,3)),#REF!,4,FALSE),IF(LEFT(G315,3)="SCI",VLOOKUP(VALUE(RIGHT(G315,3)),#REF!,4,FALSE),IF(LEFT(G315,3)="SCE",VLOOKUP(VALUE(RIGHT(G315,3)),#REF!,4,FALSE),IF(LEFT(G315,3)="EST",VLOOKUP(VALUE(RIGHT(G315,3)),#REF!,4,FALSE),IF(LEFT(G315,3)="HID",VLOOKUP(VALUE(RIGHT(G315,3)),#REF!,4,FALSE),IF(LEFT(G315,3)="INC",VLOOKUP(VALUE(RIGHT(G315,3)),#REF!,4,FALSE),IF(LEFT(G315,3)="ELE",VLOOKUP(VALUE(RIGHT(G315,3)),#REF!,4,FALSE),IF(LEFT(G315,3)="CAB",VLOOKUP(VALUE(RIGHT(G315,3)),'ADM-COMP'!B:J,4,FALSE),IF(LEFT(G315,3)="SEG",VLOOKUP(VALUE(RIGHT(G315,3)),#REF!,4,FALSE),IF(LEFT(G315,3)="CLI",VLOOKUP(VALUE(RIGHT(G315,3)),#REF!,4,FALSE),IF(LEFT(G315,4)="IMPL",VLOOKUP(VALUE(RIGHT(G315,3)),#REF!,4,FALSE),IF(LEFT(G315,4)="SPDA",VLOOKUP(VALUE(RIGHT(G315,3)),'SPDA-COMP'!B:J,4,FALSE),IF(LEFT(G315,4)="SDAI",VLOOKUP(VALUE(RIGHT(G315,3)),#REF!,4,FALSE),IF(LEFT(G315,5)="IMPER",VLOOKUP(VALUE(RIGHT(G315,3)),#REF!,4,FALSE),IF(LEFT(G315,5)="LABOR",VLOOKUP(VALUE(RIGHT(G315,6)),#REF!,5,FALSE))))))))))))))))</f>
        <v>#REF!</v>
      </c>
      <c r="C315" s="30" t="e">
        <f>IF(LEFT(G315,3)="ARQ",VLOOKUP(VALUE(RIGHT(G315,3)),#REF!,5,FALSE),IF(LEFT(G315,3)="SCI",VLOOKUP(VALUE(RIGHT(G315,3)),#REF!,5,FALSE),IF(LEFT(G315,3)="SCE",VLOOKUP(VALUE(RIGHT(G315,3)),#REF!,5,FALSE),IF(LEFT(G315,3)="EST",VLOOKUP(VALUE(RIGHT(G315,3)),#REF!,5,FALSE),IF(LEFT(G315,3)="HID",VLOOKUP(VALUE(RIGHT(G315,3)),#REF!,5,FALSE),IF(LEFT(G315,3)="INC",VLOOKUP(VALUE(RIGHT(G315,3)),#REF!,5,FALSE),IF(LEFT(G315,3)="ELE",VLOOKUP(VALUE(RIGHT(G315,3)),#REF!,5,FALSE),IF(LEFT(G315,3)="CAB",VLOOKUP(VALUE(RIGHT(G315,3)),'ADM-COMP'!B:J,5,FALSE),IF(LEFT(G315,3)="SEG",VLOOKUP(VALUE(RIGHT(G315,3)),#REF!,5,FALSE),IF(LEFT(G315,3)="CLI",VLOOKUP(VALUE(RIGHT(G315,3)),#REF!,5,FALSE),IF(LEFT(G315,4)="IMPL",VLOOKUP(VALUE(RIGHT(G315,3)),#REF!,5,FALSE),IF(LEFT(G315,4)="SPDA",VLOOKUP(VALUE(RIGHT(G315,3)),'SPDA-COMP'!B:J,5,FALSE),IF(LEFT(G315,4)="SDAI",VLOOKUP(VALUE(RIGHT(G315,3)),#REF!,5,FALSE),IF(LEFT(G315,5)="IMPER",VLOOKUP(VALUE(RIGHT(G315,3)),#REF!,5,FALSE),IF(LEFT(G315,5)="LABOR",VLOOKUP(VALUE(RIGHT(G315,6)),#REF!,6,FALSE))))))))))))))))</f>
        <v>#REF!</v>
      </c>
      <c r="D315" s="74" t="e">
        <f>ROUND(VLOOKUP(A315,#REF!,8,FALSE),2)</f>
        <v>#REF!</v>
      </c>
      <c r="E315" s="74" t="e">
        <f>IF(LEFT(G315,3)="ARQ",VLOOKUP(VALUE(RIGHT(G315,3)),#REF!,9,FALSE),IF(LEFT(G315,3)="SCI",VLOOKUP(VALUE(RIGHT(G315,3)),#REF!,9,FALSE),IF(LEFT(G315,3)="SCE",VLOOKUP(VALUE(RIGHT(G315,3)),#REF!,9,FALSE),IF(LEFT(G315,3)="EST",VLOOKUP(VALUE(RIGHT(G315,3)),#REF!,9,FALSE),IF(LEFT(G315,3)="HID",VLOOKUP(VALUE(RIGHT(G315,3)),#REF!,9,FALSE),IF(LEFT(G315,3)="INC",VLOOKUP(VALUE(RIGHT(G315,3)),#REF!,9,FALSE),IF(LEFT(G315,3)="ELE",VLOOKUP(VALUE(RIGHT(G315,3)),#REF!,9,FALSE),IF(LEFT(G315,3)="CAB",VLOOKUP(VALUE(RIGHT(G315,3)),'ADM-COMP'!B:J,9,FALSE),IF(LEFT(G315,3)="SEG",VLOOKUP(VALUE(RIGHT(G315,3)),#REF!,9,FALSE),IF(LEFT(G315,3)="CLI",VLOOKUP(VALUE(RIGHT(G315,3)),#REF!,9,FALSE),IF(LEFT(G315,4)="IMPL",VLOOKUP(VALUE(RIGHT(G315,3)),#REF!,9,FALSE),IF(LEFT(G315,4)="SPDA",VLOOKUP(VALUE(RIGHT(G315,3)),'SPDA-COMP'!B:J,9,FALSE),IF(LEFT(G315,4)="SDAI",VLOOKUP(VALUE(RIGHT(G315,3)),#REF!,9,FALSE),IF(LEFT(G315,5)="IMPER",VLOOKUP(VALUE(RIGHT(G315,3)),#REF!,9,FALSE),IF(LEFT(G315,5)="LABOR",VLOOKUP(VALUE(RIGHT(G315,6)),#REF!,4,FALSE))))))))))))))))</f>
        <v>#REF!</v>
      </c>
      <c r="F315" s="31" t="e">
        <f t="shared" si="4"/>
        <v>#REF!</v>
      </c>
      <c r="G315" s="152" t="s">
        <v>430</v>
      </c>
      <c r="H315" s="61"/>
    </row>
    <row r="316" spans="1:8" s="62" customFormat="1">
      <c r="A316" s="85" t="s">
        <v>877</v>
      </c>
      <c r="B316" s="29" t="e">
        <f>IF(LEFT(G316,3)="ARQ",VLOOKUP(VALUE(RIGHT(G316,3)),#REF!,4,FALSE),IF(LEFT(G316,3)="SCI",VLOOKUP(VALUE(RIGHT(G316,3)),#REF!,4,FALSE),IF(LEFT(G316,3)="SCE",VLOOKUP(VALUE(RIGHT(G316,3)),#REF!,4,FALSE),IF(LEFT(G316,3)="EST",VLOOKUP(VALUE(RIGHT(G316,3)),#REF!,4,FALSE),IF(LEFT(G316,3)="HID",VLOOKUP(VALUE(RIGHT(G316,3)),#REF!,4,FALSE),IF(LEFT(G316,3)="INC",VLOOKUP(VALUE(RIGHT(G316,3)),#REF!,4,FALSE),IF(LEFT(G316,3)="ELE",VLOOKUP(VALUE(RIGHT(G316,3)),#REF!,4,FALSE),IF(LEFT(G316,3)="CAB",VLOOKUP(VALUE(RIGHT(G316,3)),'ADM-COMP'!B:J,4,FALSE),IF(LEFT(G316,3)="SEG",VLOOKUP(VALUE(RIGHT(G316,3)),#REF!,4,FALSE),IF(LEFT(G316,3)="CLI",VLOOKUP(VALUE(RIGHT(G316,3)),#REF!,4,FALSE),IF(LEFT(G316,4)="IMPL",VLOOKUP(VALUE(RIGHT(G316,3)),#REF!,4,FALSE),IF(LEFT(G316,4)="SPDA",VLOOKUP(VALUE(RIGHT(G316,3)),'SPDA-COMP'!B:J,4,FALSE),IF(LEFT(G316,4)="SDAI",VLOOKUP(VALUE(RIGHT(G316,3)),#REF!,4,FALSE),IF(LEFT(G316,5)="IMPER",VLOOKUP(VALUE(RIGHT(G316,3)),#REF!,4,FALSE),IF(LEFT(G316,5)="LABOR",VLOOKUP(VALUE(RIGHT(G316,6)),#REF!,5,FALSE))))))))))))))))</f>
        <v>#REF!</v>
      </c>
      <c r="C316" s="30" t="e">
        <f>IF(LEFT(G316,3)="ARQ",VLOOKUP(VALUE(RIGHT(G316,3)),#REF!,5,FALSE),IF(LEFT(G316,3)="SCI",VLOOKUP(VALUE(RIGHT(G316,3)),#REF!,5,FALSE),IF(LEFT(G316,3)="SCE",VLOOKUP(VALUE(RIGHT(G316,3)),#REF!,5,FALSE),IF(LEFT(G316,3)="EST",VLOOKUP(VALUE(RIGHT(G316,3)),#REF!,5,FALSE),IF(LEFT(G316,3)="HID",VLOOKUP(VALUE(RIGHT(G316,3)),#REF!,5,FALSE),IF(LEFT(G316,3)="INC",VLOOKUP(VALUE(RIGHT(G316,3)),#REF!,5,FALSE),IF(LEFT(G316,3)="ELE",VLOOKUP(VALUE(RIGHT(G316,3)),#REF!,5,FALSE),IF(LEFT(G316,3)="CAB",VLOOKUP(VALUE(RIGHT(G316,3)),'ADM-COMP'!B:J,5,FALSE),IF(LEFT(G316,3)="SEG",VLOOKUP(VALUE(RIGHT(G316,3)),#REF!,5,FALSE),IF(LEFT(G316,3)="CLI",VLOOKUP(VALUE(RIGHT(G316,3)),#REF!,5,FALSE),IF(LEFT(G316,4)="IMPL",VLOOKUP(VALUE(RIGHT(G316,3)),#REF!,5,FALSE),IF(LEFT(G316,4)="SPDA",VLOOKUP(VALUE(RIGHT(G316,3)),'SPDA-COMP'!B:J,5,FALSE),IF(LEFT(G316,4)="SDAI",VLOOKUP(VALUE(RIGHT(G316,3)),#REF!,5,FALSE),IF(LEFT(G316,5)="IMPER",VLOOKUP(VALUE(RIGHT(G316,3)),#REF!,5,FALSE),IF(LEFT(G316,5)="LABOR",VLOOKUP(VALUE(RIGHT(G316,6)),#REF!,6,FALSE))))))))))))))))</f>
        <v>#REF!</v>
      </c>
      <c r="D316" s="74" t="e">
        <f>ROUND(VLOOKUP(A316,#REF!,8,FALSE),2)</f>
        <v>#REF!</v>
      </c>
      <c r="E316" s="74" t="e">
        <f>IF(LEFT(G316,3)="ARQ",VLOOKUP(VALUE(RIGHT(G316,3)),#REF!,9,FALSE),IF(LEFT(G316,3)="SCI",VLOOKUP(VALUE(RIGHT(G316,3)),#REF!,9,FALSE),IF(LEFT(G316,3)="SCE",VLOOKUP(VALUE(RIGHT(G316,3)),#REF!,9,FALSE),IF(LEFT(G316,3)="EST",VLOOKUP(VALUE(RIGHT(G316,3)),#REF!,9,FALSE),IF(LEFT(G316,3)="HID",VLOOKUP(VALUE(RIGHT(G316,3)),#REF!,9,FALSE),IF(LEFT(G316,3)="INC",VLOOKUP(VALUE(RIGHT(G316,3)),#REF!,9,FALSE),IF(LEFT(G316,3)="ELE",VLOOKUP(VALUE(RIGHT(G316,3)),#REF!,9,FALSE),IF(LEFT(G316,3)="CAB",VLOOKUP(VALUE(RIGHT(G316,3)),'ADM-COMP'!B:J,9,FALSE),IF(LEFT(G316,3)="SEG",VLOOKUP(VALUE(RIGHT(G316,3)),#REF!,9,FALSE),IF(LEFT(G316,3)="CLI",VLOOKUP(VALUE(RIGHT(G316,3)),#REF!,9,FALSE),IF(LEFT(G316,4)="IMPL",VLOOKUP(VALUE(RIGHT(G316,3)),#REF!,9,FALSE),IF(LEFT(G316,4)="SPDA",VLOOKUP(VALUE(RIGHT(G316,3)),'SPDA-COMP'!B:J,9,FALSE),IF(LEFT(G316,4)="SDAI",VLOOKUP(VALUE(RIGHT(G316,3)),#REF!,9,FALSE),IF(LEFT(G316,5)="IMPER",VLOOKUP(VALUE(RIGHT(G316,3)),#REF!,9,FALSE),IF(LEFT(G316,5)="LABOR",VLOOKUP(VALUE(RIGHT(G316,6)),#REF!,4,FALSE))))))))))))))))</f>
        <v>#REF!</v>
      </c>
      <c r="F316" s="31" t="e">
        <f t="shared" si="4"/>
        <v>#REF!</v>
      </c>
      <c r="G316" s="84" t="s">
        <v>951</v>
      </c>
      <c r="H316" s="61"/>
    </row>
    <row r="317" spans="1:8" s="62" customFormat="1">
      <c r="A317" s="37" t="s">
        <v>1326</v>
      </c>
      <c r="B317" s="29" t="e">
        <f>IF(LEFT(G317,3)="ARQ",VLOOKUP(VALUE(RIGHT(G317,3)),#REF!,4,FALSE),IF(LEFT(G317,3)="SCI",VLOOKUP(VALUE(RIGHT(G317,3)),#REF!,4,FALSE),IF(LEFT(G317,3)="SCE",VLOOKUP(VALUE(RIGHT(G317,3)),#REF!,4,FALSE),IF(LEFT(G317,3)="EST",VLOOKUP(VALUE(RIGHT(G317,3)),#REF!,4,FALSE),IF(LEFT(G317,3)="HID",VLOOKUP(VALUE(RIGHT(G317,3)),#REF!,4,FALSE),IF(LEFT(G317,3)="INC",VLOOKUP(VALUE(RIGHT(G317,3)),#REF!,4,FALSE),IF(LEFT(G317,3)="ELE",VLOOKUP(VALUE(RIGHT(G317,3)),#REF!,4,FALSE),IF(LEFT(G317,3)="CAB",VLOOKUP(VALUE(RIGHT(G317,3)),'ADM-COMP'!B:J,4,FALSE),IF(LEFT(G317,3)="SEG",VLOOKUP(VALUE(RIGHT(G317,3)),#REF!,4,FALSE),IF(LEFT(G317,3)="CLI",VLOOKUP(VALUE(RIGHT(G317,3)),#REF!,4,FALSE),IF(LEFT(G317,4)="IMPL",VLOOKUP(VALUE(RIGHT(G317,3)),#REF!,4,FALSE),IF(LEFT(G317,4)="SPDA",VLOOKUP(VALUE(RIGHT(G317,3)),'SPDA-COMP'!B:J,4,FALSE),IF(LEFT(G317,4)="SDAI",VLOOKUP(VALUE(RIGHT(G317,3)),#REF!,4,FALSE),IF(LEFT(G317,5)="IMPER",VLOOKUP(VALUE(RIGHT(G317,3)),#REF!,4,FALSE),IF(LEFT(G317,5)="LABOR",VLOOKUP(VALUE(RIGHT(G317,6)),#REF!,5,FALSE))))))))))))))))</f>
        <v>#REF!</v>
      </c>
      <c r="C317" s="30" t="e">
        <f>IF(LEFT(G317,3)="ARQ",VLOOKUP(VALUE(RIGHT(G317,3)),#REF!,5,FALSE),IF(LEFT(G317,3)="SCI",VLOOKUP(VALUE(RIGHT(G317,3)),#REF!,5,FALSE),IF(LEFT(G317,3)="SCE",VLOOKUP(VALUE(RIGHT(G317,3)),#REF!,5,FALSE),IF(LEFT(G317,3)="EST",VLOOKUP(VALUE(RIGHT(G317,3)),#REF!,5,FALSE),IF(LEFT(G317,3)="HID",VLOOKUP(VALUE(RIGHT(G317,3)),#REF!,5,FALSE),IF(LEFT(G317,3)="INC",VLOOKUP(VALUE(RIGHT(G317,3)),#REF!,5,FALSE),IF(LEFT(G317,3)="ELE",VLOOKUP(VALUE(RIGHT(G317,3)),#REF!,5,FALSE),IF(LEFT(G317,3)="CAB",VLOOKUP(VALUE(RIGHT(G317,3)),'ADM-COMP'!B:J,5,FALSE),IF(LEFT(G317,3)="SEG",VLOOKUP(VALUE(RIGHT(G317,3)),#REF!,5,FALSE),IF(LEFT(G317,3)="CLI",VLOOKUP(VALUE(RIGHT(G317,3)),#REF!,5,FALSE),IF(LEFT(G317,4)="IMPL",VLOOKUP(VALUE(RIGHT(G317,3)),#REF!,5,FALSE),IF(LEFT(G317,4)="SPDA",VLOOKUP(VALUE(RIGHT(G317,3)),'SPDA-COMP'!B:J,5,FALSE),IF(LEFT(G317,4)="SDAI",VLOOKUP(VALUE(RIGHT(G317,3)),#REF!,5,FALSE),IF(LEFT(G317,5)="IMPER",VLOOKUP(VALUE(RIGHT(G317,3)),#REF!,5,FALSE),IF(LEFT(G317,5)="LABOR",VLOOKUP(VALUE(RIGHT(G317,6)),#REF!,6,FALSE))))))))))))))))</f>
        <v>#REF!</v>
      </c>
      <c r="D317" s="74" t="e">
        <f>ROUND(VLOOKUP(A317,#REF!,8,FALSE),2)</f>
        <v>#REF!</v>
      </c>
      <c r="E317" s="74" t="e">
        <f>IF(LEFT(G317,3)="ARQ",VLOOKUP(VALUE(RIGHT(G317,3)),#REF!,9,FALSE),IF(LEFT(G317,3)="SCI",VLOOKUP(VALUE(RIGHT(G317,3)),#REF!,9,FALSE),IF(LEFT(G317,3)="SCE",VLOOKUP(VALUE(RIGHT(G317,3)),#REF!,9,FALSE),IF(LEFT(G317,3)="EST",VLOOKUP(VALUE(RIGHT(G317,3)),#REF!,9,FALSE),IF(LEFT(G317,3)="HID",VLOOKUP(VALUE(RIGHT(G317,3)),#REF!,9,FALSE),IF(LEFT(G317,3)="INC",VLOOKUP(VALUE(RIGHT(G317,3)),#REF!,9,FALSE),IF(LEFT(G317,3)="ELE",VLOOKUP(VALUE(RIGHT(G317,3)),#REF!,9,FALSE),IF(LEFT(G317,3)="CAB",VLOOKUP(VALUE(RIGHT(G317,3)),'ADM-COMP'!B:J,9,FALSE),IF(LEFT(G317,3)="SEG",VLOOKUP(VALUE(RIGHT(G317,3)),#REF!,9,FALSE),IF(LEFT(G317,3)="CLI",VLOOKUP(VALUE(RIGHT(G317,3)),#REF!,9,FALSE),IF(LEFT(G317,4)="IMPL",VLOOKUP(VALUE(RIGHT(G317,3)),#REF!,9,FALSE),IF(LEFT(G317,4)="SPDA",VLOOKUP(VALUE(RIGHT(G317,3)),'SPDA-COMP'!B:J,9,FALSE),IF(LEFT(G317,4)="SDAI",VLOOKUP(VALUE(RIGHT(G317,3)),#REF!,9,FALSE),IF(LEFT(G317,5)="IMPER",VLOOKUP(VALUE(RIGHT(G317,3)),#REF!,9,FALSE),IF(LEFT(G317,5)="LABOR",VLOOKUP(VALUE(RIGHT(G317,6)),#REF!,4,FALSE))))))))))))))))</f>
        <v>#REF!</v>
      </c>
      <c r="F317" s="31" t="e">
        <f t="shared" si="4"/>
        <v>#REF!</v>
      </c>
      <c r="G317" s="152" t="s">
        <v>1327</v>
      </c>
      <c r="H317" s="61"/>
    </row>
    <row r="318" spans="1:8" s="62" customFormat="1" ht="25.5">
      <c r="A318" s="85" t="s">
        <v>880</v>
      </c>
      <c r="B318" s="29" t="e">
        <f>IF(LEFT(G318,3)="ARQ",VLOOKUP(VALUE(RIGHT(G318,3)),#REF!,4,FALSE),IF(LEFT(G318,3)="SCI",VLOOKUP(VALUE(RIGHT(G318,3)),#REF!,4,FALSE),IF(LEFT(G318,3)="SCE",VLOOKUP(VALUE(RIGHT(G318,3)),#REF!,4,FALSE),IF(LEFT(G318,3)="EST",VLOOKUP(VALUE(RIGHT(G318,3)),#REF!,4,FALSE),IF(LEFT(G318,3)="HID",VLOOKUP(VALUE(RIGHT(G318,3)),#REF!,4,FALSE),IF(LEFT(G318,3)="INC",VLOOKUP(VALUE(RIGHT(G318,3)),#REF!,4,FALSE),IF(LEFT(G318,3)="ELE",VLOOKUP(VALUE(RIGHT(G318,3)),#REF!,4,FALSE),IF(LEFT(G318,3)="CAB",VLOOKUP(VALUE(RIGHT(G318,3)),'ADM-COMP'!B:J,4,FALSE),IF(LEFT(G318,3)="SEG",VLOOKUP(VALUE(RIGHT(G318,3)),#REF!,4,FALSE),IF(LEFT(G318,3)="CLI",VLOOKUP(VALUE(RIGHT(G318,3)),#REF!,4,FALSE),IF(LEFT(G318,4)="IMPL",VLOOKUP(VALUE(RIGHT(G318,3)),#REF!,4,FALSE),IF(LEFT(G318,4)="SPDA",VLOOKUP(VALUE(RIGHT(G318,3)),'SPDA-COMP'!B:J,4,FALSE),IF(LEFT(G318,4)="SDAI",VLOOKUP(VALUE(RIGHT(G318,3)),#REF!,4,FALSE),IF(LEFT(G318,5)="IMPER",VLOOKUP(VALUE(RIGHT(G318,3)),#REF!,4,FALSE),IF(LEFT(G318,5)="LABOR",VLOOKUP(VALUE(RIGHT(G318,6)),#REF!,5,FALSE))))))))))))))))</f>
        <v>#REF!</v>
      </c>
      <c r="C318" s="30" t="e">
        <f>IF(LEFT(G318,3)="ARQ",VLOOKUP(VALUE(RIGHT(G318,3)),#REF!,5,FALSE),IF(LEFT(G318,3)="SCI",VLOOKUP(VALUE(RIGHT(G318,3)),#REF!,5,FALSE),IF(LEFT(G318,3)="SCE",VLOOKUP(VALUE(RIGHT(G318,3)),#REF!,5,FALSE),IF(LEFT(G318,3)="EST",VLOOKUP(VALUE(RIGHT(G318,3)),#REF!,5,FALSE),IF(LEFT(G318,3)="HID",VLOOKUP(VALUE(RIGHT(G318,3)),#REF!,5,FALSE),IF(LEFT(G318,3)="INC",VLOOKUP(VALUE(RIGHT(G318,3)),#REF!,5,FALSE),IF(LEFT(G318,3)="ELE",VLOOKUP(VALUE(RIGHT(G318,3)),#REF!,5,FALSE),IF(LEFT(G318,3)="CAB",VLOOKUP(VALUE(RIGHT(G318,3)),'ADM-COMP'!B:J,5,FALSE),IF(LEFT(G318,3)="SEG",VLOOKUP(VALUE(RIGHT(G318,3)),#REF!,5,FALSE),IF(LEFT(G318,3)="CLI",VLOOKUP(VALUE(RIGHT(G318,3)),#REF!,5,FALSE),IF(LEFT(G318,4)="IMPL",VLOOKUP(VALUE(RIGHT(G318,3)),#REF!,5,FALSE),IF(LEFT(G318,4)="SPDA",VLOOKUP(VALUE(RIGHT(G318,3)),'SPDA-COMP'!B:J,5,FALSE),IF(LEFT(G318,4)="SDAI",VLOOKUP(VALUE(RIGHT(G318,3)),#REF!,5,FALSE),IF(LEFT(G318,5)="IMPER",VLOOKUP(VALUE(RIGHT(G318,3)),#REF!,5,FALSE),IF(LEFT(G318,5)="LABOR",VLOOKUP(VALUE(RIGHT(G318,6)),#REF!,6,FALSE))))))))))))))))</f>
        <v>#REF!</v>
      </c>
      <c r="D318" s="74" t="e">
        <f>ROUND(VLOOKUP(A318,#REF!,8,FALSE),2)</f>
        <v>#REF!</v>
      </c>
      <c r="E318" s="74" t="e">
        <f>IF(LEFT(G318,3)="ARQ",VLOOKUP(VALUE(RIGHT(G318,3)),#REF!,9,FALSE),IF(LEFT(G318,3)="SCI",VLOOKUP(VALUE(RIGHT(G318,3)),#REF!,9,FALSE),IF(LEFT(G318,3)="SCE",VLOOKUP(VALUE(RIGHT(G318,3)),#REF!,9,FALSE),IF(LEFT(G318,3)="EST",VLOOKUP(VALUE(RIGHT(G318,3)),#REF!,9,FALSE),IF(LEFT(G318,3)="HID",VLOOKUP(VALUE(RIGHT(G318,3)),#REF!,9,FALSE),IF(LEFT(G318,3)="INC",VLOOKUP(VALUE(RIGHT(G318,3)),#REF!,9,FALSE),IF(LEFT(G318,3)="ELE",VLOOKUP(VALUE(RIGHT(G318,3)),#REF!,9,FALSE),IF(LEFT(G318,3)="CAB",VLOOKUP(VALUE(RIGHT(G318,3)),'ADM-COMP'!B:J,9,FALSE),IF(LEFT(G318,3)="SEG",VLOOKUP(VALUE(RIGHT(G318,3)),#REF!,9,FALSE),IF(LEFT(G318,3)="CLI",VLOOKUP(VALUE(RIGHT(G318,3)),#REF!,9,FALSE),IF(LEFT(G318,4)="IMPL",VLOOKUP(VALUE(RIGHT(G318,3)),#REF!,9,FALSE),IF(LEFT(G318,4)="SPDA",VLOOKUP(VALUE(RIGHT(G318,3)),'SPDA-COMP'!B:J,9,FALSE),IF(LEFT(G318,4)="SDAI",VLOOKUP(VALUE(RIGHT(G318,3)),#REF!,9,FALSE),IF(LEFT(G318,5)="IMPER",VLOOKUP(VALUE(RIGHT(G318,3)),#REF!,9,FALSE),IF(LEFT(G318,5)="LABOR",VLOOKUP(VALUE(RIGHT(G318,6)),#REF!,4,FALSE))))))))))))))))</f>
        <v>#REF!</v>
      </c>
      <c r="F318" s="31" t="e">
        <f t="shared" si="4"/>
        <v>#REF!</v>
      </c>
      <c r="G318" s="84" t="s">
        <v>954</v>
      </c>
      <c r="H318" s="61"/>
    </row>
    <row r="319" spans="1:8" s="62" customFormat="1">
      <c r="A319" s="85" t="s">
        <v>862</v>
      </c>
      <c r="B319" s="29" t="e">
        <f>IF(LEFT(G319,3)="ARQ",VLOOKUP(VALUE(RIGHT(G319,3)),#REF!,4,FALSE),IF(LEFT(G319,3)="SCI",VLOOKUP(VALUE(RIGHT(G319,3)),#REF!,4,FALSE),IF(LEFT(G319,3)="SCE",VLOOKUP(VALUE(RIGHT(G319,3)),#REF!,4,FALSE),IF(LEFT(G319,3)="EST",VLOOKUP(VALUE(RIGHT(G319,3)),#REF!,4,FALSE),IF(LEFT(G319,3)="HID",VLOOKUP(VALUE(RIGHT(G319,3)),#REF!,4,FALSE),IF(LEFT(G319,3)="INC",VLOOKUP(VALUE(RIGHT(G319,3)),#REF!,4,FALSE),IF(LEFT(G319,3)="ELE",VLOOKUP(VALUE(RIGHT(G319,3)),#REF!,4,FALSE),IF(LEFT(G319,3)="CAB",VLOOKUP(VALUE(RIGHT(G319,3)),'ADM-COMP'!B:J,4,FALSE),IF(LEFT(G319,3)="SEG",VLOOKUP(VALUE(RIGHT(G319,3)),#REF!,4,FALSE),IF(LEFT(G319,3)="CLI",VLOOKUP(VALUE(RIGHT(G319,3)),#REF!,4,FALSE),IF(LEFT(G319,4)="IMPL",VLOOKUP(VALUE(RIGHT(G319,3)),#REF!,4,FALSE),IF(LEFT(G319,4)="SPDA",VLOOKUP(VALUE(RIGHT(G319,3)),'SPDA-COMP'!B:J,4,FALSE),IF(LEFT(G319,4)="SDAI",VLOOKUP(VALUE(RIGHT(G319,3)),#REF!,4,FALSE),IF(LEFT(G319,5)="IMPER",VLOOKUP(VALUE(RIGHT(G319,3)),#REF!,4,FALSE),IF(LEFT(G319,5)="LABOR",VLOOKUP(VALUE(RIGHT(G319,6)),#REF!,5,FALSE))))))))))))))))</f>
        <v>#REF!</v>
      </c>
      <c r="C319" s="30" t="e">
        <f>IF(LEFT(G319,3)="ARQ",VLOOKUP(VALUE(RIGHT(G319,3)),#REF!,5,FALSE),IF(LEFT(G319,3)="SCI",VLOOKUP(VALUE(RIGHT(G319,3)),#REF!,5,FALSE),IF(LEFT(G319,3)="SCE",VLOOKUP(VALUE(RIGHT(G319,3)),#REF!,5,FALSE),IF(LEFT(G319,3)="EST",VLOOKUP(VALUE(RIGHT(G319,3)),#REF!,5,FALSE),IF(LEFT(G319,3)="HID",VLOOKUP(VALUE(RIGHT(G319,3)),#REF!,5,FALSE),IF(LEFT(G319,3)="INC",VLOOKUP(VALUE(RIGHT(G319,3)),#REF!,5,FALSE),IF(LEFT(G319,3)="ELE",VLOOKUP(VALUE(RIGHT(G319,3)),#REF!,5,FALSE),IF(LEFT(G319,3)="CAB",VLOOKUP(VALUE(RIGHT(G319,3)),'ADM-COMP'!B:J,5,FALSE),IF(LEFT(G319,3)="SEG",VLOOKUP(VALUE(RIGHT(G319,3)),#REF!,5,FALSE),IF(LEFT(G319,3)="CLI",VLOOKUP(VALUE(RIGHT(G319,3)),#REF!,5,FALSE),IF(LEFT(G319,4)="IMPL",VLOOKUP(VALUE(RIGHT(G319,3)),#REF!,5,FALSE),IF(LEFT(G319,4)="SPDA",VLOOKUP(VALUE(RIGHT(G319,3)),'SPDA-COMP'!B:J,5,FALSE),IF(LEFT(G319,4)="SDAI",VLOOKUP(VALUE(RIGHT(G319,3)),#REF!,5,FALSE),IF(LEFT(G319,5)="IMPER",VLOOKUP(VALUE(RIGHT(G319,3)),#REF!,5,FALSE),IF(LEFT(G319,5)="LABOR",VLOOKUP(VALUE(RIGHT(G319,6)),#REF!,6,FALSE))))))))))))))))</f>
        <v>#REF!</v>
      </c>
      <c r="D319" s="74" t="e">
        <f>ROUND(VLOOKUP(A319,#REF!,8,FALSE),2)</f>
        <v>#REF!</v>
      </c>
      <c r="E319" s="74" t="e">
        <f>IF(LEFT(G319,3)="ARQ",VLOOKUP(VALUE(RIGHT(G319,3)),#REF!,9,FALSE),IF(LEFT(G319,3)="SCI",VLOOKUP(VALUE(RIGHT(G319,3)),#REF!,9,FALSE),IF(LEFT(G319,3)="SCE",VLOOKUP(VALUE(RIGHT(G319,3)),#REF!,9,FALSE),IF(LEFT(G319,3)="EST",VLOOKUP(VALUE(RIGHT(G319,3)),#REF!,9,FALSE),IF(LEFT(G319,3)="HID",VLOOKUP(VALUE(RIGHT(G319,3)),#REF!,9,FALSE),IF(LEFT(G319,3)="INC",VLOOKUP(VALUE(RIGHT(G319,3)),#REF!,9,FALSE),IF(LEFT(G319,3)="ELE",VLOOKUP(VALUE(RIGHT(G319,3)),#REF!,9,FALSE),IF(LEFT(G319,3)="CAB",VLOOKUP(VALUE(RIGHT(G319,3)),'ADM-COMP'!B:J,9,FALSE),IF(LEFT(G319,3)="SEG",VLOOKUP(VALUE(RIGHT(G319,3)),#REF!,9,FALSE),IF(LEFT(G319,3)="CLI",VLOOKUP(VALUE(RIGHT(G319,3)),#REF!,9,FALSE),IF(LEFT(G319,4)="IMPL",VLOOKUP(VALUE(RIGHT(G319,3)),#REF!,9,FALSE),IF(LEFT(G319,4)="SPDA",VLOOKUP(VALUE(RIGHT(G319,3)),'SPDA-COMP'!B:J,9,FALSE),IF(LEFT(G319,4)="SDAI",VLOOKUP(VALUE(RIGHT(G319,3)),#REF!,9,FALSE),IF(LEFT(G319,5)="IMPER",VLOOKUP(VALUE(RIGHT(G319,3)),#REF!,9,FALSE),IF(LEFT(G319,5)="LABOR",VLOOKUP(VALUE(RIGHT(G319,6)),#REF!,4,FALSE))))))))))))))))</f>
        <v>#REF!</v>
      </c>
      <c r="F319" s="31" t="e">
        <f t="shared" si="4"/>
        <v>#REF!</v>
      </c>
      <c r="G319" s="84" t="s">
        <v>942</v>
      </c>
      <c r="H319" s="61"/>
    </row>
    <row r="320" spans="1:8" s="62" customFormat="1">
      <c r="A320" s="85" t="s">
        <v>891</v>
      </c>
      <c r="B320" s="29" t="e">
        <f>IF(LEFT(G320,3)="ARQ",VLOOKUP(VALUE(RIGHT(G320,3)),#REF!,4,FALSE),IF(LEFT(G320,3)="SCI",VLOOKUP(VALUE(RIGHT(G320,3)),#REF!,4,FALSE),IF(LEFT(G320,3)="SCE",VLOOKUP(VALUE(RIGHT(G320,3)),#REF!,4,FALSE),IF(LEFT(G320,3)="EST",VLOOKUP(VALUE(RIGHT(G320,3)),#REF!,4,FALSE),IF(LEFT(G320,3)="HID",VLOOKUP(VALUE(RIGHT(G320,3)),#REF!,4,FALSE),IF(LEFT(G320,3)="INC",VLOOKUP(VALUE(RIGHT(G320,3)),#REF!,4,FALSE),IF(LEFT(G320,3)="ELE",VLOOKUP(VALUE(RIGHT(G320,3)),#REF!,4,FALSE),IF(LEFT(G320,3)="CAB",VLOOKUP(VALUE(RIGHT(G320,3)),'ADM-COMP'!B:J,4,FALSE),IF(LEFT(G320,3)="SEG",VLOOKUP(VALUE(RIGHT(G320,3)),#REF!,4,FALSE),IF(LEFT(G320,3)="CLI",VLOOKUP(VALUE(RIGHT(G320,3)),#REF!,4,FALSE),IF(LEFT(G320,4)="IMPL",VLOOKUP(VALUE(RIGHT(G320,3)),#REF!,4,FALSE),IF(LEFT(G320,4)="SPDA",VLOOKUP(VALUE(RIGHT(G320,3)),'SPDA-COMP'!B:J,4,FALSE),IF(LEFT(G320,4)="SDAI",VLOOKUP(VALUE(RIGHT(G320,3)),#REF!,4,FALSE),IF(LEFT(G320,5)="IMPER",VLOOKUP(VALUE(RIGHT(G320,3)),#REF!,4,FALSE),IF(LEFT(G320,5)="LABOR",VLOOKUP(VALUE(RIGHT(G320,6)),#REF!,5,FALSE))))))))))))))))</f>
        <v>#REF!</v>
      </c>
      <c r="C320" s="30" t="e">
        <f>IF(LEFT(G320,3)="ARQ",VLOOKUP(VALUE(RIGHT(G320,3)),#REF!,5,FALSE),IF(LEFT(G320,3)="SCI",VLOOKUP(VALUE(RIGHT(G320,3)),#REF!,5,FALSE),IF(LEFT(G320,3)="SCE",VLOOKUP(VALUE(RIGHT(G320,3)),#REF!,5,FALSE),IF(LEFT(G320,3)="EST",VLOOKUP(VALUE(RIGHT(G320,3)),#REF!,5,FALSE),IF(LEFT(G320,3)="HID",VLOOKUP(VALUE(RIGHT(G320,3)),#REF!,5,FALSE),IF(LEFT(G320,3)="INC",VLOOKUP(VALUE(RIGHT(G320,3)),#REF!,5,FALSE),IF(LEFT(G320,3)="ELE",VLOOKUP(VALUE(RIGHT(G320,3)),#REF!,5,FALSE),IF(LEFT(G320,3)="CAB",VLOOKUP(VALUE(RIGHT(G320,3)),'ADM-COMP'!B:J,5,FALSE),IF(LEFT(G320,3)="SEG",VLOOKUP(VALUE(RIGHT(G320,3)),#REF!,5,FALSE),IF(LEFT(G320,3)="CLI",VLOOKUP(VALUE(RIGHT(G320,3)),#REF!,5,FALSE),IF(LEFT(G320,4)="IMPL",VLOOKUP(VALUE(RIGHT(G320,3)),#REF!,5,FALSE),IF(LEFT(G320,4)="SPDA",VLOOKUP(VALUE(RIGHT(G320,3)),'SPDA-COMP'!B:J,5,FALSE),IF(LEFT(G320,4)="SDAI",VLOOKUP(VALUE(RIGHT(G320,3)),#REF!,5,FALSE),IF(LEFT(G320,5)="IMPER",VLOOKUP(VALUE(RIGHT(G320,3)),#REF!,5,FALSE),IF(LEFT(G320,5)="LABOR",VLOOKUP(VALUE(RIGHT(G320,6)),#REF!,6,FALSE))))))))))))))))</f>
        <v>#REF!</v>
      </c>
      <c r="D320" s="74" t="e">
        <f>ROUND(VLOOKUP(A320,#REF!,8,FALSE),2)</f>
        <v>#REF!</v>
      </c>
      <c r="E320" s="74" t="e">
        <f>IF(LEFT(G320,3)="ARQ",VLOOKUP(VALUE(RIGHT(G320,3)),#REF!,9,FALSE),IF(LEFT(G320,3)="SCI",VLOOKUP(VALUE(RIGHT(G320,3)),#REF!,9,FALSE),IF(LEFT(G320,3)="SCE",VLOOKUP(VALUE(RIGHT(G320,3)),#REF!,9,FALSE),IF(LEFT(G320,3)="EST",VLOOKUP(VALUE(RIGHT(G320,3)),#REF!,9,FALSE),IF(LEFT(G320,3)="HID",VLOOKUP(VALUE(RIGHT(G320,3)),#REF!,9,FALSE),IF(LEFT(G320,3)="INC",VLOOKUP(VALUE(RIGHT(G320,3)),#REF!,9,FALSE),IF(LEFT(G320,3)="ELE",VLOOKUP(VALUE(RIGHT(G320,3)),#REF!,9,FALSE),IF(LEFT(G320,3)="CAB",VLOOKUP(VALUE(RIGHT(G320,3)),'ADM-COMP'!B:J,9,FALSE),IF(LEFT(G320,3)="SEG",VLOOKUP(VALUE(RIGHT(G320,3)),#REF!,9,FALSE),IF(LEFT(G320,3)="CLI",VLOOKUP(VALUE(RIGHT(G320,3)),#REF!,9,FALSE),IF(LEFT(G320,4)="IMPL",VLOOKUP(VALUE(RIGHT(G320,3)),#REF!,9,FALSE),IF(LEFT(G320,4)="SPDA",VLOOKUP(VALUE(RIGHT(G320,3)),'SPDA-COMP'!B:J,9,FALSE),IF(LEFT(G320,4)="SDAI",VLOOKUP(VALUE(RIGHT(G320,3)),#REF!,9,FALSE),IF(LEFT(G320,5)="IMPER",VLOOKUP(VALUE(RIGHT(G320,3)),#REF!,9,FALSE),IF(LEFT(G320,5)="LABOR",VLOOKUP(VALUE(RIGHT(G320,6)),#REF!,4,FALSE))))))))))))))))</f>
        <v>#REF!</v>
      </c>
      <c r="F320" s="31" t="e">
        <f t="shared" si="4"/>
        <v>#REF!</v>
      </c>
      <c r="G320" s="84" t="s">
        <v>959</v>
      </c>
      <c r="H320" s="61"/>
    </row>
    <row r="321" spans="1:8" s="62" customFormat="1">
      <c r="A321" s="85" t="s">
        <v>888</v>
      </c>
      <c r="B321" s="29" t="e">
        <f>IF(LEFT(G321,3)="ARQ",VLOOKUP(VALUE(RIGHT(G321,3)),#REF!,4,FALSE),IF(LEFT(G321,3)="SCI",VLOOKUP(VALUE(RIGHT(G321,3)),#REF!,4,FALSE),IF(LEFT(G321,3)="SCE",VLOOKUP(VALUE(RIGHT(G321,3)),#REF!,4,FALSE),IF(LEFT(G321,3)="EST",VLOOKUP(VALUE(RIGHT(G321,3)),#REF!,4,FALSE),IF(LEFT(G321,3)="HID",VLOOKUP(VALUE(RIGHT(G321,3)),#REF!,4,FALSE),IF(LEFT(G321,3)="INC",VLOOKUP(VALUE(RIGHT(G321,3)),#REF!,4,FALSE),IF(LEFT(G321,3)="ELE",VLOOKUP(VALUE(RIGHT(G321,3)),#REF!,4,FALSE),IF(LEFT(G321,3)="CAB",VLOOKUP(VALUE(RIGHT(G321,3)),'ADM-COMP'!B:J,4,FALSE),IF(LEFT(G321,3)="SEG",VLOOKUP(VALUE(RIGHT(G321,3)),#REF!,4,FALSE),IF(LEFT(G321,3)="CLI",VLOOKUP(VALUE(RIGHT(G321,3)),#REF!,4,FALSE),IF(LEFT(G321,4)="IMPL",VLOOKUP(VALUE(RIGHT(G321,3)),#REF!,4,FALSE),IF(LEFT(G321,4)="SPDA",VLOOKUP(VALUE(RIGHT(G321,3)),'SPDA-COMP'!B:J,4,FALSE),IF(LEFT(G321,4)="SDAI",VLOOKUP(VALUE(RIGHT(G321,3)),#REF!,4,FALSE),IF(LEFT(G321,5)="IMPER",VLOOKUP(VALUE(RIGHT(G321,3)),#REF!,4,FALSE),IF(LEFT(G321,5)="LABOR",VLOOKUP(VALUE(RIGHT(G321,6)),#REF!,5,FALSE))))))))))))))))</f>
        <v>#REF!</v>
      </c>
      <c r="C321" s="30" t="e">
        <f>IF(LEFT(G321,3)="ARQ",VLOOKUP(VALUE(RIGHT(G321,3)),#REF!,5,FALSE),IF(LEFT(G321,3)="SCI",VLOOKUP(VALUE(RIGHT(G321,3)),#REF!,5,FALSE),IF(LEFT(G321,3)="SCE",VLOOKUP(VALUE(RIGHT(G321,3)),#REF!,5,FALSE),IF(LEFT(G321,3)="EST",VLOOKUP(VALUE(RIGHT(G321,3)),#REF!,5,FALSE),IF(LEFT(G321,3)="HID",VLOOKUP(VALUE(RIGHT(G321,3)),#REF!,5,FALSE),IF(LEFT(G321,3)="INC",VLOOKUP(VALUE(RIGHT(G321,3)),#REF!,5,FALSE),IF(LEFT(G321,3)="ELE",VLOOKUP(VALUE(RIGHT(G321,3)),#REF!,5,FALSE),IF(LEFT(G321,3)="CAB",VLOOKUP(VALUE(RIGHT(G321,3)),'ADM-COMP'!B:J,5,FALSE),IF(LEFT(G321,3)="SEG",VLOOKUP(VALUE(RIGHT(G321,3)),#REF!,5,FALSE),IF(LEFT(G321,3)="CLI",VLOOKUP(VALUE(RIGHT(G321,3)),#REF!,5,FALSE),IF(LEFT(G321,4)="IMPL",VLOOKUP(VALUE(RIGHT(G321,3)),#REF!,5,FALSE),IF(LEFT(G321,4)="SPDA",VLOOKUP(VALUE(RIGHT(G321,3)),'SPDA-COMP'!B:J,5,FALSE),IF(LEFT(G321,4)="SDAI",VLOOKUP(VALUE(RIGHT(G321,3)),#REF!,5,FALSE),IF(LEFT(G321,5)="IMPER",VLOOKUP(VALUE(RIGHT(G321,3)),#REF!,5,FALSE),IF(LEFT(G321,5)="LABOR",VLOOKUP(VALUE(RIGHT(G321,6)),#REF!,6,FALSE))))))))))))))))</f>
        <v>#REF!</v>
      </c>
      <c r="D321" s="74" t="e">
        <f>ROUND(VLOOKUP(A321,#REF!,8,FALSE),2)</f>
        <v>#REF!</v>
      </c>
      <c r="E321" s="74" t="e">
        <f>IF(LEFT(G321,3)="ARQ",VLOOKUP(VALUE(RIGHT(G321,3)),#REF!,9,FALSE),IF(LEFT(G321,3)="SCI",VLOOKUP(VALUE(RIGHT(G321,3)),#REF!,9,FALSE),IF(LEFT(G321,3)="SCE",VLOOKUP(VALUE(RIGHT(G321,3)),#REF!,9,FALSE),IF(LEFT(G321,3)="EST",VLOOKUP(VALUE(RIGHT(G321,3)),#REF!,9,FALSE),IF(LEFT(G321,3)="HID",VLOOKUP(VALUE(RIGHT(G321,3)),#REF!,9,FALSE),IF(LEFT(G321,3)="INC",VLOOKUP(VALUE(RIGHT(G321,3)),#REF!,9,FALSE),IF(LEFT(G321,3)="ELE",VLOOKUP(VALUE(RIGHT(G321,3)),#REF!,9,FALSE),IF(LEFT(G321,3)="CAB",VLOOKUP(VALUE(RIGHT(G321,3)),'ADM-COMP'!B:J,9,FALSE),IF(LEFT(G321,3)="SEG",VLOOKUP(VALUE(RIGHT(G321,3)),#REF!,9,FALSE),IF(LEFT(G321,3)="CLI",VLOOKUP(VALUE(RIGHT(G321,3)),#REF!,9,FALSE),IF(LEFT(G321,4)="IMPL",VLOOKUP(VALUE(RIGHT(G321,3)),#REF!,9,FALSE),IF(LEFT(G321,4)="SPDA",VLOOKUP(VALUE(RIGHT(G321,3)),'SPDA-COMP'!B:J,9,FALSE),IF(LEFT(G321,4)="SDAI",VLOOKUP(VALUE(RIGHT(G321,3)),#REF!,9,FALSE),IF(LEFT(G321,5)="IMPER",VLOOKUP(VALUE(RIGHT(G321,3)),#REF!,9,FALSE),IF(LEFT(G321,5)="LABOR",VLOOKUP(VALUE(RIGHT(G321,6)),#REF!,4,FALSE))))))))))))))))</f>
        <v>#REF!</v>
      </c>
      <c r="F321" s="31" t="e">
        <f t="shared" si="4"/>
        <v>#REF!</v>
      </c>
      <c r="G321" s="84" t="s">
        <v>956</v>
      </c>
      <c r="H321" s="61"/>
    </row>
    <row r="322" spans="1:8" s="62" customFormat="1">
      <c r="A322" s="37" t="s">
        <v>404</v>
      </c>
      <c r="B322" s="29" t="e">
        <f>IF(LEFT(G322,3)="ARQ",VLOOKUP(VALUE(RIGHT(G322,3)),#REF!,4,FALSE),IF(LEFT(G322,3)="SCI",VLOOKUP(VALUE(RIGHT(G322,3)),#REF!,4,FALSE),IF(LEFT(G322,3)="SCE",VLOOKUP(VALUE(RIGHT(G322,3)),#REF!,4,FALSE),IF(LEFT(G322,3)="EST",VLOOKUP(VALUE(RIGHT(G322,3)),#REF!,4,FALSE),IF(LEFT(G322,3)="HID",VLOOKUP(VALUE(RIGHT(G322,3)),#REF!,4,FALSE),IF(LEFT(G322,3)="INC",VLOOKUP(VALUE(RIGHT(G322,3)),#REF!,4,FALSE),IF(LEFT(G322,3)="ELE",VLOOKUP(VALUE(RIGHT(G322,3)),#REF!,4,FALSE),IF(LEFT(G322,3)="CAB",VLOOKUP(VALUE(RIGHT(G322,3)),'ADM-COMP'!B:J,4,FALSE),IF(LEFT(G322,3)="SEG",VLOOKUP(VALUE(RIGHT(G322,3)),#REF!,4,FALSE),IF(LEFT(G322,3)="CLI",VLOOKUP(VALUE(RIGHT(G322,3)),#REF!,4,FALSE),IF(LEFT(G322,4)="IMPL",VLOOKUP(VALUE(RIGHT(G322,3)),#REF!,4,FALSE),IF(LEFT(G322,4)="SPDA",VLOOKUP(VALUE(RIGHT(G322,3)),'SPDA-COMP'!B:J,4,FALSE),IF(LEFT(G322,4)="SDAI",VLOOKUP(VALUE(RIGHT(G322,3)),#REF!,4,FALSE),IF(LEFT(G322,5)="IMPER",VLOOKUP(VALUE(RIGHT(G322,3)),#REF!,4,FALSE),IF(LEFT(G322,5)="LABOR",VLOOKUP(VALUE(RIGHT(G322,6)),#REF!,5,FALSE))))))))))))))))</f>
        <v>#REF!</v>
      </c>
      <c r="C322" s="30" t="e">
        <f>IF(LEFT(G322,3)="ARQ",VLOOKUP(VALUE(RIGHT(G322,3)),#REF!,5,FALSE),IF(LEFT(G322,3)="SCI",VLOOKUP(VALUE(RIGHT(G322,3)),#REF!,5,FALSE),IF(LEFT(G322,3)="SCE",VLOOKUP(VALUE(RIGHT(G322,3)),#REF!,5,FALSE),IF(LEFT(G322,3)="EST",VLOOKUP(VALUE(RIGHT(G322,3)),#REF!,5,FALSE),IF(LEFT(G322,3)="HID",VLOOKUP(VALUE(RIGHT(G322,3)),#REF!,5,FALSE),IF(LEFT(G322,3)="INC",VLOOKUP(VALUE(RIGHT(G322,3)),#REF!,5,FALSE),IF(LEFT(G322,3)="ELE",VLOOKUP(VALUE(RIGHT(G322,3)),#REF!,5,FALSE),IF(LEFT(G322,3)="CAB",VLOOKUP(VALUE(RIGHT(G322,3)),'ADM-COMP'!B:J,5,FALSE),IF(LEFT(G322,3)="SEG",VLOOKUP(VALUE(RIGHT(G322,3)),#REF!,5,FALSE),IF(LEFT(G322,3)="CLI",VLOOKUP(VALUE(RIGHT(G322,3)),#REF!,5,FALSE),IF(LEFT(G322,4)="IMPL",VLOOKUP(VALUE(RIGHT(G322,3)),#REF!,5,FALSE),IF(LEFT(G322,4)="SPDA",VLOOKUP(VALUE(RIGHT(G322,3)),'SPDA-COMP'!B:J,5,FALSE),IF(LEFT(G322,4)="SDAI",VLOOKUP(VALUE(RIGHT(G322,3)),#REF!,5,FALSE),IF(LEFT(G322,5)="IMPER",VLOOKUP(VALUE(RIGHT(G322,3)),#REF!,5,FALSE),IF(LEFT(G322,5)="LABOR",VLOOKUP(VALUE(RIGHT(G322,6)),#REF!,6,FALSE))))))))))))))))</f>
        <v>#REF!</v>
      </c>
      <c r="D322" s="74" t="e">
        <f>ROUND(VLOOKUP(A322,#REF!,8,FALSE),2)</f>
        <v>#REF!</v>
      </c>
      <c r="E322" s="74" t="e">
        <f>IF(LEFT(G322,3)="ARQ",VLOOKUP(VALUE(RIGHT(G322,3)),#REF!,9,FALSE),IF(LEFT(G322,3)="SCI",VLOOKUP(VALUE(RIGHT(G322,3)),#REF!,9,FALSE),IF(LEFT(G322,3)="SCE",VLOOKUP(VALUE(RIGHT(G322,3)),#REF!,9,FALSE),IF(LEFT(G322,3)="EST",VLOOKUP(VALUE(RIGHT(G322,3)),#REF!,9,FALSE),IF(LEFT(G322,3)="HID",VLOOKUP(VALUE(RIGHT(G322,3)),#REF!,9,FALSE),IF(LEFT(G322,3)="INC",VLOOKUP(VALUE(RIGHT(G322,3)),#REF!,9,FALSE),IF(LEFT(G322,3)="ELE",VLOOKUP(VALUE(RIGHT(G322,3)),#REF!,9,FALSE),IF(LEFT(G322,3)="CAB",VLOOKUP(VALUE(RIGHT(G322,3)),'ADM-COMP'!B:J,9,FALSE),IF(LEFT(G322,3)="SEG",VLOOKUP(VALUE(RIGHT(G322,3)),#REF!,9,FALSE),IF(LEFT(G322,3)="CLI",VLOOKUP(VALUE(RIGHT(G322,3)),#REF!,9,FALSE),IF(LEFT(G322,4)="IMPL",VLOOKUP(VALUE(RIGHT(G322,3)),#REF!,9,FALSE),IF(LEFT(G322,4)="SPDA",VLOOKUP(VALUE(RIGHT(G322,3)),'SPDA-COMP'!B:J,9,FALSE),IF(LEFT(G322,4)="SDAI",VLOOKUP(VALUE(RIGHT(G322,3)),#REF!,9,FALSE),IF(LEFT(G322,5)="IMPER",VLOOKUP(VALUE(RIGHT(G322,3)),#REF!,9,FALSE),IF(LEFT(G322,5)="LABOR",VLOOKUP(VALUE(RIGHT(G322,6)),#REF!,4,FALSE))))))))))))))))</f>
        <v>#REF!</v>
      </c>
      <c r="F322" s="31" t="e">
        <f t="shared" si="4"/>
        <v>#REF!</v>
      </c>
      <c r="G322" s="152" t="s">
        <v>1310</v>
      </c>
      <c r="H322" s="61"/>
    </row>
    <row r="323" spans="1:8" s="62" customFormat="1">
      <c r="A323" s="100" t="s">
        <v>1136</v>
      </c>
      <c r="B323" s="29" t="e">
        <f>IF(LEFT(G323,3)="ARQ",VLOOKUP(VALUE(RIGHT(G323,3)),#REF!,4,FALSE),IF(LEFT(G323,3)="SCI",VLOOKUP(VALUE(RIGHT(G323,3)),#REF!,4,FALSE),IF(LEFT(G323,3)="SCE",VLOOKUP(VALUE(RIGHT(G323,3)),#REF!,4,FALSE),IF(LEFT(G323,3)="EST",VLOOKUP(VALUE(RIGHT(G323,3)),#REF!,4,FALSE),IF(LEFT(G323,3)="HID",VLOOKUP(VALUE(RIGHT(G323,3)),#REF!,4,FALSE),IF(LEFT(G323,3)="INC",VLOOKUP(VALUE(RIGHT(G323,3)),#REF!,4,FALSE),IF(LEFT(G323,3)="ELE",VLOOKUP(VALUE(RIGHT(G323,3)),#REF!,4,FALSE),IF(LEFT(G323,3)="CAB",VLOOKUP(VALUE(RIGHT(G323,3)),'ADM-COMP'!B:J,4,FALSE),IF(LEFT(G323,3)="SEG",VLOOKUP(VALUE(RIGHT(G323,3)),#REF!,4,FALSE),IF(LEFT(G323,3)="CLI",VLOOKUP(VALUE(RIGHT(G323,3)),#REF!,4,FALSE),IF(LEFT(G323,4)="IMPL",VLOOKUP(VALUE(RIGHT(G323,3)),#REF!,4,FALSE),IF(LEFT(G323,4)="SPDA",VLOOKUP(VALUE(RIGHT(G323,3)),'SPDA-COMP'!B:J,4,FALSE),IF(LEFT(G323,4)="SDAI",VLOOKUP(VALUE(RIGHT(G323,3)),#REF!,4,FALSE),IF(LEFT(G323,5)="IMPER",VLOOKUP(VALUE(RIGHT(G323,3)),#REF!,4,FALSE),IF(LEFT(G323,5)="LABOR",VLOOKUP(VALUE(RIGHT(G323,6)),#REF!,5,FALSE))))))))))))))))</f>
        <v>#REF!</v>
      </c>
      <c r="C323" s="30" t="e">
        <f>IF(LEFT(G323,3)="ARQ",VLOOKUP(VALUE(RIGHT(G323,3)),#REF!,5,FALSE),IF(LEFT(G323,3)="SCI",VLOOKUP(VALUE(RIGHT(G323,3)),#REF!,5,FALSE),IF(LEFT(G323,3)="SCE",VLOOKUP(VALUE(RIGHT(G323,3)),#REF!,5,FALSE),IF(LEFT(G323,3)="EST",VLOOKUP(VALUE(RIGHT(G323,3)),#REF!,5,FALSE),IF(LEFT(G323,3)="HID",VLOOKUP(VALUE(RIGHT(G323,3)),#REF!,5,FALSE),IF(LEFT(G323,3)="INC",VLOOKUP(VALUE(RIGHT(G323,3)),#REF!,5,FALSE),IF(LEFT(G323,3)="ELE",VLOOKUP(VALUE(RIGHT(G323,3)),#REF!,5,FALSE),IF(LEFT(G323,3)="CAB",VLOOKUP(VALUE(RIGHT(G323,3)),'ADM-COMP'!B:J,5,FALSE),IF(LEFT(G323,3)="SEG",VLOOKUP(VALUE(RIGHT(G323,3)),#REF!,5,FALSE),IF(LEFT(G323,3)="CLI",VLOOKUP(VALUE(RIGHT(G323,3)),#REF!,5,FALSE),IF(LEFT(G323,4)="IMPL",VLOOKUP(VALUE(RIGHT(G323,3)),#REF!,5,FALSE),IF(LEFT(G323,4)="SPDA",VLOOKUP(VALUE(RIGHT(G323,3)),'SPDA-COMP'!B:J,5,FALSE),IF(LEFT(G323,4)="SDAI",VLOOKUP(VALUE(RIGHT(G323,3)),#REF!,5,FALSE),IF(LEFT(G323,5)="IMPER",VLOOKUP(VALUE(RIGHT(G323,3)),#REF!,5,FALSE),IF(LEFT(G323,5)="LABOR",VLOOKUP(VALUE(RIGHT(G323,6)),#REF!,6,FALSE))))))))))))))))</f>
        <v>#REF!</v>
      </c>
      <c r="D323" s="74" t="e">
        <f>ROUND(VLOOKUP(A323,#REF!,8,FALSE),2)</f>
        <v>#REF!</v>
      </c>
      <c r="E323" s="74" t="e">
        <f>IF(LEFT(G323,3)="ARQ",VLOOKUP(VALUE(RIGHT(G323,3)),#REF!,9,FALSE),IF(LEFT(G323,3)="SCI",VLOOKUP(VALUE(RIGHT(G323,3)),#REF!,9,FALSE),IF(LEFT(G323,3)="SCE",VLOOKUP(VALUE(RIGHT(G323,3)),#REF!,9,FALSE),IF(LEFT(G323,3)="EST",VLOOKUP(VALUE(RIGHT(G323,3)),#REF!,9,FALSE),IF(LEFT(G323,3)="HID",VLOOKUP(VALUE(RIGHT(G323,3)),#REF!,9,FALSE),IF(LEFT(G323,3)="INC",VLOOKUP(VALUE(RIGHT(G323,3)),#REF!,9,FALSE),IF(LEFT(G323,3)="ELE",VLOOKUP(VALUE(RIGHT(G323,3)),#REF!,9,FALSE),IF(LEFT(G323,3)="CAB",VLOOKUP(VALUE(RIGHT(G323,3)),'ADM-COMP'!B:J,9,FALSE),IF(LEFT(G323,3)="SEG",VLOOKUP(VALUE(RIGHT(G323,3)),#REF!,9,FALSE),IF(LEFT(G323,3)="CLI",VLOOKUP(VALUE(RIGHT(G323,3)),#REF!,9,FALSE),IF(LEFT(G323,4)="IMPL",VLOOKUP(VALUE(RIGHT(G323,3)),#REF!,9,FALSE),IF(LEFT(G323,4)="SPDA",VLOOKUP(VALUE(RIGHT(G323,3)),'SPDA-COMP'!B:J,9,FALSE),IF(LEFT(G323,4)="SDAI",VLOOKUP(VALUE(RIGHT(G323,3)),#REF!,9,FALSE),IF(LEFT(G323,5)="IMPER",VLOOKUP(VALUE(RIGHT(G323,3)),#REF!,9,FALSE),IF(LEFT(G323,5)="LABOR",VLOOKUP(VALUE(RIGHT(G323,6)),#REF!,4,FALSE))))))))))))))))</f>
        <v>#REF!</v>
      </c>
      <c r="F323" s="31" t="e">
        <f t="shared" si="4"/>
        <v>#REF!</v>
      </c>
      <c r="G323" s="152" t="s">
        <v>1139</v>
      </c>
      <c r="H323" s="61"/>
    </row>
    <row r="324" spans="1:8" s="62" customFormat="1" ht="89.25">
      <c r="A324" s="37" t="s">
        <v>1105</v>
      </c>
      <c r="B324" s="29" t="e">
        <f>IF(LEFT(G324,3)="ARQ",VLOOKUP(VALUE(RIGHT(G324,3)),#REF!,4,FALSE),IF(LEFT(G324,3)="SCI",VLOOKUP(VALUE(RIGHT(G324,3)),#REF!,4,FALSE),IF(LEFT(G324,3)="TRP",VLOOKUP(VALUE(RIGHT(G324,3)),#REF!,4,FALSE),IF(LEFT(G324,3)="EST",VLOOKUP(VALUE(RIGHT(G324,3)),#REF!,4,FALSE),IF(LEFT(G324,3)="HID",VLOOKUP(VALUE(RIGHT(G324,3)),#REF!,4,FALSE),IF(LEFT(G324,3)="INC",VLOOKUP(VALUE(RIGHT(G324,3)),#REF!,4,FALSE),IF(LEFT(G324,3)="ELE",VLOOKUP(VALUE(RIGHT(G324,3)),#REF!,4,FALSE),IF(LEFT(G324,3)="CAB",VLOOKUP(VALUE(RIGHT(G324,3)),'ADM-COMP'!B:J,4,FALSE),IF(LEFT(G324,3)="SEG",VLOOKUP(VALUE(RIGHT(G324,3)),#REF!,4,FALSE),IF(LEFT(G324,3)="CLI",VLOOKUP(VALUE(RIGHT(G324,3)),#REF!,4,FALSE),IF(LEFT(G324,4)="IMPL",VLOOKUP(VALUE(RIGHT(G324,3)),#REF!,4,FALSE),IF(LEFT(G324,4)="SPDA",VLOOKUP(VALUE(RIGHT(G324,3)),'SPDA-COMP'!B:J,4,FALSE),IF(LEFT(G324,4)="SDAI",VLOOKUP(VALUE(RIGHT(G324,3)),#REF!,4,FALSE),IF(LEFT(G324,5)="IMPER",VLOOKUP(VALUE(RIGHT(G324,3)),#REF!,4,FALSE),IF(LEFT(G324,5)="LABOR",VLOOKUP(VALUE(RIGHT(G324,6)),#REF!,5,FALSE))))))))))))))))</f>
        <v>#REF!</v>
      </c>
      <c r="C324" s="30" t="e">
        <f>IF(LEFT(G324,3)="ARQ",VLOOKUP(VALUE(RIGHT(G324,3)),#REF!,5,FALSE),IF(LEFT(G324,3)="SCI",VLOOKUP(VALUE(RIGHT(G324,3)),#REF!,5,FALSE),IF(LEFT(G324,3)="SCE",VLOOKUP(VALUE(RIGHT(G324,3)),#REF!,5,FALSE),IF(LEFT(G324,3)="EST",VLOOKUP(VALUE(RIGHT(G324,3)),#REF!,5,FALSE),IF(LEFT(G324,3)="HID",VLOOKUP(VALUE(RIGHT(G324,3)),#REF!,5,FALSE),IF(LEFT(G324,3)="INC",VLOOKUP(VALUE(RIGHT(G324,3)),#REF!,5,FALSE),IF(LEFT(G324,3)="ELE",VLOOKUP(VALUE(RIGHT(G324,3)),#REF!,5,FALSE),IF(LEFT(G324,3)="CAB",VLOOKUP(VALUE(RIGHT(G324,3)),'ADM-COMP'!B:J,5,FALSE),IF(LEFT(G324,3)="SEG",VLOOKUP(VALUE(RIGHT(G324,3)),#REF!,5,FALSE),IF(LEFT(G324,3)="CLI",VLOOKUP(VALUE(RIGHT(G324,3)),#REF!,5,FALSE),IF(LEFT(G324,4)="IMPL",VLOOKUP(VALUE(RIGHT(G324,3)),#REF!,5,FALSE),IF(LEFT(G324,4)="SPDA",VLOOKUP(VALUE(RIGHT(G324,3)),'SPDA-COMP'!B:J,5,FALSE),IF(LEFT(G324,4)="SDAI",VLOOKUP(VALUE(RIGHT(G324,3)),#REF!,5,FALSE),IF(LEFT(G324,5)="IMPER",VLOOKUP(VALUE(RIGHT(G324,3)),#REF!,5,FALSE),IF(LEFT(G324,5)="LABOR",VLOOKUP(VALUE(RIGHT(G324,6)),#REF!,6,FALSE))))))))))))))))</f>
        <v>#REF!</v>
      </c>
      <c r="D324" s="74" t="e">
        <f>ROUND(VLOOKUP(A324,#REF!,8,FALSE),2)</f>
        <v>#REF!</v>
      </c>
      <c r="E324" s="74" t="e">
        <f>IF(LEFT(G324,3)="ARQ",VLOOKUP(VALUE(RIGHT(G324,3)),#REF!,9,FALSE),IF(LEFT(G324,3)="SCI",VLOOKUP(VALUE(RIGHT(G324,3)),#REF!,9,FALSE),IF(LEFT(G324,3)="SCE",VLOOKUP(VALUE(RIGHT(G324,3)),#REF!,9,FALSE),IF(LEFT(G324,3)="EST",VLOOKUP(VALUE(RIGHT(G324,3)),#REF!,9,FALSE),IF(LEFT(G324,3)="HID",VLOOKUP(VALUE(RIGHT(G324,3)),#REF!,9,FALSE),IF(LEFT(G324,3)="INC",VLOOKUP(VALUE(RIGHT(G324,3)),#REF!,9,FALSE),IF(LEFT(G324,3)="ELE",VLOOKUP(VALUE(RIGHT(G324,3)),#REF!,9,FALSE),IF(LEFT(G324,3)="CAB",VLOOKUP(VALUE(RIGHT(G324,3)),'ADM-COMP'!B:J,9,FALSE),IF(LEFT(G324,3)="SEG",VLOOKUP(VALUE(RIGHT(G324,3)),#REF!,9,FALSE),IF(LEFT(G324,3)="CLI",VLOOKUP(VALUE(RIGHT(G324,3)),#REF!,9,FALSE),IF(LEFT(G324,4)="IMPL",VLOOKUP(VALUE(RIGHT(G324,3)),#REF!,9,FALSE),IF(LEFT(G324,4)="SPDA",VLOOKUP(VALUE(RIGHT(G324,3)),'SPDA-COMP'!B:J,9,FALSE),IF(LEFT(G324,4)="SDAI",VLOOKUP(VALUE(RIGHT(G324,3)),#REF!,9,FALSE),IF(LEFT(G324,5)="IMPER",VLOOKUP(VALUE(RIGHT(G324,3)),#REF!,9,FALSE),IF(LEFT(G324,5)="LABOR",VLOOKUP(VALUE(RIGHT(G324,6)),#REF!,4,FALSE))))))))))))))))</f>
        <v>#REF!</v>
      </c>
      <c r="F324" s="31" t="e">
        <f t="shared" si="4"/>
        <v>#REF!</v>
      </c>
      <c r="G324" s="152" t="s">
        <v>1108</v>
      </c>
      <c r="H324" s="61"/>
    </row>
    <row r="325" spans="1:8" s="62" customFormat="1" ht="25.5">
      <c r="A325" s="37" t="s">
        <v>512</v>
      </c>
      <c r="B325" s="29" t="e">
        <f>IF(LEFT(G325,3)="ARQ",VLOOKUP(VALUE(RIGHT(G325,3)),#REF!,4,FALSE),IF(LEFT(G325,3)="SCI",VLOOKUP(VALUE(RIGHT(G325,3)),#REF!,4,FALSE),IF(LEFT(G325,3)="SCE",VLOOKUP(VALUE(RIGHT(G325,3)),#REF!,4,FALSE),IF(LEFT(G325,3)="EST",VLOOKUP(VALUE(RIGHT(G325,3)),#REF!,4,FALSE),IF(LEFT(G325,3)="HID",VLOOKUP(VALUE(RIGHT(G325,3)),#REF!,4,FALSE),IF(LEFT(G325,3)="INC",VLOOKUP(VALUE(RIGHT(G325,3)),#REF!,4,FALSE),IF(LEFT(G325,3)="ELE",VLOOKUP(VALUE(RIGHT(G325,3)),#REF!,4,FALSE),IF(LEFT(G325,3)="CAB",VLOOKUP(VALUE(RIGHT(G325,3)),'ADM-COMP'!B:J,4,FALSE),IF(LEFT(G325,3)="SEG",VLOOKUP(VALUE(RIGHT(G325,3)),#REF!,4,FALSE),IF(LEFT(G325,3)="CLI",VLOOKUP(VALUE(RIGHT(G325,3)),#REF!,4,FALSE),IF(LEFT(G325,4)="IMPL",VLOOKUP(VALUE(RIGHT(G325,3)),#REF!,4,FALSE),IF(LEFT(G325,4)="SPDA",VLOOKUP(VALUE(RIGHT(G325,3)),'SPDA-COMP'!B:J,4,FALSE),IF(LEFT(G325,4)="SDAI",VLOOKUP(VALUE(RIGHT(G325,3)),#REF!,4,FALSE),IF(LEFT(G325,5)="IMPER",VLOOKUP(VALUE(RIGHT(G325,3)),#REF!,4,FALSE),IF(LEFT(G325,5)="LABOR",VLOOKUP(VALUE(RIGHT(G325,6)),#REF!,5,FALSE))))))))))))))))</f>
        <v>#REF!</v>
      </c>
      <c r="C325" s="30" t="e">
        <f>IF(LEFT(G325,3)="ARQ",VLOOKUP(VALUE(RIGHT(G325,3)),#REF!,5,FALSE),IF(LEFT(G325,3)="INS",VLOOKUP(VALUE(RIGHT(G325,3)),#REF!,5,FALSE),IF(LEFT(G325,3)="SCE",VLOOKUP(VALUE(RIGHT(G325,3)),#REF!,5,FALSE),IF(LEFT(G325,3)="EST",VLOOKUP(VALUE(RIGHT(G325,3)),#REF!,5,FALSE),IF(LEFT(G325,3)="HID",VLOOKUP(VALUE(RIGHT(G325,3)),#REF!,5,FALSE),IF(LEFT(G325,3)="INC",VLOOKUP(VALUE(RIGHT(G325,3)),#REF!,5,FALSE),IF(LEFT(G325,3)="ELE",VLOOKUP(VALUE(RIGHT(G325,3)),#REF!,5,FALSE),IF(LEFT(G325,3)="CAB",VLOOKUP(VALUE(RIGHT(G325,3)),'ADM-COMP'!B:J,5,FALSE),IF(LEFT(G325,3)="SEG",VLOOKUP(VALUE(RIGHT(G325,3)),#REF!,5,FALSE),IF(LEFT(G325,3)="CLI",VLOOKUP(VALUE(RIGHT(G325,3)),#REF!,5,FALSE),IF(LEFT(G325,4)="IMPL",VLOOKUP(VALUE(RIGHT(G325,3)),#REF!,5,FALSE),IF(LEFT(G325,4)="SPDA",VLOOKUP(VALUE(RIGHT(G325,3)),'SPDA-COMP'!B:J,5,FALSE),IF(LEFT(G325,4)="SDAI",VLOOKUP(VALUE(RIGHT(G325,3)),#REF!,5,FALSE),IF(LEFT(G325,5)="IMPER",VLOOKUP(VALUE(RIGHT(G325,3)),#REF!,5,FALSE),IF(LEFT(G325,5)="LABOR",VLOOKUP(VALUE(RIGHT(G325,6)),#REF!,6,FALSE))))))))))))))))</f>
        <v>#REF!</v>
      </c>
      <c r="D325" s="74" t="e">
        <f>ROUND(VLOOKUP(A325,#REF!,8,FALSE),2)</f>
        <v>#REF!</v>
      </c>
      <c r="E325" s="74" t="e">
        <f>IF(LEFT(G325,3)="ARQ",VLOOKUP(VALUE(RIGHT(G325,3)),#REF!,9,FALSE),IF(LEFT(G325,3)="INS",VLOOKUP(VALUE(RIGHT(G325,3)),#REF!,9,FALSE),IF(LEFT(G325,3)="SCE",VLOOKUP(VALUE(RIGHT(G325,3)),#REF!,9,FALSE),IF(LEFT(G325,3)="EST",VLOOKUP(VALUE(RIGHT(G325,3)),#REF!,9,FALSE),IF(LEFT(G325,3)="HID",VLOOKUP(VALUE(RIGHT(G325,3)),#REF!,9,FALSE),IF(LEFT(G325,3)="INC",VLOOKUP(VALUE(RIGHT(G325,3)),#REF!,9,FALSE),IF(LEFT(G325,3)="ELE",VLOOKUP(VALUE(RIGHT(G325,3)),#REF!,9,FALSE),IF(LEFT(G325,3)="CAB",VLOOKUP(VALUE(RIGHT(G325,3)),'ADM-COMP'!B:J,9,FALSE),IF(LEFT(G325,3)="SEG",VLOOKUP(VALUE(RIGHT(G325,3)),#REF!,9,FALSE),IF(LEFT(G325,3)="CLI",VLOOKUP(VALUE(RIGHT(G325,3)),#REF!,9,FALSE),IF(LEFT(G325,4)="IMPL",VLOOKUP(VALUE(RIGHT(G325,3)),#REF!,9,FALSE),IF(LEFT(G325,4)="SPDA",VLOOKUP(VALUE(RIGHT(G325,3)),'SPDA-COMP'!B:J,9,FALSE),IF(LEFT(G325,4)="SDAI",VLOOKUP(VALUE(RIGHT(G325,3)),#REF!,9,FALSE),IF(LEFT(G325,5)="IMPER",VLOOKUP(VALUE(RIGHT(G325,3)),#REF!,9,FALSE),IF(LEFT(G325,5)="LABOR",VLOOKUP(VALUE(RIGHT(G325,6)),#REF!,4,FALSE))))))))))))))))</f>
        <v>#REF!</v>
      </c>
      <c r="F325" s="31" t="e">
        <f t="shared" si="4"/>
        <v>#REF!</v>
      </c>
      <c r="G325" s="38" t="s">
        <v>516</v>
      </c>
      <c r="H325" s="61"/>
    </row>
    <row r="326" spans="1:8" s="62" customFormat="1">
      <c r="A326" s="85" t="s">
        <v>631</v>
      </c>
      <c r="B326" s="29" t="e">
        <f>IF(LEFT(G326,3)="ARQ",VLOOKUP(VALUE(RIGHT(G326,3)),#REF!,4,FALSE),IF(LEFT(G326,3)="SCI",VLOOKUP(VALUE(RIGHT(G326,3)),#REF!,4,FALSE),IF(LEFT(G326,3)="SCE",VLOOKUP(VALUE(RIGHT(G326,3)),#REF!,4,FALSE),IF(LEFT(G326,3)="EST",VLOOKUP(VALUE(RIGHT(G326,3)),#REF!,4,FALSE),IF(LEFT(G326,3)="HID",VLOOKUP(VALUE(RIGHT(G326,3)),#REF!,4,FALSE),IF(LEFT(G326,3)="INC",VLOOKUP(VALUE(RIGHT(G326,3)),#REF!,4,FALSE),IF(LEFT(G326,3)="ELE",VLOOKUP(VALUE(RIGHT(G326,3)),#REF!,4,FALSE),IF(LEFT(G326,3)="CAB",VLOOKUP(VALUE(RIGHT(G326,3)),'ADM-COMP'!B:J,4,FALSE),IF(LEFT(G326,3)="SEG",VLOOKUP(VALUE(RIGHT(G326,3)),#REF!,4,FALSE),IF(LEFT(G326,3)="CLI",VLOOKUP(VALUE(RIGHT(G326,3)),#REF!,4,FALSE),IF(LEFT(G326,4)="IMPL",VLOOKUP(VALUE(RIGHT(G326,3)),#REF!,4,FALSE),IF(LEFT(G326,4)="SPDA",VLOOKUP(VALUE(RIGHT(G326,3)),'SPDA-COMP'!B:J,4,FALSE),IF(LEFT(G326,4)="SDAI",VLOOKUP(VALUE(RIGHT(G326,3)),#REF!,4,FALSE),IF(LEFT(G326,5)="IMPER",VLOOKUP(VALUE(RIGHT(G326,3)),#REF!,4,FALSE),IF(LEFT(G326,5)="LABOR",VLOOKUP(VALUE(RIGHT(G326,6)),#REF!,5,FALSE))))))))))))))))</f>
        <v>#REF!</v>
      </c>
      <c r="C326" s="30" t="e">
        <f>IF(LEFT(G326,3)="ARQ",VLOOKUP(VALUE(RIGHT(G326,3)),#REF!,5,FALSE),IF(LEFT(G326,3)="SCI",VLOOKUP(VALUE(RIGHT(G326,3)),#REF!,5,FALSE),IF(LEFT(G326,3)="SCE",VLOOKUP(VALUE(RIGHT(G326,3)),#REF!,5,FALSE),IF(LEFT(G326,3)="EST",VLOOKUP(VALUE(RIGHT(G326,3)),#REF!,5,FALSE),IF(LEFT(G326,3)="HID",VLOOKUP(VALUE(RIGHT(G326,3)),#REF!,5,FALSE),IF(LEFT(G326,3)="INC",VLOOKUP(VALUE(RIGHT(G326,3)),#REF!,5,FALSE),IF(LEFT(G326,3)="ELE",VLOOKUP(VALUE(RIGHT(G326,3)),#REF!,5,FALSE),IF(LEFT(G326,3)="CAB",VLOOKUP(VALUE(RIGHT(G326,3)),'ADM-COMP'!B:J,5,FALSE),IF(LEFT(G326,3)="SEG",VLOOKUP(VALUE(RIGHT(G326,3)),#REF!,5,FALSE),IF(LEFT(G326,3)="CLI",VLOOKUP(VALUE(RIGHT(G326,3)),#REF!,5,FALSE),IF(LEFT(G326,4)="IMPL",VLOOKUP(VALUE(RIGHT(G326,3)),#REF!,5,FALSE),IF(LEFT(G326,4)="SPDA",VLOOKUP(VALUE(RIGHT(G326,3)),'SPDA-COMP'!B:J,5,FALSE),IF(LEFT(G326,4)="SDAI",VLOOKUP(VALUE(RIGHT(G326,3)),#REF!,5,FALSE),IF(LEFT(G326,5)="IMPER",VLOOKUP(VALUE(RIGHT(G326,3)),#REF!,5,FALSE),IF(LEFT(G326,5)="LABOR",VLOOKUP(VALUE(RIGHT(G326,6)),#REF!,6,FALSE))))))))))))))))</f>
        <v>#REF!</v>
      </c>
      <c r="D326" s="74" t="e">
        <f>ROUND(VLOOKUP(A326,#REF!,8,FALSE),2)</f>
        <v>#REF!</v>
      </c>
      <c r="E326" s="74" t="e">
        <f>IF(LEFT(G326,3)="ARQ",VLOOKUP(VALUE(RIGHT(G326,3)),#REF!,9,FALSE),IF(LEFT(G326,3)="SCI",VLOOKUP(VALUE(RIGHT(G326,3)),#REF!,9,FALSE),IF(LEFT(G326,3)="SCE",VLOOKUP(VALUE(RIGHT(G326,3)),#REF!,9,FALSE),IF(LEFT(G326,3)="EST",VLOOKUP(VALUE(RIGHT(G326,3)),#REF!,9,FALSE),IF(LEFT(G326,3)="HID",VLOOKUP(VALUE(RIGHT(G326,3)),#REF!,9,FALSE),IF(LEFT(G326,3)="INC",VLOOKUP(VALUE(RIGHT(G326,3)),#REF!,9,FALSE),IF(LEFT(G326,3)="ELE",VLOOKUP(VALUE(RIGHT(G326,3)),#REF!,9,FALSE),IF(LEFT(G326,3)="CAB",VLOOKUP(VALUE(RIGHT(G326,3)),'ADM-COMP'!B:J,9,FALSE),IF(LEFT(G326,3)="SEG",VLOOKUP(VALUE(RIGHT(G326,3)),#REF!,9,FALSE),IF(LEFT(G326,3)="CLI",VLOOKUP(VALUE(RIGHT(G326,3)),#REF!,9,FALSE),IF(LEFT(G326,4)="IMPL",VLOOKUP(VALUE(RIGHT(G326,3)),#REF!,9,FALSE),IF(LEFT(G326,4)="SPDA",VLOOKUP(VALUE(RIGHT(G326,3)),'SPDA-COMP'!B:J,9,FALSE),IF(LEFT(G326,4)="SDAI",VLOOKUP(VALUE(RIGHT(G326,3)),#REF!,9,FALSE),IF(LEFT(G326,5)="IMPER",VLOOKUP(VALUE(RIGHT(G326,3)),#REF!,9,FALSE),IF(LEFT(G326,5)="LABOR",VLOOKUP(VALUE(RIGHT(G326,6)),#REF!,4,FALSE))))))))))))))))</f>
        <v>#REF!</v>
      </c>
      <c r="F326" s="31" t="e">
        <f t="shared" ref="F326:F389" si="5">ROUND(D326*E326,2)</f>
        <v>#REF!</v>
      </c>
      <c r="G326" s="84" t="s">
        <v>652</v>
      </c>
      <c r="H326" s="61"/>
    </row>
    <row r="327" spans="1:8" s="62" customFormat="1">
      <c r="A327" s="37" t="s">
        <v>1103</v>
      </c>
      <c r="B327" s="29" t="e">
        <f>IF(LEFT(G327,3)="ARQ",VLOOKUP(VALUE(RIGHT(G327,3)),#REF!,4,FALSE),IF(LEFT(G327,3)="SCI",VLOOKUP(VALUE(RIGHT(G327,3)),#REF!,4,FALSE),IF(LEFT(G327,3)="TRP",VLOOKUP(VALUE(RIGHT(G327,3)),#REF!,4,FALSE),IF(LEFT(G327,3)="EST",VLOOKUP(VALUE(RIGHT(G327,3)),#REF!,4,FALSE),IF(LEFT(G327,3)="HID",VLOOKUP(VALUE(RIGHT(G327,3)),#REF!,4,FALSE),IF(LEFT(G327,3)="INC",VLOOKUP(VALUE(RIGHT(G327,3)),#REF!,4,FALSE),IF(LEFT(G327,3)="ELE",VLOOKUP(VALUE(RIGHT(G327,3)),#REF!,4,FALSE),IF(LEFT(G327,3)="CAB",VLOOKUP(VALUE(RIGHT(G327,3)),'ADM-COMP'!B:J,4,FALSE),IF(LEFT(G327,3)="SEG",VLOOKUP(VALUE(RIGHT(G327,3)),#REF!,4,FALSE),IF(LEFT(G327,3)="CLI",VLOOKUP(VALUE(RIGHT(G327,3)),#REF!,4,FALSE),IF(LEFT(G327,4)="IMPL",VLOOKUP(VALUE(RIGHT(G327,3)),#REF!,4,FALSE),IF(LEFT(G327,4)="SPDA",VLOOKUP(VALUE(RIGHT(G327,3)),'SPDA-COMP'!B:J,4,FALSE),IF(LEFT(G327,4)="SDAI",VLOOKUP(VALUE(RIGHT(G327,3)),#REF!,4,FALSE),IF(LEFT(G327,5)="IMPER",VLOOKUP(VALUE(RIGHT(G327,3)),#REF!,4,FALSE),IF(LEFT(G327,5)="LABOR",VLOOKUP(VALUE(RIGHT(G327,6)),#REF!,5,FALSE))))))))))))))))</f>
        <v>#REF!</v>
      </c>
      <c r="C327" s="30" t="e">
        <f>IF(LEFT(G327,3)="ARQ",VLOOKUP(VALUE(RIGHT(G327,3)),#REF!,5,FALSE),IF(LEFT(G327,3)="SCI",VLOOKUP(VALUE(RIGHT(G327,3)),#REF!,5,FALSE),IF(LEFT(G327,3)="SCE",VLOOKUP(VALUE(RIGHT(G327,3)),#REF!,5,FALSE),IF(LEFT(G327,3)="EST",VLOOKUP(VALUE(RIGHT(G327,3)),#REF!,5,FALSE),IF(LEFT(G327,3)="HID",VLOOKUP(VALUE(RIGHT(G327,3)),#REF!,5,FALSE),IF(LEFT(G327,3)="INC",VLOOKUP(VALUE(RIGHT(G327,3)),#REF!,5,FALSE),IF(LEFT(G327,3)="ELE",VLOOKUP(VALUE(RIGHT(G327,3)),#REF!,5,FALSE),IF(LEFT(G327,3)="CAB",VLOOKUP(VALUE(RIGHT(G327,3)),'ADM-COMP'!B:J,5,FALSE),IF(LEFT(G327,3)="SEG",VLOOKUP(VALUE(RIGHT(G327,3)),#REF!,5,FALSE),IF(LEFT(G327,3)="CLI",VLOOKUP(VALUE(RIGHT(G327,3)),#REF!,5,FALSE),IF(LEFT(G327,4)="IMPL",VLOOKUP(VALUE(RIGHT(G327,3)),#REF!,5,FALSE),IF(LEFT(G327,4)="SPDA",VLOOKUP(VALUE(RIGHT(G327,3)),'SPDA-COMP'!B:J,5,FALSE),IF(LEFT(G327,4)="SDAI",VLOOKUP(VALUE(RIGHT(G327,3)),#REF!,5,FALSE),IF(LEFT(G327,5)="IMPER",VLOOKUP(VALUE(RIGHT(G327,3)),#REF!,5,FALSE),IF(LEFT(G327,5)="LABOR",VLOOKUP(VALUE(RIGHT(G327,6)),#REF!,6,FALSE))))))))))))))))</f>
        <v>#REF!</v>
      </c>
      <c r="D327" s="74" t="e">
        <f>ROUND(VLOOKUP(A327,#REF!,8,FALSE),2)</f>
        <v>#REF!</v>
      </c>
      <c r="E327" s="74" t="e">
        <f>IF(LEFT(G327,3)="ARQ",VLOOKUP(VALUE(RIGHT(G327,3)),#REF!,9,FALSE),IF(LEFT(G327,3)="SCI",VLOOKUP(VALUE(RIGHT(G327,3)),#REF!,9,FALSE),IF(LEFT(G327,3)="SCE",VLOOKUP(VALUE(RIGHT(G327,3)),#REF!,9,FALSE),IF(LEFT(G327,3)="EST",VLOOKUP(VALUE(RIGHT(G327,3)),#REF!,9,FALSE),IF(LEFT(G327,3)="HID",VLOOKUP(VALUE(RIGHT(G327,3)),#REF!,9,FALSE),IF(LEFT(G327,3)="INC",VLOOKUP(VALUE(RIGHT(G327,3)),#REF!,9,FALSE),IF(LEFT(G327,3)="ELE",VLOOKUP(VALUE(RIGHT(G327,3)),#REF!,9,FALSE),IF(LEFT(G327,3)="CAB",VLOOKUP(VALUE(RIGHT(G327,3)),'ADM-COMP'!B:J,9,FALSE),IF(LEFT(G327,3)="SEG",VLOOKUP(VALUE(RIGHT(G327,3)),#REF!,9,FALSE),IF(LEFT(G327,3)="CLI",VLOOKUP(VALUE(RIGHT(G327,3)),#REF!,9,FALSE),IF(LEFT(G327,4)="IMPL",VLOOKUP(VALUE(RIGHT(G327,3)),#REF!,9,FALSE),IF(LEFT(G327,4)="SPDA",VLOOKUP(VALUE(RIGHT(G327,3)),'SPDA-COMP'!B:J,9,FALSE),IF(LEFT(G327,4)="SDAI",VLOOKUP(VALUE(RIGHT(G327,3)),#REF!,9,FALSE),IF(LEFT(G327,5)="IMPER",VLOOKUP(VALUE(RIGHT(G327,3)),#REF!,9,FALSE),IF(LEFT(G327,5)="LABOR",VLOOKUP(VALUE(RIGHT(G327,6)),#REF!,4,FALSE))))))))))))))))</f>
        <v>#REF!</v>
      </c>
      <c r="F327" s="31" t="e">
        <f t="shared" si="5"/>
        <v>#REF!</v>
      </c>
      <c r="G327" s="152" t="s">
        <v>1106</v>
      </c>
      <c r="H327" s="61"/>
    </row>
    <row r="328" spans="1:8" s="62" customFormat="1">
      <c r="A328" s="100" t="s">
        <v>1145</v>
      </c>
      <c r="B328" s="29" t="e">
        <f>IF(LEFT(G328,3)="ARQ",VLOOKUP(VALUE(RIGHT(G328,3)),#REF!,4,FALSE),IF(LEFT(G328,3)="SCI",VLOOKUP(VALUE(RIGHT(G328,3)),#REF!,4,FALSE),IF(LEFT(G328,3)="SCE",VLOOKUP(VALUE(RIGHT(G328,3)),#REF!,4,FALSE),IF(LEFT(G328,3)="EST",VLOOKUP(VALUE(RIGHT(G328,3)),#REF!,4,FALSE),IF(LEFT(G328,3)="HID",VLOOKUP(VALUE(RIGHT(G328,3)),#REF!,4,FALSE),IF(LEFT(G328,3)="INC",VLOOKUP(VALUE(RIGHT(G328,3)),#REF!,4,FALSE),IF(LEFT(G328,3)="ELE",VLOOKUP(VALUE(RIGHT(G328,3)),#REF!,4,FALSE),IF(LEFT(G328,3)="CAB",VLOOKUP(VALUE(RIGHT(G328,3)),'ADM-COMP'!B:J,4,FALSE),IF(LEFT(G328,3)="SEG",VLOOKUP(VALUE(RIGHT(G328,3)),#REF!,4,FALSE),IF(LEFT(G328,3)="CLI",VLOOKUP(VALUE(RIGHT(G328,3)),#REF!,4,FALSE),IF(LEFT(G328,4)="IMPL",VLOOKUP(VALUE(RIGHT(G328,3)),#REF!,4,FALSE),IF(LEFT(G328,4)="SPDA",VLOOKUP(VALUE(RIGHT(G328,3)),'SPDA-COMP'!B:J,4,FALSE),IF(LEFT(G328,4)="SDAI",VLOOKUP(VALUE(RIGHT(G328,3)),#REF!,4,FALSE),IF(LEFT(G328,5)="IMPER",VLOOKUP(VALUE(RIGHT(G328,3)),#REF!,4,FALSE),IF(LEFT(G328,5)="LABOR",VLOOKUP(VALUE(RIGHT(G328,6)),#REF!,5,FALSE))))))))))))))))</f>
        <v>#REF!</v>
      </c>
      <c r="C328" s="30" t="e">
        <f>IF(LEFT(G328,3)="ARQ",VLOOKUP(VALUE(RIGHT(G328,3)),#REF!,5,FALSE),IF(LEFT(G328,3)="SCI",VLOOKUP(VALUE(RIGHT(G328,3)),#REF!,5,FALSE),IF(LEFT(G328,3)="SCE",VLOOKUP(VALUE(RIGHT(G328,3)),#REF!,5,FALSE),IF(LEFT(G328,3)="EST",VLOOKUP(VALUE(RIGHT(G328,3)),#REF!,5,FALSE),IF(LEFT(G328,3)="HID",VLOOKUP(VALUE(RIGHT(G328,3)),#REF!,5,FALSE),IF(LEFT(G328,3)="INC",VLOOKUP(VALUE(RIGHT(G328,3)),#REF!,5,FALSE),IF(LEFT(G328,3)="ELE",VLOOKUP(VALUE(RIGHT(G328,3)),#REF!,5,FALSE),IF(LEFT(G328,3)="CAB",VLOOKUP(VALUE(RIGHT(G328,3)),'ADM-COMP'!B:J,5,FALSE),IF(LEFT(G328,3)="SEG",VLOOKUP(VALUE(RIGHT(G328,3)),#REF!,5,FALSE),IF(LEFT(G328,3)="CLI",VLOOKUP(VALUE(RIGHT(G328,3)),#REF!,5,FALSE),IF(LEFT(G328,4)="IMPL",VLOOKUP(VALUE(RIGHT(G328,3)),#REF!,5,FALSE),IF(LEFT(G328,4)="SPDA",VLOOKUP(VALUE(RIGHT(G328,3)),'SPDA-COMP'!B:J,5,FALSE),IF(LEFT(G328,4)="SDAI",VLOOKUP(VALUE(RIGHT(G328,3)),#REF!,5,FALSE),IF(LEFT(G328,5)="IMPER",VLOOKUP(VALUE(RIGHT(G328,3)),#REF!,5,FALSE),IF(LEFT(G328,5)="LABOR",VLOOKUP(VALUE(RIGHT(G328,6)),#REF!,6,FALSE))))))))))))))))</f>
        <v>#REF!</v>
      </c>
      <c r="D328" s="74" t="e">
        <f>ROUND(VLOOKUP(A328,#REF!,8,FALSE),2)</f>
        <v>#REF!</v>
      </c>
      <c r="E328" s="74" t="e">
        <f>IF(LEFT(G328,3)="ARQ",VLOOKUP(VALUE(RIGHT(G328,3)),#REF!,9,FALSE),IF(LEFT(G328,3)="SCI",VLOOKUP(VALUE(RIGHT(G328,3)),#REF!,9,FALSE),IF(LEFT(G328,3)="SCE",VLOOKUP(VALUE(RIGHT(G328,3)),#REF!,9,FALSE),IF(LEFT(G328,3)="EST",VLOOKUP(VALUE(RIGHT(G328,3)),#REF!,9,FALSE),IF(LEFT(G328,3)="HID",VLOOKUP(VALUE(RIGHT(G328,3)),#REF!,9,FALSE),IF(LEFT(G328,3)="INC",VLOOKUP(VALUE(RIGHT(G328,3)),#REF!,9,FALSE),IF(LEFT(G328,3)="ELE",VLOOKUP(VALUE(RIGHT(G328,3)),#REF!,9,FALSE),IF(LEFT(G328,3)="CAB",VLOOKUP(VALUE(RIGHT(G328,3)),'ADM-COMP'!B:J,9,FALSE),IF(LEFT(G328,3)="SEG",VLOOKUP(VALUE(RIGHT(G328,3)),#REF!,9,FALSE),IF(LEFT(G328,3)="CLI",VLOOKUP(VALUE(RIGHT(G328,3)),#REF!,9,FALSE),IF(LEFT(G328,4)="IMPL",VLOOKUP(VALUE(RIGHT(G328,3)),#REF!,9,FALSE),IF(LEFT(G328,4)="SPDA",VLOOKUP(VALUE(RIGHT(G328,3)),'SPDA-COMP'!B:J,9,FALSE),IF(LEFT(G328,4)="SDAI",VLOOKUP(VALUE(RIGHT(G328,3)),#REF!,9,FALSE),IF(LEFT(G328,5)="IMPER",VLOOKUP(VALUE(RIGHT(G328,3)),#REF!,9,FALSE),IF(LEFT(G328,5)="LABOR",VLOOKUP(VALUE(RIGHT(G328,6)),#REF!,4,FALSE))))))))))))))))</f>
        <v>#REF!</v>
      </c>
      <c r="F328" s="31" t="e">
        <f t="shared" si="5"/>
        <v>#REF!</v>
      </c>
      <c r="G328" s="152" t="s">
        <v>1173</v>
      </c>
      <c r="H328" s="61"/>
    </row>
    <row r="329" spans="1:8" s="62" customFormat="1" ht="51">
      <c r="A329" s="100" t="s">
        <v>1142</v>
      </c>
      <c r="B329" s="29" t="e">
        <f>IF(LEFT(G329,3)="ARQ",VLOOKUP(VALUE(RIGHT(G329,3)),#REF!,4,FALSE),IF(LEFT(G329,3)="SCI",VLOOKUP(VALUE(RIGHT(G329,3)),#REF!,4,FALSE),IF(LEFT(G329,3)="SCE",VLOOKUP(VALUE(RIGHT(G329,3)),#REF!,4,FALSE),IF(LEFT(G329,3)="EST",VLOOKUP(VALUE(RIGHT(G329,3)),#REF!,4,FALSE),IF(LEFT(G329,3)="HID",VLOOKUP(VALUE(RIGHT(G329,3)),#REF!,4,FALSE),IF(LEFT(G329,3)="INC",VLOOKUP(VALUE(RIGHT(G329,3)),#REF!,4,FALSE),IF(LEFT(G329,3)="ELE",VLOOKUP(VALUE(RIGHT(G329,3)),#REF!,4,FALSE),IF(LEFT(G329,3)="CAB",VLOOKUP(VALUE(RIGHT(G329,3)),'ADM-COMP'!B:J,4,FALSE),IF(LEFT(G329,3)="SEG",VLOOKUP(VALUE(RIGHT(G329,3)),#REF!,4,FALSE),IF(LEFT(G329,3)="CLI",VLOOKUP(VALUE(RIGHT(G329,3)),#REF!,4,FALSE),IF(LEFT(G329,4)="IMPL",VLOOKUP(VALUE(RIGHT(G329,3)),#REF!,4,FALSE),IF(LEFT(G329,4)="SPDA",VLOOKUP(VALUE(RIGHT(G329,3)),'SPDA-COMP'!B:J,4,FALSE),IF(LEFT(G329,4)="SDAI",VLOOKUP(VALUE(RIGHT(G329,3)),#REF!,4,FALSE),IF(LEFT(G329,5)="IMPER",VLOOKUP(VALUE(RIGHT(G329,3)),#REF!,4,FALSE),IF(LEFT(G329,5)="LABOR",VLOOKUP(VALUE(RIGHT(G329,6)),#REF!,5,FALSE))))))))))))))))</f>
        <v>#REF!</v>
      </c>
      <c r="C329" s="30" t="e">
        <f>IF(LEFT(G329,3)="ARQ",VLOOKUP(VALUE(RIGHT(G329,3)),#REF!,5,FALSE),IF(LEFT(G329,3)="SCI",VLOOKUP(VALUE(RIGHT(G329,3)),#REF!,5,FALSE),IF(LEFT(G329,3)="SCE",VLOOKUP(VALUE(RIGHT(G329,3)),#REF!,5,FALSE),IF(LEFT(G329,3)="EST",VLOOKUP(VALUE(RIGHT(G329,3)),#REF!,5,FALSE),IF(LEFT(G329,3)="HID",VLOOKUP(VALUE(RIGHT(G329,3)),#REF!,5,FALSE),IF(LEFT(G329,3)="INC",VLOOKUP(VALUE(RIGHT(G329,3)),#REF!,5,FALSE),IF(LEFT(G329,3)="ELE",VLOOKUP(VALUE(RIGHT(G329,3)),#REF!,5,FALSE),IF(LEFT(G329,3)="CAB",VLOOKUP(VALUE(RIGHT(G329,3)),'ADM-COMP'!B:J,5,FALSE),IF(LEFT(G329,3)="SEG",VLOOKUP(VALUE(RIGHT(G329,3)),#REF!,5,FALSE),IF(LEFT(G329,3)="CLI",VLOOKUP(VALUE(RIGHT(G329,3)),#REF!,5,FALSE),IF(LEFT(G329,4)="IMPL",VLOOKUP(VALUE(RIGHT(G329,3)),#REF!,5,FALSE),IF(LEFT(G329,4)="SPDA",VLOOKUP(VALUE(RIGHT(G329,3)),'SPDA-COMP'!B:J,5,FALSE),IF(LEFT(G329,4)="SDAI",VLOOKUP(VALUE(RIGHT(G329,3)),#REF!,5,FALSE),IF(LEFT(G329,5)="IMPER",VLOOKUP(VALUE(RIGHT(G329,3)),#REF!,5,FALSE),IF(LEFT(G329,5)="LABOR",VLOOKUP(VALUE(RIGHT(G329,6)),#REF!,6,FALSE))))))))))))))))</f>
        <v>#REF!</v>
      </c>
      <c r="D329" s="74" t="e">
        <f>ROUND(VLOOKUP(A329,#REF!,8,FALSE),2)</f>
        <v>#REF!</v>
      </c>
      <c r="E329" s="74" t="e">
        <f>IF(LEFT(G329,3)="ARQ",VLOOKUP(VALUE(RIGHT(G329,3)),#REF!,9,FALSE),IF(LEFT(G329,3)="SCI",VLOOKUP(VALUE(RIGHT(G329,3)),#REF!,9,FALSE),IF(LEFT(G329,3)="SCE",VLOOKUP(VALUE(RIGHT(G329,3)),#REF!,9,FALSE),IF(LEFT(G329,3)="EST",VLOOKUP(VALUE(RIGHT(G329,3)),#REF!,9,FALSE),IF(LEFT(G329,3)="HID",VLOOKUP(VALUE(RIGHT(G329,3)),#REF!,9,FALSE),IF(LEFT(G329,3)="INC",VLOOKUP(VALUE(RIGHT(G329,3)),#REF!,9,FALSE),IF(LEFT(G329,3)="ELE",VLOOKUP(VALUE(RIGHT(G329,3)),#REF!,9,FALSE),IF(LEFT(G329,3)="CAB",VLOOKUP(VALUE(RIGHT(G329,3)),'ADM-COMP'!B:J,9,FALSE),IF(LEFT(G329,3)="SEG",VLOOKUP(VALUE(RIGHT(G329,3)),#REF!,9,FALSE),IF(LEFT(G329,3)="CLI",VLOOKUP(VALUE(RIGHT(G329,3)),#REF!,9,FALSE),IF(LEFT(G329,4)="IMPL",VLOOKUP(VALUE(RIGHT(G329,3)),#REF!,9,FALSE),IF(LEFT(G329,4)="SPDA",VLOOKUP(VALUE(RIGHT(G329,3)),'SPDA-COMP'!B:J,9,FALSE),IF(LEFT(G329,4)="SDAI",VLOOKUP(VALUE(RIGHT(G329,3)),#REF!,9,FALSE),IF(LEFT(G329,5)="IMPER",VLOOKUP(VALUE(RIGHT(G329,3)),#REF!,9,FALSE),IF(LEFT(G329,5)="LABOR",VLOOKUP(VALUE(RIGHT(G329,6)),#REF!,4,FALSE))))))))))))))))</f>
        <v>#REF!</v>
      </c>
      <c r="F329" s="31" t="e">
        <f t="shared" si="5"/>
        <v>#REF!</v>
      </c>
      <c r="G329" s="152" t="s">
        <v>1170</v>
      </c>
      <c r="H329" s="61"/>
    </row>
    <row r="330" spans="1:8" s="62" customFormat="1">
      <c r="A330" s="37" t="s">
        <v>452</v>
      </c>
      <c r="B330" s="29" t="e">
        <f>IF(LEFT(G330,3)="ARQ",VLOOKUP(VALUE(RIGHT(G330,3)),#REF!,4,FALSE),IF(LEFT(G330,3)="SCI",VLOOKUP(VALUE(RIGHT(G330,3)),#REF!,4,FALSE),IF(LEFT(G330,3)="SCE",VLOOKUP(VALUE(RIGHT(G330,3)),#REF!,4,FALSE),IF(LEFT(G330,3)="EST",VLOOKUP(VALUE(RIGHT(G330,3)),#REF!,4,FALSE),IF(LEFT(G330,3)="HID",VLOOKUP(VALUE(RIGHT(G330,3)),#REF!,4,FALSE),IF(LEFT(G330,3)="INC",VLOOKUP(VALUE(RIGHT(G330,3)),#REF!,4,FALSE),IF(LEFT(G330,3)="ELE",VLOOKUP(VALUE(RIGHT(G330,3)),#REF!,4,FALSE),IF(LEFT(G330,3)="CAB",VLOOKUP(VALUE(RIGHT(G330,3)),'ADM-COMP'!B:J,4,FALSE),IF(LEFT(G330,3)="SEG",VLOOKUP(VALUE(RIGHT(G330,3)),#REF!,4,FALSE),IF(LEFT(G330,3)="CLI",VLOOKUP(VALUE(RIGHT(G330,3)),#REF!,4,FALSE),IF(LEFT(G330,4)="IMPL",VLOOKUP(VALUE(RIGHT(G330,3)),#REF!,4,FALSE),IF(LEFT(G330,4)="SPDA",VLOOKUP(VALUE(RIGHT(G330,3)),'SPDA-COMP'!B:J,4,FALSE),IF(LEFT(G330,4)="SDAI",VLOOKUP(VALUE(RIGHT(G330,3)),#REF!,4,FALSE),IF(LEFT(G330,5)="IMPER",VLOOKUP(VALUE(RIGHT(G330,3)),#REF!,4,FALSE),IF(LEFT(G330,5)="LABOR",VLOOKUP(VALUE(RIGHT(G330,6)),#REF!,5,FALSE))))))))))))))))</f>
        <v>#REF!</v>
      </c>
      <c r="C330" s="30" t="e">
        <f>IF(LEFT(G330,3)="ARQ",VLOOKUP(VALUE(RIGHT(G330,3)),#REF!,5,FALSE),IF(LEFT(G330,3)="SCI",VLOOKUP(VALUE(RIGHT(G330,3)),#REF!,5,FALSE),IF(LEFT(G330,3)="SCE",VLOOKUP(VALUE(RIGHT(G330,3)),#REF!,5,FALSE),IF(LEFT(G330,3)="EST",VLOOKUP(VALUE(RIGHT(G330,3)),#REF!,5,FALSE),IF(LEFT(G330,3)="HID",VLOOKUP(VALUE(RIGHT(G330,3)),#REF!,5,FALSE),IF(LEFT(G330,3)="INC",VLOOKUP(VALUE(RIGHT(G330,3)),#REF!,5,FALSE),IF(LEFT(G330,3)="ELE",VLOOKUP(VALUE(RIGHT(G330,3)),#REF!,5,FALSE),IF(LEFT(G330,3)="CAB",VLOOKUP(VALUE(RIGHT(G330,3)),'ADM-COMP'!B:J,5,FALSE),IF(LEFT(G330,3)="SEG",VLOOKUP(VALUE(RIGHT(G330,3)),#REF!,5,FALSE),IF(LEFT(G330,3)="CLI",VLOOKUP(VALUE(RIGHT(G330,3)),#REF!,5,FALSE),IF(LEFT(G330,4)="IMPL",VLOOKUP(VALUE(RIGHT(G330,3)),#REF!,5,FALSE),IF(LEFT(G330,4)="SPDA",VLOOKUP(VALUE(RIGHT(G330,3)),'SPDA-COMP'!B:J,5,FALSE),IF(LEFT(G330,4)="SDAI",VLOOKUP(VALUE(RIGHT(G330,3)),#REF!,5,FALSE),IF(LEFT(G330,5)="IMPER",VLOOKUP(VALUE(RIGHT(G330,3)),#REF!,5,FALSE),IF(LEFT(G330,5)="LABOR",VLOOKUP(VALUE(RIGHT(G330,6)),#REF!,6,FALSE))))))))))))))))</f>
        <v>#REF!</v>
      </c>
      <c r="D330" s="74" t="e">
        <f>ROUND(VLOOKUP(A330,#REF!,8,FALSE),2)</f>
        <v>#REF!</v>
      </c>
      <c r="E330" s="74" t="e">
        <f>IF(LEFT(G330,3)="ARQ",VLOOKUP(VALUE(RIGHT(G330,3)),#REF!,9,FALSE),IF(LEFT(G330,3)="SCI",VLOOKUP(VALUE(RIGHT(G330,3)),#REF!,9,FALSE),IF(LEFT(G330,3)="SCE",VLOOKUP(VALUE(RIGHT(G330,3)),#REF!,9,FALSE),IF(LEFT(G330,3)="EST",VLOOKUP(VALUE(RIGHT(G330,3)),#REF!,9,FALSE),IF(LEFT(G330,3)="HID",VLOOKUP(VALUE(RIGHT(G330,3)),#REF!,9,FALSE),IF(LEFT(G330,3)="INC",VLOOKUP(VALUE(RIGHT(G330,3)),#REF!,9,FALSE),IF(LEFT(G330,3)="ELE",VLOOKUP(VALUE(RIGHT(G330,3)),#REF!,9,FALSE),IF(LEFT(G330,3)="CAB",VLOOKUP(VALUE(RIGHT(G330,3)),'ADM-COMP'!B:J,9,FALSE),IF(LEFT(G330,3)="SEG",VLOOKUP(VALUE(RIGHT(G330,3)),#REF!,9,FALSE),IF(LEFT(G330,3)="CLI",VLOOKUP(VALUE(RIGHT(G330,3)),#REF!,9,FALSE),IF(LEFT(G330,4)="IMPL",VLOOKUP(VALUE(RIGHT(G330,3)),#REF!,9,FALSE),IF(LEFT(G330,4)="SPDA",VLOOKUP(VALUE(RIGHT(G330,3)),'SPDA-COMP'!B:J,9,FALSE),IF(LEFT(G330,4)="SDAI",VLOOKUP(VALUE(RIGHT(G330,3)),#REF!,9,FALSE),IF(LEFT(G330,5)="IMPER",VLOOKUP(VALUE(RIGHT(G330,3)),#REF!,9,FALSE),IF(LEFT(G330,5)="LABOR",VLOOKUP(VALUE(RIGHT(G330,6)),#REF!,4,FALSE))))))))))))))))</f>
        <v>#REF!</v>
      </c>
      <c r="F330" s="31" t="e">
        <f t="shared" si="5"/>
        <v>#REF!</v>
      </c>
      <c r="G330" s="152" t="s">
        <v>449</v>
      </c>
      <c r="H330" s="61"/>
    </row>
    <row r="331" spans="1:8" s="62" customFormat="1">
      <c r="A331" s="100" t="s">
        <v>758</v>
      </c>
      <c r="B331" s="29" t="e">
        <f>IF(LEFT(G331,3)="ARQ",VLOOKUP(VALUE(RIGHT(G331,3)),#REF!,4,FALSE),IF(LEFT(G331,3)="SCI",VLOOKUP(VALUE(RIGHT(G331,3)),'ADM-COMP'!B:J,4,FALSE),IF(LEFT(G331,3)="SCE",VLOOKUP(VALUE(RIGHT(G331,3)),#REF!,4,FALSE),IF(LEFT(G331,3)="EST",VLOOKUP(VALUE(RIGHT(G331,3)),#REF!,4,FALSE),IF(LEFT(G331,3)="HID",VLOOKUP(VALUE(RIGHT(G331,3)),#REF!,4,FALSE),IF(LEFT(G331,3)="INC",VLOOKUP(VALUE(RIGHT(G331,3)),#REF!,4,FALSE),IF(LEFT(G331,3)="ELE",VLOOKUP(VALUE(RIGHT(G331,3)),#REF!,4,FALSE),IF(LEFT(G331,3)="CAB",VLOOKUP(VALUE(RIGHT(G331,3)),#REF!,4,FALSE),IF(LEFT(G331,3)="SEG",VLOOKUP(VALUE(RIGHT(G331,3)),#REF!,4,FALSE),IF(LEFT(G331,3)="CLI",VLOOKUP(VALUE(RIGHT(G331,3)),#REF!,4,FALSE),IF(LEFT(G331,4)="IMPL",VLOOKUP(VALUE(RIGHT(G331,3)),#REF!,4,FALSE),IF(LEFT(G331,4)="SPDA",VLOOKUP(VALUE(RIGHT(G331,3)),'SPDA-COMP'!B:J,4,FALSE),IF(LEFT(G331,4)="SDAI",VLOOKUP(VALUE(RIGHT(G331,3)),#REF!,4,FALSE),IF(LEFT(G331,5)="CHENF",VLOOKUP(VALUE(RIGHT(G331,3)),#REF!,4,FALSE),IF(LEFT(G331,5)="IMPER",VLOOKUP(VALUE(RIGHT(G331,3)),#REF!,4,FALSE),IF(LEFT(G331,5)="LABOR",VLOOKUP(VALUE(RIGHT(G331,6)),#REF!,5,FALSE)))))))))))))))))</f>
        <v>#REF!</v>
      </c>
      <c r="C331" s="30" t="e">
        <f>IF(LEFT(G331,3)="ARQ",VLOOKUP(VALUE(RIGHT(G331,3)),#REF!,5,FALSE),IF(LEFT(G331,3)="SCI",VLOOKUP(VALUE(RIGHT(G331,3)),'ADM-COMP'!B:J,5,FALSE),IF(LEFT(G331,3)="SCE",VLOOKUP(VALUE(RIGHT(G331,3)),#REF!,5,FALSE),IF(LEFT(G331,3)="EST",VLOOKUP(VALUE(RIGHT(G331,3)),#REF!,5,FALSE),IF(LEFT(G331,3)="HID",VLOOKUP(VALUE(RIGHT(G331,3)),#REF!,5,FALSE),IF(LEFT(G331,3)="INC",VLOOKUP(VALUE(RIGHT(G331,3)),#REF!,5,FALSE),IF(LEFT(G331,3)="ELE",VLOOKUP(VALUE(RIGHT(G331,3)),#REF!,5,FALSE),IF(LEFT(G331,3)="CAB",VLOOKUP(VALUE(RIGHT(G331,3)),#REF!,5,FALSE),IF(LEFT(G331,3)="SEG",VLOOKUP(VALUE(RIGHT(G331,3)),#REF!,5,FALSE),IF(LEFT(G331,3)="CLI",VLOOKUP(VALUE(RIGHT(G331,3)),#REF!,5,FALSE),IF(LEFT(G331,4)="IMPL",VLOOKUP(VALUE(RIGHT(G331,3)),#REF!,5,FALSE),IF(LEFT(G331,4)="SPDA",VLOOKUP(VALUE(RIGHT(G331,3)),'SPDA-COMP'!B:J,5,FALSE),IF(LEFT(G331,4)="SDAI",VLOOKUP(VALUE(RIGHT(G331,3)),#REF!,5,FALSE),IF(LEFT(G331,5)="CHENF",VLOOKUP(VALUE(RIGHT(G331,3)),#REF!,5,FALSE),IF(LEFT(G331,5)="IMPER",VLOOKUP(VALUE(RIGHT(G331,3)),#REF!,5,FALSE),IF(LEFT(G331,5)="LABOR",VLOOKUP(VALUE(RIGHT(G331,6)),#REF!,6,FALSE)))))))))))))))))</f>
        <v>#REF!</v>
      </c>
      <c r="D331" s="74" t="e">
        <f>ROUND(VLOOKUP(A331,#REF!,8,FALSE),2)</f>
        <v>#REF!</v>
      </c>
      <c r="E331" s="74" t="e">
        <f>IF(LEFT(G331,3)="ARQ",VLOOKUP(VALUE(RIGHT(G331,3)),#REF!,9,FALSE),IF(LEFT(G331,3)="SCI",VLOOKUP(VALUE(RIGHT(G331,3)),'ADM-COMP'!B:J,9,FALSE),IF(LEFT(G331,3)="SCE",VLOOKUP(VALUE(RIGHT(G331,3)),#REF!,9,FALSE),IF(LEFT(G331,3)="EST",VLOOKUP(VALUE(RIGHT(G331,3)),#REF!,9,FALSE),IF(LEFT(G331,3)="HID",VLOOKUP(VALUE(RIGHT(G331,3)),#REF!,9,FALSE),IF(LEFT(G331,3)="INC",VLOOKUP(VALUE(RIGHT(G331,3)),#REF!,9,FALSE),IF(LEFT(G331,3)="ELE",VLOOKUP(VALUE(RIGHT(G331,3)),#REF!,9,FALSE),IF(LEFT(G331,3)="CAB",VLOOKUP(VALUE(RIGHT(G331,3)),#REF!,9,FALSE),IF(LEFT(G331,3)="SEG",VLOOKUP(VALUE(RIGHT(G331,3)),#REF!,9,FALSE),IF(LEFT(G331,3)="CLI",VLOOKUP(VALUE(RIGHT(G331,3)),#REF!,9,FALSE),IF(LEFT(G331,4)="IMPL",VLOOKUP(VALUE(RIGHT(G331,3)),#REF!,9,FALSE),IF(LEFT(G331,4)="SPDA",VLOOKUP(VALUE(RIGHT(G331,3)),'SPDA-COMP'!B:J,9,FALSE),IF(LEFT(G331,4)="SDAI",VLOOKUP(VALUE(RIGHT(G331,3)),#REF!,9,FALSE),IF(LEFT(G331,5)="CHENF",VLOOKUP(VALUE(RIGHT(G331,3)),#REF!,9,FALSE),IF(LEFT(G331,5)="IMPER",VLOOKUP(VALUE(RIGHT(G331,3)),#REF!,9,FALSE),IF(LEFT(G331,5)="LABOR",VLOOKUP(VALUE(RIGHT(G331,6)),#REF!,4,FALSE)))))))))))))))))</f>
        <v>#REF!</v>
      </c>
      <c r="F331" s="31" t="e">
        <f t="shared" si="5"/>
        <v>#REF!</v>
      </c>
      <c r="G331" s="152" t="s">
        <v>776</v>
      </c>
      <c r="H331" s="61"/>
    </row>
    <row r="332" spans="1:8" s="62" customFormat="1">
      <c r="A332" s="100" t="s">
        <v>687</v>
      </c>
      <c r="B332" s="86" t="e">
        <f>IF(LEFT(G332,3)="ARQ",VLOOKUP(VALUE(RIGHT(G332,3)),#REF!,4,FALSE),IF(LEFT(G332,3)="SCI",VLOOKUP(VALUE(RIGHT(G332,3)),#REF!,4,FALSE),IF(LEFT(G332,3)="SCE",VLOOKUP(VALUE(RIGHT(G332,3)),#REF!,4,FALSE),IF(LEFT(G332,3)="EST",VLOOKUP(VALUE(RIGHT(G332,3)),#REF!,4,FALSE),IF(LEFT(G332,3)="HID",VLOOKUP(VALUE(RIGHT(G332,3)),#REF!,4,FALSE),IF(LEFT(G332,3)="INC",VLOOKUP(VALUE(RIGHT(G332,3)),#REF!,4,FALSE),IF(LEFT(G332,3)="ELE",VLOOKUP(VALUE(RIGHT(G332,3)),#REF!,4,FALSE),IF(LEFT(G332,3)="CAB",VLOOKUP(VALUE(RIGHT(G332,3)),'ADM-COMP'!B:J,4,FALSE),IF(LEFT(G332,3)="SEG",VLOOKUP(VALUE(RIGHT(G332,3)),#REF!,4,FALSE),IF(LEFT(G332,3)="CLI",VLOOKUP(VALUE(RIGHT(G332,3)),#REF!,4,FALSE),IF(LEFT(G332,4)="IMPL",VLOOKUP(VALUE(RIGHT(G332,3)),#REF!,4,FALSE),IF(LEFT(G332,4)="SPDA",VLOOKUP(VALUE(RIGHT(G332,3)),'SPDA-COMP'!B:J,4,FALSE),IF(LEFT(G332,4)="SDAI",VLOOKUP(VALUE(RIGHT(G332,3)),#REF!,4,FALSE),IF(LEFT(G332,5)="IMPER",VLOOKUP(VALUE(RIGHT(G332,3)),#REF!,4,FALSE),IF(LEFT(G332,5)="LABOR",VLOOKUP(VALUE(RIGHT(G332,6)),#REF!,5,FALSE))))))))))))))))</f>
        <v>#REF!</v>
      </c>
      <c r="C332" s="30" t="e">
        <f>IF(LEFT(G332,3)="ARQ",VLOOKUP(VALUE(RIGHT(G332,3)),#REF!,5,FALSE),IF(LEFT(G332,3)="SCI",VLOOKUP(VALUE(RIGHT(G332,3)),#REF!,5,FALSE),IF(LEFT(G332,3)="SCE",VLOOKUP(VALUE(RIGHT(G332,3)),#REF!,5,FALSE),IF(LEFT(G332,3)="EST",VLOOKUP(VALUE(RIGHT(G332,3)),#REF!,5,FALSE),IF(LEFT(G332,3)="HID",VLOOKUP(VALUE(RIGHT(G332,3)),#REF!,5,FALSE),IF(LEFT(G332,3)="INC",VLOOKUP(VALUE(RIGHT(G332,3)),#REF!,5,FALSE),IF(LEFT(G332,3)="ELE",VLOOKUP(VALUE(RIGHT(G332,3)),#REF!,5,FALSE),IF(LEFT(G332,3)="CAB",VLOOKUP(VALUE(RIGHT(G332,3)),'ADM-COMP'!B:J,5,FALSE),IF(LEFT(G332,3)="SEG",VLOOKUP(VALUE(RIGHT(G332,3)),#REF!,5,FALSE),IF(LEFT(G332,3)="CLI",VLOOKUP(VALUE(RIGHT(G332,3)),#REF!,5,FALSE),IF(LEFT(G332,4)="IMPL",VLOOKUP(VALUE(RIGHT(G332,3)),#REF!,5,FALSE),IF(LEFT(G332,4)="SPDA",VLOOKUP(VALUE(RIGHT(G332,3)),'SPDA-COMP'!B:J,5,FALSE),IF(LEFT(G332,4)="SDAI",VLOOKUP(VALUE(RIGHT(G332,3)),#REF!,5,FALSE),IF(LEFT(G332,5)="IMPER",VLOOKUP(VALUE(RIGHT(G332,3)),#REF!,5,FALSE),IF(LEFT(G332,5)="LABOR",VLOOKUP(VALUE(RIGHT(G332,6)),#REF!,6,FALSE))))))))))))))))</f>
        <v>#REF!</v>
      </c>
      <c r="D332" s="74" t="e">
        <f>ROUND(VLOOKUP(A332,#REF!,8,FALSE),2)</f>
        <v>#REF!</v>
      </c>
      <c r="E332" s="74" t="e">
        <f>IF(LEFT(G332,3)="ARQ",VLOOKUP(VALUE(RIGHT(G332,3)),#REF!,9,FALSE),IF(LEFT(G332,3)="SCI",VLOOKUP(VALUE(RIGHT(G332,3)),#REF!,9,FALSE),IF(LEFT(G332,3)="SCE",VLOOKUP(VALUE(RIGHT(G332,3)),#REF!,9,FALSE),IF(LEFT(G332,3)="EST",VLOOKUP(VALUE(RIGHT(G332,3)),#REF!,9,FALSE),IF(LEFT(G332,3)="HID",VLOOKUP(VALUE(RIGHT(G332,3)),#REF!,9,FALSE),IF(LEFT(G332,3)="INC",VLOOKUP(VALUE(RIGHT(G332,3)),#REF!,9,FALSE),IF(LEFT(G332,3)="ELE",VLOOKUP(VALUE(RIGHT(G332,3)),#REF!,9,FALSE),IF(LEFT(G332,3)="CAB",VLOOKUP(VALUE(RIGHT(G332,3)),'ADM-COMP'!B:J,9,FALSE),IF(LEFT(G332,3)="SEG",VLOOKUP(VALUE(RIGHT(G332,3)),#REF!,9,FALSE),IF(LEFT(G332,3)="CLI",VLOOKUP(VALUE(RIGHT(G332,3)),#REF!,9,FALSE),IF(LEFT(G332,4)="IMPL",VLOOKUP(VALUE(RIGHT(G332,3)),#REF!,9,FALSE),IF(LEFT(G332,4)="SPDA",VLOOKUP(VALUE(RIGHT(G332,3)),'SPDA-COMP'!B:J,9,FALSE),IF(LEFT(G332,4)="SDAI",VLOOKUP(VALUE(RIGHT(G332,3)),#REF!,9,FALSE),IF(LEFT(G332,5)="IMPER",VLOOKUP(VALUE(RIGHT(G332,3)),#REF!,9,FALSE),IF(LEFT(G332,5)="LABOR",VLOOKUP(VALUE(RIGHT(G332,6)),#REF!,4,FALSE))))))))))))))))</f>
        <v>#REF!</v>
      </c>
      <c r="F332" s="31" t="e">
        <f t="shared" si="5"/>
        <v>#REF!</v>
      </c>
      <c r="G332" s="152" t="s">
        <v>727</v>
      </c>
      <c r="H332" s="61"/>
    </row>
    <row r="333" spans="1:8" s="62" customFormat="1" ht="25.5">
      <c r="A333" s="37" t="s">
        <v>444</v>
      </c>
      <c r="B333" s="29" t="e">
        <f>IF(LEFT(G333,3)="ARQ",VLOOKUP(VALUE(RIGHT(G333,3)),#REF!,4,FALSE),IF(LEFT(G333,3)="SCI",VLOOKUP(VALUE(RIGHT(G333,3)),#REF!,4,FALSE),IF(LEFT(G333,3)="SCE",VLOOKUP(VALUE(RIGHT(G333,3)),#REF!,4,FALSE),IF(LEFT(G333,3)="EST",VLOOKUP(VALUE(RIGHT(G333,3)),#REF!,4,FALSE),IF(LEFT(G333,3)="HID",VLOOKUP(VALUE(RIGHT(G333,3)),#REF!,4,FALSE),IF(LEFT(G333,3)="INC",VLOOKUP(VALUE(RIGHT(G333,3)),#REF!,4,FALSE),IF(LEFT(G333,3)="ELE",VLOOKUP(VALUE(RIGHT(G333,3)),#REF!,4,FALSE),IF(LEFT(G333,3)="CAB",VLOOKUP(VALUE(RIGHT(G333,3)),'ADM-COMP'!B:J,4,FALSE),IF(LEFT(G333,3)="SEG",VLOOKUP(VALUE(RIGHT(G333,3)),#REF!,4,FALSE),IF(LEFT(G333,3)="CLI",VLOOKUP(VALUE(RIGHT(G333,3)),#REF!,4,FALSE),IF(LEFT(G333,4)="IMPL",VLOOKUP(VALUE(RIGHT(G333,3)),#REF!,4,FALSE),IF(LEFT(G333,4)="SPDA",VLOOKUP(VALUE(RIGHT(G333,3)),'SPDA-COMP'!B:J,4,FALSE),IF(LEFT(G333,4)="SDAI",VLOOKUP(VALUE(RIGHT(G333,3)),#REF!,4,FALSE),IF(LEFT(G333,5)="IMPER",VLOOKUP(VALUE(RIGHT(G333,3)),#REF!,4,FALSE),IF(LEFT(G333,5)="LABOR",VLOOKUP(VALUE(RIGHT(G333,6)),#REF!,5,FALSE))))))))))))))))</f>
        <v>#REF!</v>
      </c>
      <c r="C333" s="30" t="e">
        <f>IF(LEFT(G333,3)="ARQ",VLOOKUP(VALUE(RIGHT(G333,3)),#REF!,5,FALSE),IF(LEFT(G333,3)="SCI",VLOOKUP(VALUE(RIGHT(G333,3)),#REF!,5,FALSE),IF(LEFT(G333,3)="SCE",VLOOKUP(VALUE(RIGHT(G333,3)),#REF!,5,FALSE),IF(LEFT(G333,3)="EST",VLOOKUP(VALUE(RIGHT(G333,3)),#REF!,5,FALSE),IF(LEFT(G333,3)="HID",VLOOKUP(VALUE(RIGHT(G333,3)),#REF!,5,FALSE),IF(LEFT(G333,3)="INC",VLOOKUP(VALUE(RIGHT(G333,3)),#REF!,5,FALSE),IF(LEFT(G333,3)="ELE",VLOOKUP(VALUE(RIGHT(G333,3)),#REF!,5,FALSE),IF(LEFT(G333,3)="CAB",VLOOKUP(VALUE(RIGHT(G333,3)),'ADM-COMP'!B:J,5,FALSE),IF(LEFT(G333,3)="SEG",VLOOKUP(VALUE(RIGHT(G333,3)),#REF!,5,FALSE),IF(LEFT(G333,3)="CLI",VLOOKUP(VALUE(RIGHT(G333,3)),#REF!,5,FALSE),IF(LEFT(G333,4)="IMPL",VLOOKUP(VALUE(RIGHT(G333,3)),#REF!,5,FALSE),IF(LEFT(G333,4)="SPDA",VLOOKUP(VALUE(RIGHT(G333,3)),'SPDA-COMP'!B:J,5,FALSE),IF(LEFT(G333,4)="SDAI",VLOOKUP(VALUE(RIGHT(G333,3)),#REF!,5,FALSE),IF(LEFT(G333,5)="IMPER",VLOOKUP(VALUE(RIGHT(G333,3)),#REF!,5,FALSE),IF(LEFT(G333,5)="LABOR",VLOOKUP(VALUE(RIGHT(G333,6)),#REF!,6,FALSE))))))))))))))))</f>
        <v>#REF!</v>
      </c>
      <c r="D333" s="74" t="e">
        <f>ROUND(VLOOKUP(A333,#REF!,8,FALSE),2)</f>
        <v>#REF!</v>
      </c>
      <c r="E333" s="74" t="e">
        <f>IF(LEFT(G333,3)="ARQ",VLOOKUP(VALUE(RIGHT(G333,3)),#REF!,9,FALSE),IF(LEFT(G333,3)="SCI",VLOOKUP(VALUE(RIGHT(G333,3)),#REF!,9,FALSE),IF(LEFT(G333,3)="SCE",VLOOKUP(VALUE(RIGHT(G333,3)),#REF!,9,FALSE),IF(LEFT(G333,3)="EST",VLOOKUP(VALUE(RIGHT(G333,3)),#REF!,9,FALSE),IF(LEFT(G333,3)="HID",VLOOKUP(VALUE(RIGHT(G333,3)),#REF!,9,FALSE),IF(LEFT(G333,3)="INC",VLOOKUP(VALUE(RIGHT(G333,3)),#REF!,9,FALSE),IF(LEFT(G333,3)="ELE",VLOOKUP(VALUE(RIGHT(G333,3)),#REF!,9,FALSE),IF(LEFT(G333,3)="CAB",VLOOKUP(VALUE(RIGHT(G333,3)),'ADM-COMP'!B:J,9,FALSE),IF(LEFT(G333,3)="SEG",VLOOKUP(VALUE(RIGHT(G333,3)),#REF!,9,FALSE),IF(LEFT(G333,3)="CLI",VLOOKUP(VALUE(RIGHT(G333,3)),#REF!,9,FALSE),IF(LEFT(G333,4)="IMPL",VLOOKUP(VALUE(RIGHT(G333,3)),#REF!,9,FALSE),IF(LEFT(G333,4)="SPDA",VLOOKUP(VALUE(RIGHT(G333,3)),'SPDA-COMP'!B:J,9,FALSE),IF(LEFT(G333,4)="SDAI",VLOOKUP(VALUE(RIGHT(G333,3)),#REF!,9,FALSE),IF(LEFT(G333,5)="IMPER",VLOOKUP(VALUE(RIGHT(G333,3)),#REF!,9,FALSE),IF(LEFT(G333,5)="LABOR",VLOOKUP(VALUE(RIGHT(G333,6)),#REF!,4,FALSE))))))))))))))))</f>
        <v>#REF!</v>
      </c>
      <c r="F333" s="31" t="e">
        <f t="shared" si="5"/>
        <v>#REF!</v>
      </c>
      <c r="G333" s="152" t="s">
        <v>456</v>
      </c>
      <c r="H333" s="61"/>
    </row>
    <row r="334" spans="1:8" s="62" customFormat="1">
      <c r="A334" s="100" t="s">
        <v>1155</v>
      </c>
      <c r="B334" s="29" t="e">
        <f>IF(LEFT(G334,3)="ARQ",VLOOKUP(VALUE(RIGHT(G334,3)),#REF!,4,FALSE),IF(LEFT(G334,3)="SCI",VLOOKUP(VALUE(RIGHT(G334,3)),#REF!,4,FALSE),IF(LEFT(G334,3)="SCE",VLOOKUP(VALUE(RIGHT(G334,3)),#REF!,4,FALSE),IF(LEFT(G334,3)="EST",VLOOKUP(VALUE(RIGHT(G334,3)),#REF!,4,FALSE),IF(LEFT(G334,3)="HID",VLOOKUP(VALUE(RIGHT(G334,3)),#REF!,4,FALSE),IF(LEFT(G334,3)="INC",VLOOKUP(VALUE(RIGHT(G334,3)),#REF!,4,FALSE),IF(LEFT(G334,3)="ELE",VLOOKUP(VALUE(RIGHT(G334,3)),#REF!,4,FALSE),IF(LEFT(G334,3)="CAB",VLOOKUP(VALUE(RIGHT(G334,3)),'ADM-COMP'!B:J,4,FALSE),IF(LEFT(G334,3)="SEG",VLOOKUP(VALUE(RIGHT(G334,3)),#REF!,4,FALSE),IF(LEFT(G334,3)="CLI",VLOOKUP(VALUE(RIGHT(G334,3)),#REF!,4,FALSE),IF(LEFT(G334,4)="IMPL",VLOOKUP(VALUE(RIGHT(G334,3)),#REF!,4,FALSE),IF(LEFT(G334,4)="SPDA",VLOOKUP(VALUE(RIGHT(G334,3)),'SPDA-COMP'!B:J,4,FALSE),IF(LEFT(G334,4)="SDAI",VLOOKUP(VALUE(RIGHT(G334,3)),#REF!,4,FALSE),IF(LEFT(G334,5)="IMPER",VLOOKUP(VALUE(RIGHT(G334,3)),#REF!,4,FALSE),IF(LEFT(G334,5)="LABOR",VLOOKUP(VALUE(RIGHT(G334,6)),#REF!,5,FALSE))))))))))))))))</f>
        <v>#REF!</v>
      </c>
      <c r="C334" s="30" t="e">
        <f>IF(LEFT(G334,3)="ARQ",VLOOKUP(VALUE(RIGHT(G334,3)),#REF!,5,FALSE),IF(LEFT(G334,3)="SCI",VLOOKUP(VALUE(RIGHT(G334,3)),#REF!,5,FALSE),IF(LEFT(G334,3)="SCE",VLOOKUP(VALUE(RIGHT(G334,3)),#REF!,5,FALSE),IF(LEFT(G334,3)="EST",VLOOKUP(VALUE(RIGHT(G334,3)),#REF!,5,FALSE),IF(LEFT(G334,3)="HID",VLOOKUP(VALUE(RIGHT(G334,3)),#REF!,5,FALSE),IF(LEFT(G334,3)="INC",VLOOKUP(VALUE(RIGHT(G334,3)),#REF!,5,FALSE),IF(LEFT(G334,3)="ELE",VLOOKUP(VALUE(RIGHT(G334,3)),#REF!,5,FALSE),IF(LEFT(G334,3)="CAB",VLOOKUP(VALUE(RIGHT(G334,3)),'ADM-COMP'!B:J,5,FALSE),IF(LEFT(G334,3)="SEG",VLOOKUP(VALUE(RIGHT(G334,3)),#REF!,5,FALSE),IF(LEFT(G334,3)="CLI",VLOOKUP(VALUE(RIGHT(G334,3)),#REF!,5,FALSE),IF(LEFT(G334,4)="IMPL",VLOOKUP(VALUE(RIGHT(G334,3)),#REF!,5,FALSE),IF(LEFT(G334,4)="SPDA",VLOOKUP(VALUE(RIGHT(G334,3)),'SPDA-COMP'!B:J,5,FALSE),IF(LEFT(G334,4)="SDAI",VLOOKUP(VALUE(RIGHT(G334,3)),#REF!,5,FALSE),IF(LEFT(G334,5)="IMPER",VLOOKUP(VALUE(RIGHT(G334,3)),#REF!,5,FALSE),IF(LEFT(G334,5)="LABOR",VLOOKUP(VALUE(RIGHT(G334,6)),#REF!,6,FALSE))))))))))))))))</f>
        <v>#REF!</v>
      </c>
      <c r="D334" s="74" t="e">
        <f>ROUND(VLOOKUP(A334,#REF!,8,FALSE),2)</f>
        <v>#REF!</v>
      </c>
      <c r="E334" s="74" t="e">
        <f>IF(LEFT(G334,3)="ARQ",VLOOKUP(VALUE(RIGHT(G334,3)),#REF!,9,FALSE),IF(LEFT(G334,3)="SCI",VLOOKUP(VALUE(RIGHT(G334,3)),#REF!,9,FALSE),IF(LEFT(G334,3)="SCE",VLOOKUP(VALUE(RIGHT(G334,3)),#REF!,9,FALSE),IF(LEFT(G334,3)="EST",VLOOKUP(VALUE(RIGHT(G334,3)),#REF!,9,FALSE),IF(LEFT(G334,3)="HID",VLOOKUP(VALUE(RIGHT(G334,3)),#REF!,9,FALSE),IF(LEFT(G334,3)="INC",VLOOKUP(VALUE(RIGHT(G334,3)),#REF!,9,FALSE),IF(LEFT(G334,3)="ELE",VLOOKUP(VALUE(RIGHT(G334,3)),#REF!,9,FALSE),IF(LEFT(G334,3)="CAB",VLOOKUP(VALUE(RIGHT(G334,3)),'ADM-COMP'!B:J,9,FALSE),IF(LEFT(G334,3)="SEG",VLOOKUP(VALUE(RIGHT(G334,3)),#REF!,9,FALSE),IF(LEFT(G334,3)="CLI",VLOOKUP(VALUE(RIGHT(G334,3)),#REF!,9,FALSE),IF(LEFT(G334,4)="IMPL",VLOOKUP(VALUE(RIGHT(G334,3)),#REF!,9,FALSE),IF(LEFT(G334,4)="SPDA",VLOOKUP(VALUE(RIGHT(G334,3)),'SPDA-COMP'!B:J,9,FALSE),IF(LEFT(G334,4)="SDAI",VLOOKUP(VALUE(RIGHT(G334,3)),#REF!,9,FALSE),IF(LEFT(G334,5)="IMPER",VLOOKUP(VALUE(RIGHT(G334,3)),#REF!,9,FALSE),IF(LEFT(G334,5)="LABOR",VLOOKUP(VALUE(RIGHT(G334,6)),#REF!,4,FALSE))))))))))))))))</f>
        <v>#REF!</v>
      </c>
      <c r="F334" s="31" t="e">
        <f t="shared" si="5"/>
        <v>#REF!</v>
      </c>
      <c r="G334" s="152" t="s">
        <v>1183</v>
      </c>
      <c r="H334" s="61"/>
    </row>
    <row r="335" spans="1:8" s="62" customFormat="1">
      <c r="A335" s="37" t="s">
        <v>1341</v>
      </c>
      <c r="B335" s="29" t="e">
        <f>IF(LEFT(G335,3)="ARQ",VLOOKUP(VALUE(RIGHT(G335,3)),#REF!,4,FALSE),IF(LEFT(G335,3)="SCI",VLOOKUP(VALUE(RIGHT(G335,3)),#REF!,4,FALSE),IF(LEFT(G335,3)="TRP",VLOOKUP(VALUE(RIGHT(G335,3)),#REF!,4,FALSE),IF(LEFT(G335,3)="EST",VLOOKUP(VALUE(RIGHT(G335,3)),#REF!,4,FALSE),IF(LEFT(G335,3)="HID",VLOOKUP(VALUE(RIGHT(G335,3)),#REF!,4,FALSE),IF(LEFT(G335,3)="INC",VLOOKUP(VALUE(RIGHT(G335,3)),#REF!,4,FALSE),IF(LEFT(G335,3)="ELE",VLOOKUP(VALUE(RIGHT(G335,3)),#REF!,4,FALSE),IF(LEFT(G335,3)="CAB",VLOOKUP(VALUE(RIGHT(G335,3)),'ADM-COMP'!B:J,4,FALSE),IF(LEFT(G335,3)="SEG",VLOOKUP(VALUE(RIGHT(G335,3)),#REF!,4,FALSE),IF(LEFT(G335,3)="CLI",VLOOKUP(VALUE(RIGHT(G335,3)),#REF!,4,FALSE),IF(LEFT(G335,4)="IMPL",VLOOKUP(VALUE(RIGHT(G335,3)),#REF!,4,FALSE),IF(LEFT(G335,4)="SPDA",VLOOKUP(VALUE(RIGHT(G335,3)),'SPDA-COMP'!B:J,4,FALSE),IF(LEFT(G335,4)="SDAI",VLOOKUP(VALUE(RIGHT(G335,3)),#REF!,4,FALSE),IF(LEFT(G335,5)="IMPER",VLOOKUP(VALUE(RIGHT(G335,3)),#REF!,4,FALSE),IF(LEFT(G335,5)="LABOR",VLOOKUP(VALUE(RIGHT(G335,6)),#REF!,5,FALSE))))))))))))))))</f>
        <v>#REF!</v>
      </c>
      <c r="C335" s="30" t="e">
        <f>IF(LEFT(G335,3)="ARQ",VLOOKUP(VALUE(RIGHT(G335,3)),#REF!,5,FALSE),IF(LEFT(G335,3)="SCI",VLOOKUP(VALUE(RIGHT(G335,3)),#REF!,5,FALSE),IF(LEFT(G335,3)="SCE",VLOOKUP(VALUE(RIGHT(G335,3)),#REF!,5,FALSE),IF(LEFT(G335,3)="EST",VLOOKUP(VALUE(RIGHT(G335,3)),#REF!,5,FALSE),IF(LEFT(G335,3)="HID",VLOOKUP(VALUE(RIGHT(G335,3)),#REF!,5,FALSE),IF(LEFT(G335,3)="INC",VLOOKUP(VALUE(RIGHT(G335,3)),#REF!,5,FALSE),IF(LEFT(G335,3)="ELE",VLOOKUP(VALUE(RIGHT(G335,3)),#REF!,5,FALSE),IF(LEFT(G335,3)="CAB",VLOOKUP(VALUE(RIGHT(G335,3)),'ADM-COMP'!B:J,5,FALSE),IF(LEFT(G335,3)="SEG",VLOOKUP(VALUE(RIGHT(G335,3)),#REF!,5,FALSE),IF(LEFT(G335,3)="CLI",VLOOKUP(VALUE(RIGHT(G335,3)),#REF!,5,FALSE),IF(LEFT(G335,4)="IMPL",VLOOKUP(VALUE(RIGHT(G335,3)),#REF!,5,FALSE),IF(LEFT(G335,4)="SPDA",VLOOKUP(VALUE(RIGHT(G335,3)),'SPDA-COMP'!B:J,5,FALSE),IF(LEFT(G335,4)="SDAI",VLOOKUP(VALUE(RIGHT(G335,3)),#REF!,5,FALSE),IF(LEFT(G335,5)="IMPER",VLOOKUP(VALUE(RIGHT(G335,3)),#REF!,5,FALSE),IF(LEFT(G335,5)="LABOR",VLOOKUP(VALUE(RIGHT(G335,6)),#REF!,6,FALSE))))))))))))))))</f>
        <v>#REF!</v>
      </c>
      <c r="D335" s="74" t="e">
        <f>ROUND(VLOOKUP(A335,#REF!,8,FALSE),2)</f>
        <v>#REF!</v>
      </c>
      <c r="E335" s="74" t="e">
        <f>IF(LEFT(G335,3)="ARQ",VLOOKUP(VALUE(RIGHT(G335,3)),#REF!,9,FALSE),IF(LEFT(G335,3)="SCI",VLOOKUP(VALUE(RIGHT(G335,3)),#REF!,9,FALSE),IF(LEFT(G335,3)="SCE",VLOOKUP(VALUE(RIGHT(G335,3)),#REF!,9,FALSE),IF(LEFT(G335,3)="EST",VLOOKUP(VALUE(RIGHT(G335,3)),#REF!,9,FALSE),IF(LEFT(G335,3)="HID",VLOOKUP(VALUE(RIGHT(G335,3)),#REF!,9,FALSE),IF(LEFT(G335,3)="INC",VLOOKUP(VALUE(RIGHT(G335,3)),#REF!,9,FALSE),IF(LEFT(G335,3)="ELE",VLOOKUP(VALUE(RIGHT(G335,3)),#REF!,9,FALSE),IF(LEFT(G335,3)="CAB",VLOOKUP(VALUE(RIGHT(G335,3)),'ADM-COMP'!B:J,9,FALSE),IF(LEFT(G335,3)="SEG",VLOOKUP(VALUE(RIGHT(G335,3)),#REF!,9,FALSE),IF(LEFT(G335,3)="CLI",VLOOKUP(VALUE(RIGHT(G335,3)),#REF!,9,FALSE),IF(LEFT(G335,4)="IMPL",VLOOKUP(VALUE(RIGHT(G335,3)),#REF!,9,FALSE),IF(LEFT(G335,4)="SPDA",VLOOKUP(VALUE(RIGHT(G335,3)),'SPDA-COMP'!B:J,9,FALSE),IF(LEFT(G335,4)="SDAI",VLOOKUP(VALUE(RIGHT(G335,3)),#REF!,9,FALSE),IF(LEFT(G335,5)="IMPER",VLOOKUP(VALUE(RIGHT(G335,3)),#REF!,9,FALSE),IF(LEFT(G335,5)="LABOR",VLOOKUP(VALUE(RIGHT(G335,6)),#REF!,4,FALSE))))))))))))))))</f>
        <v>#REF!</v>
      </c>
      <c r="F335" s="31" t="e">
        <f t="shared" si="5"/>
        <v>#REF!</v>
      </c>
      <c r="G335" s="152" t="s">
        <v>1343</v>
      </c>
      <c r="H335" s="61"/>
    </row>
    <row r="336" spans="1:8" s="62" customFormat="1" ht="25.5">
      <c r="A336" s="37" t="s">
        <v>446</v>
      </c>
      <c r="B336" s="29" t="e">
        <f>IF(LEFT(G336,3)="ARQ",VLOOKUP(VALUE(RIGHT(G336,3)),#REF!,4,FALSE),IF(LEFT(G336,3)="SCI",VLOOKUP(VALUE(RIGHT(G336,3)),#REF!,4,FALSE),IF(LEFT(G336,3)="SCE",VLOOKUP(VALUE(RIGHT(G336,3)),#REF!,4,FALSE),IF(LEFT(G336,3)="EST",VLOOKUP(VALUE(RIGHT(G336,3)),#REF!,4,FALSE),IF(LEFT(G336,3)="HID",VLOOKUP(VALUE(RIGHT(G336,3)),#REF!,4,FALSE),IF(LEFT(G336,3)="INC",VLOOKUP(VALUE(RIGHT(G336,3)),#REF!,4,FALSE),IF(LEFT(G336,3)="ELE",VLOOKUP(VALUE(RIGHT(G336,3)),#REF!,4,FALSE),IF(LEFT(G336,3)="CAB",VLOOKUP(VALUE(RIGHT(G336,3)),'ADM-COMP'!B:J,4,FALSE),IF(LEFT(G336,3)="SEG",VLOOKUP(VALUE(RIGHT(G336,3)),#REF!,4,FALSE),IF(LEFT(G336,3)="CLI",VLOOKUP(VALUE(RIGHT(G336,3)),#REF!,4,FALSE),IF(LEFT(G336,4)="IMPL",VLOOKUP(VALUE(RIGHT(G336,3)),#REF!,4,FALSE),IF(LEFT(G336,4)="SPDA",VLOOKUP(VALUE(RIGHT(G336,3)),'SPDA-COMP'!B:J,4,FALSE),IF(LEFT(G336,4)="SDAI",VLOOKUP(VALUE(RIGHT(G336,3)),#REF!,4,FALSE),IF(LEFT(G336,5)="IMPER",VLOOKUP(VALUE(RIGHT(G336,3)),#REF!,4,FALSE),IF(LEFT(G336,5)="LABOR",VLOOKUP(VALUE(RIGHT(G336,6)),#REF!,5,FALSE))))))))))))))))</f>
        <v>#REF!</v>
      </c>
      <c r="C336" s="30" t="e">
        <f>IF(LEFT(G336,3)="ARQ",VLOOKUP(VALUE(RIGHT(G336,3)),#REF!,5,FALSE),IF(LEFT(G336,3)="SCI",VLOOKUP(VALUE(RIGHT(G336,3)),#REF!,5,FALSE),IF(LEFT(G336,3)="SCE",VLOOKUP(VALUE(RIGHT(G336,3)),#REF!,5,FALSE),IF(LEFT(G336,3)="EST",VLOOKUP(VALUE(RIGHT(G336,3)),#REF!,5,FALSE),IF(LEFT(G336,3)="HID",VLOOKUP(VALUE(RIGHT(G336,3)),#REF!,5,FALSE),IF(LEFT(G336,3)="INC",VLOOKUP(VALUE(RIGHT(G336,3)),#REF!,5,FALSE),IF(LEFT(G336,3)="ELE",VLOOKUP(VALUE(RIGHT(G336,3)),#REF!,5,FALSE),IF(LEFT(G336,3)="CAB",VLOOKUP(VALUE(RIGHT(G336,3)),'ADM-COMP'!B:J,5,FALSE),IF(LEFT(G336,3)="SEG",VLOOKUP(VALUE(RIGHT(G336,3)),#REF!,5,FALSE),IF(LEFT(G336,3)="CLI",VLOOKUP(VALUE(RIGHT(G336,3)),#REF!,5,FALSE),IF(LEFT(G336,4)="IMPL",VLOOKUP(VALUE(RIGHT(G336,3)),#REF!,5,FALSE),IF(LEFT(G336,4)="SPDA",VLOOKUP(VALUE(RIGHT(G336,3)),'SPDA-COMP'!B:J,5,FALSE),IF(LEFT(G336,4)="SDAI",VLOOKUP(VALUE(RIGHT(G336,3)),#REF!,5,FALSE),IF(LEFT(G336,5)="IMPER",VLOOKUP(VALUE(RIGHT(G336,3)),#REF!,5,FALSE),IF(LEFT(G336,5)="LABOR",VLOOKUP(VALUE(RIGHT(G336,6)),#REF!,6,FALSE))))))))))))))))</f>
        <v>#REF!</v>
      </c>
      <c r="D336" s="74" t="e">
        <f>ROUND(VLOOKUP(A336,#REF!,8,FALSE),2)</f>
        <v>#REF!</v>
      </c>
      <c r="E336" s="74" t="e">
        <f>IF(LEFT(G336,3)="ARQ",VLOOKUP(VALUE(RIGHT(G336,3)),#REF!,9,FALSE),IF(LEFT(G336,3)="SCI",VLOOKUP(VALUE(RIGHT(G336,3)),#REF!,9,FALSE),IF(LEFT(G336,3)="SCE",VLOOKUP(VALUE(RIGHT(G336,3)),#REF!,9,FALSE),IF(LEFT(G336,3)="EST",VLOOKUP(VALUE(RIGHT(G336,3)),#REF!,9,FALSE),IF(LEFT(G336,3)="HID",VLOOKUP(VALUE(RIGHT(G336,3)),#REF!,9,FALSE),IF(LEFT(G336,3)="INC",VLOOKUP(VALUE(RIGHT(G336,3)),#REF!,9,FALSE),IF(LEFT(G336,3)="ELE",VLOOKUP(VALUE(RIGHT(G336,3)),#REF!,9,FALSE),IF(LEFT(G336,3)="CAB",VLOOKUP(VALUE(RIGHT(G336,3)),'ADM-COMP'!B:J,9,FALSE),IF(LEFT(G336,3)="SEG",VLOOKUP(VALUE(RIGHT(G336,3)),#REF!,9,FALSE),IF(LEFT(G336,3)="CLI",VLOOKUP(VALUE(RIGHT(G336,3)),#REF!,9,FALSE),IF(LEFT(G336,4)="IMPL",VLOOKUP(VALUE(RIGHT(G336,3)),#REF!,9,FALSE),IF(LEFT(G336,4)="SPDA",VLOOKUP(VALUE(RIGHT(G336,3)),'SPDA-COMP'!B:J,9,FALSE),IF(LEFT(G336,4)="SDAI",VLOOKUP(VALUE(RIGHT(G336,3)),#REF!,9,FALSE),IF(LEFT(G336,5)="IMPER",VLOOKUP(VALUE(RIGHT(G336,3)),#REF!,9,FALSE),IF(LEFT(G336,5)="LABOR",VLOOKUP(VALUE(RIGHT(G336,6)),#REF!,4,FALSE))))))))))))))))</f>
        <v>#REF!</v>
      </c>
      <c r="F336" s="31" t="e">
        <f t="shared" si="5"/>
        <v>#REF!</v>
      </c>
      <c r="G336" s="152" t="s">
        <v>1220</v>
      </c>
      <c r="H336" s="61"/>
    </row>
    <row r="337" spans="1:8" s="62" customFormat="1">
      <c r="A337" s="100" t="s">
        <v>668</v>
      </c>
      <c r="B337" s="86" t="e">
        <f>IF(LEFT(G337,3)="ARQ",VLOOKUP(VALUE(RIGHT(G337,3)),#REF!,4,FALSE),IF(LEFT(G337,3)="SCI",VLOOKUP(VALUE(RIGHT(G337,3)),#REF!,4,FALSE),IF(LEFT(G337,3)="SCE",VLOOKUP(VALUE(RIGHT(G337,3)),#REF!,4,FALSE),IF(LEFT(G337,3)="EST",VLOOKUP(VALUE(RIGHT(G337,3)),#REF!,4,FALSE),IF(LEFT(G337,3)="HID",VLOOKUP(VALUE(RIGHT(G337,3)),#REF!,4,FALSE),IF(LEFT(G337,3)="INC",VLOOKUP(VALUE(RIGHT(G337,3)),#REF!,4,FALSE),IF(LEFT(G337,3)="ELE",VLOOKUP(VALUE(RIGHT(G337,3)),#REF!,4,FALSE),IF(LEFT(G337,3)="CAB",VLOOKUP(VALUE(RIGHT(G337,3)),'ADM-COMP'!B:J,4,FALSE),IF(LEFT(G337,3)="SEG",VLOOKUP(VALUE(RIGHT(G337,3)),#REF!,4,FALSE),IF(LEFT(G337,3)="CLI",VLOOKUP(VALUE(RIGHT(G337,3)),#REF!,4,FALSE),IF(LEFT(G337,4)="IMPL",VLOOKUP(VALUE(RIGHT(G337,3)),#REF!,4,FALSE),IF(LEFT(G337,4)="SPDA",VLOOKUP(VALUE(RIGHT(G337,3)),'SPDA-COMP'!B:J,4,FALSE),IF(LEFT(G337,4)="SDAI",VLOOKUP(VALUE(RIGHT(G337,3)),#REF!,4,FALSE),IF(LEFT(G337,5)="IMPER",VLOOKUP(VALUE(RIGHT(G337,3)),#REF!,4,FALSE),IF(LEFT(G337,5)="LABOR",VLOOKUP(VALUE(RIGHT(G337,6)),#REF!,5,FALSE))))))))))))))))</f>
        <v>#REF!</v>
      </c>
      <c r="C337" s="30" t="e">
        <f>IF(LEFT(G337,3)="ARQ",VLOOKUP(VALUE(RIGHT(G337,3)),#REF!,5,FALSE),IF(LEFT(G337,3)="SCI",VLOOKUP(VALUE(RIGHT(G337,3)),#REF!,5,FALSE),IF(LEFT(G337,3)="SCE",VLOOKUP(VALUE(RIGHT(G337,3)),#REF!,5,FALSE),IF(LEFT(G337,3)="EST",VLOOKUP(VALUE(RIGHT(G337,3)),#REF!,5,FALSE),IF(LEFT(G337,3)="HID",VLOOKUP(VALUE(RIGHT(G337,3)),#REF!,5,FALSE),IF(LEFT(G337,3)="INC",VLOOKUP(VALUE(RIGHT(G337,3)),#REF!,5,FALSE),IF(LEFT(G337,3)="ELE",VLOOKUP(VALUE(RIGHT(G337,3)),#REF!,5,FALSE),IF(LEFT(G337,3)="CAB",VLOOKUP(VALUE(RIGHT(G337,3)),'ADM-COMP'!B:J,5,FALSE),IF(LEFT(G337,3)="SEG",VLOOKUP(VALUE(RIGHT(G337,3)),#REF!,5,FALSE),IF(LEFT(G337,3)="CLI",VLOOKUP(VALUE(RIGHT(G337,3)),#REF!,5,FALSE),IF(LEFT(G337,4)="IMPL",VLOOKUP(VALUE(RIGHT(G337,3)),#REF!,5,FALSE),IF(LEFT(G337,4)="SPDA",VLOOKUP(VALUE(RIGHT(G337,3)),'SPDA-COMP'!B:J,5,FALSE),IF(LEFT(G337,4)="SDAI",VLOOKUP(VALUE(RIGHT(G337,3)),#REF!,5,FALSE),IF(LEFT(G337,5)="IMPER",VLOOKUP(VALUE(RIGHT(G337,3)),#REF!,5,FALSE),IF(LEFT(G337,5)="LABOR",VLOOKUP(VALUE(RIGHT(G337,6)),#REF!,6,FALSE))))))))))))))))</f>
        <v>#REF!</v>
      </c>
      <c r="D337" s="74" t="e">
        <f>ROUND(VLOOKUP(A337,#REF!,8,FALSE),2)</f>
        <v>#REF!</v>
      </c>
      <c r="E337" s="74" t="e">
        <f>IF(LEFT(G337,3)="ARQ",VLOOKUP(VALUE(RIGHT(G337,3)),#REF!,9,FALSE),IF(LEFT(G337,3)="SCI",VLOOKUP(VALUE(RIGHT(G337,3)),#REF!,9,FALSE),IF(LEFT(G337,3)="SCE",VLOOKUP(VALUE(RIGHT(G337,3)),#REF!,9,FALSE),IF(LEFT(G337,3)="EST",VLOOKUP(VALUE(RIGHT(G337,3)),#REF!,9,FALSE),IF(LEFT(G337,3)="HID",VLOOKUP(VALUE(RIGHT(G337,3)),#REF!,9,FALSE),IF(LEFT(G337,3)="INC",VLOOKUP(VALUE(RIGHT(G337,3)),#REF!,9,FALSE),IF(LEFT(G337,3)="ELE",VLOOKUP(VALUE(RIGHT(G337,3)),#REF!,9,FALSE),IF(LEFT(G337,3)="CAB",VLOOKUP(VALUE(RIGHT(G337,3)),'ADM-COMP'!B:J,9,FALSE),IF(LEFT(G337,3)="SEG",VLOOKUP(VALUE(RIGHT(G337,3)),#REF!,9,FALSE),IF(LEFT(G337,3)="CLI",VLOOKUP(VALUE(RIGHT(G337,3)),#REF!,9,FALSE),IF(LEFT(G337,4)="IMPL",VLOOKUP(VALUE(RIGHT(G337,3)),#REF!,9,FALSE),IF(LEFT(G337,4)="SPDA",VLOOKUP(VALUE(RIGHT(G337,3)),'SPDA-COMP'!B:J,9,FALSE),IF(LEFT(G337,4)="SDAI",VLOOKUP(VALUE(RIGHT(G337,3)),#REF!,9,FALSE),IF(LEFT(G337,5)="IMPER",VLOOKUP(VALUE(RIGHT(G337,3)),#REF!,9,FALSE),IF(LEFT(G337,5)="LABOR",VLOOKUP(VALUE(RIGHT(G337,6)),#REF!,4,FALSE))))))))))))))))</f>
        <v>#REF!</v>
      </c>
      <c r="F337" s="31" t="e">
        <f t="shared" si="5"/>
        <v>#REF!</v>
      </c>
      <c r="G337" s="152" t="s">
        <v>708</v>
      </c>
      <c r="H337" s="61"/>
    </row>
    <row r="338" spans="1:8" s="62" customFormat="1">
      <c r="A338" s="100" t="s">
        <v>667</v>
      </c>
      <c r="B338" s="86" t="e">
        <f>IF(LEFT(G338,3)="ARQ",VLOOKUP(VALUE(RIGHT(G338,3)),#REF!,4,FALSE),IF(LEFT(G338,3)="SCI",VLOOKUP(VALUE(RIGHT(G338,3)),#REF!,4,FALSE),IF(LEFT(G338,3)="SCE",VLOOKUP(VALUE(RIGHT(G338,3)),#REF!,4,FALSE),IF(LEFT(G338,3)="EST",VLOOKUP(VALUE(RIGHT(G338,3)),#REF!,4,FALSE),IF(LEFT(G338,3)="HID",VLOOKUP(VALUE(RIGHT(G338,3)),#REF!,4,FALSE),IF(LEFT(G338,3)="INC",VLOOKUP(VALUE(RIGHT(G338,3)),#REF!,4,FALSE),IF(LEFT(G338,3)="ELE",VLOOKUP(VALUE(RIGHT(G338,3)),#REF!,4,FALSE),IF(LEFT(G338,3)="CAB",VLOOKUP(VALUE(RIGHT(G338,3)),'ADM-COMP'!B:J,4,FALSE),IF(LEFT(G338,3)="SEG",VLOOKUP(VALUE(RIGHT(G338,3)),#REF!,4,FALSE),IF(LEFT(G338,3)="CLI",VLOOKUP(VALUE(RIGHT(G338,3)),#REF!,4,FALSE),IF(LEFT(G338,4)="IMPL",VLOOKUP(VALUE(RIGHT(G338,3)),#REF!,4,FALSE),IF(LEFT(G338,4)="SPDA",VLOOKUP(VALUE(RIGHT(G338,3)),'SPDA-COMP'!B:J,4,FALSE),IF(LEFT(G338,4)="SDAI",VLOOKUP(VALUE(RIGHT(G338,3)),#REF!,4,FALSE),IF(LEFT(G338,5)="IMPER",VLOOKUP(VALUE(RIGHT(G338,3)),#REF!,4,FALSE),IF(LEFT(G338,5)="LABOR",VLOOKUP(VALUE(RIGHT(G338,6)),#REF!,5,FALSE))))))))))))))))</f>
        <v>#REF!</v>
      </c>
      <c r="C338" s="30" t="e">
        <f>IF(LEFT(G338,3)="ARQ",VLOOKUP(VALUE(RIGHT(G338,3)),#REF!,5,FALSE),IF(LEFT(G338,3)="SCI",VLOOKUP(VALUE(RIGHT(G338,3)),#REF!,5,FALSE),IF(LEFT(G338,3)="SCE",VLOOKUP(VALUE(RIGHT(G338,3)),#REF!,5,FALSE),IF(LEFT(G338,3)="EST",VLOOKUP(VALUE(RIGHT(G338,3)),#REF!,5,FALSE),IF(LEFT(G338,3)="HID",VLOOKUP(VALUE(RIGHT(G338,3)),#REF!,5,FALSE),IF(LEFT(G338,3)="INC",VLOOKUP(VALUE(RIGHT(G338,3)),#REF!,5,FALSE),IF(LEFT(G338,3)="ELE",VLOOKUP(VALUE(RIGHT(G338,3)),#REF!,5,FALSE),IF(LEFT(G338,3)="CAB",VLOOKUP(VALUE(RIGHT(G338,3)),'ADM-COMP'!B:J,5,FALSE),IF(LEFT(G338,3)="SEG",VLOOKUP(VALUE(RIGHT(G338,3)),#REF!,5,FALSE),IF(LEFT(G338,3)="CLI",VLOOKUP(VALUE(RIGHT(G338,3)),#REF!,5,FALSE),IF(LEFT(G338,4)="IMPL",VLOOKUP(VALUE(RIGHT(G338,3)),#REF!,5,FALSE),IF(LEFT(G338,4)="SPDA",VLOOKUP(VALUE(RIGHT(G338,3)),'SPDA-COMP'!B:J,5,FALSE),IF(LEFT(G338,4)="SDAI",VLOOKUP(VALUE(RIGHT(G338,3)),#REF!,5,FALSE),IF(LEFT(G338,5)="IMPER",VLOOKUP(VALUE(RIGHT(G338,3)),#REF!,5,FALSE),IF(LEFT(G338,5)="LABOR",VLOOKUP(VALUE(RIGHT(G338,6)),#REF!,6,FALSE))))))))))))))))</f>
        <v>#REF!</v>
      </c>
      <c r="D338" s="74" t="e">
        <f>ROUND(VLOOKUP(A338,#REF!,8,FALSE),2)</f>
        <v>#REF!</v>
      </c>
      <c r="E338" s="74" t="e">
        <f>IF(LEFT(G338,3)="ARQ",VLOOKUP(VALUE(RIGHT(G338,3)),#REF!,9,FALSE),IF(LEFT(G338,3)="SCI",VLOOKUP(VALUE(RIGHT(G338,3)),#REF!,9,FALSE),IF(LEFT(G338,3)="SCE",VLOOKUP(VALUE(RIGHT(G338,3)),#REF!,9,FALSE),IF(LEFT(G338,3)="EST",VLOOKUP(VALUE(RIGHT(G338,3)),#REF!,9,FALSE),IF(LEFT(G338,3)="HID",VLOOKUP(VALUE(RIGHT(G338,3)),#REF!,9,FALSE),IF(LEFT(G338,3)="INC",VLOOKUP(VALUE(RIGHT(G338,3)),#REF!,9,FALSE),IF(LEFT(G338,3)="ELE",VLOOKUP(VALUE(RIGHT(G338,3)),#REF!,9,FALSE),IF(LEFT(G338,3)="CAB",VLOOKUP(VALUE(RIGHT(G338,3)),'ADM-COMP'!B:J,9,FALSE),IF(LEFT(G338,3)="SEG",VLOOKUP(VALUE(RIGHT(G338,3)),#REF!,9,FALSE),IF(LEFT(G338,3)="CLI",VLOOKUP(VALUE(RIGHT(G338,3)),#REF!,9,FALSE),IF(LEFT(G338,4)="IMPL",VLOOKUP(VALUE(RIGHT(G338,3)),#REF!,9,FALSE),IF(LEFT(G338,4)="SPDA",VLOOKUP(VALUE(RIGHT(G338,3)),'SPDA-COMP'!B:J,9,FALSE),IF(LEFT(G338,4)="SDAI",VLOOKUP(VALUE(RIGHT(G338,3)),#REF!,9,FALSE),IF(LEFT(G338,5)="IMPER",VLOOKUP(VALUE(RIGHT(G338,3)),#REF!,9,FALSE),IF(LEFT(G338,5)="LABOR",VLOOKUP(VALUE(RIGHT(G338,6)),#REF!,4,FALSE))))))))))))))))</f>
        <v>#REF!</v>
      </c>
      <c r="F338" s="31" t="e">
        <f t="shared" si="5"/>
        <v>#REF!</v>
      </c>
      <c r="G338" s="152" t="s">
        <v>707</v>
      </c>
      <c r="H338" s="61"/>
    </row>
    <row r="339" spans="1:8" s="62" customFormat="1">
      <c r="A339" s="37" t="s">
        <v>1196</v>
      </c>
      <c r="B339" s="29" t="e">
        <f>IF(LEFT(G339,3)="ARQ",VLOOKUP(VALUE(RIGHT(G339,3)),#REF!,4,FALSE),IF(LEFT(G339,3)="SCI",VLOOKUP(VALUE(RIGHT(G339,3)),#REF!,4,FALSE),IF(LEFT(G339,3)="SCE",VLOOKUP(VALUE(RIGHT(G339,3)),#REF!,4,FALSE),IF(LEFT(G339,3)="EST",VLOOKUP(VALUE(RIGHT(G339,3)),#REF!,4,FALSE),IF(LEFT(G339,3)="HID",VLOOKUP(VALUE(RIGHT(G339,3)),#REF!,4,FALSE),IF(LEFT(G339,3)="INC",VLOOKUP(VALUE(RIGHT(G339,3)),#REF!,4,FALSE),IF(LEFT(G339,3)="ELE",VLOOKUP(VALUE(RIGHT(G339,3)),#REF!,4,FALSE),IF(LEFT(G339,3)="CAB",VLOOKUP(VALUE(RIGHT(G339,3)),'ADM-COMP'!B:J,4,FALSE),IF(LEFT(G339,3)="SEG",VLOOKUP(VALUE(RIGHT(G339,3)),#REF!,4,FALSE),IF(LEFT(G339,3)="CLI",VLOOKUP(VALUE(RIGHT(G339,3)),#REF!,4,FALSE),IF(LEFT(G339,4)="IMPL",VLOOKUP(VALUE(RIGHT(G339,3)),#REF!,4,FALSE),IF(LEFT(G339,4)="SPDA",VLOOKUP(VALUE(RIGHT(G339,3)),'SPDA-COMP'!B:J,4,FALSE),IF(LEFT(G339,4)="SDAI",VLOOKUP(VALUE(RIGHT(G339,3)),#REF!,4,FALSE),IF(LEFT(G339,5)="IMPER",VLOOKUP(VALUE(RIGHT(G339,3)),#REF!,4,FALSE),IF(LEFT(G339,5)="LABOR",VLOOKUP(VALUE(RIGHT(G339,6)),#REF!,5,FALSE))))))))))))))))</f>
        <v>#REF!</v>
      </c>
      <c r="C339" s="30" t="e">
        <f>IF(LEFT(G339,3)="ARQ",VLOOKUP(VALUE(RIGHT(G339,3)),#REF!,5,FALSE),IF(LEFT(G339,3)="SCI",VLOOKUP(VALUE(RIGHT(G339,3)),#REF!,5,FALSE),IF(LEFT(G339,3)="SCE",VLOOKUP(VALUE(RIGHT(G339,3)),#REF!,5,FALSE),IF(LEFT(G339,3)="EST",VLOOKUP(VALUE(RIGHT(G339,3)),#REF!,5,FALSE),IF(LEFT(G339,3)="HID",VLOOKUP(VALUE(RIGHT(G339,3)),#REF!,5,FALSE),IF(LEFT(G339,3)="INC",VLOOKUP(VALUE(RIGHT(G339,3)),#REF!,5,FALSE),IF(LEFT(G339,3)="ELE",VLOOKUP(VALUE(RIGHT(G339,3)),#REF!,5,FALSE),IF(LEFT(G339,3)="CAB",VLOOKUP(VALUE(RIGHT(G339,3)),'ADM-COMP'!B:J,5,FALSE),IF(LEFT(G339,3)="SEG",VLOOKUP(VALUE(RIGHT(G339,3)),#REF!,5,FALSE),IF(LEFT(G339,3)="CLI",VLOOKUP(VALUE(RIGHT(G339,3)),#REF!,5,FALSE),IF(LEFT(G339,4)="IMPL",VLOOKUP(VALUE(RIGHT(G339,3)),#REF!,5,FALSE),IF(LEFT(G339,4)="SPDA",VLOOKUP(VALUE(RIGHT(G339,3)),'SPDA-COMP'!B:J,5,FALSE),IF(LEFT(G339,4)="SDAI",VLOOKUP(VALUE(RIGHT(G339,3)),#REF!,5,FALSE),IF(LEFT(G339,5)="IMPER",VLOOKUP(VALUE(RIGHT(G339,3)),#REF!,5,FALSE),IF(LEFT(G339,5)="LABOR",VLOOKUP(VALUE(RIGHT(G339,6)),#REF!,6,FALSE))))))))))))))))</f>
        <v>#REF!</v>
      </c>
      <c r="D339" s="74" t="e">
        <f>ROUND(VLOOKUP(A339,#REF!,8,FALSE),2)</f>
        <v>#REF!</v>
      </c>
      <c r="E339" s="74" t="e">
        <f>IF(LEFT(G339,3)="ARQ",VLOOKUP(VALUE(RIGHT(G339,3)),#REF!,9,FALSE),IF(LEFT(G339,3)="SCI",VLOOKUP(VALUE(RIGHT(G339,3)),#REF!,9,FALSE),IF(LEFT(G339,3)="SCE",VLOOKUP(VALUE(RIGHT(G339,3)),#REF!,9,FALSE),IF(LEFT(G339,3)="EST",VLOOKUP(VALUE(RIGHT(G339,3)),#REF!,9,FALSE),IF(LEFT(G339,3)="HID",VLOOKUP(VALUE(RIGHT(G339,3)),#REF!,9,FALSE),IF(LEFT(G339,3)="INC",VLOOKUP(VALUE(RIGHT(G339,3)),#REF!,9,FALSE),IF(LEFT(G339,3)="ELE",VLOOKUP(VALUE(RIGHT(G339,3)),#REF!,9,FALSE),IF(LEFT(G339,3)="CAB",VLOOKUP(VALUE(RIGHT(G339,3)),'ADM-COMP'!B:J,9,FALSE),IF(LEFT(G339,3)="SEG",VLOOKUP(VALUE(RIGHT(G339,3)),#REF!,9,FALSE),IF(LEFT(G339,3)="CLI",VLOOKUP(VALUE(RIGHT(G339,3)),#REF!,9,FALSE),IF(LEFT(G339,4)="IMPL",VLOOKUP(VALUE(RIGHT(G339,3)),#REF!,9,FALSE),IF(LEFT(G339,4)="SPDA",VLOOKUP(VALUE(RIGHT(G339,3)),'SPDA-COMP'!B:J,9,FALSE),IF(LEFT(G339,4)="SDAI",VLOOKUP(VALUE(RIGHT(G339,3)),#REF!,9,FALSE),IF(LEFT(G339,5)="IMPER",VLOOKUP(VALUE(RIGHT(G339,3)),#REF!,9,FALSE),IF(LEFT(G339,5)="LABOR",VLOOKUP(VALUE(RIGHT(G339,6)),#REF!,4,FALSE))))))))))))))))</f>
        <v>#REF!</v>
      </c>
      <c r="F339" s="31" t="e">
        <f t="shared" si="5"/>
        <v>#REF!</v>
      </c>
      <c r="G339" s="38" t="s">
        <v>1197</v>
      </c>
      <c r="H339" s="61"/>
    </row>
    <row r="340" spans="1:8" s="62" customFormat="1">
      <c r="A340" s="85" t="s">
        <v>884</v>
      </c>
      <c r="B340" s="29" t="e">
        <f>IF(LEFT(G340,3)="ARQ",VLOOKUP(VALUE(RIGHT(G340,3)),#REF!,4,FALSE),IF(LEFT(G340,3)="SCI",VLOOKUP(VALUE(RIGHT(G340,3)),#REF!,4,FALSE),IF(LEFT(G340,3)="SCE",VLOOKUP(VALUE(RIGHT(G340,3)),#REF!,4,FALSE),IF(LEFT(G340,3)="EST",VLOOKUP(VALUE(RIGHT(G340,3)),#REF!,4,FALSE),IF(LEFT(G340,3)="HID",VLOOKUP(VALUE(RIGHT(G340,3)),#REF!,4,FALSE),IF(LEFT(G340,3)="INC",VLOOKUP(VALUE(RIGHT(G340,3)),#REF!,4,FALSE),IF(LEFT(G340,3)="ELE",VLOOKUP(VALUE(RIGHT(G340,3)),#REF!,4,FALSE),IF(LEFT(G340,3)="CAB",VLOOKUP(VALUE(RIGHT(G340,3)),'ADM-COMP'!B:J,4,FALSE),IF(LEFT(G340,3)="SEG",VLOOKUP(VALUE(RIGHT(G340,3)),#REF!,4,FALSE),IF(LEFT(G340,3)="CLI",VLOOKUP(VALUE(RIGHT(G340,3)),#REF!,4,FALSE),IF(LEFT(G340,4)="IMPL",VLOOKUP(VALUE(RIGHT(G340,3)),#REF!,4,FALSE),IF(LEFT(G340,4)="SPDA",VLOOKUP(VALUE(RIGHT(G340,3)),'SPDA-COMP'!B:J,4,FALSE),IF(LEFT(G340,4)="SDAI",VLOOKUP(VALUE(RIGHT(G340,3)),#REF!,4,FALSE),IF(LEFT(G340,5)="IMPER",VLOOKUP(VALUE(RIGHT(G340,3)),#REF!,4,FALSE),IF(LEFT(G340,5)="LABOR",VLOOKUP(VALUE(RIGHT(G340,6)),#REF!,5,FALSE))))))))))))))))</f>
        <v>#REF!</v>
      </c>
      <c r="C340" s="30" t="e">
        <f>IF(LEFT(G340,3)="ARQ",VLOOKUP(VALUE(RIGHT(G340,3)),#REF!,5,FALSE),IF(LEFT(G340,3)="SCI",VLOOKUP(VALUE(RIGHT(G340,3)),#REF!,5,FALSE),IF(LEFT(G340,3)="SCE",VLOOKUP(VALUE(RIGHT(G340,3)),#REF!,5,FALSE),IF(LEFT(G340,3)="EST",VLOOKUP(VALUE(RIGHT(G340,3)),#REF!,5,FALSE),IF(LEFT(G340,3)="HID",VLOOKUP(VALUE(RIGHT(G340,3)),#REF!,5,FALSE),IF(LEFT(G340,3)="INC",VLOOKUP(VALUE(RIGHT(G340,3)),#REF!,5,FALSE),IF(LEFT(G340,3)="ELE",VLOOKUP(VALUE(RIGHT(G340,3)),#REF!,5,FALSE),IF(LEFT(G340,3)="CAB",VLOOKUP(VALUE(RIGHT(G340,3)),'ADM-COMP'!B:J,5,FALSE),IF(LEFT(G340,3)="SEG",VLOOKUP(VALUE(RIGHT(G340,3)),#REF!,5,FALSE),IF(LEFT(G340,3)="CLI",VLOOKUP(VALUE(RIGHT(G340,3)),#REF!,5,FALSE),IF(LEFT(G340,4)="IMPL",VLOOKUP(VALUE(RIGHT(G340,3)),#REF!,5,FALSE),IF(LEFT(G340,4)="SPDA",VLOOKUP(VALUE(RIGHT(G340,3)),'SPDA-COMP'!B:J,5,FALSE),IF(LEFT(G340,4)="SDAI",VLOOKUP(VALUE(RIGHT(G340,3)),#REF!,5,FALSE),IF(LEFT(G340,5)="IMPER",VLOOKUP(VALUE(RIGHT(G340,3)),#REF!,5,FALSE),IF(LEFT(G340,5)="LABOR",VLOOKUP(VALUE(RIGHT(G340,6)),#REF!,6,FALSE))))))))))))))))</f>
        <v>#REF!</v>
      </c>
      <c r="D340" s="74" t="e">
        <f>ROUND(VLOOKUP(A340,#REF!,8,FALSE),2)</f>
        <v>#REF!</v>
      </c>
      <c r="E340" s="74" t="e">
        <f>IF(LEFT(G340,3)="ARQ",VLOOKUP(VALUE(RIGHT(G340,3)),#REF!,9,FALSE),IF(LEFT(G340,3)="SCI",VLOOKUP(VALUE(RIGHT(G340,3)),#REF!,9,FALSE),IF(LEFT(G340,3)="SCE",VLOOKUP(VALUE(RIGHT(G340,3)),#REF!,9,FALSE),IF(LEFT(G340,3)="EST",VLOOKUP(VALUE(RIGHT(G340,3)),#REF!,9,FALSE),IF(LEFT(G340,3)="HID",VLOOKUP(VALUE(RIGHT(G340,3)),#REF!,9,FALSE),IF(LEFT(G340,3)="INC",VLOOKUP(VALUE(RIGHT(G340,3)),#REF!,9,FALSE),IF(LEFT(G340,3)="ELE",VLOOKUP(VALUE(RIGHT(G340,3)),#REF!,9,FALSE),IF(LEFT(G340,3)="CAB",VLOOKUP(VALUE(RIGHT(G340,3)),'ADM-COMP'!B:J,9,FALSE),IF(LEFT(G340,3)="SEG",VLOOKUP(VALUE(RIGHT(G340,3)),#REF!,9,FALSE),IF(LEFT(G340,3)="CLI",VLOOKUP(VALUE(RIGHT(G340,3)),#REF!,9,FALSE),IF(LEFT(G340,4)="IMPL",VLOOKUP(VALUE(RIGHT(G340,3)),#REF!,9,FALSE),IF(LEFT(G340,4)="SPDA",VLOOKUP(VALUE(RIGHT(G340,3)),'SPDA-COMP'!B:J,9,FALSE),IF(LEFT(G340,4)="SDAI",VLOOKUP(VALUE(RIGHT(G340,3)),#REF!,9,FALSE),IF(LEFT(G340,5)="IMPER",VLOOKUP(VALUE(RIGHT(G340,3)),#REF!,9,FALSE),IF(LEFT(G340,5)="LABOR",VLOOKUP(VALUE(RIGHT(G340,6)),#REF!,4,FALSE))))))))))))))))</f>
        <v>#REF!</v>
      </c>
      <c r="F340" s="31" t="e">
        <f t="shared" si="5"/>
        <v>#REF!</v>
      </c>
      <c r="G340" s="84" t="s">
        <v>955</v>
      </c>
      <c r="H340" s="61"/>
    </row>
    <row r="341" spans="1:8" s="62" customFormat="1">
      <c r="A341" s="37" t="s">
        <v>367</v>
      </c>
      <c r="B341" s="29" t="e">
        <f>IF(LEFT(G341,3)="ARQ",VLOOKUP(VALUE(RIGHT(G341,3)),#REF!,4,FALSE),IF(LEFT(G341,3)="SCI",VLOOKUP(VALUE(RIGHT(G341,3)),#REF!,4,FALSE),IF(LEFT(G341,3)="SCE",VLOOKUP(VALUE(RIGHT(G341,3)),#REF!,4,FALSE),IF(LEFT(G341,3)="EST",VLOOKUP(VALUE(RIGHT(G341,3)),#REF!,4,FALSE),IF(LEFT(G341,3)="HID",VLOOKUP(VALUE(RIGHT(G341,3)),#REF!,4,FALSE),IF(LEFT(G341,3)="INC",VLOOKUP(VALUE(RIGHT(G341,3)),#REF!,4,FALSE),IF(LEFT(G341,3)="ELE",VLOOKUP(VALUE(RIGHT(G341,3)),#REF!,4,FALSE),IF(LEFT(G341,3)="CAB",VLOOKUP(VALUE(RIGHT(G341,3)),'ADM-COMP'!B:J,4,FALSE),IF(LEFT(G341,3)="SEG",VLOOKUP(VALUE(RIGHT(G341,3)),#REF!,4,FALSE),IF(LEFT(G341,3)="CLI",VLOOKUP(VALUE(RIGHT(G341,3)),#REF!,4,FALSE),IF(LEFT(G341,4)="IMPL",VLOOKUP(VALUE(RIGHT(G341,3)),#REF!,4,FALSE),IF(LEFT(G341,4)="SPDA",VLOOKUP(VALUE(RIGHT(G341,3)),'SPDA-COMP'!B:J,4,FALSE),IF(LEFT(G341,4)="SDAI",VLOOKUP(VALUE(RIGHT(G341,3)),#REF!,4,FALSE),IF(LEFT(G341,5)="IMPER",VLOOKUP(VALUE(RIGHT(G341,3)),#REF!,4,FALSE),IF(LEFT(G341,5)="LABOR",VLOOKUP(VALUE(RIGHT(G341,6)),#REF!,5,FALSE))))))))))))))))</f>
        <v>#REF!</v>
      </c>
      <c r="C341" s="30" t="e">
        <f>IF(LEFT(G341,3)="ARQ",VLOOKUP(VALUE(RIGHT(G341,3)),#REF!,5,FALSE),IF(LEFT(G341,3)="INS",VLOOKUP(VALUE(RIGHT(G341,3)),#REF!,5,FALSE),IF(LEFT(G341,3)="SCE",VLOOKUP(VALUE(RIGHT(G341,3)),#REF!,5,FALSE),IF(LEFT(G341,3)="EST",VLOOKUP(VALUE(RIGHT(G341,3)),#REF!,5,FALSE),IF(LEFT(G341,3)="HID",VLOOKUP(VALUE(RIGHT(G341,3)),#REF!,5,FALSE),IF(LEFT(G341,3)="INC",VLOOKUP(VALUE(RIGHT(G341,3)),#REF!,5,FALSE),IF(LEFT(G341,3)="ELE",VLOOKUP(VALUE(RIGHT(G341,3)),#REF!,5,FALSE),IF(LEFT(G341,3)="CAB",VLOOKUP(VALUE(RIGHT(G341,3)),'ADM-COMP'!B:J,5,FALSE),IF(LEFT(G341,3)="SEG",VLOOKUP(VALUE(RIGHT(G341,3)),#REF!,5,FALSE),IF(LEFT(G341,3)="CLI",VLOOKUP(VALUE(RIGHT(G341,3)),#REF!,5,FALSE),IF(LEFT(G341,4)="IMPL",VLOOKUP(VALUE(RIGHT(G341,3)),#REF!,5,FALSE),IF(LEFT(G341,4)="SPDA",VLOOKUP(VALUE(RIGHT(G341,3)),'SPDA-COMP'!B:J,5,FALSE),IF(LEFT(G341,4)="SDAI",VLOOKUP(VALUE(RIGHT(G341,3)),#REF!,5,FALSE),IF(LEFT(G341,5)="IMPER",VLOOKUP(VALUE(RIGHT(G341,3)),#REF!,5,FALSE),IF(LEFT(G341,5)="LABOR",VLOOKUP(VALUE(RIGHT(G341,6)),#REF!,6,FALSE))))))))))))))))</f>
        <v>#REF!</v>
      </c>
      <c r="D341" s="74" t="e">
        <f>ROUND(VLOOKUP(A341,#REF!,8,FALSE),2)</f>
        <v>#REF!</v>
      </c>
      <c r="E341" s="74" t="e">
        <f>IF(LEFT(G341,3)="ARQ",VLOOKUP(VALUE(RIGHT(G341,3)),#REF!,9,FALSE),IF(LEFT(G341,3)="INS",VLOOKUP(VALUE(RIGHT(G341,3)),#REF!,9,FALSE),IF(LEFT(G341,3)="SCE",VLOOKUP(VALUE(RIGHT(G341,3)),#REF!,9,FALSE),IF(LEFT(G341,3)="EST",VLOOKUP(VALUE(RIGHT(G341,3)),#REF!,9,FALSE),IF(LEFT(G341,3)="HID",VLOOKUP(VALUE(RIGHT(G341,3)),#REF!,9,FALSE),IF(LEFT(G341,3)="INC",VLOOKUP(VALUE(RIGHT(G341,3)),#REF!,9,FALSE),IF(LEFT(G341,3)="ELE",VLOOKUP(VALUE(RIGHT(G341,3)),#REF!,9,FALSE),IF(LEFT(G341,3)="CAB",VLOOKUP(VALUE(RIGHT(G341,3)),'ADM-COMP'!B:J,9,FALSE),IF(LEFT(G341,3)="SEG",VLOOKUP(VALUE(RIGHT(G341,3)),#REF!,9,FALSE),IF(LEFT(G341,3)="CLI",VLOOKUP(VALUE(RIGHT(G341,3)),#REF!,9,FALSE),IF(LEFT(G341,4)="IMPL",VLOOKUP(VALUE(RIGHT(G341,3)),#REF!,9,FALSE),IF(LEFT(G341,4)="SPDA",VLOOKUP(VALUE(RIGHT(G341,3)),'SPDA-COMP'!B:J,9,FALSE),IF(LEFT(G341,4)="SDAI",VLOOKUP(VALUE(RIGHT(G341,3)),#REF!,9,FALSE),IF(LEFT(G341,5)="IMPER",VLOOKUP(VALUE(RIGHT(G341,3)),#REF!,9,FALSE),IF(LEFT(G341,5)="LABOR",VLOOKUP(VALUE(RIGHT(G341,6)),#REF!,4,FALSE))))))))))))))))</f>
        <v>#REF!</v>
      </c>
      <c r="F341" s="31" t="e">
        <f t="shared" si="5"/>
        <v>#REF!</v>
      </c>
      <c r="G341" s="152" t="s">
        <v>357</v>
      </c>
      <c r="H341" s="61"/>
    </row>
    <row r="342" spans="1:8" s="62" customFormat="1" ht="63.75">
      <c r="A342" s="37" t="s">
        <v>1266</v>
      </c>
      <c r="B342" s="29" t="e">
        <f>IF(LEFT(G342,3)="ARQ",VLOOKUP(VALUE(RIGHT(G342,3)),#REF!,4,FALSE),IF(LEFT(G342,3)="SCI",VLOOKUP(VALUE(RIGHT(G342,3)),#REF!,4,FALSE),IF(LEFT(G342,3)="SCE",VLOOKUP(VALUE(RIGHT(G342,3)),#REF!,4,FALSE),IF(LEFT(G342,3)="EST",VLOOKUP(VALUE(RIGHT(G342,3)),#REF!,4,FALSE),IF(LEFT(G342,3)="HID",VLOOKUP(VALUE(RIGHT(G342,3)),#REF!,4,FALSE),IF(LEFT(G342,3)="INC",VLOOKUP(VALUE(RIGHT(G342,3)),#REF!,4,FALSE),IF(LEFT(G342,3)="ELE",VLOOKUP(VALUE(RIGHT(G342,3)),#REF!,4,FALSE),IF(LEFT(G342,3)="CAB",VLOOKUP(VALUE(RIGHT(G342,3)),'ADM-COMP'!B:J,4,FALSE),IF(LEFT(G342,3)="SEG",VLOOKUP(VALUE(RIGHT(G342,3)),#REF!,4,FALSE),IF(LEFT(G342,3)="CLI",VLOOKUP(VALUE(RIGHT(G342,3)),#REF!,4,FALSE),IF(LEFT(G342,4)="IMPL",VLOOKUP(VALUE(RIGHT(G342,3)),#REF!,4,FALSE),IF(LEFT(G342,4)="SPDA",VLOOKUP(VALUE(RIGHT(G342,3)),'SPDA-COMP'!B:J,4,FALSE),IF(LEFT(G342,4)="SDAI",VLOOKUP(VALUE(RIGHT(G342,3)),#REF!,4,FALSE),IF(LEFT(G342,5)="IMPER",VLOOKUP(VALUE(RIGHT(G342,3)),#REF!,4,FALSE),IF(LEFT(G342,5)="LABOR",VLOOKUP(VALUE(RIGHT(G342,6)),#REF!,5,FALSE))))))))))))))))</f>
        <v>#REF!</v>
      </c>
      <c r="C342" s="30" t="e">
        <f>IF(LEFT(G342,3)="ARQ",VLOOKUP(VALUE(RIGHT(G342,3)),#REF!,5,FALSE),IF(LEFT(G342,3)="INS",VLOOKUP(VALUE(RIGHT(G342,3)),#REF!,5,FALSE),IF(LEFT(G342,3)="SCE",VLOOKUP(VALUE(RIGHT(G342,3)),#REF!,5,FALSE),IF(LEFT(G342,3)="EST",VLOOKUP(VALUE(RIGHT(G342,3)),#REF!,5,FALSE),IF(LEFT(G342,3)="HID",VLOOKUP(VALUE(RIGHT(G342,3)),#REF!,5,FALSE),IF(LEFT(G342,3)="INC",VLOOKUP(VALUE(RIGHT(G342,3)),#REF!,5,FALSE),IF(LEFT(G342,3)="ELE",VLOOKUP(VALUE(RIGHT(G342,3)),#REF!,5,FALSE),IF(LEFT(G342,3)="CAB",VLOOKUP(VALUE(RIGHT(G342,3)),'ADM-COMP'!B:J,5,FALSE),IF(LEFT(G342,3)="SEG",VLOOKUP(VALUE(RIGHT(G342,3)),#REF!,5,FALSE),IF(LEFT(G342,3)="CLI",VLOOKUP(VALUE(RIGHT(G342,3)),#REF!,5,FALSE),IF(LEFT(G342,4)="IMPL",VLOOKUP(VALUE(RIGHT(G342,3)),#REF!,5,FALSE),IF(LEFT(G342,4)="SPDA",VLOOKUP(VALUE(RIGHT(G342,3)),'SPDA-COMP'!B:J,5,FALSE),IF(LEFT(G342,4)="SDAI",VLOOKUP(VALUE(RIGHT(G342,3)),#REF!,5,FALSE),IF(LEFT(G342,5)="IMPER",VLOOKUP(VALUE(RIGHT(G342,3)),#REF!,5,FALSE),IF(LEFT(G342,5)="LABOR",VLOOKUP(VALUE(RIGHT(G342,6)),#REF!,6,FALSE))))))))))))))))</f>
        <v>#REF!</v>
      </c>
      <c r="D342" s="74" t="e">
        <f>ROUND(VLOOKUP(A342,#REF!,8,FALSE),2)</f>
        <v>#REF!</v>
      </c>
      <c r="E342" s="74" t="e">
        <f>IF(LEFT(G342,3)="ARQ",VLOOKUP(VALUE(RIGHT(G342,3)),#REF!,9,FALSE),IF(LEFT(G342,3)="INS",VLOOKUP(VALUE(RIGHT(G342,3)),#REF!,9,FALSE),IF(LEFT(G342,3)="SCE",VLOOKUP(VALUE(RIGHT(G342,3)),#REF!,9,FALSE),IF(LEFT(G342,3)="EST",VLOOKUP(VALUE(RIGHT(G342,3)),#REF!,9,FALSE),IF(LEFT(G342,3)="HID",VLOOKUP(VALUE(RIGHT(G342,3)),#REF!,9,FALSE),IF(LEFT(G342,3)="INC",VLOOKUP(VALUE(RIGHT(G342,3)),#REF!,9,FALSE),IF(LEFT(G342,3)="ELE",VLOOKUP(VALUE(RIGHT(G342,3)),#REF!,9,FALSE),IF(LEFT(G342,3)="CAB",VLOOKUP(VALUE(RIGHT(G342,3)),'ADM-COMP'!B:J,9,FALSE),IF(LEFT(G342,3)="SEG",VLOOKUP(VALUE(RIGHT(G342,3)),#REF!,9,FALSE),IF(LEFT(G342,3)="CLI",VLOOKUP(VALUE(RIGHT(G342,3)),#REF!,9,FALSE),IF(LEFT(G342,4)="IMPL",VLOOKUP(VALUE(RIGHT(G342,3)),#REF!,9,FALSE),IF(LEFT(G342,4)="SPDA",VLOOKUP(VALUE(RIGHT(G342,3)),'SPDA-COMP'!B:J,9,FALSE),IF(LEFT(G342,4)="SDAI",VLOOKUP(VALUE(RIGHT(G342,3)),#REF!,9,FALSE),IF(LEFT(G342,5)="IMPER",VLOOKUP(VALUE(RIGHT(G342,3)),#REF!,9,FALSE),IF(LEFT(G342,5)="LABOR",VLOOKUP(VALUE(RIGHT(G342,6)),#REF!,4,FALSE))))))))))))))))</f>
        <v>#REF!</v>
      </c>
      <c r="F342" s="31" t="e">
        <f t="shared" si="5"/>
        <v>#REF!</v>
      </c>
      <c r="G342" s="152" t="s">
        <v>1279</v>
      </c>
      <c r="H342" s="61"/>
    </row>
    <row r="343" spans="1:8" s="63" customFormat="1">
      <c r="A343" s="100" t="s">
        <v>700</v>
      </c>
      <c r="B343" s="86" t="e">
        <f>IF(LEFT(G343,3)="ARQ",VLOOKUP(VALUE(RIGHT(G343,3)),#REF!,4,FALSE),IF(LEFT(G343,3)="EQP",VLOOKUP(VALUE(RIGHT(G343,3)),#REF!,4,FALSE),IF(LEFT(G343,3)="SCE",VLOOKUP(VALUE(RIGHT(G343,3)),#REF!,4,FALSE),IF(LEFT(G343,3)="EST",VLOOKUP(VALUE(RIGHT(G343,3)),#REF!,4,FALSE),IF(LEFT(G343,3)="HID",VLOOKUP(VALUE(RIGHT(G343,3)),#REF!,4,FALSE),IF(LEFT(G343,3)="INC",VLOOKUP(VALUE(RIGHT(G343,3)),#REF!,4,FALSE),IF(LEFT(G343,3)="ELE",VLOOKUP(VALUE(RIGHT(G343,3)),#REF!,4,FALSE),IF(LEFT(G343,3)="CAB",VLOOKUP(VALUE(RIGHT(G343,3)),'ADM-COMP'!B:J,4,FALSE),IF(LEFT(G343,3)="SEG",VLOOKUP(VALUE(RIGHT(G343,3)),#REF!,4,FALSE),IF(LEFT(G343,3)="CLI",VLOOKUP(VALUE(RIGHT(G343,3)),#REF!,4,FALSE),IF(LEFT(G343,4)="IMPL",VLOOKUP(VALUE(RIGHT(G343,3)),#REF!,4,FALSE),IF(LEFT(G343,4)="SPDA",VLOOKUP(VALUE(RIGHT(G343,3)),'SPDA-COMP'!B:J,4,FALSE),IF(LEFT(G343,4)="SDAI",VLOOKUP(VALUE(RIGHT(G343,3)),#REF!,4,FALSE),IF(LEFT(G343,5)="IMPER",VLOOKUP(VALUE(RIGHT(G343,3)),#REF!,4,FALSE),IF(LEFT(G343,5)="LABOR",VLOOKUP(VALUE(RIGHT(G343,6)),#REF!,5,FALSE))))))))))))))))</f>
        <v>#REF!</v>
      </c>
      <c r="C343" s="30" t="e">
        <f>IF(LEFT(G343,3)="ARQ",VLOOKUP(VALUE(RIGHT(G343,3)),#REF!,5,FALSE),IF(LEFT(G343,3)="eqp",VLOOKUP(VALUE(RIGHT(G343,3)),#REF!,5,FALSE),IF(LEFT(G343,3)="SCE",VLOOKUP(VALUE(RIGHT(G343,3)),#REF!,5,FALSE),IF(LEFT(G343,3)="EST",VLOOKUP(VALUE(RIGHT(G343,3)),#REF!,5,FALSE),IF(LEFT(G343,3)="HID",VLOOKUP(VALUE(RIGHT(G343,3)),#REF!,5,FALSE),IF(LEFT(G343,3)="INC",VLOOKUP(VALUE(RIGHT(G343,3)),#REF!,5,FALSE),IF(LEFT(G343,3)="ELE",VLOOKUP(VALUE(RIGHT(G343,3)),#REF!,5,FALSE),IF(LEFT(G343,3)="CAB",VLOOKUP(VALUE(RIGHT(G343,3)),'ADM-COMP'!B:J,5,FALSE),IF(LEFT(G343,3)="SEG",VLOOKUP(VALUE(RIGHT(G343,3)),#REF!,5,FALSE),IF(LEFT(G343,3)="CLI",VLOOKUP(VALUE(RIGHT(G343,3)),#REF!,5,FALSE),IF(LEFT(G343,4)="IMPL",VLOOKUP(VALUE(RIGHT(G343,3)),#REF!,5,FALSE),IF(LEFT(G343,4)="SPDA",VLOOKUP(VALUE(RIGHT(G343,3)),'SPDA-COMP'!B:J,5,FALSE),IF(LEFT(G343,4)="SDAI",VLOOKUP(VALUE(RIGHT(G343,3)),#REF!,5,FALSE),IF(LEFT(G343,5)="IMPER",VLOOKUP(VALUE(RIGHT(G343,3)),#REF!,5,FALSE),IF(LEFT(G343,5)="LABOR",VLOOKUP(VALUE(RIGHT(G343,6)),#REF!,6,FALSE))))))))))))))))</f>
        <v>#REF!</v>
      </c>
      <c r="D343" s="74" t="e">
        <f>ROUND(VLOOKUP(A343,#REF!,8,FALSE),2)</f>
        <v>#REF!</v>
      </c>
      <c r="E343" s="74" t="e">
        <f>IF(LEFT(G343,3)="ARQ",VLOOKUP(VALUE(RIGHT(G343,3)),#REF!,9,FALSE),IF(LEFT(G343,3)="eqp",VLOOKUP(VALUE(RIGHT(G343,3)),#REF!,9,FALSE),IF(LEFT(G343,3)="SCE",VLOOKUP(VALUE(RIGHT(G343,3)),#REF!,9,FALSE),IF(LEFT(G343,3)="EST",VLOOKUP(VALUE(RIGHT(G343,3)),#REF!,9,FALSE),IF(LEFT(G343,3)="HID",VLOOKUP(VALUE(RIGHT(G343,3)),#REF!,9,FALSE),IF(LEFT(G343,3)="INC",VLOOKUP(VALUE(RIGHT(G343,3)),#REF!,9,FALSE),IF(LEFT(G343,3)="ELE",VLOOKUP(VALUE(RIGHT(G343,3)),#REF!,9,FALSE),IF(LEFT(G343,3)="CAB",VLOOKUP(VALUE(RIGHT(G343,3)),'ADM-COMP'!B:J,9,FALSE),IF(LEFT(G343,3)="SEG",VLOOKUP(VALUE(RIGHT(G343,3)),#REF!,9,FALSE),IF(LEFT(G343,3)="CLI",VLOOKUP(VALUE(RIGHT(G343,3)),#REF!,9,FALSE),IF(LEFT(G343,4)="IMPL",VLOOKUP(VALUE(RIGHT(G343,3)),#REF!,9,FALSE),IF(LEFT(G343,4)="SPDA",VLOOKUP(VALUE(RIGHT(G343,3)),'SPDA-COMP'!B:J,9,FALSE),IF(LEFT(G343,4)="SDAI",VLOOKUP(VALUE(RIGHT(G343,3)),#REF!,9,FALSE),IF(LEFT(G343,5)="IMPER",VLOOKUP(VALUE(RIGHT(G343,3)),#REF!,9,FALSE),IF(LEFT(G343,5)="LABOR",VLOOKUP(VALUE(RIGHT(G343,6)),#REF!,4,FALSE))))))))))))))))</f>
        <v>#REF!</v>
      </c>
      <c r="F343" s="31" t="e">
        <f t="shared" si="5"/>
        <v>#REF!</v>
      </c>
      <c r="G343" s="152" t="s">
        <v>740</v>
      </c>
      <c r="H343" s="61"/>
    </row>
    <row r="344" spans="1:8" s="62" customFormat="1" ht="25.5">
      <c r="A344" s="37" t="s">
        <v>1224</v>
      </c>
      <c r="B344" s="29" t="e">
        <f>IF(LEFT(G344,3)="ARQ",VLOOKUP(VALUE(RIGHT(G344,3)),#REF!,4,FALSE),IF(LEFT(G344,3)="SCI",VLOOKUP(VALUE(RIGHT(G344,3)),#REF!,4,FALSE),IF(LEFT(G344,3)="SCE",VLOOKUP(VALUE(RIGHT(G344,3)),#REF!,4,FALSE),IF(LEFT(G344,3)="EST",VLOOKUP(VALUE(RIGHT(G344,3)),#REF!,4,FALSE),IF(LEFT(G344,3)="HID",VLOOKUP(VALUE(RIGHT(G344,3)),#REF!,4,FALSE),IF(LEFT(G344,3)="INC",VLOOKUP(VALUE(RIGHT(G344,3)),#REF!,4,FALSE),IF(LEFT(G344,3)="ELE",VLOOKUP(VALUE(RIGHT(G344,3)),#REF!,4,FALSE),IF(LEFT(G344,3)="CAB",VLOOKUP(VALUE(RIGHT(G344,3)),'ADM-COMP'!B:J,4,FALSE),IF(LEFT(G344,3)="SEG",VLOOKUP(VALUE(RIGHT(G344,3)),#REF!,4,FALSE),IF(LEFT(G344,3)="CLI",VLOOKUP(VALUE(RIGHT(G344,3)),#REF!,4,FALSE),IF(LEFT(G344,4)="IMPL",VLOOKUP(VALUE(RIGHT(G344,3)),#REF!,4,FALSE),IF(LEFT(G344,4)="SPDA",VLOOKUP(VALUE(RIGHT(G344,3)),'SPDA-COMP'!B:J,4,FALSE),IF(LEFT(G344,4)="SDAI",VLOOKUP(VALUE(RIGHT(G344,3)),#REF!,4,FALSE),IF(LEFT(G344,5)="IMPER",VLOOKUP(VALUE(RIGHT(G344,3)),#REF!,4,FALSE),IF(LEFT(G344,5)="LABOR",VLOOKUP(VALUE(RIGHT(G344,6)),#REF!,5,FALSE))))))))))))))))</f>
        <v>#REF!</v>
      </c>
      <c r="C344" s="30" t="e">
        <f>IF(LEFT(G344,3)="ARQ",VLOOKUP(VALUE(RIGHT(G344,3)),#REF!,5,FALSE),IF(LEFT(G344,3)="SCI",VLOOKUP(VALUE(RIGHT(G344,3)),#REF!,5,FALSE),IF(LEFT(G344,3)="SCE",VLOOKUP(VALUE(RIGHT(G344,3)),#REF!,5,FALSE),IF(LEFT(G344,3)="EST",VLOOKUP(VALUE(RIGHT(G344,3)),#REF!,5,FALSE),IF(LEFT(G344,3)="HID",VLOOKUP(VALUE(RIGHT(G344,3)),#REF!,5,FALSE),IF(LEFT(G344,3)="INC",VLOOKUP(VALUE(RIGHT(G344,3)),#REF!,5,FALSE),IF(LEFT(G344,3)="ELE",VLOOKUP(VALUE(RIGHT(G344,3)),#REF!,5,FALSE),IF(LEFT(G344,3)="CAB",VLOOKUP(VALUE(RIGHT(G344,3)),'ADM-COMP'!B:J,5,FALSE),IF(LEFT(G344,3)="SEG",VLOOKUP(VALUE(RIGHT(G344,3)),#REF!,5,FALSE),IF(LEFT(G344,3)="CLI",VLOOKUP(VALUE(RIGHT(G344,3)),#REF!,5,FALSE),IF(LEFT(G344,4)="IMPL",VLOOKUP(VALUE(RIGHT(G344,3)),#REF!,5,FALSE),IF(LEFT(G344,4)="SPDA",VLOOKUP(VALUE(RIGHT(G344,3)),'SPDA-COMP'!B:J,5,FALSE),IF(LEFT(G344,4)="SDAI",VLOOKUP(VALUE(RIGHT(G344,3)),#REF!,5,FALSE),IF(LEFT(G344,5)="IMPER",VLOOKUP(VALUE(RIGHT(G344,3)),#REF!,5,FALSE),IF(LEFT(G344,5)="LABOR",VLOOKUP(VALUE(RIGHT(G344,6)),#REF!,6,FALSE))))))))))))))))</f>
        <v>#REF!</v>
      </c>
      <c r="D344" s="74" t="e">
        <f>ROUND(VLOOKUP(A344,#REF!,8,FALSE),2)</f>
        <v>#REF!</v>
      </c>
      <c r="E344" s="74" t="e">
        <f>IF(LEFT(G344,3)="ARQ",VLOOKUP(VALUE(RIGHT(G344,3)),#REF!,9,FALSE),IF(LEFT(G344,3)="SCI",VLOOKUP(VALUE(RIGHT(G344,3)),#REF!,9,FALSE),IF(LEFT(G344,3)="SCE",VLOOKUP(VALUE(RIGHT(G344,3)),#REF!,9,FALSE),IF(LEFT(G344,3)="EST",VLOOKUP(VALUE(RIGHT(G344,3)),#REF!,9,FALSE),IF(LEFT(G344,3)="HID",VLOOKUP(VALUE(RIGHT(G344,3)),#REF!,9,FALSE),IF(LEFT(G344,3)="INC",VLOOKUP(VALUE(RIGHT(G344,3)),#REF!,9,FALSE),IF(LEFT(G344,3)="ELE",VLOOKUP(VALUE(RIGHT(G344,3)),#REF!,9,FALSE),IF(LEFT(G344,3)="CAB",VLOOKUP(VALUE(RIGHT(G344,3)),'ADM-COMP'!B:J,9,FALSE),IF(LEFT(G344,3)="SEG",VLOOKUP(VALUE(RIGHT(G344,3)),#REF!,9,FALSE),IF(LEFT(G344,3)="CLI",VLOOKUP(VALUE(RIGHT(G344,3)),#REF!,9,FALSE),IF(LEFT(G344,4)="IMPL",VLOOKUP(VALUE(RIGHT(G344,3)),#REF!,9,FALSE),IF(LEFT(G344,4)="SPDA",VLOOKUP(VALUE(RIGHT(G344,3)),'SPDA-COMP'!B:J,9,FALSE),IF(LEFT(G344,4)="SDAI",VLOOKUP(VALUE(RIGHT(G344,3)),#REF!,9,FALSE),IF(LEFT(G344,5)="IMPER",VLOOKUP(VALUE(RIGHT(G344,3)),#REF!,9,FALSE),IF(LEFT(G344,5)="LABOR",VLOOKUP(VALUE(RIGHT(G344,6)),#REF!,4,FALSE))))))))))))))))</f>
        <v>#REF!</v>
      </c>
      <c r="F344" s="31" t="e">
        <f t="shared" si="5"/>
        <v>#REF!</v>
      </c>
      <c r="G344" s="152" t="s">
        <v>1211</v>
      </c>
      <c r="H344" s="61"/>
    </row>
    <row r="345" spans="1:8" s="62" customFormat="1" collapsed="1">
      <c r="A345" s="100" t="s">
        <v>1148</v>
      </c>
      <c r="B345" s="29" t="e">
        <f>IF(LEFT(G345,3)="ARQ",VLOOKUP(VALUE(RIGHT(G345,3)),#REF!,4,FALSE),IF(LEFT(G345,3)="SCI",VLOOKUP(VALUE(RIGHT(G345,3)),#REF!,4,FALSE),IF(LEFT(G345,3)="SCE",VLOOKUP(VALUE(RIGHT(G345,3)),#REF!,4,FALSE),IF(LEFT(G345,3)="EST",VLOOKUP(VALUE(RIGHT(G345,3)),#REF!,4,FALSE),IF(LEFT(G345,3)="HID",VLOOKUP(VALUE(RIGHT(G345,3)),#REF!,4,FALSE),IF(LEFT(G345,3)="INC",VLOOKUP(VALUE(RIGHT(G345,3)),#REF!,4,FALSE),IF(LEFT(G345,3)="ELE",VLOOKUP(VALUE(RIGHT(G345,3)),#REF!,4,FALSE),IF(LEFT(G345,3)="CAB",VLOOKUP(VALUE(RIGHT(G345,3)),'ADM-COMP'!B:J,4,FALSE),IF(LEFT(G345,3)="SEG",VLOOKUP(VALUE(RIGHT(G345,3)),#REF!,4,FALSE),IF(LEFT(G345,3)="CLI",VLOOKUP(VALUE(RIGHT(G345,3)),#REF!,4,FALSE),IF(LEFT(G345,4)="IMPL",VLOOKUP(VALUE(RIGHT(G345,3)),#REF!,4,FALSE),IF(LEFT(G345,4)="SPDA",VLOOKUP(VALUE(RIGHT(G345,3)),'SPDA-COMP'!B:J,4,FALSE),IF(LEFT(G345,4)="SDAI",VLOOKUP(VALUE(RIGHT(G345,3)),#REF!,4,FALSE),IF(LEFT(G345,5)="IMPER",VLOOKUP(VALUE(RIGHT(G345,3)),#REF!,4,FALSE),IF(LEFT(G345,5)="LABOR",VLOOKUP(VALUE(RIGHT(G345,6)),#REF!,5,FALSE))))))))))))))))</f>
        <v>#REF!</v>
      </c>
      <c r="C345" s="30" t="e">
        <f>IF(LEFT(G345,3)="ARQ",VLOOKUP(VALUE(RIGHT(G345,3)),#REF!,5,FALSE),IF(LEFT(G345,3)="SCI",VLOOKUP(VALUE(RIGHT(G345,3)),#REF!,5,FALSE),IF(LEFT(G345,3)="SCE",VLOOKUP(VALUE(RIGHT(G345,3)),#REF!,5,FALSE),IF(LEFT(G345,3)="EST",VLOOKUP(VALUE(RIGHT(G345,3)),#REF!,5,FALSE),IF(LEFT(G345,3)="HID",VLOOKUP(VALUE(RIGHT(G345,3)),#REF!,5,FALSE),IF(LEFT(G345,3)="INC",VLOOKUP(VALUE(RIGHT(G345,3)),#REF!,5,FALSE),IF(LEFT(G345,3)="ELE",VLOOKUP(VALUE(RIGHT(G345,3)),#REF!,5,FALSE),IF(LEFT(G345,3)="CAB",VLOOKUP(VALUE(RIGHT(G345,3)),'ADM-COMP'!B:J,5,FALSE),IF(LEFT(G345,3)="SEG",VLOOKUP(VALUE(RIGHT(G345,3)),#REF!,5,FALSE),IF(LEFT(G345,3)="CLI",VLOOKUP(VALUE(RIGHT(G345,3)),#REF!,5,FALSE),IF(LEFT(G345,4)="IMPL",VLOOKUP(VALUE(RIGHT(G345,3)),#REF!,5,FALSE),IF(LEFT(G345,4)="SPDA",VLOOKUP(VALUE(RIGHT(G345,3)),'SPDA-COMP'!B:J,5,FALSE),IF(LEFT(G345,4)="SDAI",VLOOKUP(VALUE(RIGHT(G345,3)),#REF!,5,FALSE),IF(LEFT(G345,5)="IMPER",VLOOKUP(VALUE(RIGHT(G345,3)),#REF!,5,FALSE),IF(LEFT(G345,5)="LABOR",VLOOKUP(VALUE(RIGHT(G345,6)),#REF!,6,FALSE))))))))))))))))</f>
        <v>#REF!</v>
      </c>
      <c r="D345" s="74" t="e">
        <f>ROUND(VLOOKUP(A345,#REF!,8,FALSE),2)</f>
        <v>#REF!</v>
      </c>
      <c r="E345" s="74" t="e">
        <f>IF(LEFT(G345,3)="ARQ",VLOOKUP(VALUE(RIGHT(G345,3)),#REF!,9,FALSE),IF(LEFT(G345,3)="SCI",VLOOKUP(VALUE(RIGHT(G345,3)),#REF!,9,FALSE),IF(LEFT(G345,3)="SCE",VLOOKUP(VALUE(RIGHT(G345,3)),#REF!,9,FALSE),IF(LEFT(G345,3)="EST",VLOOKUP(VALUE(RIGHT(G345,3)),#REF!,9,FALSE),IF(LEFT(G345,3)="HID",VLOOKUP(VALUE(RIGHT(G345,3)),#REF!,9,FALSE),IF(LEFT(G345,3)="INC",VLOOKUP(VALUE(RIGHT(G345,3)),#REF!,9,FALSE),IF(LEFT(G345,3)="ELE",VLOOKUP(VALUE(RIGHT(G345,3)),#REF!,9,FALSE),IF(LEFT(G345,3)="CAB",VLOOKUP(VALUE(RIGHT(G345,3)),'ADM-COMP'!B:J,9,FALSE),IF(LEFT(G345,3)="SEG",VLOOKUP(VALUE(RIGHT(G345,3)),#REF!,9,FALSE),IF(LEFT(G345,3)="CLI",VLOOKUP(VALUE(RIGHT(G345,3)),#REF!,9,FALSE),IF(LEFT(G345,4)="IMPL",VLOOKUP(VALUE(RIGHT(G345,3)),#REF!,9,FALSE),IF(LEFT(G345,4)="SPDA",VLOOKUP(VALUE(RIGHT(G345,3)),'SPDA-COMP'!B:J,9,FALSE),IF(LEFT(G345,4)="SDAI",VLOOKUP(VALUE(RIGHT(G345,3)),#REF!,9,FALSE),IF(LEFT(G345,5)="IMPER",VLOOKUP(VALUE(RIGHT(G345,3)),#REF!,9,FALSE),IF(LEFT(G345,5)="LABOR",VLOOKUP(VALUE(RIGHT(G345,6)),#REF!,4,FALSE))))))))))))))))</f>
        <v>#REF!</v>
      </c>
      <c r="F345" s="31" t="e">
        <f t="shared" si="5"/>
        <v>#REF!</v>
      </c>
      <c r="G345" s="152" t="s">
        <v>1176</v>
      </c>
      <c r="H345" s="61"/>
    </row>
    <row r="346" spans="1:8" s="62" customFormat="1">
      <c r="A346" s="100" t="s">
        <v>1312</v>
      </c>
      <c r="B346" s="29" t="e">
        <f>IF(LEFT(G346,3)="ARQ",VLOOKUP(VALUE(RIGHT(G346,3)),#REF!,4,FALSE),IF(LEFT(G346,3)="SCI",VLOOKUP(VALUE(RIGHT(G346,3)),#REF!,4,FALSE),IF(LEFT(G346,3)="SCE",VLOOKUP(VALUE(RIGHT(G346,3)),#REF!,4,FALSE),IF(LEFT(G346,3)="EST",VLOOKUP(VALUE(RIGHT(G346,3)),#REF!,4,FALSE),IF(LEFT(G346,3)="HID",VLOOKUP(VALUE(RIGHT(G346,3)),#REF!,4,FALSE),IF(LEFT(G346,3)="INC",VLOOKUP(VALUE(RIGHT(G346,3)),#REF!,4,FALSE),IF(LEFT(G346,3)="ELE",VLOOKUP(VALUE(RIGHT(G346,3)),#REF!,4,FALSE),IF(LEFT(G346,3)="CAB",VLOOKUP(VALUE(RIGHT(G346,3)),'ADM-COMP'!B:J,4,FALSE),IF(LEFT(G346,3)="SEG",VLOOKUP(VALUE(RIGHT(G346,3)),#REF!,4,FALSE),IF(LEFT(G346,3)="CLI",VLOOKUP(VALUE(RIGHT(G346,3)),#REF!,4,FALSE),IF(LEFT(G346,4)="IMPL",VLOOKUP(VALUE(RIGHT(G346,3)),#REF!,4,FALSE),IF(LEFT(G346,4)="SPDA",VLOOKUP(VALUE(RIGHT(G346,3)),'SPDA-COMP'!B:J,4,FALSE),IF(LEFT(G346,4)="SDAI",VLOOKUP(VALUE(RIGHT(G346,3)),#REF!,4,FALSE),IF(LEFT(G346,5)="IMPER",VLOOKUP(VALUE(RIGHT(G346,3)),#REF!,4,FALSE),IF(LEFT(G346,5)="LABOR",VLOOKUP(VALUE(RIGHT(G346,6)),#REF!,5,FALSE))))))))))))))))</f>
        <v>#REF!</v>
      </c>
      <c r="C346" s="30" t="e">
        <f>IF(LEFT(G346,3)="ARQ",VLOOKUP(VALUE(RIGHT(G346,3)),#REF!,5,FALSE),IF(LEFT(G346,3)="SCI",VLOOKUP(VALUE(RIGHT(G346,3)),#REF!,5,FALSE),IF(LEFT(G346,3)="SCE",VLOOKUP(VALUE(RIGHT(G346,3)),#REF!,5,FALSE),IF(LEFT(G346,3)="EST",VLOOKUP(VALUE(RIGHT(G346,3)),#REF!,5,FALSE),IF(LEFT(G346,3)="HID",VLOOKUP(VALUE(RIGHT(G346,3)),#REF!,5,FALSE),IF(LEFT(G346,3)="INC",VLOOKUP(VALUE(RIGHT(G346,3)),#REF!,5,FALSE),IF(LEFT(G346,3)="ELE",VLOOKUP(VALUE(RIGHT(G346,3)),#REF!,5,FALSE),IF(LEFT(G346,3)="CAB",VLOOKUP(VALUE(RIGHT(G346,3)),'ADM-COMP'!B:J,5,FALSE),IF(LEFT(G346,3)="SEG",VLOOKUP(VALUE(RIGHT(G346,3)),#REF!,5,FALSE),IF(LEFT(G346,3)="CLI",VLOOKUP(VALUE(RIGHT(G346,3)),#REF!,5,FALSE),IF(LEFT(G346,4)="IMPL",VLOOKUP(VALUE(RIGHT(G346,3)),#REF!,5,FALSE),IF(LEFT(G346,4)="SPDA",VLOOKUP(VALUE(RIGHT(G346,3)),'SPDA-COMP'!B:J,5,FALSE),IF(LEFT(G346,4)="SDAI",VLOOKUP(VALUE(RIGHT(G346,3)),#REF!,5,FALSE),IF(LEFT(G346,5)="IMPER",VLOOKUP(VALUE(RIGHT(G346,3)),#REF!,5,FALSE),IF(LEFT(G346,5)="LABOR",VLOOKUP(VALUE(RIGHT(G346,6)),#REF!,6,FALSE))))))))))))))))</f>
        <v>#REF!</v>
      </c>
      <c r="D346" s="74" t="e">
        <f>ROUND(VLOOKUP(A346,#REF!,8,FALSE),2)</f>
        <v>#REF!</v>
      </c>
      <c r="E346" s="74" t="e">
        <f>IF(LEFT(G346,3)="ARQ",VLOOKUP(VALUE(RIGHT(G346,3)),#REF!,9,FALSE),IF(LEFT(G346,3)="SCI",VLOOKUP(VALUE(RIGHT(G346,3)),#REF!,9,FALSE),IF(LEFT(G346,3)="SCE",VLOOKUP(VALUE(RIGHT(G346,3)),#REF!,9,FALSE),IF(LEFT(G346,3)="EST",VLOOKUP(VALUE(RIGHT(G346,3)),#REF!,9,FALSE),IF(LEFT(G346,3)="HID",VLOOKUP(VALUE(RIGHT(G346,3)),#REF!,9,FALSE),IF(LEFT(G346,3)="INC",VLOOKUP(VALUE(RIGHT(G346,3)),#REF!,9,FALSE),IF(LEFT(G346,3)="ELE",VLOOKUP(VALUE(RIGHT(G346,3)),#REF!,9,FALSE),IF(LEFT(G346,3)="CAB",VLOOKUP(VALUE(RIGHT(G346,3)),'ADM-COMP'!B:J,9,FALSE),IF(LEFT(G346,3)="SEG",VLOOKUP(VALUE(RIGHT(G346,3)),#REF!,9,FALSE),IF(LEFT(G346,3)="CLI",VLOOKUP(VALUE(RIGHT(G346,3)),#REF!,9,FALSE),IF(LEFT(G346,4)="IMPL",VLOOKUP(VALUE(RIGHT(G346,3)),#REF!,9,FALSE),IF(LEFT(G346,4)="SPDA",VLOOKUP(VALUE(RIGHT(G346,3)),'SPDA-COMP'!B:J,9,FALSE),IF(LEFT(G346,4)="SDAI",VLOOKUP(VALUE(RIGHT(G346,3)),#REF!,9,FALSE),IF(LEFT(G346,5)="IMPER",VLOOKUP(VALUE(RIGHT(G346,3)),#REF!,9,FALSE),IF(LEFT(G346,5)="LABOR",VLOOKUP(VALUE(RIGHT(G346,6)),#REF!,4,FALSE))))))))))))))))</f>
        <v>#REF!</v>
      </c>
      <c r="F346" s="31" t="e">
        <f t="shared" si="5"/>
        <v>#REF!</v>
      </c>
      <c r="G346" s="152" t="s">
        <v>1313</v>
      </c>
      <c r="H346" s="61"/>
    </row>
    <row r="347" spans="1:8" s="62" customFormat="1">
      <c r="A347" s="100" t="s">
        <v>1160</v>
      </c>
      <c r="B347" s="29" t="e">
        <f>IF(LEFT(G347,3)="ARQ",VLOOKUP(VALUE(RIGHT(G347,3)),#REF!,4,FALSE),IF(LEFT(G347,3)="SCI",VLOOKUP(VALUE(RIGHT(G347,3)),#REF!,4,FALSE),IF(LEFT(G347,3)="SCE",VLOOKUP(VALUE(RIGHT(G347,3)),#REF!,4,FALSE),IF(LEFT(G347,3)="EST",VLOOKUP(VALUE(RIGHT(G347,3)),#REF!,4,FALSE),IF(LEFT(G347,3)="HID",VLOOKUP(VALUE(RIGHT(G347,3)),#REF!,4,FALSE),IF(LEFT(G347,3)="INC",VLOOKUP(VALUE(RIGHT(G347,3)),#REF!,4,FALSE),IF(LEFT(G347,3)="ELE",VLOOKUP(VALUE(RIGHT(G347,3)),#REF!,4,FALSE),IF(LEFT(G347,3)="CAB",VLOOKUP(VALUE(RIGHT(G347,3)),'ADM-COMP'!B:J,4,FALSE),IF(LEFT(G347,3)="SEG",VLOOKUP(VALUE(RIGHT(G347,3)),#REF!,4,FALSE),IF(LEFT(G347,3)="CLI",VLOOKUP(VALUE(RIGHT(G347,3)),#REF!,4,FALSE),IF(LEFT(G347,4)="IMPL",VLOOKUP(VALUE(RIGHT(G347,3)),#REF!,4,FALSE),IF(LEFT(G347,4)="SPDA",VLOOKUP(VALUE(RIGHT(G347,3)),'SPDA-COMP'!B:J,4,FALSE),IF(LEFT(G347,4)="SDAI",VLOOKUP(VALUE(RIGHT(G347,3)),#REF!,4,FALSE),IF(LEFT(G347,5)="IMPER",VLOOKUP(VALUE(RIGHT(G347,3)),#REF!,4,FALSE),IF(LEFT(G347,5)="LABOR",VLOOKUP(VALUE(RIGHT(G347,6)),#REF!,5,FALSE))))))))))))))))</f>
        <v>#REF!</v>
      </c>
      <c r="C347" s="30" t="e">
        <f>IF(LEFT(G347,3)="ARQ",VLOOKUP(VALUE(RIGHT(G347,3)),#REF!,5,FALSE),IF(LEFT(G347,3)="SCI",VLOOKUP(VALUE(RIGHT(G347,3)),#REF!,5,FALSE),IF(LEFT(G347,3)="SCE",VLOOKUP(VALUE(RIGHT(G347,3)),#REF!,5,FALSE),IF(LEFT(G347,3)="EST",VLOOKUP(VALUE(RIGHT(G347,3)),#REF!,5,FALSE),IF(LEFT(G347,3)="HID",VLOOKUP(VALUE(RIGHT(G347,3)),#REF!,5,FALSE),IF(LEFT(G347,3)="INC",VLOOKUP(VALUE(RIGHT(G347,3)),#REF!,5,FALSE),IF(LEFT(G347,3)="ELE",VLOOKUP(VALUE(RIGHT(G347,3)),#REF!,5,FALSE),IF(LEFT(G347,3)="CAB",VLOOKUP(VALUE(RIGHT(G347,3)),'ADM-COMP'!B:J,5,FALSE),IF(LEFT(G347,3)="SEG",VLOOKUP(VALUE(RIGHT(G347,3)),#REF!,5,FALSE),IF(LEFT(G347,3)="CLI",VLOOKUP(VALUE(RIGHT(G347,3)),#REF!,5,FALSE),IF(LEFT(G347,4)="IMPL",VLOOKUP(VALUE(RIGHT(G347,3)),#REF!,5,FALSE),IF(LEFT(G347,4)="SPDA",VLOOKUP(VALUE(RIGHT(G347,3)),'SPDA-COMP'!B:J,5,FALSE),IF(LEFT(G347,4)="SDAI",VLOOKUP(VALUE(RIGHT(G347,3)),#REF!,5,FALSE),IF(LEFT(G347,5)="IMPER",VLOOKUP(VALUE(RIGHT(G347,3)),#REF!,5,FALSE),IF(LEFT(G347,5)="LABOR",VLOOKUP(VALUE(RIGHT(G347,6)),#REF!,6,FALSE))))))))))))))))</f>
        <v>#REF!</v>
      </c>
      <c r="D347" s="74" t="e">
        <f>ROUND(VLOOKUP(A347,#REF!,8,FALSE),2)</f>
        <v>#REF!</v>
      </c>
      <c r="E347" s="74" t="e">
        <f>IF(LEFT(G347,3)="ARQ",VLOOKUP(VALUE(RIGHT(G347,3)),#REF!,9,FALSE),IF(LEFT(G347,3)="SCI",VLOOKUP(VALUE(RIGHT(G347,3)),#REF!,9,FALSE),IF(LEFT(G347,3)="SCE",VLOOKUP(VALUE(RIGHT(G347,3)),#REF!,9,FALSE),IF(LEFT(G347,3)="EST",VLOOKUP(VALUE(RIGHT(G347,3)),#REF!,9,FALSE),IF(LEFT(G347,3)="HID",VLOOKUP(VALUE(RIGHT(G347,3)),#REF!,9,FALSE),IF(LEFT(G347,3)="INC",VLOOKUP(VALUE(RIGHT(G347,3)),#REF!,9,FALSE),IF(LEFT(G347,3)="ELE",VLOOKUP(VALUE(RIGHT(G347,3)),#REF!,9,FALSE),IF(LEFT(G347,3)="CAB",VLOOKUP(VALUE(RIGHT(G347,3)),'ADM-COMP'!B:J,9,FALSE),IF(LEFT(G347,3)="SEG",VLOOKUP(VALUE(RIGHT(G347,3)),#REF!,9,FALSE),IF(LEFT(G347,3)="CLI",VLOOKUP(VALUE(RIGHT(G347,3)),#REF!,9,FALSE),IF(LEFT(G347,4)="IMPL",VLOOKUP(VALUE(RIGHT(G347,3)),#REF!,9,FALSE),IF(LEFT(G347,4)="SPDA",VLOOKUP(VALUE(RIGHT(G347,3)),'SPDA-COMP'!B:J,9,FALSE),IF(LEFT(G347,4)="SDAI",VLOOKUP(VALUE(RIGHT(G347,3)),#REF!,9,FALSE),IF(LEFT(G347,5)="IMPER",VLOOKUP(VALUE(RIGHT(G347,3)),#REF!,9,FALSE),IF(LEFT(G347,5)="LABOR",VLOOKUP(VALUE(RIGHT(G347,6)),#REF!,4,FALSE))))))))))))))))</f>
        <v>#REF!</v>
      </c>
      <c r="F347" s="31" t="e">
        <f t="shared" si="5"/>
        <v>#REF!</v>
      </c>
      <c r="G347" s="152" t="s">
        <v>1188</v>
      </c>
      <c r="H347" s="61"/>
    </row>
    <row r="348" spans="1:8" s="62" customFormat="1">
      <c r="A348" s="37" t="s">
        <v>459</v>
      </c>
      <c r="B348" s="29" t="e">
        <f>IF(LEFT(G348,3)="ARQ",VLOOKUP(VALUE(RIGHT(G348,3)),#REF!,4,FALSE),IF(LEFT(G348,3)="SCI",VLOOKUP(VALUE(RIGHT(G348,3)),#REF!,4,FALSE),IF(LEFT(G348,3)="SCE",VLOOKUP(VALUE(RIGHT(G348,3)),#REF!,4,FALSE),IF(LEFT(G348,3)="EST",VLOOKUP(VALUE(RIGHT(G348,3)),#REF!,4,FALSE),IF(LEFT(G348,3)="HID",VLOOKUP(VALUE(RIGHT(G348,3)),#REF!,4,FALSE),IF(LEFT(G348,3)="INC",VLOOKUP(VALUE(RIGHT(G348,3)),#REF!,4,FALSE),IF(LEFT(G348,3)="ELE",VLOOKUP(VALUE(RIGHT(G348,3)),#REF!,4,FALSE),IF(LEFT(G348,3)="CAB",VLOOKUP(VALUE(RIGHT(G348,3)),'ADM-COMP'!B:J,4,FALSE),IF(LEFT(G348,3)="SEG",VLOOKUP(VALUE(RIGHT(G348,3)),#REF!,4,FALSE),IF(LEFT(G348,3)="CLI",VLOOKUP(VALUE(RIGHT(G348,3)),#REF!,4,FALSE),IF(LEFT(G348,4)="IMPL",VLOOKUP(VALUE(RIGHT(G348,3)),#REF!,4,FALSE),IF(LEFT(G348,4)="SPDA",VLOOKUP(VALUE(RIGHT(G348,3)),'SPDA-COMP'!B:J,4,FALSE),IF(LEFT(G348,4)="SDAI",VLOOKUP(VALUE(RIGHT(G348,3)),#REF!,4,FALSE),IF(LEFT(G348,5)="IMPER",VLOOKUP(VALUE(RIGHT(G348,3)),#REF!,4,FALSE),IF(LEFT(G348,5)="LABOR",VLOOKUP(VALUE(RIGHT(G348,6)),#REF!,5,FALSE))))))))))))))))</f>
        <v>#REF!</v>
      </c>
      <c r="C348" s="30" t="e">
        <f>IF(LEFT(G348,3)="ARQ",VLOOKUP(VALUE(RIGHT(G348,3)),#REF!,5,FALSE),IF(LEFT(G348,3)="INS",VLOOKUP(VALUE(RIGHT(G348,3)),#REF!,5,FALSE),IF(LEFT(G348,3)="SCE",VLOOKUP(VALUE(RIGHT(G348,3)),#REF!,5,FALSE),IF(LEFT(G348,3)="EST",VLOOKUP(VALUE(RIGHT(G348,3)),#REF!,5,FALSE),IF(LEFT(G348,3)="HID",VLOOKUP(VALUE(RIGHT(G348,3)),#REF!,5,FALSE),IF(LEFT(G348,3)="INC",VLOOKUP(VALUE(RIGHT(G348,3)),#REF!,5,FALSE),IF(LEFT(G348,3)="ELE",VLOOKUP(VALUE(RIGHT(G348,3)),#REF!,5,FALSE),IF(LEFT(G348,3)="CAB",VLOOKUP(VALUE(RIGHT(G348,3)),'ADM-COMP'!B:J,5,FALSE),IF(LEFT(G348,3)="SEG",VLOOKUP(VALUE(RIGHT(G348,3)),#REF!,5,FALSE),IF(LEFT(G348,3)="CLI",VLOOKUP(VALUE(RIGHT(G348,3)),#REF!,5,FALSE),IF(LEFT(G348,4)="IMPL",VLOOKUP(VALUE(RIGHT(G348,3)),#REF!,5,FALSE),IF(LEFT(G348,4)="SPDA",VLOOKUP(VALUE(RIGHT(G348,3)),'SPDA-COMP'!B:J,5,FALSE),IF(LEFT(G348,4)="SDAI",VLOOKUP(VALUE(RIGHT(G348,3)),#REF!,5,FALSE),IF(LEFT(G348,5)="IMPER",VLOOKUP(VALUE(RIGHT(G348,3)),#REF!,5,FALSE),IF(LEFT(G348,5)="LABOR",VLOOKUP(VALUE(RIGHT(G348,6)),#REF!,6,FALSE))))))))))))))))</f>
        <v>#REF!</v>
      </c>
      <c r="D348" s="74" t="e">
        <f>ROUND(VLOOKUP(A348,#REF!,8,FALSE),2)</f>
        <v>#REF!</v>
      </c>
      <c r="E348" s="74" t="e">
        <f>IF(LEFT(G348,3)="ARQ",VLOOKUP(VALUE(RIGHT(G348,3)),#REF!,9,FALSE),IF(LEFT(G348,3)="INS",VLOOKUP(VALUE(RIGHT(G348,3)),#REF!,9,FALSE),IF(LEFT(G348,3)="SCE",VLOOKUP(VALUE(RIGHT(G348,3)),#REF!,9,FALSE),IF(LEFT(G348,3)="EST",VLOOKUP(VALUE(RIGHT(G348,3)),#REF!,9,FALSE),IF(LEFT(G348,3)="HID",VLOOKUP(VALUE(RIGHT(G348,3)),#REF!,9,FALSE),IF(LEFT(G348,3)="INC",VLOOKUP(VALUE(RIGHT(G348,3)),#REF!,9,FALSE),IF(LEFT(G348,3)="ELE",VLOOKUP(VALUE(RIGHT(G348,3)),#REF!,9,FALSE),IF(LEFT(G348,3)="CAB",VLOOKUP(VALUE(RIGHT(G348,3)),'ADM-COMP'!B:J,9,FALSE),IF(LEFT(G348,3)="SEG",VLOOKUP(VALUE(RIGHT(G348,3)),#REF!,9,FALSE),IF(LEFT(G348,3)="CLI",VLOOKUP(VALUE(RIGHT(G348,3)),#REF!,9,FALSE),IF(LEFT(G348,4)="IMPL",VLOOKUP(VALUE(RIGHT(G348,3)),#REF!,9,FALSE),IF(LEFT(G348,4)="SPDA",VLOOKUP(VALUE(RIGHT(G348,3)),'SPDA-COMP'!B:J,9,FALSE),IF(LEFT(G348,4)="SDAI",VLOOKUP(VALUE(RIGHT(G348,3)),#REF!,9,FALSE),IF(LEFT(G348,5)="IMPER",VLOOKUP(VALUE(RIGHT(G348,3)),#REF!,9,FALSE),IF(LEFT(G348,5)="LABOR",VLOOKUP(VALUE(RIGHT(G348,6)),#REF!,4,FALSE))))))))))))))))</f>
        <v>#REF!</v>
      </c>
      <c r="F348" s="31" t="e">
        <f t="shared" si="5"/>
        <v>#REF!</v>
      </c>
      <c r="G348" s="152" t="s">
        <v>474</v>
      </c>
      <c r="H348" s="61"/>
    </row>
    <row r="349" spans="1:8" s="62" customFormat="1">
      <c r="A349" s="37" t="s">
        <v>461</v>
      </c>
      <c r="B349" s="29" t="e">
        <f>IF(LEFT(G349,3)="ARQ",VLOOKUP(VALUE(RIGHT(G349,3)),#REF!,4,FALSE),IF(LEFT(G349,3)="SCI",VLOOKUP(VALUE(RIGHT(G349,3)),#REF!,4,FALSE),IF(LEFT(G349,3)="SCE",VLOOKUP(VALUE(RIGHT(G349,3)),#REF!,4,FALSE),IF(LEFT(G349,3)="EST",VLOOKUP(VALUE(RIGHT(G349,3)),#REF!,4,FALSE),IF(LEFT(G349,3)="HID",VLOOKUP(VALUE(RIGHT(G349,3)),#REF!,4,FALSE),IF(LEFT(G349,3)="INC",VLOOKUP(VALUE(RIGHT(G349,3)),#REF!,4,FALSE),IF(LEFT(G349,3)="ELE",VLOOKUP(VALUE(RIGHT(G349,3)),#REF!,4,FALSE),IF(LEFT(G349,3)="CAB",VLOOKUP(VALUE(RIGHT(G349,3)),'ADM-COMP'!B:J,4,FALSE),IF(LEFT(G349,3)="SEG",VLOOKUP(VALUE(RIGHT(G349,3)),#REF!,4,FALSE),IF(LEFT(G349,3)="CLI",VLOOKUP(VALUE(RIGHT(G349,3)),#REF!,4,FALSE),IF(LEFT(G349,4)="IMPL",VLOOKUP(VALUE(RIGHT(G349,3)),#REF!,4,FALSE),IF(LEFT(G349,4)="SPDA",VLOOKUP(VALUE(RIGHT(G349,3)),'SPDA-COMP'!B:J,4,FALSE),IF(LEFT(G349,4)="SDAI",VLOOKUP(VALUE(RIGHT(G349,3)),#REF!,4,FALSE),IF(LEFT(G349,5)="IMPER",VLOOKUP(VALUE(RIGHT(G349,3)),#REF!,4,FALSE),IF(LEFT(G349,5)="LABOR",VLOOKUP(VALUE(RIGHT(G349,6)),#REF!,5,FALSE))))))))))))))))</f>
        <v>#REF!</v>
      </c>
      <c r="C349" s="30" t="e">
        <f>IF(LEFT(G349,3)="ARQ",VLOOKUP(VALUE(RIGHT(G349,3)),#REF!,5,FALSE),IF(LEFT(G349,3)="INS",VLOOKUP(VALUE(RIGHT(G349,3)),#REF!,5,FALSE),IF(LEFT(G349,3)="SCE",VLOOKUP(VALUE(RIGHT(G349,3)),#REF!,5,FALSE),IF(LEFT(G349,3)="EST",VLOOKUP(VALUE(RIGHT(G349,3)),#REF!,5,FALSE),IF(LEFT(G349,3)="HID",VLOOKUP(VALUE(RIGHT(G349,3)),#REF!,5,FALSE),IF(LEFT(G349,3)="INC",VLOOKUP(VALUE(RIGHT(G349,3)),#REF!,5,FALSE),IF(LEFT(G349,3)="ELE",VLOOKUP(VALUE(RIGHT(G349,3)),#REF!,5,FALSE),IF(LEFT(G349,3)="CAB",VLOOKUP(VALUE(RIGHT(G349,3)),'ADM-COMP'!B:J,5,FALSE),IF(LEFT(G349,3)="SEG",VLOOKUP(VALUE(RIGHT(G349,3)),#REF!,5,FALSE),IF(LEFT(G349,3)="CLI",VLOOKUP(VALUE(RIGHT(G349,3)),#REF!,5,FALSE),IF(LEFT(G349,4)="IMPL",VLOOKUP(VALUE(RIGHT(G349,3)),#REF!,5,FALSE),IF(LEFT(G349,4)="SPDA",VLOOKUP(VALUE(RIGHT(G349,3)),'SPDA-COMP'!B:J,5,FALSE),IF(LEFT(G349,4)="SDAI",VLOOKUP(VALUE(RIGHT(G349,3)),#REF!,5,FALSE),IF(LEFT(G349,5)="IMPER",VLOOKUP(VALUE(RIGHT(G349,3)),#REF!,5,FALSE),IF(LEFT(G349,5)="LABOR",VLOOKUP(VALUE(RIGHT(G349,6)),#REF!,6,FALSE))))))))))))))))</f>
        <v>#REF!</v>
      </c>
      <c r="D349" s="74" t="e">
        <f>ROUND(VLOOKUP(A349,#REF!,8,FALSE),2)</f>
        <v>#REF!</v>
      </c>
      <c r="E349" s="74" t="e">
        <f>IF(LEFT(G349,3)="ARQ",VLOOKUP(VALUE(RIGHT(G349,3)),#REF!,9,FALSE),IF(LEFT(G349,3)="INS",VLOOKUP(VALUE(RIGHT(G349,3)),#REF!,9,FALSE),IF(LEFT(G349,3)="SCE",VLOOKUP(VALUE(RIGHT(G349,3)),#REF!,9,FALSE),IF(LEFT(G349,3)="EST",VLOOKUP(VALUE(RIGHT(G349,3)),#REF!,9,FALSE),IF(LEFT(G349,3)="HID",VLOOKUP(VALUE(RIGHT(G349,3)),#REF!,9,FALSE),IF(LEFT(G349,3)="INC",VLOOKUP(VALUE(RIGHT(G349,3)),#REF!,9,FALSE),IF(LEFT(G349,3)="ELE",VLOOKUP(VALUE(RIGHT(G349,3)),#REF!,9,FALSE),IF(LEFT(G349,3)="CAB",VLOOKUP(VALUE(RIGHT(G349,3)),'ADM-COMP'!B:J,9,FALSE),IF(LEFT(G349,3)="SEG",VLOOKUP(VALUE(RIGHT(G349,3)),#REF!,9,FALSE),IF(LEFT(G349,3)="CLI",VLOOKUP(VALUE(RIGHT(G349,3)),#REF!,9,FALSE),IF(LEFT(G349,4)="IMPL",VLOOKUP(VALUE(RIGHT(G349,3)),#REF!,9,FALSE),IF(LEFT(G349,4)="SPDA",VLOOKUP(VALUE(RIGHT(G349,3)),'SPDA-COMP'!B:J,9,FALSE),IF(LEFT(G349,4)="SDAI",VLOOKUP(VALUE(RIGHT(G349,3)),#REF!,9,FALSE),IF(LEFT(G349,5)="IMPER",VLOOKUP(VALUE(RIGHT(G349,3)),#REF!,9,FALSE),IF(LEFT(G349,5)="LABOR",VLOOKUP(VALUE(RIGHT(G349,6)),#REF!,4,FALSE))))))))))))))))</f>
        <v>#REF!</v>
      </c>
      <c r="F349" s="31" t="e">
        <f t="shared" si="5"/>
        <v>#REF!</v>
      </c>
      <c r="G349" s="152" t="s">
        <v>378</v>
      </c>
      <c r="H349" s="61"/>
    </row>
    <row r="350" spans="1:8" s="62" customFormat="1">
      <c r="A350" s="85" t="s">
        <v>637</v>
      </c>
      <c r="B350" s="29" t="e">
        <f>IF(LEFT(G350,3)="ARQ",VLOOKUP(VALUE(RIGHT(G350,3)),#REF!,4,FALSE),IF(LEFT(G350,3)="SCI",VLOOKUP(VALUE(RIGHT(G350,3)),#REF!,4,FALSE),IF(LEFT(G350,3)="SCE",VLOOKUP(VALUE(RIGHT(G350,3)),#REF!,4,FALSE),IF(LEFT(G350,3)="EST",VLOOKUP(VALUE(RIGHT(G350,3)),#REF!,4,FALSE),IF(LEFT(G350,3)="HID",VLOOKUP(VALUE(RIGHT(G350,3)),#REF!,4,FALSE),IF(LEFT(G350,3)="INC",VLOOKUP(VALUE(RIGHT(G350,3)),#REF!,4,FALSE),IF(LEFT(G350,3)="ELE",VLOOKUP(VALUE(RIGHT(G350,3)),#REF!,4,FALSE),IF(LEFT(G350,3)="CAB",VLOOKUP(VALUE(RIGHT(G350,3)),'ADM-COMP'!B:J,4,FALSE),IF(LEFT(G350,3)="SEG",VLOOKUP(VALUE(RIGHT(G350,3)),#REF!,4,FALSE),IF(LEFT(G350,3)="CLI",VLOOKUP(VALUE(RIGHT(G350,3)),#REF!,4,FALSE),IF(LEFT(G350,4)="IMPL",VLOOKUP(VALUE(RIGHT(G350,3)),#REF!,4,FALSE),IF(LEFT(G350,4)="SPDA",VLOOKUP(VALUE(RIGHT(G350,3)),'SPDA-COMP'!B:J,4,FALSE),IF(LEFT(G350,4)="SDAI",VLOOKUP(VALUE(RIGHT(G350,3)),#REF!,4,FALSE),IF(LEFT(G350,5)="IMPER",VLOOKUP(VALUE(RIGHT(G350,3)),#REF!,4,FALSE),IF(LEFT(G350,5)="LABOR",VLOOKUP(VALUE(RIGHT(G350,6)),#REF!,5,FALSE))))))))))))))))</f>
        <v>#N/A</v>
      </c>
      <c r="C350" s="30" t="e">
        <f>IF(LEFT(G350,3)="ARQ",VLOOKUP(VALUE(RIGHT(G350,3)),#REF!,5,FALSE),IF(LEFT(G350,3)="SCI",VLOOKUP(VALUE(RIGHT(G350,3)),#REF!,5,FALSE),IF(LEFT(G350,3)="SCE",VLOOKUP(VALUE(RIGHT(G350,3)),#REF!,5,FALSE),IF(LEFT(G350,3)="EST",VLOOKUP(VALUE(RIGHT(G350,3)),#REF!,5,FALSE),IF(LEFT(G350,3)="HID",VLOOKUP(VALUE(RIGHT(G350,3)),#REF!,5,FALSE),IF(LEFT(G350,3)="INC",VLOOKUP(VALUE(RIGHT(G350,3)),#REF!,5,FALSE),IF(LEFT(G350,3)="ELE",VLOOKUP(VALUE(RIGHT(G350,3)),#REF!,5,FALSE),IF(LEFT(G350,3)="CAB",VLOOKUP(VALUE(RIGHT(G350,3)),'ADM-COMP'!B:J,5,FALSE),IF(LEFT(G350,3)="SEG",VLOOKUP(VALUE(RIGHT(G350,3)),#REF!,5,FALSE),IF(LEFT(G350,3)="CLI",VLOOKUP(VALUE(RIGHT(G350,3)),#REF!,5,FALSE),IF(LEFT(G350,4)="IMPL",VLOOKUP(VALUE(RIGHT(G350,3)),#REF!,5,FALSE),IF(LEFT(G350,4)="SPDA",VLOOKUP(VALUE(RIGHT(G350,3)),'SPDA-COMP'!B:J,5,FALSE),IF(LEFT(G350,4)="SDAI",VLOOKUP(VALUE(RIGHT(G350,3)),#REF!,5,FALSE),IF(LEFT(G350,5)="IMPER",VLOOKUP(VALUE(RIGHT(G350,3)),#REF!,5,FALSE),IF(LEFT(G350,5)="LABOR",VLOOKUP(VALUE(RIGHT(G350,6)),#REF!,6,FALSE))))))))))))))))</f>
        <v>#N/A</v>
      </c>
      <c r="D350" s="74" t="e">
        <f>ROUND(VLOOKUP(A350,#REF!,8,FALSE),2)</f>
        <v>#REF!</v>
      </c>
      <c r="E350" s="74" t="e">
        <f>IF(LEFT(G350,3)="ARQ",VLOOKUP(VALUE(RIGHT(G350,3)),#REF!,9,FALSE),IF(LEFT(G350,3)="SCI",VLOOKUP(VALUE(RIGHT(G350,3)),#REF!,9,FALSE),IF(LEFT(G350,3)="SCE",VLOOKUP(VALUE(RIGHT(G350,3)),#REF!,9,FALSE),IF(LEFT(G350,3)="EST",VLOOKUP(VALUE(RIGHT(G350,3)),#REF!,9,FALSE),IF(LEFT(G350,3)="HID",VLOOKUP(VALUE(RIGHT(G350,3)),#REF!,9,FALSE),IF(LEFT(G350,3)="INC",VLOOKUP(VALUE(RIGHT(G350,3)),#REF!,9,FALSE),IF(LEFT(G350,3)="ELE",VLOOKUP(VALUE(RIGHT(G350,3)),#REF!,9,FALSE),IF(LEFT(G350,3)="CAB",VLOOKUP(VALUE(RIGHT(G350,3)),'ADM-COMP'!B:J,9,FALSE),IF(LEFT(G350,3)="SEG",VLOOKUP(VALUE(RIGHT(G350,3)),#REF!,9,FALSE),IF(LEFT(G350,3)="CLI",VLOOKUP(VALUE(RIGHT(G350,3)),#REF!,9,FALSE),IF(LEFT(G350,4)="IMPL",VLOOKUP(VALUE(RIGHT(G350,3)),#REF!,9,FALSE),IF(LEFT(G350,4)="SPDA",VLOOKUP(VALUE(RIGHT(G350,3)),'SPDA-COMP'!B:J,9,FALSE),IF(LEFT(G350,4)="SDAI",VLOOKUP(VALUE(RIGHT(G350,3)),#REF!,9,FALSE),IF(LEFT(G350,5)="IMPER",VLOOKUP(VALUE(RIGHT(G350,3)),#REF!,9,FALSE),IF(LEFT(G350,5)="LABOR",VLOOKUP(VALUE(RIGHT(G350,6)),#REF!,4,FALSE))))))))))))))))</f>
        <v>#N/A</v>
      </c>
      <c r="F350" s="31" t="e">
        <f t="shared" si="5"/>
        <v>#REF!</v>
      </c>
      <c r="G350" s="84" t="s">
        <v>656</v>
      </c>
      <c r="H350" s="61"/>
    </row>
    <row r="351" spans="1:8" s="62" customFormat="1">
      <c r="A351" s="85" t="s">
        <v>935</v>
      </c>
      <c r="B351" s="29" t="e">
        <f>IF(LEFT(G351,3)="ARQ",VLOOKUP(VALUE(RIGHT(G351,3)),#REF!,4,FALSE),IF(LEFT(G351,3)="SCI",VLOOKUP(VALUE(RIGHT(G351,3)),#REF!,4,FALSE),IF(LEFT(G351,3)="SCE",VLOOKUP(VALUE(RIGHT(G351,3)),#REF!,4,FALSE),IF(LEFT(G351,3)="EST",VLOOKUP(VALUE(RIGHT(G351,3)),#REF!,4,FALSE),IF(LEFT(G351,3)="HID",VLOOKUP(VALUE(RIGHT(G351,3)),#REF!,4,FALSE),IF(LEFT(G351,3)="INC",VLOOKUP(VALUE(RIGHT(G351,3)),#REF!,4,FALSE),IF(LEFT(G351,3)="ELE",VLOOKUP(VALUE(RIGHT(G351,3)),#REF!,4,FALSE),IF(LEFT(G351,3)="CAB",VLOOKUP(VALUE(RIGHT(G351,3)),'ADM-COMP'!B:J,4,FALSE),IF(LEFT(G351,3)="SEG",VLOOKUP(VALUE(RIGHT(G351,3)),#REF!,4,FALSE),IF(LEFT(G351,3)="CLI",VLOOKUP(VALUE(RIGHT(G351,3)),#REF!,4,FALSE),IF(LEFT(G351,4)="IMPL",VLOOKUP(VALUE(RIGHT(G351,3)),#REF!,4,FALSE),IF(LEFT(G351,4)="SPDA",VLOOKUP(VALUE(RIGHT(G351,3)),'SPDA-COMP'!B:J,4,FALSE),IF(LEFT(G351,4)="SDAI",VLOOKUP(VALUE(RIGHT(G351,3)),#REF!,4,FALSE),IF(LEFT(G351,5)="IMPER",VLOOKUP(VALUE(RIGHT(G351,3)),#REF!,4,FALSE),IF(LEFT(G351,5)="LABOR",VLOOKUP(VALUE(RIGHT(G351,6)),#REF!,5,FALSE))))))))))))))))</f>
        <v>#REF!</v>
      </c>
      <c r="C351" s="30" t="e">
        <f>IF(LEFT(G351,3)="ARQ",VLOOKUP(VALUE(RIGHT(G351,3)),#REF!,5,FALSE),IF(LEFT(G351,3)="SCI",VLOOKUP(VALUE(RIGHT(G351,3)),#REF!,5,FALSE),IF(LEFT(G351,3)="SCE",VLOOKUP(VALUE(RIGHT(G351,3)),#REF!,5,FALSE),IF(LEFT(G351,3)="EST",VLOOKUP(VALUE(RIGHT(G351,3)),#REF!,5,FALSE),IF(LEFT(G351,3)="HID",VLOOKUP(VALUE(RIGHT(G351,3)),#REF!,5,FALSE),IF(LEFT(G351,3)="INC",VLOOKUP(VALUE(RIGHT(G351,3)),#REF!,5,FALSE),IF(LEFT(G351,3)="ELE",VLOOKUP(VALUE(RIGHT(G351,3)),#REF!,5,FALSE),IF(LEFT(G351,3)="CAB",VLOOKUP(VALUE(RIGHT(G351,3)),'ADM-COMP'!B:J,5,FALSE),IF(LEFT(G351,3)="SEG",VLOOKUP(VALUE(RIGHT(G351,3)),#REF!,5,FALSE),IF(LEFT(G351,3)="CLI",VLOOKUP(VALUE(RIGHT(G351,3)),#REF!,5,FALSE),IF(LEFT(G351,4)="IMPL",VLOOKUP(VALUE(RIGHT(G351,3)),#REF!,5,FALSE),IF(LEFT(G351,4)="SPDA",VLOOKUP(VALUE(RIGHT(G351,3)),'SPDA-COMP'!B:J,5,FALSE),IF(LEFT(G351,4)="SDAI",VLOOKUP(VALUE(RIGHT(G351,3)),#REF!,5,FALSE),IF(LEFT(G351,5)="IMPER",VLOOKUP(VALUE(RIGHT(G351,3)),#REF!,5,FALSE),IF(LEFT(G351,5)="LABOR",VLOOKUP(VALUE(RIGHT(G351,6)),#REF!,6,FALSE))))))))))))))))</f>
        <v>#REF!</v>
      </c>
      <c r="D351" s="74" t="e">
        <f>ROUND(VLOOKUP(A351,#REF!,8,FALSE),2)</f>
        <v>#REF!</v>
      </c>
      <c r="E351" s="74" t="e">
        <f>IF(LEFT(G351,3)="ARQ",VLOOKUP(VALUE(RIGHT(G351,3)),#REF!,9,FALSE),IF(LEFT(G351,3)="SCI",VLOOKUP(VALUE(RIGHT(G351,3)),#REF!,9,FALSE),IF(LEFT(G351,3)="SCE",VLOOKUP(VALUE(RIGHT(G351,3)),#REF!,9,FALSE),IF(LEFT(G351,3)="EST",VLOOKUP(VALUE(RIGHT(G351,3)),#REF!,9,FALSE),IF(LEFT(G351,3)="HID",VLOOKUP(VALUE(RIGHT(G351,3)),#REF!,9,FALSE),IF(LEFT(G351,3)="INC",VLOOKUP(VALUE(RIGHT(G351,3)),#REF!,9,FALSE),IF(LEFT(G351,3)="ELE",VLOOKUP(VALUE(RIGHT(G351,3)),#REF!,9,FALSE),IF(LEFT(G351,3)="CAB",VLOOKUP(VALUE(RIGHT(G351,3)),'ADM-COMP'!B:J,9,FALSE),IF(LEFT(G351,3)="SEG",VLOOKUP(VALUE(RIGHT(G351,3)),#REF!,9,FALSE),IF(LEFT(G351,3)="CLI",VLOOKUP(VALUE(RIGHT(G351,3)),#REF!,9,FALSE),IF(LEFT(G351,4)="IMPL",VLOOKUP(VALUE(RIGHT(G351,3)),#REF!,9,FALSE),IF(LEFT(G351,4)="SPDA",VLOOKUP(VALUE(RIGHT(G351,3)),'SPDA-COMP'!B:J,9,FALSE),IF(LEFT(G351,4)="SDAI",VLOOKUP(VALUE(RIGHT(G351,3)),#REF!,9,FALSE),IF(LEFT(G351,5)="IMPER",VLOOKUP(VALUE(RIGHT(G351,3)),#REF!,9,FALSE),IF(LEFT(G351,5)="LABOR",VLOOKUP(VALUE(RIGHT(G351,6)),#REF!,4,FALSE))))))))))))))))</f>
        <v>#REF!</v>
      </c>
      <c r="F351" s="31" t="e">
        <f t="shared" si="5"/>
        <v>#REF!</v>
      </c>
      <c r="G351" s="84" t="s">
        <v>1019</v>
      </c>
      <c r="H351" s="61"/>
    </row>
    <row r="352" spans="1:8" s="62" customFormat="1">
      <c r="A352" s="85" t="s">
        <v>861</v>
      </c>
      <c r="B352" s="29" t="e">
        <f>IF(LEFT(G352,3)="ARQ",VLOOKUP(VALUE(RIGHT(G352,3)),#REF!,4,FALSE),IF(LEFT(G352,3)="SCI",VLOOKUP(VALUE(RIGHT(G352,3)),#REF!,4,FALSE),IF(LEFT(G352,3)="SCE",VLOOKUP(VALUE(RIGHT(G352,3)),#REF!,4,FALSE),IF(LEFT(G352,3)="EST",VLOOKUP(VALUE(RIGHT(G352,3)),#REF!,4,FALSE),IF(LEFT(G352,3)="HID",VLOOKUP(VALUE(RIGHT(G352,3)),#REF!,4,FALSE),IF(LEFT(G352,3)="INC",VLOOKUP(VALUE(RIGHT(G352,3)),#REF!,4,FALSE),IF(LEFT(G352,3)="ELE",VLOOKUP(VALUE(RIGHT(G352,3)),#REF!,4,FALSE),IF(LEFT(G352,3)="CAB",VLOOKUP(VALUE(RIGHT(G352,3)),'ADM-COMP'!B:J,4,FALSE),IF(LEFT(G352,3)="SEG",VLOOKUP(VALUE(RIGHT(G352,3)),#REF!,4,FALSE),IF(LEFT(G352,3)="CLI",VLOOKUP(VALUE(RIGHT(G352,3)),#REF!,4,FALSE),IF(LEFT(G352,4)="IMPL",VLOOKUP(VALUE(RIGHT(G352,3)),#REF!,4,FALSE),IF(LEFT(G352,4)="SPDA",VLOOKUP(VALUE(RIGHT(G352,3)),'SPDA-COMP'!B:J,4,FALSE),IF(LEFT(G352,4)="SDAI",VLOOKUP(VALUE(RIGHT(G352,3)),#REF!,4,FALSE),IF(LEFT(G352,5)="IMPER",VLOOKUP(VALUE(RIGHT(G352,3)),#REF!,4,FALSE),IF(LEFT(G352,5)="LABOR",VLOOKUP(VALUE(RIGHT(G352,6)),#REF!,5,FALSE))))))))))))))))</f>
        <v>#REF!</v>
      </c>
      <c r="C352" s="30" t="e">
        <f>IF(LEFT(G352,3)="ARQ",VLOOKUP(VALUE(RIGHT(G352,3)),#REF!,5,FALSE),IF(LEFT(G352,3)="SCI",VLOOKUP(VALUE(RIGHT(G352,3)),#REF!,5,FALSE),IF(LEFT(G352,3)="SCE",VLOOKUP(VALUE(RIGHT(G352,3)),#REF!,5,FALSE),IF(LEFT(G352,3)="EST",VLOOKUP(VALUE(RIGHT(G352,3)),#REF!,5,FALSE),IF(LEFT(G352,3)="HID",VLOOKUP(VALUE(RIGHT(G352,3)),#REF!,5,FALSE),IF(LEFT(G352,3)="INC",VLOOKUP(VALUE(RIGHT(G352,3)),#REF!,5,FALSE),IF(LEFT(G352,3)="ELE",VLOOKUP(VALUE(RIGHT(G352,3)),#REF!,5,FALSE),IF(LEFT(G352,3)="CAB",VLOOKUP(VALUE(RIGHT(G352,3)),'ADM-COMP'!B:J,5,FALSE),IF(LEFT(G352,3)="SEG",VLOOKUP(VALUE(RIGHT(G352,3)),#REF!,5,FALSE),IF(LEFT(G352,3)="CLI",VLOOKUP(VALUE(RIGHT(G352,3)),#REF!,5,FALSE),IF(LEFT(G352,4)="IMPL",VLOOKUP(VALUE(RIGHT(G352,3)),#REF!,5,FALSE),IF(LEFT(G352,4)="SPDA",VLOOKUP(VALUE(RIGHT(G352,3)),'SPDA-COMP'!B:J,5,FALSE),IF(LEFT(G352,4)="SDAI",VLOOKUP(VALUE(RIGHT(G352,3)),#REF!,5,FALSE),IF(LEFT(G352,5)="IMPER",VLOOKUP(VALUE(RIGHT(G352,3)),#REF!,5,FALSE),IF(LEFT(G352,5)="LABOR",VLOOKUP(VALUE(RIGHT(G352,6)),#REF!,6,FALSE))))))))))))))))</f>
        <v>#REF!</v>
      </c>
      <c r="D352" s="74" t="e">
        <f>ROUND(VLOOKUP(A352,#REF!,8,FALSE),2)</f>
        <v>#REF!</v>
      </c>
      <c r="E352" s="74" t="e">
        <f>IF(LEFT(G352,3)="ARQ",VLOOKUP(VALUE(RIGHT(G352,3)),#REF!,9,FALSE),IF(LEFT(G352,3)="SCI",VLOOKUP(VALUE(RIGHT(G352,3)),#REF!,9,FALSE),IF(LEFT(G352,3)="SCE",VLOOKUP(VALUE(RIGHT(G352,3)),#REF!,9,FALSE),IF(LEFT(G352,3)="EST",VLOOKUP(VALUE(RIGHT(G352,3)),#REF!,9,FALSE),IF(LEFT(G352,3)="HID",VLOOKUP(VALUE(RIGHT(G352,3)),#REF!,9,FALSE),IF(LEFT(G352,3)="INC",VLOOKUP(VALUE(RIGHT(G352,3)),#REF!,9,FALSE),IF(LEFT(G352,3)="ELE",VLOOKUP(VALUE(RIGHT(G352,3)),#REF!,9,FALSE),IF(LEFT(G352,3)="CAB",VLOOKUP(VALUE(RIGHT(G352,3)),'ADM-COMP'!B:J,9,FALSE),IF(LEFT(G352,3)="SEG",VLOOKUP(VALUE(RIGHT(G352,3)),#REF!,9,FALSE),IF(LEFT(G352,3)="CLI",VLOOKUP(VALUE(RIGHT(G352,3)),#REF!,9,FALSE),IF(LEFT(G352,4)="IMPL",VLOOKUP(VALUE(RIGHT(G352,3)),#REF!,9,FALSE),IF(LEFT(G352,4)="SPDA",VLOOKUP(VALUE(RIGHT(G352,3)),'SPDA-COMP'!B:J,9,FALSE),IF(LEFT(G352,4)="SDAI",VLOOKUP(VALUE(RIGHT(G352,3)),#REF!,9,FALSE),IF(LEFT(G352,5)="IMPER",VLOOKUP(VALUE(RIGHT(G352,3)),#REF!,9,FALSE),IF(LEFT(G352,5)="LABOR",VLOOKUP(VALUE(RIGHT(G352,6)),#REF!,4,FALSE))))))))))))))))</f>
        <v>#REF!</v>
      </c>
      <c r="F352" s="31" t="e">
        <f t="shared" si="5"/>
        <v>#REF!</v>
      </c>
      <c r="G352" s="84" t="s">
        <v>941</v>
      </c>
      <c r="H352" s="61"/>
    </row>
    <row r="353" spans="1:8" s="62" customFormat="1">
      <c r="A353" s="140" t="s">
        <v>1065</v>
      </c>
      <c r="B353" s="86" t="e">
        <f>IF(LEFT(G353,3)="ARQ",VLOOKUP(VALUE(RIGHT(G353,3)),#REF!,4,FALSE),IF(LEFT(G353,3)="SCI",VLOOKUP(VALUE(RIGHT(G353,3)),#REF!,4,FALSE),IF(LEFT(G353,3)="TRP",VLOOKUP(VALUE(RIGHT(G353,3)),#REF!,4,FALSE),IF(LEFT(G353,3)="EST",VLOOKUP(VALUE(RIGHT(G353,3)),#REF!,4,FALSE),IF(LEFT(G353,3)="HID",VLOOKUP(VALUE(RIGHT(G353,3)),#REF!,4,FALSE),IF(LEFT(G353,3)="INC",VLOOKUP(VALUE(RIGHT(G353,3)),#REF!,4,FALSE),IF(LEFT(G353,3)="ELE",VLOOKUP(VALUE(RIGHT(G353,3)),#REF!,4,FALSE),IF(LEFT(G353,3)="CAB",VLOOKUP(VALUE(RIGHT(G353,3)),'ADM-COMP'!B:J,4,FALSE),IF(LEFT(G353,3)="SEG",VLOOKUP(VALUE(RIGHT(G353,3)),#REF!,4,FALSE),IF(LEFT(G353,3)="CLI",VLOOKUP(VALUE(RIGHT(G353,3)),#REF!,4,FALSE),IF(LEFT(G353,4)="IMPL",VLOOKUP(VALUE(RIGHT(G353,3)),#REF!,4,FALSE),IF(LEFT(G353,4)="SPDA",VLOOKUP(VALUE(RIGHT(G353,3)),'SPDA-COMP'!B:J,4,FALSE),IF(LEFT(G353,4)="SDAI",VLOOKUP(VALUE(RIGHT(G353,3)),#REF!,4,FALSE),IF(LEFT(G353,5)="IMPER",VLOOKUP(VALUE(RIGHT(G353,3)),#REF!,4,FALSE),IF(LEFT(G353,5)="LABOR",VLOOKUP(VALUE(RIGHT(G353,6)),#REF!,5,FALSE))))))))))))))))</f>
        <v>#REF!</v>
      </c>
      <c r="C353" s="128" t="e">
        <f>IF(LEFT(G353,3)="ARQ",VLOOKUP(VALUE(RIGHT(G353,3)),#REF!,5,FALSE),IF(LEFT(G353,3)="SCI",VLOOKUP(VALUE(RIGHT(G353,3)),#REF!,5,FALSE),IF(LEFT(G353,3)="TRP",VLOOKUP(VALUE(RIGHT(G353,3)),#REF!,5,FALSE),IF(LEFT(G353,3)="EST",VLOOKUP(VALUE(RIGHT(G353,3)),#REF!,5,FALSE),IF(LEFT(G353,3)="HID",VLOOKUP(VALUE(RIGHT(G353,3)),#REF!,5,FALSE),IF(LEFT(G353,3)="INC",VLOOKUP(VALUE(RIGHT(G353,3)),#REF!,5,FALSE),IF(LEFT(G353,3)="ELE",VLOOKUP(VALUE(RIGHT(G353,3)),#REF!,5,FALSE),IF(LEFT(G353,3)="CAB",VLOOKUP(VALUE(RIGHT(G353,3)),'ADM-COMP'!B:J,5,FALSE),IF(LEFT(G353,3)="SEG",VLOOKUP(VALUE(RIGHT(G353,3)),#REF!,5,FALSE),IF(LEFT(G353,3)="CLI",VLOOKUP(VALUE(RIGHT(G353,3)),#REF!,5,FALSE),IF(LEFT(G353,4)="IMPL",VLOOKUP(VALUE(RIGHT(G353,3)),#REF!,5,FALSE),IF(LEFT(G353,4)="SPDA",VLOOKUP(VALUE(RIGHT(G353,3)),'SPDA-COMP'!B:J,5,FALSE),IF(LEFT(G353,4)="SDAI",VLOOKUP(VALUE(RIGHT(G353,3)),#REF!,5,FALSE),IF(LEFT(G353,5)="IMPER",VLOOKUP(VALUE(RIGHT(G353,3)),#REF!,5,FALSE),IF(LEFT(G353,5)="LABOR",VLOOKUP(VALUE(RIGHT(G353,6)),#REF!,6,FALSE))))))))))))))))</f>
        <v>#REF!</v>
      </c>
      <c r="D353" s="74" t="e">
        <f>ROUND(VLOOKUP(A353,#REF!,8,FALSE),2)</f>
        <v>#REF!</v>
      </c>
      <c r="E353" s="75" t="e">
        <f>IF(LEFT(G353,3)="ARQ",VLOOKUP(VALUE(RIGHT(G353,3)),#REF!,9,FALSE),IF(LEFT(G353,3)="SCI",VLOOKUP(VALUE(RIGHT(G353,3)),#REF!,9,FALSE),IF(LEFT(G353,3)="TRP",VLOOKUP(VALUE(RIGHT(G353,3)),#REF!,9,FALSE),IF(LEFT(G353,3)="EST",VLOOKUP(VALUE(RIGHT(G353,3)),#REF!,9,FALSE),IF(LEFT(G353,3)="HID",VLOOKUP(VALUE(RIGHT(G353,3)),#REF!,9,FALSE),IF(LEFT(G353,3)="INC",VLOOKUP(VALUE(RIGHT(G353,3)),#REF!,9,FALSE),IF(LEFT(G353,3)="ELE",VLOOKUP(VALUE(RIGHT(G353,3)),#REF!,9,FALSE),IF(LEFT(G353,3)="CAB",VLOOKUP(VALUE(RIGHT(G353,3)),'ADM-COMP'!B:J,9,FALSE),IF(LEFT(G353,3)="SEG",VLOOKUP(VALUE(RIGHT(G353,3)),#REF!,9,FALSE),IF(LEFT(G353,3)="CLI",VLOOKUP(VALUE(RIGHT(G353,3)),#REF!,9,FALSE),IF(LEFT(G353,4)="IMPL",VLOOKUP(VALUE(RIGHT(G353,3)),#REF!,9,FALSE),IF(LEFT(G353,4)="SPDA",VLOOKUP(VALUE(RIGHT(G353,3)),'SPDA-COMP'!B:J,9,FALSE),IF(LEFT(G353,4)="SDAI",VLOOKUP(VALUE(RIGHT(G353,3)),#REF!,9,FALSE),IF(LEFT(G353,5)="IMPER",VLOOKUP(VALUE(RIGHT(G353,3)),#REF!,9,FALSE),IF(LEFT(G353,5)="LABOR",VLOOKUP(VALUE(RIGHT(G353,6)),#REF!,4,FALSE))))))))))))))))</f>
        <v>#REF!</v>
      </c>
      <c r="F353" s="129" t="e">
        <f t="shared" si="5"/>
        <v>#REF!</v>
      </c>
      <c r="G353" s="152" t="s">
        <v>1377</v>
      </c>
      <c r="H353" s="61"/>
    </row>
    <row r="354" spans="1:8" s="62" customFormat="1" ht="51">
      <c r="A354" s="100" t="s">
        <v>1143</v>
      </c>
      <c r="B354" s="29" t="e">
        <f>IF(LEFT(G354,3)="ARQ",VLOOKUP(VALUE(RIGHT(G354,3)),#REF!,4,FALSE),IF(LEFT(G354,3)="SCI",VLOOKUP(VALUE(RIGHT(G354,3)),#REF!,4,FALSE),IF(LEFT(G354,3)="SCE",VLOOKUP(VALUE(RIGHT(G354,3)),#REF!,4,FALSE),IF(LEFT(G354,3)="EST",VLOOKUP(VALUE(RIGHT(G354,3)),#REF!,4,FALSE),IF(LEFT(G354,3)="HID",VLOOKUP(VALUE(RIGHT(G354,3)),#REF!,4,FALSE),IF(LEFT(G354,3)="INC",VLOOKUP(VALUE(RIGHT(G354,3)),#REF!,4,FALSE),IF(LEFT(G354,3)="ELE",VLOOKUP(VALUE(RIGHT(G354,3)),#REF!,4,FALSE),IF(LEFT(G354,3)="CAB",VLOOKUP(VALUE(RIGHT(G354,3)),'ADM-COMP'!B:J,4,FALSE),IF(LEFT(G354,3)="SEG",VLOOKUP(VALUE(RIGHT(G354,3)),#REF!,4,FALSE),IF(LEFT(G354,3)="CLI",VLOOKUP(VALUE(RIGHT(G354,3)),#REF!,4,FALSE),IF(LEFT(G354,4)="IMPL",VLOOKUP(VALUE(RIGHT(G354,3)),#REF!,4,FALSE),IF(LEFT(G354,4)="SPDA",VLOOKUP(VALUE(RIGHT(G354,3)),'SPDA-COMP'!B:J,4,FALSE),IF(LEFT(G354,4)="SDAI",VLOOKUP(VALUE(RIGHT(G354,3)),#REF!,4,FALSE),IF(LEFT(G354,5)="IMPER",VLOOKUP(VALUE(RIGHT(G354,3)),#REF!,4,FALSE),IF(LEFT(G354,5)="LABOR",VLOOKUP(VALUE(RIGHT(G354,6)),#REF!,5,FALSE))))))))))))))))</f>
        <v>#REF!</v>
      </c>
      <c r="C354" s="30" t="e">
        <f>IF(LEFT(G354,3)="ARQ",VLOOKUP(VALUE(RIGHT(G354,3)),#REF!,5,FALSE),IF(LEFT(G354,3)="SCI",VLOOKUP(VALUE(RIGHT(G354,3)),#REF!,5,FALSE),IF(LEFT(G354,3)="SCE",VLOOKUP(VALUE(RIGHT(G354,3)),#REF!,5,FALSE),IF(LEFT(G354,3)="EST",VLOOKUP(VALUE(RIGHT(G354,3)),#REF!,5,FALSE),IF(LEFT(G354,3)="HID",VLOOKUP(VALUE(RIGHT(G354,3)),#REF!,5,FALSE),IF(LEFT(G354,3)="INC",VLOOKUP(VALUE(RIGHT(G354,3)),#REF!,5,FALSE),IF(LEFT(G354,3)="ELE",VLOOKUP(VALUE(RIGHT(G354,3)),#REF!,5,FALSE),IF(LEFT(G354,3)="CAB",VLOOKUP(VALUE(RIGHT(G354,3)),'ADM-COMP'!B:J,5,FALSE),IF(LEFT(G354,3)="SEG",VLOOKUP(VALUE(RIGHT(G354,3)),#REF!,5,FALSE),IF(LEFT(G354,3)="CLI",VLOOKUP(VALUE(RIGHT(G354,3)),#REF!,5,FALSE),IF(LEFT(G354,4)="IMPL",VLOOKUP(VALUE(RIGHT(G354,3)),#REF!,5,FALSE),IF(LEFT(G354,4)="SPDA",VLOOKUP(VALUE(RIGHT(G354,3)),'SPDA-COMP'!B:J,5,FALSE),IF(LEFT(G354,4)="SDAI",VLOOKUP(VALUE(RIGHT(G354,3)),#REF!,5,FALSE),IF(LEFT(G354,5)="IMPER",VLOOKUP(VALUE(RIGHT(G354,3)),#REF!,5,FALSE),IF(LEFT(G354,5)="LABOR",VLOOKUP(VALUE(RIGHT(G354,6)),#REF!,6,FALSE))))))))))))))))</f>
        <v>#REF!</v>
      </c>
      <c r="D354" s="74" t="e">
        <f>ROUND(VLOOKUP(A354,#REF!,8,FALSE),2)</f>
        <v>#REF!</v>
      </c>
      <c r="E354" s="74" t="e">
        <f>IF(LEFT(G354,3)="ARQ",VLOOKUP(VALUE(RIGHT(G354,3)),#REF!,9,FALSE),IF(LEFT(G354,3)="SCI",VLOOKUP(VALUE(RIGHT(G354,3)),#REF!,9,FALSE),IF(LEFT(G354,3)="SCE",VLOOKUP(VALUE(RIGHT(G354,3)),#REF!,9,FALSE),IF(LEFT(G354,3)="EST",VLOOKUP(VALUE(RIGHT(G354,3)),#REF!,9,FALSE),IF(LEFT(G354,3)="HID",VLOOKUP(VALUE(RIGHT(G354,3)),#REF!,9,FALSE),IF(LEFT(G354,3)="INC",VLOOKUP(VALUE(RIGHT(G354,3)),#REF!,9,FALSE),IF(LEFT(G354,3)="ELE",VLOOKUP(VALUE(RIGHT(G354,3)),#REF!,9,FALSE),IF(LEFT(G354,3)="CAB",VLOOKUP(VALUE(RIGHT(G354,3)),'ADM-COMP'!B:J,9,FALSE),IF(LEFT(G354,3)="SEG",VLOOKUP(VALUE(RIGHT(G354,3)),#REF!,9,FALSE),IF(LEFT(G354,3)="CLI",VLOOKUP(VALUE(RIGHT(G354,3)),#REF!,9,FALSE),IF(LEFT(G354,4)="IMPL",VLOOKUP(VALUE(RIGHT(G354,3)),#REF!,9,FALSE),IF(LEFT(G354,4)="SPDA",VLOOKUP(VALUE(RIGHT(G354,3)),'SPDA-COMP'!B:J,9,FALSE),IF(LEFT(G354,4)="SDAI",VLOOKUP(VALUE(RIGHT(G354,3)),#REF!,9,FALSE),IF(LEFT(G354,5)="IMPER",VLOOKUP(VALUE(RIGHT(G354,3)),#REF!,9,FALSE),IF(LEFT(G354,5)="LABOR",VLOOKUP(VALUE(RIGHT(G354,6)),#REF!,4,FALSE))))))))))))))))</f>
        <v>#REF!</v>
      </c>
      <c r="F354" s="31" t="e">
        <f t="shared" si="5"/>
        <v>#REF!</v>
      </c>
      <c r="G354" s="152" t="s">
        <v>1171</v>
      </c>
      <c r="H354" s="61"/>
    </row>
    <row r="355" spans="1:8" s="62" customFormat="1" ht="25.5">
      <c r="A355" s="37" t="s">
        <v>385</v>
      </c>
      <c r="B355" s="29" t="e">
        <f>IF(LEFT(G355,3)="ARQ",VLOOKUP(VALUE(RIGHT(G355,3)),#REF!,4,FALSE),IF(LEFT(G355,3)="SCI",VLOOKUP(VALUE(RIGHT(G355,3)),#REF!,4,FALSE),IF(LEFT(G355,3)="SCE",VLOOKUP(VALUE(RIGHT(G355,3)),#REF!,4,FALSE),IF(LEFT(G355,3)="EST",VLOOKUP(VALUE(RIGHT(G355,3)),#REF!,4,FALSE),IF(LEFT(G355,3)="HID",VLOOKUP(VALUE(RIGHT(G355,3)),#REF!,4,FALSE),IF(LEFT(G355,3)="INC",VLOOKUP(VALUE(RIGHT(G355,3)),#REF!,4,FALSE),IF(LEFT(G355,3)="ELE",VLOOKUP(VALUE(RIGHT(G355,3)),#REF!,4,FALSE),IF(LEFT(G355,3)="CAB",VLOOKUP(VALUE(RIGHT(G355,3)),'ADM-COMP'!B:J,4,FALSE),IF(LEFT(G355,3)="SEG",VLOOKUP(VALUE(RIGHT(G355,3)),#REF!,4,FALSE),IF(LEFT(G355,3)="CLI",VLOOKUP(VALUE(RIGHT(G355,3)),#REF!,4,FALSE),IF(LEFT(G355,4)="IMPL",VLOOKUP(VALUE(RIGHT(G355,3)),#REF!,4,FALSE),IF(LEFT(G355,4)="SPDA",VLOOKUP(VALUE(RIGHT(G355,3)),'SPDA-COMP'!B:J,4,FALSE),IF(LEFT(G355,4)="SDAI",VLOOKUP(VALUE(RIGHT(G355,3)),#REF!,4,FALSE),IF(LEFT(G355,5)="IMPER",VLOOKUP(VALUE(RIGHT(G355,3)),#REF!,4,FALSE),IF(LEFT(G355,5)="LABOR",VLOOKUP(VALUE(RIGHT(G355,6)),#REF!,5,FALSE))))))))))))))))</f>
        <v>#REF!</v>
      </c>
      <c r="C355" s="30" t="e">
        <f>IF(LEFT(G355,3)="ARQ",VLOOKUP(VALUE(RIGHT(G355,3)),#REF!,5,FALSE),IF(LEFT(G355,3)="INS",VLOOKUP(VALUE(RIGHT(G355,3)),#REF!,5,FALSE),IF(LEFT(G355,3)="SCE",VLOOKUP(VALUE(RIGHT(G355,3)),#REF!,5,FALSE),IF(LEFT(G355,3)="EST",VLOOKUP(VALUE(RIGHT(G355,3)),#REF!,5,FALSE),IF(LEFT(G355,3)="HID",VLOOKUP(VALUE(RIGHT(G355,3)),#REF!,5,FALSE),IF(LEFT(G355,3)="INC",VLOOKUP(VALUE(RIGHT(G355,3)),#REF!,5,FALSE),IF(LEFT(G355,3)="ELE",VLOOKUP(VALUE(RIGHT(G355,3)),#REF!,5,FALSE),IF(LEFT(G355,3)="CAB",VLOOKUP(VALUE(RIGHT(G355,3)),'ADM-COMP'!B:J,5,FALSE),IF(LEFT(G355,3)="SEG",VLOOKUP(VALUE(RIGHT(G355,3)),#REF!,5,FALSE),IF(LEFT(G355,3)="CLI",VLOOKUP(VALUE(RIGHT(G355,3)),#REF!,5,FALSE),IF(LEFT(G355,4)="IMPL",VLOOKUP(VALUE(RIGHT(G355,3)),#REF!,5,FALSE),IF(LEFT(G355,4)="SPDA",VLOOKUP(VALUE(RIGHT(G355,3)),'SPDA-COMP'!B:J,5,FALSE),IF(LEFT(G355,4)="SDAI",VLOOKUP(VALUE(RIGHT(G355,3)),#REF!,5,FALSE),IF(LEFT(G355,5)="IMPER",VLOOKUP(VALUE(RIGHT(G355,3)),#REF!,5,FALSE),IF(LEFT(G355,5)="LABOR",VLOOKUP(VALUE(RIGHT(G355,6)),#REF!,6,FALSE))))))))))))))))</f>
        <v>#REF!</v>
      </c>
      <c r="D355" s="74" t="e">
        <f>ROUND(VLOOKUP(A355,#REF!,8,FALSE),2)</f>
        <v>#REF!</v>
      </c>
      <c r="E355" s="74" t="e">
        <f>IF(LEFT(G355,3)="ARQ",VLOOKUP(VALUE(RIGHT(G355,3)),#REF!,9,FALSE),IF(LEFT(G355,3)="INS",VLOOKUP(VALUE(RIGHT(G355,3)),#REF!,9,FALSE),IF(LEFT(G355,3)="SCE",VLOOKUP(VALUE(RIGHT(G355,3)),#REF!,9,FALSE),IF(LEFT(G355,3)="EST",VLOOKUP(VALUE(RIGHT(G355,3)),#REF!,9,FALSE),IF(LEFT(G355,3)="HID",VLOOKUP(VALUE(RIGHT(G355,3)),#REF!,9,FALSE),IF(LEFT(G355,3)="INC",VLOOKUP(VALUE(RIGHT(G355,3)),#REF!,9,FALSE),IF(LEFT(G355,3)="ELE",VLOOKUP(VALUE(RIGHT(G355,3)),#REF!,9,FALSE),IF(LEFT(G355,3)="CAB",VLOOKUP(VALUE(RIGHT(G355,3)),'ADM-COMP'!B:J,9,FALSE),IF(LEFT(G355,3)="SEG",VLOOKUP(VALUE(RIGHT(G355,3)),#REF!,9,FALSE),IF(LEFT(G355,3)="CLI",VLOOKUP(VALUE(RIGHT(G355,3)),#REF!,9,FALSE),IF(LEFT(G355,4)="IMPL",VLOOKUP(VALUE(RIGHT(G355,3)),#REF!,9,FALSE),IF(LEFT(G355,4)="SPDA",VLOOKUP(VALUE(RIGHT(G355,3)),'SPDA-COMP'!B:J,9,FALSE),IF(LEFT(G355,4)="SDAI",VLOOKUP(VALUE(RIGHT(G355,3)),#REF!,9,FALSE),IF(LEFT(G355,5)="IMPER",VLOOKUP(VALUE(RIGHT(G355,3)),#REF!,9,FALSE),IF(LEFT(G355,5)="LABOR",VLOOKUP(VALUE(RIGHT(G355,6)),#REF!,4,FALSE))))))))))))))))</f>
        <v>#REF!</v>
      </c>
      <c r="F355" s="31" t="e">
        <f t="shared" si="5"/>
        <v>#REF!</v>
      </c>
      <c r="G355" s="152" t="s">
        <v>268</v>
      </c>
      <c r="H355" s="61"/>
    </row>
    <row r="356" spans="1:8" s="62" customFormat="1">
      <c r="A356" s="100" t="s">
        <v>755</v>
      </c>
      <c r="B356" s="29" t="e">
        <f>IF(LEFT(G356,3)="ARQ",VLOOKUP(VALUE(RIGHT(G356,3)),#REF!,4,FALSE),IF(LEFT(G356,3)="SCI",VLOOKUP(VALUE(RIGHT(G356,3)),'ADM-COMP'!B:J,4,FALSE),IF(LEFT(G356,3)="SCE",VLOOKUP(VALUE(RIGHT(G356,3)),#REF!,4,FALSE),IF(LEFT(G356,3)="EST",VLOOKUP(VALUE(RIGHT(G356,3)),#REF!,4,FALSE),IF(LEFT(G356,3)="HID",VLOOKUP(VALUE(RIGHT(G356,3)),#REF!,4,FALSE),IF(LEFT(G356,3)="INC",VLOOKUP(VALUE(RIGHT(G356,3)),#REF!,4,FALSE),IF(LEFT(G356,3)="ELE",VLOOKUP(VALUE(RIGHT(G356,3)),#REF!,4,FALSE),IF(LEFT(G356,3)="CAB",VLOOKUP(VALUE(RIGHT(G356,3)),#REF!,4,FALSE),IF(LEFT(G356,3)="SEG",VLOOKUP(VALUE(RIGHT(G356,3)),#REF!,4,FALSE),IF(LEFT(G356,3)="CLI",VLOOKUP(VALUE(RIGHT(G356,3)),#REF!,4,FALSE),IF(LEFT(G356,4)="IMPL",VLOOKUP(VALUE(RIGHT(G356,3)),#REF!,4,FALSE),IF(LEFT(G356,4)="SPDA",VLOOKUP(VALUE(RIGHT(G356,3)),'SPDA-COMP'!B:J,4,FALSE),IF(LEFT(G356,4)="SDAI",VLOOKUP(VALUE(RIGHT(G356,3)),#REF!,4,FALSE),IF(LEFT(G356,5)="CHENF",VLOOKUP(VALUE(RIGHT(G356,3)),#REF!,4,FALSE),IF(LEFT(G356,5)="IMPER",VLOOKUP(VALUE(RIGHT(G356,3)),#REF!,4,FALSE),IF(LEFT(G356,5)="LABOR",VLOOKUP(VALUE(RIGHT(G356,6)),#REF!,5,FALSE)))))))))))))))))</f>
        <v>#REF!</v>
      </c>
      <c r="C356" s="30" t="e">
        <f>IF(LEFT(G356,3)="ARQ",VLOOKUP(VALUE(RIGHT(G356,3)),#REF!,5,FALSE),IF(LEFT(G356,3)="SCI",VLOOKUP(VALUE(RIGHT(G356,3)),'ADM-COMP'!B:J,5,FALSE),IF(LEFT(G356,3)="SCE",VLOOKUP(VALUE(RIGHT(G356,3)),#REF!,5,FALSE),IF(LEFT(G356,3)="EST",VLOOKUP(VALUE(RIGHT(G356,3)),#REF!,5,FALSE),IF(LEFT(G356,3)="HID",VLOOKUP(VALUE(RIGHT(G356,3)),#REF!,5,FALSE),IF(LEFT(G356,3)="INC",VLOOKUP(VALUE(RIGHT(G356,3)),#REF!,5,FALSE),IF(LEFT(G356,3)="ELE",VLOOKUP(VALUE(RIGHT(G356,3)),#REF!,5,FALSE),IF(LEFT(G356,3)="CAB",VLOOKUP(VALUE(RIGHT(G356,3)),#REF!,5,FALSE),IF(LEFT(G356,3)="SEG",VLOOKUP(VALUE(RIGHT(G356,3)),#REF!,5,FALSE),IF(LEFT(G356,3)="CLI",VLOOKUP(VALUE(RIGHT(G356,3)),#REF!,5,FALSE),IF(LEFT(G356,4)="IMPL",VLOOKUP(VALUE(RIGHT(G356,3)),#REF!,5,FALSE),IF(LEFT(G356,4)="SPDA",VLOOKUP(VALUE(RIGHT(G356,3)),'SPDA-COMP'!B:J,5,FALSE),IF(LEFT(G356,4)="SDAI",VLOOKUP(VALUE(RIGHT(G356,3)),#REF!,5,FALSE),IF(LEFT(G356,5)="CHENF",VLOOKUP(VALUE(RIGHT(G356,3)),#REF!,5,FALSE),IF(LEFT(G356,5)="IMPER",VLOOKUP(VALUE(RIGHT(G356,3)),#REF!,5,FALSE),IF(LEFT(G356,5)="LABOR",VLOOKUP(VALUE(RIGHT(G356,6)),#REF!,6,FALSE)))))))))))))))))</f>
        <v>#REF!</v>
      </c>
      <c r="D356" s="74" t="e">
        <f>ROUND(VLOOKUP(A356,#REF!,8,FALSE),2)</f>
        <v>#REF!</v>
      </c>
      <c r="E356" s="74" t="e">
        <f>IF(LEFT(G356,3)="ARQ",VLOOKUP(VALUE(RIGHT(G356,3)),#REF!,9,FALSE),IF(LEFT(G356,3)="SCI",VLOOKUP(VALUE(RIGHT(G356,3)),'ADM-COMP'!B:J,9,FALSE),IF(LEFT(G356,3)="SCE",VLOOKUP(VALUE(RIGHT(G356,3)),#REF!,9,FALSE),IF(LEFT(G356,3)="EST",VLOOKUP(VALUE(RIGHT(G356,3)),#REF!,9,FALSE),IF(LEFT(G356,3)="HID",VLOOKUP(VALUE(RIGHT(G356,3)),#REF!,9,FALSE),IF(LEFT(G356,3)="INC",VLOOKUP(VALUE(RIGHT(G356,3)),#REF!,9,FALSE),IF(LEFT(G356,3)="ELE",VLOOKUP(VALUE(RIGHT(G356,3)),#REF!,9,FALSE),IF(LEFT(G356,3)="CAB",VLOOKUP(VALUE(RIGHT(G356,3)),#REF!,9,FALSE),IF(LEFT(G356,3)="SEG",VLOOKUP(VALUE(RIGHT(G356,3)),#REF!,9,FALSE),IF(LEFT(G356,3)="CLI",VLOOKUP(VALUE(RIGHT(G356,3)),#REF!,9,FALSE),IF(LEFT(G356,4)="IMPL",VLOOKUP(VALUE(RIGHT(G356,3)),#REF!,9,FALSE),IF(LEFT(G356,4)="SPDA",VLOOKUP(VALUE(RIGHT(G356,3)),'SPDA-COMP'!B:J,9,FALSE),IF(LEFT(G356,4)="SDAI",VLOOKUP(VALUE(RIGHT(G356,3)),#REF!,9,FALSE),IF(LEFT(G356,5)="CHENF",VLOOKUP(VALUE(RIGHT(G356,3)),#REF!,9,FALSE),IF(LEFT(G356,5)="IMPER",VLOOKUP(VALUE(RIGHT(G356,3)),#REF!,9,FALSE),IF(LEFT(G356,5)="LABOR",VLOOKUP(VALUE(RIGHT(G356,6)),#REF!,4,FALSE)))))))))))))))))</f>
        <v>#REF!</v>
      </c>
      <c r="F356" s="31" t="e">
        <f t="shared" si="5"/>
        <v>#REF!</v>
      </c>
      <c r="G356" s="152" t="s">
        <v>773</v>
      </c>
      <c r="H356" s="61"/>
    </row>
    <row r="357" spans="1:8" s="62" customFormat="1">
      <c r="A357" s="37" t="s">
        <v>1339</v>
      </c>
      <c r="B357" s="29" t="e">
        <f>IF(LEFT(G357,3)="ARQ",VLOOKUP(VALUE(RIGHT(G357,3)),#REF!,4,FALSE),IF(LEFT(G357,3)="SCI",VLOOKUP(VALUE(RIGHT(G357,3)),#REF!,4,FALSE),IF(LEFT(G357,3)="TRP",VLOOKUP(VALUE(RIGHT(G357,3)),#REF!,4,FALSE),IF(LEFT(G357,3)="EST",VLOOKUP(VALUE(RIGHT(G357,3)),#REF!,4,FALSE),IF(LEFT(G357,3)="HID",VLOOKUP(VALUE(RIGHT(G357,3)),#REF!,4,FALSE),IF(LEFT(G357,3)="INC",VLOOKUP(VALUE(RIGHT(G357,3)),#REF!,4,FALSE),IF(LEFT(G357,3)="ELE",VLOOKUP(VALUE(RIGHT(G357,3)),#REF!,4,FALSE),IF(LEFT(G357,3)="CAB",VLOOKUP(VALUE(RIGHT(G357,3)),'ADM-COMP'!B:J,4,FALSE),IF(LEFT(G357,3)="SEG",VLOOKUP(VALUE(RIGHT(G357,3)),#REF!,4,FALSE),IF(LEFT(G357,3)="CLI",VLOOKUP(VALUE(RIGHT(G357,3)),#REF!,4,FALSE),IF(LEFT(G357,4)="IMPL",VLOOKUP(VALUE(RIGHT(G357,3)),#REF!,4,FALSE),IF(LEFT(G357,4)="SPDA",VLOOKUP(VALUE(RIGHT(G357,3)),'SPDA-COMP'!B:J,4,FALSE),IF(LEFT(G357,4)="SDAI",VLOOKUP(VALUE(RIGHT(G357,3)),#REF!,4,FALSE),IF(LEFT(G357,5)="IMPER",VLOOKUP(VALUE(RIGHT(G357,3)),#REF!,4,FALSE),IF(LEFT(G357,5)="LABOR",VLOOKUP(VALUE(RIGHT(G357,6)),#REF!,5,FALSE))))))))))))))))</f>
        <v>#REF!</v>
      </c>
      <c r="C357" s="30" t="e">
        <f>IF(LEFT(G357,3)="ARQ",VLOOKUP(VALUE(RIGHT(G357,3)),#REF!,5,FALSE),IF(LEFT(G357,3)="SCI",VLOOKUP(VALUE(RIGHT(G357,3)),#REF!,5,FALSE),IF(LEFT(G357,3)="SCE",VLOOKUP(VALUE(RIGHT(G357,3)),#REF!,5,FALSE),IF(LEFT(G357,3)="EST",VLOOKUP(VALUE(RIGHT(G357,3)),#REF!,5,FALSE),IF(LEFT(G357,3)="HID",VLOOKUP(VALUE(RIGHT(G357,3)),#REF!,5,FALSE),IF(LEFT(G357,3)="INC",VLOOKUP(VALUE(RIGHT(G357,3)),#REF!,5,FALSE),IF(LEFT(G357,3)="ELE",VLOOKUP(VALUE(RIGHT(G357,3)),#REF!,5,FALSE),IF(LEFT(G357,3)="CAB",VLOOKUP(VALUE(RIGHT(G357,3)),'ADM-COMP'!B:J,5,FALSE),IF(LEFT(G357,3)="SEG",VLOOKUP(VALUE(RIGHT(G357,3)),#REF!,5,FALSE),IF(LEFT(G357,3)="CLI",VLOOKUP(VALUE(RIGHT(G357,3)),#REF!,5,FALSE),IF(LEFT(G357,4)="IMPL",VLOOKUP(VALUE(RIGHT(G357,3)),#REF!,5,FALSE),IF(LEFT(G357,4)="SPDA",VLOOKUP(VALUE(RIGHT(G357,3)),'SPDA-COMP'!B:J,5,FALSE),IF(LEFT(G357,4)="SDAI",VLOOKUP(VALUE(RIGHT(G357,3)),#REF!,5,FALSE),IF(LEFT(G357,5)="IMPER",VLOOKUP(VALUE(RIGHT(G357,3)),#REF!,5,FALSE),IF(LEFT(G357,5)="LABOR",VLOOKUP(VALUE(RIGHT(G357,6)),#REF!,6,FALSE))))))))))))))))</f>
        <v>#REF!</v>
      </c>
      <c r="D357" s="74" t="e">
        <f>ROUND(VLOOKUP(A357,#REF!,8,FALSE),2)</f>
        <v>#REF!</v>
      </c>
      <c r="E357" s="74" t="e">
        <f>IF(LEFT(G357,3)="ARQ",VLOOKUP(VALUE(RIGHT(G357,3)),#REF!,9,FALSE),IF(LEFT(G357,3)="SCI",VLOOKUP(VALUE(RIGHT(G357,3)),#REF!,9,FALSE),IF(LEFT(G357,3)="SCE",VLOOKUP(VALUE(RIGHT(G357,3)),#REF!,9,FALSE),IF(LEFT(G357,3)="EST",VLOOKUP(VALUE(RIGHT(G357,3)),#REF!,9,FALSE),IF(LEFT(G357,3)="HID",VLOOKUP(VALUE(RIGHT(G357,3)),#REF!,9,FALSE),IF(LEFT(G357,3)="INC",VLOOKUP(VALUE(RIGHT(G357,3)),#REF!,9,FALSE),IF(LEFT(G357,3)="ELE",VLOOKUP(VALUE(RIGHT(G357,3)),#REF!,9,FALSE),IF(LEFT(G357,3)="CAB",VLOOKUP(VALUE(RIGHT(G357,3)),'ADM-COMP'!B:J,9,FALSE),IF(LEFT(G357,3)="SEG",VLOOKUP(VALUE(RIGHT(G357,3)),#REF!,9,FALSE),IF(LEFT(G357,3)="CLI",VLOOKUP(VALUE(RIGHT(G357,3)),#REF!,9,FALSE),IF(LEFT(G357,4)="IMPL",VLOOKUP(VALUE(RIGHT(G357,3)),#REF!,9,FALSE),IF(LEFT(G357,4)="SPDA",VLOOKUP(VALUE(RIGHT(G357,3)),'SPDA-COMP'!B:J,9,FALSE),IF(LEFT(G357,4)="SDAI",VLOOKUP(VALUE(RIGHT(G357,3)),#REF!,9,FALSE),IF(LEFT(G357,5)="IMPER",VLOOKUP(VALUE(RIGHT(G357,3)),#REF!,9,FALSE),IF(LEFT(G357,5)="LABOR",VLOOKUP(VALUE(RIGHT(G357,6)),#REF!,4,FALSE))))))))))))))))</f>
        <v>#REF!</v>
      </c>
      <c r="F357" s="31" t="e">
        <f t="shared" si="5"/>
        <v>#REF!</v>
      </c>
      <c r="G357" s="38" t="s">
        <v>1337</v>
      </c>
      <c r="H357" s="61"/>
    </row>
    <row r="358" spans="1:8" s="62" customFormat="1">
      <c r="A358" s="100" t="s">
        <v>744</v>
      </c>
      <c r="B358" s="29" t="e">
        <f>IF(LEFT(G358,3)="ARQ",VLOOKUP(VALUE(RIGHT(G358,3)),#REF!,4,FALSE),IF(LEFT(G358,3)="SCI",VLOOKUP(VALUE(RIGHT(G358,3)),'ADM-COMP'!B:J,4,FALSE),IF(LEFT(G358,3)="SCE",VLOOKUP(VALUE(RIGHT(G358,3)),#REF!,4,FALSE),IF(LEFT(G358,3)="EST",VLOOKUP(VALUE(RIGHT(G358,3)),#REF!,4,FALSE),IF(LEFT(G358,3)="HID",VLOOKUP(VALUE(RIGHT(G358,3)),#REF!,4,FALSE),IF(LEFT(G358,3)="INC",VLOOKUP(VALUE(RIGHT(G358,3)),#REF!,4,FALSE),IF(LEFT(G358,3)="ELE",VLOOKUP(VALUE(RIGHT(G358,3)),#REF!,4,FALSE),IF(LEFT(G358,3)="CAB",VLOOKUP(VALUE(RIGHT(G358,3)),#REF!,4,FALSE),IF(LEFT(G358,3)="SEG",VLOOKUP(VALUE(RIGHT(G358,3)),#REF!,4,FALSE),IF(LEFT(G358,3)="CLI",VLOOKUP(VALUE(RIGHT(G358,3)),#REF!,4,FALSE),IF(LEFT(G358,4)="IMPL",VLOOKUP(VALUE(RIGHT(G358,3)),#REF!,4,FALSE),IF(LEFT(G358,4)="SPDA",VLOOKUP(VALUE(RIGHT(G358,3)),'SPDA-COMP'!B:J,4,FALSE),IF(LEFT(G358,4)="SDAI",VLOOKUP(VALUE(RIGHT(G358,3)),#REF!,4,FALSE),IF(LEFT(G358,5)="CHENF",VLOOKUP(VALUE(RIGHT(G358,3)),#REF!,4,FALSE),IF(LEFT(G358,5)="IMPER",VLOOKUP(VALUE(RIGHT(G358,3)),#REF!,4,FALSE),IF(LEFT(G358,5)="LABOR",VLOOKUP(VALUE(RIGHT(G358,6)),#REF!,5,FALSE)))))))))))))))))</f>
        <v>#REF!</v>
      </c>
      <c r="C358" s="30" t="e">
        <f>IF(LEFT(G358,3)="ARQ",VLOOKUP(VALUE(RIGHT(G358,3)),#REF!,5,FALSE),IF(LEFT(G358,3)="SCI",VLOOKUP(VALUE(RIGHT(G358,3)),'ADM-COMP'!B:J,5,FALSE),IF(LEFT(G358,3)="SCE",VLOOKUP(VALUE(RIGHT(G358,3)),#REF!,5,FALSE),IF(LEFT(G358,3)="EST",VLOOKUP(VALUE(RIGHT(G358,3)),#REF!,5,FALSE),IF(LEFT(G358,3)="HID",VLOOKUP(VALUE(RIGHT(G358,3)),#REF!,5,FALSE),IF(LEFT(G358,3)="INC",VLOOKUP(VALUE(RIGHT(G358,3)),#REF!,5,FALSE),IF(LEFT(G358,3)="ELE",VLOOKUP(VALUE(RIGHT(G358,3)),#REF!,5,FALSE),IF(LEFT(G358,3)="CAB",VLOOKUP(VALUE(RIGHT(G358,3)),#REF!,5,FALSE),IF(LEFT(G358,3)="SEG",VLOOKUP(VALUE(RIGHT(G358,3)),#REF!,5,FALSE),IF(LEFT(G358,3)="CLI",VLOOKUP(VALUE(RIGHT(G358,3)),#REF!,5,FALSE),IF(LEFT(G358,4)="IMPL",VLOOKUP(VALUE(RIGHT(G358,3)),#REF!,5,FALSE),IF(LEFT(G358,4)="SPDA",VLOOKUP(VALUE(RIGHT(G358,3)),'SPDA-COMP'!B:J,5,FALSE),IF(LEFT(G358,4)="SDAI",VLOOKUP(VALUE(RIGHT(G358,3)),#REF!,5,FALSE),IF(LEFT(G358,5)="CHENF",VLOOKUP(VALUE(RIGHT(G358,3)),#REF!,5,FALSE),IF(LEFT(G358,5)="IMPER",VLOOKUP(VALUE(RIGHT(G358,3)),#REF!,5,FALSE),IF(LEFT(G358,5)="LABOR",VLOOKUP(VALUE(RIGHT(G358,6)),#REF!,6,FALSE)))))))))))))))))</f>
        <v>#REF!</v>
      </c>
      <c r="D358" s="74" t="e">
        <f>ROUND(VLOOKUP(A358,#REF!,8,FALSE),2)</f>
        <v>#REF!</v>
      </c>
      <c r="E358" s="74" t="e">
        <f>IF(LEFT(G358,3)="ARQ",VLOOKUP(VALUE(RIGHT(G358,3)),#REF!,9,FALSE),IF(LEFT(G358,3)="SCI",VLOOKUP(VALUE(RIGHT(G358,3)),'ADM-COMP'!B:J,9,FALSE),IF(LEFT(G358,3)="SCE",VLOOKUP(VALUE(RIGHT(G358,3)),#REF!,9,FALSE),IF(LEFT(G358,3)="EST",VLOOKUP(VALUE(RIGHT(G358,3)),#REF!,9,FALSE),IF(LEFT(G358,3)="HID",VLOOKUP(VALUE(RIGHT(G358,3)),#REF!,9,FALSE),IF(LEFT(G358,3)="INC",VLOOKUP(VALUE(RIGHT(G358,3)),#REF!,9,FALSE),IF(LEFT(G358,3)="ELE",VLOOKUP(VALUE(RIGHT(G358,3)),#REF!,9,FALSE),IF(LEFT(G358,3)="CAB",VLOOKUP(VALUE(RIGHT(G358,3)),#REF!,9,FALSE),IF(LEFT(G358,3)="SEG",VLOOKUP(VALUE(RIGHT(G358,3)),#REF!,9,FALSE),IF(LEFT(G358,3)="CLI",VLOOKUP(VALUE(RIGHT(G358,3)),#REF!,9,FALSE),IF(LEFT(G358,4)="IMPL",VLOOKUP(VALUE(RIGHT(G358,3)),#REF!,9,FALSE),IF(LEFT(G358,4)="SPDA",VLOOKUP(VALUE(RIGHT(G358,3)),'SPDA-COMP'!B:J,9,FALSE),IF(LEFT(G358,4)="SDAI",VLOOKUP(VALUE(RIGHT(G358,3)),#REF!,9,FALSE),IF(LEFT(G358,5)="CHENF",VLOOKUP(VALUE(RIGHT(G358,3)),#REF!,9,FALSE),IF(LEFT(G358,5)="IMPER",VLOOKUP(VALUE(RIGHT(G358,3)),#REF!,9,FALSE),IF(LEFT(G358,5)="LABOR",VLOOKUP(VALUE(RIGHT(G358,6)),#REF!,4,FALSE)))))))))))))))))</f>
        <v>#REF!</v>
      </c>
      <c r="F358" s="31" t="e">
        <f t="shared" si="5"/>
        <v>#REF!</v>
      </c>
      <c r="G358" s="152" t="s">
        <v>762</v>
      </c>
      <c r="H358" s="61"/>
    </row>
    <row r="359" spans="1:8" s="62" customFormat="1" ht="38.25">
      <c r="A359" s="85" t="s">
        <v>1114</v>
      </c>
      <c r="B359" s="29" t="e">
        <f>IF(LEFT(G359,3)="ARQ",VLOOKUP(VALUE(RIGHT(G359,3)),#REF!,4,FALSE),IF(LEFT(G359,3)="SCI",VLOOKUP(VALUE(RIGHT(G359,3)),#REF!,4,FALSE),IF(LEFT(G359,3)="SCE",VLOOKUP(VALUE(RIGHT(G359,3)),#REF!,4,FALSE),IF(LEFT(G359,3)="EST",VLOOKUP(VALUE(RIGHT(G359,3)),#REF!,4,FALSE),IF(LEFT(G359,3)="HID",VLOOKUP(VALUE(RIGHT(G359,3)),#REF!,4,FALSE),IF(LEFT(G359,3)="INC",VLOOKUP(VALUE(RIGHT(G359,3)),#REF!,4,FALSE),IF(LEFT(G359,3)="ELE",VLOOKUP(VALUE(RIGHT(G359,3)),#REF!,4,FALSE),IF(LEFT(G359,3)="CAB",VLOOKUP(VALUE(RIGHT(G359,3)),'ADM-COMP'!B:J,4,FALSE),IF(LEFT(G359,3)="SEG",VLOOKUP(VALUE(RIGHT(G359,3)),#REF!,4,FALSE),IF(LEFT(G359,3)="CLI",VLOOKUP(VALUE(RIGHT(G359,3)),#REF!,4,FALSE),IF(LEFT(G359,4)="IMPL",VLOOKUP(VALUE(RIGHT(G359,3)),#REF!,4,FALSE),IF(LEFT(G359,4)="SPDA",VLOOKUP(VALUE(RIGHT(G359,3)),'SPDA-COMP'!B:J,4,FALSE),IF(LEFT(G359,4)="SDAI",VLOOKUP(VALUE(RIGHT(G359,3)),#REF!,4,FALSE),IF(LEFT(G359,5)="IMPER",VLOOKUP(VALUE(RIGHT(G359,3)),#REF!,4,FALSE),IF(LEFT(G359,5)="LABOR",VLOOKUP(VALUE(RIGHT(G359,6)),#REF!,5,FALSE))))))))))))))))</f>
        <v>#REF!</v>
      </c>
      <c r="C359" s="30" t="e">
        <f>IF(LEFT(G359,3)="ARQ",VLOOKUP(VALUE(RIGHT(G359,3)),#REF!,5,FALSE),IF(LEFT(G359,3)="SCI",VLOOKUP(VALUE(RIGHT(G359,3)),#REF!,5,FALSE),IF(LEFT(G359,3)="SCE",VLOOKUP(VALUE(RIGHT(G359,3)),#REF!,5,FALSE),IF(LEFT(G359,3)="EST",VLOOKUP(VALUE(RIGHT(G359,3)),#REF!,5,FALSE),IF(LEFT(G359,3)="HID",VLOOKUP(VALUE(RIGHT(G359,3)),#REF!,5,FALSE),IF(LEFT(G359,3)="INC",VLOOKUP(VALUE(RIGHT(G359,3)),#REF!,5,FALSE),IF(LEFT(G359,3)="ELE",VLOOKUP(VALUE(RIGHT(G359,3)),#REF!,5,FALSE),IF(LEFT(G359,3)="CAB",VLOOKUP(VALUE(RIGHT(G359,3)),'ADM-COMP'!B:J,5,FALSE),IF(LEFT(G359,3)="SEG",VLOOKUP(VALUE(RIGHT(G359,3)),#REF!,5,FALSE),IF(LEFT(G359,3)="CLI",VLOOKUP(VALUE(RIGHT(G359,3)),#REF!,5,FALSE),IF(LEFT(G359,4)="IMPL",VLOOKUP(VALUE(RIGHT(G359,3)),#REF!,5,FALSE),IF(LEFT(G359,4)="SPDA",VLOOKUP(VALUE(RIGHT(G359,3)),'SPDA-COMP'!B:J,5,FALSE),IF(LEFT(G359,4)="SDAI",VLOOKUP(VALUE(RIGHT(G359,3)),#REF!,5,FALSE),IF(LEFT(G359,5)="IMPER",VLOOKUP(VALUE(RIGHT(G359,3)),#REF!,5,FALSE),IF(LEFT(G359,5)="LABOR",VLOOKUP(VALUE(RIGHT(G359,6)),#REF!,6,FALSE))))))))))))))))</f>
        <v>#REF!</v>
      </c>
      <c r="D359" s="74" t="e">
        <f>ROUND(VLOOKUP(A359,#REF!,8,FALSE),2)</f>
        <v>#REF!</v>
      </c>
      <c r="E359" s="74" t="e">
        <f>IF(LEFT(G359,3)="ARQ",VLOOKUP(VALUE(RIGHT(G359,3)),#REF!,9,FALSE),IF(LEFT(G359,3)="SCI",VLOOKUP(VALUE(RIGHT(G359,3)),#REF!,9,FALSE),IF(LEFT(G359,3)="SCE",VLOOKUP(VALUE(RIGHT(G359,3)),#REF!,9,FALSE),IF(LEFT(G359,3)="EST",VLOOKUP(VALUE(RIGHT(G359,3)),#REF!,9,FALSE),IF(LEFT(G359,3)="HID",VLOOKUP(VALUE(RIGHT(G359,3)),#REF!,9,FALSE),IF(LEFT(G359,3)="INC",VLOOKUP(VALUE(RIGHT(G359,3)),#REF!,9,FALSE),IF(LEFT(G359,3)="ELE",VLOOKUP(VALUE(RIGHT(G359,3)),#REF!,9,FALSE),IF(LEFT(G359,3)="CAB",VLOOKUP(VALUE(RIGHT(G359,3)),'ADM-COMP'!B:J,9,FALSE),IF(LEFT(G359,3)="SEG",VLOOKUP(VALUE(RIGHT(G359,3)),#REF!,9,FALSE),IF(LEFT(G359,3)="CLI",VLOOKUP(VALUE(RIGHT(G359,3)),#REF!,9,FALSE),IF(LEFT(G359,4)="IMPL",VLOOKUP(VALUE(RIGHT(G359,3)),#REF!,9,FALSE),IF(LEFT(G359,4)="SPDA",VLOOKUP(VALUE(RIGHT(G359,3)),'SPDA-COMP'!B:J,9,FALSE),IF(LEFT(G359,4)="SDAI",VLOOKUP(VALUE(RIGHT(G359,3)),#REF!,9,FALSE),IF(LEFT(G359,5)="IMPER",VLOOKUP(VALUE(RIGHT(G359,3)),#REF!,9,FALSE),IF(LEFT(G359,5)="LABOR",VLOOKUP(VALUE(RIGHT(G359,6)),#REF!,4,FALSE))))))))))))))))</f>
        <v>#REF!</v>
      </c>
      <c r="F359" s="31" t="e">
        <f t="shared" si="5"/>
        <v>#REF!</v>
      </c>
      <c r="G359" s="84" t="s">
        <v>1000</v>
      </c>
      <c r="H359" s="61"/>
    </row>
    <row r="360" spans="1:8" s="62" customFormat="1">
      <c r="A360" s="85" t="s">
        <v>899</v>
      </c>
      <c r="B360" s="29" t="e">
        <f>IF(LEFT(G360,3)="ARQ",VLOOKUP(VALUE(RIGHT(G360,3)),#REF!,4,FALSE),IF(LEFT(G360,3)="SCI",VLOOKUP(VALUE(RIGHT(G360,3)),#REF!,4,FALSE),IF(LEFT(G360,3)="SCE",VLOOKUP(VALUE(RIGHT(G360,3)),#REF!,4,FALSE),IF(LEFT(G360,3)="EST",VLOOKUP(VALUE(RIGHT(G360,3)),#REF!,4,FALSE),IF(LEFT(G360,3)="HID",VLOOKUP(VALUE(RIGHT(G360,3)),#REF!,4,FALSE),IF(LEFT(G360,3)="INC",VLOOKUP(VALUE(RIGHT(G360,3)),#REF!,4,FALSE),IF(LEFT(G360,3)="ELE",VLOOKUP(VALUE(RIGHT(G360,3)),#REF!,4,FALSE),IF(LEFT(G360,3)="CAB",VLOOKUP(VALUE(RIGHT(G360,3)),'ADM-COMP'!B:J,4,FALSE),IF(LEFT(G360,3)="SEG",VLOOKUP(VALUE(RIGHT(G360,3)),#REF!,4,FALSE),IF(LEFT(G360,3)="CLI",VLOOKUP(VALUE(RIGHT(G360,3)),#REF!,4,FALSE),IF(LEFT(G360,4)="IMPL",VLOOKUP(VALUE(RIGHT(G360,3)),#REF!,4,FALSE),IF(LEFT(G360,4)="SPDA",VLOOKUP(VALUE(RIGHT(G360,3)),'SPDA-COMP'!B:J,4,FALSE),IF(LEFT(G360,4)="SDAI",VLOOKUP(VALUE(RIGHT(G360,3)),#REF!,4,FALSE),IF(LEFT(G360,5)="IMPER",VLOOKUP(VALUE(RIGHT(G360,3)),#REF!,4,FALSE),IF(LEFT(G360,5)="LABOR",VLOOKUP(VALUE(RIGHT(G360,6)),#REF!,5,FALSE))))))))))))))))</f>
        <v>#REF!</v>
      </c>
      <c r="C360" s="30" t="e">
        <f>IF(LEFT(G360,3)="ARQ",VLOOKUP(VALUE(RIGHT(G360,3)),#REF!,5,FALSE),IF(LEFT(G360,3)="SCI",VLOOKUP(VALUE(RIGHT(G360,3)),#REF!,5,FALSE),IF(LEFT(G360,3)="SCE",VLOOKUP(VALUE(RIGHT(G360,3)),#REF!,5,FALSE),IF(LEFT(G360,3)="EST",VLOOKUP(VALUE(RIGHT(G360,3)),#REF!,5,FALSE),IF(LEFT(G360,3)="HID",VLOOKUP(VALUE(RIGHT(G360,3)),#REF!,5,FALSE),IF(LEFT(G360,3)="INC",VLOOKUP(VALUE(RIGHT(G360,3)),#REF!,5,FALSE),IF(LEFT(G360,3)="ELE",VLOOKUP(VALUE(RIGHT(G360,3)),#REF!,5,FALSE),IF(LEFT(G360,3)="CAB",VLOOKUP(VALUE(RIGHT(G360,3)),'ADM-COMP'!B:J,5,FALSE),IF(LEFT(G360,3)="SEG",VLOOKUP(VALUE(RIGHT(G360,3)),#REF!,5,FALSE),IF(LEFT(G360,3)="CLI",VLOOKUP(VALUE(RIGHT(G360,3)),#REF!,5,FALSE),IF(LEFT(G360,4)="IMPL",VLOOKUP(VALUE(RIGHT(G360,3)),#REF!,5,FALSE),IF(LEFT(G360,4)="SPDA",VLOOKUP(VALUE(RIGHT(G360,3)),'SPDA-COMP'!B:J,5,FALSE),IF(LEFT(G360,4)="SDAI",VLOOKUP(VALUE(RIGHT(G360,3)),#REF!,5,FALSE),IF(LEFT(G360,5)="IMPER",VLOOKUP(VALUE(RIGHT(G360,3)),#REF!,5,FALSE),IF(LEFT(G360,5)="LABOR",VLOOKUP(VALUE(RIGHT(G360,6)),#REF!,6,FALSE))))))))))))))))</f>
        <v>#REF!</v>
      </c>
      <c r="D360" s="74" t="e">
        <f>ROUND(VLOOKUP(A360,#REF!,8,FALSE),2)</f>
        <v>#REF!</v>
      </c>
      <c r="E360" s="74" t="e">
        <f>IF(LEFT(G360,3)="ARQ",VLOOKUP(VALUE(RIGHT(G360,3)),#REF!,9,FALSE),IF(LEFT(G360,3)="SCI",VLOOKUP(VALUE(RIGHT(G360,3)),#REF!,9,FALSE),IF(LEFT(G360,3)="SCE",VLOOKUP(VALUE(RIGHT(G360,3)),#REF!,9,FALSE),IF(LEFT(G360,3)="EST",VLOOKUP(VALUE(RIGHT(G360,3)),#REF!,9,FALSE),IF(LEFT(G360,3)="HID",VLOOKUP(VALUE(RIGHT(G360,3)),#REF!,9,FALSE),IF(LEFT(G360,3)="INC",VLOOKUP(VALUE(RIGHT(G360,3)),#REF!,9,FALSE),IF(LEFT(G360,3)="ELE",VLOOKUP(VALUE(RIGHT(G360,3)),#REF!,9,FALSE),IF(LEFT(G360,3)="CAB",VLOOKUP(VALUE(RIGHT(G360,3)),'ADM-COMP'!B:J,9,FALSE),IF(LEFT(G360,3)="SEG",VLOOKUP(VALUE(RIGHT(G360,3)),#REF!,9,FALSE),IF(LEFT(G360,3)="CLI",VLOOKUP(VALUE(RIGHT(G360,3)),#REF!,9,FALSE),IF(LEFT(G360,4)="IMPL",VLOOKUP(VALUE(RIGHT(G360,3)),#REF!,9,FALSE),IF(LEFT(G360,4)="SPDA",VLOOKUP(VALUE(RIGHT(G360,3)),'SPDA-COMP'!B:J,9,FALSE),IF(LEFT(G360,4)="SDAI",VLOOKUP(VALUE(RIGHT(G360,3)),#REF!,9,FALSE),IF(LEFT(G360,5)="IMPER",VLOOKUP(VALUE(RIGHT(G360,3)),#REF!,9,FALSE),IF(LEFT(G360,5)="LABOR",VLOOKUP(VALUE(RIGHT(G360,6)),#REF!,4,FALSE))))))))))))))))</f>
        <v>#REF!</v>
      </c>
      <c r="F360" s="31" t="e">
        <f t="shared" si="5"/>
        <v>#REF!</v>
      </c>
      <c r="G360" s="84" t="s">
        <v>967</v>
      </c>
      <c r="H360" s="61"/>
    </row>
    <row r="361" spans="1:8" s="62" customFormat="1">
      <c r="A361" s="100" t="s">
        <v>1149</v>
      </c>
      <c r="B361" s="29" t="e">
        <f>IF(LEFT(G361,3)="ARQ",VLOOKUP(VALUE(RIGHT(G361,3)),#REF!,4,FALSE),IF(LEFT(G361,3)="SCI",VLOOKUP(VALUE(RIGHT(G361,3)),#REF!,4,FALSE),IF(LEFT(G361,3)="SCE",VLOOKUP(VALUE(RIGHT(G361,3)),#REF!,4,FALSE),IF(LEFT(G361,3)="EST",VLOOKUP(VALUE(RIGHT(G361,3)),#REF!,4,FALSE),IF(LEFT(G361,3)="HID",VLOOKUP(VALUE(RIGHT(G361,3)),#REF!,4,FALSE),IF(LEFT(G361,3)="INC",VLOOKUP(VALUE(RIGHT(G361,3)),#REF!,4,FALSE),IF(LEFT(G361,3)="ELE",VLOOKUP(VALUE(RIGHT(G361,3)),#REF!,4,FALSE),IF(LEFT(G361,3)="CAB",VLOOKUP(VALUE(RIGHT(G361,3)),'ADM-COMP'!B:J,4,FALSE),IF(LEFT(G361,3)="SEG",VLOOKUP(VALUE(RIGHT(G361,3)),#REF!,4,FALSE),IF(LEFT(G361,3)="CLI",VLOOKUP(VALUE(RIGHT(G361,3)),#REF!,4,FALSE),IF(LEFT(G361,4)="IMPL",VLOOKUP(VALUE(RIGHT(G361,3)),#REF!,4,FALSE),IF(LEFT(G361,4)="SPDA",VLOOKUP(VALUE(RIGHT(G361,3)),'SPDA-COMP'!B:J,4,FALSE),IF(LEFT(G361,4)="SDAI",VLOOKUP(VALUE(RIGHT(G361,3)),#REF!,4,FALSE),IF(LEFT(G361,5)="IMPER",VLOOKUP(VALUE(RIGHT(G361,3)),#REF!,4,FALSE),IF(LEFT(G361,5)="LABOR",VLOOKUP(VALUE(RIGHT(G361,6)),#REF!,5,FALSE))))))))))))))))</f>
        <v>#REF!</v>
      </c>
      <c r="C361" s="30" t="e">
        <f>IF(LEFT(G361,3)="ARQ",VLOOKUP(VALUE(RIGHT(G361,3)),#REF!,5,FALSE),IF(LEFT(G361,3)="SCI",VLOOKUP(VALUE(RIGHT(G361,3)),#REF!,5,FALSE),IF(LEFT(G361,3)="SCE",VLOOKUP(VALUE(RIGHT(G361,3)),#REF!,5,FALSE),IF(LEFT(G361,3)="EST",VLOOKUP(VALUE(RIGHT(G361,3)),#REF!,5,FALSE),IF(LEFT(G361,3)="HID",VLOOKUP(VALUE(RIGHT(G361,3)),#REF!,5,FALSE),IF(LEFT(G361,3)="INC",VLOOKUP(VALUE(RIGHT(G361,3)),#REF!,5,FALSE),IF(LEFT(G361,3)="ELE",VLOOKUP(VALUE(RIGHT(G361,3)),#REF!,5,FALSE),IF(LEFT(G361,3)="CAB",VLOOKUP(VALUE(RIGHT(G361,3)),'ADM-COMP'!B:J,5,FALSE),IF(LEFT(G361,3)="SEG",VLOOKUP(VALUE(RIGHT(G361,3)),#REF!,5,FALSE),IF(LEFT(G361,3)="CLI",VLOOKUP(VALUE(RIGHT(G361,3)),#REF!,5,FALSE),IF(LEFT(G361,4)="IMPL",VLOOKUP(VALUE(RIGHT(G361,3)),#REF!,5,FALSE),IF(LEFT(G361,4)="SPDA",VLOOKUP(VALUE(RIGHT(G361,3)),'SPDA-COMP'!B:J,5,FALSE),IF(LEFT(G361,4)="SDAI",VLOOKUP(VALUE(RIGHT(G361,3)),#REF!,5,FALSE),IF(LEFT(G361,5)="IMPER",VLOOKUP(VALUE(RIGHT(G361,3)),#REF!,5,FALSE),IF(LEFT(G361,5)="LABOR",VLOOKUP(VALUE(RIGHT(G361,6)),#REF!,6,FALSE))))))))))))))))</f>
        <v>#REF!</v>
      </c>
      <c r="D361" s="74" t="e">
        <f>ROUND(VLOOKUP(A361,#REF!,8,FALSE),2)</f>
        <v>#REF!</v>
      </c>
      <c r="E361" s="74" t="e">
        <f>IF(LEFT(G361,3)="ARQ",VLOOKUP(VALUE(RIGHT(G361,3)),#REF!,9,FALSE),IF(LEFT(G361,3)="SCI",VLOOKUP(VALUE(RIGHT(G361,3)),#REF!,9,FALSE),IF(LEFT(G361,3)="SCE",VLOOKUP(VALUE(RIGHT(G361,3)),#REF!,9,FALSE),IF(LEFT(G361,3)="EST",VLOOKUP(VALUE(RIGHT(G361,3)),#REF!,9,FALSE),IF(LEFT(G361,3)="HID",VLOOKUP(VALUE(RIGHT(G361,3)),#REF!,9,FALSE),IF(LEFT(G361,3)="INC",VLOOKUP(VALUE(RIGHT(G361,3)),#REF!,9,FALSE),IF(LEFT(G361,3)="ELE",VLOOKUP(VALUE(RIGHT(G361,3)),#REF!,9,FALSE),IF(LEFT(G361,3)="CAB",VLOOKUP(VALUE(RIGHT(G361,3)),'ADM-COMP'!B:J,9,FALSE),IF(LEFT(G361,3)="SEG",VLOOKUP(VALUE(RIGHT(G361,3)),#REF!,9,FALSE),IF(LEFT(G361,3)="CLI",VLOOKUP(VALUE(RIGHT(G361,3)),#REF!,9,FALSE),IF(LEFT(G361,4)="IMPL",VLOOKUP(VALUE(RIGHT(G361,3)),#REF!,9,FALSE),IF(LEFT(G361,4)="SPDA",VLOOKUP(VALUE(RIGHT(G361,3)),'SPDA-COMP'!B:J,9,FALSE),IF(LEFT(G361,4)="SDAI",VLOOKUP(VALUE(RIGHT(G361,3)),#REF!,9,FALSE),IF(LEFT(G361,5)="IMPER",VLOOKUP(VALUE(RIGHT(G361,3)),#REF!,9,FALSE),IF(LEFT(G361,5)="LABOR",VLOOKUP(VALUE(RIGHT(G361,6)),#REF!,4,FALSE))))))))))))))))</f>
        <v>#REF!</v>
      </c>
      <c r="F361" s="31" t="e">
        <f t="shared" si="5"/>
        <v>#REF!</v>
      </c>
      <c r="G361" s="152" t="s">
        <v>1177</v>
      </c>
      <c r="H361" s="61"/>
    </row>
    <row r="362" spans="1:8" s="62" customFormat="1">
      <c r="A362" s="83" t="s">
        <v>569</v>
      </c>
      <c r="B362" s="29" t="e">
        <f>IF(LEFT(G362,3)="ARQ",VLOOKUP(VALUE(RIGHT(G362,3)),#REF!,4,FALSE),IF(LEFT(G362,3)="SCI",VLOOKUP(VALUE(RIGHT(G362,3)),#REF!,4,FALSE),IF(LEFT(G362,3)="SCE",VLOOKUP(VALUE(RIGHT(G362,3)),#REF!,4,FALSE),IF(LEFT(G362,3)="EST",VLOOKUP(VALUE(RIGHT(G362,3)),#REF!,4,FALSE),IF(LEFT(G362,3)="HID",VLOOKUP(VALUE(RIGHT(G362,3)),#REF!,4,FALSE),IF(LEFT(G362,3)="INC",VLOOKUP(VALUE(RIGHT(G362,3)),#REF!,4,FALSE),IF(LEFT(G362,3)="ELE",VLOOKUP(VALUE(RIGHT(G362,3)),#REF!,4,FALSE),IF(LEFT(G362,3)="CAB",VLOOKUP(VALUE(RIGHT(G362,3)),'ADM-COMP'!B:J,4,FALSE),IF(LEFT(G362,3)="SEG",VLOOKUP(VALUE(RIGHT(G362,3)),#REF!,4,FALSE),IF(LEFT(G362,3)="CLI",VLOOKUP(VALUE(RIGHT(G362,3)),#REF!,4,FALSE),IF(LEFT(G362,4)="IMPL",VLOOKUP(VALUE(RIGHT(G362,3)),#REF!,4,FALSE),IF(LEFT(G362,4)="SPDA",VLOOKUP(VALUE(RIGHT(G362,3)),'SPDA-COMP'!B:J,4,FALSE),IF(LEFT(G362,4)="SDAI",VLOOKUP(VALUE(RIGHT(G362,3)),#REF!,4,FALSE),IF(LEFT(G362,5)="IMPER",VLOOKUP(VALUE(RIGHT(G362,3)),#REF!,4,FALSE),IF(LEFT(G362,5)="LABOR",VLOOKUP(VALUE(RIGHT(G362,6)),#REF!,5,FALSE))))))))))))))))</f>
        <v>#REF!</v>
      </c>
      <c r="C362" s="30" t="e">
        <f>IF(LEFT(G362,3)="ARQ",VLOOKUP(VALUE(RIGHT(G362,3)),#REF!,5,FALSE),IF(LEFT(G362,3)="SCI",VLOOKUP(VALUE(RIGHT(G362,3)),#REF!,5,FALSE),IF(LEFT(G362,3)="SCE",VLOOKUP(VALUE(RIGHT(G362,3)),#REF!,5,FALSE),IF(LEFT(G362,3)="EST",VLOOKUP(VALUE(RIGHT(G362,3)),#REF!,5,FALSE),IF(LEFT(G362,3)="HID",VLOOKUP(VALUE(RIGHT(G362,3)),#REF!,5,FALSE),IF(LEFT(G362,3)="INC",VLOOKUP(VALUE(RIGHT(G362,3)),#REF!,5,FALSE),IF(LEFT(G362,3)="ELE",VLOOKUP(VALUE(RIGHT(G362,3)),#REF!,5,FALSE),IF(LEFT(G362,3)="CAB",VLOOKUP(VALUE(RIGHT(G362,3)),'ADM-COMP'!B:J,5,FALSE),IF(LEFT(G362,3)="SEG",VLOOKUP(VALUE(RIGHT(G362,3)),#REF!,5,FALSE),IF(LEFT(G362,3)="CLI",VLOOKUP(VALUE(RIGHT(G362,3)),#REF!,5,FALSE),IF(LEFT(G362,4)="IMPL",VLOOKUP(VALUE(RIGHT(G362,3)),#REF!,5,FALSE),IF(LEFT(G362,4)="SPDA",VLOOKUP(VALUE(RIGHT(G362,3)),'SPDA-COMP'!B:J,5,FALSE),IF(LEFT(G362,4)="SDAI",VLOOKUP(VALUE(RIGHT(G362,3)),#REF!,5,FALSE),IF(LEFT(G362,5)="IMPER",VLOOKUP(VALUE(RIGHT(G362,3)),#REF!,5,FALSE),IF(LEFT(G362,5)="LABOR",VLOOKUP(VALUE(RIGHT(G362,6)),#REF!,6,FALSE))))))))))))))))</f>
        <v>#REF!</v>
      </c>
      <c r="D362" s="74" t="e">
        <f>ROUND(VLOOKUP(A362,#REF!,8,FALSE),2)</f>
        <v>#REF!</v>
      </c>
      <c r="E362" s="74" t="e">
        <f>IF(LEFT(G362,3)="ARQ",VLOOKUP(VALUE(RIGHT(G362,3)),#REF!,9,FALSE),IF(LEFT(G362,3)="SCI",VLOOKUP(VALUE(RIGHT(G362,3)),#REF!,9,FALSE),IF(LEFT(G362,3)="SCE",VLOOKUP(VALUE(RIGHT(G362,3)),#REF!,9,FALSE),IF(LEFT(G362,3)="EST",VLOOKUP(VALUE(RIGHT(G362,3)),#REF!,9,FALSE),IF(LEFT(G362,3)="HID",VLOOKUP(VALUE(RIGHT(G362,3)),#REF!,9,FALSE),IF(LEFT(G362,3)="INC",VLOOKUP(VALUE(RIGHT(G362,3)),#REF!,9,FALSE),IF(LEFT(G362,3)="ELE",VLOOKUP(VALUE(RIGHT(G362,3)),#REF!,9,FALSE),IF(LEFT(G362,3)="CAB",VLOOKUP(VALUE(RIGHT(G362,3)),'ADM-COMP'!B:J,9,FALSE),IF(LEFT(G362,3)="SEG",VLOOKUP(VALUE(RIGHT(G362,3)),#REF!,9,FALSE),IF(LEFT(G362,3)="CLI",VLOOKUP(VALUE(RIGHT(G362,3)),#REF!,9,FALSE),IF(LEFT(G362,4)="IMPL",VLOOKUP(VALUE(RIGHT(G362,3)),#REF!,9,FALSE),IF(LEFT(G362,4)="SPDA",VLOOKUP(VALUE(RIGHT(G362,3)),'SPDA-COMP'!B:J,9,FALSE),IF(LEFT(G362,4)="SDAI",VLOOKUP(VALUE(RIGHT(G362,3)),#REF!,9,FALSE),IF(LEFT(G362,5)="IMPER",VLOOKUP(VALUE(RIGHT(G362,3)),#REF!,9,FALSE),IF(LEFT(G362,5)="LABOR",VLOOKUP(VALUE(RIGHT(G362,6)),#REF!,4,FALSE))))))))))))))))</f>
        <v>#REF!</v>
      </c>
      <c r="F362" s="31" t="e">
        <f t="shared" si="5"/>
        <v>#REF!</v>
      </c>
      <c r="G362" s="84" t="s">
        <v>580</v>
      </c>
      <c r="H362" s="61"/>
    </row>
    <row r="363" spans="1:8" s="62" customFormat="1">
      <c r="A363" s="85" t="s">
        <v>916</v>
      </c>
      <c r="B363" s="29" t="e">
        <f>IF(LEFT(G363,3)="ARQ",VLOOKUP(VALUE(RIGHT(G363,3)),#REF!,4,FALSE),IF(LEFT(G363,3)="SCI",VLOOKUP(VALUE(RIGHT(G363,3)),#REF!,4,FALSE),IF(LEFT(G363,3)="SCE",VLOOKUP(VALUE(RIGHT(G363,3)),#REF!,4,FALSE),IF(LEFT(G363,3)="EST",VLOOKUP(VALUE(RIGHT(G363,3)),#REF!,4,FALSE),IF(LEFT(G363,3)="HID",VLOOKUP(VALUE(RIGHT(G363,3)),#REF!,4,FALSE),IF(LEFT(G363,3)="INC",VLOOKUP(VALUE(RIGHT(G363,3)),#REF!,4,FALSE),IF(LEFT(G363,3)="ELE",VLOOKUP(VALUE(RIGHT(G363,3)),#REF!,4,FALSE),IF(LEFT(G363,3)="CAB",VLOOKUP(VALUE(RIGHT(G363,3)),'ADM-COMP'!B:J,4,FALSE),IF(LEFT(G363,3)="SEG",VLOOKUP(VALUE(RIGHT(G363,3)),#REF!,4,FALSE),IF(LEFT(G363,3)="CLI",VLOOKUP(VALUE(RIGHT(G363,3)),#REF!,4,FALSE),IF(LEFT(G363,4)="IMPL",VLOOKUP(VALUE(RIGHT(G363,3)),#REF!,4,FALSE),IF(LEFT(G363,4)="SPDA",VLOOKUP(VALUE(RIGHT(G363,3)),'SPDA-COMP'!B:J,4,FALSE),IF(LEFT(G363,4)="SDAI",VLOOKUP(VALUE(RIGHT(G363,3)),#REF!,4,FALSE),IF(LEFT(G363,5)="IMPER",VLOOKUP(VALUE(RIGHT(G363,3)),#REF!,4,FALSE),IF(LEFT(G363,5)="LABOR",VLOOKUP(VALUE(RIGHT(G363,6)),#REF!,5,FALSE))))))))))))))))</f>
        <v>#REF!</v>
      </c>
      <c r="C363" s="30" t="e">
        <f>IF(LEFT(G363,3)="ARQ",VLOOKUP(VALUE(RIGHT(G363,3)),#REF!,5,FALSE),IF(LEFT(G363,3)="SCI",VLOOKUP(VALUE(RIGHT(G363,3)),#REF!,5,FALSE),IF(LEFT(G363,3)="SCE",VLOOKUP(VALUE(RIGHT(G363,3)),#REF!,5,FALSE),IF(LEFT(G363,3)="EST",VLOOKUP(VALUE(RIGHT(G363,3)),#REF!,5,FALSE),IF(LEFT(G363,3)="HID",VLOOKUP(VALUE(RIGHT(G363,3)),#REF!,5,FALSE),IF(LEFT(G363,3)="INC",VLOOKUP(VALUE(RIGHT(G363,3)),#REF!,5,FALSE),IF(LEFT(G363,3)="ELE",VLOOKUP(VALUE(RIGHT(G363,3)),#REF!,5,FALSE),IF(LEFT(G363,3)="CAB",VLOOKUP(VALUE(RIGHT(G363,3)),'ADM-COMP'!B:J,5,FALSE),IF(LEFT(G363,3)="SEG",VLOOKUP(VALUE(RIGHT(G363,3)),#REF!,5,FALSE),IF(LEFT(G363,3)="CLI",VLOOKUP(VALUE(RIGHT(G363,3)),#REF!,5,FALSE),IF(LEFT(G363,4)="IMPL",VLOOKUP(VALUE(RIGHT(G363,3)),#REF!,5,FALSE),IF(LEFT(G363,4)="SPDA",VLOOKUP(VALUE(RIGHT(G363,3)),'SPDA-COMP'!B:J,5,FALSE),IF(LEFT(G363,4)="SDAI",VLOOKUP(VALUE(RIGHT(G363,3)),#REF!,5,FALSE),IF(LEFT(G363,5)="IMPER",VLOOKUP(VALUE(RIGHT(G363,3)),#REF!,5,FALSE),IF(LEFT(G363,5)="LABOR",VLOOKUP(VALUE(RIGHT(G363,6)),#REF!,6,FALSE))))))))))))))))</f>
        <v>#REF!</v>
      </c>
      <c r="D363" s="74" t="e">
        <f>ROUND(VLOOKUP(A363,#REF!,8,FALSE),2)</f>
        <v>#REF!</v>
      </c>
      <c r="E363" s="74" t="e">
        <f>IF(LEFT(G363,3)="ARQ",VLOOKUP(VALUE(RIGHT(G363,3)),#REF!,9,FALSE),IF(LEFT(G363,3)="SCI",VLOOKUP(VALUE(RIGHT(G363,3)),#REF!,9,FALSE),IF(LEFT(G363,3)="SCE",VLOOKUP(VALUE(RIGHT(G363,3)),#REF!,9,FALSE),IF(LEFT(G363,3)="EST",VLOOKUP(VALUE(RIGHT(G363,3)),#REF!,9,FALSE),IF(LEFT(G363,3)="HID",VLOOKUP(VALUE(RIGHT(G363,3)),#REF!,9,FALSE),IF(LEFT(G363,3)="INC",VLOOKUP(VALUE(RIGHT(G363,3)),#REF!,9,FALSE),IF(LEFT(G363,3)="ELE",VLOOKUP(VALUE(RIGHT(G363,3)),#REF!,9,FALSE),IF(LEFT(G363,3)="CAB",VLOOKUP(VALUE(RIGHT(G363,3)),'ADM-COMP'!B:J,9,FALSE),IF(LEFT(G363,3)="SEG",VLOOKUP(VALUE(RIGHT(G363,3)),#REF!,9,FALSE),IF(LEFT(G363,3)="CLI",VLOOKUP(VALUE(RIGHT(G363,3)),#REF!,9,FALSE),IF(LEFT(G363,4)="IMPL",VLOOKUP(VALUE(RIGHT(G363,3)),#REF!,9,FALSE),IF(LEFT(G363,4)="SPDA",VLOOKUP(VALUE(RIGHT(G363,3)),'SPDA-COMP'!B:J,9,FALSE),IF(LEFT(G363,4)="SDAI",VLOOKUP(VALUE(RIGHT(G363,3)),#REF!,9,FALSE),IF(LEFT(G363,5)="IMPER",VLOOKUP(VALUE(RIGHT(G363,3)),#REF!,9,FALSE),IF(LEFT(G363,5)="LABOR",VLOOKUP(VALUE(RIGHT(G363,6)),#REF!,4,FALSE))))))))))))))))</f>
        <v>#REF!</v>
      </c>
      <c r="F363" s="31" t="e">
        <f t="shared" si="5"/>
        <v>#REF!</v>
      </c>
      <c r="G363" s="84" t="s">
        <v>984</v>
      </c>
      <c r="H363" s="61"/>
    </row>
    <row r="364" spans="1:8" s="62" customFormat="1">
      <c r="A364" s="37" t="s">
        <v>215</v>
      </c>
      <c r="B364" s="29" t="e">
        <f>IF(LEFT(G364,3)="ARQ",VLOOKUP(VALUE(RIGHT(G364,3)),#REF!,4,FALSE),IF(LEFT(G364,3)="SCI",VLOOKUP(VALUE(RIGHT(G364,3)),#REF!,4,FALSE),IF(LEFT(G364,3)="TRP",VLOOKUP(VALUE(RIGHT(G364,3)),#REF!,4,FALSE),IF(LEFT(G364,3)="EST",VLOOKUP(VALUE(RIGHT(G364,3)),#REF!,4,FALSE),IF(LEFT(G364,3)="HID",VLOOKUP(VALUE(RIGHT(G364,3)),#REF!,4,FALSE),IF(LEFT(G364,3)="INC",VLOOKUP(VALUE(RIGHT(G364,3)),#REF!,4,FALSE),IF(LEFT(G364,3)="ELE",VLOOKUP(VALUE(RIGHT(G364,3)),#REF!,4,FALSE),IF(LEFT(G364,3)="CAB",VLOOKUP(VALUE(RIGHT(G364,3)),'ADM-COMP'!B:J,4,FALSE),IF(LEFT(G364,3)="SEG",VLOOKUP(VALUE(RIGHT(G364,3)),#REF!,4,FALSE),IF(LEFT(G364,3)="CLI",VLOOKUP(VALUE(RIGHT(G364,3)),#REF!,4,FALSE),IF(LEFT(G364,4)="IMPL",VLOOKUP(VALUE(RIGHT(G364,3)),#REF!,4,FALSE),IF(LEFT(G364,4)="SPDA",VLOOKUP(VALUE(RIGHT(G364,3)),'SPDA-COMP'!B:J,4,FALSE),IF(LEFT(G364,4)="SDAI",VLOOKUP(VALUE(RIGHT(G364,3)),#REF!,4,FALSE),IF(LEFT(G364,5)="IMPER",VLOOKUP(VALUE(RIGHT(G364,3)),#REF!,4,FALSE),IF(LEFT(G364,5)="LABOR",VLOOKUP(VALUE(RIGHT(G364,6)),#REF!,5,FALSE))))))))))))))))</f>
        <v>#REF!</v>
      </c>
      <c r="C364" s="30" t="e">
        <f>IF(LEFT(G364,3)="ARQ",VLOOKUP(VALUE(RIGHT(G364,3)),#REF!,5,FALSE),IF(LEFT(G364,3)="SCI",VLOOKUP(VALUE(RIGHT(G364,3)),#REF!,5,FALSE),IF(LEFT(G364,3)="SCE",VLOOKUP(VALUE(RIGHT(G364,3)),#REF!,5,FALSE),IF(LEFT(G364,3)="EST",VLOOKUP(VALUE(RIGHT(G364,3)),#REF!,5,FALSE),IF(LEFT(G364,3)="HID",VLOOKUP(VALUE(RIGHT(G364,3)),#REF!,5,FALSE),IF(LEFT(G364,3)="INC",VLOOKUP(VALUE(RIGHT(G364,3)),#REF!,5,FALSE),IF(LEFT(G364,3)="ELE",VLOOKUP(VALUE(RIGHT(G364,3)),#REF!,5,FALSE),IF(LEFT(G364,3)="CAB",VLOOKUP(VALUE(RIGHT(G364,3)),'ADM-COMP'!B:J,5,FALSE),IF(LEFT(G364,3)="SEG",VLOOKUP(VALUE(RIGHT(G364,3)),#REF!,5,FALSE),IF(LEFT(G364,3)="CLI",VLOOKUP(VALUE(RIGHT(G364,3)),#REF!,5,FALSE),IF(LEFT(G364,4)="IMPL",VLOOKUP(VALUE(RIGHT(G364,3)),#REF!,5,FALSE),IF(LEFT(G364,4)="SPDA",VLOOKUP(VALUE(RIGHT(G364,3)),'SPDA-COMP'!B:J,5,FALSE),IF(LEFT(G364,4)="SDAI",VLOOKUP(VALUE(RIGHT(G364,3)),#REF!,5,FALSE),IF(LEFT(G364,5)="IMPER",VLOOKUP(VALUE(RIGHT(G364,3)),#REF!,5,FALSE),IF(LEFT(G364,5)="LABOR",VLOOKUP(VALUE(RIGHT(G364,6)),#REF!,6,FALSE))))))))))))))))</f>
        <v>#REF!</v>
      </c>
      <c r="D364" s="74" t="e">
        <f>ROUND(VLOOKUP(A364,#REF!,8,FALSE),2)</f>
        <v>#REF!</v>
      </c>
      <c r="E364" s="74" t="e">
        <f>IF(LEFT(G364,3)="ARQ",VLOOKUP(VALUE(RIGHT(G364,3)),#REF!,9,FALSE),IF(LEFT(G364,3)="SCI",VLOOKUP(VALUE(RIGHT(G364,3)),#REF!,9,FALSE),IF(LEFT(G364,3)="SCE",VLOOKUP(VALUE(RIGHT(G364,3)),#REF!,9,FALSE),IF(LEFT(G364,3)="EST",VLOOKUP(VALUE(RIGHT(G364,3)),#REF!,9,FALSE),IF(LEFT(G364,3)="HID",VLOOKUP(VALUE(RIGHT(G364,3)),#REF!,9,FALSE),IF(LEFT(G364,3)="INC",VLOOKUP(VALUE(RIGHT(G364,3)),#REF!,9,FALSE),IF(LEFT(G364,3)="ELE",VLOOKUP(VALUE(RIGHT(G364,3)),#REF!,9,FALSE),IF(LEFT(G364,3)="CAB",VLOOKUP(VALUE(RIGHT(G364,3)),'ADM-COMP'!B:J,9,FALSE),IF(LEFT(G364,3)="SEG",VLOOKUP(VALUE(RIGHT(G364,3)),#REF!,9,FALSE),IF(LEFT(G364,3)="CLI",VLOOKUP(VALUE(RIGHT(G364,3)),#REF!,9,FALSE),IF(LEFT(G364,4)="IMPL",VLOOKUP(VALUE(RIGHT(G364,3)),#REF!,9,FALSE),IF(LEFT(G364,4)="SPDA",VLOOKUP(VALUE(RIGHT(G364,3)),'SPDA-COMP'!B:J,9,FALSE),IF(LEFT(G364,4)="SDAI",VLOOKUP(VALUE(RIGHT(G364,3)),#REF!,9,FALSE),IF(LEFT(G364,5)="IMPER",VLOOKUP(VALUE(RIGHT(G364,3)),#REF!,9,FALSE),IF(LEFT(G364,5)="LABOR",VLOOKUP(VALUE(RIGHT(G364,6)),#REF!,4,FALSE))))))))))))))))</f>
        <v>#REF!</v>
      </c>
      <c r="F364" s="31" t="e">
        <f t="shared" si="5"/>
        <v>#REF!</v>
      </c>
      <c r="G364" s="38" t="s">
        <v>214</v>
      </c>
      <c r="H364" s="61"/>
    </row>
    <row r="365" spans="1:8" s="62" customFormat="1" ht="51">
      <c r="A365" s="100" t="s">
        <v>152</v>
      </c>
      <c r="B365" s="29" t="e">
        <f>IF(LEFT(G365,3)="ARQ",VLOOKUP(VALUE(RIGHT(G365,3)),#REF!,4,FALSE),IF(LEFT(G365,3)="SCI",VLOOKUP(VALUE(RIGHT(G365,3)),#REF!,4,FALSE),IF(LEFT(G365,3)="SCE",VLOOKUP(VALUE(RIGHT(G365,3)),#REF!,4,FALSE),IF(LEFT(G365,3)="EST",VLOOKUP(VALUE(RIGHT(G365,3)),#REF!,4,FALSE),IF(LEFT(G365,3)="HID",VLOOKUP(VALUE(RIGHT(G365,3)),#REF!,4,FALSE),IF(LEFT(G365,3)="INC",VLOOKUP(VALUE(RIGHT(G365,3)),#REF!,4,FALSE),IF(LEFT(G365,3)="ELE",VLOOKUP(VALUE(RIGHT(G365,3)),#REF!,4,FALSE),IF(LEFT(G365,3)="CAB",VLOOKUP(VALUE(RIGHT(G365,3)),'ADM-COMP'!B:J,4,FALSE),IF(LEFT(G365,3)="SEG",VLOOKUP(VALUE(RIGHT(G365,3)),#REF!,4,FALSE),IF(LEFT(G365,3)="CLI",VLOOKUP(VALUE(RIGHT(G365,3)),#REF!,4,FALSE),IF(LEFT(G365,4)="IMPL",VLOOKUP(VALUE(RIGHT(G365,3)),#REF!,4,FALSE),IF(LEFT(G365,4)="SPDA",VLOOKUP(VALUE(RIGHT(G365,3)),'SPDA-COMP'!B:J,4,FALSE),IF(LEFT(G365,4)="SDAI",VLOOKUP(VALUE(RIGHT(G365,3)),#REF!,4,FALSE),IF(LEFT(G365,5)="IMPER",VLOOKUP(VALUE(RIGHT(G365,3)),#REF!,4,FALSE),IF(LEFT(G365,5)="LABOR",VLOOKUP(VALUE(RIGHT(G365,6)),#REF!,5,FALSE))))))))))))))))</f>
        <v>#REF!</v>
      </c>
      <c r="C365" s="30" t="e">
        <f>IF(LEFT(G365,3)="ARQ",VLOOKUP(VALUE(RIGHT(G365,3)),#REF!,5,FALSE),IF(LEFT(G365,3)="SCI",VLOOKUP(VALUE(RIGHT(G365,3)),#REF!,5,FALSE),IF(LEFT(G365,3)="SCE",VLOOKUP(VALUE(RIGHT(G365,3)),#REF!,5,FALSE),IF(LEFT(G365,3)="EST",VLOOKUP(VALUE(RIGHT(G365,3)),#REF!,5,FALSE),IF(LEFT(G365,3)="HID",VLOOKUP(VALUE(RIGHT(G365,3)),#REF!,5,FALSE),IF(LEFT(G365,3)="INC",VLOOKUP(VALUE(RIGHT(G365,3)),#REF!,5,FALSE),IF(LEFT(G365,3)="ELE",VLOOKUP(VALUE(RIGHT(G365,3)),#REF!,5,FALSE),IF(LEFT(G365,3)="CAB",VLOOKUP(VALUE(RIGHT(G365,3)),'ADM-COMP'!B:J,5,FALSE),IF(LEFT(G365,3)="SEG",VLOOKUP(VALUE(RIGHT(G365,3)),#REF!,5,FALSE),IF(LEFT(G365,3)="CLI",VLOOKUP(VALUE(RIGHT(G365,3)),#REF!,5,FALSE),IF(LEFT(G365,4)="IMPL",VLOOKUP(VALUE(RIGHT(G365,3)),#REF!,5,FALSE),IF(LEFT(G365,4)="SPDA",VLOOKUP(VALUE(RIGHT(G365,3)),'SPDA-COMP'!B:J,5,FALSE),IF(LEFT(G365,4)="SDAI",VLOOKUP(VALUE(RIGHT(G365,3)),#REF!,5,FALSE),IF(LEFT(G365,5)="IMPER",VLOOKUP(VALUE(RIGHT(G365,3)),#REF!,5,FALSE),IF(LEFT(G365,5)="LABOR",VLOOKUP(VALUE(RIGHT(G365,6)),#REF!,6,FALSE))))))))))))))))</f>
        <v>#REF!</v>
      </c>
      <c r="D365" s="74" t="e">
        <f>ROUND(VLOOKUP(A365,#REF!,8,FALSE),2)</f>
        <v>#REF!</v>
      </c>
      <c r="E365" s="74" t="e">
        <f>IF(LEFT(G365,3)="ARQ",VLOOKUP(VALUE(RIGHT(G365,3)),#REF!,9,FALSE),IF(LEFT(G365,3)="SCI",VLOOKUP(VALUE(RIGHT(G365,3)),#REF!,9,FALSE),IF(LEFT(G365,3)="SCE",VLOOKUP(VALUE(RIGHT(G365,3)),#REF!,9,FALSE),IF(LEFT(G365,3)="EST",VLOOKUP(VALUE(RIGHT(G365,3)),#REF!,9,FALSE),IF(LEFT(G365,3)="HID",VLOOKUP(VALUE(RIGHT(G365,3)),#REF!,9,FALSE),IF(LEFT(G365,3)="INC",VLOOKUP(VALUE(RIGHT(G365,3)),#REF!,9,FALSE),IF(LEFT(G365,3)="ELE",VLOOKUP(VALUE(RIGHT(G365,3)),#REF!,9,FALSE),IF(LEFT(G365,3)="CAB",VLOOKUP(VALUE(RIGHT(G365,3)),'ADM-COMP'!B:J,9,FALSE),IF(LEFT(G365,3)="SEG",VLOOKUP(VALUE(RIGHT(G365,3)),#REF!,9,FALSE),IF(LEFT(G365,3)="CLI",VLOOKUP(VALUE(RIGHT(G365,3)),#REF!,9,FALSE),IF(LEFT(G365,4)="IMPL",VLOOKUP(VALUE(RIGHT(G365,3)),#REF!,9,FALSE),IF(LEFT(G365,4)="SPDA",VLOOKUP(VALUE(RIGHT(G365,3)),'SPDA-COMP'!B:J,9,FALSE),IF(LEFT(G365,4)="SDAI",VLOOKUP(VALUE(RIGHT(G365,3)),#REF!,9,FALSE),IF(LEFT(G365,5)="IMPER",VLOOKUP(VALUE(RIGHT(G365,3)),#REF!,9,FALSE),IF(LEFT(G365,5)="LABOR",VLOOKUP(VALUE(RIGHT(G365,6)),#REF!,4,FALSE))))))))))))))))</f>
        <v>#REF!</v>
      </c>
      <c r="F365" s="31" t="e">
        <f t="shared" si="5"/>
        <v>#REF!</v>
      </c>
      <c r="G365" s="152" t="s">
        <v>1167</v>
      </c>
      <c r="H365" s="61"/>
    </row>
    <row r="366" spans="1:8" s="62" customFormat="1">
      <c r="A366" s="37" t="s">
        <v>187</v>
      </c>
      <c r="B366" s="29" t="e">
        <f>IF(LEFT(G366,3)="ARQ",VLOOKUP(VALUE(RIGHT(G366,3)),#REF!,4,FALSE),IF(LEFT(G366,3)="SCI",VLOOKUP(VALUE(RIGHT(G366,3)),#REF!,4,FALSE),IF(LEFT(G366,3)="SCE",VLOOKUP(VALUE(RIGHT(G366,3)),#REF!,4,FALSE),IF(LEFT(G366,3)="EST",VLOOKUP(VALUE(RIGHT(G366,3)),#REF!,4,FALSE),IF(LEFT(G366,3)="HID",VLOOKUP(VALUE(RIGHT(G366,3)),#REF!,4,FALSE),IF(LEFT(G366,3)="INC",VLOOKUP(VALUE(RIGHT(G366,3)),#REF!,4,FALSE),IF(LEFT(G366,3)="ELE",VLOOKUP(VALUE(RIGHT(G366,3)),#REF!,4,FALSE),IF(LEFT(G366,3)="CAB",VLOOKUP(VALUE(RIGHT(G366,3)),'ADM-COMP'!B:J,4,FALSE),IF(LEFT(G366,3)="SEG",VLOOKUP(VALUE(RIGHT(G366,3)),#REF!,4,FALSE),IF(LEFT(G366,3)="CLI",VLOOKUP(VALUE(RIGHT(G366,3)),#REF!,4,FALSE),IF(LEFT(G366,4)="IMPL",VLOOKUP(VALUE(RIGHT(G366,3)),#REF!,4,FALSE),IF(LEFT(G366,4)="SPDA",VLOOKUP(VALUE(RIGHT(G366,3)),'SPDA-COMP'!B:J,4,FALSE),IF(LEFT(G366,4)="SDAI",VLOOKUP(VALUE(RIGHT(G366,3)),#REF!,4,FALSE),IF(LEFT(G366,5)="IMPER",VLOOKUP(VALUE(RIGHT(G366,3)),#REF!,4,FALSE),IF(LEFT(G366,5)="LABOR",VLOOKUP(VALUE(RIGHT(G366,6)),#REF!,5,FALSE))))))))))))))))</f>
        <v>#REF!</v>
      </c>
      <c r="C366" s="30" t="e">
        <f>IF(LEFT(G366,3)="ARQ",VLOOKUP(VALUE(RIGHT(G366,3)),#REF!,5,FALSE),IF(LEFT(G366,3)="SCI",VLOOKUP(VALUE(RIGHT(G366,3)),#REF!,5,FALSE),IF(LEFT(G366,3)="SCE",VLOOKUP(VALUE(RIGHT(G366,3)),#REF!,5,FALSE),IF(LEFT(G366,3)="EST",VLOOKUP(VALUE(RIGHT(G366,3)),#REF!,5,FALSE),IF(LEFT(G366,3)="HID",VLOOKUP(VALUE(RIGHT(G366,3)),#REF!,5,FALSE),IF(LEFT(G366,3)="INC",VLOOKUP(VALUE(RIGHT(G366,3)),#REF!,5,FALSE),IF(LEFT(G366,3)="ELE",VLOOKUP(VALUE(RIGHT(G366,3)),#REF!,5,FALSE),IF(LEFT(G366,3)="CAB",VLOOKUP(VALUE(RIGHT(G366,3)),'ADM-COMP'!B:J,5,FALSE),IF(LEFT(G366,3)="SEG",VLOOKUP(VALUE(RIGHT(G366,3)),#REF!,5,FALSE),IF(LEFT(G366,3)="CLI",VLOOKUP(VALUE(RIGHT(G366,3)),#REF!,5,FALSE),IF(LEFT(G366,4)="IMPL",VLOOKUP(VALUE(RIGHT(G366,3)),#REF!,5,FALSE),IF(LEFT(G366,4)="SPDA",VLOOKUP(VALUE(RIGHT(G366,3)),'SPDA-COMP'!B:J,5,FALSE),IF(LEFT(G366,4)="SDAI",VLOOKUP(VALUE(RIGHT(G366,3)),#REF!,5,FALSE),IF(LEFT(G366,5)="IMPER",VLOOKUP(VALUE(RIGHT(G366,3)),#REF!,5,FALSE),IF(LEFT(G366,5)="LABOR",VLOOKUP(VALUE(RIGHT(G366,6)),#REF!,6,FALSE))))))))))))))))</f>
        <v>#REF!</v>
      </c>
      <c r="D366" s="74" t="e">
        <f>ROUND(VLOOKUP(A366,#REF!,8,FALSE),2)</f>
        <v>#REF!</v>
      </c>
      <c r="E366" s="74" t="e">
        <f>IF(LEFT(G366,3)="ARQ",VLOOKUP(VALUE(RIGHT(G366,3)),#REF!,9,FALSE),IF(LEFT(G366,3)="SCI",VLOOKUP(VALUE(RIGHT(G366,3)),#REF!,9,FALSE),IF(LEFT(G366,3)="SCE",VLOOKUP(VALUE(RIGHT(G366,3)),#REF!,9,FALSE),IF(LEFT(G366,3)="EST",VLOOKUP(VALUE(RIGHT(G366,3)),#REF!,9,FALSE),IF(LEFT(G366,3)="HID",VLOOKUP(VALUE(RIGHT(G366,3)),#REF!,9,FALSE),IF(LEFT(G366,3)="INC",VLOOKUP(VALUE(RIGHT(G366,3)),#REF!,9,FALSE),IF(LEFT(G366,3)="ELE",VLOOKUP(VALUE(RIGHT(G366,3)),#REF!,9,FALSE),IF(LEFT(G366,3)="CAB",VLOOKUP(VALUE(RIGHT(G366,3)),'ADM-COMP'!B:J,9,FALSE),IF(LEFT(G366,3)="SEG",VLOOKUP(VALUE(RIGHT(G366,3)),#REF!,9,FALSE),IF(LEFT(G366,3)="CLI",VLOOKUP(VALUE(RIGHT(G366,3)),#REF!,9,FALSE),IF(LEFT(G366,4)="IMPL",VLOOKUP(VALUE(RIGHT(G366,3)),#REF!,9,FALSE),IF(LEFT(G366,4)="SPDA",VLOOKUP(VALUE(RIGHT(G366,3)),'SPDA-COMP'!B:J,9,FALSE),IF(LEFT(G366,4)="SDAI",VLOOKUP(VALUE(RIGHT(G366,3)),#REF!,9,FALSE),IF(LEFT(G366,5)="IMPER",VLOOKUP(VALUE(RIGHT(G366,3)),#REF!,9,FALSE),IF(LEFT(G366,5)="LABOR",VLOOKUP(VALUE(RIGHT(G366,6)),#REF!,4,FALSE))))))))))))))))</f>
        <v>#REF!</v>
      </c>
      <c r="F366" s="31" t="e">
        <f t="shared" si="5"/>
        <v>#REF!</v>
      </c>
      <c r="G366" s="152" t="s">
        <v>1021</v>
      </c>
      <c r="H366" s="61"/>
    </row>
    <row r="367" spans="1:8" s="62" customFormat="1">
      <c r="A367" s="37" t="s">
        <v>212</v>
      </c>
      <c r="B367" s="29" t="e">
        <f>IF(LEFT(G367,3)="ARQ",VLOOKUP(VALUE(RIGHT(G367,3)),#REF!,4,FALSE),IF(LEFT(G367,3)="SCI",VLOOKUP(VALUE(RIGHT(G367,3)),#REF!,4,FALSE),IF(LEFT(G367,3)="TRP",VLOOKUP(VALUE(RIGHT(G367,3)),#REF!,4,FALSE),IF(LEFT(G367,3)="EST",VLOOKUP(VALUE(RIGHT(G367,3)),#REF!,4,FALSE),IF(LEFT(G367,3)="HID",VLOOKUP(VALUE(RIGHT(G367,3)),#REF!,4,FALSE),IF(LEFT(G367,3)="INC",VLOOKUP(VALUE(RIGHT(G367,3)),#REF!,4,FALSE),IF(LEFT(G367,3)="ELE",VLOOKUP(VALUE(RIGHT(G367,3)),#REF!,4,FALSE),IF(LEFT(G367,3)="CAB",VLOOKUP(VALUE(RIGHT(G367,3)),'ADM-COMP'!B:J,4,FALSE),IF(LEFT(G367,3)="SEG",VLOOKUP(VALUE(RIGHT(G367,3)),#REF!,4,FALSE),IF(LEFT(G367,3)="CLI",VLOOKUP(VALUE(RIGHT(G367,3)),#REF!,4,FALSE),IF(LEFT(G367,4)="IMPL",VLOOKUP(VALUE(RIGHT(G367,3)),#REF!,4,FALSE),IF(LEFT(G367,4)="SPDA",VLOOKUP(VALUE(RIGHT(G367,3)),'SPDA-COMP'!B:J,4,FALSE),IF(LEFT(G367,4)="SDAI",VLOOKUP(VALUE(RIGHT(G367,3)),#REF!,4,FALSE),IF(LEFT(G367,5)="IMPER",VLOOKUP(VALUE(RIGHT(G367,3)),#REF!,4,FALSE),IF(LEFT(G367,5)="LABOR",VLOOKUP(VALUE(RIGHT(G367,6)),#REF!,5,FALSE))))))))))))))))</f>
        <v>#REF!</v>
      </c>
      <c r="C367" s="30" t="e">
        <f>IF(LEFT(G367,3)="ARQ",VLOOKUP(VALUE(RIGHT(G367,3)),#REF!,5,FALSE),IF(LEFT(G367,3)="SCI",VLOOKUP(VALUE(RIGHT(G367,3)),#REF!,5,FALSE),IF(LEFT(G367,3)="SCE",VLOOKUP(VALUE(RIGHT(G367,3)),#REF!,5,FALSE),IF(LEFT(G367,3)="EST",VLOOKUP(VALUE(RIGHT(G367,3)),#REF!,5,FALSE),IF(LEFT(G367,3)="HID",VLOOKUP(VALUE(RIGHT(G367,3)),#REF!,5,FALSE),IF(LEFT(G367,3)="INC",VLOOKUP(VALUE(RIGHT(G367,3)),#REF!,5,FALSE),IF(LEFT(G367,3)="ELE",VLOOKUP(VALUE(RIGHT(G367,3)),#REF!,5,FALSE),IF(LEFT(G367,3)="CAB",VLOOKUP(VALUE(RIGHT(G367,3)),'ADM-COMP'!B:J,5,FALSE),IF(LEFT(G367,3)="SEG",VLOOKUP(VALUE(RIGHT(G367,3)),#REF!,5,FALSE),IF(LEFT(G367,3)="CLI",VLOOKUP(VALUE(RIGHT(G367,3)),#REF!,5,FALSE),IF(LEFT(G367,4)="IMPL",VLOOKUP(VALUE(RIGHT(G367,3)),#REF!,5,FALSE),IF(LEFT(G367,4)="SPDA",VLOOKUP(VALUE(RIGHT(G367,3)),'SPDA-COMP'!B:J,5,FALSE),IF(LEFT(G367,4)="SDAI",VLOOKUP(VALUE(RIGHT(G367,3)),#REF!,5,FALSE),IF(LEFT(G367,5)="IMPER",VLOOKUP(VALUE(RIGHT(G367,3)),#REF!,5,FALSE),IF(LEFT(G367,5)="LABOR",VLOOKUP(VALUE(RIGHT(G367,6)),#REF!,6,FALSE))))))))))))))))</f>
        <v>#REF!</v>
      </c>
      <c r="D367" s="74" t="e">
        <f>ROUND(VLOOKUP(A367,#REF!,8,FALSE),2)</f>
        <v>#REF!</v>
      </c>
      <c r="E367" s="74" t="e">
        <f>IF(LEFT(G367,3)="ARQ",VLOOKUP(VALUE(RIGHT(G367,3)),#REF!,9,FALSE),IF(LEFT(G367,3)="SCI",VLOOKUP(VALUE(RIGHT(G367,3)),#REF!,9,FALSE),IF(LEFT(G367,3)="SCE",VLOOKUP(VALUE(RIGHT(G367,3)),#REF!,9,FALSE),IF(LEFT(G367,3)="EST",VLOOKUP(VALUE(RIGHT(G367,3)),#REF!,9,FALSE),IF(LEFT(G367,3)="HID",VLOOKUP(VALUE(RIGHT(G367,3)),#REF!,9,FALSE),IF(LEFT(G367,3)="INC",VLOOKUP(VALUE(RIGHT(G367,3)),#REF!,9,FALSE),IF(LEFT(G367,3)="ELE",VLOOKUP(VALUE(RIGHT(G367,3)),#REF!,9,FALSE),IF(LEFT(G367,3)="CAB",VLOOKUP(VALUE(RIGHT(G367,3)),'ADM-COMP'!B:J,9,FALSE),IF(LEFT(G367,3)="SEG",VLOOKUP(VALUE(RIGHT(G367,3)),#REF!,9,FALSE),IF(LEFT(G367,3)="CLI",VLOOKUP(VALUE(RIGHT(G367,3)),#REF!,9,FALSE),IF(LEFT(G367,4)="IMPL",VLOOKUP(VALUE(RIGHT(G367,3)),#REF!,9,FALSE),IF(LEFT(G367,4)="SPDA",VLOOKUP(VALUE(RIGHT(G367,3)),'SPDA-COMP'!B:J,9,FALSE),IF(LEFT(G367,4)="SDAI",VLOOKUP(VALUE(RIGHT(G367,3)),#REF!,9,FALSE),IF(LEFT(G367,5)="IMPER",VLOOKUP(VALUE(RIGHT(G367,3)),#REF!,9,FALSE),IF(LEFT(G367,5)="LABOR",VLOOKUP(VALUE(RIGHT(G367,6)),#REF!,4,FALSE))))))))))))))))</f>
        <v>#REF!</v>
      </c>
      <c r="F367" s="31" t="e">
        <f t="shared" si="5"/>
        <v>#REF!</v>
      </c>
      <c r="G367" s="38" t="s">
        <v>213</v>
      </c>
      <c r="H367" s="61"/>
    </row>
    <row r="368" spans="1:8" s="62" customFormat="1">
      <c r="A368" s="37" t="s">
        <v>1390</v>
      </c>
      <c r="B368" s="29" t="e">
        <f>IF(LEFT(G368,3)="ARQ",VLOOKUP(VALUE(RIGHT(G368,3)),#REF!,4,FALSE),IF(LEFT(G368,3)="SCI",VLOOKUP(VALUE(RIGHT(G368,3)),#REF!,4,FALSE),IF(LEFT(G368,3)="TRP",VLOOKUP(VALUE(RIGHT(G368,3)),#REF!,4,FALSE),IF(LEFT(G368,3)="EST",VLOOKUP(VALUE(RIGHT(G368,3)),#REF!,4,FALSE),IF(LEFT(G368,3)="HID",VLOOKUP(VALUE(RIGHT(G368,3)),#REF!,4,FALSE),IF(LEFT(G368,3)="INC",VLOOKUP(VALUE(RIGHT(G368,3)),#REF!,4,FALSE),IF(LEFT(G368,3)="ELE",VLOOKUP(VALUE(RIGHT(G368,3)),#REF!,4,FALSE),IF(LEFT(G368,3)="CAB",VLOOKUP(VALUE(RIGHT(G368,3)),'ADM-COMP'!B:J,4,FALSE),IF(LEFT(G368,3)="SEG",VLOOKUP(VALUE(RIGHT(G368,3)),#REF!,4,FALSE),IF(LEFT(G368,3)="CLI",VLOOKUP(VALUE(RIGHT(G368,3)),#REF!,4,FALSE),IF(LEFT(G368,4)="IMPL",VLOOKUP(VALUE(RIGHT(G368,3)),#REF!,4,FALSE),IF(LEFT(G368,4)="SPDA",VLOOKUP(VALUE(RIGHT(G368,3)),'SPDA-COMP'!B:J,4,FALSE),IF(LEFT(G368,4)="SDAI",VLOOKUP(VALUE(RIGHT(G368,3)),#REF!,4,FALSE),IF(LEFT(G368,5)="IMPER",VLOOKUP(VALUE(RIGHT(G368,3)),#REF!,4,FALSE),IF(LEFT(G368,5)="LABOR",VLOOKUP(VALUE(RIGHT(G368,6)),#REF!,5,FALSE))))))))))))))))</f>
        <v>#REF!</v>
      </c>
      <c r="C368" s="30" t="e">
        <f>IF(LEFT(G368,3)="ARQ",VLOOKUP(VALUE(RIGHT(G368,3)),#REF!,5,FALSE),IF(LEFT(G368,3)="SCI",VLOOKUP(VALUE(RIGHT(G368,3)),#REF!,5,FALSE),IF(LEFT(G368,3)="SCE",VLOOKUP(VALUE(RIGHT(G368,3)),#REF!,5,FALSE),IF(LEFT(G368,3)="EST",VLOOKUP(VALUE(RIGHT(G368,3)),#REF!,5,FALSE),IF(LEFT(G368,3)="HID",VLOOKUP(VALUE(RIGHT(G368,3)),#REF!,5,FALSE),IF(LEFT(G368,3)="INC",VLOOKUP(VALUE(RIGHT(G368,3)),#REF!,5,FALSE),IF(LEFT(G368,3)="ELE",VLOOKUP(VALUE(RIGHT(G368,3)),#REF!,5,FALSE),IF(LEFT(G368,3)="CAB",VLOOKUP(VALUE(RIGHT(G368,3)),'ADM-COMP'!B:J,5,FALSE),IF(LEFT(G368,3)="SEG",VLOOKUP(VALUE(RIGHT(G368,3)),#REF!,5,FALSE),IF(LEFT(G368,3)="CLI",VLOOKUP(VALUE(RIGHT(G368,3)),#REF!,5,FALSE),IF(LEFT(G368,4)="IMPL",VLOOKUP(VALUE(RIGHT(G368,3)),#REF!,5,FALSE),IF(LEFT(G368,4)="SPDA",VLOOKUP(VALUE(RIGHT(G368,3)),'SPDA-COMP'!B:J,5,FALSE),IF(LEFT(G368,4)="SDAI",VLOOKUP(VALUE(RIGHT(G368,3)),#REF!,5,FALSE),IF(LEFT(G368,5)="IMPER",VLOOKUP(VALUE(RIGHT(G368,3)),#REF!,5,FALSE),IF(LEFT(G368,5)="LABOR",VLOOKUP(VALUE(RIGHT(G368,6)),#REF!,6,FALSE))))))))))))))))</f>
        <v>#REF!</v>
      </c>
      <c r="D368" s="74" t="e">
        <f>ROUND(VLOOKUP(A368,#REF!,8,FALSE),2)</f>
        <v>#REF!</v>
      </c>
      <c r="E368" s="74" t="e">
        <f>IF(LEFT(G368,3)="ARQ",VLOOKUP(VALUE(RIGHT(G368,3)),#REF!,9,FALSE),IF(LEFT(G368,3)="SCI",VLOOKUP(VALUE(RIGHT(G368,3)),#REF!,9,FALSE),IF(LEFT(G368,3)="SCE",VLOOKUP(VALUE(RIGHT(G368,3)),#REF!,9,FALSE),IF(LEFT(G368,3)="EST",VLOOKUP(VALUE(RIGHT(G368,3)),#REF!,9,FALSE),IF(LEFT(G368,3)="HID",VLOOKUP(VALUE(RIGHT(G368,3)),#REF!,9,FALSE),IF(LEFT(G368,3)="INC",VLOOKUP(VALUE(RIGHT(G368,3)),#REF!,9,FALSE),IF(LEFT(G368,3)="ELE",VLOOKUP(VALUE(RIGHT(G368,3)),#REF!,9,FALSE),IF(LEFT(G368,3)="CAB",VLOOKUP(VALUE(RIGHT(G368,3)),'ADM-COMP'!B:J,9,FALSE),IF(LEFT(G368,3)="SEG",VLOOKUP(VALUE(RIGHT(G368,3)),#REF!,9,FALSE),IF(LEFT(G368,3)="CLI",VLOOKUP(VALUE(RIGHT(G368,3)),#REF!,9,FALSE),IF(LEFT(G368,4)="IMPL",VLOOKUP(VALUE(RIGHT(G368,3)),#REF!,9,FALSE),IF(LEFT(G368,4)="SPDA",VLOOKUP(VALUE(RIGHT(G368,3)),'SPDA-COMP'!B:J,9,FALSE),IF(LEFT(G368,4)="SDAI",VLOOKUP(VALUE(RIGHT(G368,3)),#REF!,9,FALSE),IF(LEFT(G368,5)="IMPER",VLOOKUP(VALUE(RIGHT(G368,3)),#REF!,9,FALSE),IF(LEFT(G368,5)="LABOR",VLOOKUP(VALUE(RIGHT(G368,6)),#REF!,4,FALSE))))))))))))))))</f>
        <v>#REF!</v>
      </c>
      <c r="F368" s="31" t="e">
        <f t="shared" si="5"/>
        <v>#REF!</v>
      </c>
      <c r="G368" s="38" t="s">
        <v>1391</v>
      </c>
      <c r="H368" s="61"/>
    </row>
    <row r="369" spans="1:8" s="62" customFormat="1">
      <c r="A369" s="37" t="s">
        <v>1351</v>
      </c>
      <c r="B369" s="29" t="e">
        <f>IF(LEFT(G369,3)="ARQ",VLOOKUP(VALUE(RIGHT(G369,3)),#REF!,4,FALSE),IF(LEFT(G369,3)="SCI",VLOOKUP(VALUE(RIGHT(G369,3)),#REF!,4,FALSE),IF(LEFT(G369,3)="SCE",VLOOKUP(VALUE(RIGHT(G369,3)),#REF!,4,FALSE),IF(LEFT(G369,3)="EST",VLOOKUP(VALUE(RIGHT(G369,3)),#REF!,4,FALSE),IF(LEFT(G369,3)="HID",VLOOKUP(VALUE(RIGHT(G369,3)),#REF!,4,FALSE),IF(LEFT(G369,3)="INC",VLOOKUP(VALUE(RIGHT(G369,3)),#REF!,4,FALSE),IF(LEFT(G369,3)="ELE",VLOOKUP(VALUE(RIGHT(G369,3)),#REF!,4,FALSE),IF(LEFT(G369,3)="CAB",VLOOKUP(VALUE(RIGHT(G369,3)),'ADM-COMP'!B:J,4,FALSE),IF(LEFT(G369,3)="SEG",VLOOKUP(VALUE(RIGHT(G369,3)),#REF!,4,FALSE),IF(LEFT(G369,3)="CLI",VLOOKUP(VALUE(RIGHT(G369,3)),#REF!,4,FALSE),IF(LEFT(G369,4)="IMPL",VLOOKUP(VALUE(RIGHT(G369,3)),#REF!,4,FALSE),IF(LEFT(G369,4)="SPDA",VLOOKUP(VALUE(RIGHT(G369,3)),'SPDA-COMP'!B:J,4,FALSE),IF(LEFT(G369,4)="SDAI",VLOOKUP(VALUE(RIGHT(G369,3)),#REF!,4,FALSE),IF(LEFT(G369,5)="IMPER",VLOOKUP(VALUE(RIGHT(G369,3)),#REF!,4,FALSE),IF(LEFT(G369,5)="LABOR",VLOOKUP(VALUE(RIGHT(G369,6)),#REF!,5,FALSE))))))))))))))))</f>
        <v>#REF!</v>
      </c>
      <c r="C369" s="30" t="e">
        <f>IF(LEFT(G369,3)="ARQ",VLOOKUP(VALUE(RIGHT(G369,3)),#REF!,5,FALSE),IF(LEFT(G369,3)="SCI",VLOOKUP(VALUE(RIGHT(G369,3)),#REF!,5,FALSE),IF(LEFT(G369,3)="SCE",VLOOKUP(VALUE(RIGHT(G369,3)),#REF!,5,FALSE),IF(LEFT(G369,3)="EST",VLOOKUP(VALUE(RIGHT(G369,3)),#REF!,5,FALSE),IF(LEFT(G369,3)="HID",VLOOKUP(VALUE(RIGHT(G369,3)),#REF!,5,FALSE),IF(LEFT(G369,3)="INC",VLOOKUP(VALUE(RIGHT(G369,3)),#REF!,5,FALSE),IF(LEFT(G369,3)="ELE",VLOOKUP(VALUE(RIGHT(G369,3)),#REF!,5,FALSE),IF(LEFT(G369,3)="CAB",VLOOKUP(VALUE(RIGHT(G369,3)),'ADM-COMP'!B:J,5,FALSE),IF(LEFT(G369,3)="SEG",VLOOKUP(VALUE(RIGHT(G369,3)),#REF!,5,FALSE),IF(LEFT(G369,3)="CLI",VLOOKUP(VALUE(RIGHT(G369,3)),#REF!,5,FALSE),IF(LEFT(G369,4)="IMPL",VLOOKUP(VALUE(RIGHT(G369,3)),#REF!,5,FALSE),IF(LEFT(G369,4)="SPDA",VLOOKUP(VALUE(RIGHT(G369,3)),'SPDA-COMP'!B:J,5,FALSE),IF(LEFT(G369,4)="SDAI",VLOOKUP(VALUE(RIGHT(G369,3)),#REF!,5,FALSE),IF(LEFT(G369,5)="IMPER",VLOOKUP(VALUE(RIGHT(G369,3)),#REF!,5,FALSE),IF(LEFT(G369,5)="LABOR",VLOOKUP(VALUE(RIGHT(G369,6)),#REF!,6,FALSE))))))))))))))))</f>
        <v>#REF!</v>
      </c>
      <c r="D369" s="74" t="e">
        <f>ROUND(VLOOKUP(A369,#REF!,8,FALSE),2)</f>
        <v>#REF!</v>
      </c>
      <c r="E369" s="74" t="e">
        <f>IF(LEFT(G369,3)="ARQ",VLOOKUP(VALUE(RIGHT(G369,3)),#REF!,9,FALSE),IF(LEFT(G369,3)="SCI",VLOOKUP(VALUE(RIGHT(G369,3)),#REF!,9,FALSE),IF(LEFT(G369,3)="SCE",VLOOKUP(VALUE(RIGHT(G369,3)),#REF!,9,FALSE),IF(LEFT(G369,3)="EST",VLOOKUP(VALUE(RIGHT(G369,3)),#REF!,9,FALSE),IF(LEFT(G369,3)="HID",VLOOKUP(VALUE(RIGHT(G369,3)),#REF!,9,FALSE),IF(LEFT(G369,3)="INC",VLOOKUP(VALUE(RIGHT(G369,3)),#REF!,9,FALSE),IF(LEFT(G369,3)="ELE",VLOOKUP(VALUE(RIGHT(G369,3)),#REF!,9,FALSE),IF(LEFT(G369,3)="CAB",VLOOKUP(VALUE(RIGHT(G369,3)),'ADM-COMP'!B:J,9,FALSE),IF(LEFT(G369,3)="SEG",VLOOKUP(VALUE(RIGHT(G369,3)),#REF!,9,FALSE),IF(LEFT(G369,3)="CLI",VLOOKUP(VALUE(RIGHT(G369,3)),#REF!,9,FALSE),IF(LEFT(G369,4)="IMPL",VLOOKUP(VALUE(RIGHT(G369,3)),#REF!,9,FALSE),IF(LEFT(G369,4)="SPDA",VLOOKUP(VALUE(RIGHT(G369,3)),'SPDA-COMP'!B:J,9,FALSE),IF(LEFT(G369,4)="SDAI",VLOOKUP(VALUE(RIGHT(G369,3)),#REF!,9,FALSE),IF(LEFT(G369,5)="IMPER",VLOOKUP(VALUE(RIGHT(G369,3)),#REF!,9,FALSE),IF(LEFT(G369,5)="LABOR",VLOOKUP(VALUE(RIGHT(G369,6)),#REF!,4,FALSE))))))))))))))))</f>
        <v>#REF!</v>
      </c>
      <c r="F369" s="31" t="e">
        <f t="shared" si="5"/>
        <v>#REF!</v>
      </c>
      <c r="G369" s="152" t="s">
        <v>1334</v>
      </c>
      <c r="H369" s="61"/>
    </row>
    <row r="370" spans="1:8" s="62" customFormat="1">
      <c r="A370" s="100" t="s">
        <v>1069</v>
      </c>
      <c r="B370" s="86" t="e">
        <f>IF(LEFT(G370,3)="ARQ",VLOOKUP(VALUE(RIGHT(G370,3)),#REF!,4,FALSE),IF(LEFT(G370,3)="SCI",VLOOKUP(VALUE(RIGHT(G370,3)),#REF!,4,FALSE),IF(LEFT(G370,3)="TRP",VLOOKUP(VALUE(RIGHT(G370,3)),#REF!,4,FALSE),IF(LEFT(G370,3)="EST",VLOOKUP(VALUE(RIGHT(G370,3)),#REF!,4,FALSE),IF(LEFT(G370,3)="HID",VLOOKUP(VALUE(RIGHT(G370,3)),#REF!,4,FALSE),IF(LEFT(G370,3)="INC",VLOOKUP(VALUE(RIGHT(G370,3)),#REF!,4,FALSE),IF(LEFT(G370,3)="ELE",VLOOKUP(VALUE(RIGHT(G370,3)),#REF!,4,FALSE),IF(LEFT(G370,3)="CAB",VLOOKUP(VALUE(RIGHT(G370,3)),'ADM-COMP'!B:J,4,FALSE),IF(LEFT(G370,3)="SEG",VLOOKUP(VALUE(RIGHT(G370,3)),#REF!,4,FALSE),IF(LEFT(G370,3)="CLI",VLOOKUP(VALUE(RIGHT(G370,3)),#REF!,4,FALSE),IF(LEFT(G370,4)="IMPL",VLOOKUP(VALUE(RIGHT(G370,3)),#REF!,4,FALSE),IF(LEFT(G370,4)="SPDA",VLOOKUP(VALUE(RIGHT(G370,3)),'SPDA-COMP'!B:J,4,FALSE),IF(LEFT(G370,4)="SDAI",VLOOKUP(VALUE(RIGHT(G370,3)),#REF!,4,FALSE),IF(LEFT(G370,5)="IMPER",VLOOKUP(VALUE(RIGHT(G370,3)),#REF!,4,FALSE),IF(LEFT(G370,5)="LABOR",VLOOKUP(VALUE(RIGHT(G370,6)),#REF!,5,FALSE))))))))))))))))</f>
        <v>#REF!</v>
      </c>
      <c r="C370" s="128" t="e">
        <f>IF(LEFT(G370,3)="ARQ",VLOOKUP(VALUE(RIGHT(G370,3)),#REF!,5,FALSE),IF(LEFT(G370,3)="SCI",VLOOKUP(VALUE(RIGHT(G370,3)),#REF!,5,FALSE),IF(LEFT(G370,3)="TRP",VLOOKUP(VALUE(RIGHT(G370,3)),#REF!,5,FALSE),IF(LEFT(G370,3)="EST",VLOOKUP(VALUE(RIGHT(G370,3)),#REF!,5,FALSE),IF(LEFT(G370,3)="HID",VLOOKUP(VALUE(RIGHT(G370,3)),#REF!,5,FALSE),IF(LEFT(G370,3)="INC",VLOOKUP(VALUE(RIGHT(G370,3)),#REF!,5,FALSE),IF(LEFT(G370,3)="ELE",VLOOKUP(VALUE(RIGHT(G370,3)),#REF!,5,FALSE),IF(LEFT(G370,3)="CAB",VLOOKUP(VALUE(RIGHT(G370,3)),'ADM-COMP'!B:J,5,FALSE),IF(LEFT(G370,3)="SEG",VLOOKUP(VALUE(RIGHT(G370,3)),#REF!,5,FALSE),IF(LEFT(G370,3)="CLI",VLOOKUP(VALUE(RIGHT(G370,3)),#REF!,5,FALSE),IF(LEFT(G370,4)="IMPL",VLOOKUP(VALUE(RIGHT(G370,3)),#REF!,5,FALSE),IF(LEFT(G370,4)="SPDA",VLOOKUP(VALUE(RIGHT(G370,3)),'SPDA-COMP'!B:J,5,FALSE),IF(LEFT(G370,4)="SDAI",VLOOKUP(VALUE(RIGHT(G370,3)),#REF!,5,FALSE),IF(LEFT(G370,5)="IMPER",VLOOKUP(VALUE(RIGHT(G370,3)),#REF!,5,FALSE),IF(LEFT(G370,5)="LABOR",VLOOKUP(VALUE(RIGHT(G370,6)),#REF!,6,FALSE))))))))))))))))</f>
        <v>#REF!</v>
      </c>
      <c r="D370" s="74" t="e">
        <f>ROUND(VLOOKUP(A370,#REF!,8,FALSE),2)</f>
        <v>#REF!</v>
      </c>
      <c r="E370" s="75" t="e">
        <f>IF(LEFT(G370,3)="ARQ",VLOOKUP(VALUE(RIGHT(G370,3)),#REF!,9,FALSE),IF(LEFT(G370,3)="SCI",VLOOKUP(VALUE(RIGHT(G370,3)),#REF!,9,FALSE),IF(LEFT(G370,3)="TRP",VLOOKUP(VALUE(RIGHT(G370,3)),#REF!,9,FALSE),IF(LEFT(G370,3)="EST",VLOOKUP(VALUE(RIGHT(G370,3)),#REF!,9,FALSE),IF(LEFT(G370,3)="HID",VLOOKUP(VALUE(RIGHT(G370,3)),#REF!,9,FALSE),IF(LEFT(G370,3)="INC",VLOOKUP(VALUE(RIGHT(G370,3)),#REF!,9,FALSE),IF(LEFT(G370,3)="ELE",VLOOKUP(VALUE(RIGHT(G370,3)),#REF!,9,FALSE),IF(LEFT(G370,3)="CAB",VLOOKUP(VALUE(RIGHT(G370,3)),'ADM-COMP'!B:J,9,FALSE),IF(LEFT(G370,3)="SEG",VLOOKUP(VALUE(RIGHT(G370,3)),#REF!,9,FALSE),IF(LEFT(G370,3)="CLI",VLOOKUP(VALUE(RIGHT(G370,3)),#REF!,9,FALSE),IF(LEFT(G370,4)="IMPL",VLOOKUP(VALUE(RIGHT(G370,3)),#REF!,9,FALSE),IF(LEFT(G370,4)="SPDA",VLOOKUP(VALUE(RIGHT(G370,3)),'SPDA-COMP'!B:J,9,FALSE),IF(LEFT(G370,4)="SDAI",VLOOKUP(VALUE(RIGHT(G370,3)),#REF!,9,FALSE),IF(LEFT(G370,5)="IMPER",VLOOKUP(VALUE(RIGHT(G370,3)),#REF!,9,FALSE),IF(LEFT(G370,5)="LABOR",VLOOKUP(VALUE(RIGHT(G370,6)),#REF!,4,FALSE))))))))))))))))</f>
        <v>#REF!</v>
      </c>
      <c r="F370" s="129" t="e">
        <f t="shared" si="5"/>
        <v>#REF!</v>
      </c>
      <c r="G370" s="152" t="s">
        <v>1099</v>
      </c>
      <c r="H370" s="61"/>
    </row>
    <row r="371" spans="1:8" s="62" customFormat="1">
      <c r="A371" s="140" t="s">
        <v>1062</v>
      </c>
      <c r="B371" s="86" t="e">
        <f>IF(LEFT(G371,3)="ARQ",VLOOKUP(VALUE(RIGHT(G371,3)),#REF!,4,FALSE),IF(LEFT(G371,3)="SCI",VLOOKUP(VALUE(RIGHT(G371,3)),#REF!,4,FALSE),IF(LEFT(G371,3)="TRP",VLOOKUP(VALUE(RIGHT(G371,3)),#REF!,4,FALSE),IF(LEFT(G371,3)="EST",VLOOKUP(VALUE(RIGHT(G371,3)),#REF!,4,FALSE),IF(LEFT(G371,3)="HID",VLOOKUP(VALUE(RIGHT(G371,3)),#REF!,4,FALSE),IF(LEFT(G371,3)="INC",VLOOKUP(VALUE(RIGHT(G371,3)),#REF!,4,FALSE),IF(LEFT(G371,3)="ELE",VLOOKUP(VALUE(RIGHT(G371,3)),#REF!,4,FALSE),IF(LEFT(G371,3)="CAB",VLOOKUP(VALUE(RIGHT(G371,3)),'ADM-COMP'!B:J,4,FALSE),IF(LEFT(G371,3)="SEG",VLOOKUP(VALUE(RIGHT(G371,3)),#REF!,4,FALSE),IF(LEFT(G371,3)="CLI",VLOOKUP(VALUE(RIGHT(G371,3)),#REF!,4,FALSE),IF(LEFT(G371,4)="IMPL",VLOOKUP(VALUE(RIGHT(G371,3)),#REF!,4,FALSE),IF(LEFT(G371,4)="SPDA",VLOOKUP(VALUE(RIGHT(G371,3)),'SPDA-COMP'!B:J,4,FALSE),IF(LEFT(G371,4)="SDAI",VLOOKUP(VALUE(RIGHT(G371,3)),#REF!,4,FALSE),IF(LEFT(G371,5)="IMPER",VLOOKUP(VALUE(RIGHT(G371,3)),#REF!,4,FALSE),IF(LEFT(G371,5)="LABOR",VLOOKUP(VALUE(RIGHT(G371,6)),#REF!,5,FALSE))))))))))))))))</f>
        <v>#REF!</v>
      </c>
      <c r="C371" s="128" t="e">
        <f>IF(LEFT(G371,3)="ARQ",VLOOKUP(VALUE(RIGHT(G371,3)),#REF!,5,FALSE),IF(LEFT(G371,3)="SCI",VLOOKUP(VALUE(RIGHT(G371,3)),#REF!,5,FALSE),IF(LEFT(G371,3)="TRP",VLOOKUP(VALUE(RIGHT(G371,3)),#REF!,5,FALSE),IF(LEFT(G371,3)="EST",VLOOKUP(VALUE(RIGHT(G371,3)),#REF!,5,FALSE),IF(LEFT(G371,3)="HID",VLOOKUP(VALUE(RIGHT(G371,3)),#REF!,5,FALSE),IF(LEFT(G371,3)="INC",VLOOKUP(VALUE(RIGHT(G371,3)),#REF!,5,FALSE),IF(LEFT(G371,3)="ELE",VLOOKUP(VALUE(RIGHT(G371,3)),#REF!,5,FALSE),IF(LEFT(G371,3)="CAB",VLOOKUP(VALUE(RIGHT(G371,3)),'ADM-COMP'!B:J,5,FALSE),IF(LEFT(G371,3)="SEG",VLOOKUP(VALUE(RIGHT(G371,3)),#REF!,5,FALSE),IF(LEFT(G371,3)="CLI",VLOOKUP(VALUE(RIGHT(G371,3)),#REF!,5,FALSE),IF(LEFT(G371,4)="IMPL",VLOOKUP(VALUE(RIGHT(G371,3)),#REF!,5,FALSE),IF(LEFT(G371,4)="SPDA",VLOOKUP(VALUE(RIGHT(G371,3)),'SPDA-COMP'!B:J,5,FALSE),IF(LEFT(G371,4)="SDAI",VLOOKUP(VALUE(RIGHT(G371,3)),#REF!,5,FALSE),IF(LEFT(G371,5)="IMPER",VLOOKUP(VALUE(RIGHT(G371,3)),#REF!,5,FALSE),IF(LEFT(G371,5)="LABOR",VLOOKUP(VALUE(RIGHT(G371,6)),#REF!,6,FALSE))))))))))))))))</f>
        <v>#REF!</v>
      </c>
      <c r="D371" s="74" t="e">
        <f>ROUND(VLOOKUP(A371,#REF!,8,FALSE),2)</f>
        <v>#REF!</v>
      </c>
      <c r="E371" s="75" t="e">
        <f>IF(LEFT(G371,3)="ARQ",VLOOKUP(VALUE(RIGHT(G371,3)),#REF!,9,FALSE),IF(LEFT(G371,3)="SCI",VLOOKUP(VALUE(RIGHT(G371,3)),#REF!,9,FALSE),IF(LEFT(G371,3)="TRP",VLOOKUP(VALUE(RIGHT(G371,3)),#REF!,9,FALSE),IF(LEFT(G371,3)="EST",VLOOKUP(VALUE(RIGHT(G371,3)),#REF!,9,FALSE),IF(LEFT(G371,3)="HID",VLOOKUP(VALUE(RIGHT(G371,3)),#REF!,9,FALSE),IF(LEFT(G371,3)="INC",VLOOKUP(VALUE(RIGHT(G371,3)),#REF!,9,FALSE),IF(LEFT(G371,3)="ELE",VLOOKUP(VALUE(RIGHT(G371,3)),#REF!,9,FALSE),IF(LEFT(G371,3)="CAB",VLOOKUP(VALUE(RIGHT(G371,3)),'ADM-COMP'!B:J,9,FALSE),IF(LEFT(G371,3)="SEG",VLOOKUP(VALUE(RIGHT(G371,3)),#REF!,9,FALSE),IF(LEFT(G371,3)="CLI",VLOOKUP(VALUE(RIGHT(G371,3)),#REF!,9,FALSE),IF(LEFT(G371,4)="IMPL",VLOOKUP(VALUE(RIGHT(G371,3)),#REF!,9,FALSE),IF(LEFT(G371,4)="SPDA",VLOOKUP(VALUE(RIGHT(G371,3)),'SPDA-COMP'!B:J,9,FALSE),IF(LEFT(G371,4)="SDAI",VLOOKUP(VALUE(RIGHT(G371,3)),#REF!,9,FALSE),IF(LEFT(G371,5)="IMPER",VLOOKUP(VALUE(RIGHT(G371,3)),#REF!,9,FALSE),IF(LEFT(G371,5)="LABOR",VLOOKUP(VALUE(RIGHT(G371,6)),#REF!,4,FALSE))))))))))))))))</f>
        <v>#REF!</v>
      </c>
      <c r="F371" s="129" t="e">
        <f t="shared" si="5"/>
        <v>#REF!</v>
      </c>
      <c r="G371" s="152" t="s">
        <v>1091</v>
      </c>
      <c r="H371" s="61"/>
    </row>
    <row r="372" spans="1:8" s="62" customFormat="1">
      <c r="A372" s="100" t="s">
        <v>749</v>
      </c>
      <c r="B372" s="29" t="e">
        <f>IF(LEFT(G372,3)="ARQ",VLOOKUP(VALUE(RIGHT(G372,3)),#REF!,4,FALSE),IF(LEFT(G372,3)="SCI",VLOOKUP(VALUE(RIGHT(G372,3)),'ADM-COMP'!B:J,4,FALSE),IF(LEFT(G372,3)="SCE",VLOOKUP(VALUE(RIGHT(G372,3)),#REF!,4,FALSE),IF(LEFT(G372,3)="EST",VLOOKUP(VALUE(RIGHT(G372,3)),#REF!,4,FALSE),IF(LEFT(G372,3)="HID",VLOOKUP(VALUE(RIGHT(G372,3)),#REF!,4,FALSE),IF(LEFT(G372,3)="INC",VLOOKUP(VALUE(RIGHT(G372,3)),#REF!,4,FALSE),IF(LEFT(G372,3)="ELE",VLOOKUP(VALUE(RIGHT(G372,3)),#REF!,4,FALSE),IF(LEFT(G372,3)="CAB",VLOOKUP(VALUE(RIGHT(G372,3)),#REF!,4,FALSE),IF(LEFT(G372,3)="SEG",VLOOKUP(VALUE(RIGHT(G372,3)),#REF!,4,FALSE),IF(LEFT(G372,3)="CLI",VLOOKUP(VALUE(RIGHT(G372,3)),#REF!,4,FALSE),IF(LEFT(G372,4)="IMPL",VLOOKUP(VALUE(RIGHT(G372,3)),#REF!,4,FALSE),IF(LEFT(G372,4)="SPDA",VLOOKUP(VALUE(RIGHT(G372,3)),'SPDA-COMP'!B:J,4,FALSE),IF(LEFT(G372,4)="SDAI",VLOOKUP(VALUE(RIGHT(G372,3)),#REF!,4,FALSE),IF(LEFT(G372,5)="CHENF",VLOOKUP(VALUE(RIGHT(G372,3)),#REF!,4,FALSE),IF(LEFT(G372,5)="IMPER",VLOOKUP(VALUE(RIGHT(G372,3)),#REF!,4,FALSE),IF(LEFT(G372,5)="LABOR",VLOOKUP(VALUE(RIGHT(G372,6)),#REF!,5,FALSE)))))))))))))))))</f>
        <v>#REF!</v>
      </c>
      <c r="C372" s="30" t="e">
        <f>IF(LEFT(G372,3)="ARQ",VLOOKUP(VALUE(RIGHT(G372,3)),#REF!,5,FALSE),IF(LEFT(G372,3)="SCI",VLOOKUP(VALUE(RIGHT(G372,3)),'ADM-COMP'!B:J,5,FALSE),IF(LEFT(G372,3)="SCE",VLOOKUP(VALUE(RIGHT(G372,3)),#REF!,5,FALSE),IF(LEFT(G372,3)="EST",VLOOKUP(VALUE(RIGHT(G372,3)),#REF!,5,FALSE),IF(LEFT(G372,3)="HID",VLOOKUP(VALUE(RIGHT(G372,3)),#REF!,5,FALSE),IF(LEFT(G372,3)="INC",VLOOKUP(VALUE(RIGHT(G372,3)),#REF!,5,FALSE),IF(LEFT(G372,3)="ELE",VLOOKUP(VALUE(RIGHT(G372,3)),#REF!,5,FALSE),IF(LEFT(G372,3)="CAB",VLOOKUP(VALUE(RIGHT(G372,3)),#REF!,5,FALSE),IF(LEFT(G372,3)="SEG",VLOOKUP(VALUE(RIGHT(G372,3)),#REF!,5,FALSE),IF(LEFT(G372,3)="CLI",VLOOKUP(VALUE(RIGHT(G372,3)),#REF!,5,FALSE),IF(LEFT(G372,4)="IMPL",VLOOKUP(VALUE(RIGHT(G372,3)),#REF!,5,FALSE),IF(LEFT(G372,4)="SPDA",VLOOKUP(VALUE(RIGHT(G372,3)),'SPDA-COMP'!B:J,5,FALSE),IF(LEFT(G372,4)="SDAI",VLOOKUP(VALUE(RIGHT(G372,3)),#REF!,5,FALSE),IF(LEFT(G372,5)="CHENF",VLOOKUP(VALUE(RIGHT(G372,3)),#REF!,5,FALSE),IF(LEFT(G372,5)="IMPER",VLOOKUP(VALUE(RIGHT(G372,3)),#REF!,5,FALSE),IF(LEFT(G372,5)="LABOR",VLOOKUP(VALUE(RIGHT(G372,6)),#REF!,6,FALSE)))))))))))))))))</f>
        <v>#REF!</v>
      </c>
      <c r="D372" s="74" t="e">
        <f>ROUND(VLOOKUP(A372,#REF!,8,FALSE),2)</f>
        <v>#REF!</v>
      </c>
      <c r="E372" s="74" t="e">
        <f>IF(LEFT(G372,3)="ARQ",VLOOKUP(VALUE(RIGHT(G372,3)),#REF!,9,FALSE),IF(LEFT(G372,3)="SCI",VLOOKUP(VALUE(RIGHT(G372,3)),'ADM-COMP'!B:J,9,FALSE),IF(LEFT(G372,3)="SCE",VLOOKUP(VALUE(RIGHT(G372,3)),#REF!,9,FALSE),IF(LEFT(G372,3)="EST",VLOOKUP(VALUE(RIGHT(G372,3)),#REF!,9,FALSE),IF(LEFT(G372,3)="HID",VLOOKUP(VALUE(RIGHT(G372,3)),#REF!,9,FALSE),IF(LEFT(G372,3)="INC",VLOOKUP(VALUE(RIGHT(G372,3)),#REF!,9,FALSE),IF(LEFT(G372,3)="ELE",VLOOKUP(VALUE(RIGHT(G372,3)),#REF!,9,FALSE),IF(LEFT(G372,3)="CAB",VLOOKUP(VALUE(RIGHT(G372,3)),#REF!,9,FALSE),IF(LEFT(G372,3)="SEG",VLOOKUP(VALUE(RIGHT(G372,3)),#REF!,9,FALSE),IF(LEFT(G372,3)="CLI",VLOOKUP(VALUE(RIGHT(G372,3)),#REF!,9,FALSE),IF(LEFT(G372,4)="IMPL",VLOOKUP(VALUE(RIGHT(G372,3)),#REF!,9,FALSE),IF(LEFT(G372,4)="SPDA",VLOOKUP(VALUE(RIGHT(G372,3)),'SPDA-COMP'!B:J,9,FALSE),IF(LEFT(G372,4)="SDAI",VLOOKUP(VALUE(RIGHT(G372,3)),#REF!,9,FALSE),IF(LEFT(G372,5)="CHENF",VLOOKUP(VALUE(RIGHT(G372,3)),#REF!,9,FALSE),IF(LEFT(G372,5)="IMPER",VLOOKUP(VALUE(RIGHT(G372,3)),#REF!,9,FALSE),IF(LEFT(G372,5)="LABOR",VLOOKUP(VALUE(RIGHT(G372,6)),#REF!,4,FALSE)))))))))))))))))</f>
        <v>#REF!</v>
      </c>
      <c r="F372" s="31" t="e">
        <f t="shared" si="5"/>
        <v>#REF!</v>
      </c>
      <c r="G372" s="152" t="s">
        <v>767</v>
      </c>
      <c r="H372" s="61"/>
    </row>
    <row r="373" spans="1:8" s="62" customFormat="1">
      <c r="A373" s="37" t="s">
        <v>186</v>
      </c>
      <c r="B373" s="29" t="e">
        <f>IF(LEFT(G373,3)="ARQ",VLOOKUP(VALUE(RIGHT(G373,3)),#REF!,4,FALSE),IF(LEFT(G373,3)="SCI",VLOOKUP(VALUE(RIGHT(G373,3)),#REF!,4,FALSE),IF(LEFT(G373,3)="SCE",VLOOKUP(VALUE(RIGHT(G373,3)),#REF!,4,FALSE),IF(LEFT(G373,3)="EST",VLOOKUP(VALUE(RIGHT(G373,3)),#REF!,4,FALSE),IF(LEFT(G373,3)="HID",VLOOKUP(VALUE(RIGHT(G373,3)),#REF!,4,FALSE),IF(LEFT(G373,3)="INC",VLOOKUP(VALUE(RIGHT(G373,3)),#REF!,4,FALSE),IF(LEFT(G373,3)="ELE",VLOOKUP(VALUE(RIGHT(G373,3)),#REF!,4,FALSE),IF(LEFT(G373,3)="CAB",VLOOKUP(VALUE(RIGHT(G373,3)),'ADM-COMP'!B:J,4,FALSE),IF(LEFT(G373,3)="SEG",VLOOKUP(VALUE(RIGHT(G373,3)),#REF!,4,FALSE),IF(LEFT(G373,3)="CLI",VLOOKUP(VALUE(RIGHT(G373,3)),#REF!,4,FALSE),IF(LEFT(G373,4)="IMPL",VLOOKUP(VALUE(RIGHT(G373,3)),#REF!,4,FALSE),IF(LEFT(G373,4)="SPDA",VLOOKUP(VALUE(RIGHT(G373,3)),'SPDA-COMP'!B:J,4,FALSE),IF(LEFT(G373,4)="SDAI",VLOOKUP(VALUE(RIGHT(G373,3)),#REF!,4,FALSE),IF(LEFT(G373,5)="IMPER",VLOOKUP(VALUE(RIGHT(G373,3)),#REF!,4,FALSE),IF(LEFT(G373,5)="LABOR",VLOOKUP(VALUE(RIGHT(G373,6)),#REF!,5,FALSE))))))))))))))))</f>
        <v>#REF!</v>
      </c>
      <c r="C373" s="30" t="e">
        <f>IF(LEFT(G373,3)="ARQ",VLOOKUP(VALUE(RIGHT(G373,3)),#REF!,5,FALSE),IF(LEFT(G373,3)="SCI",VLOOKUP(VALUE(RIGHT(G373,3)),#REF!,5,FALSE),IF(LEFT(G373,3)="SCE",VLOOKUP(VALUE(RIGHT(G373,3)),#REF!,5,FALSE),IF(LEFT(G373,3)="EST",VLOOKUP(VALUE(RIGHT(G373,3)),#REF!,5,FALSE),IF(LEFT(G373,3)="HID",VLOOKUP(VALUE(RIGHT(G373,3)),#REF!,5,FALSE),IF(LEFT(G373,3)="INC",VLOOKUP(VALUE(RIGHT(G373,3)),#REF!,5,FALSE),IF(LEFT(G373,3)="ELE",VLOOKUP(VALUE(RIGHT(G373,3)),#REF!,5,FALSE),IF(LEFT(G373,3)="CAB",VLOOKUP(VALUE(RIGHT(G373,3)),'ADM-COMP'!B:J,5,FALSE),IF(LEFT(G373,3)="SEG",VLOOKUP(VALUE(RIGHT(G373,3)),#REF!,5,FALSE),IF(LEFT(G373,3)="CLI",VLOOKUP(VALUE(RIGHT(G373,3)),#REF!,5,FALSE),IF(LEFT(G373,4)="IMPL",VLOOKUP(VALUE(RIGHT(G373,3)),#REF!,5,FALSE),IF(LEFT(G373,4)="SPDA",VLOOKUP(VALUE(RIGHT(G373,3)),'SPDA-COMP'!B:J,5,FALSE),IF(LEFT(G373,4)="SDAI",VLOOKUP(VALUE(RIGHT(G373,3)),#REF!,5,FALSE),IF(LEFT(G373,5)="IMPER",VLOOKUP(VALUE(RIGHT(G373,3)),#REF!,5,FALSE),IF(LEFT(G373,5)="LABOR",VLOOKUP(VALUE(RIGHT(G373,6)),#REF!,6,FALSE))))))))))))))))</f>
        <v>#REF!</v>
      </c>
      <c r="D373" s="74" t="e">
        <f>ROUND(VLOOKUP(A373,#REF!,8,FALSE),2)</f>
        <v>#REF!</v>
      </c>
      <c r="E373" s="74" t="e">
        <f>IF(LEFT(G373,3)="ARQ",VLOOKUP(VALUE(RIGHT(G373,3)),#REF!,9,FALSE),IF(LEFT(G373,3)="SCI",VLOOKUP(VALUE(RIGHT(G373,3)),#REF!,9,FALSE),IF(LEFT(G373,3)="SCE",VLOOKUP(VALUE(RIGHT(G373,3)),#REF!,9,FALSE),IF(LEFT(G373,3)="EST",VLOOKUP(VALUE(RIGHT(G373,3)),#REF!,9,FALSE),IF(LEFT(G373,3)="HID",VLOOKUP(VALUE(RIGHT(G373,3)),#REF!,9,FALSE),IF(LEFT(G373,3)="INC",VLOOKUP(VALUE(RIGHT(G373,3)),#REF!,9,FALSE),IF(LEFT(G373,3)="ELE",VLOOKUP(VALUE(RIGHT(G373,3)),#REF!,9,FALSE),IF(LEFT(G373,3)="CAB",VLOOKUP(VALUE(RIGHT(G373,3)),'ADM-COMP'!B:J,9,FALSE),IF(LEFT(G373,3)="SEG",VLOOKUP(VALUE(RIGHT(G373,3)),#REF!,9,FALSE),IF(LEFT(G373,3)="CLI",VLOOKUP(VALUE(RIGHT(G373,3)),#REF!,9,FALSE),IF(LEFT(G373,4)="IMPL",VLOOKUP(VALUE(RIGHT(G373,3)),#REF!,9,FALSE),IF(LEFT(G373,4)="SPDA",VLOOKUP(VALUE(RIGHT(G373,3)),'SPDA-COMP'!B:J,9,FALSE),IF(LEFT(G373,4)="SDAI",VLOOKUP(VALUE(RIGHT(G373,3)),#REF!,9,FALSE),IF(LEFT(G373,5)="IMPER",VLOOKUP(VALUE(RIGHT(G373,3)),#REF!,9,FALSE),IF(LEFT(G373,5)="LABOR",VLOOKUP(VALUE(RIGHT(G373,6)),#REF!,4,FALSE))))))))))))))))</f>
        <v>#REF!</v>
      </c>
      <c r="F373" s="31" t="e">
        <f t="shared" si="5"/>
        <v>#REF!</v>
      </c>
      <c r="G373" s="38" t="s">
        <v>1238</v>
      </c>
      <c r="H373" s="61"/>
    </row>
    <row r="374" spans="1:8" s="62" customFormat="1">
      <c r="A374" s="37" t="s">
        <v>1378</v>
      </c>
      <c r="B374" s="29" t="e">
        <f>IF(LEFT(G374,3)="ARQ",VLOOKUP(VALUE(RIGHT(G374,3)),#REF!,4,FALSE),IF(LEFT(G374,3)="SCI",VLOOKUP(VALUE(RIGHT(G374,3)),#REF!,4,FALSE),IF(LEFT(G374,3)="SCE",VLOOKUP(VALUE(RIGHT(G374,3)),#REF!,4,FALSE),IF(LEFT(G374,3)="EST",VLOOKUP(VALUE(RIGHT(G374,3)),#REF!,4,FALSE),IF(LEFT(G374,3)="HID",VLOOKUP(VALUE(RIGHT(G374,3)),#REF!,4,FALSE),IF(LEFT(G374,3)="INC",VLOOKUP(VALUE(RIGHT(G374,3)),#REF!,4,FALSE),IF(LEFT(G374,3)="ELE",VLOOKUP(VALUE(RIGHT(G374,3)),#REF!,4,FALSE),IF(LEFT(G374,3)="CAB",VLOOKUP(VALUE(RIGHT(G374,3)),'ADM-COMP'!B:J,4,FALSE),IF(LEFT(G374,3)="SEG",VLOOKUP(VALUE(RIGHT(G374,3)),#REF!,4,FALSE),IF(LEFT(G374,3)="CLI",VLOOKUP(VALUE(RIGHT(G374,3)),#REF!,4,FALSE),IF(LEFT(G374,4)="IMPL",VLOOKUP(VALUE(RIGHT(G374,3)),#REF!,4,FALSE),IF(LEFT(G374,4)="SPDA",VLOOKUP(VALUE(RIGHT(G374,3)),'SPDA-COMP'!B:J,4,FALSE),IF(LEFT(G374,4)="SDAI",VLOOKUP(VALUE(RIGHT(G374,3)),#REF!,4,FALSE),IF(LEFT(G374,5)="IMPER",VLOOKUP(VALUE(RIGHT(G374,3)),#REF!,4,FALSE),IF(LEFT(G374,5)="LABOR",VLOOKUP(VALUE(RIGHT(G374,6)),#REF!,5,FALSE))))))))))))))))</f>
        <v>#REF!</v>
      </c>
      <c r="C374" s="30" t="e">
        <f>IF(LEFT(G374,3)="ARQ",VLOOKUP(VALUE(RIGHT(G374,3)),#REF!,5,FALSE),IF(LEFT(G374,3)="SCI",VLOOKUP(VALUE(RIGHT(G374,3)),#REF!,5,FALSE),IF(LEFT(G374,3)="SCE",VLOOKUP(VALUE(RIGHT(G374,3)),#REF!,5,FALSE),IF(LEFT(G374,3)="EST",VLOOKUP(VALUE(RIGHT(G374,3)),#REF!,5,FALSE),IF(LEFT(G374,3)="HID",VLOOKUP(VALUE(RIGHT(G374,3)),#REF!,5,FALSE),IF(LEFT(G374,3)="INC",VLOOKUP(VALUE(RIGHT(G374,3)),#REF!,5,FALSE),IF(LEFT(G374,3)="ELE",VLOOKUP(VALUE(RIGHT(G374,3)),#REF!,5,FALSE),IF(LEFT(G374,3)="CAB",VLOOKUP(VALUE(RIGHT(G374,3)),'ADM-COMP'!B:J,5,FALSE),IF(LEFT(G374,3)="SEG",VLOOKUP(VALUE(RIGHT(G374,3)),#REF!,5,FALSE),IF(LEFT(G374,3)="CLI",VLOOKUP(VALUE(RIGHT(G374,3)),#REF!,5,FALSE),IF(LEFT(G374,4)="IMPL",VLOOKUP(VALUE(RIGHT(G374,3)),#REF!,5,FALSE),IF(LEFT(G374,4)="SPDA",VLOOKUP(VALUE(RIGHT(G374,3)),'SPDA-COMP'!B:J,5,FALSE),IF(LEFT(G374,4)="SDAI",VLOOKUP(VALUE(RIGHT(G374,3)),#REF!,5,FALSE),IF(LEFT(G374,5)="IMPER",VLOOKUP(VALUE(RIGHT(G374,3)),#REF!,5,FALSE),IF(LEFT(G374,5)="LABOR",VLOOKUP(VALUE(RIGHT(G374,6)),#REF!,6,FALSE))))))))))))))))</f>
        <v>#REF!</v>
      </c>
      <c r="D374" s="74" t="e">
        <f>ROUND(VLOOKUP(A374,#REF!,8,FALSE),2)</f>
        <v>#REF!</v>
      </c>
      <c r="E374" s="74" t="e">
        <f>IF(LEFT(G374,3)="ARQ",VLOOKUP(VALUE(RIGHT(G374,3)),#REF!,9,FALSE),IF(LEFT(G374,3)="SCI",VLOOKUP(VALUE(RIGHT(G374,3)),#REF!,9,FALSE),IF(LEFT(G374,3)="SCE",VLOOKUP(VALUE(RIGHT(G374,3)),#REF!,9,FALSE),IF(LEFT(G374,3)="EST",VLOOKUP(VALUE(RIGHT(G374,3)),#REF!,9,FALSE),IF(LEFT(G374,3)="HID",VLOOKUP(VALUE(RIGHT(G374,3)),#REF!,9,FALSE),IF(LEFT(G374,3)="INC",VLOOKUP(VALUE(RIGHT(G374,3)),#REF!,9,FALSE),IF(LEFT(G374,3)="ELE",VLOOKUP(VALUE(RIGHT(G374,3)),#REF!,9,FALSE),IF(LEFT(G374,3)="CAB",VLOOKUP(VALUE(RIGHT(G374,3)),'ADM-COMP'!B:J,9,FALSE),IF(LEFT(G374,3)="SEG",VLOOKUP(VALUE(RIGHT(G374,3)),#REF!,9,FALSE),IF(LEFT(G374,3)="CLI",VLOOKUP(VALUE(RIGHT(G374,3)),#REF!,9,FALSE),IF(LEFT(G374,4)="IMPL",VLOOKUP(VALUE(RIGHT(G374,3)),#REF!,9,FALSE),IF(LEFT(G374,4)="SPDA",VLOOKUP(VALUE(RIGHT(G374,3)),'SPDA-COMP'!B:J,9,FALSE),IF(LEFT(G374,4)="SDAI",VLOOKUP(VALUE(RIGHT(G374,3)),#REF!,9,FALSE),IF(LEFT(G374,5)="IMPER",VLOOKUP(VALUE(RIGHT(G374,3)),#REF!,9,FALSE),IF(LEFT(G374,5)="LABOR",VLOOKUP(VALUE(RIGHT(G374,6)),#REF!,4,FALSE))))))))))))))))</f>
        <v>#REF!</v>
      </c>
      <c r="F374" s="31" t="e">
        <f t="shared" si="5"/>
        <v>#REF!</v>
      </c>
      <c r="G374" s="152" t="s">
        <v>1381</v>
      </c>
      <c r="H374" s="61"/>
    </row>
    <row r="375" spans="1:8" s="62" customFormat="1">
      <c r="A375" s="37" t="s">
        <v>1346</v>
      </c>
      <c r="B375" s="29" t="e">
        <f>IF(LEFT(G375,3)="ARQ",VLOOKUP(VALUE(RIGHT(G375,3)),#REF!,4,FALSE),IF(LEFT(G375,3)="SCI",VLOOKUP(VALUE(RIGHT(G375,3)),#REF!,4,FALSE),IF(LEFT(G375,3)="TRP",VLOOKUP(VALUE(RIGHT(G375,3)),#REF!,4,FALSE),IF(LEFT(G375,3)="EST",VLOOKUP(VALUE(RIGHT(G375,3)),#REF!,4,FALSE),IF(LEFT(G375,3)="HID",VLOOKUP(VALUE(RIGHT(G375,3)),#REF!,4,FALSE),IF(LEFT(G375,3)="INC",VLOOKUP(VALUE(RIGHT(G375,3)),#REF!,4,FALSE),IF(LEFT(G375,3)="ELE",VLOOKUP(VALUE(RIGHT(G375,3)),#REF!,4,FALSE),IF(LEFT(G375,3)="CAB",VLOOKUP(VALUE(RIGHT(G375,3)),'ADM-COMP'!B:J,4,FALSE),IF(LEFT(G375,3)="SEG",VLOOKUP(VALUE(RIGHT(G375,3)),#REF!,4,FALSE),IF(LEFT(G375,3)="CLI",VLOOKUP(VALUE(RIGHT(G375,3)),#REF!,4,FALSE),IF(LEFT(G375,4)="IMPL",VLOOKUP(VALUE(RIGHT(G375,3)),#REF!,4,FALSE),IF(LEFT(G375,4)="SPDA",VLOOKUP(VALUE(RIGHT(G375,3)),'SPDA-COMP'!B:J,4,FALSE),IF(LEFT(G375,4)="SDAI",VLOOKUP(VALUE(RIGHT(G375,3)),#REF!,4,FALSE),IF(LEFT(G375,5)="IMPER",VLOOKUP(VALUE(RIGHT(G375,3)),#REF!,4,FALSE),IF(LEFT(G375,5)="LABOR",VLOOKUP(VALUE(RIGHT(G375,6)),#REF!,5,FALSE))))))))))))))))</f>
        <v>#REF!</v>
      </c>
      <c r="C375" s="30" t="e">
        <f>IF(LEFT(G375,3)="ARQ",VLOOKUP(VALUE(RIGHT(G375,3)),#REF!,5,FALSE),IF(LEFT(G375,3)="SCI",VLOOKUP(VALUE(RIGHT(G375,3)),#REF!,5,FALSE),IF(LEFT(G375,3)="SCE",VLOOKUP(VALUE(RIGHT(G375,3)),#REF!,5,FALSE),IF(LEFT(G375,3)="EST",VLOOKUP(VALUE(RIGHT(G375,3)),#REF!,5,FALSE),IF(LEFT(G375,3)="HID",VLOOKUP(VALUE(RIGHT(G375,3)),#REF!,5,FALSE),IF(LEFT(G375,3)="INC",VLOOKUP(VALUE(RIGHT(G375,3)),#REF!,5,FALSE),IF(LEFT(G375,3)="ELE",VLOOKUP(VALUE(RIGHT(G375,3)),#REF!,5,FALSE),IF(LEFT(G375,3)="CAB",VLOOKUP(VALUE(RIGHT(G375,3)),'ADM-COMP'!B:J,5,FALSE),IF(LEFT(G375,3)="SEG",VLOOKUP(VALUE(RIGHT(G375,3)),#REF!,5,FALSE),IF(LEFT(G375,3)="CLI",VLOOKUP(VALUE(RIGHT(G375,3)),#REF!,5,FALSE),IF(LEFT(G375,4)="IMPL",VLOOKUP(VALUE(RIGHT(G375,3)),#REF!,5,FALSE),IF(LEFT(G375,4)="SPDA",VLOOKUP(VALUE(RIGHT(G375,3)),'SPDA-COMP'!B:J,5,FALSE),IF(LEFT(G375,4)="SDAI",VLOOKUP(VALUE(RIGHT(G375,3)),#REF!,5,FALSE),IF(LEFT(G375,5)="IMPER",VLOOKUP(VALUE(RIGHT(G375,3)),#REF!,5,FALSE),IF(LEFT(G375,5)="LABOR",VLOOKUP(VALUE(RIGHT(G375,6)),#REF!,6,FALSE))))))))))))))))</f>
        <v>#REF!</v>
      </c>
      <c r="D375" s="74" t="e">
        <f>ROUND(VLOOKUP(A375,#REF!,8,FALSE),2)</f>
        <v>#REF!</v>
      </c>
      <c r="E375" s="74" t="e">
        <f>IF(LEFT(G375,3)="ARQ",VLOOKUP(VALUE(RIGHT(G375,3)),#REF!,9,FALSE),IF(LEFT(G375,3)="SCI",VLOOKUP(VALUE(RIGHT(G375,3)),#REF!,9,FALSE),IF(LEFT(G375,3)="SCE",VLOOKUP(VALUE(RIGHT(G375,3)),#REF!,9,FALSE),IF(LEFT(G375,3)="EST",VLOOKUP(VALUE(RIGHT(G375,3)),#REF!,9,FALSE),IF(LEFT(G375,3)="HID",VLOOKUP(VALUE(RIGHT(G375,3)),#REF!,9,FALSE),IF(LEFT(G375,3)="INC",VLOOKUP(VALUE(RIGHT(G375,3)),#REF!,9,FALSE),IF(LEFT(G375,3)="ELE",VLOOKUP(VALUE(RIGHT(G375,3)),#REF!,9,FALSE),IF(LEFT(G375,3)="CAB",VLOOKUP(VALUE(RIGHT(G375,3)),'ADM-COMP'!B:J,9,FALSE),IF(LEFT(G375,3)="SEG",VLOOKUP(VALUE(RIGHT(G375,3)),#REF!,9,FALSE),IF(LEFT(G375,3)="CLI",VLOOKUP(VALUE(RIGHT(G375,3)),#REF!,9,FALSE),IF(LEFT(G375,4)="IMPL",VLOOKUP(VALUE(RIGHT(G375,3)),#REF!,9,FALSE),IF(LEFT(G375,4)="SPDA",VLOOKUP(VALUE(RIGHT(G375,3)),'SPDA-COMP'!B:J,9,FALSE),IF(LEFT(G375,4)="SDAI",VLOOKUP(VALUE(RIGHT(G375,3)),#REF!,9,FALSE),IF(LEFT(G375,5)="IMPER",VLOOKUP(VALUE(RIGHT(G375,3)),#REF!,9,FALSE),IF(LEFT(G375,5)="LABOR",VLOOKUP(VALUE(RIGHT(G375,6)),#REF!,4,FALSE))))))))))))))))</f>
        <v>#REF!</v>
      </c>
      <c r="F375" s="31" t="e">
        <f t="shared" si="5"/>
        <v>#REF!</v>
      </c>
      <c r="G375" s="38" t="s">
        <v>1347</v>
      </c>
      <c r="H375" s="61"/>
    </row>
    <row r="376" spans="1:8" s="62" customFormat="1">
      <c r="A376" s="85" t="s">
        <v>931</v>
      </c>
      <c r="B376" s="29" t="e">
        <f>IF(LEFT(G376,3)="ARQ",VLOOKUP(VALUE(RIGHT(G376,3)),#REF!,4,FALSE),IF(LEFT(G376,3)="SCI",VLOOKUP(VALUE(RIGHT(G376,3)),#REF!,4,FALSE),IF(LEFT(G376,3)="SCE",VLOOKUP(VALUE(RIGHT(G376,3)),#REF!,4,FALSE),IF(LEFT(G376,3)="EST",VLOOKUP(VALUE(RIGHT(G376,3)),#REF!,4,FALSE),IF(LEFT(G376,3)="HID",VLOOKUP(VALUE(RIGHT(G376,3)),#REF!,4,FALSE),IF(LEFT(G376,3)="INC",VLOOKUP(VALUE(RIGHT(G376,3)),#REF!,4,FALSE),IF(LEFT(G376,3)="ELE",VLOOKUP(VALUE(RIGHT(G376,3)),#REF!,4,FALSE),IF(LEFT(G376,3)="CAB",VLOOKUP(VALUE(RIGHT(G376,3)),'ADM-COMP'!B:J,4,FALSE),IF(LEFT(G376,3)="SEG",VLOOKUP(VALUE(RIGHT(G376,3)),#REF!,4,FALSE),IF(LEFT(G376,3)="CLI",VLOOKUP(VALUE(RIGHT(G376,3)),#REF!,4,FALSE),IF(LEFT(G376,4)="IMPL",VLOOKUP(VALUE(RIGHT(G376,3)),#REF!,4,FALSE),IF(LEFT(G376,4)="SPDA",VLOOKUP(VALUE(RIGHT(G376,3)),'SPDA-COMP'!B:J,4,FALSE),IF(LEFT(G376,4)="SDAI",VLOOKUP(VALUE(RIGHT(G376,3)),#REF!,4,FALSE),IF(LEFT(G376,5)="IMPER",VLOOKUP(VALUE(RIGHT(G376,3)),#REF!,4,FALSE),IF(LEFT(G376,5)="LABOR",VLOOKUP(VALUE(RIGHT(G376,6)),#REF!,5,FALSE))))))))))))))))</f>
        <v>#REF!</v>
      </c>
      <c r="C376" s="30" t="e">
        <f>IF(LEFT(G376,3)="ARQ",VLOOKUP(VALUE(RIGHT(G376,3)),#REF!,5,FALSE),IF(LEFT(G376,3)="SCI",VLOOKUP(VALUE(RIGHT(G376,3)),#REF!,5,FALSE),IF(LEFT(G376,3)="SCE",VLOOKUP(VALUE(RIGHT(G376,3)),#REF!,5,FALSE),IF(LEFT(G376,3)="EST",VLOOKUP(VALUE(RIGHT(G376,3)),#REF!,5,FALSE),IF(LEFT(G376,3)="HID",VLOOKUP(VALUE(RIGHT(G376,3)),#REF!,5,FALSE),IF(LEFT(G376,3)="INC",VLOOKUP(VALUE(RIGHT(G376,3)),#REF!,5,FALSE),IF(LEFT(G376,3)="ELE",VLOOKUP(VALUE(RIGHT(G376,3)),#REF!,5,FALSE),IF(LEFT(G376,3)="CAB",VLOOKUP(VALUE(RIGHT(G376,3)),'ADM-COMP'!B:J,5,FALSE),IF(LEFT(G376,3)="SEG",VLOOKUP(VALUE(RIGHT(G376,3)),#REF!,5,FALSE),IF(LEFT(G376,3)="CLI",VLOOKUP(VALUE(RIGHT(G376,3)),#REF!,5,FALSE),IF(LEFT(G376,4)="IMPL",VLOOKUP(VALUE(RIGHT(G376,3)),#REF!,5,FALSE),IF(LEFT(G376,4)="SPDA",VLOOKUP(VALUE(RIGHT(G376,3)),'SPDA-COMP'!B:J,5,FALSE),IF(LEFT(G376,4)="SDAI",VLOOKUP(VALUE(RIGHT(G376,3)),#REF!,5,FALSE),IF(LEFT(G376,5)="IMPER",VLOOKUP(VALUE(RIGHT(G376,3)),#REF!,5,FALSE),IF(LEFT(G376,5)="LABOR",VLOOKUP(VALUE(RIGHT(G376,6)),#REF!,6,FALSE))))))))))))))))</f>
        <v>#REF!</v>
      </c>
      <c r="D376" s="74" t="e">
        <f>ROUND(VLOOKUP(A376,#REF!,8,FALSE),2)</f>
        <v>#REF!</v>
      </c>
      <c r="E376" s="74" t="e">
        <f>IF(LEFT(G376,3)="ARQ",VLOOKUP(VALUE(RIGHT(G376,3)),#REF!,9,FALSE),IF(LEFT(G376,3)="SCI",VLOOKUP(VALUE(RIGHT(G376,3)),#REF!,9,FALSE),IF(LEFT(G376,3)="SCE",VLOOKUP(VALUE(RIGHT(G376,3)),#REF!,9,FALSE),IF(LEFT(G376,3)="EST",VLOOKUP(VALUE(RIGHT(G376,3)),#REF!,9,FALSE),IF(LEFT(G376,3)="HID",VLOOKUP(VALUE(RIGHT(G376,3)),#REF!,9,FALSE),IF(LEFT(G376,3)="INC",VLOOKUP(VALUE(RIGHT(G376,3)),#REF!,9,FALSE),IF(LEFT(G376,3)="ELE",VLOOKUP(VALUE(RIGHT(G376,3)),#REF!,9,FALSE),IF(LEFT(G376,3)="CAB",VLOOKUP(VALUE(RIGHT(G376,3)),'ADM-COMP'!B:J,9,FALSE),IF(LEFT(G376,3)="SEG",VLOOKUP(VALUE(RIGHT(G376,3)),#REF!,9,FALSE),IF(LEFT(G376,3)="CLI",VLOOKUP(VALUE(RIGHT(G376,3)),#REF!,9,FALSE),IF(LEFT(G376,4)="IMPL",VLOOKUP(VALUE(RIGHT(G376,3)),#REF!,9,FALSE),IF(LEFT(G376,4)="SPDA",VLOOKUP(VALUE(RIGHT(G376,3)),'SPDA-COMP'!B:J,9,FALSE),IF(LEFT(G376,4)="SDAI",VLOOKUP(VALUE(RIGHT(G376,3)),#REF!,9,FALSE),IF(LEFT(G376,5)="IMPER",VLOOKUP(VALUE(RIGHT(G376,3)),#REF!,9,FALSE),IF(LEFT(G376,5)="LABOR",VLOOKUP(VALUE(RIGHT(G376,6)),#REF!,4,FALSE))))))))))))))))</f>
        <v>#REF!</v>
      </c>
      <c r="F376" s="31" t="e">
        <f t="shared" si="5"/>
        <v>#REF!</v>
      </c>
      <c r="G376" s="84" t="s">
        <v>999</v>
      </c>
      <c r="H376" s="61"/>
    </row>
    <row r="377" spans="1:8" s="62" customFormat="1" ht="25.5">
      <c r="A377" s="37" t="s">
        <v>1302</v>
      </c>
      <c r="B377" s="29" t="e">
        <f>IF(LEFT(G377,3)="ARQ",VLOOKUP(VALUE(RIGHT(G377,3)),#REF!,4,FALSE),IF(LEFT(G377,3)="SCI",VLOOKUP(VALUE(RIGHT(G377,3)),#REF!,4,FALSE),IF(LEFT(G377,3)="SCE",VLOOKUP(VALUE(RIGHT(G377,3)),#REF!,4,FALSE),IF(LEFT(G377,3)="EST",VLOOKUP(VALUE(RIGHT(G377,3)),#REF!,4,FALSE),IF(LEFT(G377,3)="HID",VLOOKUP(VALUE(RIGHT(G377,3)),#REF!,4,FALSE),IF(LEFT(G377,3)="INC",VLOOKUP(VALUE(RIGHT(G377,3)),#REF!,4,FALSE),IF(LEFT(G377,3)="ELE",VLOOKUP(VALUE(RIGHT(G377,3)),#REF!,4,FALSE),IF(LEFT(G377,3)="CAB",VLOOKUP(VALUE(RIGHT(G377,3)),'ADM-COMP'!B:J,4,FALSE),IF(LEFT(G377,3)="SEG",VLOOKUP(VALUE(RIGHT(G377,3)),#REF!,4,FALSE),IF(LEFT(G377,3)="CLI",VLOOKUP(VALUE(RIGHT(G377,3)),#REF!,4,FALSE),IF(LEFT(G377,4)="IMPL",VLOOKUP(VALUE(RIGHT(G377,3)),#REF!,4,FALSE),IF(LEFT(G377,4)="SPDA",VLOOKUP(VALUE(RIGHT(G377,3)),'SPDA-COMP'!B:J,4,FALSE),IF(LEFT(G377,4)="SDAI",VLOOKUP(VALUE(RIGHT(G377,3)),#REF!,4,FALSE),IF(LEFT(G377,5)="IMPER",VLOOKUP(VALUE(RIGHT(G377,3)),#REF!,4,FALSE),IF(LEFT(G377,5)="LABOR",VLOOKUP(VALUE(RIGHT(G377,6)),#REF!,5,FALSE))))))))))))))))</f>
        <v>#REF!</v>
      </c>
      <c r="C377" s="30" t="e">
        <f>IF(LEFT(G377,3)="ARQ",VLOOKUP(VALUE(RIGHT(G377,3)),#REF!,5,FALSE),IF(LEFT(G377,3)="INS",VLOOKUP(VALUE(RIGHT(G377,3)),#REF!,5,FALSE),IF(LEFT(G377,3)="SCE",VLOOKUP(VALUE(RIGHT(G377,3)),#REF!,5,FALSE),IF(LEFT(G377,3)="EST",VLOOKUP(VALUE(RIGHT(G377,3)),#REF!,5,FALSE),IF(LEFT(G377,3)="HID",VLOOKUP(VALUE(RIGHT(G377,3)),#REF!,5,FALSE),IF(LEFT(G377,3)="INC",VLOOKUP(VALUE(RIGHT(G377,3)),#REF!,5,FALSE),IF(LEFT(G377,3)="ELE",VLOOKUP(VALUE(RIGHT(G377,3)),#REF!,5,FALSE),IF(LEFT(G377,3)="CAB",VLOOKUP(VALUE(RIGHT(G377,3)),'ADM-COMP'!B:J,5,FALSE),IF(LEFT(G377,3)="SEG",VLOOKUP(VALUE(RIGHT(G377,3)),#REF!,5,FALSE),IF(LEFT(G377,3)="CLI",VLOOKUP(VALUE(RIGHT(G377,3)),#REF!,5,FALSE),IF(LEFT(G377,4)="IMPL",VLOOKUP(VALUE(RIGHT(G377,3)),#REF!,5,FALSE),IF(LEFT(G377,4)="SPDA",VLOOKUP(VALUE(RIGHT(G377,3)),'SPDA-COMP'!B:J,5,FALSE),IF(LEFT(G377,4)="SDAI",VLOOKUP(VALUE(RIGHT(G377,3)),#REF!,5,FALSE),IF(LEFT(G377,5)="IMPER",VLOOKUP(VALUE(RIGHT(G377,3)),#REF!,5,FALSE),IF(LEFT(G377,5)="LABOR",VLOOKUP(VALUE(RIGHT(G377,6)),#REF!,6,FALSE))))))))))))))))</f>
        <v>#REF!</v>
      </c>
      <c r="D377" s="74" t="e">
        <f>ROUND(VLOOKUP(A377,#REF!,8,FALSE),2)</f>
        <v>#REF!</v>
      </c>
      <c r="E377" s="74" t="e">
        <f>IF(LEFT(G377,3)="ARQ",VLOOKUP(VALUE(RIGHT(G377,3)),#REF!,9,FALSE),IF(LEFT(G377,3)="INS",VLOOKUP(VALUE(RIGHT(G377,3)),#REF!,9,FALSE),IF(LEFT(G377,3)="SCE",VLOOKUP(VALUE(RIGHT(G377,3)),#REF!,9,FALSE),IF(LEFT(G377,3)="EST",VLOOKUP(VALUE(RIGHT(G377,3)),#REF!,9,FALSE),IF(LEFT(G377,3)="HID",VLOOKUP(VALUE(RIGHT(G377,3)),#REF!,9,FALSE),IF(LEFT(G377,3)="INC",VLOOKUP(VALUE(RIGHT(G377,3)),#REF!,9,FALSE),IF(LEFT(G377,3)="ELE",VLOOKUP(VALUE(RIGHT(G377,3)),#REF!,9,FALSE),IF(LEFT(G377,3)="CAB",VLOOKUP(VALUE(RIGHT(G377,3)),'ADM-COMP'!B:J,9,FALSE),IF(LEFT(G377,3)="SEG",VLOOKUP(VALUE(RIGHT(G377,3)),#REF!,9,FALSE),IF(LEFT(G377,3)="CLI",VLOOKUP(VALUE(RIGHT(G377,3)),#REF!,9,FALSE),IF(LEFT(G377,4)="IMPL",VLOOKUP(VALUE(RIGHT(G377,3)),#REF!,9,FALSE),IF(LEFT(G377,4)="SPDA",VLOOKUP(VALUE(RIGHT(G377,3)),'SPDA-COMP'!B:J,9,FALSE),IF(LEFT(G377,4)="SDAI",VLOOKUP(VALUE(RIGHT(G377,3)),#REF!,9,FALSE),IF(LEFT(G377,5)="IMPER",VLOOKUP(VALUE(RIGHT(G377,3)),#REF!,9,FALSE),IF(LEFT(G377,5)="LABOR",VLOOKUP(VALUE(RIGHT(G377,6)),#REF!,4,FALSE))))))))))))))))</f>
        <v>#REF!</v>
      </c>
      <c r="F377" s="31" t="e">
        <f t="shared" si="5"/>
        <v>#REF!</v>
      </c>
      <c r="G377" s="152" t="s">
        <v>1308</v>
      </c>
      <c r="H377" s="61"/>
    </row>
    <row r="378" spans="1:8" s="62" customFormat="1" ht="38.25">
      <c r="A378" s="37" t="s">
        <v>1275</v>
      </c>
      <c r="B378" s="29" t="e">
        <f>IF(LEFT(G378,3)="ARQ",VLOOKUP(VALUE(RIGHT(G378,3)),#REF!,4,FALSE),IF(LEFT(G378,3)="SCI",VLOOKUP(VALUE(RIGHT(G378,3)),#REF!,4,FALSE),IF(LEFT(G378,3)="SCE",VLOOKUP(VALUE(RIGHT(G378,3)),#REF!,4,FALSE),IF(LEFT(G378,3)="EST",VLOOKUP(VALUE(RIGHT(G378,3)),#REF!,4,FALSE),IF(LEFT(G378,3)="HID",VLOOKUP(VALUE(RIGHT(G378,3)),#REF!,4,FALSE),IF(LEFT(G378,3)="INC",VLOOKUP(VALUE(RIGHT(G378,3)),#REF!,4,FALSE),IF(LEFT(G378,3)="ELE",VLOOKUP(VALUE(RIGHT(G378,3)),#REF!,4,FALSE),IF(LEFT(G378,3)="CAB",VLOOKUP(VALUE(RIGHT(G378,3)),'ADM-COMP'!B:J,4,FALSE),IF(LEFT(G378,3)="SEG",VLOOKUP(VALUE(RIGHT(G378,3)),#REF!,4,FALSE),IF(LEFT(G378,3)="CLI",VLOOKUP(VALUE(RIGHT(G378,3)),#REF!,4,FALSE),IF(LEFT(G378,4)="IMPL",VLOOKUP(VALUE(RIGHT(G378,3)),#REF!,4,FALSE),IF(LEFT(G378,4)="SPDA",VLOOKUP(VALUE(RIGHT(G378,3)),'SPDA-COMP'!B:J,4,FALSE),IF(LEFT(G378,4)="SDAI",VLOOKUP(VALUE(RIGHT(G378,3)),#REF!,4,FALSE),IF(LEFT(G378,5)="IMPER",VLOOKUP(VALUE(RIGHT(G378,3)),#REF!,4,FALSE),IF(LEFT(G378,5)="LABOR",VLOOKUP(VALUE(RIGHT(G378,6)),#REF!,5,FALSE))))))))))))))))</f>
        <v>#REF!</v>
      </c>
      <c r="C378" s="30" t="e">
        <f>IF(LEFT(G378,3)="ARQ",VLOOKUP(VALUE(RIGHT(G378,3)),#REF!,5,FALSE),IF(LEFT(G378,3)="INS",VLOOKUP(VALUE(RIGHT(G378,3)),#REF!,5,FALSE),IF(LEFT(G378,3)="SCE",VLOOKUP(VALUE(RIGHT(G378,3)),#REF!,5,FALSE),IF(LEFT(G378,3)="EST",VLOOKUP(VALUE(RIGHT(G378,3)),#REF!,5,FALSE),IF(LEFT(G378,3)="HID",VLOOKUP(VALUE(RIGHT(G378,3)),#REF!,5,FALSE),IF(LEFT(G378,3)="INC",VLOOKUP(VALUE(RIGHT(G378,3)),#REF!,5,FALSE),IF(LEFT(G378,3)="ELE",VLOOKUP(VALUE(RIGHT(G378,3)),#REF!,5,FALSE),IF(LEFT(G378,3)="CAB",VLOOKUP(VALUE(RIGHT(G378,3)),'ADM-COMP'!B:J,5,FALSE),IF(LEFT(G378,3)="SEG",VLOOKUP(VALUE(RIGHT(G378,3)),#REF!,5,FALSE),IF(LEFT(G378,3)="CLI",VLOOKUP(VALUE(RIGHT(G378,3)),#REF!,5,FALSE),IF(LEFT(G378,4)="IMPL",VLOOKUP(VALUE(RIGHT(G378,3)),#REF!,5,FALSE),IF(LEFT(G378,4)="SPDA",VLOOKUP(VALUE(RIGHT(G378,3)),'SPDA-COMP'!B:J,5,FALSE),IF(LEFT(G378,4)="SDAI",VLOOKUP(VALUE(RIGHT(G378,3)),#REF!,5,FALSE),IF(LEFT(G378,5)="IMPER",VLOOKUP(VALUE(RIGHT(G378,3)),#REF!,5,FALSE),IF(LEFT(G378,5)="LABOR",VLOOKUP(VALUE(RIGHT(G378,6)),#REF!,6,FALSE))))))))))))))))</f>
        <v>#REF!</v>
      </c>
      <c r="D378" s="74" t="e">
        <f>ROUND(VLOOKUP(A378,#REF!,8,FALSE),2)</f>
        <v>#REF!</v>
      </c>
      <c r="E378" s="74" t="e">
        <f>IF(LEFT(G378,3)="ARQ",VLOOKUP(VALUE(RIGHT(G378,3)),#REF!,9,FALSE),IF(LEFT(G378,3)="INS",VLOOKUP(VALUE(RIGHT(G378,3)),#REF!,9,FALSE),IF(LEFT(G378,3)="SCE",VLOOKUP(VALUE(RIGHT(G378,3)),#REF!,9,FALSE),IF(LEFT(G378,3)="EST",VLOOKUP(VALUE(RIGHT(G378,3)),#REF!,9,FALSE),IF(LEFT(G378,3)="HID",VLOOKUP(VALUE(RIGHT(G378,3)),#REF!,9,FALSE),IF(LEFT(G378,3)="INC",VLOOKUP(VALUE(RIGHT(G378,3)),#REF!,9,FALSE),IF(LEFT(G378,3)="ELE",VLOOKUP(VALUE(RIGHT(G378,3)),#REF!,9,FALSE),IF(LEFT(G378,3)="CAB",VLOOKUP(VALUE(RIGHT(G378,3)),'ADM-COMP'!B:J,9,FALSE),IF(LEFT(G378,3)="SEG",VLOOKUP(VALUE(RIGHT(G378,3)),#REF!,9,FALSE),IF(LEFT(G378,3)="CLI",VLOOKUP(VALUE(RIGHT(G378,3)),#REF!,9,FALSE),IF(LEFT(G378,4)="IMPL",VLOOKUP(VALUE(RIGHT(G378,3)),#REF!,9,FALSE),IF(LEFT(G378,4)="SPDA",VLOOKUP(VALUE(RIGHT(G378,3)),'SPDA-COMP'!B:J,9,FALSE),IF(LEFT(G378,4)="SDAI",VLOOKUP(VALUE(RIGHT(G378,3)),#REF!,9,FALSE),IF(LEFT(G378,5)="IMPER",VLOOKUP(VALUE(RIGHT(G378,3)),#REF!,9,FALSE),IF(LEFT(G378,5)="LABOR",VLOOKUP(VALUE(RIGHT(G378,6)),#REF!,4,FALSE))))))))))))))))</f>
        <v>#REF!</v>
      </c>
      <c r="F378" s="31" t="e">
        <f t="shared" si="5"/>
        <v>#REF!</v>
      </c>
      <c r="G378" s="152" t="s">
        <v>1288</v>
      </c>
      <c r="H378" s="61"/>
    </row>
    <row r="379" spans="1:8" s="62" customFormat="1">
      <c r="A379" s="37" t="s">
        <v>1379</v>
      </c>
      <c r="B379" s="29" t="e">
        <f>IF(LEFT(G379,3)="ARQ",VLOOKUP(VALUE(RIGHT(G379,3)),#REF!,4,FALSE),IF(LEFT(G379,3)="SCI",VLOOKUP(VALUE(RIGHT(G379,3)),#REF!,4,FALSE),IF(LEFT(G379,3)="SCE",VLOOKUP(VALUE(RIGHT(G379,3)),#REF!,4,FALSE),IF(LEFT(G379,3)="EST",VLOOKUP(VALUE(RIGHT(G379,3)),#REF!,4,FALSE),IF(LEFT(G379,3)="HID",VLOOKUP(VALUE(RIGHT(G379,3)),#REF!,4,FALSE),IF(LEFT(G379,3)="INC",VLOOKUP(VALUE(RIGHT(G379,3)),#REF!,4,FALSE),IF(LEFT(G379,3)="ELE",VLOOKUP(VALUE(RIGHT(G379,3)),#REF!,4,FALSE),IF(LEFT(G379,3)="CAB",VLOOKUP(VALUE(RIGHT(G379,3)),'ADM-COMP'!B:J,4,FALSE),IF(LEFT(G379,3)="SEG",VLOOKUP(VALUE(RIGHT(G379,3)),#REF!,4,FALSE),IF(LEFT(G379,3)="CLI",VLOOKUP(VALUE(RIGHT(G379,3)),#REF!,4,FALSE),IF(LEFT(G379,4)="IMPL",VLOOKUP(VALUE(RIGHT(G379,3)),#REF!,4,FALSE),IF(LEFT(G379,4)="SPDA",VLOOKUP(VALUE(RIGHT(G379,3)),'SPDA-COMP'!B:J,4,FALSE),IF(LEFT(G379,4)="SDAI",VLOOKUP(VALUE(RIGHT(G379,3)),#REF!,4,FALSE),IF(LEFT(G379,5)="IMPER",VLOOKUP(VALUE(RIGHT(G379,3)),#REF!,4,FALSE),IF(LEFT(G379,5)="LABOR",VLOOKUP(VALUE(RIGHT(G379,6)),#REF!,5,FALSE))))))))))))))))</f>
        <v>#REF!</v>
      </c>
      <c r="C379" s="30" t="e">
        <f>IF(LEFT(G379,3)="ARQ",VLOOKUP(VALUE(RIGHT(G379,3)),#REF!,5,FALSE),IF(LEFT(G379,3)="SCI",VLOOKUP(VALUE(RIGHT(G379,3)),#REF!,5,FALSE),IF(LEFT(G379,3)="SCE",VLOOKUP(VALUE(RIGHT(G379,3)),#REF!,5,FALSE),IF(LEFT(G379,3)="EST",VLOOKUP(VALUE(RIGHT(G379,3)),#REF!,5,FALSE),IF(LEFT(G379,3)="HID",VLOOKUP(VALUE(RIGHT(G379,3)),#REF!,5,FALSE),IF(LEFT(G379,3)="INC",VLOOKUP(VALUE(RIGHT(G379,3)),#REF!,5,FALSE),IF(LEFT(G379,3)="ELE",VLOOKUP(VALUE(RIGHT(G379,3)),#REF!,5,FALSE),IF(LEFT(G379,3)="CAB",VLOOKUP(VALUE(RIGHT(G379,3)),'ADM-COMP'!B:J,5,FALSE),IF(LEFT(G379,3)="SEG",VLOOKUP(VALUE(RIGHT(G379,3)),#REF!,5,FALSE),IF(LEFT(G379,3)="CLI",VLOOKUP(VALUE(RIGHT(G379,3)),#REF!,5,FALSE),IF(LEFT(G379,4)="IMPL",VLOOKUP(VALUE(RIGHT(G379,3)),#REF!,5,FALSE),IF(LEFT(G379,4)="SPDA",VLOOKUP(VALUE(RIGHT(G379,3)),'SPDA-COMP'!B:J,5,FALSE),IF(LEFT(G379,4)="SDAI",VLOOKUP(VALUE(RIGHT(G379,3)),#REF!,5,FALSE),IF(LEFT(G379,5)="IMPER",VLOOKUP(VALUE(RIGHT(G379,3)),#REF!,5,FALSE),IF(LEFT(G379,5)="LABOR",VLOOKUP(VALUE(RIGHT(G379,6)),#REF!,6,FALSE))))))))))))))))</f>
        <v>#REF!</v>
      </c>
      <c r="D379" s="74" t="e">
        <f>ROUND(VLOOKUP(A379,#REF!,8,FALSE),2)</f>
        <v>#REF!</v>
      </c>
      <c r="E379" s="74" t="e">
        <f>IF(LEFT(G379,3)="ARQ",VLOOKUP(VALUE(RIGHT(G379,3)),#REF!,9,FALSE),IF(LEFT(G379,3)="SCI",VLOOKUP(VALUE(RIGHT(G379,3)),#REF!,9,FALSE),IF(LEFT(G379,3)="SCE",VLOOKUP(VALUE(RIGHT(G379,3)),#REF!,9,FALSE),IF(LEFT(G379,3)="EST",VLOOKUP(VALUE(RIGHT(G379,3)),#REF!,9,FALSE),IF(LEFT(G379,3)="HID",VLOOKUP(VALUE(RIGHT(G379,3)),#REF!,9,FALSE),IF(LEFT(G379,3)="INC",VLOOKUP(VALUE(RIGHT(G379,3)),#REF!,9,FALSE),IF(LEFT(G379,3)="ELE",VLOOKUP(VALUE(RIGHT(G379,3)),#REF!,9,FALSE),IF(LEFT(G379,3)="CAB",VLOOKUP(VALUE(RIGHT(G379,3)),'ADM-COMP'!B:J,9,FALSE),IF(LEFT(G379,3)="SEG",VLOOKUP(VALUE(RIGHT(G379,3)),#REF!,9,FALSE),IF(LEFT(G379,3)="CLI",VLOOKUP(VALUE(RIGHT(G379,3)),#REF!,9,FALSE),IF(LEFT(G379,4)="IMPL",VLOOKUP(VALUE(RIGHT(G379,3)),#REF!,9,FALSE),IF(LEFT(G379,4)="SPDA",VLOOKUP(VALUE(RIGHT(G379,3)),'SPDA-COMP'!B:J,9,FALSE),IF(LEFT(G379,4)="SDAI",VLOOKUP(VALUE(RIGHT(G379,3)),#REF!,9,FALSE),IF(LEFT(G379,5)="IMPER",VLOOKUP(VALUE(RIGHT(G379,3)),#REF!,9,FALSE),IF(LEFT(G379,5)="LABOR",VLOOKUP(VALUE(RIGHT(G379,6)),#REF!,4,FALSE))))))))))))))))</f>
        <v>#REF!</v>
      </c>
      <c r="F379" s="31" t="e">
        <f t="shared" si="5"/>
        <v>#REF!</v>
      </c>
      <c r="G379" s="152" t="s">
        <v>1382</v>
      </c>
      <c r="H379" s="61"/>
    </row>
    <row r="380" spans="1:8" s="62" customFormat="1">
      <c r="A380" s="83" t="s">
        <v>595</v>
      </c>
      <c r="B380" s="29" t="e">
        <f>IF(LEFT(G380,3)="ARQ",VLOOKUP(VALUE(RIGHT(G380,3)),#REF!,4,FALSE),IF(LEFT(G380,3)="SCI",VLOOKUP(VALUE(RIGHT(G380,3)),'ADM-COMP'!B:J,4,FALSE),IF(LEFT(G380,3)="SCE",VLOOKUP(VALUE(RIGHT(G380,3)),#REF!,4,FALSE),IF(LEFT(G380,3)="EST",VLOOKUP(VALUE(RIGHT(G380,3)),#REF!,4,FALSE),IF(LEFT(G380,3)="HID",VLOOKUP(VALUE(RIGHT(G380,3)),#REF!,4,FALSE),IF(LEFT(G380,3)="INC",VLOOKUP(VALUE(RIGHT(G380,3)),#REF!,4,FALSE),IF(LEFT(G380,3)="ELE",VLOOKUP(VALUE(RIGHT(G380,3)),#REF!,4,FALSE),IF(LEFT(G380,3)="CAB",VLOOKUP(VALUE(RIGHT(G380,3)),#REF!,4,FALSE),IF(LEFT(G380,3)="SEG",VLOOKUP(VALUE(RIGHT(G380,3)),#REF!,4,FALSE),IF(LEFT(G380,3)="CLI",VLOOKUP(VALUE(RIGHT(G380,3)),#REF!,4,FALSE),IF(LEFT(G380,4)="IMPL",VLOOKUP(VALUE(RIGHT(G380,3)),#REF!,4,FALSE),IF(LEFT(G380,4)="SPDA",VLOOKUP(VALUE(RIGHT(G380,3)),'SPDA-COMP'!B:J,4,FALSE),IF(LEFT(G380,4)="SDAI",VLOOKUP(VALUE(RIGHT(G380,3)),#REF!,4,FALSE),IF(LEFT(G380,5)="CHENF",VLOOKUP(VALUE(RIGHT(G380,3)),#REF!,4,FALSE),IF(LEFT(G380,5)="IMPER",VLOOKUP(VALUE(RIGHT(G380,3)),#REF!,4,FALSE),IF(LEFT(G380,5)="LABOR",VLOOKUP(VALUE(RIGHT(G380,6)),#REF!,5,FALSE)))))))))))))))))</f>
        <v>#REF!</v>
      </c>
      <c r="C380" s="30" t="e">
        <f>IF(LEFT(G380,3)="ARQ",VLOOKUP(VALUE(RIGHT(G380,3)),#REF!,5,FALSE),IF(LEFT(G380,3)="SCI",VLOOKUP(VALUE(RIGHT(G380,3)),'ADM-COMP'!B:J,5,FALSE),IF(LEFT(G380,3)="SCE",VLOOKUP(VALUE(RIGHT(G380,3)),#REF!,5,FALSE),IF(LEFT(G380,3)="EST",VLOOKUP(VALUE(RIGHT(G380,3)),#REF!,5,FALSE),IF(LEFT(G380,3)="HID",VLOOKUP(VALUE(RIGHT(G380,3)),#REF!,5,FALSE),IF(LEFT(G380,3)="INC",VLOOKUP(VALUE(RIGHT(G380,3)),#REF!,5,FALSE),IF(LEFT(G380,3)="ELE",VLOOKUP(VALUE(RIGHT(G380,3)),#REF!,5,FALSE),IF(LEFT(G380,3)="CAB",VLOOKUP(VALUE(RIGHT(G380,3)),#REF!,5,FALSE),IF(LEFT(G380,3)="SEG",VLOOKUP(VALUE(RIGHT(G380,3)),#REF!,5,FALSE),IF(LEFT(G380,3)="CLI",VLOOKUP(VALUE(RIGHT(G380,3)),#REF!,5,FALSE),IF(LEFT(G380,4)="IMPL",VLOOKUP(VALUE(RIGHT(G380,3)),#REF!,5,FALSE),IF(LEFT(G380,4)="SPDA",VLOOKUP(VALUE(RIGHT(G380,3)),'SPDA-COMP'!B:J,5,FALSE),IF(LEFT(G380,4)="SDAI",VLOOKUP(VALUE(RIGHT(G380,3)),#REF!,5,FALSE),IF(LEFT(G380,5)="CHENF",VLOOKUP(VALUE(RIGHT(G380,3)),#REF!,5,FALSE),IF(LEFT(G380,5)="IMPER",VLOOKUP(VALUE(RIGHT(G380,3)),#REF!,5,FALSE),IF(LEFT(G380,5)="LABOR",VLOOKUP(VALUE(RIGHT(G380,6)),#REF!,6,FALSE)))))))))))))))))</f>
        <v>#REF!</v>
      </c>
      <c r="D380" s="74" t="e">
        <f>ROUND(VLOOKUP(A380,#REF!,8,FALSE),2)</f>
        <v>#REF!</v>
      </c>
      <c r="E380" s="74" t="e">
        <f>IF(LEFT(G380,3)="ARQ",VLOOKUP(VALUE(RIGHT(G380,3)),#REF!,9,FALSE),IF(LEFT(G380,3)="SCI",VLOOKUP(VALUE(RIGHT(G380,3)),'ADM-COMP'!B:J,9,FALSE),IF(LEFT(G380,3)="SCE",VLOOKUP(VALUE(RIGHT(G380,3)),#REF!,9,FALSE),IF(LEFT(G380,3)="EST",VLOOKUP(VALUE(RIGHT(G380,3)),#REF!,9,FALSE),IF(LEFT(G380,3)="HID",VLOOKUP(VALUE(RIGHT(G380,3)),#REF!,9,FALSE),IF(LEFT(G380,3)="INC",VLOOKUP(VALUE(RIGHT(G380,3)),#REF!,9,FALSE),IF(LEFT(G380,3)="ELE",VLOOKUP(VALUE(RIGHT(G380,3)),#REF!,9,FALSE),IF(LEFT(G380,3)="CAB",VLOOKUP(VALUE(RIGHT(G380,3)),#REF!,9,FALSE),IF(LEFT(G380,3)="SEG",VLOOKUP(VALUE(RIGHT(G380,3)),#REF!,9,FALSE),IF(LEFT(G380,3)="CLI",VLOOKUP(VALUE(RIGHT(G380,3)),#REF!,9,FALSE),IF(LEFT(G380,4)="IMPL",VLOOKUP(VALUE(RIGHT(G380,3)),#REF!,9,FALSE),IF(LEFT(G380,4)="SPDA",VLOOKUP(VALUE(RIGHT(G380,3)),'SPDA-COMP'!B:J,9,FALSE),IF(LEFT(G380,4)="SDAI",VLOOKUP(VALUE(RIGHT(G380,3)),#REF!,9,FALSE),IF(LEFT(G380,5)="CHENF",VLOOKUP(VALUE(RIGHT(G380,3)),#REF!,9,FALSE),IF(LEFT(G380,5)="IMPER",VLOOKUP(VALUE(RIGHT(G380,3)),#REF!,9,FALSE),IF(LEFT(G380,5)="LABOR",VLOOKUP(VALUE(RIGHT(G380,6)),#REF!,4,FALSE)))))))))))))))))</f>
        <v>#REF!</v>
      </c>
      <c r="F380" s="31" t="e">
        <f t="shared" si="5"/>
        <v>#REF!</v>
      </c>
      <c r="G380" s="84" t="s">
        <v>604</v>
      </c>
      <c r="H380" s="61"/>
    </row>
    <row r="381" spans="1:8" s="62" customFormat="1" ht="38.25">
      <c r="A381" s="100" t="s">
        <v>1140</v>
      </c>
      <c r="B381" s="29" t="e">
        <f>IF(LEFT(G381,3)="ARQ",VLOOKUP(VALUE(RIGHT(G381,3)),#REF!,4,FALSE),IF(LEFT(G381,3)="SCI",VLOOKUP(VALUE(RIGHT(G381,3)),#REF!,4,FALSE),IF(LEFT(G381,3)="SCE",VLOOKUP(VALUE(RIGHT(G381,3)),#REF!,4,FALSE),IF(LEFT(G381,3)="EST",VLOOKUP(VALUE(RIGHT(G381,3)),#REF!,4,FALSE),IF(LEFT(G381,3)="HID",VLOOKUP(VALUE(RIGHT(G381,3)),#REF!,4,FALSE),IF(LEFT(G381,3)="INC",VLOOKUP(VALUE(RIGHT(G381,3)),#REF!,4,FALSE),IF(LEFT(G381,3)="ELE",VLOOKUP(VALUE(RIGHT(G381,3)),#REF!,4,FALSE),IF(LEFT(G381,3)="CAB",VLOOKUP(VALUE(RIGHT(G381,3)),'ADM-COMP'!B:J,4,FALSE),IF(LEFT(G381,3)="SEG",VLOOKUP(VALUE(RIGHT(G381,3)),#REF!,4,FALSE),IF(LEFT(G381,3)="CLI",VLOOKUP(VALUE(RIGHT(G381,3)),#REF!,4,FALSE),IF(LEFT(G381,4)="IMPL",VLOOKUP(VALUE(RIGHT(G381,3)),#REF!,4,FALSE),IF(LEFT(G381,4)="SPDA",VLOOKUP(VALUE(RIGHT(G381,3)),'SPDA-COMP'!B:J,4,FALSE),IF(LEFT(G381,4)="SDAI",VLOOKUP(VALUE(RIGHT(G381,3)),#REF!,4,FALSE),IF(LEFT(G381,5)="IMPER",VLOOKUP(VALUE(RIGHT(G381,3)),#REF!,4,FALSE),IF(LEFT(G381,5)="LABOR",VLOOKUP(VALUE(RIGHT(G381,6)),#REF!,5,FALSE))))))))))))))))</f>
        <v>#REF!</v>
      </c>
      <c r="C381" s="30" t="e">
        <f>IF(LEFT(G381,3)="ARQ",VLOOKUP(VALUE(RIGHT(G381,3)),#REF!,5,FALSE),IF(LEFT(G381,3)="SCI",VLOOKUP(VALUE(RIGHT(G381,3)),#REF!,5,FALSE),IF(LEFT(G381,3)="SCE",VLOOKUP(VALUE(RIGHT(G381,3)),#REF!,5,FALSE),IF(LEFT(G381,3)="EST",VLOOKUP(VALUE(RIGHT(G381,3)),#REF!,5,FALSE),IF(LEFT(G381,3)="HID",VLOOKUP(VALUE(RIGHT(G381,3)),#REF!,5,FALSE),IF(LEFT(G381,3)="INC",VLOOKUP(VALUE(RIGHT(G381,3)),#REF!,5,FALSE),IF(LEFT(G381,3)="ELE",VLOOKUP(VALUE(RIGHT(G381,3)),#REF!,5,FALSE),IF(LEFT(G381,3)="CAB",VLOOKUP(VALUE(RIGHT(G381,3)),'ADM-COMP'!B:J,5,FALSE),IF(LEFT(G381,3)="SEG",VLOOKUP(VALUE(RIGHT(G381,3)),#REF!,5,FALSE),IF(LEFT(G381,3)="CLI",VLOOKUP(VALUE(RIGHT(G381,3)),#REF!,5,FALSE),IF(LEFT(G381,4)="IMPL",VLOOKUP(VALUE(RIGHT(G381,3)),#REF!,5,FALSE),IF(LEFT(G381,4)="SPDA",VLOOKUP(VALUE(RIGHT(G381,3)),'SPDA-COMP'!B:J,5,FALSE),IF(LEFT(G381,4)="SDAI",VLOOKUP(VALUE(RIGHT(G381,3)),#REF!,5,FALSE),IF(LEFT(G381,5)="IMPER",VLOOKUP(VALUE(RIGHT(G381,3)),#REF!,5,FALSE),IF(LEFT(G381,5)="LABOR",VLOOKUP(VALUE(RIGHT(G381,6)),#REF!,6,FALSE))))))))))))))))</f>
        <v>#REF!</v>
      </c>
      <c r="D381" s="74" t="e">
        <f>ROUND(VLOOKUP(A381,#REF!,8,FALSE),2)</f>
        <v>#REF!</v>
      </c>
      <c r="E381" s="74" t="e">
        <f>IF(LEFT(G381,3)="ARQ",VLOOKUP(VALUE(RIGHT(G381,3)),#REF!,9,FALSE),IF(LEFT(G381,3)="SCI",VLOOKUP(VALUE(RIGHT(G381,3)),#REF!,9,FALSE),IF(LEFT(G381,3)="SCE",VLOOKUP(VALUE(RIGHT(G381,3)),#REF!,9,FALSE),IF(LEFT(G381,3)="EST",VLOOKUP(VALUE(RIGHT(G381,3)),#REF!,9,FALSE),IF(LEFT(G381,3)="HID",VLOOKUP(VALUE(RIGHT(G381,3)),#REF!,9,FALSE),IF(LEFT(G381,3)="INC",VLOOKUP(VALUE(RIGHT(G381,3)),#REF!,9,FALSE),IF(LEFT(G381,3)="ELE",VLOOKUP(VALUE(RIGHT(G381,3)),#REF!,9,FALSE),IF(LEFT(G381,3)="CAB",VLOOKUP(VALUE(RIGHT(G381,3)),'ADM-COMP'!B:J,9,FALSE),IF(LEFT(G381,3)="SEG",VLOOKUP(VALUE(RIGHT(G381,3)),#REF!,9,FALSE),IF(LEFT(G381,3)="CLI",VLOOKUP(VALUE(RIGHT(G381,3)),#REF!,9,FALSE),IF(LEFT(G381,4)="IMPL",VLOOKUP(VALUE(RIGHT(G381,3)),#REF!,9,FALSE),IF(LEFT(G381,4)="SPDA",VLOOKUP(VALUE(RIGHT(G381,3)),'SPDA-COMP'!B:J,9,FALSE),IF(LEFT(G381,4)="SDAI",VLOOKUP(VALUE(RIGHT(G381,3)),#REF!,9,FALSE),IF(LEFT(G381,5)="IMPER",VLOOKUP(VALUE(RIGHT(G381,3)),#REF!,9,FALSE),IF(LEFT(G381,5)="LABOR",VLOOKUP(VALUE(RIGHT(G381,6)),#REF!,4,FALSE))))))))))))))))</f>
        <v>#REF!</v>
      </c>
      <c r="F381" s="31" t="e">
        <f t="shared" si="5"/>
        <v>#REF!</v>
      </c>
      <c r="G381" s="152" t="s">
        <v>1168</v>
      </c>
      <c r="H381" s="61"/>
    </row>
    <row r="382" spans="1:8" s="62" customFormat="1">
      <c r="A382" s="100" t="s">
        <v>1163</v>
      </c>
      <c r="B382" s="29" t="e">
        <f>IF(LEFT(G382,3)="ARQ",VLOOKUP(VALUE(RIGHT(G382,3)),#REF!,4,FALSE),IF(LEFT(G382,3)="SCI",VLOOKUP(VALUE(RIGHT(G382,3)),#REF!,4,FALSE),IF(LEFT(G382,3)="SCE",VLOOKUP(VALUE(RIGHT(G382,3)),#REF!,4,FALSE),IF(LEFT(G382,3)="EST",VLOOKUP(VALUE(RIGHT(G382,3)),#REF!,4,FALSE),IF(LEFT(G382,3)="HID",VLOOKUP(VALUE(RIGHT(G382,3)),#REF!,4,FALSE),IF(LEFT(G382,3)="INC",VLOOKUP(VALUE(RIGHT(G382,3)),#REF!,4,FALSE),IF(LEFT(G382,3)="ELE",VLOOKUP(VALUE(RIGHT(G382,3)),#REF!,4,FALSE),IF(LEFT(G382,3)="CAB",VLOOKUP(VALUE(RIGHT(G382,3)),'ADM-COMP'!B:J,4,FALSE),IF(LEFT(G382,3)="SEG",VLOOKUP(VALUE(RIGHT(G382,3)),#REF!,4,FALSE),IF(LEFT(G382,3)="CLI",VLOOKUP(VALUE(RIGHT(G382,3)),#REF!,4,FALSE),IF(LEFT(G382,4)="IMPL",VLOOKUP(VALUE(RIGHT(G382,3)),#REF!,4,FALSE),IF(LEFT(G382,4)="SPDA",VLOOKUP(VALUE(RIGHT(G382,3)),'SPDA-COMP'!B:J,4,FALSE),IF(LEFT(G382,4)="SDAI",VLOOKUP(VALUE(RIGHT(G382,3)),#REF!,4,FALSE),IF(LEFT(G382,5)="IMPER",VLOOKUP(VALUE(RIGHT(G382,3)),#REF!,4,FALSE),IF(LEFT(G382,5)="LABOR",VLOOKUP(VALUE(RIGHT(G382,6)),#REF!,5,FALSE))))))))))))))))</f>
        <v>#REF!</v>
      </c>
      <c r="C382" s="30" t="e">
        <f>IF(LEFT(G382,3)="ARQ",VLOOKUP(VALUE(RIGHT(G382,3)),#REF!,5,FALSE),IF(LEFT(G382,3)="SCI",VLOOKUP(VALUE(RIGHT(G382,3)),#REF!,5,FALSE),IF(LEFT(G382,3)="SCE",VLOOKUP(VALUE(RIGHT(G382,3)),#REF!,5,FALSE),IF(LEFT(G382,3)="EST",VLOOKUP(VALUE(RIGHT(G382,3)),#REF!,5,FALSE),IF(LEFT(G382,3)="HID",VLOOKUP(VALUE(RIGHT(G382,3)),#REF!,5,FALSE),IF(LEFT(G382,3)="INC",VLOOKUP(VALUE(RIGHT(G382,3)),#REF!,5,FALSE),IF(LEFT(G382,3)="ELE",VLOOKUP(VALUE(RIGHT(G382,3)),#REF!,5,FALSE),IF(LEFT(G382,3)="CAB",VLOOKUP(VALUE(RIGHT(G382,3)),'ADM-COMP'!B:J,5,FALSE),IF(LEFT(G382,3)="SEG",VLOOKUP(VALUE(RIGHT(G382,3)),#REF!,5,FALSE),IF(LEFT(G382,3)="CLI",VLOOKUP(VALUE(RIGHT(G382,3)),#REF!,5,FALSE),IF(LEFT(G382,4)="IMPL",VLOOKUP(VALUE(RIGHT(G382,3)),#REF!,5,FALSE),IF(LEFT(G382,4)="SPDA",VLOOKUP(VALUE(RIGHT(G382,3)),'SPDA-COMP'!B:J,5,FALSE),IF(LEFT(G382,4)="SDAI",VLOOKUP(VALUE(RIGHT(G382,3)),#REF!,5,FALSE),IF(LEFT(G382,5)="IMPER",VLOOKUP(VALUE(RIGHT(G382,3)),#REF!,5,FALSE),IF(LEFT(G382,5)="LABOR",VLOOKUP(VALUE(RIGHT(G382,6)),#REF!,6,FALSE))))))))))))))))</f>
        <v>#REF!</v>
      </c>
      <c r="D382" s="74" t="e">
        <f>ROUND(VLOOKUP(A382,#REF!,8,FALSE),2)</f>
        <v>#REF!</v>
      </c>
      <c r="E382" s="74" t="e">
        <f>IF(LEFT(G382,3)="ARQ",VLOOKUP(VALUE(RIGHT(G382,3)),#REF!,9,FALSE),IF(LEFT(G382,3)="SCI",VLOOKUP(VALUE(RIGHT(G382,3)),#REF!,9,FALSE),IF(LEFT(G382,3)="SCE",VLOOKUP(VALUE(RIGHT(G382,3)),#REF!,9,FALSE),IF(LEFT(G382,3)="EST",VLOOKUP(VALUE(RIGHT(G382,3)),#REF!,9,FALSE),IF(LEFT(G382,3)="HID",VLOOKUP(VALUE(RIGHT(G382,3)),#REF!,9,FALSE),IF(LEFT(G382,3)="INC",VLOOKUP(VALUE(RIGHT(G382,3)),#REF!,9,FALSE),IF(LEFT(G382,3)="ELE",VLOOKUP(VALUE(RIGHT(G382,3)),#REF!,9,FALSE),IF(LEFT(G382,3)="CAB",VLOOKUP(VALUE(RIGHT(G382,3)),'ADM-COMP'!B:J,9,FALSE),IF(LEFT(G382,3)="SEG",VLOOKUP(VALUE(RIGHT(G382,3)),#REF!,9,FALSE),IF(LEFT(G382,3)="CLI",VLOOKUP(VALUE(RIGHT(G382,3)),#REF!,9,FALSE),IF(LEFT(G382,4)="IMPL",VLOOKUP(VALUE(RIGHT(G382,3)),#REF!,9,FALSE),IF(LEFT(G382,4)="SPDA",VLOOKUP(VALUE(RIGHT(G382,3)),'SPDA-COMP'!B:J,9,FALSE),IF(LEFT(G382,4)="SDAI",VLOOKUP(VALUE(RIGHT(G382,3)),#REF!,9,FALSE),IF(LEFT(G382,5)="IMPER",VLOOKUP(VALUE(RIGHT(G382,3)),#REF!,9,FALSE),IF(LEFT(G382,5)="LABOR",VLOOKUP(VALUE(RIGHT(G382,6)),#REF!,4,FALSE))))))))))))))))</f>
        <v>#REF!</v>
      </c>
      <c r="F382" s="31" t="e">
        <f t="shared" si="5"/>
        <v>#REF!</v>
      </c>
      <c r="G382" s="152" t="s">
        <v>1191</v>
      </c>
      <c r="H382" s="61"/>
    </row>
    <row r="383" spans="1:8" s="62" customFormat="1" ht="25.5">
      <c r="A383" s="37" t="s">
        <v>386</v>
      </c>
      <c r="B383" s="29" t="e">
        <f>IF(LEFT(G383,3)="ARQ",VLOOKUP(VALUE(RIGHT(G383,3)),#REF!,4,FALSE),IF(LEFT(G383,3)="SCI",VLOOKUP(VALUE(RIGHT(G383,3)),#REF!,4,FALSE),IF(LEFT(G383,3)="SCE",VLOOKUP(VALUE(RIGHT(G383,3)),#REF!,4,FALSE),IF(LEFT(G383,3)="EST",VLOOKUP(VALUE(RIGHT(G383,3)),#REF!,4,FALSE),IF(LEFT(G383,3)="HID",VLOOKUP(VALUE(RIGHT(G383,3)),#REF!,4,FALSE),IF(LEFT(G383,3)="INC",VLOOKUP(VALUE(RIGHT(G383,3)),#REF!,4,FALSE),IF(LEFT(G383,3)="ELE",VLOOKUP(VALUE(RIGHT(G383,3)),#REF!,4,FALSE),IF(LEFT(G383,3)="CAB",VLOOKUP(VALUE(RIGHT(G383,3)),'ADM-COMP'!B:J,4,FALSE),IF(LEFT(G383,3)="SEG",VLOOKUP(VALUE(RIGHT(G383,3)),#REF!,4,FALSE),IF(LEFT(G383,3)="CLI",VLOOKUP(VALUE(RIGHT(G383,3)),#REF!,4,FALSE),IF(LEFT(G383,4)="IMPL",VLOOKUP(VALUE(RIGHT(G383,3)),#REF!,4,FALSE),IF(LEFT(G383,4)="SPDA",VLOOKUP(VALUE(RIGHT(G383,3)),'SPDA-COMP'!B:J,4,FALSE),IF(LEFT(G383,4)="SDAI",VLOOKUP(VALUE(RIGHT(G383,3)),#REF!,4,FALSE),IF(LEFT(G383,5)="IMPER",VLOOKUP(VALUE(RIGHT(G383,3)),#REF!,4,FALSE),IF(LEFT(G383,5)="LABOR",VLOOKUP(VALUE(RIGHT(G383,6)),#REF!,5,FALSE))))))))))))))))</f>
        <v>#REF!</v>
      </c>
      <c r="C383" s="30" t="e">
        <f>IF(LEFT(G383,3)="ARQ",VLOOKUP(VALUE(RIGHT(G383,3)),#REF!,5,FALSE),IF(LEFT(G383,3)="INS",VLOOKUP(VALUE(RIGHT(G383,3)),#REF!,5,FALSE),IF(LEFT(G383,3)="SCE",VLOOKUP(VALUE(RIGHT(G383,3)),#REF!,5,FALSE),IF(LEFT(G383,3)="EST",VLOOKUP(VALUE(RIGHT(G383,3)),#REF!,5,FALSE),IF(LEFT(G383,3)="HID",VLOOKUP(VALUE(RIGHT(G383,3)),#REF!,5,FALSE),IF(LEFT(G383,3)="INC",VLOOKUP(VALUE(RIGHT(G383,3)),#REF!,5,FALSE),IF(LEFT(G383,3)="ELE",VLOOKUP(VALUE(RIGHT(G383,3)),#REF!,5,FALSE),IF(LEFT(G383,3)="CAB",VLOOKUP(VALUE(RIGHT(G383,3)),'ADM-COMP'!B:J,5,FALSE),IF(LEFT(G383,3)="SEG",VLOOKUP(VALUE(RIGHT(G383,3)),#REF!,5,FALSE),IF(LEFT(G383,3)="CLI",VLOOKUP(VALUE(RIGHT(G383,3)),#REF!,5,FALSE),IF(LEFT(G383,4)="IMPL",VLOOKUP(VALUE(RIGHT(G383,3)),#REF!,5,FALSE),IF(LEFT(G383,4)="SPDA",VLOOKUP(VALUE(RIGHT(G383,3)),'SPDA-COMP'!B:J,5,FALSE),IF(LEFT(G383,4)="SDAI",VLOOKUP(VALUE(RIGHT(G383,3)),#REF!,5,FALSE),IF(LEFT(G383,5)="IMPER",VLOOKUP(VALUE(RIGHT(G383,3)),#REF!,5,FALSE),IF(LEFT(G383,5)="LABOR",VLOOKUP(VALUE(RIGHT(G383,6)),#REF!,6,FALSE))))))))))))))))</f>
        <v>#REF!</v>
      </c>
      <c r="D383" s="74" t="e">
        <f>ROUND(VLOOKUP(A383,#REF!,8,FALSE),2)</f>
        <v>#REF!</v>
      </c>
      <c r="E383" s="74" t="e">
        <f>IF(LEFT(G383,3)="ARQ",VLOOKUP(VALUE(RIGHT(G383,3)),#REF!,9,FALSE),IF(LEFT(G383,3)="INS",VLOOKUP(VALUE(RIGHT(G383,3)),#REF!,9,FALSE),IF(LEFT(G383,3)="SCE",VLOOKUP(VALUE(RIGHT(G383,3)),#REF!,9,FALSE),IF(LEFT(G383,3)="EST",VLOOKUP(VALUE(RIGHT(G383,3)),#REF!,9,FALSE),IF(LEFT(G383,3)="HID",VLOOKUP(VALUE(RIGHT(G383,3)),#REF!,9,FALSE),IF(LEFT(G383,3)="INC",VLOOKUP(VALUE(RIGHT(G383,3)),#REF!,9,FALSE),IF(LEFT(G383,3)="ELE",VLOOKUP(VALUE(RIGHT(G383,3)),#REF!,9,FALSE),IF(LEFT(G383,3)="CAB",VLOOKUP(VALUE(RIGHT(G383,3)),'ADM-COMP'!B:J,9,FALSE),IF(LEFT(G383,3)="SEG",VLOOKUP(VALUE(RIGHT(G383,3)),#REF!,9,FALSE),IF(LEFT(G383,3)="CLI",VLOOKUP(VALUE(RIGHT(G383,3)),#REF!,9,FALSE),IF(LEFT(G383,4)="IMPL",VLOOKUP(VALUE(RIGHT(G383,3)),#REF!,9,FALSE),IF(LEFT(G383,4)="SPDA",VLOOKUP(VALUE(RIGHT(G383,3)),'SPDA-COMP'!B:J,9,FALSE),IF(LEFT(G383,4)="SDAI",VLOOKUP(VALUE(RIGHT(G383,3)),#REF!,9,FALSE),IF(LEFT(G383,5)="IMPER",VLOOKUP(VALUE(RIGHT(G383,3)),#REF!,9,FALSE),IF(LEFT(G383,5)="LABOR",VLOOKUP(VALUE(RIGHT(G383,6)),#REF!,4,FALSE))))))))))))))))</f>
        <v>#REF!</v>
      </c>
      <c r="F383" s="31" t="e">
        <f t="shared" si="5"/>
        <v>#REF!</v>
      </c>
      <c r="G383" s="152" t="s">
        <v>1304</v>
      </c>
      <c r="H383" s="61"/>
    </row>
    <row r="384" spans="1:8" s="62" customFormat="1" ht="25.5">
      <c r="A384" s="37" t="s">
        <v>1227</v>
      </c>
      <c r="B384" s="29" t="e">
        <f>IF(LEFT(G384,3)="ARQ",VLOOKUP(VALUE(RIGHT(G384,3)),#REF!,4,FALSE),IF(LEFT(G384,3)="SCI",VLOOKUP(VALUE(RIGHT(G384,3)),#REF!,4,FALSE),IF(LEFT(G384,3)="SCE",VLOOKUP(VALUE(RIGHT(G384,3)),#REF!,4,FALSE),IF(LEFT(G384,3)="EST",VLOOKUP(VALUE(RIGHT(G384,3)),#REF!,4,FALSE),IF(LEFT(G384,3)="HID",VLOOKUP(VALUE(RIGHT(G384,3)),#REF!,4,FALSE),IF(LEFT(G384,3)="INC",VLOOKUP(VALUE(RIGHT(G384,3)),#REF!,4,FALSE),IF(LEFT(G384,3)="ELE",VLOOKUP(VALUE(RIGHT(G384,3)),#REF!,4,FALSE),IF(LEFT(G384,3)="CAB",VLOOKUP(VALUE(RIGHT(G384,3)),'ADM-COMP'!B:J,4,FALSE),IF(LEFT(G384,3)="SEG",VLOOKUP(VALUE(RIGHT(G384,3)),#REF!,4,FALSE),IF(LEFT(G384,3)="CLI",VLOOKUP(VALUE(RIGHT(G384,3)),#REF!,4,FALSE),IF(LEFT(G384,4)="IMPL",VLOOKUP(VALUE(RIGHT(G384,3)),#REF!,4,FALSE),IF(LEFT(G384,4)="SPDA",VLOOKUP(VALUE(RIGHT(G384,3)),'SPDA-COMP'!B:J,4,FALSE),IF(LEFT(G384,4)="SDAI",VLOOKUP(VALUE(RIGHT(G384,3)),#REF!,4,FALSE),IF(LEFT(G384,5)="IMPER",VLOOKUP(VALUE(RIGHT(G384,3)),#REF!,4,FALSE),IF(LEFT(G384,5)="LABOR",VLOOKUP(VALUE(RIGHT(G384,6)),#REF!,5,FALSE))))))))))))))))</f>
        <v>#REF!</v>
      </c>
      <c r="C384" s="30" t="e">
        <f>IF(LEFT(G384,3)="ARQ",VLOOKUP(VALUE(RIGHT(G384,3)),#REF!,5,FALSE),IF(LEFT(G384,3)="SCI",VLOOKUP(VALUE(RIGHT(G384,3)),#REF!,5,FALSE),IF(LEFT(G384,3)="SCE",VLOOKUP(VALUE(RIGHT(G384,3)),#REF!,5,FALSE),IF(LEFT(G384,3)="EST",VLOOKUP(VALUE(RIGHT(G384,3)),#REF!,5,FALSE),IF(LEFT(G384,3)="HID",VLOOKUP(VALUE(RIGHT(G384,3)),#REF!,5,FALSE),IF(LEFT(G384,3)="INC",VLOOKUP(VALUE(RIGHT(G384,3)),#REF!,5,FALSE),IF(LEFT(G384,3)="ELE",VLOOKUP(VALUE(RIGHT(G384,3)),#REF!,5,FALSE),IF(LEFT(G384,3)="CAB",VLOOKUP(VALUE(RIGHT(G384,3)),'ADM-COMP'!B:J,5,FALSE),IF(LEFT(G384,3)="SEG",VLOOKUP(VALUE(RIGHT(G384,3)),#REF!,5,FALSE),IF(LEFT(G384,3)="CLI",VLOOKUP(VALUE(RIGHT(G384,3)),#REF!,5,FALSE),IF(LEFT(G384,4)="IMPL",VLOOKUP(VALUE(RIGHT(G384,3)),#REF!,5,FALSE),IF(LEFT(G384,4)="SPDA",VLOOKUP(VALUE(RIGHT(G384,3)),'SPDA-COMP'!B:J,5,FALSE),IF(LEFT(G384,4)="SDAI",VLOOKUP(VALUE(RIGHT(G384,3)),#REF!,5,FALSE),IF(LEFT(G384,5)="IMPER",VLOOKUP(VALUE(RIGHT(G384,3)),#REF!,5,FALSE),IF(LEFT(G384,5)="LABOR",VLOOKUP(VALUE(RIGHT(G384,6)),#REF!,6,FALSE))))))))))))))))</f>
        <v>#REF!</v>
      </c>
      <c r="D384" s="74" t="e">
        <f>ROUND(VLOOKUP(A384,#REF!,8,FALSE),2)</f>
        <v>#REF!</v>
      </c>
      <c r="E384" s="74" t="e">
        <f>IF(LEFT(G384,3)="ARQ",VLOOKUP(VALUE(RIGHT(G384,3)),#REF!,9,FALSE),IF(LEFT(G384,3)="SCI",VLOOKUP(VALUE(RIGHT(G384,3)),#REF!,9,FALSE),IF(LEFT(G384,3)="SCE",VLOOKUP(VALUE(RIGHT(G384,3)),#REF!,9,FALSE),IF(LEFT(G384,3)="EST",VLOOKUP(VALUE(RIGHT(G384,3)),#REF!,9,FALSE),IF(LEFT(G384,3)="HID",VLOOKUP(VALUE(RIGHT(G384,3)),#REF!,9,FALSE),IF(LEFT(G384,3)="INC",VLOOKUP(VALUE(RIGHT(G384,3)),#REF!,9,FALSE),IF(LEFT(G384,3)="ELE",VLOOKUP(VALUE(RIGHT(G384,3)),#REF!,9,FALSE),IF(LEFT(G384,3)="CAB",VLOOKUP(VALUE(RIGHT(G384,3)),'ADM-COMP'!B:J,9,FALSE),IF(LEFT(G384,3)="SEG",VLOOKUP(VALUE(RIGHT(G384,3)),#REF!,9,FALSE),IF(LEFT(G384,3)="CLI",VLOOKUP(VALUE(RIGHT(G384,3)),#REF!,9,FALSE),IF(LEFT(G384,4)="IMPL",VLOOKUP(VALUE(RIGHT(G384,3)),#REF!,9,FALSE),IF(LEFT(G384,4)="SPDA",VLOOKUP(VALUE(RIGHT(G384,3)),'SPDA-COMP'!B:J,9,FALSE),IF(LEFT(G384,4)="SDAI",VLOOKUP(VALUE(RIGHT(G384,3)),#REF!,9,FALSE),IF(LEFT(G384,5)="IMPER",VLOOKUP(VALUE(RIGHT(G384,3)),#REF!,9,FALSE),IF(LEFT(G384,5)="LABOR",VLOOKUP(VALUE(RIGHT(G384,6)),#REF!,4,FALSE))))))))))))))))</f>
        <v>#REF!</v>
      </c>
      <c r="F384" s="31" t="e">
        <f t="shared" si="5"/>
        <v>#REF!</v>
      </c>
      <c r="G384" s="152" t="s">
        <v>484</v>
      </c>
      <c r="H384" s="61"/>
    </row>
    <row r="385" spans="1:8" s="62" customFormat="1" ht="25.5">
      <c r="A385" s="37" t="s">
        <v>471</v>
      </c>
      <c r="B385" s="29" t="e">
        <f>IF(LEFT(G385,3)="ARQ",VLOOKUP(VALUE(RIGHT(G385,3)),#REF!,4,FALSE),IF(LEFT(G385,3)="SCI",VLOOKUP(VALUE(RIGHT(G385,3)),#REF!,4,FALSE),IF(LEFT(G385,3)="SCE",VLOOKUP(VALUE(RIGHT(G385,3)),#REF!,4,FALSE),IF(LEFT(G385,3)="EST",VLOOKUP(VALUE(RIGHT(G385,3)),#REF!,4,FALSE),IF(LEFT(G385,3)="HID",VLOOKUP(VALUE(RIGHT(G385,3)),#REF!,4,FALSE),IF(LEFT(G385,3)="INC",VLOOKUP(VALUE(RIGHT(G385,3)),#REF!,4,FALSE),IF(LEFT(G385,3)="ELE",VLOOKUP(VALUE(RIGHT(G385,3)),#REF!,4,FALSE),IF(LEFT(G385,3)="CAB",VLOOKUP(VALUE(RIGHT(G385,3)),'ADM-COMP'!B:J,4,FALSE),IF(LEFT(G385,3)="SEG",VLOOKUP(VALUE(RIGHT(G385,3)),#REF!,4,FALSE),IF(LEFT(G385,3)="CLI",VLOOKUP(VALUE(RIGHT(G385,3)),#REF!,4,FALSE),IF(LEFT(G385,4)="IMPL",VLOOKUP(VALUE(RIGHT(G385,3)),#REF!,4,FALSE),IF(LEFT(G385,4)="SPDA",VLOOKUP(VALUE(RIGHT(G385,3)),'SPDA-COMP'!B:J,4,FALSE),IF(LEFT(G385,4)="SDAI",VLOOKUP(VALUE(RIGHT(G385,3)),#REF!,4,FALSE),IF(LEFT(G385,5)="IMPER",VLOOKUP(VALUE(RIGHT(G385,3)),#REF!,4,FALSE),IF(LEFT(G385,5)="LABOR",VLOOKUP(VALUE(RIGHT(G385,6)),#REF!,5,FALSE))))))))))))))))</f>
        <v>#REF!</v>
      </c>
      <c r="C385" s="30" t="e">
        <f>IF(LEFT(G385,3)="ARQ",VLOOKUP(VALUE(RIGHT(G385,3)),#REF!,5,FALSE),IF(LEFT(G385,3)="INS",VLOOKUP(VALUE(RIGHT(G385,3)),#REF!,5,FALSE),IF(LEFT(G385,3)="SCE",VLOOKUP(VALUE(RIGHT(G385,3)),#REF!,5,FALSE),IF(LEFT(G385,3)="EST",VLOOKUP(VALUE(RIGHT(G385,3)),#REF!,5,FALSE),IF(LEFT(G385,3)="HID",VLOOKUP(VALUE(RIGHT(G385,3)),#REF!,5,FALSE),IF(LEFT(G385,3)="INC",VLOOKUP(VALUE(RIGHT(G385,3)),#REF!,5,FALSE),IF(LEFT(G385,3)="ELE",VLOOKUP(VALUE(RIGHT(G385,3)),#REF!,5,FALSE),IF(LEFT(G385,3)="CAB",VLOOKUP(VALUE(RIGHT(G385,3)),'ADM-COMP'!B:J,5,FALSE),IF(LEFT(G385,3)="SEG",VLOOKUP(VALUE(RIGHT(G385,3)),#REF!,5,FALSE),IF(LEFT(G385,3)="CLI",VLOOKUP(VALUE(RIGHT(G385,3)),#REF!,5,FALSE),IF(LEFT(G385,4)="IMPL",VLOOKUP(VALUE(RIGHT(G385,3)),#REF!,5,FALSE),IF(LEFT(G385,4)="SPDA",VLOOKUP(VALUE(RIGHT(G385,3)),'SPDA-COMP'!B:J,5,FALSE),IF(LEFT(G385,4)="SDAI",VLOOKUP(VALUE(RIGHT(G385,3)),#REF!,5,FALSE),IF(LEFT(G385,5)="IMPER",VLOOKUP(VALUE(RIGHT(G385,3)),#REF!,5,FALSE),IF(LEFT(G385,5)="LABOR",VLOOKUP(VALUE(RIGHT(G385,6)),#REF!,6,FALSE))))))))))))))))</f>
        <v>#REF!</v>
      </c>
      <c r="D385" s="74" t="e">
        <f>ROUND(VLOOKUP(A385,#REF!,8,FALSE),2)</f>
        <v>#REF!</v>
      </c>
      <c r="E385" s="74" t="e">
        <f>IF(LEFT(G385,3)="ARQ",VLOOKUP(VALUE(RIGHT(G385,3)),#REF!,9,FALSE),IF(LEFT(G385,3)="INS",VLOOKUP(VALUE(RIGHT(G385,3)),#REF!,9,FALSE),IF(LEFT(G385,3)="SCE",VLOOKUP(VALUE(RIGHT(G385,3)),#REF!,9,FALSE),IF(LEFT(G385,3)="EST",VLOOKUP(VALUE(RIGHT(G385,3)),#REF!,9,FALSE),IF(LEFT(G385,3)="HID",VLOOKUP(VALUE(RIGHT(G385,3)),#REF!,9,FALSE),IF(LEFT(G385,3)="INC",VLOOKUP(VALUE(RIGHT(G385,3)),#REF!,9,FALSE),IF(LEFT(G385,3)="ELE",VLOOKUP(VALUE(RIGHT(G385,3)),#REF!,9,FALSE),IF(LEFT(G385,3)="CAB",VLOOKUP(VALUE(RIGHT(G385,3)),'ADM-COMP'!B:J,9,FALSE),IF(LEFT(G385,3)="SEG",VLOOKUP(VALUE(RIGHT(G385,3)),#REF!,9,FALSE),IF(LEFT(G385,3)="CLI",VLOOKUP(VALUE(RIGHT(G385,3)),#REF!,9,FALSE),IF(LEFT(G385,4)="IMPL",VLOOKUP(VALUE(RIGHT(G385,3)),#REF!,9,FALSE),IF(LEFT(G385,4)="SPDA",VLOOKUP(VALUE(RIGHT(G385,3)),'SPDA-COMP'!B:J,9,FALSE),IF(LEFT(G385,4)="SDAI",VLOOKUP(VALUE(RIGHT(G385,3)),#REF!,9,FALSE),IF(LEFT(G385,5)="IMPER",VLOOKUP(VALUE(RIGHT(G385,3)),#REF!,9,FALSE),IF(LEFT(G385,5)="LABOR",VLOOKUP(VALUE(RIGHT(G385,6)),#REF!,4,FALSE))))))))))))))))</f>
        <v>#REF!</v>
      </c>
      <c r="F385" s="31" t="e">
        <f t="shared" si="5"/>
        <v>#REF!</v>
      </c>
      <c r="G385" s="152" t="s">
        <v>1295</v>
      </c>
      <c r="H385" s="61"/>
    </row>
    <row r="386" spans="1:8" s="62" customFormat="1" ht="102">
      <c r="A386" s="37" t="s">
        <v>522</v>
      </c>
      <c r="B386" s="29" t="e">
        <f>IF(LEFT(G386,3)="ARQ",VLOOKUP(VALUE(RIGHT(G386,3)),#REF!,4,FALSE),IF(LEFT(G386,3)="SCI",VLOOKUP(VALUE(RIGHT(G386,3)),#REF!,4,FALSE),IF(LEFT(G386,3)="SCE",VLOOKUP(VALUE(RIGHT(G386,3)),#REF!,4,FALSE),IF(LEFT(G386,3)="EST",VLOOKUP(VALUE(RIGHT(G386,3)),#REF!,4,FALSE),IF(LEFT(G386,3)="HID",VLOOKUP(VALUE(RIGHT(G386,3)),#REF!,4,FALSE),IF(LEFT(G386,3)="INC",VLOOKUP(VALUE(RIGHT(G386,3)),#REF!,4,FALSE),IF(LEFT(G386,3)="ELE",VLOOKUP(VALUE(RIGHT(G386,3)),#REF!,4,FALSE),IF(LEFT(G386,3)="CAB",VLOOKUP(VALUE(RIGHT(G386,3)),'ADM-COMP'!B:J,4,FALSE),IF(LEFT(G386,3)="SEG",VLOOKUP(VALUE(RIGHT(G386,3)),#REF!,4,FALSE),IF(LEFT(G386,3)="CLI",VLOOKUP(VALUE(RIGHT(G386,3)),#REF!,4,FALSE),IF(LEFT(G386,4)="IMPL",VLOOKUP(VALUE(RIGHT(G386,3)),#REF!,4,FALSE),IF(LEFT(G386,4)="SPDA",VLOOKUP(VALUE(RIGHT(G386,3)),'SPDA-COMP'!B:J,4,FALSE),IF(LEFT(G386,4)="SDAI",VLOOKUP(VALUE(RIGHT(G386,3)),#REF!,4,FALSE),IF(LEFT(G386,5)="IMPER",VLOOKUP(VALUE(RIGHT(G386,3)),#REF!,4,FALSE),IF(LEFT(G386,5)="LABOR",VLOOKUP(VALUE(RIGHT(G386,6)),#REF!,5,FALSE))))))))))))))))</f>
        <v>#REF!</v>
      </c>
      <c r="C386" s="30" t="e">
        <f>IF(LEFT(G386,3)="ARQ",VLOOKUP(VALUE(RIGHT(G386,3)),#REF!,5,FALSE),IF(LEFT(G386,3)="SCI",VLOOKUP(VALUE(RIGHT(G386,3)),#REF!,5,FALSE),IF(LEFT(G386,3)="SCE",VLOOKUP(VALUE(RIGHT(G386,3)),#REF!,5,FALSE),IF(LEFT(G386,3)="EST",VLOOKUP(VALUE(RIGHT(G386,3)),#REF!,5,FALSE),IF(LEFT(G386,3)="HID",VLOOKUP(VALUE(RIGHT(G386,3)),#REF!,5,FALSE),IF(LEFT(G386,3)="INC",VLOOKUP(VALUE(RIGHT(G386,3)),#REF!,5,FALSE),IF(LEFT(G386,3)="ELE",VLOOKUP(VALUE(RIGHT(G386,3)),#REF!,5,FALSE),IF(LEFT(G386,3)="CAB",VLOOKUP(VALUE(RIGHT(G386,3)),'ADM-COMP'!B:J,5,FALSE),IF(LEFT(G386,3)="SEG",VLOOKUP(VALUE(RIGHT(G386,3)),#REF!,5,FALSE),IF(LEFT(G386,3)="CLI",VLOOKUP(VALUE(RIGHT(G386,3)),#REF!,5,FALSE),IF(LEFT(G386,4)="IMPL",VLOOKUP(VALUE(RIGHT(G386,3)),#REF!,5,FALSE),IF(LEFT(G386,4)="SPDA",VLOOKUP(VALUE(RIGHT(G386,3)),'SPDA-COMP'!B:J,5,FALSE),IF(LEFT(G386,4)="SDAI",VLOOKUP(VALUE(RIGHT(G386,3)),#REF!,5,FALSE),IF(LEFT(G386,5)="IMPER",VLOOKUP(VALUE(RIGHT(G386,3)),#REF!,5,FALSE),IF(LEFT(G386,5)="LABOR",VLOOKUP(VALUE(RIGHT(G386,6)),#REF!,6,FALSE))))))))))))))))</f>
        <v>#REF!</v>
      </c>
      <c r="D386" s="74" t="e">
        <f>ROUND(VLOOKUP(A386,#REF!,8,FALSE),2)</f>
        <v>#REF!</v>
      </c>
      <c r="E386" s="74" t="e">
        <f>IF(LEFT(G386,3)="ARQ",VLOOKUP(VALUE(RIGHT(G386,3)),#REF!,9,FALSE),IF(LEFT(G386,3)="SCI",VLOOKUP(VALUE(RIGHT(G386,3)),#REF!,9,FALSE),IF(LEFT(G386,3)="SCE",VLOOKUP(VALUE(RIGHT(G386,3)),#REF!,9,FALSE),IF(LEFT(G386,3)="EST",VLOOKUP(VALUE(RIGHT(G386,3)),#REF!,9,FALSE),IF(LEFT(G386,3)="HID",VLOOKUP(VALUE(RIGHT(G386,3)),#REF!,9,FALSE),IF(LEFT(G386,3)="INC",VLOOKUP(VALUE(RIGHT(G386,3)),#REF!,9,FALSE),IF(LEFT(G386,3)="ELE",VLOOKUP(VALUE(RIGHT(G386,3)),#REF!,9,FALSE),IF(LEFT(G386,3)="CAB",VLOOKUP(VALUE(RIGHT(G386,3)),'ADM-COMP'!B:J,9,FALSE),IF(LEFT(G386,3)="SEG",VLOOKUP(VALUE(RIGHT(G386,3)),#REF!,9,FALSE),IF(LEFT(G386,3)="CLI",VLOOKUP(VALUE(RIGHT(G386,3)),#REF!,9,FALSE),IF(LEFT(G386,4)="IMPL",VLOOKUP(VALUE(RIGHT(G386,3)),#REF!,9,FALSE),IF(LEFT(G386,4)="SPDA",VLOOKUP(VALUE(RIGHT(G386,3)),'SPDA-COMP'!B:J,9,FALSE),IF(LEFT(G386,4)="SDAI",VLOOKUP(VALUE(RIGHT(G386,3)),#REF!,9,FALSE),IF(LEFT(G386,5)="IMPER",VLOOKUP(VALUE(RIGHT(G386,3)),#REF!,9,FALSE),IF(LEFT(G386,5)="LABOR",VLOOKUP(VALUE(RIGHT(G386,6)),#REF!,4,FALSE))))))))))))))))</f>
        <v>#REF!</v>
      </c>
      <c r="F386" s="31" t="e">
        <f t="shared" si="5"/>
        <v>#REF!</v>
      </c>
      <c r="G386" s="76" t="s">
        <v>429</v>
      </c>
      <c r="H386" s="61"/>
    </row>
    <row r="387" spans="1:8" s="62" customFormat="1">
      <c r="A387" s="85" t="s">
        <v>918</v>
      </c>
      <c r="B387" s="29" t="e">
        <f>IF(LEFT(G387,3)="ARQ",VLOOKUP(VALUE(RIGHT(G387,3)),#REF!,4,FALSE),IF(LEFT(G387,3)="SCI",VLOOKUP(VALUE(RIGHT(G387,3)),#REF!,4,FALSE),IF(LEFT(G387,3)="SCE",VLOOKUP(VALUE(RIGHT(G387,3)),#REF!,4,FALSE),IF(LEFT(G387,3)="EST",VLOOKUP(VALUE(RIGHT(G387,3)),#REF!,4,FALSE),IF(LEFT(G387,3)="HID",VLOOKUP(VALUE(RIGHT(G387,3)),#REF!,4,FALSE),IF(LEFT(G387,3)="INC",VLOOKUP(VALUE(RIGHT(G387,3)),#REF!,4,FALSE),IF(LEFT(G387,3)="ELE",VLOOKUP(VALUE(RIGHT(G387,3)),#REF!,4,FALSE),IF(LEFT(G387,3)="CAB",VLOOKUP(VALUE(RIGHT(G387,3)),'ADM-COMP'!B:J,4,FALSE),IF(LEFT(G387,3)="SEG",VLOOKUP(VALUE(RIGHT(G387,3)),#REF!,4,FALSE),IF(LEFT(G387,3)="CLI",VLOOKUP(VALUE(RIGHT(G387,3)),#REF!,4,FALSE),IF(LEFT(G387,4)="IMPL",VLOOKUP(VALUE(RIGHT(G387,3)),#REF!,4,FALSE),IF(LEFT(G387,4)="SPDA",VLOOKUP(VALUE(RIGHT(G387,3)),'SPDA-COMP'!B:J,4,FALSE),IF(LEFT(G387,4)="SDAI",VLOOKUP(VALUE(RIGHT(G387,3)),#REF!,4,FALSE),IF(LEFT(G387,5)="IMPER",VLOOKUP(VALUE(RIGHT(G387,3)),#REF!,4,FALSE),IF(LEFT(G387,5)="LABOR",VLOOKUP(VALUE(RIGHT(G387,6)),#REF!,5,FALSE))))))))))))))))</f>
        <v>#REF!</v>
      </c>
      <c r="C387" s="30" t="e">
        <f>IF(LEFT(G387,3)="ARQ",VLOOKUP(VALUE(RIGHT(G387,3)),#REF!,5,FALSE),IF(LEFT(G387,3)="SCI",VLOOKUP(VALUE(RIGHT(G387,3)),#REF!,5,FALSE),IF(LEFT(G387,3)="SCE",VLOOKUP(VALUE(RIGHT(G387,3)),#REF!,5,FALSE),IF(LEFT(G387,3)="EST",VLOOKUP(VALUE(RIGHT(G387,3)),#REF!,5,FALSE),IF(LEFT(G387,3)="HID",VLOOKUP(VALUE(RIGHT(G387,3)),#REF!,5,FALSE),IF(LEFT(G387,3)="INC",VLOOKUP(VALUE(RIGHT(G387,3)),#REF!,5,FALSE),IF(LEFT(G387,3)="ELE",VLOOKUP(VALUE(RIGHT(G387,3)),#REF!,5,FALSE),IF(LEFT(G387,3)="CAB",VLOOKUP(VALUE(RIGHT(G387,3)),'ADM-COMP'!B:J,5,FALSE),IF(LEFT(G387,3)="SEG",VLOOKUP(VALUE(RIGHT(G387,3)),#REF!,5,FALSE),IF(LEFT(G387,3)="CLI",VLOOKUP(VALUE(RIGHT(G387,3)),#REF!,5,FALSE),IF(LEFT(G387,4)="IMPL",VLOOKUP(VALUE(RIGHT(G387,3)),#REF!,5,FALSE),IF(LEFT(G387,4)="SPDA",VLOOKUP(VALUE(RIGHT(G387,3)),'SPDA-COMP'!B:J,5,FALSE),IF(LEFT(G387,4)="SDAI",VLOOKUP(VALUE(RIGHT(G387,3)),#REF!,5,FALSE),IF(LEFT(G387,5)="IMPER",VLOOKUP(VALUE(RIGHT(G387,3)),#REF!,5,FALSE),IF(LEFT(G387,5)="LABOR",VLOOKUP(VALUE(RIGHT(G387,6)),#REF!,6,FALSE))))))))))))))))</f>
        <v>#REF!</v>
      </c>
      <c r="D387" s="74" t="e">
        <f>ROUND(VLOOKUP(A387,#REF!,8,FALSE),2)</f>
        <v>#REF!</v>
      </c>
      <c r="E387" s="74" t="e">
        <f>IF(LEFT(G387,3)="ARQ",VLOOKUP(VALUE(RIGHT(G387,3)),#REF!,9,FALSE),IF(LEFT(G387,3)="SCI",VLOOKUP(VALUE(RIGHT(G387,3)),#REF!,9,FALSE),IF(LEFT(G387,3)="SCE",VLOOKUP(VALUE(RIGHT(G387,3)),#REF!,9,FALSE),IF(LEFT(G387,3)="EST",VLOOKUP(VALUE(RIGHT(G387,3)),#REF!,9,FALSE),IF(LEFT(G387,3)="HID",VLOOKUP(VALUE(RIGHT(G387,3)),#REF!,9,FALSE),IF(LEFT(G387,3)="INC",VLOOKUP(VALUE(RIGHT(G387,3)),#REF!,9,FALSE),IF(LEFT(G387,3)="ELE",VLOOKUP(VALUE(RIGHT(G387,3)),#REF!,9,FALSE),IF(LEFT(G387,3)="CAB",VLOOKUP(VALUE(RIGHT(G387,3)),'ADM-COMP'!B:J,9,FALSE),IF(LEFT(G387,3)="SEG",VLOOKUP(VALUE(RIGHT(G387,3)),#REF!,9,FALSE),IF(LEFT(G387,3)="CLI",VLOOKUP(VALUE(RIGHT(G387,3)),#REF!,9,FALSE),IF(LEFT(G387,4)="IMPL",VLOOKUP(VALUE(RIGHT(G387,3)),#REF!,9,FALSE),IF(LEFT(G387,4)="SPDA",VLOOKUP(VALUE(RIGHT(G387,3)),'SPDA-COMP'!B:J,9,FALSE),IF(LEFT(G387,4)="SDAI",VLOOKUP(VALUE(RIGHT(G387,3)),#REF!,9,FALSE),IF(LEFT(G387,5)="IMPER",VLOOKUP(VALUE(RIGHT(G387,3)),#REF!,9,FALSE),IF(LEFT(G387,5)="LABOR",VLOOKUP(VALUE(RIGHT(G387,6)),#REF!,4,FALSE))))))))))))))))</f>
        <v>#REF!</v>
      </c>
      <c r="F387" s="31" t="e">
        <f t="shared" si="5"/>
        <v>#REF!</v>
      </c>
      <c r="G387" s="84" t="s">
        <v>986</v>
      </c>
      <c r="H387" s="61"/>
    </row>
    <row r="388" spans="1:8" s="62" customFormat="1">
      <c r="A388" s="85" t="s">
        <v>929</v>
      </c>
      <c r="B388" s="29" t="e">
        <f>IF(LEFT(G388,3)="ARQ",VLOOKUP(VALUE(RIGHT(G388,3)),#REF!,4,FALSE),IF(LEFT(G388,3)="SCI",VLOOKUP(VALUE(RIGHT(G388,3)),#REF!,4,FALSE),IF(LEFT(G388,3)="SCE",VLOOKUP(VALUE(RIGHT(G388,3)),#REF!,4,FALSE),IF(LEFT(G388,3)="EST",VLOOKUP(VALUE(RIGHT(G388,3)),#REF!,4,FALSE),IF(LEFT(G388,3)="HID",VLOOKUP(VALUE(RIGHT(G388,3)),#REF!,4,FALSE),IF(LEFT(G388,3)="INC",VLOOKUP(VALUE(RIGHT(G388,3)),#REF!,4,FALSE),IF(LEFT(G388,3)="ELE",VLOOKUP(VALUE(RIGHT(G388,3)),#REF!,4,FALSE),IF(LEFT(G388,3)="CAB",VLOOKUP(VALUE(RIGHT(G388,3)),'ADM-COMP'!B:J,4,FALSE),IF(LEFT(G388,3)="SEG",VLOOKUP(VALUE(RIGHT(G388,3)),#REF!,4,FALSE),IF(LEFT(G388,3)="CLI",VLOOKUP(VALUE(RIGHT(G388,3)),#REF!,4,FALSE),IF(LEFT(G388,4)="IMPL",VLOOKUP(VALUE(RIGHT(G388,3)),#REF!,4,FALSE),IF(LEFT(G388,4)="SPDA",VLOOKUP(VALUE(RIGHT(G388,3)),'SPDA-COMP'!B:J,4,FALSE),IF(LEFT(G388,4)="SDAI",VLOOKUP(VALUE(RIGHT(G388,3)),#REF!,4,FALSE),IF(LEFT(G388,5)="IMPER",VLOOKUP(VALUE(RIGHT(G388,3)),#REF!,4,FALSE),IF(LEFT(G388,5)="LABOR",VLOOKUP(VALUE(RIGHT(G388,6)),#REF!,5,FALSE))))))))))))))))</f>
        <v>#REF!</v>
      </c>
      <c r="C388" s="30" t="e">
        <f>IF(LEFT(G388,3)="ARQ",VLOOKUP(VALUE(RIGHT(G388,3)),#REF!,5,FALSE),IF(LEFT(G388,3)="SCI",VLOOKUP(VALUE(RIGHT(G388,3)),#REF!,5,FALSE),IF(LEFT(G388,3)="SCE",VLOOKUP(VALUE(RIGHT(G388,3)),#REF!,5,FALSE),IF(LEFT(G388,3)="EST",VLOOKUP(VALUE(RIGHT(G388,3)),#REF!,5,FALSE),IF(LEFT(G388,3)="HID",VLOOKUP(VALUE(RIGHT(G388,3)),#REF!,5,FALSE),IF(LEFT(G388,3)="INC",VLOOKUP(VALUE(RIGHT(G388,3)),#REF!,5,FALSE),IF(LEFT(G388,3)="ELE",VLOOKUP(VALUE(RIGHT(G388,3)),#REF!,5,FALSE),IF(LEFT(G388,3)="CAB",VLOOKUP(VALUE(RIGHT(G388,3)),'ADM-COMP'!B:J,5,FALSE),IF(LEFT(G388,3)="SEG",VLOOKUP(VALUE(RIGHT(G388,3)),#REF!,5,FALSE),IF(LEFT(G388,3)="CLI",VLOOKUP(VALUE(RIGHT(G388,3)),#REF!,5,FALSE),IF(LEFT(G388,4)="IMPL",VLOOKUP(VALUE(RIGHT(G388,3)),#REF!,5,FALSE),IF(LEFT(G388,4)="SPDA",VLOOKUP(VALUE(RIGHT(G388,3)),'SPDA-COMP'!B:J,5,FALSE),IF(LEFT(G388,4)="SDAI",VLOOKUP(VALUE(RIGHT(G388,3)),#REF!,5,FALSE),IF(LEFT(G388,5)="IMPER",VLOOKUP(VALUE(RIGHT(G388,3)),#REF!,5,FALSE),IF(LEFT(G388,5)="LABOR",VLOOKUP(VALUE(RIGHT(G388,6)),#REF!,6,FALSE))))))))))))))))</f>
        <v>#REF!</v>
      </c>
      <c r="D388" s="74" t="e">
        <f>ROUND(VLOOKUP(A388,#REF!,8,FALSE),2)</f>
        <v>#REF!</v>
      </c>
      <c r="E388" s="74" t="e">
        <f>IF(LEFT(G388,3)="ARQ",VLOOKUP(VALUE(RIGHT(G388,3)),#REF!,9,FALSE),IF(LEFT(G388,3)="SCI",VLOOKUP(VALUE(RIGHT(G388,3)),#REF!,9,FALSE),IF(LEFT(G388,3)="SCE",VLOOKUP(VALUE(RIGHT(G388,3)),#REF!,9,FALSE),IF(LEFT(G388,3)="EST",VLOOKUP(VALUE(RIGHT(G388,3)),#REF!,9,FALSE),IF(LEFT(G388,3)="HID",VLOOKUP(VALUE(RIGHT(G388,3)),#REF!,9,FALSE),IF(LEFT(G388,3)="INC",VLOOKUP(VALUE(RIGHT(G388,3)),#REF!,9,FALSE),IF(LEFT(G388,3)="ELE",VLOOKUP(VALUE(RIGHT(G388,3)),#REF!,9,FALSE),IF(LEFT(G388,3)="CAB",VLOOKUP(VALUE(RIGHT(G388,3)),'ADM-COMP'!B:J,9,FALSE),IF(LEFT(G388,3)="SEG",VLOOKUP(VALUE(RIGHT(G388,3)),#REF!,9,FALSE),IF(LEFT(G388,3)="CLI",VLOOKUP(VALUE(RIGHT(G388,3)),#REF!,9,FALSE),IF(LEFT(G388,4)="IMPL",VLOOKUP(VALUE(RIGHT(G388,3)),#REF!,9,FALSE),IF(LEFT(G388,4)="SPDA",VLOOKUP(VALUE(RIGHT(G388,3)),'SPDA-COMP'!B:J,9,FALSE),IF(LEFT(G388,4)="SDAI",VLOOKUP(VALUE(RIGHT(G388,3)),#REF!,9,FALSE),IF(LEFT(G388,5)="IMPER",VLOOKUP(VALUE(RIGHT(G388,3)),#REF!,9,FALSE),IF(LEFT(G388,5)="LABOR",VLOOKUP(VALUE(RIGHT(G388,6)),#REF!,4,FALSE))))))))))))))))</f>
        <v>#REF!</v>
      </c>
      <c r="F388" s="31" t="e">
        <f t="shared" si="5"/>
        <v>#REF!</v>
      </c>
      <c r="G388" s="84" t="s">
        <v>997</v>
      </c>
      <c r="H388" s="61"/>
    </row>
    <row r="389" spans="1:8" s="62" customFormat="1">
      <c r="A389" s="100" t="s">
        <v>1154</v>
      </c>
      <c r="B389" s="29" t="e">
        <f>IF(LEFT(G389,3)="ARQ",VLOOKUP(VALUE(RIGHT(G389,3)),#REF!,4,FALSE),IF(LEFT(G389,3)="SCI",VLOOKUP(VALUE(RIGHT(G389,3)),#REF!,4,FALSE),IF(LEFT(G389,3)="SCE",VLOOKUP(VALUE(RIGHT(G389,3)),#REF!,4,FALSE),IF(LEFT(G389,3)="EST",VLOOKUP(VALUE(RIGHT(G389,3)),#REF!,4,FALSE),IF(LEFT(G389,3)="HID",VLOOKUP(VALUE(RIGHT(G389,3)),#REF!,4,FALSE),IF(LEFT(G389,3)="INC",VLOOKUP(VALUE(RIGHT(G389,3)),#REF!,4,FALSE),IF(LEFT(G389,3)="ELE",VLOOKUP(VALUE(RIGHT(G389,3)),#REF!,4,FALSE),IF(LEFT(G389,3)="CAB",VLOOKUP(VALUE(RIGHT(G389,3)),'ADM-COMP'!B:J,4,FALSE),IF(LEFT(G389,3)="SEG",VLOOKUP(VALUE(RIGHT(G389,3)),#REF!,4,FALSE),IF(LEFT(G389,3)="CLI",VLOOKUP(VALUE(RIGHT(G389,3)),#REF!,4,FALSE),IF(LEFT(G389,4)="IMPL",VLOOKUP(VALUE(RIGHT(G389,3)),#REF!,4,FALSE),IF(LEFT(G389,4)="SPDA",VLOOKUP(VALUE(RIGHT(G389,3)),'SPDA-COMP'!B:J,4,FALSE),IF(LEFT(G389,4)="SDAI",VLOOKUP(VALUE(RIGHT(G389,3)),#REF!,4,FALSE),IF(LEFT(G389,5)="IMPER",VLOOKUP(VALUE(RIGHT(G389,3)),#REF!,4,FALSE),IF(LEFT(G389,5)="LABOR",VLOOKUP(VALUE(RIGHT(G389,6)),#REF!,5,FALSE))))))))))))))))</f>
        <v>#REF!</v>
      </c>
      <c r="C389" s="30" t="e">
        <f>IF(LEFT(G389,3)="ARQ",VLOOKUP(VALUE(RIGHT(G389,3)),#REF!,5,FALSE),IF(LEFT(G389,3)="SCI",VLOOKUP(VALUE(RIGHT(G389,3)),#REF!,5,FALSE),IF(LEFT(G389,3)="SCE",VLOOKUP(VALUE(RIGHT(G389,3)),#REF!,5,FALSE),IF(LEFT(G389,3)="EST",VLOOKUP(VALUE(RIGHT(G389,3)),#REF!,5,FALSE),IF(LEFT(G389,3)="HID",VLOOKUP(VALUE(RIGHT(G389,3)),#REF!,5,FALSE),IF(LEFT(G389,3)="INC",VLOOKUP(VALUE(RIGHT(G389,3)),#REF!,5,FALSE),IF(LEFT(G389,3)="ELE",VLOOKUP(VALUE(RIGHT(G389,3)),#REF!,5,FALSE),IF(LEFT(G389,3)="CAB",VLOOKUP(VALUE(RIGHT(G389,3)),'ADM-COMP'!B:J,5,FALSE),IF(LEFT(G389,3)="SEG",VLOOKUP(VALUE(RIGHT(G389,3)),#REF!,5,FALSE),IF(LEFT(G389,3)="CLI",VLOOKUP(VALUE(RIGHT(G389,3)),#REF!,5,FALSE),IF(LEFT(G389,4)="IMPL",VLOOKUP(VALUE(RIGHT(G389,3)),#REF!,5,FALSE),IF(LEFT(G389,4)="SPDA",VLOOKUP(VALUE(RIGHT(G389,3)),'SPDA-COMP'!B:J,5,FALSE),IF(LEFT(G389,4)="SDAI",VLOOKUP(VALUE(RIGHT(G389,3)),#REF!,5,FALSE),IF(LEFT(G389,5)="IMPER",VLOOKUP(VALUE(RIGHT(G389,3)),#REF!,5,FALSE),IF(LEFT(G389,5)="LABOR",VLOOKUP(VALUE(RIGHT(G389,6)),#REF!,6,FALSE))))))))))))))))</f>
        <v>#REF!</v>
      </c>
      <c r="D389" s="74" t="e">
        <f>ROUND(VLOOKUP(A389,#REF!,8,FALSE),2)</f>
        <v>#REF!</v>
      </c>
      <c r="E389" s="74" t="e">
        <f>IF(LEFT(G389,3)="ARQ",VLOOKUP(VALUE(RIGHT(G389,3)),#REF!,9,FALSE),IF(LEFT(G389,3)="SCI",VLOOKUP(VALUE(RIGHT(G389,3)),#REF!,9,FALSE),IF(LEFT(G389,3)="SCE",VLOOKUP(VALUE(RIGHT(G389,3)),#REF!,9,FALSE),IF(LEFT(G389,3)="EST",VLOOKUP(VALUE(RIGHT(G389,3)),#REF!,9,FALSE),IF(LEFT(G389,3)="HID",VLOOKUP(VALUE(RIGHT(G389,3)),#REF!,9,FALSE),IF(LEFT(G389,3)="INC",VLOOKUP(VALUE(RIGHT(G389,3)),#REF!,9,FALSE),IF(LEFT(G389,3)="ELE",VLOOKUP(VALUE(RIGHT(G389,3)),#REF!,9,FALSE),IF(LEFT(G389,3)="CAB",VLOOKUP(VALUE(RIGHT(G389,3)),'ADM-COMP'!B:J,9,FALSE),IF(LEFT(G389,3)="SEG",VLOOKUP(VALUE(RIGHT(G389,3)),#REF!,9,FALSE),IF(LEFT(G389,3)="CLI",VLOOKUP(VALUE(RIGHT(G389,3)),#REF!,9,FALSE),IF(LEFT(G389,4)="IMPL",VLOOKUP(VALUE(RIGHT(G389,3)),#REF!,9,FALSE),IF(LEFT(G389,4)="SPDA",VLOOKUP(VALUE(RIGHT(G389,3)),'SPDA-COMP'!B:J,9,FALSE),IF(LEFT(G389,4)="SDAI",VLOOKUP(VALUE(RIGHT(G389,3)),#REF!,9,FALSE),IF(LEFT(G389,5)="IMPER",VLOOKUP(VALUE(RIGHT(G389,3)),#REF!,9,FALSE),IF(LEFT(G389,5)="LABOR",VLOOKUP(VALUE(RIGHT(G389,6)),#REF!,4,FALSE))))))))))))))))</f>
        <v>#REF!</v>
      </c>
      <c r="F389" s="31" t="e">
        <f t="shared" si="5"/>
        <v>#REF!</v>
      </c>
      <c r="G389" s="152" t="s">
        <v>1182</v>
      </c>
      <c r="H389" s="61"/>
    </row>
    <row r="390" spans="1:8" s="62" customFormat="1">
      <c r="A390" s="100" t="s">
        <v>407</v>
      </c>
      <c r="B390" s="29" t="e">
        <f>IF(LEFT(G390,3)="ARQ",VLOOKUP(VALUE(RIGHT(G390,3)),#REF!,4,FALSE),IF(LEFT(G390,3)="SCI",VLOOKUP(VALUE(RIGHT(G390,3)),#REF!,4,FALSE),IF(LEFT(G390,3)="SCE",VLOOKUP(VALUE(RIGHT(G390,3)),#REF!,4,FALSE),IF(LEFT(G390,3)="EST",VLOOKUP(VALUE(RIGHT(G390,3)),#REF!,4,FALSE),IF(LEFT(G390,3)="HID",VLOOKUP(VALUE(RIGHT(G390,3)),#REF!,4,FALSE),IF(LEFT(G390,3)="INC",VLOOKUP(VALUE(RIGHT(G390,3)),#REF!,4,FALSE),IF(LEFT(G390,3)="ELE",VLOOKUP(VALUE(RIGHT(G390,3)),#REF!,4,FALSE),IF(LEFT(G390,3)="CAB",VLOOKUP(VALUE(RIGHT(G390,3)),'ADM-COMP'!B:J,4,FALSE),IF(LEFT(G390,3)="SEG",VLOOKUP(VALUE(RIGHT(G390,3)),#REF!,4,FALSE),IF(LEFT(G390,3)="CLI",VLOOKUP(VALUE(RIGHT(G390,3)),#REF!,4,FALSE),IF(LEFT(G390,4)="IMPL",VLOOKUP(VALUE(RIGHT(G390,3)),#REF!,4,FALSE),IF(LEFT(G390,4)="SPDA",VLOOKUP(VALUE(RIGHT(G390,3)),'SPDA-COMP'!B:J,4,FALSE),IF(LEFT(G390,4)="SDAI",VLOOKUP(VALUE(RIGHT(G390,3)),#REF!,4,FALSE),IF(LEFT(G390,5)="IMPER",VLOOKUP(VALUE(RIGHT(G390,3)),#REF!,4,FALSE),IF(LEFT(G390,5)="LABOR",VLOOKUP(VALUE(RIGHT(G390,6)),#REF!,5,FALSE))))))))))))))))</f>
        <v>#REF!</v>
      </c>
      <c r="C390" s="30" t="e">
        <f>IF(LEFT(G390,3)="ARQ",VLOOKUP(VALUE(RIGHT(G390,3)),#REF!,5,FALSE),IF(LEFT(G390,3)="SCI",VLOOKUP(VALUE(RIGHT(G390,3)),#REF!,5,FALSE),IF(LEFT(G390,3)="SCE",VLOOKUP(VALUE(RIGHT(G390,3)),#REF!,5,FALSE),IF(LEFT(G390,3)="EST",VLOOKUP(VALUE(RIGHT(G390,3)),#REF!,5,FALSE),IF(LEFT(G390,3)="HID",VLOOKUP(VALUE(RIGHT(G390,3)),#REF!,5,FALSE),IF(LEFT(G390,3)="INC",VLOOKUP(VALUE(RIGHT(G390,3)),#REF!,5,FALSE),IF(LEFT(G390,3)="ELE",VLOOKUP(VALUE(RIGHT(G390,3)),#REF!,5,FALSE),IF(LEFT(G390,3)="CAB",VLOOKUP(VALUE(RIGHT(G390,3)),'ADM-COMP'!B:J,5,FALSE),IF(LEFT(G390,3)="SEG",VLOOKUP(VALUE(RIGHT(G390,3)),#REF!,5,FALSE),IF(LEFT(G390,3)="CLI",VLOOKUP(VALUE(RIGHT(G390,3)),#REF!,5,FALSE),IF(LEFT(G390,4)="IMPL",VLOOKUP(VALUE(RIGHT(G390,3)),#REF!,5,FALSE),IF(LEFT(G390,4)="SPDA",VLOOKUP(VALUE(RIGHT(G390,3)),'SPDA-COMP'!B:J,5,FALSE),IF(LEFT(G390,4)="SDAI",VLOOKUP(VALUE(RIGHT(G390,3)),#REF!,5,FALSE),IF(LEFT(G390,5)="IMPER",VLOOKUP(VALUE(RIGHT(G390,3)),#REF!,5,FALSE),IF(LEFT(G390,5)="LABOR",VLOOKUP(VALUE(RIGHT(G390,6)),#REF!,6,FALSE))))))))))))))))</f>
        <v>#REF!</v>
      </c>
      <c r="D390" s="74" t="e">
        <f>ROUND(VLOOKUP(A390,#REF!,8,FALSE),2)</f>
        <v>#REF!</v>
      </c>
      <c r="E390" s="74" t="e">
        <f>IF(LEFT(G390,3)="ARQ",VLOOKUP(VALUE(RIGHT(G390,3)),#REF!,9,FALSE),IF(LEFT(G390,3)="SCI",VLOOKUP(VALUE(RIGHT(G390,3)),#REF!,9,FALSE),IF(LEFT(G390,3)="SCE",VLOOKUP(VALUE(RIGHT(G390,3)),#REF!,9,FALSE),IF(LEFT(G390,3)="EST",VLOOKUP(VALUE(RIGHT(G390,3)),#REF!,9,FALSE),IF(LEFT(G390,3)="HID",VLOOKUP(VALUE(RIGHT(G390,3)),#REF!,9,FALSE),IF(LEFT(G390,3)="INC",VLOOKUP(VALUE(RIGHT(G390,3)),#REF!,9,FALSE),IF(LEFT(G390,3)="ELE",VLOOKUP(VALUE(RIGHT(G390,3)),#REF!,9,FALSE),IF(LEFT(G390,3)="CAB",VLOOKUP(VALUE(RIGHT(G390,3)),'ADM-COMP'!B:J,9,FALSE),IF(LEFT(G390,3)="SEG",VLOOKUP(VALUE(RIGHT(G390,3)),#REF!,9,FALSE),IF(LEFT(G390,3)="CLI",VLOOKUP(VALUE(RIGHT(G390,3)),#REF!,9,FALSE),IF(LEFT(G390,4)="IMPL",VLOOKUP(VALUE(RIGHT(G390,3)),#REF!,9,FALSE),IF(LEFT(G390,4)="SPDA",VLOOKUP(VALUE(RIGHT(G390,3)),'SPDA-COMP'!B:J,9,FALSE),IF(LEFT(G390,4)="SDAI",VLOOKUP(VALUE(RIGHT(G390,3)),#REF!,9,FALSE),IF(LEFT(G390,5)="IMPER",VLOOKUP(VALUE(RIGHT(G390,3)),#REF!,9,FALSE),IF(LEFT(G390,5)="LABOR",VLOOKUP(VALUE(RIGHT(G390,6)),#REF!,4,FALSE))))))))))))))))</f>
        <v>#REF!</v>
      </c>
      <c r="F390" s="31" t="e">
        <f t="shared" ref="F390:F453" si="6">ROUND(D390*E390,2)</f>
        <v>#REF!</v>
      </c>
      <c r="G390" s="152" t="s">
        <v>289</v>
      </c>
      <c r="H390" s="61"/>
    </row>
    <row r="391" spans="1:8" s="62" customFormat="1">
      <c r="A391" s="83" t="s">
        <v>573</v>
      </c>
      <c r="B391" s="29" t="e">
        <f>IF(LEFT(G391,3)="ARQ",VLOOKUP(VALUE(RIGHT(G391,3)),#REF!,4,FALSE),IF(LEFT(G391,3)="SCI",VLOOKUP(VALUE(RIGHT(G391,3)),#REF!,4,FALSE),IF(LEFT(G391,3)="SCE",VLOOKUP(VALUE(RIGHT(G391,3)),#REF!,4,FALSE),IF(LEFT(G391,3)="EST",VLOOKUP(VALUE(RIGHT(G391,3)),#REF!,4,FALSE),IF(LEFT(G391,3)="HID",VLOOKUP(VALUE(RIGHT(G391,3)),#REF!,4,FALSE),IF(LEFT(G391,3)="INC",VLOOKUP(VALUE(RIGHT(G391,3)),#REF!,4,FALSE),IF(LEFT(G391,3)="ELE",VLOOKUP(VALUE(RIGHT(G391,3)),#REF!,4,FALSE),IF(LEFT(G391,3)="CAB",VLOOKUP(VALUE(RIGHT(G391,3)),'ADM-COMP'!B:J,4,FALSE),IF(LEFT(G391,3)="SEG",VLOOKUP(VALUE(RIGHT(G391,3)),#REF!,4,FALSE),IF(LEFT(G391,3)="CLI",VLOOKUP(VALUE(RIGHT(G391,3)),#REF!,4,FALSE),IF(LEFT(G391,4)="IMPL",VLOOKUP(VALUE(RIGHT(G391,3)),#REF!,4,FALSE),IF(LEFT(G391,4)="SPDA",VLOOKUP(VALUE(RIGHT(G391,3)),'SPDA-COMP'!B:J,4,FALSE),IF(LEFT(G391,4)="SDAI",VLOOKUP(VALUE(RIGHT(G391,3)),#REF!,4,FALSE),IF(LEFT(G391,5)="IMPER",VLOOKUP(VALUE(RIGHT(G391,3)),#REF!,4,FALSE),IF(LEFT(G391,5)="LABOR",VLOOKUP(VALUE(RIGHT(G391,6)),#REF!,5,FALSE))))))))))))))))</f>
        <v>#REF!</v>
      </c>
      <c r="C391" s="30" t="e">
        <f>IF(LEFT(G391,3)="ARQ",VLOOKUP(VALUE(RIGHT(G391,3)),#REF!,5,FALSE),IF(LEFT(G391,3)="SCI",VLOOKUP(VALUE(RIGHT(G391,3)),#REF!,5,FALSE),IF(LEFT(G391,3)="SCE",VLOOKUP(VALUE(RIGHT(G391,3)),#REF!,5,FALSE),IF(LEFT(G391,3)="EST",VLOOKUP(VALUE(RIGHT(G391,3)),#REF!,5,FALSE),IF(LEFT(G391,3)="HID",VLOOKUP(VALUE(RIGHT(G391,3)),#REF!,5,FALSE),IF(LEFT(G391,3)="INC",VLOOKUP(VALUE(RIGHT(G391,3)),#REF!,5,FALSE),IF(LEFT(G391,3)="ELE",VLOOKUP(VALUE(RIGHT(G391,3)),#REF!,5,FALSE),IF(LEFT(G391,3)="CAB",VLOOKUP(VALUE(RIGHT(G391,3)),'ADM-COMP'!B:J,5,FALSE),IF(LEFT(G391,3)="SEG",VLOOKUP(VALUE(RIGHT(G391,3)),#REF!,5,FALSE),IF(LEFT(G391,3)="CLI",VLOOKUP(VALUE(RIGHT(G391,3)),#REF!,5,FALSE),IF(LEFT(G391,4)="IMPL",VLOOKUP(VALUE(RIGHT(G391,3)),#REF!,5,FALSE),IF(LEFT(G391,4)="SPDA",VLOOKUP(VALUE(RIGHT(G391,3)),'SPDA-COMP'!B:J,5,FALSE),IF(LEFT(G391,4)="SDAI",VLOOKUP(VALUE(RIGHT(G391,3)),#REF!,5,FALSE),IF(LEFT(G391,5)="IMPER",VLOOKUP(VALUE(RIGHT(G391,3)),#REF!,5,FALSE),IF(LEFT(G391,5)="LABOR",VLOOKUP(VALUE(RIGHT(G391,6)),#REF!,6,FALSE))))))))))))))))</f>
        <v>#REF!</v>
      </c>
      <c r="D391" s="74" t="e">
        <f>ROUND(VLOOKUP(A391,#REF!,8,FALSE),2)</f>
        <v>#REF!</v>
      </c>
      <c r="E391" s="74" t="e">
        <f>IF(LEFT(G391,3)="ARQ",VLOOKUP(VALUE(RIGHT(G391,3)),#REF!,9,FALSE),IF(LEFT(G391,3)="SCI",VLOOKUP(VALUE(RIGHT(G391,3)),#REF!,9,FALSE),IF(LEFT(G391,3)="SCE",VLOOKUP(VALUE(RIGHT(G391,3)),#REF!,9,FALSE),IF(LEFT(G391,3)="EST",VLOOKUP(VALUE(RIGHT(G391,3)),#REF!,9,FALSE),IF(LEFT(G391,3)="HID",VLOOKUP(VALUE(RIGHT(G391,3)),#REF!,9,FALSE),IF(LEFT(G391,3)="INC",VLOOKUP(VALUE(RIGHT(G391,3)),#REF!,9,FALSE),IF(LEFT(G391,3)="ELE",VLOOKUP(VALUE(RIGHT(G391,3)),#REF!,9,FALSE),IF(LEFT(G391,3)="CAB",VLOOKUP(VALUE(RIGHT(G391,3)),'ADM-COMP'!B:J,9,FALSE),IF(LEFT(G391,3)="SEG",VLOOKUP(VALUE(RIGHT(G391,3)),#REF!,9,FALSE),IF(LEFT(G391,3)="CLI",VLOOKUP(VALUE(RIGHT(G391,3)),#REF!,9,FALSE),IF(LEFT(G391,4)="IMPL",VLOOKUP(VALUE(RIGHT(G391,3)),#REF!,9,FALSE),IF(LEFT(G391,4)="SPDA",VLOOKUP(VALUE(RIGHT(G391,3)),'SPDA-COMP'!B:J,9,FALSE),IF(LEFT(G391,4)="SDAI",VLOOKUP(VALUE(RIGHT(G391,3)),#REF!,9,FALSE),IF(LEFT(G391,5)="IMPER",VLOOKUP(VALUE(RIGHT(G391,3)),#REF!,9,FALSE),IF(LEFT(G391,5)="LABOR",VLOOKUP(VALUE(RIGHT(G391,6)),#REF!,4,FALSE))))))))))))))))</f>
        <v>#REF!</v>
      </c>
      <c r="F391" s="31" t="e">
        <f t="shared" si="6"/>
        <v>#REF!</v>
      </c>
      <c r="G391" s="84" t="s">
        <v>584</v>
      </c>
      <c r="H391" s="61"/>
    </row>
    <row r="392" spans="1:8" s="62" customFormat="1">
      <c r="A392" s="83" t="s">
        <v>590</v>
      </c>
      <c r="B392" s="29" t="e">
        <f>IF(LEFT(G392,3)="ARQ",VLOOKUP(VALUE(RIGHT(G392,3)),#REF!,4,FALSE),IF(LEFT(G392,3)="SCI",VLOOKUP(VALUE(RIGHT(G392,3)),#REF!,4,FALSE),IF(LEFT(G392,3)="SCE",VLOOKUP(VALUE(RIGHT(G392,3)),#REF!,4,FALSE),IF(LEFT(G392,3)="EST",VLOOKUP(VALUE(RIGHT(G392,3)),#REF!,4,FALSE),IF(LEFT(G392,3)="HID",VLOOKUP(VALUE(RIGHT(G392,3)),#REF!,4,FALSE),IF(LEFT(G392,3)="INC",VLOOKUP(VALUE(RIGHT(G392,3)),#REF!,4,FALSE),IF(LEFT(G392,3)="ELE",VLOOKUP(VALUE(RIGHT(G392,3)),#REF!,4,FALSE),IF(LEFT(G392,3)="CAB",VLOOKUP(VALUE(RIGHT(G392,3)),'ADM-COMP'!B:J,4,FALSE),IF(LEFT(G392,3)="SEG",VLOOKUP(VALUE(RIGHT(G392,3)),#REF!,4,FALSE),IF(LEFT(G392,3)="CLI",VLOOKUP(VALUE(RIGHT(G392,3)),#REF!,4,FALSE),IF(LEFT(G392,4)="IMPL",VLOOKUP(VALUE(RIGHT(G392,3)),#REF!,4,FALSE),IF(LEFT(G392,4)="SPDA",VLOOKUP(VALUE(RIGHT(G392,3)),'SPDA-COMP'!B:J,4,FALSE),IF(LEFT(G392,4)="SDAI",VLOOKUP(VALUE(RIGHT(G392,3)),#REF!,4,FALSE),IF(LEFT(G392,5)="IMPER",VLOOKUP(VALUE(RIGHT(G392,3)),#REF!,4,FALSE),IF(LEFT(G392,5)="LABOR",VLOOKUP(VALUE(RIGHT(G392,6)),#REF!,5,FALSE))))))))))))))))</f>
        <v>#REF!</v>
      </c>
      <c r="C392" s="30" t="e">
        <f>IF(LEFT(G392,3)="ARQ",VLOOKUP(VALUE(RIGHT(G392,3)),#REF!,5,FALSE),IF(LEFT(G392,3)="SCI",VLOOKUP(VALUE(RIGHT(G392,3)),#REF!,5,FALSE),IF(LEFT(G392,3)="SCE",VLOOKUP(VALUE(RIGHT(G392,3)),#REF!,5,FALSE),IF(LEFT(G392,3)="EST",VLOOKUP(VALUE(RIGHT(G392,3)),#REF!,5,FALSE),IF(LEFT(G392,3)="HID",VLOOKUP(VALUE(RIGHT(G392,3)),#REF!,5,FALSE),IF(LEFT(G392,3)="INC",VLOOKUP(VALUE(RIGHT(G392,3)),#REF!,5,FALSE),IF(LEFT(G392,3)="ELE",VLOOKUP(VALUE(RIGHT(G392,3)),#REF!,5,FALSE),IF(LEFT(G392,3)="CAB",VLOOKUP(VALUE(RIGHT(G392,3)),'ADM-COMP'!B:J,5,FALSE),IF(LEFT(G392,3)="SEG",VLOOKUP(VALUE(RIGHT(G392,3)),#REF!,5,FALSE),IF(LEFT(G392,3)="CLI",VLOOKUP(VALUE(RIGHT(G392,3)),#REF!,5,FALSE),IF(LEFT(G392,4)="IMPL",VLOOKUP(VALUE(RIGHT(G392,3)),#REF!,5,FALSE),IF(LEFT(G392,4)="SPDA",VLOOKUP(VALUE(RIGHT(G392,3)),'SPDA-COMP'!B:J,5,FALSE),IF(LEFT(G392,4)="SDAI",VLOOKUP(VALUE(RIGHT(G392,3)),#REF!,5,FALSE),IF(LEFT(G392,5)="IMPER",VLOOKUP(VALUE(RIGHT(G392,3)),#REF!,5,FALSE),IF(LEFT(G392,5)="LABOR",VLOOKUP(VALUE(RIGHT(G392,6)),#REF!,6,FALSE))))))))))))))))</f>
        <v>#REF!</v>
      </c>
      <c r="D392" s="74" t="e">
        <f>ROUND(VLOOKUP(A392,#REF!,8,FALSE),2)</f>
        <v>#REF!</v>
      </c>
      <c r="E392" s="74" t="e">
        <f>IF(LEFT(G392,3)="ARQ",VLOOKUP(VALUE(RIGHT(G392,3)),#REF!,9,FALSE),IF(LEFT(G392,3)="SCI",VLOOKUP(VALUE(RIGHT(G392,3)),#REF!,9,FALSE),IF(LEFT(G392,3)="SCE",VLOOKUP(VALUE(RIGHT(G392,3)),#REF!,9,FALSE),IF(LEFT(G392,3)="EST",VLOOKUP(VALUE(RIGHT(G392,3)),#REF!,9,FALSE),IF(LEFT(G392,3)="HID",VLOOKUP(VALUE(RIGHT(G392,3)),#REF!,9,FALSE),IF(LEFT(G392,3)="INC",VLOOKUP(VALUE(RIGHT(G392,3)),#REF!,9,FALSE),IF(LEFT(G392,3)="ELE",VLOOKUP(VALUE(RIGHT(G392,3)),#REF!,9,FALSE),IF(LEFT(G392,3)="CAB",VLOOKUP(VALUE(RIGHT(G392,3)),'ADM-COMP'!B:J,9,FALSE),IF(LEFT(G392,3)="SEG",VLOOKUP(VALUE(RIGHT(G392,3)),#REF!,9,FALSE),IF(LEFT(G392,3)="CLI",VLOOKUP(VALUE(RIGHT(G392,3)),#REF!,9,FALSE),IF(LEFT(G392,4)="IMPL",VLOOKUP(VALUE(RIGHT(G392,3)),#REF!,9,FALSE),IF(LEFT(G392,4)="SPDA",VLOOKUP(VALUE(RIGHT(G392,3)),'SPDA-COMP'!B:J,9,FALSE),IF(LEFT(G392,4)="SDAI",VLOOKUP(VALUE(RIGHT(G392,3)),#REF!,9,FALSE),IF(LEFT(G392,5)="IMPER",VLOOKUP(VALUE(RIGHT(G392,3)),#REF!,9,FALSE),IF(LEFT(G392,5)="LABOR",VLOOKUP(VALUE(RIGHT(G392,6)),#REF!,4,FALSE))))))))))))))))</f>
        <v>#REF!</v>
      </c>
      <c r="F392" s="31" t="e">
        <f t="shared" si="6"/>
        <v>#REF!</v>
      </c>
      <c r="G392" s="84" t="s">
        <v>599</v>
      </c>
      <c r="H392" s="61"/>
    </row>
    <row r="393" spans="1:8" s="62" customFormat="1">
      <c r="A393" s="37" t="s">
        <v>545</v>
      </c>
      <c r="B393" s="29" t="e">
        <f>IF(LEFT(G393,3)="ARQ",VLOOKUP(VALUE(RIGHT(G393,3)),#REF!,4,FALSE),IF(LEFT(G393,3)="SCI",VLOOKUP(VALUE(RIGHT(G393,3)),#REF!,4,FALSE),IF(LEFT(G393,3)="SCE",VLOOKUP(VALUE(RIGHT(G393,3)),#REF!,4,FALSE),IF(LEFT(G393,3)="EST",VLOOKUP(VALUE(RIGHT(G393,3)),#REF!,4,FALSE),IF(LEFT(G393,3)="HID",VLOOKUP(VALUE(RIGHT(G393,3)),#REF!,4,FALSE),IF(LEFT(G393,3)="INC",VLOOKUP(VALUE(RIGHT(G393,3)),#REF!,4,FALSE),IF(LEFT(G393,3)="ELE",VLOOKUP(VALUE(RIGHT(G393,3)),#REF!,4,FALSE),IF(LEFT(G393,3)="CAB",VLOOKUP(VALUE(RIGHT(G393,3)),'ADM-COMP'!B:J,4,FALSE),IF(LEFT(G393,3)="SEG",VLOOKUP(VALUE(RIGHT(G393,3)),#REF!,4,FALSE),IF(LEFT(G393,3)="CLI",VLOOKUP(VALUE(RIGHT(G393,3)),#REF!,4,FALSE),IF(LEFT(G393,4)="IMPL",VLOOKUP(VALUE(RIGHT(G393,3)),#REF!,4,FALSE),IF(LEFT(G393,4)="SPDA",VLOOKUP(VALUE(RIGHT(G393,3)),'SPDA-COMP'!B:J,4,FALSE),IF(LEFT(G393,4)="SDAI",VLOOKUP(VALUE(RIGHT(G393,3)),#REF!,4,FALSE),IF(LEFT(G393,5)="IMPER",VLOOKUP(VALUE(RIGHT(G393,3)),#REF!,4,FALSE),IF(LEFT(G393,5)="LABOR",VLOOKUP(VALUE(RIGHT(G393,6)),#REF!,5,FALSE))))))))))))))))</f>
        <v>#REF!</v>
      </c>
      <c r="C393" s="30" t="e">
        <f>IF(LEFT(G393,3)="ARQ",VLOOKUP(VALUE(RIGHT(G393,3)),#REF!,5,FALSE),IF(LEFT(G393,3)="SCI",VLOOKUP(VALUE(RIGHT(G393,3)),#REF!,5,FALSE),IF(LEFT(G393,3)="SCE",VLOOKUP(VALUE(RIGHT(G393,3)),#REF!,5,FALSE),IF(LEFT(G393,3)="EST",VLOOKUP(VALUE(RIGHT(G393,3)),#REF!,5,FALSE),IF(LEFT(G393,3)="HID",VLOOKUP(VALUE(RIGHT(G393,3)),#REF!,5,FALSE),IF(LEFT(G393,3)="INC",VLOOKUP(VALUE(RIGHT(G393,3)),#REF!,5,FALSE),IF(LEFT(G393,3)="ELE",VLOOKUP(VALUE(RIGHT(G393,3)),#REF!,5,FALSE),IF(LEFT(G393,3)="CAB",VLOOKUP(VALUE(RIGHT(G393,3)),'ADM-COMP'!B:J,5,FALSE),IF(LEFT(G393,3)="SEG",VLOOKUP(VALUE(RIGHT(G393,3)),#REF!,5,FALSE),IF(LEFT(G393,3)="CLI",VLOOKUP(VALUE(RIGHT(G393,3)),#REF!,5,FALSE),IF(LEFT(G393,4)="IMPL",VLOOKUP(VALUE(RIGHT(G393,3)),#REF!,5,FALSE),IF(LEFT(G393,4)="SPDA",VLOOKUP(VALUE(RIGHT(G393,3)),'SPDA-COMP'!B:J,5,FALSE),IF(LEFT(G393,4)="SDAI",VLOOKUP(VALUE(RIGHT(G393,3)),#REF!,5,FALSE),IF(LEFT(G393,5)="IMPER",VLOOKUP(VALUE(RIGHT(G393,3)),#REF!,5,FALSE),IF(LEFT(G393,5)="LABOR",VLOOKUP(VALUE(RIGHT(G393,6)),#REF!,6,FALSE))))))))))))))))</f>
        <v>#REF!</v>
      </c>
      <c r="D393" s="74" t="e">
        <f>ROUND(VLOOKUP(A393,#REF!,8,FALSE),2)</f>
        <v>#REF!</v>
      </c>
      <c r="E393" s="74" t="e">
        <f>IF(LEFT(G393,3)="ARQ",VLOOKUP(VALUE(RIGHT(G393,3)),#REF!,9,FALSE),IF(LEFT(G393,3)="SCI",VLOOKUP(VALUE(RIGHT(G393,3)),#REF!,9,FALSE),IF(LEFT(G393,3)="SCE",VLOOKUP(VALUE(RIGHT(G393,3)),#REF!,9,FALSE),IF(LEFT(G393,3)="EST",VLOOKUP(VALUE(RIGHT(G393,3)),#REF!,9,FALSE),IF(LEFT(G393,3)="HID",VLOOKUP(VALUE(RIGHT(G393,3)),#REF!,9,FALSE),IF(LEFT(G393,3)="INC",VLOOKUP(VALUE(RIGHT(G393,3)),#REF!,9,FALSE),IF(LEFT(G393,3)="ELE",VLOOKUP(VALUE(RIGHT(G393,3)),#REF!,9,FALSE),IF(LEFT(G393,3)="CAB",VLOOKUP(VALUE(RIGHT(G393,3)),'ADM-COMP'!B:J,9,FALSE),IF(LEFT(G393,3)="SEG",VLOOKUP(VALUE(RIGHT(G393,3)),#REF!,9,FALSE),IF(LEFT(G393,3)="CLI",VLOOKUP(VALUE(RIGHT(G393,3)),#REF!,9,FALSE),IF(LEFT(G393,4)="IMPL",VLOOKUP(VALUE(RIGHT(G393,3)),#REF!,9,FALSE),IF(LEFT(G393,4)="SPDA",VLOOKUP(VALUE(RIGHT(G393,3)),'SPDA-COMP'!B:J,9,FALSE),IF(LEFT(G393,4)="SDAI",VLOOKUP(VALUE(RIGHT(G393,3)),#REF!,9,FALSE),IF(LEFT(G393,5)="IMPER",VLOOKUP(VALUE(RIGHT(G393,3)),#REF!,9,FALSE),IF(LEFT(G393,5)="LABOR",VLOOKUP(VALUE(RIGHT(G393,6)),#REF!,4,FALSE))))))))))))))))</f>
        <v>#REF!</v>
      </c>
      <c r="F393" s="31" t="e">
        <f t="shared" si="6"/>
        <v>#REF!</v>
      </c>
      <c r="G393" s="152" t="s">
        <v>556</v>
      </c>
      <c r="H393" s="61"/>
    </row>
    <row r="394" spans="1:8" s="62" customFormat="1">
      <c r="A394" s="37" t="s">
        <v>1371</v>
      </c>
      <c r="B394" s="29" t="e">
        <f>IF(LEFT(G394,3)="ARQ",VLOOKUP(VALUE(RIGHT(G394,3)),#REF!,4,FALSE),IF(LEFT(G394,3)="SCI",VLOOKUP(VALUE(RIGHT(G394,3)),#REF!,4,FALSE),IF(LEFT(G394,3)="SCE",VLOOKUP(VALUE(RIGHT(G394,3)),#REF!,4,FALSE),IF(LEFT(G394,3)="EST",VLOOKUP(VALUE(RIGHT(G394,3)),#REF!,4,FALSE),IF(LEFT(G394,3)="HID",VLOOKUP(VALUE(RIGHT(G394,3)),#REF!,4,FALSE),IF(LEFT(G394,3)="INC",VLOOKUP(VALUE(RIGHT(G394,3)),#REF!,4,FALSE),IF(LEFT(G394,3)="ELE",VLOOKUP(VALUE(RIGHT(G394,3)),#REF!,4,FALSE),IF(LEFT(G394,3)="CAB",VLOOKUP(VALUE(RIGHT(G394,3)),'ADM-COMP'!B:J,4,FALSE),IF(LEFT(G394,3)="SEG",VLOOKUP(VALUE(RIGHT(G394,3)),#REF!,4,FALSE),IF(LEFT(G394,3)="CLI",VLOOKUP(VALUE(RIGHT(G394,3)),#REF!,4,FALSE),IF(LEFT(G394,4)="IMPL",VLOOKUP(VALUE(RIGHT(G394,3)),#REF!,4,FALSE),IF(LEFT(G394,4)="SPDA",VLOOKUP(VALUE(RIGHT(G394,3)),'SPDA-COMP'!B:J,4,FALSE),IF(LEFT(G394,4)="SDAI",VLOOKUP(VALUE(RIGHT(G394,3)),#REF!,4,FALSE),IF(LEFT(G394,5)="IMPER",VLOOKUP(VALUE(RIGHT(G394,3)),#REF!,4,FALSE),IF(LEFT(G394,5)="LABOR",VLOOKUP(VALUE(RIGHT(G394,6)),#REF!,5,FALSE))))))))))))))))</f>
        <v>#REF!</v>
      </c>
      <c r="C394" s="30" t="e">
        <f>IF(LEFT(G394,3)="ARQ",VLOOKUP(VALUE(RIGHT(G394,3)),#REF!,5,FALSE),IF(LEFT(G394,3)="INS",VLOOKUP(VALUE(RIGHT(G394,3)),#REF!,5,FALSE),IF(LEFT(G394,3)="SCE",VLOOKUP(VALUE(RIGHT(G394,3)),#REF!,5,FALSE),IF(LEFT(G394,3)="EST",VLOOKUP(VALUE(RIGHT(G394,3)),#REF!,5,FALSE),IF(LEFT(G394,3)="HID",VLOOKUP(VALUE(RIGHT(G394,3)),#REF!,5,FALSE),IF(LEFT(G394,3)="INC",VLOOKUP(VALUE(RIGHT(G394,3)),#REF!,5,FALSE),IF(LEFT(G394,3)="ELE",VLOOKUP(VALUE(RIGHT(G394,3)),#REF!,5,FALSE),IF(LEFT(G394,3)="CAB",VLOOKUP(VALUE(RIGHT(G394,3)),'ADM-COMP'!B:J,5,FALSE),IF(LEFT(G394,3)="SEG",VLOOKUP(VALUE(RIGHT(G394,3)),#REF!,5,FALSE),IF(LEFT(G394,3)="CLI",VLOOKUP(VALUE(RIGHT(G394,3)),#REF!,5,FALSE),IF(LEFT(G394,4)="IMPL",VLOOKUP(VALUE(RIGHT(G394,3)),#REF!,5,FALSE),IF(LEFT(G394,4)="SPDA",VLOOKUP(VALUE(RIGHT(G394,3)),'SPDA-COMP'!B:J,5,FALSE),IF(LEFT(G394,4)="SDAI",VLOOKUP(VALUE(RIGHT(G394,3)),#REF!,5,FALSE),IF(LEFT(G394,5)="IMPER",VLOOKUP(VALUE(RIGHT(G394,3)),#REF!,5,FALSE),IF(LEFT(G394,5)="LABOR",VLOOKUP(VALUE(RIGHT(G394,6)),#REF!,6,FALSE))))))))))))))))</f>
        <v>#REF!</v>
      </c>
      <c r="D394" s="74" t="e">
        <f>ROUND(VLOOKUP(A394,#REF!,8,FALSE),2)</f>
        <v>#REF!</v>
      </c>
      <c r="E394" s="74" t="e">
        <f>IF(LEFT(G394,3)="ARQ",VLOOKUP(VALUE(RIGHT(G394,3)),#REF!,9,FALSE),IF(LEFT(G394,3)="INS",VLOOKUP(VALUE(RIGHT(G394,3)),#REF!,9,FALSE),IF(LEFT(G394,3)="SCE",VLOOKUP(VALUE(RIGHT(G394,3)),#REF!,9,FALSE),IF(LEFT(G394,3)="EST",VLOOKUP(VALUE(RIGHT(G394,3)),#REF!,9,FALSE),IF(LEFT(G394,3)="HID",VLOOKUP(VALUE(RIGHT(G394,3)),#REF!,9,FALSE),IF(LEFT(G394,3)="INC",VLOOKUP(VALUE(RIGHT(G394,3)),#REF!,9,FALSE),IF(LEFT(G394,3)="ELE",VLOOKUP(VALUE(RIGHT(G394,3)),#REF!,9,FALSE),IF(LEFT(G394,3)="CAB",VLOOKUP(VALUE(RIGHT(G394,3)),'ADM-COMP'!B:J,9,FALSE),IF(LEFT(G394,3)="SEG",VLOOKUP(VALUE(RIGHT(G394,3)),#REF!,9,FALSE),IF(LEFT(G394,3)="CLI",VLOOKUP(VALUE(RIGHT(G394,3)),#REF!,9,FALSE),IF(LEFT(G394,4)="IMPL",VLOOKUP(VALUE(RIGHT(G394,3)),#REF!,9,FALSE),IF(LEFT(G394,4)="SPDA",VLOOKUP(VALUE(RIGHT(G394,3)),'SPDA-COMP'!B:J,9,FALSE),IF(LEFT(G394,4)="SDAI",VLOOKUP(VALUE(RIGHT(G394,3)),#REF!,9,FALSE),IF(LEFT(G394,5)="IMPER",VLOOKUP(VALUE(RIGHT(G394,3)),#REF!,9,FALSE),IF(LEFT(G394,5)="LABOR",VLOOKUP(VALUE(RIGHT(G394,6)),#REF!,4,FALSE))))))))))))))))</f>
        <v>#REF!</v>
      </c>
      <c r="F394" s="31" t="e">
        <f t="shared" si="6"/>
        <v>#REF!</v>
      </c>
      <c r="G394" s="152" t="s">
        <v>1374</v>
      </c>
      <c r="H394" s="61"/>
    </row>
    <row r="395" spans="1:8" s="62" customFormat="1">
      <c r="A395" s="100" t="s">
        <v>757</v>
      </c>
      <c r="B395" s="29" t="e">
        <f>IF(LEFT(G395,3)="ARQ",VLOOKUP(VALUE(RIGHT(G395,3)),#REF!,4,FALSE),IF(LEFT(G395,3)="SCI",VLOOKUP(VALUE(RIGHT(G395,3)),'ADM-COMP'!B:J,4,FALSE),IF(LEFT(G395,3)="SCE",VLOOKUP(VALUE(RIGHT(G395,3)),#REF!,4,FALSE),IF(LEFT(G395,3)="EST",VLOOKUP(VALUE(RIGHT(G395,3)),#REF!,4,FALSE),IF(LEFT(G395,3)="HID",VLOOKUP(VALUE(RIGHT(G395,3)),#REF!,4,FALSE),IF(LEFT(G395,3)="INC",VLOOKUP(VALUE(RIGHT(G395,3)),#REF!,4,FALSE),IF(LEFT(G395,3)="ELE",VLOOKUP(VALUE(RIGHT(G395,3)),#REF!,4,FALSE),IF(LEFT(G395,3)="CAB",VLOOKUP(VALUE(RIGHT(G395,3)),#REF!,4,FALSE),IF(LEFT(G395,3)="SEG",VLOOKUP(VALUE(RIGHT(G395,3)),#REF!,4,FALSE),IF(LEFT(G395,3)="CLI",VLOOKUP(VALUE(RIGHT(G395,3)),#REF!,4,FALSE),IF(LEFT(G395,4)="IMPL",VLOOKUP(VALUE(RIGHT(G395,3)),#REF!,4,FALSE),IF(LEFT(G395,4)="SPDA",VLOOKUP(VALUE(RIGHT(G395,3)),'SPDA-COMP'!B:J,4,FALSE),IF(LEFT(G395,4)="SDAI",VLOOKUP(VALUE(RIGHT(G395,3)),#REF!,4,FALSE),IF(LEFT(G395,5)="CHENF",VLOOKUP(VALUE(RIGHT(G395,3)),#REF!,4,FALSE),IF(LEFT(G395,5)="IMPER",VLOOKUP(VALUE(RIGHT(G395,3)),#REF!,4,FALSE),IF(LEFT(G395,5)="LABOR",VLOOKUP(VALUE(RIGHT(G395,6)),#REF!,5,FALSE)))))))))))))))))</f>
        <v>#REF!</v>
      </c>
      <c r="C395" s="30" t="e">
        <f>IF(LEFT(G395,3)="ARQ",VLOOKUP(VALUE(RIGHT(G395,3)),#REF!,5,FALSE),IF(LEFT(G395,3)="SCI",VLOOKUP(VALUE(RIGHT(G395,3)),'ADM-COMP'!B:J,5,FALSE),IF(LEFT(G395,3)="SCE",VLOOKUP(VALUE(RIGHT(G395,3)),#REF!,5,FALSE),IF(LEFT(G395,3)="EST",VLOOKUP(VALUE(RIGHT(G395,3)),#REF!,5,FALSE),IF(LEFT(G395,3)="HID",VLOOKUP(VALUE(RIGHT(G395,3)),#REF!,5,FALSE),IF(LEFT(G395,3)="INC",VLOOKUP(VALUE(RIGHT(G395,3)),#REF!,5,FALSE),IF(LEFT(G395,3)="ELE",VLOOKUP(VALUE(RIGHT(G395,3)),#REF!,5,FALSE),IF(LEFT(G395,3)="CAB",VLOOKUP(VALUE(RIGHT(G395,3)),#REF!,5,FALSE),IF(LEFT(G395,3)="SEG",VLOOKUP(VALUE(RIGHT(G395,3)),#REF!,5,FALSE),IF(LEFT(G395,3)="CLI",VLOOKUP(VALUE(RIGHT(G395,3)),#REF!,5,FALSE),IF(LEFT(G395,4)="IMPL",VLOOKUP(VALUE(RIGHT(G395,3)),#REF!,5,FALSE),IF(LEFT(G395,4)="SPDA",VLOOKUP(VALUE(RIGHT(G395,3)),'SPDA-COMP'!B:J,5,FALSE),IF(LEFT(G395,4)="SDAI",VLOOKUP(VALUE(RIGHT(G395,3)),#REF!,5,FALSE),IF(LEFT(G395,5)="CHENF",VLOOKUP(VALUE(RIGHT(G395,3)),#REF!,5,FALSE),IF(LEFT(G395,5)="IMPER",VLOOKUP(VALUE(RIGHT(G395,3)),#REF!,5,FALSE),IF(LEFT(G395,5)="LABOR",VLOOKUP(VALUE(RIGHT(G395,6)),#REF!,6,FALSE)))))))))))))))))</f>
        <v>#REF!</v>
      </c>
      <c r="D395" s="74" t="e">
        <f>ROUND(VLOOKUP(A395,#REF!,8,FALSE),2)</f>
        <v>#REF!</v>
      </c>
      <c r="E395" s="74" t="e">
        <f>IF(LEFT(G395,3)="ARQ",VLOOKUP(VALUE(RIGHT(G395,3)),#REF!,9,FALSE),IF(LEFT(G395,3)="SCI",VLOOKUP(VALUE(RIGHT(G395,3)),'ADM-COMP'!B:J,9,FALSE),IF(LEFT(G395,3)="SCE",VLOOKUP(VALUE(RIGHT(G395,3)),#REF!,9,FALSE),IF(LEFT(G395,3)="EST",VLOOKUP(VALUE(RIGHT(G395,3)),#REF!,9,FALSE),IF(LEFT(G395,3)="HID",VLOOKUP(VALUE(RIGHT(G395,3)),#REF!,9,FALSE),IF(LEFT(G395,3)="INC",VLOOKUP(VALUE(RIGHT(G395,3)),#REF!,9,FALSE),IF(LEFT(G395,3)="ELE",VLOOKUP(VALUE(RIGHT(G395,3)),#REF!,9,FALSE),IF(LEFT(G395,3)="CAB",VLOOKUP(VALUE(RIGHT(G395,3)),#REF!,9,FALSE),IF(LEFT(G395,3)="SEG",VLOOKUP(VALUE(RIGHT(G395,3)),#REF!,9,FALSE),IF(LEFT(G395,3)="CLI",VLOOKUP(VALUE(RIGHT(G395,3)),#REF!,9,FALSE),IF(LEFT(G395,4)="IMPL",VLOOKUP(VALUE(RIGHT(G395,3)),#REF!,9,FALSE),IF(LEFT(G395,4)="SPDA",VLOOKUP(VALUE(RIGHT(G395,3)),'SPDA-COMP'!B:J,9,FALSE),IF(LEFT(G395,4)="SDAI",VLOOKUP(VALUE(RIGHT(G395,3)),#REF!,9,FALSE),IF(LEFT(G395,5)="CHENF",VLOOKUP(VALUE(RIGHT(G395,3)),#REF!,9,FALSE),IF(LEFT(G395,5)="IMPER",VLOOKUP(VALUE(RIGHT(G395,3)),#REF!,9,FALSE),IF(LEFT(G395,5)="LABOR",VLOOKUP(VALUE(RIGHT(G395,6)),#REF!,4,FALSE)))))))))))))))))</f>
        <v>#REF!</v>
      </c>
      <c r="F395" s="31" t="e">
        <f t="shared" si="6"/>
        <v>#REF!</v>
      </c>
      <c r="G395" s="152" t="s">
        <v>775</v>
      </c>
      <c r="H395" s="61"/>
    </row>
    <row r="396" spans="1:8" s="62" customFormat="1" ht="38.25">
      <c r="A396" s="37" t="s">
        <v>546</v>
      </c>
      <c r="B396" s="29" t="str">
        <f>IF(LEFT(G396,3)="ARQ",VLOOKUP(VALUE(RIGHT(G396,3)),#REF!,4,FALSE),IF(LEFT(G396,3)="SCI",VLOOKUP(VALUE(RIGHT(G396,3)),#REF!,4,FALSE),IF(LEFT(G396,3)="SCE",VLOOKUP(VALUE(RIGHT(G396,3)),#REF!,4,FALSE),IF(LEFT(G396,3)="EST",VLOOKUP(VALUE(RIGHT(G396,3)),#REF!,4,FALSE),IF(LEFT(G396,3)="HID",VLOOKUP(VALUE(RIGHT(G396,3)),#REF!,4,FALSE),IF(LEFT(G396,3)="INC",VLOOKUP(VALUE(RIGHT(G396,3)),#REF!,4,FALSE),IF(LEFT(G396,3)="ELE",VLOOKUP(VALUE(RIGHT(G396,3)),#REF!,4,FALSE),IF(LEFT(G396,3)="CAB",VLOOKUP(VALUE(RIGHT(G396,3)),'ADM-COMP'!B:J,4,FALSE),IF(LEFT(G396,3)="SEG",VLOOKUP(VALUE(RIGHT(G396,3)),#REF!,4,FALSE),IF(LEFT(G396,3)="CLI",VLOOKUP(VALUE(RIGHT(G396,3)),#REF!,4,FALSE),IF(LEFT(G396,4)="IMPL",VLOOKUP(VALUE(RIGHT(G396,3)),#REF!,4,FALSE),IF(LEFT(G396,4)="SPDA",VLOOKUP(VALUE(RIGHT(G396,3)),'SPDA-COMP'!B:J,4,FALSE),IF(LEFT(G396,4)="SDAI",VLOOKUP(VALUE(RIGHT(G396,3)),#REF!,4,FALSE),IF(LEFT(G396,5)="IMPER",VLOOKUP(VALUE(RIGHT(G396,3)),#REF!,4,FALSE),IF(LEFT(G396,5)="LABOR",VLOOKUP(VALUE(RIGHT(G396,6)),#REF!,5,FALSE))))))))))))))))</f>
        <v>KIT COMPLETO PARA SOLDA EXOTÉRMICA (MOLDE HCL 5/8" 50-5  / CARTUCHO N° 115 / ALICATE Z 201, MARCA DE REFERÊNCIA TERMOTÉCNICA OU EQUIVALENTE</v>
      </c>
      <c r="C396" s="30" t="str">
        <f>IF(LEFT(G396,3)="ARQ",VLOOKUP(VALUE(RIGHT(G396,3)),#REF!,5,FALSE),IF(LEFT(G396,3)="SCI",VLOOKUP(VALUE(RIGHT(G396,3)),#REF!,5,FALSE),IF(LEFT(G396,3)="SCE",VLOOKUP(VALUE(RIGHT(G396,3)),#REF!,5,FALSE),IF(LEFT(G396,3)="EST",VLOOKUP(VALUE(RIGHT(G396,3)),#REF!,5,FALSE),IF(LEFT(G396,3)="HID",VLOOKUP(VALUE(RIGHT(G396,3)),#REF!,5,FALSE),IF(LEFT(G396,3)="INC",VLOOKUP(VALUE(RIGHT(G396,3)),#REF!,5,FALSE),IF(LEFT(G396,3)="ELE",VLOOKUP(VALUE(RIGHT(G396,3)),#REF!,5,FALSE),IF(LEFT(G396,3)="CAB",VLOOKUP(VALUE(RIGHT(G396,3)),'ADM-COMP'!B:J,5,FALSE),IF(LEFT(G396,3)="SEG",VLOOKUP(VALUE(RIGHT(G396,3)),#REF!,5,FALSE),IF(LEFT(G396,3)="CLI",VLOOKUP(VALUE(RIGHT(G396,3)),#REF!,5,FALSE),IF(LEFT(G396,4)="IMPL",VLOOKUP(VALUE(RIGHT(G396,3)),#REF!,5,FALSE),IF(LEFT(G396,4)="SPDA",VLOOKUP(VALUE(RIGHT(G396,3)),'SPDA-COMP'!B:J,5,FALSE),IF(LEFT(G396,4)="SDAI",VLOOKUP(VALUE(RIGHT(G396,3)),#REF!,5,FALSE),IF(LEFT(G396,5)="IMPER",VLOOKUP(VALUE(RIGHT(G396,3)),#REF!,5,FALSE),IF(LEFT(G396,5)="LABOR",VLOOKUP(VALUE(RIGHT(G396,6)),#REF!,6,FALSE))))))))))))))))</f>
        <v>UND</v>
      </c>
      <c r="D396" s="74" t="e">
        <f>ROUND(VLOOKUP(A396,#REF!,8,FALSE),2)</f>
        <v>#REF!</v>
      </c>
      <c r="E396" s="74" t="e">
        <f>IF(LEFT(G396,3)="ARQ",VLOOKUP(VALUE(RIGHT(G396,3)),#REF!,9,FALSE),IF(LEFT(G396,3)="SCI",VLOOKUP(VALUE(RIGHT(G396,3)),#REF!,9,FALSE),IF(LEFT(G396,3)="SCE",VLOOKUP(VALUE(RIGHT(G396,3)),#REF!,9,FALSE),IF(LEFT(G396,3)="EST",VLOOKUP(VALUE(RIGHT(G396,3)),#REF!,9,FALSE),IF(LEFT(G396,3)="HID",VLOOKUP(VALUE(RIGHT(G396,3)),#REF!,9,FALSE),IF(LEFT(G396,3)="INC",VLOOKUP(VALUE(RIGHT(G396,3)),#REF!,9,FALSE),IF(LEFT(G396,3)="ELE",VLOOKUP(VALUE(RIGHT(G396,3)),#REF!,9,FALSE),IF(LEFT(G396,3)="CAB",VLOOKUP(VALUE(RIGHT(G396,3)),'ADM-COMP'!B:J,9,FALSE),IF(LEFT(G396,3)="SEG",VLOOKUP(VALUE(RIGHT(G396,3)),#REF!,9,FALSE),IF(LEFT(G396,3)="CLI",VLOOKUP(VALUE(RIGHT(G396,3)),#REF!,9,FALSE),IF(LEFT(G396,4)="IMPL",VLOOKUP(VALUE(RIGHT(G396,3)),#REF!,9,FALSE),IF(LEFT(G396,4)="SPDA",VLOOKUP(VALUE(RIGHT(G396,3)),'SPDA-COMP'!B:J,9,FALSE),IF(LEFT(G396,4)="SDAI",VLOOKUP(VALUE(RIGHT(G396,3)),#REF!,9,FALSE),IF(LEFT(G396,5)="IMPER",VLOOKUP(VALUE(RIGHT(G396,3)),#REF!,9,FALSE),IF(LEFT(G396,5)="LABOR",VLOOKUP(VALUE(RIGHT(G396,6)),#REF!,4,FALSE))))))))))))))))</f>
        <v>#REF!</v>
      </c>
      <c r="F396" s="31" t="e">
        <f t="shared" si="6"/>
        <v>#REF!</v>
      </c>
      <c r="G396" s="152" t="s">
        <v>557</v>
      </c>
      <c r="H396" s="61"/>
    </row>
    <row r="397" spans="1:8" s="62" customFormat="1">
      <c r="A397" s="37" t="s">
        <v>291</v>
      </c>
      <c r="B397" s="29" t="e">
        <f>IF(LEFT(G397,3)="ARQ",VLOOKUP(VALUE(RIGHT(G397,3)),#REF!,4,FALSE),IF(LEFT(G397,3)="SCI",VLOOKUP(VALUE(RIGHT(G397,3)),#REF!,4,FALSE),IF(LEFT(G397,3)="TRP",VLOOKUP(VALUE(RIGHT(G397,3)),#REF!,4,FALSE),IF(LEFT(G397,3)="EST",VLOOKUP(VALUE(RIGHT(G397,3)),#REF!,4,FALSE),IF(LEFT(G397,3)="HID",VLOOKUP(VALUE(RIGHT(G397,3)),#REF!,4,FALSE),IF(LEFT(G397,3)="INC",VLOOKUP(VALUE(RIGHT(G397,3)),#REF!,4,FALSE),IF(LEFT(G397,3)="ELE",VLOOKUP(VALUE(RIGHT(G397,3)),#REF!,4,FALSE),IF(LEFT(G397,3)="CAB",VLOOKUP(VALUE(RIGHT(G397,3)),'ADM-COMP'!B:J,4,FALSE),IF(LEFT(G397,3)="SEG",VLOOKUP(VALUE(RIGHT(G397,3)),#REF!,4,FALSE),IF(LEFT(G397,3)="CLI",VLOOKUP(VALUE(RIGHT(G397,3)),#REF!,4,FALSE),IF(LEFT(G397,4)="IMPL",VLOOKUP(VALUE(RIGHT(G397,3)),#REF!,4,FALSE),IF(LEFT(G397,4)="SPDA",VLOOKUP(VALUE(RIGHT(G397,3)),'SPDA-COMP'!B:J,4,FALSE),IF(LEFT(G397,4)="SDAI",VLOOKUP(VALUE(RIGHT(G397,3)),#REF!,4,FALSE),IF(LEFT(G397,5)="IMPER",VLOOKUP(VALUE(RIGHT(G397,3)),#REF!,4,FALSE),IF(LEFT(G397,5)="LABOR",VLOOKUP(VALUE(RIGHT(G397,6)),#REF!,5,FALSE))))))))))))))))</f>
        <v>#REF!</v>
      </c>
      <c r="C397" s="30" t="e">
        <f>IF(LEFT(G397,3)="ARQ",VLOOKUP(VALUE(RIGHT(G397,3)),#REF!,5,FALSE),IF(LEFT(G397,3)="SCI",VLOOKUP(VALUE(RIGHT(G397,3)),#REF!,5,FALSE),IF(LEFT(G397,3)="SCE",VLOOKUP(VALUE(RIGHT(G397,3)),#REF!,5,FALSE),IF(LEFT(G397,3)="EST",VLOOKUP(VALUE(RIGHT(G397,3)),#REF!,5,FALSE),IF(LEFT(G397,3)="HID",VLOOKUP(VALUE(RIGHT(G397,3)),#REF!,5,FALSE),IF(LEFT(G397,3)="INC",VLOOKUP(VALUE(RIGHT(G397,3)),#REF!,5,FALSE),IF(LEFT(G397,3)="ELE",VLOOKUP(VALUE(RIGHT(G397,3)),#REF!,5,FALSE),IF(LEFT(G397,3)="CAB",VLOOKUP(VALUE(RIGHT(G397,3)),'ADM-COMP'!B:J,5,FALSE),IF(LEFT(G397,3)="SEG",VLOOKUP(VALUE(RIGHT(G397,3)),#REF!,5,FALSE),IF(LEFT(G397,3)="CLI",VLOOKUP(VALUE(RIGHT(G397,3)),#REF!,5,FALSE),IF(LEFT(G397,4)="IMPL",VLOOKUP(VALUE(RIGHT(G397,3)),#REF!,5,FALSE),IF(LEFT(G397,4)="SPDA",VLOOKUP(VALUE(RIGHT(G397,3)),'SPDA-COMP'!B:J,5,FALSE),IF(LEFT(G397,4)="SDAI",VLOOKUP(VALUE(RIGHT(G397,3)),#REF!,5,FALSE),IF(LEFT(G397,5)="IMPER",VLOOKUP(VALUE(RIGHT(G397,3)),#REF!,5,FALSE),IF(LEFT(G397,5)="LABOR",VLOOKUP(VALUE(RIGHT(G397,6)),#REF!,6,FALSE))))))))))))))))</f>
        <v>#REF!</v>
      </c>
      <c r="D397" s="74" t="e">
        <f>ROUND(VLOOKUP(A397,#REF!,8,FALSE),2)</f>
        <v>#REF!</v>
      </c>
      <c r="E397" s="74" t="e">
        <f>IF(LEFT(G397,3)="ARQ",VLOOKUP(VALUE(RIGHT(G397,3)),#REF!,9,FALSE),IF(LEFT(G397,3)="SCI",VLOOKUP(VALUE(RIGHT(G397,3)),#REF!,9,FALSE),IF(LEFT(G397,3)="SCE",VLOOKUP(VALUE(RIGHT(G397,3)),#REF!,9,FALSE),IF(LEFT(G397,3)="EST",VLOOKUP(VALUE(RIGHT(G397,3)),#REF!,9,FALSE),IF(LEFT(G397,3)="HID",VLOOKUP(VALUE(RIGHT(G397,3)),#REF!,9,FALSE),IF(LEFT(G397,3)="INC",VLOOKUP(VALUE(RIGHT(G397,3)),#REF!,9,FALSE),IF(LEFT(G397,3)="ELE",VLOOKUP(VALUE(RIGHT(G397,3)),#REF!,9,FALSE),IF(LEFT(G397,3)="CAB",VLOOKUP(VALUE(RIGHT(G397,3)),'ADM-COMP'!B:J,9,FALSE),IF(LEFT(G397,3)="SEG",VLOOKUP(VALUE(RIGHT(G397,3)),#REF!,9,FALSE),IF(LEFT(G397,3)="CLI",VLOOKUP(VALUE(RIGHT(G397,3)),#REF!,9,FALSE),IF(LEFT(G397,4)="IMPL",VLOOKUP(VALUE(RIGHT(G397,3)),#REF!,9,FALSE),IF(LEFT(G397,4)="SPDA",VLOOKUP(VALUE(RIGHT(G397,3)),'SPDA-COMP'!B:J,9,FALSE),IF(LEFT(G397,4)="SDAI",VLOOKUP(VALUE(RIGHT(G397,3)),#REF!,9,FALSE),IF(LEFT(G397,5)="IMPER",VLOOKUP(VALUE(RIGHT(G397,3)),#REF!,9,FALSE),IF(LEFT(G397,5)="LABOR",VLOOKUP(VALUE(RIGHT(G397,6)),#REF!,4,FALSE))))))))))))))))</f>
        <v>#REF!</v>
      </c>
      <c r="F397" s="31" t="e">
        <f t="shared" si="6"/>
        <v>#REF!</v>
      </c>
      <c r="G397" s="38" t="s">
        <v>1336</v>
      </c>
      <c r="H397" s="61"/>
    </row>
    <row r="398" spans="1:8" s="62" customFormat="1">
      <c r="A398" s="85" t="s">
        <v>1122</v>
      </c>
      <c r="B398" s="29" t="e">
        <f>IF(LEFT(G398,3)="ARQ",VLOOKUP(VALUE(RIGHT(G398,3)),#REF!,4,FALSE),IF(LEFT(G398,3)="SCI",VLOOKUP(VALUE(RIGHT(G398,3)),#REF!,4,FALSE),IF(LEFT(G398,3)="SCE",VLOOKUP(VALUE(RIGHT(G398,3)),#REF!,4,FALSE),IF(LEFT(G398,3)="EST",VLOOKUP(VALUE(RIGHT(G398,3)),#REF!,4,FALSE),IF(LEFT(G398,3)="HID",VLOOKUP(VALUE(RIGHT(G398,3)),#REF!,4,FALSE),IF(LEFT(G398,3)="INC",VLOOKUP(VALUE(RIGHT(G398,3)),#REF!,4,FALSE),IF(LEFT(G398,3)="ELE",VLOOKUP(VALUE(RIGHT(G398,3)),#REF!,4,FALSE),IF(LEFT(G398,3)="CAB",VLOOKUP(VALUE(RIGHT(G398,3)),'ADM-COMP'!B:J,4,FALSE),IF(LEFT(G398,3)="SEG",VLOOKUP(VALUE(RIGHT(G398,3)),#REF!,4,FALSE),IF(LEFT(G398,3)="CLI",VLOOKUP(VALUE(RIGHT(G398,3)),#REF!,4,FALSE),IF(LEFT(G398,4)="IMPL",VLOOKUP(VALUE(RIGHT(G398,3)),#REF!,4,FALSE),IF(LEFT(G398,4)="SPDA",VLOOKUP(VALUE(RIGHT(G398,3)),'SPDA-COMP'!B:J,4,FALSE),IF(LEFT(G398,4)="SDAI",VLOOKUP(VALUE(RIGHT(G398,3)),#REF!,4,FALSE),IF(LEFT(G398,5)="IMPER",VLOOKUP(VALUE(RIGHT(G398,3)),#REF!,4,FALSE),IF(LEFT(G398,5)="LABOR",VLOOKUP(VALUE(RIGHT(G398,6)),#REF!,5,FALSE))))))))))))))))</f>
        <v>#REF!</v>
      </c>
      <c r="C398" s="30" t="e">
        <f>IF(LEFT(G398,3)="ARQ",VLOOKUP(VALUE(RIGHT(G398,3)),#REF!,5,FALSE),IF(LEFT(G398,3)="SCI",VLOOKUP(VALUE(RIGHT(G398,3)),#REF!,5,FALSE),IF(LEFT(G398,3)="SCE",VLOOKUP(VALUE(RIGHT(G398,3)),#REF!,5,FALSE),IF(LEFT(G398,3)="EST",VLOOKUP(VALUE(RIGHT(G398,3)),#REF!,5,FALSE),IF(LEFT(G398,3)="HID",VLOOKUP(VALUE(RIGHT(G398,3)),#REF!,5,FALSE),IF(LEFT(G398,3)="INC",VLOOKUP(VALUE(RIGHT(G398,3)),#REF!,5,FALSE),IF(LEFT(G398,3)="ELE",VLOOKUP(VALUE(RIGHT(G398,3)),#REF!,5,FALSE),IF(LEFT(G398,3)="CAB",VLOOKUP(VALUE(RIGHT(G398,3)),'ADM-COMP'!B:J,5,FALSE),IF(LEFT(G398,3)="SEG",VLOOKUP(VALUE(RIGHT(G398,3)),#REF!,5,FALSE),IF(LEFT(G398,3)="CLI",VLOOKUP(VALUE(RIGHT(G398,3)),#REF!,5,FALSE),IF(LEFT(G398,4)="IMPL",VLOOKUP(VALUE(RIGHT(G398,3)),#REF!,5,FALSE),IF(LEFT(G398,4)="SPDA",VLOOKUP(VALUE(RIGHT(G398,3)),'SPDA-COMP'!B:J,5,FALSE),IF(LEFT(G398,4)="SDAI",VLOOKUP(VALUE(RIGHT(G398,3)),#REF!,5,FALSE),IF(LEFT(G398,5)="IMPER",VLOOKUP(VALUE(RIGHT(G398,3)),#REF!,5,FALSE),IF(LEFT(G398,5)="LABOR",VLOOKUP(VALUE(RIGHT(G398,6)),#REF!,6,FALSE))))))))))))))))</f>
        <v>#REF!</v>
      </c>
      <c r="D398" s="74" t="e">
        <f>ROUND(VLOOKUP(A398,#REF!,8,FALSE),2)</f>
        <v>#REF!</v>
      </c>
      <c r="E398" s="74" t="e">
        <f>IF(LEFT(G398,3)="ARQ",VLOOKUP(VALUE(RIGHT(G398,3)),#REF!,9,FALSE),IF(LEFT(G398,3)="SCI",VLOOKUP(VALUE(RIGHT(G398,3)),#REF!,9,FALSE),IF(LEFT(G398,3)="SCE",VLOOKUP(VALUE(RIGHT(G398,3)),#REF!,9,FALSE),IF(LEFT(G398,3)="EST",VLOOKUP(VALUE(RIGHT(G398,3)),#REF!,9,FALSE),IF(LEFT(G398,3)="HID",VLOOKUP(VALUE(RIGHT(G398,3)),#REF!,9,FALSE),IF(LEFT(G398,3)="INC",VLOOKUP(VALUE(RIGHT(G398,3)),#REF!,9,FALSE),IF(LEFT(G398,3)="ELE",VLOOKUP(VALUE(RIGHT(G398,3)),#REF!,9,FALSE),IF(LEFT(G398,3)="CAB",VLOOKUP(VALUE(RIGHT(G398,3)),'ADM-COMP'!B:J,9,FALSE),IF(LEFT(G398,3)="SEG",VLOOKUP(VALUE(RIGHT(G398,3)),#REF!,9,FALSE),IF(LEFT(G398,3)="CLI",VLOOKUP(VALUE(RIGHT(G398,3)),#REF!,9,FALSE),IF(LEFT(G398,4)="IMPL",VLOOKUP(VALUE(RIGHT(G398,3)),#REF!,9,FALSE),IF(LEFT(G398,4)="SPDA",VLOOKUP(VALUE(RIGHT(G398,3)),'SPDA-COMP'!B:J,9,FALSE),IF(LEFT(G398,4)="SDAI",VLOOKUP(VALUE(RIGHT(G398,3)),#REF!,9,FALSE),IF(LEFT(G398,5)="IMPER",VLOOKUP(VALUE(RIGHT(G398,3)),#REF!,9,FALSE),IF(LEFT(G398,5)="LABOR",VLOOKUP(VALUE(RIGHT(G398,6)),#REF!,4,FALSE))))))))))))))))</f>
        <v>#REF!</v>
      </c>
      <c r="F398" s="31" t="e">
        <f t="shared" si="6"/>
        <v>#REF!</v>
      </c>
      <c r="G398" s="84" t="s">
        <v>1007</v>
      </c>
      <c r="H398" s="61"/>
    </row>
    <row r="399" spans="1:8" s="62" customFormat="1">
      <c r="A399" s="100" t="s">
        <v>748</v>
      </c>
      <c r="B399" s="29" t="e">
        <f>IF(LEFT(G399,3)="ARQ",VLOOKUP(VALUE(RIGHT(G399,3)),#REF!,4,FALSE),IF(LEFT(G399,3)="SCI",VLOOKUP(VALUE(RIGHT(G399,3)),'ADM-COMP'!B:J,4,FALSE),IF(LEFT(G399,3)="SCE",VLOOKUP(VALUE(RIGHT(G399,3)),#REF!,4,FALSE),IF(LEFT(G399,3)="EST",VLOOKUP(VALUE(RIGHT(G399,3)),#REF!,4,FALSE),IF(LEFT(G399,3)="HID",VLOOKUP(VALUE(RIGHT(G399,3)),#REF!,4,FALSE),IF(LEFT(G399,3)="INC",VLOOKUP(VALUE(RIGHT(G399,3)),#REF!,4,FALSE),IF(LEFT(G399,3)="ELE",VLOOKUP(VALUE(RIGHT(G399,3)),#REF!,4,FALSE),IF(LEFT(G399,3)="CAB",VLOOKUP(VALUE(RIGHT(G399,3)),#REF!,4,FALSE),IF(LEFT(G399,3)="SEG",VLOOKUP(VALUE(RIGHT(G399,3)),#REF!,4,FALSE),IF(LEFT(G399,3)="CLI",VLOOKUP(VALUE(RIGHT(G399,3)),#REF!,4,FALSE),IF(LEFT(G399,4)="IMPL",VLOOKUP(VALUE(RIGHT(G399,3)),#REF!,4,FALSE),IF(LEFT(G399,4)="SPDA",VLOOKUP(VALUE(RIGHT(G399,3)),'SPDA-COMP'!B:J,4,FALSE),IF(LEFT(G399,4)="SDAI",VLOOKUP(VALUE(RIGHT(G399,3)),#REF!,4,FALSE),IF(LEFT(G399,5)="CHENF",VLOOKUP(VALUE(RIGHT(G399,3)),#REF!,4,FALSE),IF(LEFT(G399,5)="IMPER",VLOOKUP(VALUE(RIGHT(G399,3)),#REF!,4,FALSE),IF(LEFT(G399,5)="LABOR",VLOOKUP(VALUE(RIGHT(G399,6)),#REF!,5,FALSE)))))))))))))))))</f>
        <v>#REF!</v>
      </c>
      <c r="C399" s="30" t="e">
        <f>IF(LEFT(G399,3)="ARQ",VLOOKUP(VALUE(RIGHT(G399,3)),#REF!,5,FALSE),IF(LEFT(G399,3)="SCI",VLOOKUP(VALUE(RIGHT(G399,3)),'ADM-COMP'!B:J,5,FALSE),IF(LEFT(G399,3)="SCE",VLOOKUP(VALUE(RIGHT(G399,3)),#REF!,5,FALSE),IF(LEFT(G399,3)="EST",VLOOKUP(VALUE(RIGHT(G399,3)),#REF!,5,FALSE),IF(LEFT(G399,3)="HID",VLOOKUP(VALUE(RIGHT(G399,3)),#REF!,5,FALSE),IF(LEFT(G399,3)="INC",VLOOKUP(VALUE(RIGHT(G399,3)),#REF!,5,FALSE),IF(LEFT(G399,3)="ELE",VLOOKUP(VALUE(RIGHT(G399,3)),#REF!,5,FALSE),IF(LEFT(G399,3)="CAB",VLOOKUP(VALUE(RIGHT(G399,3)),#REF!,5,FALSE),IF(LEFT(G399,3)="SEG",VLOOKUP(VALUE(RIGHT(G399,3)),#REF!,5,FALSE),IF(LEFT(G399,3)="CLI",VLOOKUP(VALUE(RIGHT(G399,3)),#REF!,5,FALSE),IF(LEFT(G399,4)="IMPL",VLOOKUP(VALUE(RIGHT(G399,3)),#REF!,5,FALSE),IF(LEFT(G399,4)="SPDA",VLOOKUP(VALUE(RIGHT(G399,3)),'SPDA-COMP'!B:J,5,FALSE),IF(LEFT(G399,4)="SDAI",VLOOKUP(VALUE(RIGHT(G399,3)),#REF!,5,FALSE),IF(LEFT(G399,5)="CHENF",VLOOKUP(VALUE(RIGHT(G399,3)),#REF!,5,FALSE),IF(LEFT(G399,5)="IMPER",VLOOKUP(VALUE(RIGHT(G399,3)),#REF!,5,FALSE),IF(LEFT(G399,5)="LABOR",VLOOKUP(VALUE(RIGHT(G399,6)),#REF!,6,FALSE)))))))))))))))))</f>
        <v>#REF!</v>
      </c>
      <c r="D399" s="74" t="e">
        <f>ROUND(VLOOKUP(A399,#REF!,8,FALSE),2)</f>
        <v>#REF!</v>
      </c>
      <c r="E399" s="74" t="e">
        <f>IF(LEFT(G399,3)="ARQ",VLOOKUP(VALUE(RIGHT(G399,3)),#REF!,9,FALSE),IF(LEFT(G399,3)="SCI",VLOOKUP(VALUE(RIGHT(G399,3)),'ADM-COMP'!B:J,9,FALSE),IF(LEFT(G399,3)="SCE",VLOOKUP(VALUE(RIGHT(G399,3)),#REF!,9,FALSE),IF(LEFT(G399,3)="EST",VLOOKUP(VALUE(RIGHT(G399,3)),#REF!,9,FALSE),IF(LEFT(G399,3)="HID",VLOOKUP(VALUE(RIGHT(G399,3)),#REF!,9,FALSE),IF(LEFT(G399,3)="INC",VLOOKUP(VALUE(RIGHT(G399,3)),#REF!,9,FALSE),IF(LEFT(G399,3)="ELE",VLOOKUP(VALUE(RIGHT(G399,3)),#REF!,9,FALSE),IF(LEFT(G399,3)="CAB",VLOOKUP(VALUE(RIGHT(G399,3)),#REF!,9,FALSE),IF(LEFT(G399,3)="SEG",VLOOKUP(VALUE(RIGHT(G399,3)),#REF!,9,FALSE),IF(LEFT(G399,3)="CLI",VLOOKUP(VALUE(RIGHT(G399,3)),#REF!,9,FALSE),IF(LEFT(G399,4)="IMPL",VLOOKUP(VALUE(RIGHT(G399,3)),#REF!,9,FALSE),IF(LEFT(G399,4)="SPDA",VLOOKUP(VALUE(RIGHT(G399,3)),'SPDA-COMP'!B:J,9,FALSE),IF(LEFT(G399,4)="SDAI",VLOOKUP(VALUE(RIGHT(G399,3)),#REF!,9,FALSE),IF(LEFT(G399,5)="CHENF",VLOOKUP(VALUE(RIGHT(G399,3)),#REF!,9,FALSE),IF(LEFT(G399,5)="IMPER",VLOOKUP(VALUE(RIGHT(G399,3)),#REF!,9,FALSE),IF(LEFT(G399,5)="LABOR",VLOOKUP(VALUE(RIGHT(G399,6)),#REF!,4,FALSE)))))))))))))))))</f>
        <v>#REF!</v>
      </c>
      <c r="F399" s="31" t="e">
        <f t="shared" si="6"/>
        <v>#REF!</v>
      </c>
      <c r="G399" s="152" t="s">
        <v>766</v>
      </c>
      <c r="H399" s="61"/>
    </row>
    <row r="400" spans="1:8" s="62" customFormat="1">
      <c r="A400" s="85" t="s">
        <v>873</v>
      </c>
      <c r="B400" s="29" t="e">
        <f>IF(LEFT(G400,3)="ARQ",VLOOKUP(VALUE(RIGHT(G400,3)),#REF!,4,FALSE),IF(LEFT(G400,3)="SCI",VLOOKUP(VALUE(RIGHT(G400,3)),#REF!,4,FALSE),IF(LEFT(G400,3)="SCE",VLOOKUP(VALUE(RIGHT(G400,3)),#REF!,4,FALSE),IF(LEFT(G400,3)="EST",VLOOKUP(VALUE(RIGHT(G400,3)),#REF!,4,FALSE),IF(LEFT(G400,3)="HID",VLOOKUP(VALUE(RIGHT(G400,3)),#REF!,4,FALSE),IF(LEFT(G400,3)="INC",VLOOKUP(VALUE(RIGHT(G400,3)),#REF!,4,FALSE),IF(LEFT(G400,3)="ELE",VLOOKUP(VALUE(RIGHT(G400,3)),#REF!,4,FALSE),IF(LEFT(G400,3)="CAB",VLOOKUP(VALUE(RIGHT(G400,3)),'ADM-COMP'!B:J,4,FALSE),IF(LEFT(G400,3)="SEG",VLOOKUP(VALUE(RIGHT(G400,3)),#REF!,4,FALSE),IF(LEFT(G400,3)="CLI",VLOOKUP(VALUE(RIGHT(G400,3)),#REF!,4,FALSE),IF(LEFT(G400,4)="IMPL",VLOOKUP(VALUE(RIGHT(G400,3)),#REF!,4,FALSE),IF(LEFT(G400,4)="SPDA",VLOOKUP(VALUE(RIGHT(G400,3)),'SPDA-COMP'!B:J,4,FALSE),IF(LEFT(G400,4)="SDAI",VLOOKUP(VALUE(RIGHT(G400,3)),#REF!,4,FALSE),IF(LEFT(G400,5)="IMPER",VLOOKUP(VALUE(RIGHT(G400,3)),#REF!,4,FALSE),IF(LEFT(G400,5)="LABOR",VLOOKUP(VALUE(RIGHT(G400,6)),#REF!,5,FALSE))))))))))))))))</f>
        <v>#REF!</v>
      </c>
      <c r="C400" s="30" t="e">
        <f>IF(LEFT(G400,3)="ARQ",VLOOKUP(VALUE(RIGHT(G400,3)),#REF!,5,FALSE),IF(LEFT(G400,3)="SCI",VLOOKUP(VALUE(RIGHT(G400,3)),#REF!,5,FALSE),IF(LEFT(G400,3)="SCE",VLOOKUP(VALUE(RIGHT(G400,3)),#REF!,5,FALSE),IF(LEFT(G400,3)="EST",VLOOKUP(VALUE(RIGHT(G400,3)),#REF!,5,FALSE),IF(LEFT(G400,3)="HID",VLOOKUP(VALUE(RIGHT(G400,3)),#REF!,5,FALSE),IF(LEFT(G400,3)="INC",VLOOKUP(VALUE(RIGHT(G400,3)),#REF!,5,FALSE),IF(LEFT(G400,3)="ELE",VLOOKUP(VALUE(RIGHT(G400,3)),#REF!,5,FALSE),IF(LEFT(G400,3)="CAB",VLOOKUP(VALUE(RIGHT(G400,3)),'ADM-COMP'!B:J,5,FALSE),IF(LEFT(G400,3)="SEG",VLOOKUP(VALUE(RIGHT(G400,3)),#REF!,5,FALSE),IF(LEFT(G400,3)="CLI",VLOOKUP(VALUE(RIGHT(G400,3)),#REF!,5,FALSE),IF(LEFT(G400,4)="IMPL",VLOOKUP(VALUE(RIGHT(G400,3)),#REF!,5,FALSE),IF(LEFT(G400,4)="SPDA",VLOOKUP(VALUE(RIGHT(G400,3)),'SPDA-COMP'!B:J,5,FALSE),IF(LEFT(G400,4)="SDAI",VLOOKUP(VALUE(RIGHT(G400,3)),#REF!,5,FALSE),IF(LEFT(G400,5)="IMPER",VLOOKUP(VALUE(RIGHT(G400,3)),#REF!,5,FALSE),IF(LEFT(G400,5)="LABOR",VLOOKUP(VALUE(RIGHT(G400,6)),#REF!,6,FALSE))))))))))))))))</f>
        <v>#REF!</v>
      </c>
      <c r="D400" s="74" t="e">
        <f>ROUND(VLOOKUP(A400,#REF!,8,FALSE),2)</f>
        <v>#REF!</v>
      </c>
      <c r="E400" s="74" t="e">
        <f>IF(LEFT(G400,3)="ARQ",VLOOKUP(VALUE(RIGHT(G400,3)),#REF!,9,FALSE),IF(LEFT(G400,3)="SCI",VLOOKUP(VALUE(RIGHT(G400,3)),#REF!,9,FALSE),IF(LEFT(G400,3)="SCE",VLOOKUP(VALUE(RIGHT(G400,3)),#REF!,9,FALSE),IF(LEFT(G400,3)="EST",VLOOKUP(VALUE(RIGHT(G400,3)),#REF!,9,FALSE),IF(LEFT(G400,3)="HID",VLOOKUP(VALUE(RIGHT(G400,3)),#REF!,9,FALSE),IF(LEFT(G400,3)="INC",VLOOKUP(VALUE(RIGHT(G400,3)),#REF!,9,FALSE),IF(LEFT(G400,3)="ELE",VLOOKUP(VALUE(RIGHT(G400,3)),#REF!,9,FALSE),IF(LEFT(G400,3)="CAB",VLOOKUP(VALUE(RIGHT(G400,3)),'ADM-COMP'!B:J,9,FALSE),IF(LEFT(G400,3)="SEG",VLOOKUP(VALUE(RIGHT(G400,3)),#REF!,9,FALSE),IF(LEFT(G400,3)="CLI",VLOOKUP(VALUE(RIGHT(G400,3)),#REF!,9,FALSE),IF(LEFT(G400,4)="IMPL",VLOOKUP(VALUE(RIGHT(G400,3)),#REF!,9,FALSE),IF(LEFT(G400,4)="SPDA",VLOOKUP(VALUE(RIGHT(G400,3)),'SPDA-COMP'!B:J,9,FALSE),IF(LEFT(G400,4)="SDAI",VLOOKUP(VALUE(RIGHT(G400,3)),#REF!,9,FALSE),IF(LEFT(G400,5)="IMPER",VLOOKUP(VALUE(RIGHT(G400,3)),#REF!,9,FALSE),IF(LEFT(G400,5)="LABOR",VLOOKUP(VALUE(RIGHT(G400,6)),#REF!,4,FALSE))))))))))))))))</f>
        <v>#REF!</v>
      </c>
      <c r="F400" s="31" t="e">
        <f t="shared" si="6"/>
        <v>#REF!</v>
      </c>
      <c r="G400" s="84" t="s">
        <v>948</v>
      </c>
      <c r="H400" s="61"/>
    </row>
    <row r="401" spans="1:8" s="62" customFormat="1">
      <c r="A401" s="100" t="s">
        <v>1156</v>
      </c>
      <c r="B401" s="29" t="e">
        <f>IF(LEFT(G401,3)="ARQ",VLOOKUP(VALUE(RIGHT(G401,3)),#REF!,4,FALSE),IF(LEFT(G401,3)="SCI",VLOOKUP(VALUE(RIGHT(G401,3)),#REF!,4,FALSE),IF(LEFT(G401,3)="SCE",VLOOKUP(VALUE(RIGHT(G401,3)),#REF!,4,FALSE),IF(LEFT(G401,3)="EST",VLOOKUP(VALUE(RIGHT(G401,3)),#REF!,4,FALSE),IF(LEFT(G401,3)="HID",VLOOKUP(VALUE(RIGHT(G401,3)),#REF!,4,FALSE),IF(LEFT(G401,3)="INC",VLOOKUP(VALUE(RIGHT(G401,3)),#REF!,4,FALSE),IF(LEFT(G401,3)="ELE",VLOOKUP(VALUE(RIGHT(G401,3)),#REF!,4,FALSE),IF(LEFT(G401,3)="CAB",VLOOKUP(VALUE(RIGHT(G401,3)),'ADM-COMP'!B:J,4,FALSE),IF(LEFT(G401,3)="SEG",VLOOKUP(VALUE(RIGHT(G401,3)),#REF!,4,FALSE),IF(LEFT(G401,3)="CLI",VLOOKUP(VALUE(RIGHT(G401,3)),#REF!,4,FALSE),IF(LEFT(G401,4)="IMPL",VLOOKUP(VALUE(RIGHT(G401,3)),#REF!,4,FALSE),IF(LEFT(G401,4)="SPDA",VLOOKUP(VALUE(RIGHT(G401,3)),'SPDA-COMP'!B:J,4,FALSE),IF(LEFT(G401,4)="SDAI",VLOOKUP(VALUE(RIGHT(G401,3)),#REF!,4,FALSE),IF(LEFT(G401,5)="IMPER",VLOOKUP(VALUE(RIGHT(G401,3)),#REF!,4,FALSE),IF(LEFT(G401,5)="LABOR",VLOOKUP(VALUE(RIGHT(G401,6)),#REF!,5,FALSE))))))))))))))))</f>
        <v>#REF!</v>
      </c>
      <c r="C401" s="30" t="e">
        <f>IF(LEFT(G401,3)="ARQ",VLOOKUP(VALUE(RIGHT(G401,3)),#REF!,5,FALSE),IF(LEFT(G401,3)="SCI",VLOOKUP(VALUE(RIGHT(G401,3)),#REF!,5,FALSE),IF(LEFT(G401,3)="SCE",VLOOKUP(VALUE(RIGHT(G401,3)),#REF!,5,FALSE),IF(LEFT(G401,3)="EST",VLOOKUP(VALUE(RIGHT(G401,3)),#REF!,5,FALSE),IF(LEFT(G401,3)="HID",VLOOKUP(VALUE(RIGHT(G401,3)),#REF!,5,FALSE),IF(LEFT(G401,3)="INC",VLOOKUP(VALUE(RIGHT(G401,3)),#REF!,5,FALSE),IF(LEFT(G401,3)="ELE",VLOOKUP(VALUE(RIGHT(G401,3)),#REF!,5,FALSE),IF(LEFT(G401,3)="CAB",VLOOKUP(VALUE(RIGHT(G401,3)),'ADM-COMP'!B:J,5,FALSE),IF(LEFT(G401,3)="SEG",VLOOKUP(VALUE(RIGHT(G401,3)),#REF!,5,FALSE),IF(LEFT(G401,3)="CLI",VLOOKUP(VALUE(RIGHT(G401,3)),#REF!,5,FALSE),IF(LEFT(G401,4)="IMPL",VLOOKUP(VALUE(RIGHT(G401,3)),#REF!,5,FALSE),IF(LEFT(G401,4)="SPDA",VLOOKUP(VALUE(RIGHT(G401,3)),'SPDA-COMP'!B:J,5,FALSE),IF(LEFT(G401,4)="SDAI",VLOOKUP(VALUE(RIGHT(G401,3)),#REF!,5,FALSE),IF(LEFT(G401,5)="IMPER",VLOOKUP(VALUE(RIGHT(G401,3)),#REF!,5,FALSE),IF(LEFT(G401,5)="LABOR",VLOOKUP(VALUE(RIGHT(G401,6)),#REF!,6,FALSE))))))))))))))))</f>
        <v>#REF!</v>
      </c>
      <c r="D401" s="74" t="e">
        <f>ROUND(VLOOKUP(A401,#REF!,8,FALSE),2)</f>
        <v>#REF!</v>
      </c>
      <c r="E401" s="74" t="e">
        <f>IF(LEFT(G401,3)="ARQ",VLOOKUP(VALUE(RIGHT(G401,3)),#REF!,9,FALSE),IF(LEFT(G401,3)="SCI",VLOOKUP(VALUE(RIGHT(G401,3)),#REF!,9,FALSE),IF(LEFT(G401,3)="SCE",VLOOKUP(VALUE(RIGHT(G401,3)),#REF!,9,FALSE),IF(LEFT(G401,3)="EST",VLOOKUP(VALUE(RIGHT(G401,3)),#REF!,9,FALSE),IF(LEFT(G401,3)="HID",VLOOKUP(VALUE(RIGHT(G401,3)),#REF!,9,FALSE),IF(LEFT(G401,3)="INC",VLOOKUP(VALUE(RIGHT(G401,3)),#REF!,9,FALSE),IF(LEFT(G401,3)="ELE",VLOOKUP(VALUE(RIGHT(G401,3)),#REF!,9,FALSE),IF(LEFT(G401,3)="CAB",VLOOKUP(VALUE(RIGHT(G401,3)),'ADM-COMP'!B:J,9,FALSE),IF(LEFT(G401,3)="SEG",VLOOKUP(VALUE(RIGHT(G401,3)),#REF!,9,FALSE),IF(LEFT(G401,3)="CLI",VLOOKUP(VALUE(RIGHT(G401,3)),#REF!,9,FALSE),IF(LEFT(G401,4)="IMPL",VLOOKUP(VALUE(RIGHT(G401,3)),#REF!,9,FALSE),IF(LEFT(G401,4)="SPDA",VLOOKUP(VALUE(RIGHT(G401,3)),'SPDA-COMP'!B:J,9,FALSE),IF(LEFT(G401,4)="SDAI",VLOOKUP(VALUE(RIGHT(G401,3)),#REF!,9,FALSE),IF(LEFT(G401,5)="IMPER",VLOOKUP(VALUE(RIGHT(G401,3)),#REF!,9,FALSE),IF(LEFT(G401,5)="LABOR",VLOOKUP(VALUE(RIGHT(G401,6)),#REF!,4,FALSE))))))))))))))))</f>
        <v>#REF!</v>
      </c>
      <c r="F401" s="31" t="e">
        <f t="shared" si="6"/>
        <v>#REF!</v>
      </c>
      <c r="G401" s="152" t="s">
        <v>1184</v>
      </c>
      <c r="H401" s="61"/>
    </row>
    <row r="402" spans="1:8" s="62" customFormat="1">
      <c r="A402" s="140" t="s">
        <v>1055</v>
      </c>
      <c r="B402" s="29" t="e">
        <f>IF(LEFT(G402,3)="ARQ",VLOOKUP(VALUE(RIGHT(G402,3)),#REF!,4,FALSE),IF(LEFT(G402,3)="SCI",VLOOKUP(VALUE(RIGHT(G402,3)),#REF!,4,FALSE),IF(LEFT(G402,3)="SCE",VLOOKUP(VALUE(RIGHT(G402,3)),#REF!,4,FALSE),IF(LEFT(G402,3)="EST",VLOOKUP(VALUE(RIGHT(G402,3)),#REF!,4,FALSE),IF(LEFT(G402,3)="HID",VLOOKUP(VALUE(RIGHT(G402,3)),#REF!,4,FALSE),IF(LEFT(G402,3)="INC",VLOOKUP(VALUE(RIGHT(G402,3)),#REF!,4,FALSE),IF(LEFT(G402,3)="ELE",VLOOKUP(VALUE(RIGHT(G402,3)),#REF!,4,FALSE),IF(LEFT(G402,3)="CAB",VLOOKUP(VALUE(RIGHT(G402,3)),'ADM-COMP'!B:J,4,FALSE),IF(LEFT(G402,3)="SEG",VLOOKUP(VALUE(RIGHT(G402,3)),#REF!,4,FALSE),IF(LEFT(G402,3)="CLI",VLOOKUP(VALUE(RIGHT(G402,3)),#REF!,4,FALSE),IF(LEFT(G402,4)="IMPL",VLOOKUP(VALUE(RIGHT(G402,3)),#REF!,4,FALSE),IF(LEFT(G402,4)="SPDA",VLOOKUP(VALUE(RIGHT(G402,3)),'SPDA-COMP'!B:J,4,FALSE),IF(LEFT(G402,4)="SDAI",VLOOKUP(VALUE(RIGHT(G402,3)),#REF!,4,FALSE),IF(LEFT(G402,5)="IMPER",VLOOKUP(VALUE(RIGHT(G402,3)),#REF!,4,FALSE),IF(LEFT(G402,5)="LABOR",VLOOKUP(VALUE(RIGHT(G402,6)),#REF!,5,FALSE))))))))))))))))</f>
        <v>#REF!</v>
      </c>
      <c r="C402" s="30" t="e">
        <f>IF(LEFT(G402,3)="ARQ",VLOOKUP(VALUE(RIGHT(G402,3)),#REF!,5,FALSE),IF(LEFT(G402,3)="SCI",VLOOKUP(VALUE(RIGHT(G402,3)),#REF!,5,FALSE),IF(LEFT(G402,3)="SCE",VLOOKUP(VALUE(RIGHT(G402,3)),#REF!,5,FALSE),IF(LEFT(G402,3)="EST",VLOOKUP(VALUE(RIGHT(G402,3)),#REF!,5,FALSE),IF(LEFT(G402,3)="HID",VLOOKUP(VALUE(RIGHT(G402,3)),#REF!,5,FALSE),IF(LEFT(G402,3)="INC",VLOOKUP(VALUE(RIGHT(G402,3)),#REF!,5,FALSE),IF(LEFT(G402,3)="ELE",VLOOKUP(VALUE(RIGHT(G402,3)),#REF!,5,FALSE),IF(LEFT(G402,3)="CAB",VLOOKUP(VALUE(RIGHT(G402,3)),'ADM-COMP'!B:J,5,FALSE),IF(LEFT(G402,3)="SEG",VLOOKUP(VALUE(RIGHT(G402,3)),#REF!,5,FALSE),IF(LEFT(G402,3)="CLI",VLOOKUP(VALUE(RIGHT(G402,3)),#REF!,5,FALSE),IF(LEFT(G402,4)="IMPL",VLOOKUP(VALUE(RIGHT(G402,3)),#REF!,5,FALSE),IF(LEFT(G402,4)="SPDA",VLOOKUP(VALUE(RIGHT(G402,3)),'SPDA-COMP'!B:J,5,FALSE),IF(LEFT(G402,4)="SDAI",VLOOKUP(VALUE(RIGHT(G402,3)),#REF!,5,FALSE),IF(LEFT(G402,5)="IMPER",VLOOKUP(VALUE(RIGHT(G402,3)),#REF!,5,FALSE),IF(LEFT(G402,5)="LABOR",VLOOKUP(VALUE(RIGHT(G402,6)),#REF!,6,FALSE))))))))))))))))</f>
        <v>#REF!</v>
      </c>
      <c r="D402" s="74" t="e">
        <f>ROUND(VLOOKUP(A402,#REF!,8,FALSE),2)</f>
        <v>#REF!</v>
      </c>
      <c r="E402" s="74" t="e">
        <f>IF(LEFT(G402,3)="ARQ",VLOOKUP(VALUE(RIGHT(G402,3)),#REF!,9,FALSE),IF(LEFT(G402,3)="SCI",VLOOKUP(VALUE(RIGHT(G402,3)),#REF!,9,FALSE),IF(LEFT(G402,3)="SCE",VLOOKUP(VALUE(RIGHT(G402,3)),#REF!,9,FALSE),IF(LEFT(G402,3)="EST",VLOOKUP(VALUE(RIGHT(G402,3)),#REF!,9,FALSE),IF(LEFT(G402,3)="HID",VLOOKUP(VALUE(RIGHT(G402,3)),#REF!,9,FALSE),IF(LEFT(G402,3)="INC",VLOOKUP(VALUE(RIGHT(G402,3)),#REF!,9,FALSE),IF(LEFT(G402,3)="ELE",VLOOKUP(VALUE(RIGHT(G402,3)),#REF!,9,FALSE),IF(LEFT(G402,3)="CAB",VLOOKUP(VALUE(RIGHT(G402,3)),'ADM-COMP'!B:J,9,FALSE),IF(LEFT(G402,3)="SEG",VLOOKUP(VALUE(RIGHT(G402,3)),#REF!,9,FALSE),IF(LEFT(G402,3)="CLI",VLOOKUP(VALUE(RIGHT(G402,3)),#REF!,9,FALSE),IF(LEFT(G402,4)="IMPL",VLOOKUP(VALUE(RIGHT(G402,3)),#REF!,9,FALSE),IF(LEFT(G402,4)="SPDA",VLOOKUP(VALUE(RIGHT(G402,3)),'SPDA-COMP'!B:J,9,FALSE),IF(LEFT(G402,4)="SDAI",VLOOKUP(VALUE(RIGHT(G402,3)),#REF!,9,FALSE),IF(LEFT(G402,5)="IMPER",VLOOKUP(VALUE(RIGHT(G402,3)),#REF!,9,FALSE),IF(LEFT(G402,5)="LABOR",VLOOKUP(VALUE(RIGHT(G402,6)),#REF!,4,FALSE))))))))))))))))</f>
        <v>#REF!</v>
      </c>
      <c r="F402" s="31" t="e">
        <f t="shared" si="6"/>
        <v>#REF!</v>
      </c>
      <c r="G402" s="152" t="s">
        <v>1084</v>
      </c>
      <c r="H402" s="61"/>
    </row>
    <row r="403" spans="1:8" s="62" customFormat="1">
      <c r="A403" s="37" t="s">
        <v>308</v>
      </c>
      <c r="B403" s="29" t="e">
        <f>IF(LEFT(G403,3)="ARQ",VLOOKUP(VALUE(RIGHT(G403,3)),#REF!,4,FALSE),IF(LEFT(G403,3)="SCI",VLOOKUP(VALUE(RIGHT(G403,3)),#REF!,4,FALSE),IF(LEFT(G403,3)="SCE",VLOOKUP(VALUE(RIGHT(G403,3)),#REF!,4,FALSE),IF(LEFT(G403,3)="EST",VLOOKUP(VALUE(RIGHT(G403,3)),#REF!,4,FALSE),IF(LEFT(G403,3)="HID",VLOOKUP(VALUE(RIGHT(G403,3)),#REF!,4,FALSE),IF(LEFT(G403,3)="INC",VLOOKUP(VALUE(RIGHT(G403,3)),#REF!,4,FALSE),IF(LEFT(G403,3)="ELE",VLOOKUP(VALUE(RIGHT(G403,3)),#REF!,4,FALSE),IF(LEFT(G403,3)="CAB",VLOOKUP(VALUE(RIGHT(G403,3)),'ADM-COMP'!B:J,4,FALSE),IF(LEFT(G403,3)="SEG",VLOOKUP(VALUE(RIGHT(G403,3)),#REF!,4,FALSE),IF(LEFT(G403,3)="CLI",VLOOKUP(VALUE(RIGHT(G403,3)),#REF!,4,FALSE),IF(LEFT(G403,4)="IMPL",VLOOKUP(VALUE(RIGHT(G403,3)),#REF!,4,FALSE),IF(LEFT(G403,4)="SPDA",VLOOKUP(VALUE(RIGHT(G403,3)),'SPDA-COMP'!B:J,4,FALSE),IF(LEFT(G403,4)="SDAI",VLOOKUP(VALUE(RIGHT(G403,3)),#REF!,4,FALSE),IF(LEFT(G403,5)="IMPER",VLOOKUP(VALUE(RIGHT(G403,3)),#REF!,4,FALSE),IF(LEFT(G403,5)="LABOR",VLOOKUP(VALUE(RIGHT(G403,6)),#REF!,5,FALSE))))))))))))))))</f>
        <v>#REF!</v>
      </c>
      <c r="C403" s="30" t="e">
        <f>IF(LEFT(G403,3)="ARQ",VLOOKUP(VALUE(RIGHT(G403,3)),#REF!,5,FALSE),IF(LEFT(G403,3)="SCI",VLOOKUP(VALUE(RIGHT(G403,3)),#REF!,5,FALSE),IF(LEFT(G403,3)="SCE",VLOOKUP(VALUE(RIGHT(G403,3)),#REF!,5,FALSE),IF(LEFT(G403,3)="EST",VLOOKUP(VALUE(RIGHT(G403,3)),#REF!,5,FALSE),IF(LEFT(G403,3)="HID",VLOOKUP(VALUE(RIGHT(G403,3)),#REF!,5,FALSE),IF(LEFT(G403,3)="INC",VLOOKUP(VALUE(RIGHT(G403,3)),#REF!,5,FALSE),IF(LEFT(G403,3)="ELE",VLOOKUP(VALUE(RIGHT(G403,3)),#REF!,5,FALSE),IF(LEFT(G403,3)="CAB",VLOOKUP(VALUE(RIGHT(G403,3)),'ADM-COMP'!B:J,5,FALSE),IF(LEFT(G403,3)="SEG",VLOOKUP(VALUE(RIGHT(G403,3)),#REF!,5,FALSE),IF(LEFT(G403,3)="CLI",VLOOKUP(VALUE(RIGHT(G403,3)),#REF!,5,FALSE),IF(LEFT(G403,4)="IMPL",VLOOKUP(VALUE(RIGHT(G403,3)),#REF!,5,FALSE),IF(LEFT(G403,4)="SPDA",VLOOKUP(VALUE(RIGHT(G403,3)),'SPDA-COMP'!B:J,5,FALSE),IF(LEFT(G403,4)="SDAI",VLOOKUP(VALUE(RIGHT(G403,3)),#REF!,5,FALSE),IF(LEFT(G403,5)="IMPER",VLOOKUP(VALUE(RIGHT(G403,3)),#REF!,5,FALSE),IF(LEFT(G403,5)="LABOR",VLOOKUP(VALUE(RIGHT(G403,6)),#REF!,6,FALSE))))))))))))))))</f>
        <v>#REF!</v>
      </c>
      <c r="D403" s="74" t="e">
        <f>ROUND(VLOOKUP(A403,#REF!,8,FALSE),2)</f>
        <v>#REF!</v>
      </c>
      <c r="E403" s="74" t="e">
        <f>IF(LEFT(G403,3)="ARQ",VLOOKUP(VALUE(RIGHT(G403,3)),#REF!,9,FALSE),IF(LEFT(G403,3)="SCI",VLOOKUP(VALUE(RIGHT(G403,3)),#REF!,9,FALSE),IF(LEFT(G403,3)="SCE",VLOOKUP(VALUE(RIGHT(G403,3)),#REF!,9,FALSE),IF(LEFT(G403,3)="EST",VLOOKUP(VALUE(RIGHT(G403,3)),#REF!,9,FALSE),IF(LEFT(G403,3)="HID",VLOOKUP(VALUE(RIGHT(G403,3)),#REF!,9,FALSE),IF(LEFT(G403,3)="INC",VLOOKUP(VALUE(RIGHT(G403,3)),#REF!,9,FALSE),IF(LEFT(G403,3)="ELE",VLOOKUP(VALUE(RIGHT(G403,3)),#REF!,9,FALSE),IF(LEFT(G403,3)="CAB",VLOOKUP(VALUE(RIGHT(G403,3)),'ADM-COMP'!B:J,9,FALSE),IF(LEFT(G403,3)="SEG",VLOOKUP(VALUE(RIGHT(G403,3)),#REF!,9,FALSE),IF(LEFT(G403,3)="CLI",VLOOKUP(VALUE(RIGHT(G403,3)),#REF!,9,FALSE),IF(LEFT(G403,4)="IMPL",VLOOKUP(VALUE(RIGHT(G403,3)),#REF!,9,FALSE),IF(LEFT(G403,4)="SPDA",VLOOKUP(VALUE(RIGHT(G403,3)),'SPDA-COMP'!B:J,9,FALSE),IF(LEFT(G403,4)="SDAI",VLOOKUP(VALUE(RIGHT(G403,3)),#REF!,9,FALSE),IF(LEFT(G403,5)="IMPER",VLOOKUP(VALUE(RIGHT(G403,3)),#REF!,9,FALSE),IF(LEFT(G403,5)="LABOR",VLOOKUP(VALUE(RIGHT(G403,6)),#REF!,4,FALSE))))))))))))))))</f>
        <v>#REF!</v>
      </c>
      <c r="F403" s="31" t="e">
        <f t="shared" si="6"/>
        <v>#REF!</v>
      </c>
      <c r="G403" s="152" t="s">
        <v>1249</v>
      </c>
      <c r="H403" s="61"/>
    </row>
    <row r="404" spans="1:8" s="62" customFormat="1">
      <c r="A404" s="85" t="s">
        <v>859</v>
      </c>
      <c r="B404" s="29" t="e">
        <f>IF(LEFT(G404,3)="ARQ",VLOOKUP(VALUE(RIGHT(G404,3)),#REF!,4,FALSE),IF(LEFT(G404,3)="SCI",VLOOKUP(VALUE(RIGHT(G404,3)),#REF!,4,FALSE),IF(LEFT(G404,3)="SCE",VLOOKUP(VALUE(RIGHT(G404,3)),#REF!,4,FALSE),IF(LEFT(G404,3)="EST",VLOOKUP(VALUE(RIGHT(G404,3)),#REF!,4,FALSE),IF(LEFT(G404,3)="HID",VLOOKUP(VALUE(RIGHT(G404,3)),#REF!,4,FALSE),IF(LEFT(G404,3)="INC",VLOOKUP(VALUE(RIGHT(G404,3)),#REF!,4,FALSE),IF(LEFT(G404,3)="ELE",VLOOKUP(VALUE(RIGHT(G404,3)),#REF!,4,FALSE),IF(LEFT(G404,3)="CAB",VLOOKUP(VALUE(RIGHT(G404,3)),'ADM-COMP'!B:J,4,FALSE),IF(LEFT(G404,3)="SEG",VLOOKUP(VALUE(RIGHT(G404,3)),#REF!,4,FALSE),IF(LEFT(G404,3)="CLI",VLOOKUP(VALUE(RIGHT(G404,3)),#REF!,4,FALSE),IF(LEFT(G404,4)="IMPL",VLOOKUP(VALUE(RIGHT(G404,3)),#REF!,4,FALSE),IF(LEFT(G404,4)="SPDA",VLOOKUP(VALUE(RIGHT(G404,3)),'SPDA-COMP'!B:J,4,FALSE),IF(LEFT(G404,4)="SDAI",VLOOKUP(VALUE(RIGHT(G404,3)),#REF!,4,FALSE),IF(LEFT(G404,5)="IMPER",VLOOKUP(VALUE(RIGHT(G404,3)),#REF!,4,FALSE),IF(LEFT(G404,5)="LABOR",VLOOKUP(VALUE(RIGHT(G404,6)),#REF!,5,FALSE))))))))))))))))</f>
        <v>#REF!</v>
      </c>
      <c r="C404" s="30" t="e">
        <f>IF(LEFT(G404,3)="ARQ",VLOOKUP(VALUE(RIGHT(G404,3)),#REF!,5,FALSE),IF(LEFT(G404,3)="SCI",VLOOKUP(VALUE(RIGHT(G404,3)),#REF!,5,FALSE),IF(LEFT(G404,3)="SCE",VLOOKUP(VALUE(RIGHT(G404,3)),#REF!,5,FALSE),IF(LEFT(G404,3)="EST",VLOOKUP(VALUE(RIGHT(G404,3)),#REF!,5,FALSE),IF(LEFT(G404,3)="HID",VLOOKUP(VALUE(RIGHT(G404,3)),#REF!,5,FALSE),IF(LEFT(G404,3)="INC",VLOOKUP(VALUE(RIGHT(G404,3)),#REF!,5,FALSE),IF(LEFT(G404,3)="ELE",VLOOKUP(VALUE(RIGHT(G404,3)),#REF!,5,FALSE),IF(LEFT(G404,3)="CAB",VLOOKUP(VALUE(RIGHT(G404,3)),'ADM-COMP'!B:J,5,FALSE),IF(LEFT(G404,3)="SEG",VLOOKUP(VALUE(RIGHT(G404,3)),#REF!,5,FALSE),IF(LEFT(G404,3)="CLI",VLOOKUP(VALUE(RIGHT(G404,3)),#REF!,5,FALSE),IF(LEFT(G404,4)="IMPL",VLOOKUP(VALUE(RIGHT(G404,3)),#REF!,5,FALSE),IF(LEFT(G404,4)="SPDA",VLOOKUP(VALUE(RIGHT(G404,3)),'SPDA-COMP'!B:J,5,FALSE),IF(LEFT(G404,4)="SDAI",VLOOKUP(VALUE(RIGHT(G404,3)),#REF!,5,FALSE),IF(LEFT(G404,5)="IMPER",VLOOKUP(VALUE(RIGHT(G404,3)),#REF!,5,FALSE),IF(LEFT(G404,5)="LABOR",VLOOKUP(VALUE(RIGHT(G404,6)),#REF!,6,FALSE))))))))))))))))</f>
        <v>#REF!</v>
      </c>
      <c r="D404" s="74" t="e">
        <f>ROUND(VLOOKUP(A404,#REF!,8,FALSE),2)</f>
        <v>#REF!</v>
      </c>
      <c r="E404" s="74" t="e">
        <f>IF(LEFT(G404,3)="ARQ",VLOOKUP(VALUE(RIGHT(G404,3)),#REF!,9,FALSE),IF(LEFT(G404,3)="SCI",VLOOKUP(VALUE(RIGHT(G404,3)),#REF!,9,FALSE),IF(LEFT(G404,3)="SCE",VLOOKUP(VALUE(RIGHT(G404,3)),#REF!,9,FALSE),IF(LEFT(G404,3)="EST",VLOOKUP(VALUE(RIGHT(G404,3)),#REF!,9,FALSE),IF(LEFT(G404,3)="HID",VLOOKUP(VALUE(RIGHT(G404,3)),#REF!,9,FALSE),IF(LEFT(G404,3)="INC",VLOOKUP(VALUE(RIGHT(G404,3)),#REF!,9,FALSE),IF(LEFT(G404,3)="ELE",VLOOKUP(VALUE(RIGHT(G404,3)),#REF!,9,FALSE),IF(LEFT(G404,3)="CAB",VLOOKUP(VALUE(RIGHT(G404,3)),'ADM-COMP'!B:J,9,FALSE),IF(LEFT(G404,3)="SEG",VLOOKUP(VALUE(RIGHT(G404,3)),#REF!,9,FALSE),IF(LEFT(G404,3)="CLI",VLOOKUP(VALUE(RIGHT(G404,3)),#REF!,9,FALSE),IF(LEFT(G404,4)="IMPL",VLOOKUP(VALUE(RIGHT(G404,3)),#REF!,9,FALSE),IF(LEFT(G404,4)="SPDA",VLOOKUP(VALUE(RIGHT(G404,3)),'SPDA-COMP'!B:J,9,FALSE),IF(LEFT(G404,4)="SDAI",VLOOKUP(VALUE(RIGHT(G404,3)),#REF!,9,FALSE),IF(LEFT(G404,5)="IMPER",VLOOKUP(VALUE(RIGHT(G404,3)),#REF!,9,FALSE),IF(LEFT(G404,5)="LABOR",VLOOKUP(VALUE(RIGHT(G404,6)),#REF!,4,FALSE))))))))))))))))</f>
        <v>#REF!</v>
      </c>
      <c r="F404" s="31" t="e">
        <f t="shared" si="6"/>
        <v>#REF!</v>
      </c>
      <c r="G404" s="84" t="s">
        <v>939</v>
      </c>
      <c r="H404" s="61"/>
    </row>
    <row r="405" spans="1:8" s="62" customFormat="1" ht="25.5">
      <c r="A405" s="37" t="s">
        <v>485</v>
      </c>
      <c r="B405" s="29" t="e">
        <f>IF(LEFT(G405,3)="ARQ",VLOOKUP(VALUE(RIGHT(G405,3)),#REF!,4,FALSE),IF(LEFT(G405,3)="SCI",VLOOKUP(VALUE(RIGHT(G405,3)),#REF!,4,FALSE),IF(LEFT(G405,3)="SCE",VLOOKUP(VALUE(RIGHT(G405,3)),#REF!,4,FALSE),IF(LEFT(G405,3)="EST",VLOOKUP(VALUE(RIGHT(G405,3)),#REF!,4,FALSE),IF(LEFT(G405,3)="HID",VLOOKUP(VALUE(RIGHT(G405,3)),#REF!,4,FALSE),IF(LEFT(G405,3)="INC",VLOOKUP(VALUE(RIGHT(G405,3)),#REF!,4,FALSE),IF(LEFT(G405,3)="ELE",VLOOKUP(VALUE(RIGHT(G405,3)),#REF!,4,FALSE),IF(LEFT(G405,3)="CAB",VLOOKUP(VALUE(RIGHT(G405,3)),'ADM-COMP'!B:J,4,FALSE),IF(LEFT(G405,3)="SEG",VLOOKUP(VALUE(RIGHT(G405,3)),#REF!,4,FALSE),IF(LEFT(G405,3)="CLI",VLOOKUP(VALUE(RIGHT(G405,3)),#REF!,4,FALSE),IF(LEFT(G405,4)="IMPL",VLOOKUP(VALUE(RIGHT(G405,3)),#REF!,4,FALSE),IF(LEFT(G405,4)="SPDA",VLOOKUP(VALUE(RIGHT(G405,3)),'SPDA-COMP'!B:J,4,FALSE),IF(LEFT(G405,4)="SDAI",VLOOKUP(VALUE(RIGHT(G405,3)),#REF!,4,FALSE),IF(LEFT(G405,5)="IMPER",VLOOKUP(VALUE(RIGHT(G405,3)),#REF!,4,FALSE),IF(LEFT(G405,5)="LABOR",VLOOKUP(VALUE(RIGHT(G405,6)),#REF!,5,FALSE))))))))))))))))</f>
        <v>#REF!</v>
      </c>
      <c r="C405" s="30" t="e">
        <f>IF(LEFT(G405,3)="ARQ",VLOOKUP(VALUE(RIGHT(G405,3)),#REF!,5,FALSE),IF(LEFT(G405,3)="SCI",VLOOKUP(VALUE(RIGHT(G405,3)),#REF!,5,FALSE),IF(LEFT(G405,3)="SCE",VLOOKUP(VALUE(RIGHT(G405,3)),#REF!,5,FALSE),IF(LEFT(G405,3)="EST",VLOOKUP(VALUE(RIGHT(G405,3)),#REF!,5,FALSE),IF(LEFT(G405,3)="HID",VLOOKUP(VALUE(RIGHT(G405,3)),#REF!,5,FALSE),IF(LEFT(G405,3)="INC",VLOOKUP(VALUE(RIGHT(G405,3)),#REF!,5,FALSE),IF(LEFT(G405,3)="ELE",VLOOKUP(VALUE(RIGHT(G405,3)),#REF!,5,FALSE),IF(LEFT(G405,3)="CAB",VLOOKUP(VALUE(RIGHT(G405,3)),'ADM-COMP'!B:J,5,FALSE),IF(LEFT(G405,3)="SEG",VLOOKUP(VALUE(RIGHT(G405,3)),#REF!,5,FALSE),IF(LEFT(G405,3)="CLI",VLOOKUP(VALUE(RIGHT(G405,3)),#REF!,5,FALSE),IF(LEFT(G405,4)="IMPL",VLOOKUP(VALUE(RIGHT(G405,3)),#REF!,5,FALSE),IF(LEFT(G405,4)="SPDA",VLOOKUP(VALUE(RIGHT(G405,3)),'SPDA-COMP'!B:J,5,FALSE),IF(LEFT(G405,4)="SDAI",VLOOKUP(VALUE(RIGHT(G405,3)),#REF!,5,FALSE),IF(LEFT(G405,5)="IMPER",VLOOKUP(VALUE(RIGHT(G405,3)),#REF!,5,FALSE),IF(LEFT(G405,5)="LABOR",VLOOKUP(VALUE(RIGHT(G405,6)),#REF!,6,FALSE))))))))))))))))</f>
        <v>#REF!</v>
      </c>
      <c r="D405" s="74" t="e">
        <f>ROUND(VLOOKUP(A405,#REF!,8,FALSE),2)</f>
        <v>#REF!</v>
      </c>
      <c r="E405" s="74" t="e">
        <f>IF(LEFT(G405,3)="ARQ",VLOOKUP(VALUE(RIGHT(G405,3)),#REF!,9,FALSE),IF(LEFT(G405,3)="SCI",VLOOKUP(VALUE(RIGHT(G405,3)),#REF!,9,FALSE),IF(LEFT(G405,3)="SCE",VLOOKUP(VALUE(RIGHT(G405,3)),#REF!,9,FALSE),IF(LEFT(G405,3)="EST",VLOOKUP(VALUE(RIGHT(G405,3)),#REF!,9,FALSE),IF(LEFT(G405,3)="HID",VLOOKUP(VALUE(RIGHT(G405,3)),#REF!,9,FALSE),IF(LEFT(G405,3)="INC",VLOOKUP(VALUE(RIGHT(G405,3)),#REF!,9,FALSE),IF(LEFT(G405,3)="ELE",VLOOKUP(VALUE(RIGHT(G405,3)),#REF!,9,FALSE),IF(LEFT(G405,3)="CAB",VLOOKUP(VALUE(RIGHT(G405,3)),'ADM-COMP'!B:J,9,FALSE),IF(LEFT(G405,3)="SEG",VLOOKUP(VALUE(RIGHT(G405,3)),#REF!,9,FALSE),IF(LEFT(G405,3)="CLI",VLOOKUP(VALUE(RIGHT(G405,3)),#REF!,9,FALSE),IF(LEFT(G405,4)="IMPL",VLOOKUP(VALUE(RIGHT(G405,3)),#REF!,9,FALSE),IF(LEFT(G405,4)="SPDA",VLOOKUP(VALUE(RIGHT(G405,3)),'SPDA-COMP'!B:J,9,FALSE),IF(LEFT(G405,4)="SDAI",VLOOKUP(VALUE(RIGHT(G405,3)),#REF!,9,FALSE),IF(LEFT(G405,5)="IMPER",VLOOKUP(VALUE(RIGHT(G405,3)),#REF!,9,FALSE),IF(LEFT(G405,5)="LABOR",VLOOKUP(VALUE(RIGHT(G405,6)),#REF!,4,FALSE))))))))))))))))</f>
        <v>#REF!</v>
      </c>
      <c r="F405" s="31" t="e">
        <f t="shared" si="6"/>
        <v>#REF!</v>
      </c>
      <c r="G405" s="152" t="s">
        <v>1231</v>
      </c>
      <c r="H405" s="61"/>
    </row>
    <row r="406" spans="1:8" s="62" customFormat="1">
      <c r="A406" s="37" t="s">
        <v>348</v>
      </c>
      <c r="B406" s="29" t="e">
        <f>IF(LEFT(G406,3)="ARQ",VLOOKUP(VALUE(RIGHT(G406,3)),#REF!,4,FALSE),IF(LEFT(G406,3)="SCI",VLOOKUP(VALUE(RIGHT(G406,3)),#REF!,4,FALSE),IF(LEFT(G406,3)="SCE",VLOOKUP(VALUE(RIGHT(G406,3)),#REF!,4,FALSE),IF(LEFT(G406,3)="EST",VLOOKUP(VALUE(RIGHT(G406,3)),#REF!,4,FALSE),IF(LEFT(G406,3)="HID",VLOOKUP(VALUE(RIGHT(G406,3)),#REF!,4,FALSE),IF(LEFT(G406,3)="INC",VLOOKUP(VALUE(RIGHT(G406,3)),#REF!,4,FALSE),IF(LEFT(G406,3)="ELE",VLOOKUP(VALUE(RIGHT(G406,3)),#REF!,4,FALSE),IF(LEFT(G406,3)="CAB",VLOOKUP(VALUE(RIGHT(G406,3)),'ADM-COMP'!B:J,4,FALSE),IF(LEFT(G406,3)="SEG",VLOOKUP(VALUE(RIGHT(G406,3)),#REF!,4,FALSE),IF(LEFT(G406,3)="CLI",VLOOKUP(VALUE(RIGHT(G406,3)),#REF!,4,FALSE),IF(LEFT(G406,4)="IMPL",VLOOKUP(VALUE(RIGHT(G406,3)),#REF!,4,FALSE),IF(LEFT(G406,4)="SPDA",VLOOKUP(VALUE(RIGHT(G406,3)),'SPDA-COMP'!B:J,4,FALSE),IF(LEFT(G406,4)="SDAI",VLOOKUP(VALUE(RIGHT(G406,3)),#REF!,4,FALSE),IF(LEFT(G406,5)="IMPER",VLOOKUP(VALUE(RIGHT(G406,3)),#REF!,4,FALSE),IF(LEFT(G406,5)="LABOR",VLOOKUP(VALUE(RIGHT(G406,6)),#REF!,5,FALSE))))))))))))))))</f>
        <v>#REF!</v>
      </c>
      <c r="C406" s="30" t="e">
        <f>IF(LEFT(G406,3)="ARQ",VLOOKUP(VALUE(RIGHT(G406,3)),#REF!,5,FALSE),IF(LEFT(G406,3)="SCI",VLOOKUP(VALUE(RIGHT(G406,3)),#REF!,5,FALSE),IF(LEFT(G406,3)="SCE",VLOOKUP(VALUE(RIGHT(G406,3)),#REF!,5,FALSE),IF(LEFT(G406,3)="EST",VLOOKUP(VALUE(RIGHT(G406,3)),#REF!,5,FALSE),IF(LEFT(G406,3)="HID",VLOOKUP(VALUE(RIGHT(G406,3)),#REF!,5,FALSE),IF(LEFT(G406,3)="INC",VLOOKUP(VALUE(RIGHT(G406,3)),#REF!,5,FALSE),IF(LEFT(G406,3)="ELE",VLOOKUP(VALUE(RIGHT(G406,3)),#REF!,5,FALSE),IF(LEFT(G406,3)="CAB",VLOOKUP(VALUE(RIGHT(G406,3)),'ADM-COMP'!B:J,5,FALSE),IF(LEFT(G406,3)="SEG",VLOOKUP(VALUE(RIGHT(G406,3)),#REF!,5,FALSE),IF(LEFT(G406,3)="CLI",VLOOKUP(VALUE(RIGHT(G406,3)),#REF!,5,FALSE),IF(LEFT(G406,4)="IMPL",VLOOKUP(VALUE(RIGHT(G406,3)),#REF!,5,FALSE),IF(LEFT(G406,4)="SPDA",VLOOKUP(VALUE(RIGHT(G406,3)),'SPDA-COMP'!B:J,5,FALSE),IF(LEFT(G406,4)="SDAI",VLOOKUP(VALUE(RIGHT(G406,3)),#REF!,5,FALSE),IF(LEFT(G406,5)="IMPER",VLOOKUP(VALUE(RIGHT(G406,3)),#REF!,5,FALSE),IF(LEFT(G406,5)="LABOR",VLOOKUP(VALUE(RIGHT(G406,6)),#REF!,6,FALSE))))))))))))))))</f>
        <v>#REF!</v>
      </c>
      <c r="D406" s="74" t="e">
        <f>ROUND(VLOOKUP(A406,#REF!,8,FALSE),2)</f>
        <v>#REF!</v>
      </c>
      <c r="E406" s="74" t="e">
        <f>IF(LEFT(G406,3)="ARQ",VLOOKUP(VALUE(RIGHT(G406,3)),#REF!,9,FALSE),IF(LEFT(G406,3)="SCI",VLOOKUP(VALUE(RIGHT(G406,3)),#REF!,9,FALSE),IF(LEFT(G406,3)="SCE",VLOOKUP(VALUE(RIGHT(G406,3)),#REF!,9,FALSE),IF(LEFT(G406,3)="EST",VLOOKUP(VALUE(RIGHT(G406,3)),#REF!,9,FALSE),IF(LEFT(G406,3)="HID",VLOOKUP(VALUE(RIGHT(G406,3)),#REF!,9,FALSE),IF(LEFT(G406,3)="INC",VLOOKUP(VALUE(RIGHT(G406,3)),#REF!,9,FALSE),IF(LEFT(G406,3)="ELE",VLOOKUP(VALUE(RIGHT(G406,3)),#REF!,9,FALSE),IF(LEFT(G406,3)="CAB",VLOOKUP(VALUE(RIGHT(G406,3)),'ADM-COMP'!B:J,9,FALSE),IF(LEFT(G406,3)="SEG",VLOOKUP(VALUE(RIGHT(G406,3)),#REF!,9,FALSE),IF(LEFT(G406,3)="CLI",VLOOKUP(VALUE(RIGHT(G406,3)),#REF!,9,FALSE),IF(LEFT(G406,4)="IMPL",VLOOKUP(VALUE(RIGHT(G406,3)),#REF!,9,FALSE),IF(LEFT(G406,4)="SPDA",VLOOKUP(VALUE(RIGHT(G406,3)),'SPDA-COMP'!B:J,9,FALSE),IF(LEFT(G406,4)="SDAI",VLOOKUP(VALUE(RIGHT(G406,3)),#REF!,9,FALSE),IF(LEFT(G406,5)="IMPER",VLOOKUP(VALUE(RIGHT(G406,3)),#REF!,9,FALSE),IF(LEFT(G406,5)="LABOR",VLOOKUP(VALUE(RIGHT(G406,6)),#REF!,4,FALSE))))))))))))))))</f>
        <v>#REF!</v>
      </c>
      <c r="F406" s="31" t="e">
        <f t="shared" si="6"/>
        <v>#REF!</v>
      </c>
      <c r="G406" s="152" t="s">
        <v>349</v>
      </c>
      <c r="H406" s="61"/>
    </row>
    <row r="407" spans="1:8" s="62" customFormat="1">
      <c r="A407" s="37" t="s">
        <v>1199</v>
      </c>
      <c r="B407" s="29" t="e">
        <f>IF(LEFT(G407,3)="ARQ",VLOOKUP(VALUE(RIGHT(G407,3)),#REF!,4,FALSE),IF(LEFT(G407,3)="SCI",VLOOKUP(VALUE(RIGHT(G407,3)),#REF!,4,FALSE),IF(LEFT(G407,3)="SCE",VLOOKUP(VALUE(RIGHT(G407,3)),#REF!,4,FALSE),IF(LEFT(G407,3)="EST",VLOOKUP(VALUE(RIGHT(G407,3)),#REF!,4,FALSE),IF(LEFT(G407,3)="HID",VLOOKUP(VALUE(RIGHT(G407,3)),#REF!,4,FALSE),IF(LEFT(G407,3)="INC",VLOOKUP(VALUE(RIGHT(G407,3)),#REF!,4,FALSE),IF(LEFT(G407,3)="ELE",VLOOKUP(VALUE(RIGHT(G407,3)),#REF!,4,FALSE),IF(LEFT(G407,3)="CAB",VLOOKUP(VALUE(RIGHT(G407,3)),'ADM-COMP'!B:J,4,FALSE),IF(LEFT(G407,3)="SEG",VLOOKUP(VALUE(RIGHT(G407,3)),#REF!,4,FALSE),IF(LEFT(G407,3)="CLI",VLOOKUP(VALUE(RIGHT(G407,3)),#REF!,4,FALSE),IF(LEFT(G407,4)="IMPL",VLOOKUP(VALUE(RIGHT(G407,3)),#REF!,4,FALSE),IF(LEFT(G407,4)="SPDA",VLOOKUP(VALUE(RIGHT(G407,3)),'SPDA-COMP'!B:J,4,FALSE),IF(LEFT(G407,4)="SDAI",VLOOKUP(VALUE(RIGHT(G407,3)),#REF!,4,FALSE),IF(LEFT(G407,5)="IMPER",VLOOKUP(VALUE(RIGHT(G407,3)),#REF!,4,FALSE),IF(LEFT(G407,5)="LABOR",VLOOKUP(VALUE(RIGHT(G407,6)),#REF!,5,FALSE))))))))))))))))</f>
        <v>#REF!</v>
      </c>
      <c r="C407" s="30" t="e">
        <f>IF(LEFT(G407,3)="ARQ",VLOOKUP(VALUE(RIGHT(G407,3)),#REF!,5,FALSE),IF(LEFT(G407,3)="SCI",VLOOKUP(VALUE(RIGHT(G407,3)),#REF!,5,FALSE),IF(LEFT(G407,3)="SCE",VLOOKUP(VALUE(RIGHT(G407,3)),#REF!,5,FALSE),IF(LEFT(G407,3)="EST",VLOOKUP(VALUE(RIGHT(G407,3)),#REF!,5,FALSE),IF(LEFT(G407,3)="HID",VLOOKUP(VALUE(RIGHT(G407,3)),#REF!,5,FALSE),IF(LEFT(G407,3)="INC",VLOOKUP(VALUE(RIGHT(G407,3)),#REF!,5,FALSE),IF(LEFT(G407,3)="ELE",VLOOKUP(VALUE(RIGHT(G407,3)),#REF!,5,FALSE),IF(LEFT(G407,3)="CAB",VLOOKUP(VALUE(RIGHT(G407,3)),'ADM-COMP'!B:J,5,FALSE),IF(LEFT(G407,3)="SEG",VLOOKUP(VALUE(RIGHT(G407,3)),#REF!,5,FALSE),IF(LEFT(G407,3)="CLI",VLOOKUP(VALUE(RIGHT(G407,3)),#REF!,5,FALSE),IF(LEFT(G407,4)="IMPL",VLOOKUP(VALUE(RIGHT(G407,3)),#REF!,5,FALSE),IF(LEFT(G407,4)="SPDA",VLOOKUP(VALUE(RIGHT(G407,3)),'SPDA-COMP'!B:J,5,FALSE),IF(LEFT(G407,4)="SDAI",VLOOKUP(VALUE(RIGHT(G407,3)),#REF!,5,FALSE),IF(LEFT(G407,5)="IMPER",VLOOKUP(VALUE(RIGHT(G407,3)),#REF!,5,FALSE),IF(LEFT(G407,5)="LABOR",VLOOKUP(VALUE(RIGHT(G407,6)),#REF!,6,FALSE))))))))))))))))</f>
        <v>#REF!</v>
      </c>
      <c r="D407" s="74" t="e">
        <f>ROUND(VLOOKUP(A407,#REF!,8,FALSE),2)</f>
        <v>#REF!</v>
      </c>
      <c r="E407" s="74" t="e">
        <f>IF(LEFT(G407,3)="ARQ",VLOOKUP(VALUE(RIGHT(G407,3)),#REF!,9,FALSE),IF(LEFT(G407,3)="SCI",VLOOKUP(VALUE(RIGHT(G407,3)),#REF!,9,FALSE),IF(LEFT(G407,3)="SCE",VLOOKUP(VALUE(RIGHT(G407,3)),#REF!,9,FALSE),IF(LEFT(G407,3)="EST",VLOOKUP(VALUE(RIGHT(G407,3)),#REF!,9,FALSE),IF(LEFT(G407,3)="HID",VLOOKUP(VALUE(RIGHT(G407,3)),#REF!,9,FALSE),IF(LEFT(G407,3)="INC",VLOOKUP(VALUE(RIGHT(G407,3)),#REF!,9,FALSE),IF(LEFT(G407,3)="ELE",VLOOKUP(VALUE(RIGHT(G407,3)),#REF!,9,FALSE),IF(LEFT(G407,3)="CAB",VLOOKUP(VALUE(RIGHT(G407,3)),'ADM-COMP'!B:J,9,FALSE),IF(LEFT(G407,3)="SEG",VLOOKUP(VALUE(RIGHT(G407,3)),#REF!,9,FALSE),IF(LEFT(G407,3)="CLI",VLOOKUP(VALUE(RIGHT(G407,3)),#REF!,9,FALSE),IF(LEFT(G407,4)="IMPL",VLOOKUP(VALUE(RIGHT(G407,3)),#REF!,9,FALSE),IF(LEFT(G407,4)="SPDA",VLOOKUP(VALUE(RIGHT(G407,3)),'SPDA-COMP'!B:J,9,FALSE),IF(LEFT(G407,4)="SDAI",VLOOKUP(VALUE(RIGHT(G407,3)),#REF!,9,FALSE),IF(LEFT(G407,5)="IMPER",VLOOKUP(VALUE(RIGHT(G407,3)),#REF!,9,FALSE),IF(LEFT(G407,5)="LABOR",VLOOKUP(VALUE(RIGHT(G407,6)),#REF!,4,FALSE))))))))))))))))</f>
        <v>#REF!</v>
      </c>
      <c r="F407" s="31" t="e">
        <f t="shared" si="6"/>
        <v>#REF!</v>
      </c>
      <c r="G407" s="38" t="s">
        <v>530</v>
      </c>
      <c r="H407" s="61"/>
    </row>
    <row r="408" spans="1:8" s="62" customFormat="1">
      <c r="A408" s="100" t="s">
        <v>671</v>
      </c>
      <c r="B408" s="86" t="e">
        <f>IF(LEFT(G408,3)="ARQ",VLOOKUP(VALUE(RIGHT(G408,3)),#REF!,4,FALSE),IF(LEFT(G408,3)="SCI",VLOOKUP(VALUE(RIGHT(G408,3)),#REF!,4,FALSE),IF(LEFT(G408,3)="SCE",VLOOKUP(VALUE(RIGHT(G408,3)),#REF!,4,FALSE),IF(LEFT(G408,3)="EST",VLOOKUP(VALUE(RIGHT(G408,3)),#REF!,4,FALSE),IF(LEFT(G408,3)="HID",VLOOKUP(VALUE(RIGHT(G408,3)),#REF!,4,FALSE),IF(LEFT(G408,3)="INC",VLOOKUP(VALUE(RIGHT(G408,3)),#REF!,4,FALSE),IF(LEFT(G408,3)="ELE",VLOOKUP(VALUE(RIGHT(G408,3)),#REF!,4,FALSE),IF(LEFT(G408,3)="CAB",VLOOKUP(VALUE(RIGHT(G408,3)),'ADM-COMP'!B:J,4,FALSE),IF(LEFT(G408,3)="SEG",VLOOKUP(VALUE(RIGHT(G408,3)),#REF!,4,FALSE),IF(LEFT(G408,3)="CLI",VLOOKUP(VALUE(RIGHT(G408,3)),#REF!,4,FALSE),IF(LEFT(G408,4)="IMPL",VLOOKUP(VALUE(RIGHT(G408,3)),#REF!,4,FALSE),IF(LEFT(G408,4)="SPDA",VLOOKUP(VALUE(RIGHT(G408,3)),'SPDA-COMP'!B:J,4,FALSE),IF(LEFT(G408,4)="SDAI",VLOOKUP(VALUE(RIGHT(G408,3)),#REF!,4,FALSE),IF(LEFT(G408,5)="IMPER",VLOOKUP(VALUE(RIGHT(G408,3)),#REF!,4,FALSE),IF(LEFT(G408,5)="LABOR",VLOOKUP(VALUE(RIGHT(G408,6)),#REF!,5,FALSE))))))))))))))))</f>
        <v>#REF!</v>
      </c>
      <c r="C408" s="30" t="e">
        <f>IF(LEFT(G408,3)="ARQ",VLOOKUP(VALUE(RIGHT(G408,3)),#REF!,5,FALSE),IF(LEFT(G408,3)="SCI",VLOOKUP(VALUE(RIGHT(G408,3)),#REF!,5,FALSE),IF(LEFT(G408,3)="SCE",VLOOKUP(VALUE(RIGHT(G408,3)),#REF!,5,FALSE),IF(LEFT(G408,3)="EST",VLOOKUP(VALUE(RIGHT(G408,3)),#REF!,5,FALSE),IF(LEFT(G408,3)="HID",VLOOKUP(VALUE(RIGHT(G408,3)),#REF!,5,FALSE),IF(LEFT(G408,3)="INC",VLOOKUP(VALUE(RIGHT(G408,3)),#REF!,5,FALSE),IF(LEFT(G408,3)="ELE",VLOOKUP(VALUE(RIGHT(G408,3)),#REF!,5,FALSE),IF(LEFT(G408,3)="CAB",VLOOKUP(VALUE(RIGHT(G408,3)),'ADM-COMP'!B:J,5,FALSE),IF(LEFT(G408,3)="SEG",VLOOKUP(VALUE(RIGHT(G408,3)),#REF!,5,FALSE),IF(LEFT(G408,3)="CLI",VLOOKUP(VALUE(RIGHT(G408,3)),#REF!,5,FALSE),IF(LEFT(G408,4)="IMPL",VLOOKUP(VALUE(RIGHT(G408,3)),#REF!,5,FALSE),IF(LEFT(G408,4)="SPDA",VLOOKUP(VALUE(RIGHT(G408,3)),'SPDA-COMP'!B:J,5,FALSE),IF(LEFT(G408,4)="SDAI",VLOOKUP(VALUE(RIGHT(G408,3)),#REF!,5,FALSE),IF(LEFT(G408,5)="IMPER",VLOOKUP(VALUE(RIGHT(G408,3)),#REF!,5,FALSE),IF(LEFT(G408,5)="LABOR",VLOOKUP(VALUE(RIGHT(G408,6)),#REF!,6,FALSE))))))))))))))))</f>
        <v>#REF!</v>
      </c>
      <c r="D408" s="74" t="e">
        <f>ROUND(VLOOKUP(A408,#REF!,8,FALSE),2)</f>
        <v>#REF!</v>
      </c>
      <c r="E408" s="74" t="e">
        <f>IF(LEFT(G408,3)="ARQ",VLOOKUP(VALUE(RIGHT(G408,3)),#REF!,9,FALSE),IF(LEFT(G408,3)="SCI",VLOOKUP(VALUE(RIGHT(G408,3)),#REF!,9,FALSE),IF(LEFT(G408,3)="SCE",VLOOKUP(VALUE(RIGHT(G408,3)),#REF!,9,FALSE),IF(LEFT(G408,3)="EST",VLOOKUP(VALUE(RIGHT(G408,3)),#REF!,9,FALSE),IF(LEFT(G408,3)="HID",VLOOKUP(VALUE(RIGHT(G408,3)),#REF!,9,FALSE),IF(LEFT(G408,3)="INC",VLOOKUP(VALUE(RIGHT(G408,3)),#REF!,9,FALSE),IF(LEFT(G408,3)="ELE",VLOOKUP(VALUE(RIGHT(G408,3)),#REF!,9,FALSE),IF(LEFT(G408,3)="CAB",VLOOKUP(VALUE(RIGHT(G408,3)),'ADM-COMP'!B:J,9,FALSE),IF(LEFT(G408,3)="SEG",VLOOKUP(VALUE(RIGHT(G408,3)),#REF!,9,FALSE),IF(LEFT(G408,3)="CLI",VLOOKUP(VALUE(RIGHT(G408,3)),#REF!,9,FALSE),IF(LEFT(G408,4)="IMPL",VLOOKUP(VALUE(RIGHT(G408,3)),#REF!,9,FALSE),IF(LEFT(G408,4)="SPDA",VLOOKUP(VALUE(RIGHT(G408,3)),'SPDA-COMP'!B:J,9,FALSE),IF(LEFT(G408,4)="SDAI",VLOOKUP(VALUE(RIGHT(G408,3)),#REF!,9,FALSE),IF(LEFT(G408,5)="IMPER",VLOOKUP(VALUE(RIGHT(G408,3)),#REF!,9,FALSE),IF(LEFT(G408,5)="LABOR",VLOOKUP(VALUE(RIGHT(G408,6)),#REF!,4,FALSE))))))))))))))))</f>
        <v>#REF!</v>
      </c>
      <c r="F408" s="31" t="e">
        <f t="shared" si="6"/>
        <v>#REF!</v>
      </c>
      <c r="G408" s="152" t="s">
        <v>711</v>
      </c>
      <c r="H408" s="61"/>
    </row>
    <row r="409" spans="1:8" s="62" customFormat="1">
      <c r="A409" s="85" t="s">
        <v>890</v>
      </c>
      <c r="B409" s="29" t="e">
        <f>IF(LEFT(G409,3)="ARQ",VLOOKUP(VALUE(RIGHT(G409,3)),#REF!,4,FALSE),IF(LEFT(G409,3)="SCI",VLOOKUP(VALUE(RIGHT(G409,3)),#REF!,4,FALSE),IF(LEFT(G409,3)="SCE",VLOOKUP(VALUE(RIGHT(G409,3)),#REF!,4,FALSE),IF(LEFT(G409,3)="EST",VLOOKUP(VALUE(RIGHT(G409,3)),#REF!,4,FALSE),IF(LEFT(G409,3)="HID",VLOOKUP(VALUE(RIGHT(G409,3)),#REF!,4,FALSE),IF(LEFT(G409,3)="INC",VLOOKUP(VALUE(RIGHT(G409,3)),#REF!,4,FALSE),IF(LEFT(G409,3)="ELE",VLOOKUP(VALUE(RIGHT(G409,3)),#REF!,4,FALSE),IF(LEFT(G409,3)="CAB",VLOOKUP(VALUE(RIGHT(G409,3)),'ADM-COMP'!B:J,4,FALSE),IF(LEFT(G409,3)="SEG",VLOOKUP(VALUE(RIGHT(G409,3)),#REF!,4,FALSE),IF(LEFT(G409,3)="CLI",VLOOKUP(VALUE(RIGHT(G409,3)),#REF!,4,FALSE),IF(LEFT(G409,4)="IMPL",VLOOKUP(VALUE(RIGHT(G409,3)),#REF!,4,FALSE),IF(LEFT(G409,4)="SPDA",VLOOKUP(VALUE(RIGHT(G409,3)),'SPDA-COMP'!B:J,4,FALSE),IF(LEFT(G409,4)="SDAI",VLOOKUP(VALUE(RIGHT(G409,3)),#REF!,4,FALSE),IF(LEFT(G409,5)="IMPER",VLOOKUP(VALUE(RIGHT(G409,3)),#REF!,4,FALSE),IF(LEFT(G409,5)="LABOR",VLOOKUP(VALUE(RIGHT(G409,6)),#REF!,5,FALSE))))))))))))))))</f>
        <v>#REF!</v>
      </c>
      <c r="C409" s="30" t="e">
        <f>IF(LEFT(G409,3)="ARQ",VLOOKUP(VALUE(RIGHT(G409,3)),#REF!,5,FALSE),IF(LEFT(G409,3)="SCI",VLOOKUP(VALUE(RIGHT(G409,3)),#REF!,5,FALSE),IF(LEFT(G409,3)="SCE",VLOOKUP(VALUE(RIGHT(G409,3)),#REF!,5,FALSE),IF(LEFT(G409,3)="EST",VLOOKUP(VALUE(RIGHT(G409,3)),#REF!,5,FALSE),IF(LEFT(G409,3)="HID",VLOOKUP(VALUE(RIGHT(G409,3)),#REF!,5,FALSE),IF(LEFT(G409,3)="INC",VLOOKUP(VALUE(RIGHT(G409,3)),#REF!,5,FALSE),IF(LEFT(G409,3)="ELE",VLOOKUP(VALUE(RIGHT(G409,3)),#REF!,5,FALSE),IF(LEFT(G409,3)="CAB",VLOOKUP(VALUE(RIGHT(G409,3)),'ADM-COMP'!B:J,5,FALSE),IF(LEFT(G409,3)="SEG",VLOOKUP(VALUE(RIGHT(G409,3)),#REF!,5,FALSE),IF(LEFT(G409,3)="CLI",VLOOKUP(VALUE(RIGHT(G409,3)),#REF!,5,FALSE),IF(LEFT(G409,4)="IMPL",VLOOKUP(VALUE(RIGHT(G409,3)),#REF!,5,FALSE),IF(LEFT(G409,4)="SPDA",VLOOKUP(VALUE(RIGHT(G409,3)),'SPDA-COMP'!B:J,5,FALSE),IF(LEFT(G409,4)="SDAI",VLOOKUP(VALUE(RIGHT(G409,3)),#REF!,5,FALSE),IF(LEFT(G409,5)="IMPER",VLOOKUP(VALUE(RIGHT(G409,3)),#REF!,5,FALSE),IF(LEFT(G409,5)="LABOR",VLOOKUP(VALUE(RIGHT(G409,6)),#REF!,6,FALSE))))))))))))))))</f>
        <v>#REF!</v>
      </c>
      <c r="D409" s="74" t="e">
        <f>ROUND(VLOOKUP(A409,#REF!,8,FALSE),2)</f>
        <v>#REF!</v>
      </c>
      <c r="E409" s="74" t="e">
        <f>IF(LEFT(G409,3)="ARQ",VLOOKUP(VALUE(RIGHT(G409,3)),#REF!,9,FALSE),IF(LEFT(G409,3)="SCI",VLOOKUP(VALUE(RIGHT(G409,3)),#REF!,9,FALSE),IF(LEFT(G409,3)="SCE",VLOOKUP(VALUE(RIGHT(G409,3)),#REF!,9,FALSE),IF(LEFT(G409,3)="EST",VLOOKUP(VALUE(RIGHT(G409,3)),#REF!,9,FALSE),IF(LEFT(G409,3)="HID",VLOOKUP(VALUE(RIGHT(G409,3)),#REF!,9,FALSE),IF(LEFT(G409,3)="INC",VLOOKUP(VALUE(RIGHT(G409,3)),#REF!,9,FALSE),IF(LEFT(G409,3)="ELE",VLOOKUP(VALUE(RIGHT(G409,3)),#REF!,9,FALSE),IF(LEFT(G409,3)="CAB",VLOOKUP(VALUE(RIGHT(G409,3)),'ADM-COMP'!B:J,9,FALSE),IF(LEFT(G409,3)="SEG",VLOOKUP(VALUE(RIGHT(G409,3)),#REF!,9,FALSE),IF(LEFT(G409,3)="CLI",VLOOKUP(VALUE(RIGHT(G409,3)),#REF!,9,FALSE),IF(LEFT(G409,4)="IMPL",VLOOKUP(VALUE(RIGHT(G409,3)),#REF!,9,FALSE),IF(LEFT(G409,4)="SPDA",VLOOKUP(VALUE(RIGHT(G409,3)),'SPDA-COMP'!B:J,9,FALSE),IF(LEFT(G409,4)="SDAI",VLOOKUP(VALUE(RIGHT(G409,3)),#REF!,9,FALSE),IF(LEFT(G409,5)="IMPER",VLOOKUP(VALUE(RIGHT(G409,3)),#REF!,9,FALSE),IF(LEFT(G409,5)="LABOR",VLOOKUP(VALUE(RIGHT(G409,6)),#REF!,4,FALSE))))))))))))))))</f>
        <v>#REF!</v>
      </c>
      <c r="F409" s="31" t="e">
        <f t="shared" si="6"/>
        <v>#REF!</v>
      </c>
      <c r="G409" s="84" t="s">
        <v>958</v>
      </c>
      <c r="H409" s="61"/>
    </row>
    <row r="410" spans="1:8" s="62" customFormat="1">
      <c r="A410" s="100" t="s">
        <v>1319</v>
      </c>
      <c r="B410" s="29" t="e">
        <f>IF(LEFT(G410,3)="ARQ",VLOOKUP(VALUE(RIGHT(G410,3)),#REF!,4,FALSE),IF(LEFT(G410,3)="SCI",VLOOKUP(VALUE(RIGHT(G410,3)),#REF!,4,FALSE),IF(LEFT(G410,3)="SCE",VLOOKUP(VALUE(RIGHT(G410,3)),#REF!,4,FALSE),IF(LEFT(G410,3)="EST",VLOOKUP(VALUE(RIGHT(G410,3)),#REF!,4,FALSE),IF(LEFT(G410,3)="HID",VLOOKUP(VALUE(RIGHT(G410,3)),#REF!,4,FALSE),IF(LEFT(G410,3)="INC",VLOOKUP(VALUE(RIGHT(G410,3)),#REF!,4,FALSE),IF(LEFT(G410,3)="ELE",VLOOKUP(VALUE(RIGHT(G410,3)),#REF!,4,FALSE),IF(LEFT(G410,3)="CAB",VLOOKUP(VALUE(RIGHT(G410,3)),'ADM-COMP'!B:J,4,FALSE),IF(LEFT(G410,3)="SEG",VLOOKUP(VALUE(RIGHT(G410,3)),#REF!,4,FALSE),IF(LEFT(G410,3)="CLI",VLOOKUP(VALUE(RIGHT(G410,3)),#REF!,4,FALSE),IF(LEFT(G410,4)="IMPL",VLOOKUP(VALUE(RIGHT(G410,3)),#REF!,4,FALSE),IF(LEFT(G410,4)="SPDA",VLOOKUP(VALUE(RIGHT(G410,3)),'SPDA-COMP'!B:J,4,FALSE),IF(LEFT(G410,4)="SDAI",VLOOKUP(VALUE(RIGHT(G410,3)),#REF!,4,FALSE),IF(LEFT(G410,5)="IMPER",VLOOKUP(VALUE(RIGHT(G410,3)),#REF!,4,FALSE),IF(LEFT(G410,5)="LABOR",VLOOKUP(VALUE(RIGHT(G410,6)),#REF!,5,FALSE))))))))))))))))</f>
        <v>#REF!</v>
      </c>
      <c r="C410" s="30" t="e">
        <f>IF(LEFT(G410,3)="ARQ",VLOOKUP(VALUE(RIGHT(G410,3)),#REF!,5,FALSE),IF(LEFT(G410,3)="SCI",VLOOKUP(VALUE(RIGHT(G410,3)),#REF!,5,FALSE),IF(LEFT(G410,3)="SCE",VLOOKUP(VALUE(RIGHT(G410,3)),#REF!,5,FALSE),IF(LEFT(G410,3)="EST",VLOOKUP(VALUE(RIGHT(G410,3)),#REF!,5,FALSE),IF(LEFT(G410,3)="HID",VLOOKUP(VALUE(RIGHT(G410,3)),#REF!,5,FALSE),IF(LEFT(G410,3)="INC",VLOOKUP(VALUE(RIGHT(G410,3)),#REF!,5,FALSE),IF(LEFT(G410,3)="ELE",VLOOKUP(VALUE(RIGHT(G410,3)),#REF!,5,FALSE),IF(LEFT(G410,3)="CAB",VLOOKUP(VALUE(RIGHT(G410,3)),'ADM-COMP'!B:J,5,FALSE),IF(LEFT(G410,3)="SEG",VLOOKUP(VALUE(RIGHT(G410,3)),#REF!,5,FALSE),IF(LEFT(G410,3)="CLI",VLOOKUP(VALUE(RIGHT(G410,3)),#REF!,5,FALSE),IF(LEFT(G410,4)="IMPL",VLOOKUP(VALUE(RIGHT(G410,3)),#REF!,5,FALSE),IF(LEFT(G410,4)="SPDA",VLOOKUP(VALUE(RIGHT(G410,3)),'SPDA-COMP'!B:J,5,FALSE),IF(LEFT(G410,4)="SDAI",VLOOKUP(VALUE(RIGHT(G410,3)),#REF!,5,FALSE),IF(LEFT(G410,5)="IMPER",VLOOKUP(VALUE(RIGHT(G410,3)),#REF!,5,FALSE),IF(LEFT(G410,5)="LABOR",VLOOKUP(VALUE(RIGHT(G410,6)),#REF!,6,FALSE))))))))))))))))</f>
        <v>#REF!</v>
      </c>
      <c r="D410" s="74" t="e">
        <f>ROUND(VLOOKUP(A410,#REF!,8,FALSE),2)</f>
        <v>#REF!</v>
      </c>
      <c r="E410" s="74" t="e">
        <f>IF(LEFT(G410,3)="ARQ",VLOOKUP(VALUE(RIGHT(G410,3)),#REF!,9,FALSE),IF(LEFT(G410,3)="SCI",VLOOKUP(VALUE(RIGHT(G410,3)),#REF!,9,FALSE),IF(LEFT(G410,3)="SCE",VLOOKUP(VALUE(RIGHT(G410,3)),#REF!,9,FALSE),IF(LEFT(G410,3)="EST",VLOOKUP(VALUE(RIGHT(G410,3)),#REF!,9,FALSE),IF(LEFT(G410,3)="HID",VLOOKUP(VALUE(RIGHT(G410,3)),#REF!,9,FALSE),IF(LEFT(G410,3)="INC",VLOOKUP(VALUE(RIGHT(G410,3)),#REF!,9,FALSE),IF(LEFT(G410,3)="ELE",VLOOKUP(VALUE(RIGHT(G410,3)),#REF!,9,FALSE),IF(LEFT(G410,3)="CAB",VLOOKUP(VALUE(RIGHT(G410,3)),'ADM-COMP'!B:J,9,FALSE),IF(LEFT(G410,3)="SEG",VLOOKUP(VALUE(RIGHT(G410,3)),#REF!,9,FALSE),IF(LEFT(G410,3)="CLI",VLOOKUP(VALUE(RIGHT(G410,3)),#REF!,9,FALSE),IF(LEFT(G410,4)="IMPL",VLOOKUP(VALUE(RIGHT(G410,3)),#REF!,9,FALSE),IF(LEFT(G410,4)="SPDA",VLOOKUP(VALUE(RIGHT(G410,3)),'SPDA-COMP'!B:J,9,FALSE),IF(LEFT(G410,4)="SDAI",VLOOKUP(VALUE(RIGHT(G410,3)),#REF!,9,FALSE),IF(LEFT(G410,5)="IMPER",VLOOKUP(VALUE(RIGHT(G410,3)),#REF!,9,FALSE),IF(LEFT(G410,5)="LABOR",VLOOKUP(VALUE(RIGHT(G410,6)),#REF!,4,FALSE))))))))))))))))</f>
        <v>#REF!</v>
      </c>
      <c r="F410" s="31" t="e">
        <f t="shared" si="6"/>
        <v>#REF!</v>
      </c>
      <c r="G410" s="152" t="s">
        <v>1325</v>
      </c>
      <c r="H410" s="61"/>
    </row>
    <row r="411" spans="1:8" s="62" customFormat="1">
      <c r="A411" s="85" t="s">
        <v>610</v>
      </c>
      <c r="B411" s="86" t="e">
        <f>IF(LEFT(G411,3)="ARQ",VLOOKUP(VALUE(RIGHT(G411,3)),#REF!,4,FALSE),IF(LEFT(G411,3)="SCI",VLOOKUP(VALUE(RIGHT(G411,3)),#REF!,4,FALSE),IF(LEFT(G411,3)="SCE",VLOOKUP(VALUE(RIGHT(G411,3)),#REF!,4,FALSE),IF(LEFT(G411,3)="EST",VLOOKUP(VALUE(RIGHT(G411,3)),#REF!,4,FALSE),IF(LEFT(G411,3)="HID",VLOOKUP(VALUE(RIGHT(G411,3)),#REF!,4,FALSE),IF(LEFT(G411,3)="INC",VLOOKUP(VALUE(RIGHT(G411,3)),#REF!,4,FALSE),IF(LEFT(G411,3)="ELE",VLOOKUP(VALUE(RIGHT(G411,3)),#REF!,4,FALSE),IF(LEFT(G411,3)="CAB",VLOOKUP(VALUE(RIGHT(G411,3)),'ADM-COMP'!B:J,4,FALSE),IF(LEFT(G411,3)="SEG",VLOOKUP(VALUE(RIGHT(G411,3)),#REF!,4,FALSE),IF(LEFT(G411,3)="CLI",VLOOKUP(VALUE(RIGHT(G411,3)),#REF!,4,FALSE),IF(LEFT(G411,4)="IMPL",VLOOKUP(VALUE(RIGHT(G411,3)),#REF!,4,FALSE),IF(LEFT(G411,4)="SPDA",VLOOKUP(VALUE(RIGHT(G411,3)),#REF!,4,FALSE),IF(LEFT(G411,4)="SDAI",VLOOKUP(VALUE(RIGHT(G411,3)),#REF!,4,FALSE),IF(LEFT(G411,5)="IMPER",VLOOKUP(VALUE(RIGHT(G411,3)),#REF!,4,FALSE),IF(LEFT(G411,5)="LABOR",VLOOKUP(VALUE(RIGHT(G411,6)),#REF!,5,FALSE))))))))))))))))</f>
        <v>#REF!</v>
      </c>
      <c r="C411" s="30" t="e">
        <f>IF(LEFT(G411,3)="ARQ",VLOOKUP(VALUE(RIGHT(G411,3)),#REF!,5,FALSE),IF(LEFT(G411,3)="SCI",VLOOKUP(VALUE(RIGHT(G411,3)),#REF!,5,FALSE),IF(LEFT(G411,3)="SCE",VLOOKUP(VALUE(RIGHT(G411,3)),#REF!,5,FALSE),IF(LEFT(G411,3)="EST",VLOOKUP(VALUE(RIGHT(G411,3)),#REF!,5,FALSE),IF(LEFT(G411,3)="HID",VLOOKUP(VALUE(RIGHT(G411,3)),#REF!,5,FALSE),IF(LEFT(G411,3)="INC",VLOOKUP(VALUE(RIGHT(G411,3)),#REF!,5,FALSE),IF(LEFT(G411,3)="ELE",VLOOKUP(VALUE(RIGHT(G411,3)),#REF!,5,FALSE),IF(LEFT(G411,3)="CAB",VLOOKUP(VALUE(RIGHT(G411,3)),'ADM-COMP'!B:J,5,FALSE),IF(LEFT(G411,3)="SEG",VLOOKUP(VALUE(RIGHT(G411,3)),#REF!,5,FALSE),IF(LEFT(G411,3)="CLI",VLOOKUP(VALUE(RIGHT(G411,3)),#REF!,5,FALSE),IF(LEFT(G411,4)="IMPL",VLOOKUP(VALUE(RIGHT(G411,3)),#REF!,5,FALSE),IF(LEFT(G411,4)="SPDA",VLOOKUP(VALUE(RIGHT(G411,3)),'SPDA-COMP'!B:J,5,FALSE),IF(LEFT(G411,4)="SDAI",VLOOKUP(VALUE(RIGHT(G411,3)),#REF!,5,FALSE),IF(LEFT(G411,5)="IMPER",VLOOKUP(VALUE(RIGHT(G411,3)),#REF!,5,FALSE),IF(LEFT(G411,5)="LABOR",VLOOKUP(VALUE(RIGHT(G411,6)),#REF!,6,FALSE))))))))))))))))</f>
        <v>#REF!</v>
      </c>
      <c r="D411" s="74" t="e">
        <f>ROUND(VLOOKUP(A411,#REF!,8,FALSE),2)</f>
        <v>#REF!</v>
      </c>
      <c r="E411" s="74" t="e">
        <f>IF(LEFT(G411,3)="ARQ",VLOOKUP(VALUE(RIGHT(G411,3)),#REF!,9,FALSE),IF(LEFT(G411,3)="SCI",VLOOKUP(VALUE(RIGHT(G411,3)),#REF!,9,FALSE),IF(LEFT(G411,3)="SCE",VLOOKUP(VALUE(RIGHT(G411,3)),#REF!,9,FALSE),IF(LEFT(G411,3)="EST",VLOOKUP(VALUE(RIGHT(G411,3)),#REF!,9,FALSE),IF(LEFT(G411,3)="HID",VLOOKUP(VALUE(RIGHT(G411,3)),#REF!,9,FALSE),IF(LEFT(G411,3)="INC",VLOOKUP(VALUE(RIGHT(G411,3)),#REF!,9,FALSE),IF(LEFT(G411,3)="ELE",VLOOKUP(VALUE(RIGHT(G411,3)),#REF!,9,FALSE),IF(LEFT(G411,3)="CAB",VLOOKUP(VALUE(RIGHT(G411,3)),'ADM-COMP'!B:J,9,FALSE),IF(LEFT(G411,3)="SEG",VLOOKUP(VALUE(RIGHT(G411,3)),#REF!,9,FALSE),IF(LEFT(G411,3)="CLI",VLOOKUP(VALUE(RIGHT(G411,3)),#REF!,9,FALSE),IF(LEFT(G411,4)="IMPL",VLOOKUP(VALUE(RIGHT(G411,3)),#REF!,9,FALSE),IF(LEFT(G411,4)="SPDA",VLOOKUP(VALUE(RIGHT(G411,3)),'SPDA-COMP'!B:J,9,FALSE),IF(LEFT(G411,4)="SDAI",VLOOKUP(VALUE(RIGHT(G411,3)),#REF!,9,FALSE),IF(LEFT(G411,5)="IMPER",VLOOKUP(VALUE(RIGHT(G411,3)),#REF!,9,FALSE),IF(LEFT(G411,5)="LABOR",VLOOKUP(VALUE(RIGHT(G411,6)),#REF!,4,FALSE))))))))))))))))</f>
        <v>#REF!</v>
      </c>
      <c r="F411" s="31" t="e">
        <f t="shared" si="6"/>
        <v>#REF!</v>
      </c>
      <c r="G411" s="84" t="s">
        <v>617</v>
      </c>
      <c r="H411" s="61"/>
    </row>
    <row r="412" spans="1:8" s="62" customFormat="1">
      <c r="A412" s="85" t="s">
        <v>934</v>
      </c>
      <c r="B412" s="29" t="e">
        <f>IF(LEFT(G412,3)="ARQ",VLOOKUP(VALUE(RIGHT(G412,3)),#REF!,4,FALSE),IF(LEFT(G412,3)="SCI",VLOOKUP(VALUE(RIGHT(G412,3)),#REF!,4,FALSE),IF(LEFT(G412,3)="SCE",VLOOKUP(VALUE(RIGHT(G412,3)),#REF!,4,FALSE),IF(LEFT(G412,3)="EST",VLOOKUP(VALUE(RIGHT(G412,3)),#REF!,4,FALSE),IF(LEFT(G412,3)="HID",VLOOKUP(VALUE(RIGHT(G412,3)),#REF!,4,FALSE),IF(LEFT(G412,3)="INC",VLOOKUP(VALUE(RIGHT(G412,3)),#REF!,4,FALSE),IF(LEFT(G412,3)="ELE",VLOOKUP(VALUE(RIGHT(G412,3)),#REF!,4,FALSE),IF(LEFT(G412,3)="CAB",VLOOKUP(VALUE(RIGHT(G412,3)),'ADM-COMP'!B:J,4,FALSE),IF(LEFT(G412,3)="SEG",VLOOKUP(VALUE(RIGHT(G412,3)),#REF!,4,FALSE),IF(LEFT(G412,3)="CLI",VLOOKUP(VALUE(RIGHT(G412,3)),#REF!,4,FALSE),IF(LEFT(G412,4)="IMPL",VLOOKUP(VALUE(RIGHT(G412,3)),#REF!,4,FALSE),IF(LEFT(G412,4)="SPDA",VLOOKUP(VALUE(RIGHT(G412,3)),'SPDA-COMP'!B:J,4,FALSE),IF(LEFT(G412,4)="SDAI",VLOOKUP(VALUE(RIGHT(G412,3)),#REF!,4,FALSE),IF(LEFT(G412,5)="IMPER",VLOOKUP(VALUE(RIGHT(G412,3)),#REF!,4,FALSE),IF(LEFT(G412,5)="LABOR",VLOOKUP(VALUE(RIGHT(G412,6)),#REF!,5,FALSE))))))))))))))))</f>
        <v>#REF!</v>
      </c>
      <c r="C412" s="30" t="e">
        <f>IF(LEFT(G412,3)="ARQ",VLOOKUP(VALUE(RIGHT(G412,3)),#REF!,5,FALSE),IF(LEFT(G412,3)="SCI",VLOOKUP(VALUE(RIGHT(G412,3)),#REF!,5,FALSE),IF(LEFT(G412,3)="SCE",VLOOKUP(VALUE(RIGHT(G412,3)),#REF!,5,FALSE),IF(LEFT(G412,3)="EST",VLOOKUP(VALUE(RIGHT(G412,3)),#REF!,5,FALSE),IF(LEFT(G412,3)="HID",VLOOKUP(VALUE(RIGHT(G412,3)),#REF!,5,FALSE),IF(LEFT(G412,3)="INC",VLOOKUP(VALUE(RIGHT(G412,3)),#REF!,5,FALSE),IF(LEFT(G412,3)="ELE",VLOOKUP(VALUE(RIGHT(G412,3)),#REF!,5,FALSE),IF(LEFT(G412,3)="CAB",VLOOKUP(VALUE(RIGHT(G412,3)),'ADM-COMP'!B:J,5,FALSE),IF(LEFT(G412,3)="SEG",VLOOKUP(VALUE(RIGHT(G412,3)),#REF!,5,FALSE),IF(LEFT(G412,3)="CLI",VLOOKUP(VALUE(RIGHT(G412,3)),#REF!,5,FALSE),IF(LEFT(G412,4)="IMPL",VLOOKUP(VALUE(RIGHT(G412,3)),#REF!,5,FALSE),IF(LEFT(G412,4)="SPDA",VLOOKUP(VALUE(RIGHT(G412,3)),'SPDA-COMP'!B:J,5,FALSE),IF(LEFT(G412,4)="SDAI",VLOOKUP(VALUE(RIGHT(G412,3)),#REF!,5,FALSE),IF(LEFT(G412,5)="IMPER",VLOOKUP(VALUE(RIGHT(G412,3)),#REF!,5,FALSE),IF(LEFT(G412,5)="LABOR",VLOOKUP(VALUE(RIGHT(G412,6)),#REF!,6,FALSE))))))))))))))))</f>
        <v>#REF!</v>
      </c>
      <c r="D412" s="74" t="e">
        <f>ROUND(VLOOKUP(A412,#REF!,8,FALSE),2)</f>
        <v>#REF!</v>
      </c>
      <c r="E412" s="74" t="e">
        <f>IF(LEFT(G412,3)="ARQ",VLOOKUP(VALUE(RIGHT(G412,3)),#REF!,9,FALSE),IF(LEFT(G412,3)="SCI",VLOOKUP(VALUE(RIGHT(G412,3)),#REF!,9,FALSE),IF(LEFT(G412,3)="SCE",VLOOKUP(VALUE(RIGHT(G412,3)),#REF!,9,FALSE),IF(LEFT(G412,3)="EST",VLOOKUP(VALUE(RIGHT(G412,3)),#REF!,9,FALSE),IF(LEFT(G412,3)="HID",VLOOKUP(VALUE(RIGHT(G412,3)),#REF!,9,FALSE),IF(LEFT(G412,3)="INC",VLOOKUP(VALUE(RIGHT(G412,3)),#REF!,9,FALSE),IF(LEFT(G412,3)="ELE",VLOOKUP(VALUE(RIGHT(G412,3)),#REF!,9,FALSE),IF(LEFT(G412,3)="CAB",VLOOKUP(VALUE(RIGHT(G412,3)),'ADM-COMP'!B:J,9,FALSE),IF(LEFT(G412,3)="SEG",VLOOKUP(VALUE(RIGHT(G412,3)),#REF!,9,FALSE),IF(LEFT(G412,3)="CLI",VLOOKUP(VALUE(RIGHT(G412,3)),#REF!,9,FALSE),IF(LEFT(G412,4)="IMPL",VLOOKUP(VALUE(RIGHT(G412,3)),#REF!,9,FALSE),IF(LEFT(G412,4)="SPDA",VLOOKUP(VALUE(RIGHT(G412,3)),'SPDA-COMP'!B:J,9,FALSE),IF(LEFT(G412,4)="SDAI",VLOOKUP(VALUE(RIGHT(G412,3)),#REF!,9,FALSE),IF(LEFT(G412,5)="IMPER",VLOOKUP(VALUE(RIGHT(G412,3)),#REF!,9,FALSE),IF(LEFT(G412,5)="LABOR",VLOOKUP(VALUE(RIGHT(G412,6)),#REF!,4,FALSE))))))))))))))))</f>
        <v>#REF!</v>
      </c>
      <c r="F412" s="31" t="e">
        <f t="shared" si="6"/>
        <v>#REF!</v>
      </c>
      <c r="G412" s="84" t="s">
        <v>1018</v>
      </c>
      <c r="H412" s="61"/>
    </row>
    <row r="413" spans="1:8" s="62" customFormat="1">
      <c r="A413" s="37" t="s">
        <v>417</v>
      </c>
      <c r="B413" s="29" t="e">
        <f>IF(LEFT(G413,3)="ARQ",VLOOKUP(VALUE(RIGHT(G413,3)),#REF!,4,FALSE),IF(LEFT(G413,3)="SCI",VLOOKUP(VALUE(RIGHT(G413,3)),#REF!,4,FALSE),IF(LEFT(G413,3)="SCE",VLOOKUP(VALUE(RIGHT(G413,3)),#REF!,4,FALSE),IF(LEFT(G413,3)="EST",VLOOKUP(VALUE(RIGHT(G413,3)),#REF!,4,FALSE),IF(LEFT(G413,3)="HID",VLOOKUP(VALUE(RIGHT(G413,3)),#REF!,4,FALSE),IF(LEFT(G413,3)="INC",VLOOKUP(VALUE(RIGHT(G413,3)),#REF!,4,FALSE),IF(LEFT(G413,3)="ELE",VLOOKUP(VALUE(RIGHT(G413,3)),#REF!,4,FALSE),IF(LEFT(G413,3)="CAB",VLOOKUP(VALUE(RIGHT(G413,3)),'ADM-COMP'!B:J,4,FALSE),IF(LEFT(G413,3)="SEG",VLOOKUP(VALUE(RIGHT(G413,3)),#REF!,4,FALSE),IF(LEFT(G413,3)="CLI",VLOOKUP(VALUE(RIGHT(G413,3)),#REF!,4,FALSE),IF(LEFT(G413,4)="IMPL",VLOOKUP(VALUE(RIGHT(G413,3)),#REF!,4,FALSE),IF(LEFT(G413,4)="SPDA",VLOOKUP(VALUE(RIGHT(G413,3)),'SPDA-COMP'!B:J,4,FALSE),IF(LEFT(G413,4)="SDAI",VLOOKUP(VALUE(RIGHT(G413,3)),#REF!,4,FALSE),IF(LEFT(G413,5)="IMPER",VLOOKUP(VALUE(RIGHT(G413,3)),#REF!,4,FALSE),IF(LEFT(G413,5)="LABOR",VLOOKUP(VALUE(RIGHT(G413,6)),#REF!,5,FALSE))))))))))))))))</f>
        <v>#REF!</v>
      </c>
      <c r="C413" s="30" t="e">
        <f>IF(LEFT(G413,3)="ARQ",VLOOKUP(VALUE(RIGHT(G413,3)),#REF!,5,FALSE),IF(LEFT(G413,3)="SCI",VLOOKUP(VALUE(RIGHT(G413,3)),#REF!,5,FALSE),IF(LEFT(G413,3)="SCE",VLOOKUP(VALUE(RIGHT(G413,3)),#REF!,5,FALSE),IF(LEFT(G413,3)="EST",VLOOKUP(VALUE(RIGHT(G413,3)),#REF!,5,FALSE),IF(LEFT(G413,3)="HID",VLOOKUP(VALUE(RIGHT(G413,3)),#REF!,5,FALSE),IF(LEFT(G413,3)="INC",VLOOKUP(VALUE(RIGHT(G413,3)),#REF!,5,FALSE),IF(LEFT(G413,3)="ELE",VLOOKUP(VALUE(RIGHT(G413,3)),#REF!,5,FALSE),IF(LEFT(G413,3)="CAB",VLOOKUP(VALUE(RIGHT(G413,3)),'ADM-COMP'!B:J,5,FALSE),IF(LEFT(G413,3)="SEG",VLOOKUP(VALUE(RIGHT(G413,3)),#REF!,5,FALSE),IF(LEFT(G413,3)="CLI",VLOOKUP(VALUE(RIGHT(G413,3)),#REF!,5,FALSE),IF(LEFT(G413,4)="IMPL",VLOOKUP(VALUE(RIGHT(G413,3)),#REF!,5,FALSE),IF(LEFT(G413,4)="SPDA",VLOOKUP(VALUE(RIGHT(G413,3)),'SPDA-COMP'!B:J,5,FALSE),IF(LEFT(G413,4)="SDAI",VLOOKUP(VALUE(RIGHT(G413,3)),#REF!,5,FALSE),IF(LEFT(G413,5)="IMPER",VLOOKUP(VALUE(RIGHT(G413,3)),#REF!,5,FALSE),IF(LEFT(G413,5)="LABOR",VLOOKUP(VALUE(RIGHT(G413,6)),#REF!,6,FALSE))))))))))))))))</f>
        <v>#REF!</v>
      </c>
      <c r="D413" s="74" t="e">
        <f>ROUND(VLOOKUP(A413,#REF!,8,FALSE),2)</f>
        <v>#REF!</v>
      </c>
      <c r="E413" s="74" t="e">
        <f>IF(LEFT(G413,3)="ARQ",VLOOKUP(VALUE(RIGHT(G413,3)),#REF!,9,FALSE),IF(LEFT(G413,3)="SCI",VLOOKUP(VALUE(RIGHT(G413,3)),#REF!,9,FALSE),IF(LEFT(G413,3)="SCE",VLOOKUP(VALUE(RIGHT(G413,3)),#REF!,9,FALSE),IF(LEFT(G413,3)="EST",VLOOKUP(VALUE(RIGHT(G413,3)),#REF!,9,FALSE),IF(LEFT(G413,3)="HID",VLOOKUP(VALUE(RIGHT(G413,3)),#REF!,9,FALSE),IF(LEFT(G413,3)="INC",VLOOKUP(VALUE(RIGHT(G413,3)),#REF!,9,FALSE),IF(LEFT(G413,3)="ELE",VLOOKUP(VALUE(RIGHT(G413,3)),#REF!,9,FALSE),IF(LEFT(G413,3)="CAB",VLOOKUP(VALUE(RIGHT(G413,3)),'ADM-COMP'!B:J,9,FALSE),IF(LEFT(G413,3)="SEG",VLOOKUP(VALUE(RIGHT(G413,3)),#REF!,9,FALSE),IF(LEFT(G413,3)="CLI",VLOOKUP(VALUE(RIGHT(G413,3)),#REF!,9,FALSE),IF(LEFT(G413,4)="IMPL",VLOOKUP(VALUE(RIGHT(G413,3)),#REF!,9,FALSE),IF(LEFT(G413,4)="SPDA",VLOOKUP(VALUE(RIGHT(G413,3)),'SPDA-COMP'!B:J,9,FALSE),IF(LEFT(G413,4)="SDAI",VLOOKUP(VALUE(RIGHT(G413,3)),#REF!,9,FALSE),IF(LEFT(G413,5)="IMPER",VLOOKUP(VALUE(RIGHT(G413,3)),#REF!,9,FALSE),IF(LEFT(G413,5)="LABOR",VLOOKUP(VALUE(RIGHT(G413,6)),#REF!,4,FALSE))))))))))))))))</f>
        <v>#REF!</v>
      </c>
      <c r="F413" s="31" t="e">
        <f t="shared" si="6"/>
        <v>#REF!</v>
      </c>
      <c r="G413" s="38" t="s">
        <v>283</v>
      </c>
      <c r="H413" s="61"/>
    </row>
    <row r="414" spans="1:8" s="62" customFormat="1">
      <c r="A414" s="85" t="s">
        <v>622</v>
      </c>
      <c r="B414" s="29" t="e">
        <f>IF(LEFT(G414,3)="ARQ",VLOOKUP(VALUE(RIGHT(G414,3)),#REF!,4,FALSE),IF(LEFT(G414,3)="SCI",VLOOKUP(VALUE(RIGHT(G414,3)),#REF!,4,FALSE),IF(LEFT(G414,3)="SCE",VLOOKUP(VALUE(RIGHT(G414,3)),#REF!,4,FALSE),IF(LEFT(G414,3)="EST",VLOOKUP(VALUE(RIGHT(G414,3)),#REF!,4,FALSE),IF(LEFT(G414,3)="HID",VLOOKUP(VALUE(RIGHT(G414,3)),#REF!,4,FALSE),IF(LEFT(G414,3)="INC",VLOOKUP(VALUE(RIGHT(G414,3)),#REF!,4,FALSE),IF(LEFT(G414,3)="ELE",VLOOKUP(VALUE(RIGHT(G414,3)),#REF!,4,FALSE),IF(LEFT(G414,3)="CAB",VLOOKUP(VALUE(RIGHT(G414,3)),'ADM-COMP'!B:J,4,FALSE),IF(LEFT(G414,3)="SEG",VLOOKUP(VALUE(RIGHT(G414,3)),#REF!,4,FALSE),IF(LEFT(G414,3)="CLI",VLOOKUP(VALUE(RIGHT(G414,3)),#REF!,4,FALSE),IF(LEFT(G414,4)="IMPL",VLOOKUP(VALUE(RIGHT(G414,3)),#REF!,4,FALSE),IF(LEFT(G414,4)="SPDA",VLOOKUP(VALUE(RIGHT(G414,3)),'SPDA-COMP'!B:J,4,FALSE),IF(LEFT(G414,4)="SDAI",VLOOKUP(VALUE(RIGHT(G414,3)),#REF!,4,FALSE),IF(LEFT(G414,5)="IMPER",VLOOKUP(VALUE(RIGHT(G414,3)),#REF!,4,FALSE),IF(LEFT(G414,5)="LABOR",VLOOKUP(VALUE(RIGHT(G414,6)),#REF!,5,FALSE))))))))))))))))</f>
        <v>#REF!</v>
      </c>
      <c r="C414" s="30" t="e">
        <f>IF(LEFT(G414,3)="ARQ",VLOOKUP(VALUE(RIGHT(G414,3)),#REF!,5,FALSE),IF(LEFT(G414,3)="SCI",VLOOKUP(VALUE(RIGHT(G414,3)),#REF!,5,FALSE),IF(LEFT(G414,3)="SCE",VLOOKUP(VALUE(RIGHT(G414,3)),#REF!,5,FALSE),IF(LEFT(G414,3)="EST",VLOOKUP(VALUE(RIGHT(G414,3)),#REF!,5,FALSE),IF(LEFT(G414,3)="HID",VLOOKUP(VALUE(RIGHT(G414,3)),#REF!,5,FALSE),IF(LEFT(G414,3)="INC",VLOOKUP(VALUE(RIGHT(G414,3)),#REF!,5,FALSE),IF(LEFT(G414,3)="ELE",VLOOKUP(VALUE(RIGHT(G414,3)),#REF!,5,FALSE),IF(LEFT(G414,3)="CAB",VLOOKUP(VALUE(RIGHT(G414,3)),'ADM-COMP'!B:J,5,FALSE),IF(LEFT(G414,3)="SEG",VLOOKUP(VALUE(RIGHT(G414,3)),#REF!,5,FALSE),IF(LEFT(G414,3)="CLI",VLOOKUP(VALUE(RIGHT(G414,3)),#REF!,5,FALSE),IF(LEFT(G414,4)="IMPL",VLOOKUP(VALUE(RIGHT(G414,3)),#REF!,5,FALSE),IF(LEFT(G414,4)="SPDA",VLOOKUP(VALUE(RIGHT(G414,3)),'SPDA-COMP'!B:J,5,FALSE),IF(LEFT(G414,4)="SDAI",VLOOKUP(VALUE(RIGHT(G414,3)),#REF!,5,FALSE),IF(LEFT(G414,5)="IMPER",VLOOKUP(VALUE(RIGHT(G414,3)),#REF!,5,FALSE),IF(LEFT(G414,5)="LABOR",VLOOKUP(VALUE(RIGHT(G414,6)),#REF!,6,FALSE))))))))))))))))</f>
        <v>#REF!</v>
      </c>
      <c r="D414" s="74" t="e">
        <f>ROUND(VLOOKUP(A414,#REF!,8,FALSE),2)</f>
        <v>#REF!</v>
      </c>
      <c r="E414" s="74" t="e">
        <f>IF(LEFT(G414,3)="ARQ",VLOOKUP(VALUE(RIGHT(G414,3)),#REF!,9,FALSE),IF(LEFT(G414,3)="SCI",VLOOKUP(VALUE(RIGHT(G414,3)),#REF!,9,FALSE),IF(LEFT(G414,3)="SCE",VLOOKUP(VALUE(RIGHT(G414,3)),#REF!,9,FALSE),IF(LEFT(G414,3)="EST",VLOOKUP(VALUE(RIGHT(G414,3)),#REF!,9,FALSE),IF(LEFT(G414,3)="HID",VLOOKUP(VALUE(RIGHT(G414,3)),#REF!,9,FALSE),IF(LEFT(G414,3)="INC",VLOOKUP(VALUE(RIGHT(G414,3)),#REF!,9,FALSE),IF(LEFT(G414,3)="ELE",VLOOKUP(VALUE(RIGHT(G414,3)),#REF!,9,FALSE),IF(LEFT(G414,3)="CAB",VLOOKUP(VALUE(RIGHT(G414,3)),'ADM-COMP'!B:J,9,FALSE),IF(LEFT(G414,3)="SEG",VLOOKUP(VALUE(RIGHT(G414,3)),#REF!,9,FALSE),IF(LEFT(G414,3)="CLI",VLOOKUP(VALUE(RIGHT(G414,3)),#REF!,9,FALSE),IF(LEFT(G414,4)="IMPL",VLOOKUP(VALUE(RIGHT(G414,3)),#REF!,9,FALSE),IF(LEFT(G414,4)="SPDA",VLOOKUP(VALUE(RIGHT(G414,3)),'SPDA-COMP'!B:J,9,FALSE),IF(LEFT(G414,4)="SDAI",VLOOKUP(VALUE(RIGHT(G414,3)),#REF!,9,FALSE),IF(LEFT(G414,5)="IMPER",VLOOKUP(VALUE(RIGHT(G414,3)),#REF!,9,FALSE),IF(LEFT(G414,5)="LABOR",VLOOKUP(VALUE(RIGHT(G414,6)),#REF!,4,FALSE))))))))))))))))</f>
        <v>#REF!</v>
      </c>
      <c r="F414" s="31" t="e">
        <f t="shared" si="6"/>
        <v>#REF!</v>
      </c>
      <c r="G414" s="84" t="s">
        <v>646</v>
      </c>
      <c r="H414" s="61"/>
    </row>
    <row r="415" spans="1:8" s="62" customFormat="1">
      <c r="A415" s="83" t="s">
        <v>570</v>
      </c>
      <c r="B415" s="29" t="e">
        <f>IF(LEFT(G415,3)="ARQ",VLOOKUP(VALUE(RIGHT(G415,3)),#REF!,4,FALSE),IF(LEFT(G415,3)="SCI",VLOOKUP(VALUE(RIGHT(G415,3)),#REF!,4,FALSE),IF(LEFT(G415,3)="SCE",VLOOKUP(VALUE(RIGHT(G415,3)),#REF!,4,FALSE),IF(LEFT(G415,3)="EST",VLOOKUP(VALUE(RIGHT(G415,3)),#REF!,4,FALSE),IF(LEFT(G415,3)="HID",VLOOKUP(VALUE(RIGHT(G415,3)),#REF!,4,FALSE),IF(LEFT(G415,3)="INC",VLOOKUP(VALUE(RIGHT(G415,3)),#REF!,4,FALSE),IF(LEFT(G415,3)="ELE",VLOOKUP(VALUE(RIGHT(G415,3)),#REF!,4,FALSE),IF(LEFT(G415,3)="CAB",VLOOKUP(VALUE(RIGHT(G415,3)),'ADM-COMP'!B:J,4,FALSE),IF(LEFT(G415,3)="SEG",VLOOKUP(VALUE(RIGHT(G415,3)),#REF!,4,FALSE),IF(LEFT(G415,3)="CLI",VLOOKUP(VALUE(RIGHT(G415,3)),#REF!,4,FALSE),IF(LEFT(G415,4)="IMPL",VLOOKUP(VALUE(RIGHT(G415,3)),#REF!,4,FALSE),IF(LEFT(G415,4)="SPDA",VLOOKUP(VALUE(RIGHT(G415,3)),'SPDA-COMP'!B:J,4,FALSE),IF(LEFT(G415,4)="SDAI",VLOOKUP(VALUE(RIGHT(G415,3)),#REF!,4,FALSE),IF(LEFT(G415,5)="IMPER",VLOOKUP(VALUE(RIGHT(G415,3)),#REF!,4,FALSE),IF(LEFT(G415,5)="LABOR",VLOOKUP(VALUE(RIGHT(G415,6)),#REF!,5,FALSE))))))))))))))))</f>
        <v>#REF!</v>
      </c>
      <c r="C415" s="30" t="e">
        <f>IF(LEFT(G415,3)="ARQ",VLOOKUP(VALUE(RIGHT(G415,3)),#REF!,5,FALSE),IF(LEFT(G415,3)="SCI",VLOOKUP(VALUE(RIGHT(G415,3)),#REF!,5,FALSE),IF(LEFT(G415,3)="SCE",VLOOKUP(VALUE(RIGHT(G415,3)),#REF!,5,FALSE),IF(LEFT(G415,3)="EST",VLOOKUP(VALUE(RIGHT(G415,3)),#REF!,5,FALSE),IF(LEFT(G415,3)="HID",VLOOKUP(VALUE(RIGHT(G415,3)),#REF!,5,FALSE),IF(LEFT(G415,3)="INC",VLOOKUP(VALUE(RIGHT(G415,3)),#REF!,5,FALSE),IF(LEFT(G415,3)="ELE",VLOOKUP(VALUE(RIGHT(G415,3)),#REF!,5,FALSE),IF(LEFT(G415,3)="CAB",VLOOKUP(VALUE(RIGHT(G415,3)),'ADM-COMP'!B:J,5,FALSE),IF(LEFT(G415,3)="SEG",VLOOKUP(VALUE(RIGHT(G415,3)),#REF!,5,FALSE),IF(LEFT(G415,3)="CLI",VLOOKUP(VALUE(RIGHT(G415,3)),#REF!,5,FALSE),IF(LEFT(G415,4)="IMPL",VLOOKUP(VALUE(RIGHT(G415,3)),#REF!,5,FALSE),IF(LEFT(G415,4)="SPDA",VLOOKUP(VALUE(RIGHT(G415,3)),'SPDA-COMP'!B:J,5,FALSE),IF(LEFT(G415,4)="SDAI",VLOOKUP(VALUE(RIGHT(G415,3)),#REF!,5,FALSE),IF(LEFT(G415,5)="IMPER",VLOOKUP(VALUE(RIGHT(G415,3)),#REF!,5,FALSE),IF(LEFT(G415,5)="LABOR",VLOOKUP(VALUE(RIGHT(G415,6)),#REF!,6,FALSE))))))))))))))))</f>
        <v>#REF!</v>
      </c>
      <c r="D415" s="74" t="e">
        <f>ROUND(VLOOKUP(A415,#REF!,8,FALSE),2)</f>
        <v>#REF!</v>
      </c>
      <c r="E415" s="74" t="e">
        <f>IF(LEFT(G415,3)="ARQ",VLOOKUP(VALUE(RIGHT(G415,3)),#REF!,9,FALSE),IF(LEFT(G415,3)="SCI",VLOOKUP(VALUE(RIGHT(G415,3)),#REF!,9,FALSE),IF(LEFT(G415,3)="SCE",VLOOKUP(VALUE(RIGHT(G415,3)),#REF!,9,FALSE),IF(LEFT(G415,3)="EST",VLOOKUP(VALUE(RIGHT(G415,3)),#REF!,9,FALSE),IF(LEFT(G415,3)="HID",VLOOKUP(VALUE(RIGHT(G415,3)),#REF!,9,FALSE),IF(LEFT(G415,3)="INC",VLOOKUP(VALUE(RIGHT(G415,3)),#REF!,9,FALSE),IF(LEFT(G415,3)="ELE",VLOOKUP(VALUE(RIGHT(G415,3)),#REF!,9,FALSE),IF(LEFT(G415,3)="CAB",VLOOKUP(VALUE(RIGHT(G415,3)),'ADM-COMP'!B:J,9,FALSE),IF(LEFT(G415,3)="SEG",VLOOKUP(VALUE(RIGHT(G415,3)),#REF!,9,FALSE),IF(LEFT(G415,3)="CLI",VLOOKUP(VALUE(RIGHT(G415,3)),#REF!,9,FALSE),IF(LEFT(G415,4)="IMPL",VLOOKUP(VALUE(RIGHT(G415,3)),#REF!,9,FALSE),IF(LEFT(G415,4)="SPDA",VLOOKUP(VALUE(RIGHT(G415,3)),'SPDA-COMP'!B:J,9,FALSE),IF(LEFT(G415,4)="SDAI",VLOOKUP(VALUE(RIGHT(G415,3)),#REF!,9,FALSE),IF(LEFT(G415,5)="IMPER",VLOOKUP(VALUE(RIGHT(G415,3)),#REF!,9,FALSE),IF(LEFT(G415,5)="LABOR",VLOOKUP(VALUE(RIGHT(G415,6)),#REF!,4,FALSE))))))))))))))))</f>
        <v>#REF!</v>
      </c>
      <c r="F415" s="31" t="e">
        <f t="shared" si="6"/>
        <v>#REF!</v>
      </c>
      <c r="G415" s="84" t="s">
        <v>581</v>
      </c>
      <c r="H415" s="61"/>
    </row>
    <row r="416" spans="1:8" s="62" customFormat="1">
      <c r="A416" s="100" t="s">
        <v>679</v>
      </c>
      <c r="B416" s="86" t="e">
        <f>IF(LEFT(G416,3)="ARQ",VLOOKUP(VALUE(RIGHT(G416,3)),#REF!,4,FALSE),IF(LEFT(G416,3)="SCI",VLOOKUP(VALUE(RIGHT(G416,3)),#REF!,4,FALSE),IF(LEFT(G416,3)="SCE",VLOOKUP(VALUE(RIGHT(G416,3)),#REF!,4,FALSE),IF(LEFT(G416,3)="EST",VLOOKUP(VALUE(RIGHT(G416,3)),#REF!,4,FALSE),IF(LEFT(G416,3)="HID",VLOOKUP(VALUE(RIGHT(G416,3)),#REF!,4,FALSE),IF(LEFT(G416,3)="INC",VLOOKUP(VALUE(RIGHT(G416,3)),#REF!,4,FALSE),IF(LEFT(G416,3)="ELE",VLOOKUP(VALUE(RIGHT(G416,3)),#REF!,4,FALSE),IF(LEFT(G416,3)="CAB",VLOOKUP(VALUE(RIGHT(G416,3)),'ADM-COMP'!B:J,4,FALSE),IF(LEFT(G416,3)="SEG",VLOOKUP(VALUE(RIGHT(G416,3)),#REF!,4,FALSE),IF(LEFT(G416,3)="CLI",VLOOKUP(VALUE(RIGHT(G416,3)),#REF!,4,FALSE),IF(LEFT(G416,4)="IMPL",VLOOKUP(VALUE(RIGHT(G416,3)),#REF!,4,FALSE),IF(LEFT(G416,4)="SPDA",VLOOKUP(VALUE(RIGHT(G416,3)),'SPDA-COMP'!B:J,4,FALSE),IF(LEFT(G416,4)="SDAI",VLOOKUP(VALUE(RIGHT(G416,3)),#REF!,4,FALSE),IF(LEFT(G416,5)="IMPER",VLOOKUP(VALUE(RIGHT(G416,3)),#REF!,4,FALSE),IF(LEFT(G416,5)="LABOR",VLOOKUP(VALUE(RIGHT(G416,6)),#REF!,5,FALSE))))))))))))))))</f>
        <v>#REF!</v>
      </c>
      <c r="C416" s="30" t="e">
        <f>IF(LEFT(G416,3)="ARQ",VLOOKUP(VALUE(RIGHT(G416,3)),#REF!,5,FALSE),IF(LEFT(G416,3)="SCI",VLOOKUP(VALUE(RIGHT(G416,3)),#REF!,5,FALSE),IF(LEFT(G416,3)="SCE",VLOOKUP(VALUE(RIGHT(G416,3)),#REF!,5,FALSE),IF(LEFT(G416,3)="EST",VLOOKUP(VALUE(RIGHT(G416,3)),#REF!,5,FALSE),IF(LEFT(G416,3)="HID",VLOOKUP(VALUE(RIGHT(G416,3)),#REF!,5,FALSE),IF(LEFT(G416,3)="INC",VLOOKUP(VALUE(RIGHT(G416,3)),#REF!,5,FALSE),IF(LEFT(G416,3)="ELE",VLOOKUP(VALUE(RIGHT(G416,3)),#REF!,5,FALSE),IF(LEFT(G416,3)="CAB",VLOOKUP(VALUE(RIGHT(G416,3)),'ADM-COMP'!B:J,5,FALSE),IF(LEFT(G416,3)="SEG",VLOOKUP(VALUE(RIGHT(G416,3)),#REF!,5,FALSE),IF(LEFT(G416,3)="CLI",VLOOKUP(VALUE(RIGHT(G416,3)),#REF!,5,FALSE),IF(LEFT(G416,4)="IMPL",VLOOKUP(VALUE(RIGHT(G416,3)),#REF!,5,FALSE),IF(LEFT(G416,4)="SPDA",VLOOKUP(VALUE(RIGHT(G416,3)),'SPDA-COMP'!B:J,5,FALSE),IF(LEFT(G416,4)="SDAI",VLOOKUP(VALUE(RIGHT(G416,3)),#REF!,5,FALSE),IF(LEFT(G416,5)="IMPER",VLOOKUP(VALUE(RIGHT(G416,3)),#REF!,5,FALSE),IF(LEFT(G416,5)="LABOR",VLOOKUP(VALUE(RIGHT(G416,6)),#REF!,6,FALSE))))))))))))))))</f>
        <v>#REF!</v>
      </c>
      <c r="D416" s="74" t="e">
        <f>ROUND(VLOOKUP(A416,#REF!,8,FALSE),2)</f>
        <v>#REF!</v>
      </c>
      <c r="E416" s="74" t="e">
        <f>IF(LEFT(G416,3)="ARQ",VLOOKUP(VALUE(RIGHT(G416,3)),#REF!,9,FALSE),IF(LEFT(G416,3)="SCI",VLOOKUP(VALUE(RIGHT(G416,3)),#REF!,9,FALSE),IF(LEFT(G416,3)="SCE",VLOOKUP(VALUE(RIGHT(G416,3)),#REF!,9,FALSE),IF(LEFT(G416,3)="EST",VLOOKUP(VALUE(RIGHT(G416,3)),#REF!,9,FALSE),IF(LEFT(G416,3)="HID",VLOOKUP(VALUE(RIGHT(G416,3)),#REF!,9,FALSE),IF(LEFT(G416,3)="INC",VLOOKUP(VALUE(RIGHT(G416,3)),#REF!,9,FALSE),IF(LEFT(G416,3)="ELE",VLOOKUP(VALUE(RIGHT(G416,3)),#REF!,9,FALSE),IF(LEFT(G416,3)="CAB",VLOOKUP(VALUE(RIGHT(G416,3)),'ADM-COMP'!B:J,9,FALSE),IF(LEFT(G416,3)="SEG",VLOOKUP(VALUE(RIGHT(G416,3)),#REF!,9,FALSE),IF(LEFT(G416,3)="CLI",VLOOKUP(VALUE(RIGHT(G416,3)),#REF!,9,FALSE),IF(LEFT(G416,4)="IMPL",VLOOKUP(VALUE(RIGHT(G416,3)),#REF!,9,FALSE),IF(LEFT(G416,4)="SPDA",VLOOKUP(VALUE(RIGHT(G416,3)),'SPDA-COMP'!B:J,9,FALSE),IF(LEFT(G416,4)="SDAI",VLOOKUP(VALUE(RIGHT(G416,3)),#REF!,9,FALSE),IF(LEFT(G416,5)="IMPER",VLOOKUP(VALUE(RIGHT(G416,3)),#REF!,9,FALSE),IF(LEFT(G416,5)="LABOR",VLOOKUP(VALUE(RIGHT(G416,6)),#REF!,4,FALSE))))))))))))))))</f>
        <v>#REF!</v>
      </c>
      <c r="F416" s="31" t="e">
        <f t="shared" si="6"/>
        <v>#REF!</v>
      </c>
      <c r="G416" s="152" t="s">
        <v>719</v>
      </c>
      <c r="H416" s="61"/>
    </row>
    <row r="417" spans="1:8" s="62" customFormat="1" ht="51">
      <c r="A417" s="37" t="s">
        <v>497</v>
      </c>
      <c r="B417" s="29" t="e">
        <f>IF(LEFT(G417,3)="ARQ",VLOOKUP(VALUE(RIGHT(G417,3)),#REF!,4,FALSE),IF(LEFT(G417,3)="SCI",VLOOKUP(VALUE(RIGHT(G417,3)),#REF!,4,FALSE),IF(LEFT(G417,3)="SCE",VLOOKUP(VALUE(RIGHT(G417,3)),#REF!,4,FALSE),IF(LEFT(G417,3)="EST",VLOOKUP(VALUE(RIGHT(G417,3)),#REF!,4,FALSE),IF(LEFT(G417,3)="HID",VLOOKUP(VALUE(RIGHT(G417,3)),#REF!,4,FALSE),IF(LEFT(G417,3)="INC",VLOOKUP(VALUE(RIGHT(G417,3)),#REF!,4,FALSE),IF(LEFT(G417,3)="ELE",VLOOKUP(VALUE(RIGHT(G417,3)),#REF!,4,FALSE),IF(LEFT(G417,3)="CAB",VLOOKUP(VALUE(RIGHT(G417,3)),'ADM-COMP'!B:J,4,FALSE),IF(LEFT(G417,3)="SEG",VLOOKUP(VALUE(RIGHT(G417,3)),#REF!,4,FALSE),IF(LEFT(G417,3)="CLI",VLOOKUP(VALUE(RIGHT(G417,3)),#REF!,4,FALSE),IF(LEFT(G417,4)="IMPL",VLOOKUP(VALUE(RIGHT(G417,3)),#REF!,4,FALSE),IF(LEFT(G417,4)="SPDA",VLOOKUP(VALUE(RIGHT(G417,3)),'SPDA-COMP'!B:J,4,FALSE),IF(LEFT(G417,4)="SDAI",VLOOKUP(VALUE(RIGHT(G417,3)),#REF!,4,FALSE),IF(LEFT(G417,5)="IMPER",VLOOKUP(VALUE(RIGHT(G417,3)),#REF!,4,FALSE),IF(LEFT(G417,5)="LABOR",VLOOKUP(VALUE(RIGHT(G417,6)),#REF!,5,FALSE))))))))))))))))</f>
        <v>#REF!</v>
      </c>
      <c r="C417" s="30" t="e">
        <f>IF(LEFT(G417,3)="ARQ",VLOOKUP(VALUE(RIGHT(G417,3)),#REF!,5,FALSE),IF(LEFT(G417,3)="INS",VLOOKUP(VALUE(RIGHT(G417,3)),#REF!,5,FALSE),IF(LEFT(G417,3)="SCE",VLOOKUP(VALUE(RIGHT(G417,3)),#REF!,5,FALSE),IF(LEFT(G417,3)="EST",VLOOKUP(VALUE(RIGHT(G417,3)),#REF!,5,FALSE),IF(LEFT(G417,3)="HID",VLOOKUP(VALUE(RIGHT(G417,3)),#REF!,5,FALSE),IF(LEFT(G417,3)="INC",VLOOKUP(VALUE(RIGHT(G417,3)),#REF!,5,FALSE),IF(LEFT(G417,3)="ELE",VLOOKUP(VALUE(RIGHT(G417,3)),#REF!,5,FALSE),IF(LEFT(G417,3)="CAB",VLOOKUP(VALUE(RIGHT(G417,3)),'ADM-COMP'!B:J,5,FALSE),IF(LEFT(G417,3)="SEG",VLOOKUP(VALUE(RIGHT(G417,3)),#REF!,5,FALSE),IF(LEFT(G417,3)="CLI",VLOOKUP(VALUE(RIGHT(G417,3)),#REF!,5,FALSE),IF(LEFT(G417,4)="IMPL",VLOOKUP(VALUE(RIGHT(G417,3)),#REF!,5,FALSE),IF(LEFT(G417,4)="SPDA",VLOOKUP(VALUE(RIGHT(G417,3)),'SPDA-COMP'!B:J,5,FALSE),IF(LEFT(G417,4)="SDAI",VLOOKUP(VALUE(RIGHT(G417,3)),#REF!,5,FALSE),IF(LEFT(G417,5)="IMPER",VLOOKUP(VALUE(RIGHT(G417,3)),#REF!,5,FALSE),IF(LEFT(G417,5)="LABOR",VLOOKUP(VALUE(RIGHT(G417,6)),#REF!,6,FALSE))))))))))))))))</f>
        <v>#REF!</v>
      </c>
      <c r="D417" s="74" t="e">
        <f>ROUND(VLOOKUP(A417,#REF!,8,FALSE),2)</f>
        <v>#REF!</v>
      </c>
      <c r="E417" s="74" t="e">
        <f>IF(LEFT(G417,3)="ARQ",VLOOKUP(VALUE(RIGHT(G417,3)),#REF!,9,FALSE),IF(LEFT(G417,3)="INS",VLOOKUP(VALUE(RIGHT(G417,3)),#REF!,9,FALSE),IF(LEFT(G417,3)="SCE",VLOOKUP(VALUE(RIGHT(G417,3)),#REF!,9,FALSE),IF(LEFT(G417,3)="EST",VLOOKUP(VALUE(RIGHT(G417,3)),#REF!,9,FALSE),IF(LEFT(G417,3)="HID",VLOOKUP(VALUE(RIGHT(G417,3)),#REF!,9,FALSE),IF(LEFT(G417,3)="INC",VLOOKUP(VALUE(RIGHT(G417,3)),#REF!,9,FALSE),IF(LEFT(G417,3)="ELE",VLOOKUP(VALUE(RIGHT(G417,3)),#REF!,9,FALSE),IF(LEFT(G417,3)="CAB",VLOOKUP(VALUE(RIGHT(G417,3)),'ADM-COMP'!B:J,9,FALSE),IF(LEFT(G417,3)="SEG",VLOOKUP(VALUE(RIGHT(G417,3)),#REF!,9,FALSE),IF(LEFT(G417,3)="CLI",VLOOKUP(VALUE(RIGHT(G417,3)),#REF!,9,FALSE),IF(LEFT(G417,4)="IMPL",VLOOKUP(VALUE(RIGHT(G417,3)),#REF!,9,FALSE),IF(LEFT(G417,4)="SPDA",VLOOKUP(VALUE(RIGHT(G417,3)),'SPDA-COMP'!B:J,9,FALSE),IF(LEFT(G417,4)="SDAI",VLOOKUP(VALUE(RIGHT(G417,3)),#REF!,9,FALSE),IF(LEFT(G417,5)="IMPER",VLOOKUP(VALUE(RIGHT(G417,3)),#REF!,9,FALSE),IF(LEFT(G417,5)="LABOR",VLOOKUP(VALUE(RIGHT(G417,6)),#REF!,4,FALSE))))))))))))))))</f>
        <v>#REF!</v>
      </c>
      <c r="F417" s="31" t="e">
        <f t="shared" si="6"/>
        <v>#REF!</v>
      </c>
      <c r="G417" s="152" t="s">
        <v>498</v>
      </c>
      <c r="H417" s="61"/>
    </row>
    <row r="418" spans="1:8" s="62" customFormat="1">
      <c r="A418" s="37" t="s">
        <v>309</v>
      </c>
      <c r="B418" s="29" t="e">
        <f>IF(LEFT(G418,3)="ARQ",VLOOKUP(VALUE(RIGHT(G418,3)),#REF!,4,FALSE),IF(LEFT(G418,3)="SCI",VLOOKUP(VALUE(RIGHT(G418,3)),#REF!,4,FALSE),IF(LEFT(G418,3)="SCE",VLOOKUP(VALUE(RIGHT(G418,3)),#REF!,4,FALSE),IF(LEFT(G418,3)="EST",VLOOKUP(VALUE(RIGHT(G418,3)),#REF!,4,FALSE),IF(LEFT(G418,3)="HID",VLOOKUP(VALUE(RIGHT(G418,3)),#REF!,4,FALSE),IF(LEFT(G418,3)="INC",VLOOKUP(VALUE(RIGHT(G418,3)),#REF!,4,FALSE),IF(LEFT(G418,3)="ELE",VLOOKUP(VALUE(RIGHT(G418,3)),#REF!,4,FALSE),IF(LEFT(G418,3)="CAB",VLOOKUP(VALUE(RIGHT(G418,3)),'ADM-COMP'!B:J,4,FALSE),IF(LEFT(G418,3)="SEG",VLOOKUP(VALUE(RIGHT(G418,3)),#REF!,4,FALSE),IF(LEFT(G418,3)="CLI",VLOOKUP(VALUE(RIGHT(G418,3)),#REF!,4,FALSE),IF(LEFT(G418,4)="IMPL",VLOOKUP(VALUE(RIGHT(G418,3)),#REF!,4,FALSE),IF(LEFT(G418,4)="SPDA",VLOOKUP(VALUE(RIGHT(G418,3)),'SPDA-COMP'!B:J,4,FALSE),IF(LEFT(G418,4)="SDAI",VLOOKUP(VALUE(RIGHT(G418,3)),#REF!,4,FALSE),IF(LEFT(G418,5)="IMPER",VLOOKUP(VALUE(RIGHT(G418,3)),#REF!,4,FALSE),IF(LEFT(G418,5)="LABOR",VLOOKUP(VALUE(RIGHT(G418,6)),#REF!,5,FALSE))))))))))))))))</f>
        <v>#REF!</v>
      </c>
      <c r="C418" s="30" t="e">
        <f>IF(LEFT(G418,3)="ARQ",VLOOKUP(VALUE(RIGHT(G418,3)),#REF!,5,FALSE),IF(LEFT(G418,3)="SCI",VLOOKUP(VALUE(RIGHT(G418,3)),#REF!,5,FALSE),IF(LEFT(G418,3)="SCE",VLOOKUP(VALUE(RIGHT(G418,3)),#REF!,5,FALSE),IF(LEFT(G418,3)="EST",VLOOKUP(VALUE(RIGHT(G418,3)),#REF!,5,FALSE),IF(LEFT(G418,3)="HID",VLOOKUP(VALUE(RIGHT(G418,3)),#REF!,5,FALSE),IF(LEFT(G418,3)="INC",VLOOKUP(VALUE(RIGHT(G418,3)),#REF!,5,FALSE),IF(LEFT(G418,3)="ELE",VLOOKUP(VALUE(RIGHT(G418,3)),#REF!,5,FALSE),IF(LEFT(G418,3)="CAB",VLOOKUP(VALUE(RIGHT(G418,3)),'ADM-COMP'!B:J,5,FALSE),IF(LEFT(G418,3)="SEG",VLOOKUP(VALUE(RIGHT(G418,3)),#REF!,5,FALSE),IF(LEFT(G418,3)="CLI",VLOOKUP(VALUE(RIGHT(G418,3)),#REF!,5,FALSE),IF(LEFT(G418,4)="IMPL",VLOOKUP(VALUE(RIGHT(G418,3)),#REF!,5,FALSE),IF(LEFT(G418,4)="SPDA",VLOOKUP(VALUE(RIGHT(G418,3)),'SPDA-COMP'!B:J,5,FALSE),IF(LEFT(G418,4)="SDAI",VLOOKUP(VALUE(RIGHT(G418,3)),#REF!,5,FALSE),IF(LEFT(G418,5)="IMPER",VLOOKUP(VALUE(RIGHT(G418,3)),#REF!,5,FALSE),IF(LEFT(G418,5)="LABOR",VLOOKUP(VALUE(RIGHT(G418,6)),#REF!,6,FALSE))))))))))))))))</f>
        <v>#REF!</v>
      </c>
      <c r="D418" s="74" t="e">
        <f>ROUND(VLOOKUP(A418,#REF!,8,FALSE),2)</f>
        <v>#REF!</v>
      </c>
      <c r="E418" s="74" t="e">
        <f>IF(LEFT(G418,3)="ARQ",VLOOKUP(VALUE(RIGHT(G418,3)),#REF!,9,FALSE),IF(LEFT(G418,3)="SCI",VLOOKUP(VALUE(RIGHT(G418,3)),#REF!,9,FALSE),IF(LEFT(G418,3)="SCE",VLOOKUP(VALUE(RIGHT(G418,3)),#REF!,9,FALSE),IF(LEFT(G418,3)="EST",VLOOKUP(VALUE(RIGHT(G418,3)),#REF!,9,FALSE),IF(LEFT(G418,3)="HID",VLOOKUP(VALUE(RIGHT(G418,3)),#REF!,9,FALSE),IF(LEFT(G418,3)="INC",VLOOKUP(VALUE(RIGHT(G418,3)),#REF!,9,FALSE),IF(LEFT(G418,3)="ELE",VLOOKUP(VALUE(RIGHT(G418,3)),#REF!,9,FALSE),IF(LEFT(G418,3)="CAB",VLOOKUP(VALUE(RIGHT(G418,3)),'ADM-COMP'!B:J,9,FALSE),IF(LEFT(G418,3)="SEG",VLOOKUP(VALUE(RIGHT(G418,3)),#REF!,9,FALSE),IF(LEFT(G418,3)="CLI",VLOOKUP(VALUE(RIGHT(G418,3)),#REF!,9,FALSE),IF(LEFT(G418,4)="IMPL",VLOOKUP(VALUE(RIGHT(G418,3)),#REF!,9,FALSE),IF(LEFT(G418,4)="SPDA",VLOOKUP(VALUE(RIGHT(G418,3)),'SPDA-COMP'!B:J,9,FALSE),IF(LEFT(G418,4)="SDAI",VLOOKUP(VALUE(RIGHT(G418,3)),#REF!,9,FALSE),IF(LEFT(G418,5)="IMPER",VLOOKUP(VALUE(RIGHT(G418,3)),#REF!,9,FALSE),IF(LEFT(G418,5)="LABOR",VLOOKUP(VALUE(RIGHT(G418,6)),#REF!,4,FALSE))))))))))))))))</f>
        <v>#REF!</v>
      </c>
      <c r="F418" s="31" t="e">
        <f t="shared" si="6"/>
        <v>#REF!</v>
      </c>
      <c r="G418" s="152" t="s">
        <v>307</v>
      </c>
      <c r="H418" s="61"/>
    </row>
    <row r="419" spans="1:8" s="62" customFormat="1">
      <c r="A419" s="100" t="s">
        <v>795</v>
      </c>
      <c r="B419" s="29" t="s">
        <v>847</v>
      </c>
      <c r="C419" s="30" t="e">
        <f>IF(LEFT(G419,3)="ARQ",VLOOKUP(VALUE(RIGHT(G419,3)),#REF!,5,FALSE),IF(LEFT(G419,3)="GAS",VLOOKUP(VALUE(RIGHT(G419,3)),#REF!,5,FALSE),IF(LEFT(G419,3)="SCE",VLOOKUP(VALUE(RIGHT(G419,3)),#REF!,5,FALSE),IF(LEFT(G419,3)="EST",VLOOKUP(VALUE(RIGHT(G419,3)),#REF!,5,FALSE),IF(LEFT(G419,3)="HID",VLOOKUP(VALUE(RIGHT(G419,3)),#REF!,5,FALSE),IF(LEFT(G419,3)="INC",VLOOKUP(VALUE(RIGHT(G419,3)),#REF!,5,FALSE),IF(LEFT(G419,3)="ELE",VLOOKUP(VALUE(RIGHT(G419,3)),#REF!,5,FALSE),IF(LEFT(G419,3)="CAB",VLOOKUP(VALUE(RIGHT(G419,3)),'ADM-COMP'!B:J,5,FALSE),IF(LEFT(G419,3)="SEG",VLOOKUP(VALUE(RIGHT(G419,3)),#REF!,5,FALSE),IF(LEFT(G419,3)="CLI",VLOOKUP(VALUE(RIGHT(G419,3)),#REF!,5,FALSE),IF(LEFT(G419,4)="IMPL",VLOOKUP(VALUE(RIGHT(G419,3)),#REF!,5,FALSE),IF(LEFT(G419,4)="SPDA",VLOOKUP(VALUE(RIGHT(G419,3)),'SPDA-COMP'!B:J,5,FALSE),IF(LEFT(G419,4)="SDAI",VLOOKUP(VALUE(RIGHT(G419,3)),#REF!,5,FALSE),IF(LEFT(G419,5)="IMPER",VLOOKUP(VALUE(RIGHT(G419,3)),#REF!,5,FALSE),IF(LEFT(G419,5)="LABOR",VLOOKUP(VALUE(RIGHT(G419,6)),#REF!,6,FALSE))))))))))))))))</f>
        <v>#REF!</v>
      </c>
      <c r="D419" s="74" t="e">
        <f>ROUND(VLOOKUP(A419,#REF!,8,FALSE),2)</f>
        <v>#REF!</v>
      </c>
      <c r="E419" s="74" t="e">
        <f>IF(LEFT(G419,3)="ARQ",VLOOKUP(VALUE(RIGHT(G419,3)),#REF!,9,FALSE),IF(LEFT(G419,3)="GAS",VLOOKUP(VALUE(RIGHT(G419,3)),#REF!,9,FALSE),IF(LEFT(G419,3)="SCE",VLOOKUP(VALUE(RIGHT(G419,3)),#REF!,9,FALSE),IF(LEFT(G419,3)="EST",VLOOKUP(VALUE(RIGHT(G419,3)),#REF!,9,FALSE),IF(LEFT(G419,3)="HID",VLOOKUP(VALUE(RIGHT(G419,3)),#REF!,9,FALSE),IF(LEFT(G419,3)="INC",VLOOKUP(VALUE(RIGHT(G419,3)),#REF!,9,FALSE),IF(LEFT(G419,3)="ELE",VLOOKUP(VALUE(RIGHT(G419,3)),#REF!,9,FALSE),IF(LEFT(G419,3)="CAB",VLOOKUP(VALUE(RIGHT(G419,3)),'ADM-COMP'!B:J,9,FALSE),IF(LEFT(G419,3)="SEG",VLOOKUP(VALUE(RIGHT(G419,3)),#REF!,9,FALSE),IF(LEFT(G419,3)="CLI",VLOOKUP(VALUE(RIGHT(G419,3)),#REF!,9,FALSE),IF(LEFT(G419,4)="IMPL",VLOOKUP(VALUE(RIGHT(G419,3)),#REF!,9,FALSE),IF(LEFT(G419,4)="SPDA",VLOOKUP(VALUE(RIGHT(G419,3)),'SPDA-COMP'!B:J,9,FALSE),IF(LEFT(G419,4)="SDAI",VLOOKUP(VALUE(RIGHT(G419,3)),#REF!,9,FALSE),IF(LEFT(G419,5)="IMPER",VLOOKUP(VALUE(RIGHT(G419,3)),#REF!,9,FALSE),IF(LEFT(G419,5)="LABOR",VLOOKUP(VALUE(RIGHT(G419,6)),#REF!,4,FALSE))))))))))))))))</f>
        <v>#REF!</v>
      </c>
      <c r="F419" s="31" t="e">
        <f t="shared" si="6"/>
        <v>#REF!</v>
      </c>
      <c r="G419" s="152" t="s">
        <v>822</v>
      </c>
      <c r="H419" s="61"/>
    </row>
    <row r="420" spans="1:8" s="62" customFormat="1">
      <c r="A420" s="100" t="s">
        <v>796</v>
      </c>
      <c r="B420" s="29" t="s">
        <v>848</v>
      </c>
      <c r="C420" s="30" t="e">
        <f>IF(LEFT(G420,3)="ARQ",VLOOKUP(VALUE(RIGHT(G420,3)),#REF!,5,FALSE),IF(LEFT(G420,3)="GAS",VLOOKUP(VALUE(RIGHT(G420,3)),#REF!,5,FALSE),IF(LEFT(G420,3)="SCE",VLOOKUP(VALUE(RIGHT(G420,3)),#REF!,5,FALSE),IF(LEFT(G420,3)="EST",VLOOKUP(VALUE(RIGHT(G420,3)),#REF!,5,FALSE),IF(LEFT(G420,3)="HID",VLOOKUP(VALUE(RIGHT(G420,3)),#REF!,5,FALSE),IF(LEFT(G420,3)="INC",VLOOKUP(VALUE(RIGHT(G420,3)),#REF!,5,FALSE),IF(LEFT(G420,3)="ELE",VLOOKUP(VALUE(RIGHT(G420,3)),#REF!,5,FALSE),IF(LEFT(G420,3)="CAB",VLOOKUP(VALUE(RIGHT(G420,3)),'ADM-COMP'!B:J,5,FALSE),IF(LEFT(G420,3)="SEG",VLOOKUP(VALUE(RIGHT(G420,3)),#REF!,5,FALSE),IF(LEFT(G420,3)="CLI",VLOOKUP(VALUE(RIGHT(G420,3)),#REF!,5,FALSE),IF(LEFT(G420,4)="IMPL",VLOOKUP(VALUE(RIGHT(G420,3)),#REF!,5,FALSE),IF(LEFT(G420,4)="SPDA",VLOOKUP(VALUE(RIGHT(G420,3)),'SPDA-COMP'!B:J,5,FALSE),IF(LEFT(G420,4)="SDAI",VLOOKUP(VALUE(RIGHT(G420,3)),#REF!,5,FALSE),IF(LEFT(G420,5)="IMPER",VLOOKUP(VALUE(RIGHT(G420,3)),#REF!,5,FALSE),IF(LEFT(G420,5)="LABOR",VLOOKUP(VALUE(RIGHT(G420,6)),#REF!,6,FALSE))))))))))))))))</f>
        <v>#REF!</v>
      </c>
      <c r="D420" s="74" t="e">
        <f>ROUND(VLOOKUP(A420,#REF!,8,FALSE),2)</f>
        <v>#REF!</v>
      </c>
      <c r="E420" s="74" t="e">
        <f>IF(LEFT(G420,3)="ARQ",VLOOKUP(VALUE(RIGHT(G420,3)),#REF!,9,FALSE),IF(LEFT(G420,3)="GAS",VLOOKUP(VALUE(RIGHT(G420,3)),#REF!,9,FALSE),IF(LEFT(G420,3)="SCE",VLOOKUP(VALUE(RIGHT(G420,3)),#REF!,9,FALSE),IF(LEFT(G420,3)="EST",VLOOKUP(VALUE(RIGHT(G420,3)),#REF!,9,FALSE),IF(LEFT(G420,3)="HID",VLOOKUP(VALUE(RIGHT(G420,3)),#REF!,9,FALSE),IF(LEFT(G420,3)="INC",VLOOKUP(VALUE(RIGHT(G420,3)),#REF!,9,FALSE),IF(LEFT(G420,3)="ELE",VLOOKUP(VALUE(RIGHT(G420,3)),#REF!,9,FALSE),IF(LEFT(G420,3)="CAB",VLOOKUP(VALUE(RIGHT(G420,3)),'ADM-COMP'!B:J,9,FALSE),IF(LEFT(G420,3)="SEG",VLOOKUP(VALUE(RIGHT(G420,3)),#REF!,9,FALSE),IF(LEFT(G420,3)="CLI",VLOOKUP(VALUE(RIGHT(G420,3)),#REF!,9,FALSE),IF(LEFT(G420,4)="IMPL",VLOOKUP(VALUE(RIGHT(G420,3)),#REF!,9,FALSE),IF(LEFT(G420,4)="SPDA",VLOOKUP(VALUE(RIGHT(G420,3)),'SPDA-COMP'!B:J,9,FALSE),IF(LEFT(G420,4)="SDAI",VLOOKUP(VALUE(RIGHT(G420,3)),#REF!,9,FALSE),IF(LEFT(G420,5)="IMPER",VLOOKUP(VALUE(RIGHT(G420,3)),#REF!,9,FALSE),IF(LEFT(G420,5)="LABOR",VLOOKUP(VALUE(RIGHT(G420,6)),#REF!,4,FALSE))))))))))))))))</f>
        <v>#REF!</v>
      </c>
      <c r="F420" s="31" t="e">
        <f t="shared" si="6"/>
        <v>#REF!</v>
      </c>
      <c r="G420" s="152" t="s">
        <v>823</v>
      </c>
      <c r="H420" s="61"/>
    </row>
    <row r="421" spans="1:8" s="62" customFormat="1">
      <c r="A421" s="100" t="s">
        <v>1152</v>
      </c>
      <c r="B421" s="29" t="e">
        <f>IF(LEFT(G421,3)="ARQ",VLOOKUP(VALUE(RIGHT(G421,3)),#REF!,4,FALSE),IF(LEFT(G421,3)="SCI",VLOOKUP(VALUE(RIGHT(G421,3)),#REF!,4,FALSE),IF(LEFT(G421,3)="SCE",VLOOKUP(VALUE(RIGHT(G421,3)),#REF!,4,FALSE),IF(LEFT(G421,3)="EST",VLOOKUP(VALUE(RIGHT(G421,3)),#REF!,4,FALSE),IF(LEFT(G421,3)="HID",VLOOKUP(VALUE(RIGHT(G421,3)),#REF!,4,FALSE),IF(LEFT(G421,3)="INC",VLOOKUP(VALUE(RIGHT(G421,3)),#REF!,4,FALSE),IF(LEFT(G421,3)="ELE",VLOOKUP(VALUE(RIGHT(G421,3)),#REF!,4,FALSE),IF(LEFT(G421,3)="CAB",VLOOKUP(VALUE(RIGHT(G421,3)),'ADM-COMP'!B:J,4,FALSE),IF(LEFT(G421,3)="SEG",VLOOKUP(VALUE(RIGHT(G421,3)),#REF!,4,FALSE),IF(LEFT(G421,3)="CLI",VLOOKUP(VALUE(RIGHT(G421,3)),#REF!,4,FALSE),IF(LEFT(G421,4)="IMPL",VLOOKUP(VALUE(RIGHT(G421,3)),#REF!,4,FALSE),IF(LEFT(G421,4)="SPDA",VLOOKUP(VALUE(RIGHT(G421,3)),'SPDA-COMP'!B:J,4,FALSE),IF(LEFT(G421,4)="SDAI",VLOOKUP(VALUE(RIGHT(G421,3)),#REF!,4,FALSE),IF(LEFT(G421,5)="IMPER",VLOOKUP(VALUE(RIGHT(G421,3)),#REF!,4,FALSE),IF(LEFT(G421,5)="LABOR",VLOOKUP(VALUE(RIGHT(G421,6)),#REF!,5,FALSE))))))))))))))))</f>
        <v>#REF!</v>
      </c>
      <c r="C421" s="30" t="e">
        <f>IF(LEFT(G421,3)="ARQ",VLOOKUP(VALUE(RIGHT(G421,3)),#REF!,5,FALSE),IF(LEFT(G421,3)="SCI",VLOOKUP(VALUE(RIGHT(G421,3)),#REF!,5,FALSE),IF(LEFT(G421,3)="SCE",VLOOKUP(VALUE(RIGHT(G421,3)),#REF!,5,FALSE),IF(LEFT(G421,3)="EST",VLOOKUP(VALUE(RIGHT(G421,3)),#REF!,5,FALSE),IF(LEFT(G421,3)="HID",VLOOKUP(VALUE(RIGHT(G421,3)),#REF!,5,FALSE),IF(LEFT(G421,3)="INC",VLOOKUP(VALUE(RIGHT(G421,3)),#REF!,5,FALSE),IF(LEFT(G421,3)="ELE",VLOOKUP(VALUE(RIGHT(G421,3)),#REF!,5,FALSE),IF(LEFT(G421,3)="CAB",VLOOKUP(VALUE(RIGHT(G421,3)),'ADM-COMP'!B:J,5,FALSE),IF(LEFT(G421,3)="SEG",VLOOKUP(VALUE(RIGHT(G421,3)),#REF!,5,FALSE),IF(LEFT(G421,3)="CLI",VLOOKUP(VALUE(RIGHT(G421,3)),#REF!,5,FALSE),IF(LEFT(G421,4)="IMPL",VLOOKUP(VALUE(RIGHT(G421,3)),#REF!,5,FALSE),IF(LEFT(G421,4)="SPDA",VLOOKUP(VALUE(RIGHT(G421,3)),'SPDA-COMP'!B:J,5,FALSE),IF(LEFT(G421,4)="SDAI",VLOOKUP(VALUE(RIGHT(G421,3)),#REF!,5,FALSE),IF(LEFT(G421,5)="IMPER",VLOOKUP(VALUE(RIGHT(G421,3)),#REF!,5,FALSE),IF(LEFT(G421,5)="LABOR",VLOOKUP(VALUE(RIGHT(G421,6)),#REF!,6,FALSE))))))))))))))))</f>
        <v>#REF!</v>
      </c>
      <c r="D421" s="74" t="e">
        <f>ROUND(VLOOKUP(A421,#REF!,8,FALSE),2)</f>
        <v>#REF!</v>
      </c>
      <c r="E421" s="74" t="e">
        <f>IF(LEFT(G421,3)="ARQ",VLOOKUP(VALUE(RIGHT(G421,3)),#REF!,9,FALSE),IF(LEFT(G421,3)="SCI",VLOOKUP(VALUE(RIGHT(G421,3)),#REF!,9,FALSE),IF(LEFT(G421,3)="SCE",VLOOKUP(VALUE(RIGHT(G421,3)),#REF!,9,FALSE),IF(LEFT(G421,3)="EST",VLOOKUP(VALUE(RIGHT(G421,3)),#REF!,9,FALSE),IF(LEFT(G421,3)="HID",VLOOKUP(VALUE(RIGHT(G421,3)),#REF!,9,FALSE),IF(LEFT(G421,3)="INC",VLOOKUP(VALUE(RIGHT(G421,3)),#REF!,9,FALSE),IF(LEFT(G421,3)="ELE",VLOOKUP(VALUE(RIGHT(G421,3)),#REF!,9,FALSE),IF(LEFT(G421,3)="CAB",VLOOKUP(VALUE(RIGHT(G421,3)),'ADM-COMP'!B:J,9,FALSE),IF(LEFT(G421,3)="SEG",VLOOKUP(VALUE(RIGHT(G421,3)),#REF!,9,FALSE),IF(LEFT(G421,3)="CLI",VLOOKUP(VALUE(RIGHT(G421,3)),#REF!,9,FALSE),IF(LEFT(G421,4)="IMPL",VLOOKUP(VALUE(RIGHT(G421,3)),#REF!,9,FALSE),IF(LEFT(G421,4)="SPDA",VLOOKUP(VALUE(RIGHT(G421,3)),'SPDA-COMP'!B:J,9,FALSE),IF(LEFT(G421,4)="SDAI",VLOOKUP(VALUE(RIGHT(G421,3)),#REF!,9,FALSE),IF(LEFT(G421,5)="IMPER",VLOOKUP(VALUE(RIGHT(G421,3)),#REF!,9,FALSE),IF(LEFT(G421,5)="LABOR",VLOOKUP(VALUE(RIGHT(G421,6)),#REF!,4,FALSE))))))))))))))))</f>
        <v>#REF!</v>
      </c>
      <c r="F421" s="31" t="e">
        <f t="shared" si="6"/>
        <v>#REF!</v>
      </c>
      <c r="G421" s="152" t="s">
        <v>1180</v>
      </c>
      <c r="H421" s="61"/>
    </row>
    <row r="422" spans="1:8" s="62" customFormat="1">
      <c r="A422" s="85" t="s">
        <v>639</v>
      </c>
      <c r="B422" s="29" t="e">
        <f>IF(LEFT(G422,3)="ARQ",VLOOKUP(VALUE(RIGHT(G422,3)),#REF!,4,FALSE),IF(LEFT(G422,3)="SCI",VLOOKUP(VALUE(RIGHT(G422,3)),#REF!,4,FALSE),IF(LEFT(G422,3)="SCE",VLOOKUP(VALUE(RIGHT(G422,3)),#REF!,4,FALSE),IF(LEFT(G422,3)="EST",VLOOKUP(VALUE(RIGHT(G422,3)),#REF!,4,FALSE),IF(LEFT(G422,3)="HID",VLOOKUP(VALUE(RIGHT(G422,3)),#REF!,4,FALSE),IF(LEFT(G422,3)="INC",VLOOKUP(VALUE(RIGHT(G422,3)),#REF!,4,FALSE),IF(LEFT(G422,3)="ELE",VLOOKUP(VALUE(RIGHT(G422,3)),#REF!,4,FALSE),IF(LEFT(G422,3)="CAB",VLOOKUP(VALUE(RIGHT(G422,3)),'ADM-COMP'!B:J,4,FALSE),IF(LEFT(G422,3)="SEG",VLOOKUP(VALUE(RIGHT(G422,3)),#REF!,4,FALSE),IF(LEFT(G422,3)="CLI",VLOOKUP(VALUE(RIGHT(G422,3)),#REF!,4,FALSE),IF(LEFT(G422,4)="IMPL",VLOOKUP(VALUE(RIGHT(G422,3)),#REF!,4,FALSE),IF(LEFT(G422,4)="SPDA",VLOOKUP(VALUE(RIGHT(G422,3)),'SPDA-COMP'!B:J,4,FALSE),IF(LEFT(G422,4)="SDAI",VLOOKUP(VALUE(RIGHT(G422,3)),#REF!,4,FALSE),IF(LEFT(G422,5)="IMPER",VLOOKUP(VALUE(RIGHT(G422,3)),#REF!,4,FALSE),IF(LEFT(G422,5)="LABOR",VLOOKUP(VALUE(RIGHT(G422,6)),#REF!,5,FALSE))))))))))))))))</f>
        <v>#N/A</v>
      </c>
      <c r="C422" s="30" t="e">
        <f>IF(LEFT(G422,3)="ARQ",VLOOKUP(VALUE(RIGHT(G422,3)),#REF!,5,FALSE),IF(LEFT(G422,3)="SCI",VLOOKUP(VALUE(RIGHT(G422,3)),#REF!,5,FALSE),IF(LEFT(G422,3)="SCE",VLOOKUP(VALUE(RIGHT(G422,3)),#REF!,5,FALSE),IF(LEFT(G422,3)="EST",VLOOKUP(VALUE(RIGHT(G422,3)),#REF!,5,FALSE),IF(LEFT(G422,3)="HID",VLOOKUP(VALUE(RIGHT(G422,3)),#REF!,5,FALSE),IF(LEFT(G422,3)="INC",VLOOKUP(VALUE(RIGHT(G422,3)),#REF!,5,FALSE),IF(LEFT(G422,3)="ELE",VLOOKUP(VALUE(RIGHT(G422,3)),#REF!,5,FALSE),IF(LEFT(G422,3)="CAB",VLOOKUP(VALUE(RIGHT(G422,3)),'ADM-COMP'!B:J,5,FALSE),IF(LEFT(G422,3)="SEG",VLOOKUP(VALUE(RIGHT(G422,3)),#REF!,5,FALSE),IF(LEFT(G422,3)="CLI",VLOOKUP(VALUE(RIGHT(G422,3)),#REF!,5,FALSE),IF(LEFT(G422,4)="IMPL",VLOOKUP(VALUE(RIGHT(G422,3)),#REF!,5,FALSE),IF(LEFT(G422,4)="SPDA",VLOOKUP(VALUE(RIGHT(G422,3)),'SPDA-COMP'!B:J,5,FALSE),IF(LEFT(G422,4)="SDAI",VLOOKUP(VALUE(RIGHT(G422,3)),#REF!,5,FALSE),IF(LEFT(G422,5)="IMPER",VLOOKUP(VALUE(RIGHT(G422,3)),#REF!,5,FALSE),IF(LEFT(G422,5)="LABOR",VLOOKUP(VALUE(RIGHT(G422,6)),#REF!,6,FALSE))))))))))))))))</f>
        <v>#N/A</v>
      </c>
      <c r="D422" s="74" t="e">
        <f>ROUND(VLOOKUP(A422,#REF!,8,FALSE),2)</f>
        <v>#REF!</v>
      </c>
      <c r="E422" s="74" t="e">
        <f>IF(LEFT(G422,3)="ARQ",VLOOKUP(VALUE(RIGHT(G422,3)),#REF!,9,FALSE),IF(LEFT(G422,3)="SCI",VLOOKUP(VALUE(RIGHT(G422,3)),#REF!,9,FALSE),IF(LEFT(G422,3)="SCE",VLOOKUP(VALUE(RIGHT(G422,3)),#REF!,9,FALSE),IF(LEFT(G422,3)="EST",VLOOKUP(VALUE(RIGHT(G422,3)),#REF!,9,FALSE),IF(LEFT(G422,3)="HID",VLOOKUP(VALUE(RIGHT(G422,3)),#REF!,9,FALSE),IF(LEFT(G422,3)="INC",VLOOKUP(VALUE(RIGHT(G422,3)),#REF!,9,FALSE),IF(LEFT(G422,3)="ELE",VLOOKUP(VALUE(RIGHT(G422,3)),#REF!,9,FALSE),IF(LEFT(G422,3)="CAB",VLOOKUP(VALUE(RIGHT(G422,3)),'ADM-COMP'!B:J,9,FALSE),IF(LEFT(G422,3)="SEG",VLOOKUP(VALUE(RIGHT(G422,3)),#REF!,9,FALSE),IF(LEFT(G422,3)="CLI",VLOOKUP(VALUE(RIGHT(G422,3)),#REF!,9,FALSE),IF(LEFT(G422,4)="IMPL",VLOOKUP(VALUE(RIGHT(G422,3)),#REF!,9,FALSE),IF(LEFT(G422,4)="SPDA",VLOOKUP(VALUE(RIGHT(G422,3)),'SPDA-COMP'!B:J,9,FALSE),IF(LEFT(G422,4)="SDAI",VLOOKUP(VALUE(RIGHT(G422,3)),#REF!,9,FALSE),IF(LEFT(G422,5)="IMPER",VLOOKUP(VALUE(RIGHT(G422,3)),#REF!,9,FALSE),IF(LEFT(G422,5)="LABOR",VLOOKUP(VALUE(RIGHT(G422,6)),#REF!,4,FALSE))))))))))))))))</f>
        <v>#N/A</v>
      </c>
      <c r="F422" s="31" t="e">
        <f t="shared" si="6"/>
        <v>#REF!</v>
      </c>
      <c r="G422" s="84" t="s">
        <v>658</v>
      </c>
      <c r="H422" s="61"/>
    </row>
    <row r="423" spans="1:8" s="62" customFormat="1">
      <c r="A423" s="100" t="s">
        <v>1146</v>
      </c>
      <c r="B423" s="29" t="e">
        <f>IF(LEFT(G423,3)="ARQ",VLOOKUP(VALUE(RIGHT(G423,3)),#REF!,4,FALSE),IF(LEFT(G423,3)="SCI",VLOOKUP(VALUE(RIGHT(G423,3)),#REF!,4,FALSE),IF(LEFT(G423,3)="SCE",VLOOKUP(VALUE(RIGHT(G423,3)),#REF!,4,FALSE),IF(LEFT(G423,3)="EST",VLOOKUP(VALUE(RIGHT(G423,3)),#REF!,4,FALSE),IF(LEFT(G423,3)="HID",VLOOKUP(VALUE(RIGHT(G423,3)),#REF!,4,FALSE),IF(LEFT(G423,3)="INC",VLOOKUP(VALUE(RIGHT(G423,3)),#REF!,4,FALSE),IF(LEFT(G423,3)="ELE",VLOOKUP(VALUE(RIGHT(G423,3)),#REF!,4,FALSE),IF(LEFT(G423,3)="CAB",VLOOKUP(VALUE(RIGHT(G423,3)),'ADM-COMP'!B:J,4,FALSE),IF(LEFT(G423,3)="SEG",VLOOKUP(VALUE(RIGHT(G423,3)),#REF!,4,FALSE),IF(LEFT(G423,3)="CLI",VLOOKUP(VALUE(RIGHT(G423,3)),#REF!,4,FALSE),IF(LEFT(G423,4)="IMPL",VLOOKUP(VALUE(RIGHT(G423,3)),#REF!,4,FALSE),IF(LEFT(G423,4)="SPDA",VLOOKUP(VALUE(RIGHT(G423,3)),'SPDA-COMP'!B:J,4,FALSE),IF(LEFT(G423,4)="SDAI",VLOOKUP(VALUE(RIGHT(G423,3)),#REF!,4,FALSE),IF(LEFT(G423,5)="IMPER",VLOOKUP(VALUE(RIGHT(G423,3)),#REF!,4,FALSE),IF(LEFT(G423,5)="LABOR",VLOOKUP(VALUE(RIGHT(G423,6)),#REF!,5,FALSE))))))))))))))))</f>
        <v>#REF!</v>
      </c>
      <c r="C423" s="30" t="e">
        <f>IF(LEFT(G423,3)="ARQ",VLOOKUP(VALUE(RIGHT(G423,3)),#REF!,5,FALSE),IF(LEFT(G423,3)="SCI",VLOOKUP(VALUE(RIGHT(G423,3)),#REF!,5,FALSE),IF(LEFT(G423,3)="SCE",VLOOKUP(VALUE(RIGHT(G423,3)),#REF!,5,FALSE),IF(LEFT(G423,3)="EST",VLOOKUP(VALUE(RIGHT(G423,3)),#REF!,5,FALSE),IF(LEFT(G423,3)="HID",VLOOKUP(VALUE(RIGHT(G423,3)),#REF!,5,FALSE),IF(LEFT(G423,3)="INC",VLOOKUP(VALUE(RIGHT(G423,3)),#REF!,5,FALSE),IF(LEFT(G423,3)="ELE",VLOOKUP(VALUE(RIGHT(G423,3)),#REF!,5,FALSE),IF(LEFT(G423,3)="CAB",VLOOKUP(VALUE(RIGHT(G423,3)),'ADM-COMP'!B:J,5,FALSE),IF(LEFT(G423,3)="SEG",VLOOKUP(VALUE(RIGHT(G423,3)),#REF!,5,FALSE),IF(LEFT(G423,3)="CLI",VLOOKUP(VALUE(RIGHT(G423,3)),#REF!,5,FALSE),IF(LEFT(G423,4)="IMPL",VLOOKUP(VALUE(RIGHT(G423,3)),#REF!,5,FALSE),IF(LEFT(G423,4)="SPDA",VLOOKUP(VALUE(RIGHT(G423,3)),'SPDA-COMP'!B:J,5,FALSE),IF(LEFT(G423,4)="SDAI",VLOOKUP(VALUE(RIGHT(G423,3)),#REF!,5,FALSE),IF(LEFT(G423,5)="IMPER",VLOOKUP(VALUE(RIGHT(G423,3)),#REF!,5,FALSE),IF(LEFT(G423,5)="LABOR",VLOOKUP(VALUE(RIGHT(G423,6)),#REF!,6,FALSE))))))))))))))))</f>
        <v>#REF!</v>
      </c>
      <c r="D423" s="74" t="e">
        <f>ROUND(VLOOKUP(A423,#REF!,8,FALSE),2)</f>
        <v>#REF!</v>
      </c>
      <c r="E423" s="74" t="e">
        <f>IF(LEFT(G423,3)="ARQ",VLOOKUP(VALUE(RIGHT(G423,3)),#REF!,9,FALSE),IF(LEFT(G423,3)="SCI",VLOOKUP(VALUE(RIGHT(G423,3)),#REF!,9,FALSE),IF(LEFT(G423,3)="SCE",VLOOKUP(VALUE(RIGHT(G423,3)),#REF!,9,FALSE),IF(LEFT(G423,3)="EST",VLOOKUP(VALUE(RIGHT(G423,3)),#REF!,9,FALSE),IF(LEFT(G423,3)="HID",VLOOKUP(VALUE(RIGHT(G423,3)),#REF!,9,FALSE),IF(LEFT(G423,3)="INC",VLOOKUP(VALUE(RIGHT(G423,3)),#REF!,9,FALSE),IF(LEFT(G423,3)="ELE",VLOOKUP(VALUE(RIGHT(G423,3)),#REF!,9,FALSE),IF(LEFT(G423,3)="CAB",VLOOKUP(VALUE(RIGHT(G423,3)),'ADM-COMP'!B:J,9,FALSE),IF(LEFT(G423,3)="SEG",VLOOKUP(VALUE(RIGHT(G423,3)),#REF!,9,FALSE),IF(LEFT(G423,3)="CLI",VLOOKUP(VALUE(RIGHT(G423,3)),#REF!,9,FALSE),IF(LEFT(G423,4)="IMPL",VLOOKUP(VALUE(RIGHT(G423,3)),#REF!,9,FALSE),IF(LEFT(G423,4)="SPDA",VLOOKUP(VALUE(RIGHT(G423,3)),'SPDA-COMP'!B:J,9,FALSE),IF(LEFT(G423,4)="SDAI",VLOOKUP(VALUE(RIGHT(G423,3)),#REF!,9,FALSE),IF(LEFT(G423,5)="IMPER",VLOOKUP(VALUE(RIGHT(G423,3)),#REF!,9,FALSE),IF(LEFT(G423,5)="LABOR",VLOOKUP(VALUE(RIGHT(G423,6)),#REF!,4,FALSE))))))))))))))))</f>
        <v>#REF!</v>
      </c>
      <c r="F423" s="31" t="e">
        <f t="shared" si="6"/>
        <v>#REF!</v>
      </c>
      <c r="G423" s="152" t="s">
        <v>1174</v>
      </c>
      <c r="H423" s="61"/>
    </row>
    <row r="424" spans="1:8" s="62" customFormat="1">
      <c r="A424" s="100" t="s">
        <v>1153</v>
      </c>
      <c r="B424" s="29" t="e">
        <f>IF(LEFT(G424,3)="ARQ",VLOOKUP(VALUE(RIGHT(G424,3)),#REF!,4,FALSE),IF(LEFT(G424,3)="SCI",VLOOKUP(VALUE(RIGHT(G424,3)),#REF!,4,FALSE),IF(LEFT(G424,3)="SCE",VLOOKUP(VALUE(RIGHT(G424,3)),#REF!,4,FALSE),IF(LEFT(G424,3)="EST",VLOOKUP(VALUE(RIGHT(G424,3)),#REF!,4,FALSE),IF(LEFT(G424,3)="HID",VLOOKUP(VALUE(RIGHT(G424,3)),#REF!,4,FALSE),IF(LEFT(G424,3)="INC",VLOOKUP(VALUE(RIGHT(G424,3)),#REF!,4,FALSE),IF(LEFT(G424,3)="ELE",VLOOKUP(VALUE(RIGHT(G424,3)),#REF!,4,FALSE),IF(LEFT(G424,3)="CAB",VLOOKUP(VALUE(RIGHT(G424,3)),'ADM-COMP'!B:J,4,FALSE),IF(LEFT(G424,3)="SEG",VLOOKUP(VALUE(RIGHT(G424,3)),#REF!,4,FALSE),IF(LEFT(G424,3)="CLI",VLOOKUP(VALUE(RIGHT(G424,3)),#REF!,4,FALSE),IF(LEFT(G424,4)="IMPL",VLOOKUP(VALUE(RIGHT(G424,3)),#REF!,4,FALSE),IF(LEFT(G424,4)="SPDA",VLOOKUP(VALUE(RIGHT(G424,3)),'SPDA-COMP'!B:J,4,FALSE),IF(LEFT(G424,4)="SDAI",VLOOKUP(VALUE(RIGHT(G424,3)),#REF!,4,FALSE),IF(LEFT(G424,5)="IMPER",VLOOKUP(VALUE(RIGHT(G424,3)),#REF!,4,FALSE),IF(LEFT(G424,5)="LABOR",VLOOKUP(VALUE(RIGHT(G424,6)),#REF!,5,FALSE))))))))))))))))</f>
        <v>#REF!</v>
      </c>
      <c r="C424" s="30" t="e">
        <f>IF(LEFT(G424,3)="ARQ",VLOOKUP(VALUE(RIGHT(G424,3)),#REF!,5,FALSE),IF(LEFT(G424,3)="SCI",VLOOKUP(VALUE(RIGHT(G424,3)),#REF!,5,FALSE),IF(LEFT(G424,3)="SCE",VLOOKUP(VALUE(RIGHT(G424,3)),#REF!,5,FALSE),IF(LEFT(G424,3)="EST",VLOOKUP(VALUE(RIGHT(G424,3)),#REF!,5,FALSE),IF(LEFT(G424,3)="HID",VLOOKUP(VALUE(RIGHT(G424,3)),#REF!,5,FALSE),IF(LEFT(G424,3)="INC",VLOOKUP(VALUE(RIGHT(G424,3)),#REF!,5,FALSE),IF(LEFT(G424,3)="ELE",VLOOKUP(VALUE(RIGHT(G424,3)),#REF!,5,FALSE),IF(LEFT(G424,3)="CAB",VLOOKUP(VALUE(RIGHT(G424,3)),'ADM-COMP'!B:J,5,FALSE),IF(LEFT(G424,3)="SEG",VLOOKUP(VALUE(RIGHT(G424,3)),#REF!,5,FALSE),IF(LEFT(G424,3)="CLI",VLOOKUP(VALUE(RIGHT(G424,3)),#REF!,5,FALSE),IF(LEFT(G424,4)="IMPL",VLOOKUP(VALUE(RIGHT(G424,3)),#REF!,5,FALSE),IF(LEFT(G424,4)="SPDA",VLOOKUP(VALUE(RIGHT(G424,3)),'SPDA-COMP'!B:J,5,FALSE),IF(LEFT(G424,4)="SDAI",VLOOKUP(VALUE(RIGHT(G424,3)),#REF!,5,FALSE),IF(LEFT(G424,5)="IMPER",VLOOKUP(VALUE(RIGHT(G424,3)),#REF!,5,FALSE),IF(LEFT(G424,5)="LABOR",VLOOKUP(VALUE(RIGHT(G424,6)),#REF!,6,FALSE))))))))))))))))</f>
        <v>#REF!</v>
      </c>
      <c r="D424" s="74" t="e">
        <f>ROUND(VLOOKUP(A424,#REF!,8,FALSE),2)</f>
        <v>#REF!</v>
      </c>
      <c r="E424" s="74" t="e">
        <f>IF(LEFT(G424,3)="ARQ",VLOOKUP(VALUE(RIGHT(G424,3)),#REF!,9,FALSE),IF(LEFT(G424,3)="SCI",VLOOKUP(VALUE(RIGHT(G424,3)),#REF!,9,FALSE),IF(LEFT(G424,3)="SCE",VLOOKUP(VALUE(RIGHT(G424,3)),#REF!,9,FALSE),IF(LEFT(G424,3)="EST",VLOOKUP(VALUE(RIGHT(G424,3)),#REF!,9,FALSE),IF(LEFT(G424,3)="HID",VLOOKUP(VALUE(RIGHT(G424,3)),#REF!,9,FALSE),IF(LEFT(G424,3)="INC",VLOOKUP(VALUE(RIGHT(G424,3)),#REF!,9,FALSE),IF(LEFT(G424,3)="ELE",VLOOKUP(VALUE(RIGHT(G424,3)),#REF!,9,FALSE),IF(LEFT(G424,3)="CAB",VLOOKUP(VALUE(RIGHT(G424,3)),'ADM-COMP'!B:J,9,FALSE),IF(LEFT(G424,3)="SEG",VLOOKUP(VALUE(RIGHT(G424,3)),#REF!,9,FALSE),IF(LEFT(G424,3)="CLI",VLOOKUP(VALUE(RIGHT(G424,3)),#REF!,9,FALSE),IF(LEFT(G424,4)="IMPL",VLOOKUP(VALUE(RIGHT(G424,3)),#REF!,9,FALSE),IF(LEFT(G424,4)="SPDA",VLOOKUP(VALUE(RIGHT(G424,3)),'SPDA-COMP'!B:J,9,FALSE),IF(LEFT(G424,4)="SDAI",VLOOKUP(VALUE(RIGHT(G424,3)),#REF!,9,FALSE),IF(LEFT(G424,5)="IMPER",VLOOKUP(VALUE(RIGHT(G424,3)),#REF!,9,FALSE),IF(LEFT(G424,5)="LABOR",VLOOKUP(VALUE(RIGHT(G424,6)),#REF!,4,FALSE))))))))))))))))</f>
        <v>#REF!</v>
      </c>
      <c r="F424" s="31" t="e">
        <f t="shared" si="6"/>
        <v>#REF!</v>
      </c>
      <c r="G424" s="152" t="s">
        <v>1181</v>
      </c>
      <c r="H424" s="61"/>
    </row>
    <row r="425" spans="1:8" s="62" customFormat="1">
      <c r="A425" s="37" t="s">
        <v>1372</v>
      </c>
      <c r="B425" s="29" t="e">
        <f>IF(LEFT(G425,3)="ARQ",VLOOKUP(VALUE(RIGHT(G425,3)),#REF!,4,FALSE),IF(LEFT(G425,3)="SCI",VLOOKUP(VALUE(RIGHT(G425,3)),#REF!,4,FALSE),IF(LEFT(G425,3)="SCE",VLOOKUP(VALUE(RIGHT(G425,3)),#REF!,4,FALSE),IF(LEFT(G425,3)="EST",VLOOKUP(VALUE(RIGHT(G425,3)),#REF!,4,FALSE),IF(LEFT(G425,3)="HID",VLOOKUP(VALUE(RIGHT(G425,3)),#REF!,4,FALSE),IF(LEFT(G425,3)="INC",VLOOKUP(VALUE(RIGHT(G425,3)),#REF!,4,FALSE),IF(LEFT(G425,3)="ELE",VLOOKUP(VALUE(RIGHT(G425,3)),#REF!,4,FALSE),IF(LEFT(G425,3)="CAB",VLOOKUP(VALUE(RIGHT(G425,3)),'ADM-COMP'!B:J,4,FALSE),IF(LEFT(G425,3)="SEG",VLOOKUP(VALUE(RIGHT(G425,3)),#REF!,4,FALSE),IF(LEFT(G425,3)="CLI",VLOOKUP(VALUE(RIGHT(G425,3)),#REF!,4,FALSE),IF(LEFT(G425,4)="IMPL",VLOOKUP(VALUE(RIGHT(G425,3)),#REF!,4,FALSE),IF(LEFT(G425,4)="SPDA",VLOOKUP(VALUE(RIGHT(G425,3)),'SPDA-COMP'!B:J,4,FALSE),IF(LEFT(G425,4)="SDAI",VLOOKUP(VALUE(RIGHT(G425,3)),#REF!,4,FALSE),IF(LEFT(G425,5)="IMPER",VLOOKUP(VALUE(RIGHT(G425,3)),#REF!,4,FALSE),IF(LEFT(G425,5)="LABOR",VLOOKUP(VALUE(RIGHT(G425,6)),#REF!,5,FALSE))))))))))))))))</f>
        <v>#REF!</v>
      </c>
      <c r="C425" s="30" t="e">
        <f>IF(LEFT(G425,3)="ARQ",VLOOKUP(VALUE(RIGHT(G425,3)),#REF!,5,FALSE),IF(LEFT(G425,3)="INS",VLOOKUP(VALUE(RIGHT(G425,3)),#REF!,5,FALSE),IF(LEFT(G425,3)="SCE",VLOOKUP(VALUE(RIGHT(G425,3)),#REF!,5,FALSE),IF(LEFT(G425,3)="EST",VLOOKUP(VALUE(RIGHT(G425,3)),#REF!,5,FALSE),IF(LEFT(G425,3)="HID",VLOOKUP(VALUE(RIGHT(G425,3)),#REF!,5,FALSE),IF(LEFT(G425,3)="INC",VLOOKUP(VALUE(RIGHT(G425,3)),#REF!,5,FALSE),IF(LEFT(G425,3)="ELE",VLOOKUP(VALUE(RIGHT(G425,3)),#REF!,5,FALSE),IF(LEFT(G425,3)="CAB",VLOOKUP(VALUE(RIGHT(G425,3)),'ADM-COMP'!B:J,5,FALSE),IF(LEFT(G425,3)="SEG",VLOOKUP(VALUE(RIGHT(G425,3)),#REF!,5,FALSE),IF(LEFT(G425,3)="CLI",VLOOKUP(VALUE(RIGHT(G425,3)),#REF!,5,FALSE),IF(LEFT(G425,4)="IMPL",VLOOKUP(VALUE(RIGHT(G425,3)),#REF!,5,FALSE),IF(LEFT(G425,4)="SPDA",VLOOKUP(VALUE(RIGHT(G425,3)),'SPDA-COMP'!B:J,5,FALSE),IF(LEFT(G425,4)="SDAI",VLOOKUP(VALUE(RIGHT(G425,3)),#REF!,5,FALSE),IF(LEFT(G425,5)="IMPER",VLOOKUP(VALUE(RIGHT(G425,3)),#REF!,5,FALSE),IF(LEFT(G425,5)="LABOR",VLOOKUP(VALUE(RIGHT(G425,6)),#REF!,6,FALSE))))))))))))))))</f>
        <v>#REF!</v>
      </c>
      <c r="D425" s="74" t="e">
        <f>ROUND(VLOOKUP(A425,#REF!,8,FALSE),2)</f>
        <v>#REF!</v>
      </c>
      <c r="E425" s="74" t="e">
        <f>IF(LEFT(G425,3)="ARQ",VLOOKUP(VALUE(RIGHT(G425,3)),#REF!,9,FALSE),IF(LEFT(G425,3)="INS",VLOOKUP(VALUE(RIGHT(G425,3)),#REF!,9,FALSE),IF(LEFT(G425,3)="SCE",VLOOKUP(VALUE(RIGHT(G425,3)),#REF!,9,FALSE),IF(LEFT(G425,3)="EST",VLOOKUP(VALUE(RIGHT(G425,3)),#REF!,9,FALSE),IF(LEFT(G425,3)="HID",VLOOKUP(VALUE(RIGHT(G425,3)),#REF!,9,FALSE),IF(LEFT(G425,3)="INC",VLOOKUP(VALUE(RIGHT(G425,3)),#REF!,9,FALSE),IF(LEFT(G425,3)="ELE",VLOOKUP(VALUE(RIGHT(G425,3)),#REF!,9,FALSE),IF(LEFT(G425,3)="CAB",VLOOKUP(VALUE(RIGHT(G425,3)),'ADM-COMP'!B:J,9,FALSE),IF(LEFT(G425,3)="SEG",VLOOKUP(VALUE(RIGHT(G425,3)),#REF!,9,FALSE),IF(LEFT(G425,3)="CLI",VLOOKUP(VALUE(RIGHT(G425,3)),#REF!,9,FALSE),IF(LEFT(G425,4)="IMPL",VLOOKUP(VALUE(RIGHT(G425,3)),#REF!,9,FALSE),IF(LEFT(G425,4)="SPDA",VLOOKUP(VALUE(RIGHT(G425,3)),'SPDA-COMP'!B:J,9,FALSE),IF(LEFT(G425,4)="SDAI",VLOOKUP(VALUE(RIGHT(G425,3)),#REF!,9,FALSE),IF(LEFT(G425,5)="IMPER",VLOOKUP(VALUE(RIGHT(G425,3)),#REF!,9,FALSE),IF(LEFT(G425,5)="LABOR",VLOOKUP(VALUE(RIGHT(G425,6)),#REF!,4,FALSE))))))))))))))))</f>
        <v>#REF!</v>
      </c>
      <c r="F425" s="31" t="e">
        <f t="shared" si="6"/>
        <v>#REF!</v>
      </c>
      <c r="G425" s="152" t="s">
        <v>1375</v>
      </c>
      <c r="H425" s="61"/>
    </row>
    <row r="426" spans="1:8" s="62" customFormat="1">
      <c r="A426" s="83" t="s">
        <v>591</v>
      </c>
      <c r="B426" s="29" t="e">
        <f>IF(LEFT(G426,3)="ARQ",VLOOKUP(VALUE(RIGHT(G426,3)),#REF!,4,FALSE),IF(LEFT(G426,3)="SCI",VLOOKUP(VALUE(RIGHT(G426,3)),#REF!,4,FALSE),IF(LEFT(G426,3)="SCE",VLOOKUP(VALUE(RIGHT(G426,3)),#REF!,4,FALSE),IF(LEFT(G426,3)="EST",VLOOKUP(VALUE(RIGHT(G426,3)),#REF!,4,FALSE),IF(LEFT(G426,3)="HID",VLOOKUP(VALUE(RIGHT(G426,3)),#REF!,4,FALSE),IF(LEFT(G426,3)="INC",VLOOKUP(VALUE(RIGHT(G426,3)),#REF!,4,FALSE),IF(LEFT(G426,3)="ELE",VLOOKUP(VALUE(RIGHT(G426,3)),#REF!,4,FALSE),IF(LEFT(G426,3)="CAB",VLOOKUP(VALUE(RIGHT(G426,3)),'ADM-COMP'!B:J,4,FALSE),IF(LEFT(G426,3)="SEG",VLOOKUP(VALUE(RIGHT(G426,3)),#REF!,4,FALSE),IF(LEFT(G426,3)="CLI",VLOOKUP(VALUE(RIGHT(G426,3)),#REF!,4,FALSE),IF(LEFT(G426,4)="IMPL",VLOOKUP(VALUE(RIGHT(G426,3)),#REF!,4,FALSE),IF(LEFT(G426,4)="SPDA",VLOOKUP(VALUE(RIGHT(G426,3)),'SPDA-COMP'!B:J,4,FALSE),IF(LEFT(G426,4)="SDAI",VLOOKUP(VALUE(RIGHT(G426,3)),#REF!,4,FALSE),IF(LEFT(G426,5)="IMPER",VLOOKUP(VALUE(RIGHT(G426,3)),#REF!,4,FALSE),IF(LEFT(G426,5)="LABOR",VLOOKUP(VALUE(RIGHT(G426,6)),#REF!,5,FALSE))))))))))))))))</f>
        <v>#REF!</v>
      </c>
      <c r="C426" s="30" t="e">
        <f>IF(LEFT(G426,3)="ARQ",VLOOKUP(VALUE(RIGHT(G426,3)),#REF!,5,FALSE),IF(LEFT(G426,3)="SCI",VLOOKUP(VALUE(RIGHT(G426,3)),#REF!,5,FALSE),IF(LEFT(G426,3)="SCE",VLOOKUP(VALUE(RIGHT(G426,3)),#REF!,5,FALSE),IF(LEFT(G426,3)="EST",VLOOKUP(VALUE(RIGHT(G426,3)),#REF!,5,FALSE),IF(LEFT(G426,3)="HID",VLOOKUP(VALUE(RIGHT(G426,3)),#REF!,5,FALSE),IF(LEFT(G426,3)="INC",VLOOKUP(VALUE(RIGHT(G426,3)),#REF!,5,FALSE),IF(LEFT(G426,3)="ELE",VLOOKUP(VALUE(RIGHT(G426,3)),#REF!,5,FALSE),IF(LEFT(G426,3)="CAB",VLOOKUP(VALUE(RIGHT(G426,3)),'ADM-COMP'!B:J,5,FALSE),IF(LEFT(G426,3)="SEG",VLOOKUP(VALUE(RIGHT(G426,3)),#REF!,5,FALSE),IF(LEFT(G426,3)="CLI",VLOOKUP(VALUE(RIGHT(G426,3)),#REF!,5,FALSE),IF(LEFT(G426,4)="IMPL",VLOOKUP(VALUE(RIGHT(G426,3)),#REF!,5,FALSE),IF(LEFT(G426,4)="SPDA",VLOOKUP(VALUE(RIGHT(G426,3)),'SPDA-COMP'!B:J,5,FALSE),IF(LEFT(G426,4)="SDAI",VLOOKUP(VALUE(RIGHT(G426,3)),#REF!,5,FALSE),IF(LEFT(G426,5)="IMPER",VLOOKUP(VALUE(RIGHT(G426,3)),#REF!,5,FALSE),IF(LEFT(G426,5)="LABOR",VLOOKUP(VALUE(RIGHT(G426,6)),#REF!,6,FALSE))))))))))))))))</f>
        <v>#REF!</v>
      </c>
      <c r="D426" s="74" t="e">
        <f>ROUND(VLOOKUP(A426,#REF!,8,FALSE),2)</f>
        <v>#REF!</v>
      </c>
      <c r="E426" s="74" t="e">
        <f>IF(LEFT(G426,3)="ARQ",VLOOKUP(VALUE(RIGHT(G426,3)),#REF!,9,FALSE),IF(LEFT(G426,3)="SCI",VLOOKUP(VALUE(RIGHT(G426,3)),#REF!,9,FALSE),IF(LEFT(G426,3)="SCE",VLOOKUP(VALUE(RIGHT(G426,3)),#REF!,9,FALSE),IF(LEFT(G426,3)="EST",VLOOKUP(VALUE(RIGHT(G426,3)),#REF!,9,FALSE),IF(LEFT(G426,3)="HID",VLOOKUP(VALUE(RIGHT(G426,3)),#REF!,9,FALSE),IF(LEFT(G426,3)="INC",VLOOKUP(VALUE(RIGHT(G426,3)),#REF!,9,FALSE),IF(LEFT(G426,3)="ELE",VLOOKUP(VALUE(RIGHT(G426,3)),#REF!,9,FALSE),IF(LEFT(G426,3)="CAB",VLOOKUP(VALUE(RIGHT(G426,3)),'ADM-COMP'!B:J,9,FALSE),IF(LEFT(G426,3)="SEG",VLOOKUP(VALUE(RIGHT(G426,3)),#REF!,9,FALSE),IF(LEFT(G426,3)="CLI",VLOOKUP(VALUE(RIGHT(G426,3)),#REF!,9,FALSE),IF(LEFT(G426,4)="IMPL",VLOOKUP(VALUE(RIGHT(G426,3)),#REF!,9,FALSE),IF(LEFT(G426,4)="SPDA",VLOOKUP(VALUE(RIGHT(G426,3)),'SPDA-COMP'!B:J,9,FALSE),IF(LEFT(G426,4)="SDAI",VLOOKUP(VALUE(RIGHT(G426,3)),#REF!,9,FALSE),IF(LEFT(G426,5)="IMPER",VLOOKUP(VALUE(RIGHT(G426,3)),#REF!,9,FALSE),IF(LEFT(G426,5)="LABOR",VLOOKUP(VALUE(RIGHT(G426,6)),#REF!,4,FALSE))))))))))))))))</f>
        <v>#REF!</v>
      </c>
      <c r="F426" s="31" t="e">
        <f t="shared" si="6"/>
        <v>#REF!</v>
      </c>
      <c r="G426" s="84" t="s">
        <v>600</v>
      </c>
      <c r="H426" s="61"/>
    </row>
    <row r="427" spans="1:8" s="62" customFormat="1">
      <c r="A427" s="100" t="s">
        <v>790</v>
      </c>
      <c r="B427" s="29" t="s">
        <v>842</v>
      </c>
      <c r="C427" s="30" t="e">
        <f>IF(LEFT(G427,3)="ARQ",VLOOKUP(VALUE(RIGHT(G427,3)),#REF!,5,FALSE),IF(LEFT(G427,3)="GAS",VLOOKUP(VALUE(RIGHT(G427,3)),#REF!,5,FALSE),IF(LEFT(G427,3)="SCE",VLOOKUP(VALUE(RIGHT(G427,3)),#REF!,5,FALSE),IF(LEFT(G427,3)="EST",VLOOKUP(VALUE(RIGHT(G427,3)),#REF!,5,FALSE),IF(LEFT(G427,3)="HID",VLOOKUP(VALUE(RIGHT(G427,3)),#REF!,5,FALSE),IF(LEFT(G427,3)="INC",VLOOKUP(VALUE(RIGHT(G427,3)),#REF!,5,FALSE),IF(LEFT(G427,3)="ELE",VLOOKUP(VALUE(RIGHT(G427,3)),#REF!,5,FALSE),IF(LEFT(G427,3)="CAB",VLOOKUP(VALUE(RIGHT(G427,3)),'ADM-COMP'!B:J,5,FALSE),IF(LEFT(G427,3)="SEG",VLOOKUP(VALUE(RIGHT(G427,3)),#REF!,5,FALSE),IF(LEFT(G427,3)="CLI",VLOOKUP(VALUE(RIGHT(G427,3)),#REF!,5,FALSE),IF(LEFT(G427,4)="IMPL",VLOOKUP(VALUE(RIGHT(G427,3)),#REF!,5,FALSE),IF(LEFT(G427,4)="SPDA",VLOOKUP(VALUE(RIGHT(G427,3)),'SPDA-COMP'!B:J,5,FALSE),IF(LEFT(G427,4)="SDAI",VLOOKUP(VALUE(RIGHT(G427,3)),#REF!,5,FALSE),IF(LEFT(G427,5)="IMPER",VLOOKUP(VALUE(RIGHT(G427,3)),#REF!,5,FALSE),IF(LEFT(G427,5)="LABOR",VLOOKUP(VALUE(RIGHT(G427,6)),#REF!,6,FALSE))))))))))))))))</f>
        <v>#REF!</v>
      </c>
      <c r="D427" s="74" t="e">
        <f>ROUND(VLOOKUP(A427,#REF!,8,FALSE),2)</f>
        <v>#REF!</v>
      </c>
      <c r="E427" s="74" t="e">
        <f>IF(LEFT(G427,3)="ARQ",VLOOKUP(VALUE(RIGHT(G427,3)),#REF!,9,FALSE),IF(LEFT(G427,3)="GAS",VLOOKUP(VALUE(RIGHT(G427,3)),#REF!,9,FALSE),IF(LEFT(G427,3)="SCE",VLOOKUP(VALUE(RIGHT(G427,3)),#REF!,9,FALSE),IF(LEFT(G427,3)="EST",VLOOKUP(VALUE(RIGHT(G427,3)),#REF!,9,FALSE),IF(LEFT(G427,3)="HID",VLOOKUP(VALUE(RIGHT(G427,3)),#REF!,9,FALSE),IF(LEFT(G427,3)="INC",VLOOKUP(VALUE(RIGHT(G427,3)),#REF!,9,FALSE),IF(LEFT(G427,3)="ELE",VLOOKUP(VALUE(RIGHT(G427,3)),#REF!,9,FALSE),IF(LEFT(G427,3)="CAB",VLOOKUP(VALUE(RIGHT(G427,3)),'ADM-COMP'!B:J,9,FALSE),IF(LEFT(G427,3)="SEG",VLOOKUP(VALUE(RIGHT(G427,3)),#REF!,9,FALSE),IF(LEFT(G427,3)="CLI",VLOOKUP(VALUE(RIGHT(G427,3)),#REF!,9,FALSE),IF(LEFT(G427,4)="IMPL",VLOOKUP(VALUE(RIGHT(G427,3)),#REF!,9,FALSE),IF(LEFT(G427,4)="SPDA",VLOOKUP(VALUE(RIGHT(G427,3)),'SPDA-COMP'!B:J,9,FALSE),IF(LEFT(G427,4)="SDAI",VLOOKUP(VALUE(RIGHT(G427,3)),#REF!,9,FALSE),IF(LEFT(G427,5)="IMPER",VLOOKUP(VALUE(RIGHT(G427,3)),#REF!,9,FALSE),IF(LEFT(G427,5)="LABOR",VLOOKUP(VALUE(RIGHT(G427,6)),#REF!,4,FALSE))))))))))))))))</f>
        <v>#REF!</v>
      </c>
      <c r="F427" s="31" t="e">
        <f t="shared" si="6"/>
        <v>#REF!</v>
      </c>
      <c r="G427" s="152" t="s">
        <v>817</v>
      </c>
      <c r="H427" s="61"/>
    </row>
    <row r="428" spans="1:8" s="62" customFormat="1">
      <c r="A428" s="100" t="s">
        <v>791</v>
      </c>
      <c r="B428" s="29" t="s">
        <v>843</v>
      </c>
      <c r="C428" s="30" t="e">
        <f>IF(LEFT(G428,3)="ARQ",VLOOKUP(VALUE(RIGHT(G428,3)),#REF!,5,FALSE),IF(LEFT(G428,3)="GAS",VLOOKUP(VALUE(RIGHT(G428,3)),#REF!,5,FALSE),IF(LEFT(G428,3)="SCE",VLOOKUP(VALUE(RIGHT(G428,3)),#REF!,5,FALSE),IF(LEFT(G428,3)="EST",VLOOKUP(VALUE(RIGHT(G428,3)),#REF!,5,FALSE),IF(LEFT(G428,3)="HID",VLOOKUP(VALUE(RIGHT(G428,3)),#REF!,5,FALSE),IF(LEFT(G428,3)="INC",VLOOKUP(VALUE(RIGHT(G428,3)),#REF!,5,FALSE),IF(LEFT(G428,3)="ELE",VLOOKUP(VALUE(RIGHT(G428,3)),#REF!,5,FALSE),IF(LEFT(G428,3)="CAB",VLOOKUP(VALUE(RIGHT(G428,3)),'ADM-COMP'!B:J,5,FALSE),IF(LEFT(G428,3)="SEG",VLOOKUP(VALUE(RIGHT(G428,3)),#REF!,5,FALSE),IF(LEFT(G428,3)="CLI",VLOOKUP(VALUE(RIGHT(G428,3)),#REF!,5,FALSE),IF(LEFT(G428,4)="IMPL",VLOOKUP(VALUE(RIGHT(G428,3)),#REF!,5,FALSE),IF(LEFT(G428,4)="SPDA",VLOOKUP(VALUE(RIGHT(G428,3)),'SPDA-COMP'!B:J,5,FALSE),IF(LEFT(G428,4)="SDAI",VLOOKUP(VALUE(RIGHT(G428,3)),#REF!,5,FALSE),IF(LEFT(G428,5)="IMPER",VLOOKUP(VALUE(RIGHT(G428,3)),#REF!,5,FALSE),IF(LEFT(G428,5)="LABOR",VLOOKUP(VALUE(RIGHT(G428,6)),#REF!,6,FALSE))))))))))))))))</f>
        <v>#REF!</v>
      </c>
      <c r="D428" s="74" t="e">
        <f>ROUND(VLOOKUP(A428,#REF!,8,FALSE),2)</f>
        <v>#REF!</v>
      </c>
      <c r="E428" s="74" t="e">
        <f>IF(LEFT(G428,3)="ARQ",VLOOKUP(VALUE(RIGHT(G428,3)),#REF!,9,FALSE),IF(LEFT(G428,3)="GAS",VLOOKUP(VALUE(RIGHT(G428,3)),#REF!,9,FALSE),IF(LEFT(G428,3)="SCE",VLOOKUP(VALUE(RIGHT(G428,3)),#REF!,9,FALSE),IF(LEFT(G428,3)="EST",VLOOKUP(VALUE(RIGHT(G428,3)),#REF!,9,FALSE),IF(LEFT(G428,3)="HID",VLOOKUP(VALUE(RIGHT(G428,3)),#REF!,9,FALSE),IF(LEFT(G428,3)="INC",VLOOKUP(VALUE(RIGHT(G428,3)),#REF!,9,FALSE),IF(LEFT(G428,3)="ELE",VLOOKUP(VALUE(RIGHT(G428,3)),#REF!,9,FALSE),IF(LEFT(G428,3)="CAB",VLOOKUP(VALUE(RIGHT(G428,3)),'ADM-COMP'!B:J,9,FALSE),IF(LEFT(G428,3)="SEG",VLOOKUP(VALUE(RIGHT(G428,3)),#REF!,9,FALSE),IF(LEFT(G428,3)="CLI",VLOOKUP(VALUE(RIGHT(G428,3)),#REF!,9,FALSE),IF(LEFT(G428,4)="IMPL",VLOOKUP(VALUE(RIGHT(G428,3)),#REF!,9,FALSE),IF(LEFT(G428,4)="SPDA",VLOOKUP(VALUE(RIGHT(G428,3)),'SPDA-COMP'!B:J,9,FALSE),IF(LEFT(G428,4)="SDAI",VLOOKUP(VALUE(RIGHT(G428,3)),#REF!,9,FALSE),IF(LEFT(G428,5)="IMPER",VLOOKUP(VALUE(RIGHT(G428,3)),#REF!,9,FALSE),IF(LEFT(G428,5)="LABOR",VLOOKUP(VALUE(RIGHT(G428,6)),#REF!,4,FALSE))))))))))))))))</f>
        <v>#REF!</v>
      </c>
      <c r="F428" s="31" t="e">
        <f t="shared" si="6"/>
        <v>#REF!</v>
      </c>
      <c r="G428" s="152" t="s">
        <v>818</v>
      </c>
      <c r="H428" s="61"/>
    </row>
    <row r="429" spans="1:8" s="62" customFormat="1">
      <c r="A429" s="100" t="s">
        <v>792</v>
      </c>
      <c r="B429" s="29" t="s">
        <v>844</v>
      </c>
      <c r="C429" s="30" t="e">
        <f>IF(LEFT(G429,3)="ARQ",VLOOKUP(VALUE(RIGHT(G429,3)),#REF!,5,FALSE),IF(LEFT(G429,3)="GAS",VLOOKUP(VALUE(RIGHT(G429,3)),#REF!,5,FALSE),IF(LEFT(G429,3)="SCE",VLOOKUP(VALUE(RIGHT(G429,3)),#REF!,5,FALSE),IF(LEFT(G429,3)="EST",VLOOKUP(VALUE(RIGHT(G429,3)),#REF!,5,FALSE),IF(LEFT(G429,3)="HID",VLOOKUP(VALUE(RIGHT(G429,3)),#REF!,5,FALSE),IF(LEFT(G429,3)="INC",VLOOKUP(VALUE(RIGHT(G429,3)),#REF!,5,FALSE),IF(LEFT(G429,3)="ELE",VLOOKUP(VALUE(RIGHT(G429,3)),#REF!,5,FALSE),IF(LEFT(G429,3)="CAB",VLOOKUP(VALUE(RIGHT(G429,3)),'ADM-COMP'!B:J,5,FALSE),IF(LEFT(G429,3)="SEG",VLOOKUP(VALUE(RIGHT(G429,3)),#REF!,5,FALSE),IF(LEFT(G429,3)="CLI",VLOOKUP(VALUE(RIGHT(G429,3)),#REF!,5,FALSE),IF(LEFT(G429,4)="IMPL",VLOOKUP(VALUE(RIGHT(G429,3)),#REF!,5,FALSE),IF(LEFT(G429,4)="SPDA",VLOOKUP(VALUE(RIGHT(G429,3)),'SPDA-COMP'!B:J,5,FALSE),IF(LEFT(G429,4)="SDAI",VLOOKUP(VALUE(RIGHT(G429,3)),#REF!,5,FALSE),IF(LEFT(G429,5)="IMPER",VLOOKUP(VALUE(RIGHT(G429,3)),#REF!,5,FALSE),IF(LEFT(G429,5)="LABOR",VLOOKUP(VALUE(RIGHT(G429,6)),#REF!,6,FALSE))))))))))))))))</f>
        <v>#REF!</v>
      </c>
      <c r="D429" s="74" t="e">
        <f>ROUND(VLOOKUP(A429,#REF!,8,FALSE),2)</f>
        <v>#REF!</v>
      </c>
      <c r="E429" s="74" t="e">
        <f>IF(LEFT(G429,3)="ARQ",VLOOKUP(VALUE(RIGHT(G429,3)),#REF!,9,FALSE),IF(LEFT(G429,3)="GAS",VLOOKUP(VALUE(RIGHT(G429,3)),#REF!,9,FALSE),IF(LEFT(G429,3)="SCE",VLOOKUP(VALUE(RIGHT(G429,3)),#REF!,9,FALSE),IF(LEFT(G429,3)="EST",VLOOKUP(VALUE(RIGHT(G429,3)),#REF!,9,FALSE),IF(LEFT(G429,3)="HID",VLOOKUP(VALUE(RIGHT(G429,3)),#REF!,9,FALSE),IF(LEFT(G429,3)="INC",VLOOKUP(VALUE(RIGHT(G429,3)),#REF!,9,FALSE),IF(LEFT(G429,3)="ELE",VLOOKUP(VALUE(RIGHT(G429,3)),#REF!,9,FALSE),IF(LEFT(G429,3)="CAB",VLOOKUP(VALUE(RIGHT(G429,3)),'ADM-COMP'!B:J,9,FALSE),IF(LEFT(G429,3)="SEG",VLOOKUP(VALUE(RIGHT(G429,3)),#REF!,9,FALSE),IF(LEFT(G429,3)="CLI",VLOOKUP(VALUE(RIGHT(G429,3)),#REF!,9,FALSE),IF(LEFT(G429,4)="IMPL",VLOOKUP(VALUE(RIGHT(G429,3)),#REF!,9,FALSE),IF(LEFT(G429,4)="SPDA",VLOOKUP(VALUE(RIGHT(G429,3)),'SPDA-COMP'!B:J,9,FALSE),IF(LEFT(G429,4)="SDAI",VLOOKUP(VALUE(RIGHT(G429,3)),#REF!,9,FALSE),IF(LEFT(G429,5)="IMPER",VLOOKUP(VALUE(RIGHT(G429,3)),#REF!,9,FALSE),IF(LEFT(G429,5)="LABOR",VLOOKUP(VALUE(RIGHT(G429,6)),#REF!,4,FALSE))))))))))))))))</f>
        <v>#REF!</v>
      </c>
      <c r="F429" s="31" t="e">
        <f t="shared" si="6"/>
        <v>#REF!</v>
      </c>
      <c r="G429" s="152" t="s">
        <v>819</v>
      </c>
      <c r="H429" s="61"/>
    </row>
    <row r="430" spans="1:8" s="62" customFormat="1">
      <c r="A430" s="100" t="s">
        <v>690</v>
      </c>
      <c r="B430" s="86" t="e">
        <f>IF(LEFT(G430,3)="ARQ",VLOOKUP(VALUE(RIGHT(G430,3)),#REF!,4,FALSE),IF(LEFT(G430,3)="SCI",VLOOKUP(VALUE(RIGHT(G430,3)),#REF!,4,FALSE),IF(LEFT(G430,3)="SCE",VLOOKUP(VALUE(RIGHT(G430,3)),#REF!,4,FALSE),IF(LEFT(G430,3)="EST",VLOOKUP(VALUE(RIGHT(G430,3)),#REF!,4,FALSE),IF(LEFT(G430,3)="HID",VLOOKUP(VALUE(RIGHT(G430,3)),#REF!,4,FALSE),IF(LEFT(G430,3)="INC",VLOOKUP(VALUE(RIGHT(G430,3)),#REF!,4,FALSE),IF(LEFT(G430,3)="ELE",VLOOKUP(VALUE(RIGHT(G430,3)),#REF!,4,FALSE),IF(LEFT(G430,3)="CAB",VLOOKUP(VALUE(RIGHT(G430,3)),'ADM-COMP'!B:J,4,FALSE),IF(LEFT(G430,3)="SEG",VLOOKUP(VALUE(RIGHT(G430,3)),#REF!,4,FALSE),IF(LEFT(G430,3)="CLI",VLOOKUP(VALUE(RIGHT(G430,3)),#REF!,4,FALSE),IF(LEFT(G430,4)="IMPL",VLOOKUP(VALUE(RIGHT(G430,3)),#REF!,4,FALSE),IF(LEFT(G430,4)="SPDA",VLOOKUP(VALUE(RIGHT(G430,3)),'SPDA-COMP'!B:J,4,FALSE),IF(LEFT(G430,4)="SDAI",VLOOKUP(VALUE(RIGHT(G430,3)),#REF!,4,FALSE),IF(LEFT(G430,5)="IMPER",VLOOKUP(VALUE(RIGHT(G430,3)),#REF!,4,FALSE),IF(LEFT(G430,5)="LABOR",VLOOKUP(VALUE(RIGHT(G430,6)),#REF!,5,FALSE))))))))))))))))</f>
        <v>#REF!</v>
      </c>
      <c r="C430" s="30" t="e">
        <f>IF(LEFT(G430,3)="ARQ",VLOOKUP(VALUE(RIGHT(G430,3)),#REF!,5,FALSE),IF(LEFT(G430,3)="SCI",VLOOKUP(VALUE(RIGHT(G430,3)),#REF!,5,FALSE),IF(LEFT(G430,3)="SCE",VLOOKUP(VALUE(RIGHT(G430,3)),#REF!,5,FALSE),IF(LEFT(G430,3)="EST",VLOOKUP(VALUE(RIGHT(G430,3)),#REF!,5,FALSE),IF(LEFT(G430,3)="HID",VLOOKUP(VALUE(RIGHT(G430,3)),#REF!,5,FALSE),IF(LEFT(G430,3)="INC",VLOOKUP(VALUE(RIGHT(G430,3)),#REF!,5,FALSE),IF(LEFT(G430,3)="ELE",VLOOKUP(VALUE(RIGHT(G430,3)),#REF!,5,FALSE),IF(LEFT(G430,3)="CAB",VLOOKUP(VALUE(RIGHT(G430,3)),'ADM-COMP'!B:J,5,FALSE),IF(LEFT(G430,3)="SEG",VLOOKUP(VALUE(RIGHT(G430,3)),#REF!,5,FALSE),IF(LEFT(G430,3)="CLI",VLOOKUP(VALUE(RIGHT(G430,3)),#REF!,5,FALSE),IF(LEFT(G430,4)="IMPL",VLOOKUP(VALUE(RIGHT(G430,3)),#REF!,5,FALSE),IF(LEFT(G430,4)="SPDA",VLOOKUP(VALUE(RIGHT(G430,3)),'SPDA-COMP'!B:J,5,FALSE),IF(LEFT(G430,4)="SDAI",VLOOKUP(VALUE(RIGHT(G430,3)),#REF!,5,FALSE),IF(LEFT(G430,5)="IMPER",VLOOKUP(VALUE(RIGHT(G430,3)),#REF!,5,FALSE),IF(LEFT(G430,5)="LABOR",VLOOKUP(VALUE(RIGHT(G430,6)),#REF!,6,FALSE))))))))))))))))</f>
        <v>#REF!</v>
      </c>
      <c r="D430" s="74" t="e">
        <f>ROUND(VLOOKUP(A430,#REF!,8,FALSE),2)</f>
        <v>#REF!</v>
      </c>
      <c r="E430" s="74" t="e">
        <f>IF(LEFT(G430,3)="ARQ",VLOOKUP(VALUE(RIGHT(G430,3)),#REF!,9,FALSE),IF(LEFT(G430,3)="SCI",VLOOKUP(VALUE(RIGHT(G430,3)),#REF!,9,FALSE),IF(LEFT(G430,3)="SCE",VLOOKUP(VALUE(RIGHT(G430,3)),#REF!,9,FALSE),IF(LEFT(G430,3)="EST",VLOOKUP(VALUE(RIGHT(G430,3)),#REF!,9,FALSE),IF(LEFT(G430,3)="HID",VLOOKUP(VALUE(RIGHT(G430,3)),#REF!,9,FALSE),IF(LEFT(G430,3)="INC",VLOOKUP(VALUE(RIGHT(G430,3)),#REF!,9,FALSE),IF(LEFT(G430,3)="ELE",VLOOKUP(VALUE(RIGHT(G430,3)),#REF!,9,FALSE),IF(LEFT(G430,3)="CAB",VLOOKUP(VALUE(RIGHT(G430,3)),'ADM-COMP'!B:J,9,FALSE),IF(LEFT(G430,3)="SEG",VLOOKUP(VALUE(RIGHT(G430,3)),#REF!,9,FALSE),IF(LEFT(G430,3)="CLI",VLOOKUP(VALUE(RIGHT(G430,3)),#REF!,9,FALSE),IF(LEFT(G430,4)="IMPL",VLOOKUP(VALUE(RIGHT(G430,3)),#REF!,9,FALSE),IF(LEFT(G430,4)="SPDA",VLOOKUP(VALUE(RIGHT(G430,3)),'SPDA-COMP'!B:J,9,FALSE),IF(LEFT(G430,4)="SDAI",VLOOKUP(VALUE(RIGHT(G430,3)),#REF!,9,FALSE),IF(LEFT(G430,5)="IMPER",VLOOKUP(VALUE(RIGHT(G430,3)),#REF!,9,FALSE),IF(LEFT(G430,5)="LABOR",VLOOKUP(VALUE(RIGHT(G430,6)),#REF!,4,FALSE))))))))))))))))</f>
        <v>#REF!</v>
      </c>
      <c r="F430" s="31" t="e">
        <f t="shared" si="6"/>
        <v>#REF!</v>
      </c>
      <c r="G430" s="152" t="s">
        <v>730</v>
      </c>
      <c r="H430" s="61"/>
    </row>
    <row r="431" spans="1:8" s="62" customFormat="1">
      <c r="A431" s="37" t="s">
        <v>1079</v>
      </c>
      <c r="B431" s="29" t="e">
        <f>IF(LEFT(G431,3)="ARQ",VLOOKUP(VALUE(RIGHT(G431,3)),#REF!,4,FALSE),IF(LEFT(G431,3)="SCI",VLOOKUP(VALUE(RIGHT(G431,3)),#REF!,4,FALSE),IF(LEFT(G431,3)="SCE",VLOOKUP(VALUE(RIGHT(G431,3)),#REF!,4,FALSE),IF(LEFT(G431,3)="EST",VLOOKUP(VALUE(RIGHT(G431,3)),#REF!,4,FALSE),IF(LEFT(G431,3)="HID",VLOOKUP(VALUE(RIGHT(G431,3)),#REF!,4,FALSE),IF(LEFT(G431,3)="INC",VLOOKUP(VALUE(RIGHT(G431,3)),#REF!,4,FALSE),IF(LEFT(G431,3)="ELE",VLOOKUP(VALUE(RIGHT(G431,3)),#REF!,4,FALSE),IF(LEFT(G431,3)="CAB",VLOOKUP(VALUE(RIGHT(G431,3)),'ADM-COMP'!B:J,4,FALSE),IF(LEFT(G431,3)="SEG",VLOOKUP(VALUE(RIGHT(G431,3)),#REF!,4,FALSE),IF(LEFT(G431,3)="CLI",VLOOKUP(VALUE(RIGHT(G431,3)),#REF!,4,FALSE),IF(LEFT(G431,4)="IMPL",VLOOKUP(VALUE(RIGHT(G431,3)),#REF!,4,FALSE),IF(LEFT(G431,4)="SPDA",VLOOKUP(VALUE(RIGHT(G431,3)),'SPDA-COMP'!B:J,4,FALSE),IF(LEFT(G431,4)="SDAI",VLOOKUP(VALUE(RIGHT(G431,3)),#REF!,4,FALSE),IF(LEFT(G431,5)="IMPER",VLOOKUP(VALUE(RIGHT(G431,3)),#REF!,4,FALSE),IF(LEFT(G431,5)="LABOR",VLOOKUP(VALUE(RIGHT(G431,6)),#REF!,5,FALSE))))))))))))))))</f>
        <v>#REF!</v>
      </c>
      <c r="C431" s="30" t="e">
        <f>IF(LEFT(G431,3)="ARQ",VLOOKUP(VALUE(RIGHT(G431,3)),#REF!,5,FALSE),IF(LEFT(G431,3)="SCI",VLOOKUP(VALUE(RIGHT(G431,3)),#REF!,5,FALSE),IF(LEFT(G431,3)="SCE",VLOOKUP(VALUE(RIGHT(G431,3)),#REF!,5,FALSE),IF(LEFT(G431,3)="EST",VLOOKUP(VALUE(RIGHT(G431,3)),#REF!,5,FALSE),IF(LEFT(G431,3)="HID",VLOOKUP(VALUE(RIGHT(G431,3)),#REF!,5,FALSE),IF(LEFT(G431,3)="INC",VLOOKUP(VALUE(RIGHT(G431,3)),#REF!,5,FALSE),IF(LEFT(G431,3)="ELE",VLOOKUP(VALUE(RIGHT(G431,3)),#REF!,5,FALSE),IF(LEFT(G431,3)="CAB",VLOOKUP(VALUE(RIGHT(G431,3)),'ADM-COMP'!B:J,5,FALSE),IF(LEFT(G431,3)="SEG",VLOOKUP(VALUE(RIGHT(G431,3)),#REF!,5,FALSE),IF(LEFT(G431,3)="CLI",VLOOKUP(VALUE(RIGHT(G431,3)),#REF!,5,FALSE),IF(LEFT(G431,4)="IMPL",VLOOKUP(VALUE(RIGHT(G431,3)),#REF!,5,FALSE),IF(LEFT(G431,4)="SPDA",VLOOKUP(VALUE(RIGHT(G431,3)),'SPDA-COMP'!B:J,5,FALSE),IF(LEFT(G431,4)="SDAI",VLOOKUP(VALUE(RIGHT(G431,3)),#REF!,5,FALSE),IF(LEFT(G431,5)="IMPER",VLOOKUP(VALUE(RIGHT(G431,3)),#REF!,5,FALSE),IF(LEFT(G431,5)="LABOR",VLOOKUP(VALUE(RIGHT(G431,6)),#REF!,6,FALSE))))))))))))))))</f>
        <v>#REF!</v>
      </c>
      <c r="D431" s="74" t="e">
        <f>ROUND(VLOOKUP(A431,#REF!,8,FALSE),2)</f>
        <v>#REF!</v>
      </c>
      <c r="E431" s="74" t="e">
        <f>IF(LEFT(G431,3)="ARQ",VLOOKUP(VALUE(RIGHT(G431,3)),#REF!,9,FALSE),IF(LEFT(G431,3)="SCI",VLOOKUP(VALUE(RIGHT(G431,3)),#REF!,9,FALSE),IF(LEFT(G431,3)="SCE",VLOOKUP(VALUE(RIGHT(G431,3)),#REF!,9,FALSE),IF(LEFT(G431,3)="EST",VLOOKUP(VALUE(RIGHT(G431,3)),#REF!,9,FALSE),IF(LEFT(G431,3)="HID",VLOOKUP(VALUE(RIGHT(G431,3)),#REF!,9,FALSE),IF(LEFT(G431,3)="INC",VLOOKUP(VALUE(RIGHT(G431,3)),#REF!,9,FALSE),IF(LEFT(G431,3)="ELE",VLOOKUP(VALUE(RIGHT(G431,3)),#REF!,9,FALSE),IF(LEFT(G431,3)="CAB",VLOOKUP(VALUE(RIGHT(G431,3)),'ADM-COMP'!B:J,9,FALSE),IF(LEFT(G431,3)="SEG",VLOOKUP(VALUE(RIGHT(G431,3)),#REF!,9,FALSE),IF(LEFT(G431,3)="CLI",VLOOKUP(VALUE(RIGHT(G431,3)),#REF!,9,FALSE),IF(LEFT(G431,4)="IMPL",VLOOKUP(VALUE(RIGHT(G431,3)),#REF!,9,FALSE),IF(LEFT(G431,4)="SPDA",VLOOKUP(VALUE(RIGHT(G431,3)),'SPDA-COMP'!B:J,9,FALSE),IF(LEFT(G431,4)="SDAI",VLOOKUP(VALUE(RIGHT(G431,3)),#REF!,9,FALSE),IF(LEFT(G431,5)="IMPER",VLOOKUP(VALUE(RIGHT(G431,3)),#REF!,9,FALSE),IF(LEFT(G431,5)="LABOR",VLOOKUP(VALUE(RIGHT(G431,6)),#REF!,4,FALSE))))))))))))))))</f>
        <v>#REF!</v>
      </c>
      <c r="F431" s="31" t="e">
        <f t="shared" si="6"/>
        <v>#REF!</v>
      </c>
      <c r="G431" s="38" t="s">
        <v>281</v>
      </c>
      <c r="H431" s="61"/>
    </row>
    <row r="432" spans="1:8" s="62" customFormat="1">
      <c r="A432" s="37" t="s">
        <v>366</v>
      </c>
      <c r="B432" s="29" t="e">
        <f>IF(LEFT(G432,3)="ARQ",VLOOKUP(VALUE(RIGHT(G432,3)),#REF!,4,FALSE),IF(LEFT(G432,3)="SCI",VLOOKUP(VALUE(RIGHT(G432,3)),#REF!,4,FALSE),IF(LEFT(G432,3)="SCE",VLOOKUP(VALUE(RIGHT(G432,3)),#REF!,4,FALSE),IF(LEFT(G432,3)="EST",VLOOKUP(VALUE(RIGHT(G432,3)),#REF!,4,FALSE),IF(LEFT(G432,3)="HID",VLOOKUP(VALUE(RIGHT(G432,3)),#REF!,4,FALSE),IF(LEFT(G432,3)="INC",VLOOKUP(VALUE(RIGHT(G432,3)),#REF!,4,FALSE),IF(LEFT(G432,3)="ELE",VLOOKUP(VALUE(RIGHT(G432,3)),#REF!,4,FALSE),IF(LEFT(G432,3)="CAB",VLOOKUP(VALUE(RIGHT(G432,3)),'ADM-COMP'!B:J,4,FALSE),IF(LEFT(G432,3)="SEG",VLOOKUP(VALUE(RIGHT(G432,3)),#REF!,4,FALSE),IF(LEFT(G432,3)="CLI",VLOOKUP(VALUE(RIGHT(G432,3)),#REF!,4,FALSE),IF(LEFT(G432,4)="IMPL",VLOOKUP(VALUE(RIGHT(G432,3)),#REF!,4,FALSE),IF(LEFT(G432,4)="SPDA",VLOOKUP(VALUE(RIGHT(G432,3)),'SPDA-COMP'!B:J,4,FALSE),IF(LEFT(G432,4)="SDAI",VLOOKUP(VALUE(RIGHT(G432,3)),#REF!,4,FALSE),IF(LEFT(G432,5)="IMPER",VLOOKUP(VALUE(RIGHT(G432,3)),#REF!,4,FALSE),IF(LEFT(G432,5)="LABOR",VLOOKUP(VALUE(RIGHT(G432,6)),#REF!,5,FALSE))))))))))))))))</f>
        <v>#REF!</v>
      </c>
      <c r="C432" s="30" t="e">
        <f>IF(LEFT(G432,3)="ARQ",VLOOKUP(VALUE(RIGHT(G432,3)),#REF!,5,FALSE),IF(LEFT(G432,3)="INS",VLOOKUP(VALUE(RIGHT(G432,3)),#REF!,5,FALSE),IF(LEFT(G432,3)="SCE",VLOOKUP(VALUE(RIGHT(G432,3)),#REF!,5,FALSE),IF(LEFT(G432,3)="EST",VLOOKUP(VALUE(RIGHT(G432,3)),#REF!,5,FALSE),IF(LEFT(G432,3)="HID",VLOOKUP(VALUE(RIGHT(G432,3)),#REF!,5,FALSE),IF(LEFT(G432,3)="INC",VLOOKUP(VALUE(RIGHT(G432,3)),#REF!,5,FALSE),IF(LEFT(G432,3)="ELE",VLOOKUP(VALUE(RIGHT(G432,3)),#REF!,5,FALSE),IF(LEFT(G432,3)="CAB",VLOOKUP(VALUE(RIGHT(G432,3)),'ADM-COMP'!B:J,5,FALSE),IF(LEFT(G432,3)="SEG",VLOOKUP(VALUE(RIGHT(G432,3)),#REF!,5,FALSE),IF(LEFT(G432,3)="CLI",VLOOKUP(VALUE(RIGHT(G432,3)),#REF!,5,FALSE),IF(LEFT(G432,4)="IMPL",VLOOKUP(VALUE(RIGHT(G432,3)),#REF!,5,FALSE),IF(LEFT(G432,4)="SPDA",VLOOKUP(VALUE(RIGHT(G432,3)),'SPDA-COMP'!B:J,5,FALSE),IF(LEFT(G432,4)="SDAI",VLOOKUP(VALUE(RIGHT(G432,3)),#REF!,5,FALSE),IF(LEFT(G432,5)="IMPER",VLOOKUP(VALUE(RIGHT(G432,3)),#REF!,5,FALSE),IF(LEFT(G432,5)="LABOR",VLOOKUP(VALUE(RIGHT(G432,6)),#REF!,6,FALSE))))))))))))))))</f>
        <v>#REF!</v>
      </c>
      <c r="D432" s="74" t="e">
        <f>ROUND(VLOOKUP(A432,#REF!,8,FALSE),2)</f>
        <v>#REF!</v>
      </c>
      <c r="E432" s="74" t="e">
        <f>IF(LEFT(G432,3)="ARQ",VLOOKUP(VALUE(RIGHT(G432,3)),#REF!,9,FALSE),IF(LEFT(G432,3)="INS",VLOOKUP(VALUE(RIGHT(G432,3)),#REF!,9,FALSE),IF(LEFT(G432,3)="SCE",VLOOKUP(VALUE(RIGHT(G432,3)),#REF!,9,FALSE),IF(LEFT(G432,3)="EST",VLOOKUP(VALUE(RIGHT(G432,3)),#REF!,9,FALSE),IF(LEFT(G432,3)="HID",VLOOKUP(VALUE(RIGHT(G432,3)),#REF!,9,FALSE),IF(LEFT(G432,3)="INC",VLOOKUP(VALUE(RIGHT(G432,3)),#REF!,9,FALSE),IF(LEFT(G432,3)="ELE",VLOOKUP(VALUE(RIGHT(G432,3)),#REF!,9,FALSE),IF(LEFT(G432,3)="CAB",VLOOKUP(VALUE(RIGHT(G432,3)),'ADM-COMP'!B:J,9,FALSE),IF(LEFT(G432,3)="SEG",VLOOKUP(VALUE(RIGHT(G432,3)),#REF!,9,FALSE),IF(LEFT(G432,3)="CLI",VLOOKUP(VALUE(RIGHT(G432,3)),#REF!,9,FALSE),IF(LEFT(G432,4)="IMPL",VLOOKUP(VALUE(RIGHT(G432,3)),#REF!,9,FALSE),IF(LEFT(G432,4)="SPDA",VLOOKUP(VALUE(RIGHT(G432,3)),'SPDA-COMP'!B:J,9,FALSE),IF(LEFT(G432,4)="SDAI",VLOOKUP(VALUE(RIGHT(G432,3)),#REF!,9,FALSE),IF(LEFT(G432,5)="IMPER",VLOOKUP(VALUE(RIGHT(G432,3)),#REF!,9,FALSE),IF(LEFT(G432,5)="LABOR",VLOOKUP(VALUE(RIGHT(G432,6)),#REF!,4,FALSE))))))))))))))))</f>
        <v>#REF!</v>
      </c>
      <c r="F432" s="31" t="e">
        <f t="shared" si="6"/>
        <v>#REF!</v>
      </c>
      <c r="G432" s="152" t="s">
        <v>1261</v>
      </c>
      <c r="H432" s="61"/>
    </row>
    <row r="433" spans="1:8" s="62" customFormat="1">
      <c r="A433" s="100" t="s">
        <v>798</v>
      </c>
      <c r="B433" s="29" t="s">
        <v>850</v>
      </c>
      <c r="C433" s="30" t="e">
        <f>IF(LEFT(G433,3)="ARQ",VLOOKUP(VALUE(RIGHT(G433,3)),#REF!,5,FALSE),IF(LEFT(G433,3)="GAS",VLOOKUP(VALUE(RIGHT(G433,3)),#REF!,5,FALSE),IF(LEFT(G433,3)="SCE",VLOOKUP(VALUE(RIGHT(G433,3)),#REF!,5,FALSE),IF(LEFT(G433,3)="EST",VLOOKUP(VALUE(RIGHT(G433,3)),#REF!,5,FALSE),IF(LEFT(G433,3)="HID",VLOOKUP(VALUE(RIGHT(G433,3)),#REF!,5,FALSE),IF(LEFT(G433,3)="INC",VLOOKUP(VALUE(RIGHT(G433,3)),#REF!,5,FALSE),IF(LEFT(G433,3)="ELE",VLOOKUP(VALUE(RIGHT(G433,3)),#REF!,5,FALSE),IF(LEFT(G433,3)="CAB",VLOOKUP(VALUE(RIGHT(G433,3)),'ADM-COMP'!B:J,5,FALSE),IF(LEFT(G433,3)="SEG",VLOOKUP(VALUE(RIGHT(G433,3)),#REF!,5,FALSE),IF(LEFT(G433,3)="CLI",VLOOKUP(VALUE(RIGHT(G433,3)),#REF!,5,FALSE),IF(LEFT(G433,4)="IMPL",VLOOKUP(VALUE(RIGHT(G433,3)),#REF!,5,FALSE),IF(LEFT(G433,4)="SPDA",VLOOKUP(VALUE(RIGHT(G433,3)),'SPDA-COMP'!B:J,5,FALSE),IF(LEFT(G433,4)="SDAI",VLOOKUP(VALUE(RIGHT(G433,3)),#REF!,5,FALSE),IF(LEFT(G433,5)="IMPER",VLOOKUP(VALUE(RIGHT(G433,3)),#REF!,5,FALSE),IF(LEFT(G433,5)="LABOR",VLOOKUP(VALUE(RIGHT(G433,6)),#REF!,6,FALSE))))))))))))))))</f>
        <v>#REF!</v>
      </c>
      <c r="D433" s="74" t="e">
        <f>ROUND(VLOOKUP(A433,#REF!,8,FALSE),2)</f>
        <v>#REF!</v>
      </c>
      <c r="E433" s="74" t="e">
        <f>IF(LEFT(G433,3)="ARQ",VLOOKUP(VALUE(RIGHT(G433,3)),#REF!,9,FALSE),IF(LEFT(G433,3)="GAS",VLOOKUP(VALUE(RIGHT(G433,3)),#REF!,9,FALSE),IF(LEFT(G433,3)="SCE",VLOOKUP(VALUE(RIGHT(G433,3)),#REF!,9,FALSE),IF(LEFT(G433,3)="EST",VLOOKUP(VALUE(RIGHT(G433,3)),#REF!,9,FALSE),IF(LEFT(G433,3)="HID",VLOOKUP(VALUE(RIGHT(G433,3)),#REF!,9,FALSE),IF(LEFT(G433,3)="INC",VLOOKUP(VALUE(RIGHT(G433,3)),#REF!,9,FALSE),IF(LEFT(G433,3)="ELE",VLOOKUP(VALUE(RIGHT(G433,3)),#REF!,9,FALSE),IF(LEFT(G433,3)="CAB",VLOOKUP(VALUE(RIGHT(G433,3)),'ADM-COMP'!B:J,9,FALSE),IF(LEFT(G433,3)="SEG",VLOOKUP(VALUE(RIGHT(G433,3)),#REF!,9,FALSE),IF(LEFT(G433,3)="CLI",VLOOKUP(VALUE(RIGHT(G433,3)),#REF!,9,FALSE),IF(LEFT(G433,4)="IMPL",VLOOKUP(VALUE(RIGHT(G433,3)),#REF!,9,FALSE),IF(LEFT(G433,4)="SPDA",VLOOKUP(VALUE(RIGHT(G433,3)),'SPDA-COMP'!B:J,9,FALSE),IF(LEFT(G433,4)="SDAI",VLOOKUP(VALUE(RIGHT(G433,3)),#REF!,9,FALSE),IF(LEFT(G433,5)="IMPER",VLOOKUP(VALUE(RIGHT(G433,3)),#REF!,9,FALSE),IF(LEFT(G433,5)="LABOR",VLOOKUP(VALUE(RIGHT(G433,6)),#REF!,4,FALSE))))))))))))))))</f>
        <v>#REF!</v>
      </c>
      <c r="F433" s="31" t="e">
        <f t="shared" si="6"/>
        <v>#REF!</v>
      </c>
      <c r="G433" s="152" t="s">
        <v>825</v>
      </c>
      <c r="H433" s="61"/>
    </row>
    <row r="434" spans="1:8" s="62" customFormat="1">
      <c r="A434" s="100" t="s">
        <v>799</v>
      </c>
      <c r="B434" s="29" t="s">
        <v>851</v>
      </c>
      <c r="C434" s="30" t="e">
        <f>IF(LEFT(G434,3)="ARQ",VLOOKUP(VALUE(RIGHT(G434,3)),#REF!,5,FALSE),IF(LEFT(G434,3)="GAS",VLOOKUP(VALUE(RIGHT(G434,3)),#REF!,5,FALSE),IF(LEFT(G434,3)="SCE",VLOOKUP(VALUE(RIGHT(G434,3)),#REF!,5,FALSE),IF(LEFT(G434,3)="EST",VLOOKUP(VALUE(RIGHT(G434,3)),#REF!,5,FALSE),IF(LEFT(G434,3)="HID",VLOOKUP(VALUE(RIGHT(G434,3)),#REF!,5,FALSE),IF(LEFT(G434,3)="INC",VLOOKUP(VALUE(RIGHT(G434,3)),#REF!,5,FALSE),IF(LEFT(G434,3)="ELE",VLOOKUP(VALUE(RIGHT(G434,3)),#REF!,5,FALSE),IF(LEFT(G434,3)="CAB",VLOOKUP(VALUE(RIGHT(G434,3)),'ADM-COMP'!B:J,5,FALSE),IF(LEFT(G434,3)="SEG",VLOOKUP(VALUE(RIGHT(G434,3)),#REF!,5,FALSE),IF(LEFT(G434,3)="CLI",VLOOKUP(VALUE(RIGHT(G434,3)),#REF!,5,FALSE),IF(LEFT(G434,4)="IMPL",VLOOKUP(VALUE(RIGHT(G434,3)),#REF!,5,FALSE),IF(LEFT(G434,4)="SPDA",VLOOKUP(VALUE(RIGHT(G434,3)),'SPDA-COMP'!B:J,5,FALSE),IF(LEFT(G434,4)="SDAI",VLOOKUP(VALUE(RIGHT(G434,3)),#REF!,5,FALSE),IF(LEFT(G434,5)="IMPER",VLOOKUP(VALUE(RIGHT(G434,3)),#REF!,5,FALSE),IF(LEFT(G434,5)="LABOR",VLOOKUP(VALUE(RIGHT(G434,6)),#REF!,6,FALSE))))))))))))))))</f>
        <v>#REF!</v>
      </c>
      <c r="D434" s="74" t="e">
        <f>ROUND(VLOOKUP(A434,#REF!,8,FALSE),2)</f>
        <v>#REF!</v>
      </c>
      <c r="E434" s="74" t="e">
        <f>IF(LEFT(G434,3)="ARQ",VLOOKUP(VALUE(RIGHT(G434,3)),#REF!,9,FALSE),IF(LEFT(G434,3)="GAS",VLOOKUP(VALUE(RIGHT(G434,3)),#REF!,9,FALSE),IF(LEFT(G434,3)="SCE",VLOOKUP(VALUE(RIGHT(G434,3)),#REF!,9,FALSE),IF(LEFT(G434,3)="EST",VLOOKUP(VALUE(RIGHT(G434,3)),#REF!,9,FALSE),IF(LEFT(G434,3)="HID",VLOOKUP(VALUE(RIGHT(G434,3)),#REF!,9,FALSE),IF(LEFT(G434,3)="INC",VLOOKUP(VALUE(RIGHT(G434,3)),#REF!,9,FALSE),IF(LEFT(G434,3)="ELE",VLOOKUP(VALUE(RIGHT(G434,3)),#REF!,9,FALSE),IF(LEFT(G434,3)="CAB",VLOOKUP(VALUE(RIGHT(G434,3)),'ADM-COMP'!B:J,9,FALSE),IF(LEFT(G434,3)="SEG",VLOOKUP(VALUE(RIGHT(G434,3)),#REF!,9,FALSE),IF(LEFT(G434,3)="CLI",VLOOKUP(VALUE(RIGHT(G434,3)),#REF!,9,FALSE),IF(LEFT(G434,4)="IMPL",VLOOKUP(VALUE(RIGHT(G434,3)),#REF!,9,FALSE),IF(LEFT(G434,4)="SPDA",VLOOKUP(VALUE(RIGHT(G434,3)),'SPDA-COMP'!B:J,9,FALSE),IF(LEFT(G434,4)="SDAI",VLOOKUP(VALUE(RIGHT(G434,3)),#REF!,9,FALSE),IF(LEFT(G434,5)="IMPER",VLOOKUP(VALUE(RIGHT(G434,3)),#REF!,9,FALSE),IF(LEFT(G434,5)="LABOR",VLOOKUP(VALUE(RIGHT(G434,6)),#REF!,4,FALSE))))))))))))))))</f>
        <v>#REF!</v>
      </c>
      <c r="F434" s="31" t="e">
        <f t="shared" si="6"/>
        <v>#REF!</v>
      </c>
      <c r="G434" s="152" t="s">
        <v>826</v>
      </c>
      <c r="H434" s="61"/>
    </row>
    <row r="435" spans="1:8" s="62" customFormat="1">
      <c r="A435" s="37" t="s">
        <v>1250</v>
      </c>
      <c r="B435" s="29" t="e">
        <f>IF(LEFT(G435,3)="ARQ",VLOOKUP(VALUE(RIGHT(G435,3)),#REF!,4,FALSE),IF(LEFT(G435,3)="SCI",VLOOKUP(VALUE(RIGHT(G435,3)),#REF!,4,FALSE),IF(LEFT(G435,3)="SCE",VLOOKUP(VALUE(RIGHT(G435,3)),#REF!,4,FALSE),IF(LEFT(G435,3)="EST",VLOOKUP(VALUE(RIGHT(G435,3)),#REF!,4,FALSE),IF(LEFT(G435,3)="HID",VLOOKUP(VALUE(RIGHT(G435,3)),#REF!,4,FALSE),IF(LEFT(G435,3)="INC",VLOOKUP(VALUE(RIGHT(G435,3)),#REF!,4,FALSE),IF(LEFT(G435,3)="ELE",VLOOKUP(VALUE(RIGHT(G435,3)),#REF!,4,FALSE),IF(LEFT(G435,3)="CAB",VLOOKUP(VALUE(RIGHT(G435,3)),'ADM-COMP'!B:J,4,FALSE),IF(LEFT(G435,3)="SEG",VLOOKUP(VALUE(RIGHT(G435,3)),#REF!,4,FALSE),IF(LEFT(G435,3)="CLI",VLOOKUP(VALUE(RIGHT(G435,3)),#REF!,4,FALSE),IF(LEFT(G435,4)="IMPL",VLOOKUP(VALUE(RIGHT(G435,3)),#REF!,4,FALSE),IF(LEFT(G435,4)="SPDA",VLOOKUP(VALUE(RIGHT(G435,3)),'SPDA-COMP'!B:J,4,FALSE),IF(LEFT(G435,4)="SDAI",VLOOKUP(VALUE(RIGHT(G435,3)),#REF!,4,FALSE),IF(LEFT(G435,5)="IMPER",VLOOKUP(VALUE(RIGHT(G435,3)),#REF!,4,FALSE),IF(LEFT(G435,5)="LABOR",VLOOKUP(VALUE(RIGHT(G435,6)),#REF!,5,FALSE))))))))))))))))</f>
        <v>#REF!</v>
      </c>
      <c r="C435" s="30" t="e">
        <f>IF(LEFT(G435,3)="ARQ",VLOOKUP(VALUE(RIGHT(G435,3)),#REF!,5,FALSE),IF(LEFT(G435,3)="SCI",VLOOKUP(VALUE(RIGHT(G435,3)),#REF!,5,FALSE),IF(LEFT(G435,3)="SCE",VLOOKUP(VALUE(RIGHT(G435,3)),#REF!,5,FALSE),IF(LEFT(G435,3)="EST",VLOOKUP(VALUE(RIGHT(G435,3)),#REF!,5,FALSE),IF(LEFT(G435,3)="HID",VLOOKUP(VALUE(RIGHT(G435,3)),#REF!,5,FALSE),IF(LEFT(G435,3)="INC",VLOOKUP(VALUE(RIGHT(G435,3)),#REF!,5,FALSE),IF(LEFT(G435,3)="ELE",VLOOKUP(VALUE(RIGHT(G435,3)),#REF!,5,FALSE),IF(LEFT(G435,3)="CAB",VLOOKUP(VALUE(RIGHT(G435,3)),'ADM-COMP'!B:J,5,FALSE),IF(LEFT(G435,3)="SEG",VLOOKUP(VALUE(RIGHT(G435,3)),#REF!,5,FALSE),IF(LEFT(G435,3)="CLI",VLOOKUP(VALUE(RIGHT(G435,3)),#REF!,5,FALSE),IF(LEFT(G435,4)="IMPL",VLOOKUP(VALUE(RIGHT(G435,3)),#REF!,5,FALSE),IF(LEFT(G435,4)="SPDA",VLOOKUP(VALUE(RIGHT(G435,3)),'SPDA-COMP'!B:J,5,FALSE),IF(LEFT(G435,4)="SDAI",VLOOKUP(VALUE(RIGHT(G435,3)),#REF!,5,FALSE),IF(LEFT(G435,5)="IMPER",VLOOKUP(VALUE(RIGHT(G435,3)),#REF!,5,FALSE),IF(LEFT(G435,5)="LABOR",VLOOKUP(VALUE(RIGHT(G435,6)),#REF!,6,FALSE))))))))))))))))</f>
        <v>#REF!</v>
      </c>
      <c r="D435" s="74" t="e">
        <f>ROUND(VLOOKUP(A435,#REF!,8,FALSE),2)</f>
        <v>#REF!</v>
      </c>
      <c r="E435" s="74" t="e">
        <f>IF(LEFT(G435,3)="ARQ",VLOOKUP(VALUE(RIGHT(G435,3)),#REF!,9,FALSE),IF(LEFT(G435,3)="SCI",VLOOKUP(VALUE(RIGHT(G435,3)),#REF!,9,FALSE),IF(LEFT(G435,3)="SCE",VLOOKUP(VALUE(RIGHT(G435,3)),#REF!,9,FALSE),IF(LEFT(G435,3)="EST",VLOOKUP(VALUE(RIGHT(G435,3)),#REF!,9,FALSE),IF(LEFT(G435,3)="HID",VLOOKUP(VALUE(RIGHT(G435,3)),#REF!,9,FALSE),IF(LEFT(G435,3)="INC",VLOOKUP(VALUE(RIGHT(G435,3)),#REF!,9,FALSE),IF(LEFT(G435,3)="ELE",VLOOKUP(VALUE(RIGHT(G435,3)),#REF!,9,FALSE),IF(LEFT(G435,3)="CAB",VLOOKUP(VALUE(RIGHT(G435,3)),'ADM-COMP'!B:J,9,FALSE),IF(LEFT(G435,3)="SEG",VLOOKUP(VALUE(RIGHT(G435,3)),#REF!,9,FALSE),IF(LEFT(G435,3)="CLI",VLOOKUP(VALUE(RIGHT(G435,3)),#REF!,9,FALSE),IF(LEFT(G435,4)="IMPL",VLOOKUP(VALUE(RIGHT(G435,3)),#REF!,9,FALSE),IF(LEFT(G435,4)="SPDA",VLOOKUP(VALUE(RIGHT(G435,3)),'SPDA-COMP'!B:J,9,FALSE),IF(LEFT(G435,4)="SDAI",VLOOKUP(VALUE(RIGHT(G435,3)),#REF!,9,FALSE),IF(LEFT(G435,5)="IMPER",VLOOKUP(VALUE(RIGHT(G435,3)),#REF!,9,FALSE),IF(LEFT(G435,5)="LABOR",VLOOKUP(VALUE(RIGHT(G435,6)),#REF!,4,FALSE))))))))))))))))</f>
        <v>#REF!</v>
      </c>
      <c r="F435" s="31" t="e">
        <f t="shared" si="6"/>
        <v>#REF!</v>
      </c>
      <c r="G435" s="38" t="s">
        <v>1252</v>
      </c>
      <c r="H435" s="61"/>
    </row>
    <row r="436" spans="1:8" s="62" customFormat="1">
      <c r="A436" s="37" t="s">
        <v>491</v>
      </c>
      <c r="B436" s="29" t="e">
        <f>IF(LEFT(G436,3)="ARQ",VLOOKUP(VALUE(RIGHT(G436,3)),#REF!,4,FALSE),IF(LEFT(G436,3)="SCI",VLOOKUP(VALUE(RIGHT(G436,3)),#REF!,4,FALSE),IF(LEFT(G436,3)="SCE",VLOOKUP(VALUE(RIGHT(G436,3)),#REF!,4,FALSE),IF(LEFT(G436,3)="EST",VLOOKUP(VALUE(RIGHT(G436,3)),#REF!,4,FALSE),IF(LEFT(G436,3)="HID",VLOOKUP(VALUE(RIGHT(G436,3)),#REF!,4,FALSE),IF(LEFT(G436,3)="INC",VLOOKUP(VALUE(RIGHT(G436,3)),#REF!,4,FALSE),IF(LEFT(G436,3)="ELE",VLOOKUP(VALUE(RIGHT(G436,3)),#REF!,4,FALSE),IF(LEFT(G436,3)="CAB",VLOOKUP(VALUE(RIGHT(G436,3)),'ADM-COMP'!B:J,4,FALSE),IF(LEFT(G436,3)="SEG",VLOOKUP(VALUE(RIGHT(G436,3)),#REF!,4,FALSE),IF(LEFT(G436,3)="CLI",VLOOKUP(VALUE(RIGHT(G436,3)),#REF!,4,FALSE),IF(LEFT(G436,4)="IMPL",VLOOKUP(VALUE(RIGHT(G436,3)),#REF!,4,FALSE),IF(LEFT(G436,4)="SPDA",VLOOKUP(VALUE(RIGHT(G436,3)),'SPDA-COMP'!B:J,4,FALSE),IF(LEFT(G436,4)="SDAI",VLOOKUP(VALUE(RIGHT(G436,3)),#REF!,4,FALSE),IF(LEFT(G436,5)="IMPER",VLOOKUP(VALUE(RIGHT(G436,3)),#REF!,4,FALSE),IF(LEFT(G436,5)="LABOR",VLOOKUP(VALUE(RIGHT(G436,6)),#REF!,5,FALSE))))))))))))))))</f>
        <v>#REF!</v>
      </c>
      <c r="C436" s="30" t="e">
        <f>IF(LEFT(G436,3)="ARQ",VLOOKUP(VALUE(RIGHT(G436,3)),#REF!,5,FALSE),IF(LEFT(G436,3)="SCI",VLOOKUP(VALUE(RIGHT(G436,3)),#REF!,5,FALSE),IF(LEFT(G436,3)="SCE",VLOOKUP(VALUE(RIGHT(G436,3)),#REF!,5,FALSE),IF(LEFT(G436,3)="EST",VLOOKUP(VALUE(RIGHT(G436,3)),#REF!,5,FALSE),IF(LEFT(G436,3)="HID",VLOOKUP(VALUE(RIGHT(G436,3)),#REF!,5,FALSE),IF(LEFT(G436,3)="INC",VLOOKUP(VALUE(RIGHT(G436,3)),#REF!,5,FALSE),IF(LEFT(G436,3)="ELE",VLOOKUP(VALUE(RIGHT(G436,3)),#REF!,5,FALSE),IF(LEFT(G436,3)="CAB",VLOOKUP(VALUE(RIGHT(G436,3)),'ADM-COMP'!B:J,5,FALSE),IF(LEFT(G436,3)="SEG",VLOOKUP(VALUE(RIGHT(G436,3)),#REF!,5,FALSE),IF(LEFT(G436,3)="CLI",VLOOKUP(VALUE(RIGHT(G436,3)),#REF!,5,FALSE),IF(LEFT(G436,4)="IMPL",VLOOKUP(VALUE(RIGHT(G436,3)),#REF!,5,FALSE),IF(LEFT(G436,4)="SPDA",VLOOKUP(VALUE(RIGHT(G436,3)),'SPDA-COMP'!B:J,5,FALSE),IF(LEFT(G436,4)="SDAI",VLOOKUP(VALUE(RIGHT(G436,3)),#REF!,5,FALSE),IF(LEFT(G436,5)="IMPER",VLOOKUP(VALUE(RIGHT(G436,3)),#REF!,5,FALSE),IF(LEFT(G436,5)="LABOR",VLOOKUP(VALUE(RIGHT(G436,6)),#REF!,6,FALSE))))))))))))))))</f>
        <v>#REF!</v>
      </c>
      <c r="D436" s="74" t="e">
        <f>ROUND(VLOOKUP(A436,#REF!,8,FALSE),2)</f>
        <v>#REF!</v>
      </c>
      <c r="E436" s="74" t="e">
        <f>IF(LEFT(G436,3)="ARQ",VLOOKUP(VALUE(RIGHT(G436,3)),#REF!,9,FALSE),IF(LEFT(G436,3)="SCI",VLOOKUP(VALUE(RIGHT(G436,3)),#REF!,9,FALSE),IF(LEFT(G436,3)="SCE",VLOOKUP(VALUE(RIGHT(G436,3)),#REF!,9,FALSE),IF(LEFT(G436,3)="EST",VLOOKUP(VALUE(RIGHT(G436,3)),#REF!,9,FALSE),IF(LEFT(G436,3)="HID",VLOOKUP(VALUE(RIGHT(G436,3)),#REF!,9,FALSE),IF(LEFT(G436,3)="INC",VLOOKUP(VALUE(RIGHT(G436,3)),#REF!,9,FALSE),IF(LEFT(G436,3)="ELE",VLOOKUP(VALUE(RIGHT(G436,3)),#REF!,9,FALSE),IF(LEFT(G436,3)="CAB",VLOOKUP(VALUE(RIGHT(G436,3)),'ADM-COMP'!B:J,9,FALSE),IF(LEFT(G436,3)="SEG",VLOOKUP(VALUE(RIGHT(G436,3)),#REF!,9,FALSE),IF(LEFT(G436,3)="CLI",VLOOKUP(VALUE(RIGHT(G436,3)),#REF!,9,FALSE),IF(LEFT(G436,4)="IMPL",VLOOKUP(VALUE(RIGHT(G436,3)),#REF!,9,FALSE),IF(LEFT(G436,4)="SPDA",VLOOKUP(VALUE(RIGHT(G436,3)),'SPDA-COMP'!B:J,9,FALSE),IF(LEFT(G436,4)="SDAI",VLOOKUP(VALUE(RIGHT(G436,3)),#REF!,9,FALSE),IF(LEFT(G436,5)="IMPER",VLOOKUP(VALUE(RIGHT(G436,3)),#REF!,9,FALSE),IF(LEFT(G436,5)="LABOR",VLOOKUP(VALUE(RIGHT(G436,6)),#REF!,4,FALSE))))))))))))))))</f>
        <v>#REF!</v>
      </c>
      <c r="F436" s="31" t="e">
        <f t="shared" si="6"/>
        <v>#REF!</v>
      </c>
      <c r="G436" s="152" t="s">
        <v>260</v>
      </c>
      <c r="H436" s="61"/>
    </row>
    <row r="437" spans="1:8" s="62" customFormat="1">
      <c r="A437" s="37" t="s">
        <v>544</v>
      </c>
      <c r="B437" s="29" t="e">
        <f>IF(LEFT(G437,3)="ARQ",VLOOKUP(VALUE(RIGHT(G437,3)),#REF!,4,FALSE),IF(LEFT(G437,3)="SCI",VLOOKUP(VALUE(RIGHT(G437,3)),#REF!,4,FALSE),IF(LEFT(G437,3)="SCE",VLOOKUP(VALUE(RIGHT(G437,3)),#REF!,4,FALSE),IF(LEFT(G437,3)="EST",VLOOKUP(VALUE(RIGHT(G437,3)),#REF!,4,FALSE),IF(LEFT(G437,3)="HID",VLOOKUP(VALUE(RIGHT(G437,3)),#REF!,4,FALSE),IF(LEFT(G437,3)="INC",VLOOKUP(VALUE(RIGHT(G437,3)),#REF!,4,FALSE),IF(LEFT(G437,3)="ELE",VLOOKUP(VALUE(RIGHT(G437,3)),#REF!,4,FALSE),IF(LEFT(G437,3)="CAB",VLOOKUP(VALUE(RIGHT(G437,3)),'ADM-COMP'!B:J,4,FALSE),IF(LEFT(G437,3)="SEG",VLOOKUP(VALUE(RIGHT(G437,3)),#REF!,4,FALSE),IF(LEFT(G437,3)="CLI",VLOOKUP(VALUE(RIGHT(G437,3)),#REF!,4,FALSE),IF(LEFT(G437,4)="IMPL",VLOOKUP(VALUE(RIGHT(G437,3)),#REF!,4,FALSE),IF(LEFT(G437,4)="SPDA",VLOOKUP(VALUE(RIGHT(G437,3)),'SPDA-COMP'!B:J,4,FALSE),IF(LEFT(G437,4)="SDAI",VLOOKUP(VALUE(RIGHT(G437,3)),#REF!,4,FALSE),IF(LEFT(G437,5)="IMPER",VLOOKUP(VALUE(RIGHT(G437,3)),#REF!,4,FALSE),IF(LEFT(G437,5)="LABOR",VLOOKUP(VALUE(RIGHT(G437,6)),#REF!,5,FALSE))))))))))))))))</f>
        <v>#REF!</v>
      </c>
      <c r="C437" s="30" t="e">
        <f>IF(LEFT(G437,3)="ARQ",VLOOKUP(VALUE(RIGHT(G437,3)),#REF!,5,FALSE),IF(LEFT(G437,3)="SCI",VLOOKUP(VALUE(RIGHT(G437,3)),#REF!,5,FALSE),IF(LEFT(G437,3)="SCE",VLOOKUP(VALUE(RIGHT(G437,3)),#REF!,5,FALSE),IF(LEFT(G437,3)="EST",VLOOKUP(VALUE(RIGHT(G437,3)),#REF!,5,FALSE),IF(LEFT(G437,3)="HID",VLOOKUP(VALUE(RIGHT(G437,3)),#REF!,5,FALSE),IF(LEFT(G437,3)="INC",VLOOKUP(VALUE(RIGHT(G437,3)),#REF!,5,FALSE),IF(LEFT(G437,3)="ELE",VLOOKUP(VALUE(RIGHT(G437,3)),#REF!,5,FALSE),IF(LEFT(G437,3)="CAB",VLOOKUP(VALUE(RIGHT(G437,3)),'ADM-COMP'!B:J,5,FALSE),IF(LEFT(G437,3)="SEG",VLOOKUP(VALUE(RIGHT(G437,3)),#REF!,5,FALSE),IF(LEFT(G437,3)="CLI",VLOOKUP(VALUE(RIGHT(G437,3)),#REF!,5,FALSE),IF(LEFT(G437,4)="IMPL",VLOOKUP(VALUE(RIGHT(G437,3)),#REF!,5,FALSE),IF(LEFT(G437,4)="SPDA",VLOOKUP(VALUE(RIGHT(G437,3)),'SPDA-COMP'!B:J,5,FALSE),IF(LEFT(G437,4)="SDAI",VLOOKUP(VALUE(RIGHT(G437,3)),#REF!,5,FALSE),IF(LEFT(G437,5)="IMPER",VLOOKUP(VALUE(RIGHT(G437,3)),#REF!,5,FALSE),IF(LEFT(G437,5)="LABOR",VLOOKUP(VALUE(RIGHT(G437,6)),#REF!,6,FALSE))))))))))))))))</f>
        <v>#REF!</v>
      </c>
      <c r="D437" s="74" t="e">
        <f>ROUND(VLOOKUP(A437,#REF!,8,FALSE),2)</f>
        <v>#REF!</v>
      </c>
      <c r="E437" s="74" t="e">
        <f>IF(LEFT(G437,3)="ARQ",VLOOKUP(VALUE(RIGHT(G437,3)),#REF!,9,FALSE),IF(LEFT(G437,3)="SCI",VLOOKUP(VALUE(RIGHT(G437,3)),#REF!,9,FALSE),IF(LEFT(G437,3)="SCE",VLOOKUP(VALUE(RIGHT(G437,3)),#REF!,9,FALSE),IF(LEFT(G437,3)="EST",VLOOKUP(VALUE(RIGHT(G437,3)),#REF!,9,FALSE),IF(LEFT(G437,3)="HID",VLOOKUP(VALUE(RIGHT(G437,3)),#REF!,9,FALSE),IF(LEFT(G437,3)="INC",VLOOKUP(VALUE(RIGHT(G437,3)),#REF!,9,FALSE),IF(LEFT(G437,3)="ELE",VLOOKUP(VALUE(RIGHT(G437,3)),#REF!,9,FALSE),IF(LEFT(G437,3)="CAB",VLOOKUP(VALUE(RIGHT(G437,3)),'ADM-COMP'!B:J,9,FALSE),IF(LEFT(G437,3)="SEG",VLOOKUP(VALUE(RIGHT(G437,3)),#REF!,9,FALSE),IF(LEFT(G437,3)="CLI",VLOOKUP(VALUE(RIGHT(G437,3)),#REF!,9,FALSE),IF(LEFT(G437,4)="IMPL",VLOOKUP(VALUE(RIGHT(G437,3)),#REF!,9,FALSE),IF(LEFT(G437,4)="SPDA",VLOOKUP(VALUE(RIGHT(G437,3)),'SPDA-COMP'!B:J,9,FALSE),IF(LEFT(G437,4)="SDAI",VLOOKUP(VALUE(RIGHT(G437,3)),#REF!,9,FALSE),IF(LEFT(G437,5)="IMPER",VLOOKUP(VALUE(RIGHT(G437,3)),#REF!,9,FALSE),IF(LEFT(G437,5)="LABOR",VLOOKUP(VALUE(RIGHT(G437,6)),#REF!,4,FALSE))))))))))))))))</f>
        <v>#REF!</v>
      </c>
      <c r="F437" s="31" t="e">
        <f t="shared" si="6"/>
        <v>#REF!</v>
      </c>
      <c r="G437" s="152" t="s">
        <v>555</v>
      </c>
      <c r="H437" s="61"/>
    </row>
    <row r="438" spans="1:8" s="62" customFormat="1" ht="25.5">
      <c r="A438" s="37" t="s">
        <v>505</v>
      </c>
      <c r="B438" s="29" t="e">
        <f>IF(LEFT(G438,3)="ARQ",VLOOKUP(VALUE(RIGHT(G438,3)),#REF!,4,FALSE),IF(LEFT(G438,3)="SCI",VLOOKUP(VALUE(RIGHT(G438,3)),#REF!,4,FALSE),IF(LEFT(G438,3)="SCE",VLOOKUP(VALUE(RIGHT(G438,3)),#REF!,4,FALSE),IF(LEFT(G438,3)="EST",VLOOKUP(VALUE(RIGHT(G438,3)),#REF!,4,FALSE),IF(LEFT(G438,3)="HID",VLOOKUP(VALUE(RIGHT(G438,3)),#REF!,4,FALSE),IF(LEFT(G438,3)="INC",VLOOKUP(VALUE(RIGHT(G438,3)),#REF!,4,FALSE),IF(LEFT(G438,3)="ELE",VLOOKUP(VALUE(RIGHT(G438,3)),#REF!,4,FALSE),IF(LEFT(G438,3)="CAB",VLOOKUP(VALUE(RIGHT(G438,3)),'ADM-COMP'!B:J,4,FALSE),IF(LEFT(G438,3)="SEG",VLOOKUP(VALUE(RIGHT(G438,3)),#REF!,4,FALSE),IF(LEFT(G438,3)="CLI",VLOOKUP(VALUE(RIGHT(G438,3)),#REF!,4,FALSE),IF(LEFT(G438,4)="IMPL",VLOOKUP(VALUE(RIGHT(G438,3)),#REF!,4,FALSE),IF(LEFT(G438,4)="SPDA",VLOOKUP(VALUE(RIGHT(G438,3)),'SPDA-COMP'!B:J,4,FALSE),IF(LEFT(G438,4)="SDAI",VLOOKUP(VALUE(RIGHT(G438,3)),#REF!,4,FALSE),IF(LEFT(G438,5)="IMPER",VLOOKUP(VALUE(RIGHT(G438,3)),#REF!,4,FALSE),IF(LEFT(G438,5)="LABOR",VLOOKUP(VALUE(RIGHT(G438,6)),#REF!,5,FALSE))))))))))))))))</f>
        <v>#REF!</v>
      </c>
      <c r="C438" s="30" t="e">
        <f>IF(LEFT(G438,3)="ARQ",VLOOKUP(VALUE(RIGHT(G438,3)),#REF!,5,FALSE),IF(LEFT(G438,3)="SCI",VLOOKUP(VALUE(RIGHT(G438,3)),#REF!,5,FALSE),IF(LEFT(G438,3)="SCE",VLOOKUP(VALUE(RIGHT(G438,3)),#REF!,5,FALSE),IF(LEFT(G438,3)="EST",VLOOKUP(VALUE(RIGHT(G438,3)),#REF!,5,FALSE),IF(LEFT(G438,3)="HID",VLOOKUP(VALUE(RIGHT(G438,3)),#REF!,5,FALSE),IF(LEFT(G438,3)="INC",VLOOKUP(VALUE(RIGHT(G438,3)),#REF!,5,FALSE),IF(LEFT(G438,3)="ELE",VLOOKUP(VALUE(RIGHT(G438,3)),#REF!,5,FALSE),IF(LEFT(G438,3)="CAB",VLOOKUP(VALUE(RIGHT(G438,3)),'ADM-COMP'!B:J,5,FALSE),IF(LEFT(G438,3)="SEG",VLOOKUP(VALUE(RIGHT(G438,3)),#REF!,5,FALSE),IF(LEFT(G438,3)="CLI",VLOOKUP(VALUE(RIGHT(G438,3)),#REF!,5,FALSE),IF(LEFT(G438,4)="IMPL",VLOOKUP(VALUE(RIGHT(G438,3)),#REF!,5,FALSE),IF(LEFT(G438,4)="SPDA",VLOOKUP(VALUE(RIGHT(G438,3)),'SPDA-COMP'!B:J,5,FALSE),IF(LEFT(G438,4)="SDAI",VLOOKUP(VALUE(RIGHT(G438,3)),#REF!,5,FALSE),IF(LEFT(G438,5)="IMPER",VLOOKUP(VALUE(RIGHT(G438,3)),#REF!,5,FALSE),IF(LEFT(G438,5)="LABOR",VLOOKUP(VALUE(RIGHT(G438,6)),#REF!,6,FALSE))))))))))))))))</f>
        <v>#REF!</v>
      </c>
      <c r="D438" s="74" t="e">
        <f>ROUND(VLOOKUP(A438,#REF!,8,FALSE),2)</f>
        <v>#REF!</v>
      </c>
      <c r="E438" s="74" t="e">
        <f>IF(LEFT(G438,3)="ARQ",VLOOKUP(VALUE(RIGHT(G438,3)),#REF!,9,FALSE),IF(LEFT(G438,3)="SCI",VLOOKUP(VALUE(RIGHT(G438,3)),#REF!,9,FALSE),IF(LEFT(G438,3)="SCE",VLOOKUP(VALUE(RIGHT(G438,3)),#REF!,9,FALSE),IF(LEFT(G438,3)="EST",VLOOKUP(VALUE(RIGHT(G438,3)),#REF!,9,FALSE),IF(LEFT(G438,3)="HID",VLOOKUP(VALUE(RIGHT(G438,3)),#REF!,9,FALSE),IF(LEFT(G438,3)="INC",VLOOKUP(VALUE(RIGHT(G438,3)),#REF!,9,FALSE),IF(LEFT(G438,3)="ELE",VLOOKUP(VALUE(RIGHT(G438,3)),#REF!,9,FALSE),IF(LEFT(G438,3)="CAB",VLOOKUP(VALUE(RIGHT(G438,3)),'ADM-COMP'!B:J,9,FALSE),IF(LEFT(G438,3)="SEG",VLOOKUP(VALUE(RIGHT(G438,3)),#REF!,9,FALSE),IF(LEFT(G438,3)="CLI",VLOOKUP(VALUE(RIGHT(G438,3)),#REF!,9,FALSE),IF(LEFT(G438,4)="IMPL",VLOOKUP(VALUE(RIGHT(G438,3)),#REF!,9,FALSE),IF(LEFT(G438,4)="SPDA",VLOOKUP(VALUE(RIGHT(G438,3)),'SPDA-COMP'!B:J,9,FALSE),IF(LEFT(G438,4)="SDAI",VLOOKUP(VALUE(RIGHT(G438,3)),#REF!,9,FALSE),IF(LEFT(G438,5)="IMPER",VLOOKUP(VALUE(RIGHT(G438,3)),#REF!,9,FALSE),IF(LEFT(G438,5)="LABOR",VLOOKUP(VALUE(RIGHT(G438,6)),#REF!,4,FALSE))))))))))))))))</f>
        <v>#REF!</v>
      </c>
      <c r="F438" s="31" t="e">
        <f t="shared" si="6"/>
        <v>#REF!</v>
      </c>
      <c r="G438" s="38" t="s">
        <v>517</v>
      </c>
      <c r="H438" s="61"/>
    </row>
    <row r="439" spans="1:8" s="62" customFormat="1">
      <c r="A439" s="100" t="s">
        <v>756</v>
      </c>
      <c r="B439" s="29" t="e">
        <f>IF(LEFT(G439,3)="ARQ",VLOOKUP(VALUE(RIGHT(G439,3)),#REF!,4,FALSE),IF(LEFT(G439,3)="SCI",VLOOKUP(VALUE(RIGHT(G439,3)),'ADM-COMP'!B:J,4,FALSE),IF(LEFT(G439,3)="SCE",VLOOKUP(VALUE(RIGHT(G439,3)),#REF!,4,FALSE),IF(LEFT(G439,3)="EST",VLOOKUP(VALUE(RIGHT(G439,3)),#REF!,4,FALSE),IF(LEFT(G439,3)="HID",VLOOKUP(VALUE(RIGHT(G439,3)),#REF!,4,FALSE),IF(LEFT(G439,3)="INC",VLOOKUP(VALUE(RIGHT(G439,3)),#REF!,4,FALSE),IF(LEFT(G439,3)="ELE",VLOOKUP(VALUE(RIGHT(G439,3)),#REF!,4,FALSE),IF(LEFT(G439,3)="CAB",VLOOKUP(VALUE(RIGHT(G439,3)),#REF!,4,FALSE),IF(LEFT(G439,3)="SEG",VLOOKUP(VALUE(RIGHT(G439,3)),#REF!,4,FALSE),IF(LEFT(G439,3)="CLI",VLOOKUP(VALUE(RIGHT(G439,3)),#REF!,4,FALSE),IF(LEFT(G439,4)="IMPL",VLOOKUP(VALUE(RIGHT(G439,3)),#REF!,4,FALSE),IF(LEFT(G439,4)="SPDA",VLOOKUP(VALUE(RIGHT(G439,3)),'SPDA-COMP'!B:J,4,FALSE),IF(LEFT(G439,4)="SDAI",VLOOKUP(VALUE(RIGHT(G439,3)),#REF!,4,FALSE),IF(LEFT(G439,5)="CHENF",VLOOKUP(VALUE(RIGHT(G439,3)),#REF!,4,FALSE),IF(LEFT(G439,5)="IMPER",VLOOKUP(VALUE(RIGHT(G439,3)),#REF!,4,FALSE),IF(LEFT(G439,5)="LABOR",VLOOKUP(VALUE(RIGHT(G439,6)),#REF!,5,FALSE)))))))))))))))))</f>
        <v>#REF!</v>
      </c>
      <c r="C439" s="30" t="e">
        <f>IF(LEFT(G439,3)="ARQ",VLOOKUP(VALUE(RIGHT(G439,3)),#REF!,5,FALSE),IF(LEFT(G439,3)="SCI",VLOOKUP(VALUE(RIGHT(G439,3)),'ADM-COMP'!B:J,5,FALSE),IF(LEFT(G439,3)="SCE",VLOOKUP(VALUE(RIGHT(G439,3)),#REF!,5,FALSE),IF(LEFT(G439,3)="EST",VLOOKUP(VALUE(RIGHT(G439,3)),#REF!,5,FALSE),IF(LEFT(G439,3)="HID",VLOOKUP(VALUE(RIGHT(G439,3)),#REF!,5,FALSE),IF(LEFT(G439,3)="INC",VLOOKUP(VALUE(RIGHT(G439,3)),#REF!,5,FALSE),IF(LEFT(G439,3)="ELE",VLOOKUP(VALUE(RIGHT(G439,3)),#REF!,5,FALSE),IF(LEFT(G439,3)="CAB",VLOOKUP(VALUE(RIGHT(G439,3)),#REF!,5,FALSE),IF(LEFT(G439,3)="SEG",VLOOKUP(VALUE(RIGHT(G439,3)),#REF!,5,FALSE),IF(LEFT(G439,3)="CLI",VLOOKUP(VALUE(RIGHT(G439,3)),#REF!,5,FALSE),IF(LEFT(G439,4)="IMPL",VLOOKUP(VALUE(RIGHT(G439,3)),#REF!,5,FALSE),IF(LEFT(G439,4)="SPDA",VLOOKUP(VALUE(RIGHT(G439,3)),'SPDA-COMP'!B:J,5,FALSE),IF(LEFT(G439,4)="SDAI",VLOOKUP(VALUE(RIGHT(G439,3)),#REF!,5,FALSE),IF(LEFT(G439,5)="CHENF",VLOOKUP(VALUE(RIGHT(G439,3)),#REF!,5,FALSE),IF(LEFT(G439,5)="IMPER",VLOOKUP(VALUE(RIGHT(G439,3)),#REF!,5,FALSE),IF(LEFT(G439,5)="LABOR",VLOOKUP(VALUE(RIGHT(G439,6)),#REF!,6,FALSE)))))))))))))))))</f>
        <v>#REF!</v>
      </c>
      <c r="D439" s="74" t="e">
        <f>ROUND(VLOOKUP(A439,#REF!,8,FALSE),2)</f>
        <v>#REF!</v>
      </c>
      <c r="E439" s="74" t="e">
        <f>IF(LEFT(G439,3)="ARQ",VLOOKUP(VALUE(RIGHT(G439,3)),#REF!,9,FALSE),IF(LEFT(G439,3)="SCI",VLOOKUP(VALUE(RIGHT(G439,3)),'ADM-COMP'!B:J,9,FALSE),IF(LEFT(G439,3)="SCE",VLOOKUP(VALUE(RIGHT(G439,3)),#REF!,9,FALSE),IF(LEFT(G439,3)="EST",VLOOKUP(VALUE(RIGHT(G439,3)),#REF!,9,FALSE),IF(LEFT(G439,3)="HID",VLOOKUP(VALUE(RIGHT(G439,3)),#REF!,9,FALSE),IF(LEFT(G439,3)="INC",VLOOKUP(VALUE(RIGHT(G439,3)),#REF!,9,FALSE),IF(LEFT(G439,3)="ELE",VLOOKUP(VALUE(RIGHT(G439,3)),#REF!,9,FALSE),IF(LEFT(G439,3)="CAB",VLOOKUP(VALUE(RIGHT(G439,3)),#REF!,9,FALSE),IF(LEFT(G439,3)="SEG",VLOOKUP(VALUE(RIGHT(G439,3)),#REF!,9,FALSE),IF(LEFT(G439,3)="CLI",VLOOKUP(VALUE(RIGHT(G439,3)),#REF!,9,FALSE),IF(LEFT(G439,4)="IMPL",VLOOKUP(VALUE(RIGHT(G439,3)),#REF!,9,FALSE),IF(LEFT(G439,4)="SPDA",VLOOKUP(VALUE(RIGHT(G439,3)),'SPDA-COMP'!B:J,9,FALSE),IF(LEFT(G439,4)="SDAI",VLOOKUP(VALUE(RIGHT(G439,3)),#REF!,9,FALSE),IF(LEFT(G439,5)="CHENF",VLOOKUP(VALUE(RIGHT(G439,3)),#REF!,9,FALSE),IF(LEFT(G439,5)="IMPER",VLOOKUP(VALUE(RIGHT(G439,3)),#REF!,9,FALSE),IF(LEFT(G439,5)="LABOR",VLOOKUP(VALUE(RIGHT(G439,6)),#REF!,4,FALSE)))))))))))))))))</f>
        <v>#REF!</v>
      </c>
      <c r="F439" s="31" t="e">
        <f t="shared" si="6"/>
        <v>#REF!</v>
      </c>
      <c r="G439" s="152" t="s">
        <v>774</v>
      </c>
      <c r="H439" s="61"/>
    </row>
    <row r="440" spans="1:8" s="62" customFormat="1">
      <c r="A440" s="85" t="s">
        <v>921</v>
      </c>
      <c r="B440" s="29" t="e">
        <f>IF(LEFT(G440,3)="ARQ",VLOOKUP(VALUE(RIGHT(G440,3)),#REF!,4,FALSE),IF(LEFT(G440,3)="SCI",VLOOKUP(VALUE(RIGHT(G440,3)),#REF!,4,FALSE),IF(LEFT(G440,3)="SCE",VLOOKUP(VALUE(RIGHT(G440,3)),#REF!,4,FALSE),IF(LEFT(G440,3)="EST",VLOOKUP(VALUE(RIGHT(G440,3)),#REF!,4,FALSE),IF(LEFT(G440,3)="HID",VLOOKUP(VALUE(RIGHT(G440,3)),#REF!,4,FALSE),IF(LEFT(G440,3)="INC",VLOOKUP(VALUE(RIGHT(G440,3)),#REF!,4,FALSE),IF(LEFT(G440,3)="ELE",VLOOKUP(VALUE(RIGHT(G440,3)),#REF!,4,FALSE),IF(LEFT(G440,3)="CAB",VLOOKUP(VALUE(RIGHT(G440,3)),'ADM-COMP'!B:J,4,FALSE),IF(LEFT(G440,3)="SEG",VLOOKUP(VALUE(RIGHT(G440,3)),#REF!,4,FALSE),IF(LEFT(G440,3)="CLI",VLOOKUP(VALUE(RIGHT(G440,3)),#REF!,4,FALSE),IF(LEFT(G440,4)="IMPL",VLOOKUP(VALUE(RIGHT(G440,3)),#REF!,4,FALSE),IF(LEFT(G440,4)="SPDA",VLOOKUP(VALUE(RIGHT(G440,3)),'SPDA-COMP'!B:J,4,FALSE),IF(LEFT(G440,4)="SDAI",VLOOKUP(VALUE(RIGHT(G440,3)),#REF!,4,FALSE),IF(LEFT(G440,5)="IMPER",VLOOKUP(VALUE(RIGHT(G440,3)),#REF!,4,FALSE),IF(LEFT(G440,5)="LABOR",VLOOKUP(VALUE(RIGHT(G440,6)),#REF!,5,FALSE))))))))))))))))</f>
        <v>#REF!</v>
      </c>
      <c r="C440" s="30" t="e">
        <f>IF(LEFT(G440,3)="ARQ",VLOOKUP(VALUE(RIGHT(G440,3)),#REF!,5,FALSE),IF(LEFT(G440,3)="SCI",VLOOKUP(VALUE(RIGHT(G440,3)),#REF!,5,FALSE),IF(LEFT(G440,3)="SCE",VLOOKUP(VALUE(RIGHT(G440,3)),#REF!,5,FALSE),IF(LEFT(G440,3)="EST",VLOOKUP(VALUE(RIGHT(G440,3)),#REF!,5,FALSE),IF(LEFT(G440,3)="HID",VLOOKUP(VALUE(RIGHT(G440,3)),#REF!,5,FALSE),IF(LEFT(G440,3)="INC",VLOOKUP(VALUE(RIGHT(G440,3)),#REF!,5,FALSE),IF(LEFT(G440,3)="ELE",VLOOKUP(VALUE(RIGHT(G440,3)),#REF!,5,FALSE),IF(LEFT(G440,3)="CAB",VLOOKUP(VALUE(RIGHT(G440,3)),'ADM-COMP'!B:J,5,FALSE),IF(LEFT(G440,3)="SEG",VLOOKUP(VALUE(RIGHT(G440,3)),#REF!,5,FALSE),IF(LEFT(G440,3)="CLI",VLOOKUP(VALUE(RIGHT(G440,3)),#REF!,5,FALSE),IF(LEFT(G440,4)="IMPL",VLOOKUP(VALUE(RIGHT(G440,3)),#REF!,5,FALSE),IF(LEFT(G440,4)="SPDA",VLOOKUP(VALUE(RIGHT(G440,3)),'SPDA-COMP'!B:J,5,FALSE),IF(LEFT(G440,4)="SDAI",VLOOKUP(VALUE(RIGHT(G440,3)),#REF!,5,FALSE),IF(LEFT(G440,5)="IMPER",VLOOKUP(VALUE(RIGHT(G440,3)),#REF!,5,FALSE),IF(LEFT(G440,5)="LABOR",VLOOKUP(VALUE(RIGHT(G440,6)),#REF!,6,FALSE))))))))))))))))</f>
        <v>#REF!</v>
      </c>
      <c r="D440" s="74" t="e">
        <f>ROUND(VLOOKUP(A440,#REF!,8,FALSE),2)</f>
        <v>#REF!</v>
      </c>
      <c r="E440" s="74" t="e">
        <f>IF(LEFT(G440,3)="ARQ",VLOOKUP(VALUE(RIGHT(G440,3)),#REF!,9,FALSE),IF(LEFT(G440,3)="SCI",VLOOKUP(VALUE(RIGHT(G440,3)),#REF!,9,FALSE),IF(LEFT(G440,3)="SCE",VLOOKUP(VALUE(RIGHT(G440,3)),#REF!,9,FALSE),IF(LEFT(G440,3)="EST",VLOOKUP(VALUE(RIGHT(G440,3)),#REF!,9,FALSE),IF(LEFT(G440,3)="HID",VLOOKUP(VALUE(RIGHT(G440,3)),#REF!,9,FALSE),IF(LEFT(G440,3)="INC",VLOOKUP(VALUE(RIGHT(G440,3)),#REF!,9,FALSE),IF(LEFT(G440,3)="ELE",VLOOKUP(VALUE(RIGHT(G440,3)),#REF!,9,FALSE),IF(LEFT(G440,3)="CAB",VLOOKUP(VALUE(RIGHT(G440,3)),'ADM-COMP'!B:J,9,FALSE),IF(LEFT(G440,3)="SEG",VLOOKUP(VALUE(RIGHT(G440,3)),#REF!,9,FALSE),IF(LEFT(G440,3)="CLI",VLOOKUP(VALUE(RIGHT(G440,3)),#REF!,9,FALSE),IF(LEFT(G440,4)="IMPL",VLOOKUP(VALUE(RIGHT(G440,3)),#REF!,9,FALSE),IF(LEFT(G440,4)="SPDA",VLOOKUP(VALUE(RIGHT(G440,3)),'SPDA-COMP'!B:J,9,FALSE),IF(LEFT(G440,4)="SDAI",VLOOKUP(VALUE(RIGHT(G440,3)),#REF!,9,FALSE),IF(LEFT(G440,5)="IMPER",VLOOKUP(VALUE(RIGHT(G440,3)),#REF!,9,FALSE),IF(LEFT(G440,5)="LABOR",VLOOKUP(VALUE(RIGHT(G440,6)),#REF!,4,FALSE))))))))))))))))</f>
        <v>#REF!</v>
      </c>
      <c r="F440" s="31" t="e">
        <f t="shared" si="6"/>
        <v>#REF!</v>
      </c>
      <c r="G440" s="84" t="s">
        <v>989</v>
      </c>
      <c r="H440" s="61"/>
    </row>
    <row r="441" spans="1:8" s="62" customFormat="1">
      <c r="A441" s="100" t="s">
        <v>203</v>
      </c>
      <c r="B441" s="29" t="e">
        <f>IF(LEFT(G441,3)="ARQ",VLOOKUP(VALUE(RIGHT(G441,3)),#REF!,4,FALSE),IF(LEFT(G441,3)="SCI",VLOOKUP(VALUE(RIGHT(G441,3)),#REF!,4,FALSE),IF(LEFT(G441,3)="SCE",VLOOKUP(VALUE(RIGHT(G441,3)),#REF!,4,FALSE),IF(LEFT(G441,3)="EST",VLOOKUP(VALUE(RIGHT(G441,3)),#REF!,4,FALSE),IF(LEFT(G441,3)="HID",VLOOKUP(VALUE(RIGHT(G441,3)),#REF!,4,FALSE),IF(LEFT(G441,3)="INC",VLOOKUP(VALUE(RIGHT(G441,3)),#REF!,4,FALSE),IF(LEFT(G441,3)="ELE",VLOOKUP(VALUE(RIGHT(G441,3)),#REF!,4,FALSE),IF(LEFT(G441,3)="CAB",VLOOKUP(VALUE(RIGHT(G441,3)),'ADM-COMP'!B:J,4,FALSE),IF(LEFT(G441,3)="SEG",VLOOKUP(VALUE(RIGHT(G441,3)),#REF!,4,FALSE),IF(LEFT(G441,3)="CLI",VLOOKUP(VALUE(RIGHT(G441,3)),#REF!,4,FALSE),IF(LEFT(G441,4)="IMPL",VLOOKUP(VALUE(RIGHT(G441,3)),#REF!,4,FALSE),IF(LEFT(G441,4)="SPDA",VLOOKUP(VALUE(RIGHT(G441,3)),'SPDA-COMP'!B:J,4,FALSE),IF(LEFT(G441,4)="SDAI",VLOOKUP(VALUE(RIGHT(G441,3)),#REF!,4,FALSE),IF(LEFT(G441,5)="IMPER",VLOOKUP(VALUE(RIGHT(G441,3)),#REF!,4,FALSE),IF(LEFT(G441,5)="LABOR",VLOOKUP(VALUE(RIGHT(G441,6)),#REF!,5,FALSE))))))))))))))))</f>
        <v>#REF!</v>
      </c>
      <c r="C441" s="30" t="e">
        <f>IF(LEFT(G441,3)="ARQ",VLOOKUP(VALUE(RIGHT(G441,3)),#REF!,5,FALSE),IF(LEFT(G441,3)="SCI",VLOOKUP(VALUE(RIGHT(G441,3)),#REF!,5,FALSE),IF(LEFT(G441,3)="SCE",VLOOKUP(VALUE(RIGHT(G441,3)),#REF!,5,FALSE),IF(LEFT(G441,3)="EST",VLOOKUP(VALUE(RIGHT(G441,3)),#REF!,5,FALSE),IF(LEFT(G441,3)="HID",VLOOKUP(VALUE(RIGHT(G441,3)),#REF!,5,FALSE),IF(LEFT(G441,3)="INC",VLOOKUP(VALUE(RIGHT(G441,3)),#REF!,5,FALSE),IF(LEFT(G441,3)="ELE",VLOOKUP(VALUE(RIGHT(G441,3)),#REF!,5,FALSE),IF(LEFT(G441,3)="CAB",VLOOKUP(VALUE(RIGHT(G441,3)),'ADM-COMP'!B:J,5,FALSE),IF(LEFT(G441,3)="SEG",VLOOKUP(VALUE(RIGHT(G441,3)),#REF!,5,FALSE),IF(LEFT(G441,3)="CLI",VLOOKUP(VALUE(RIGHT(G441,3)),#REF!,5,FALSE),IF(LEFT(G441,4)="IMPL",VLOOKUP(VALUE(RIGHT(G441,3)),#REF!,5,FALSE),IF(LEFT(G441,4)="SPDA",VLOOKUP(VALUE(RIGHT(G441,3)),'SPDA-COMP'!B:J,5,FALSE),IF(LEFT(G441,4)="SDAI",VLOOKUP(VALUE(RIGHT(G441,3)),#REF!,5,FALSE),IF(LEFT(G441,5)="IMPER",VLOOKUP(VALUE(RIGHT(G441,3)),#REF!,5,FALSE),IF(LEFT(G441,5)="LABOR",VLOOKUP(VALUE(RIGHT(G441,6)),#REF!,6,FALSE))))))))))))))))</f>
        <v>#REF!</v>
      </c>
      <c r="D441" s="74" t="e">
        <f>ROUND(VLOOKUP(A441,#REF!,8,FALSE),2)</f>
        <v>#REF!</v>
      </c>
      <c r="E441" s="130" t="e">
        <f>IF(LEFT(G441,3)="ARQ",VLOOKUP(VALUE(RIGHT(G441,3)),#REF!,9,FALSE),IF(LEFT(G441,3)="SCI",VLOOKUP(VALUE(RIGHT(G441,3)),#REF!,9,FALSE),IF(LEFT(G441,3)="SCE",VLOOKUP(VALUE(RIGHT(G441,3)),#REF!,9,FALSE),IF(LEFT(G441,3)="EST",VLOOKUP(VALUE(RIGHT(G441,3)),#REF!,9,FALSE),IF(LEFT(G441,3)="HID",VLOOKUP(VALUE(RIGHT(G441,3)),#REF!,9,FALSE),IF(LEFT(G441,3)="INC",VLOOKUP(VALUE(RIGHT(G441,3)),#REF!,9,FALSE),IF(LEFT(G441,3)="ELE",VLOOKUP(VALUE(RIGHT(G441,3)),#REF!,9,FALSE),IF(LEFT(G441,3)="CAB",VLOOKUP(VALUE(RIGHT(G441,3)),'ADM-COMP'!B:J,9,FALSE),IF(LEFT(G441,3)="SEG",VLOOKUP(VALUE(RIGHT(G441,3)),#REF!,9,FALSE),IF(LEFT(G441,3)="CLI",VLOOKUP(VALUE(RIGHT(G441,3)),#REF!,9,FALSE),IF(LEFT(G441,4)="IMPL",VLOOKUP(VALUE(RIGHT(G441,3)),#REF!,9,FALSE),IF(LEFT(G441,4)="SPDA",VLOOKUP(VALUE(RIGHT(G441,3)),'SPDA-COMP'!B:J,9,FALSE),IF(LEFT(G441,4)="SDAI",VLOOKUP(VALUE(RIGHT(G441,3)),#REF!,9,FALSE),IF(LEFT(G441,5)="IMPER",VLOOKUP(VALUE(RIGHT(G441,3)),#REF!,9,FALSE),IF(LEFT(G441,5)="LABOR",VLOOKUP(VALUE(RIGHT(G441,6)),#REF!,4,FALSE))))))))))))))))</f>
        <v>#REF!</v>
      </c>
      <c r="F441" s="31" t="e">
        <f t="shared" si="6"/>
        <v>#REF!</v>
      </c>
      <c r="G441" s="152" t="s">
        <v>190</v>
      </c>
      <c r="H441" s="61"/>
    </row>
    <row r="442" spans="1:8" s="62" customFormat="1">
      <c r="A442" s="37" t="s">
        <v>1342</v>
      </c>
      <c r="B442" s="29" t="e">
        <f>IF(LEFT(G442,3)="ARQ",VLOOKUP(VALUE(RIGHT(G442,3)),#REF!,4,FALSE),IF(LEFT(G442,3)="SCI",VLOOKUP(VALUE(RIGHT(G442,3)),#REF!,4,FALSE),IF(LEFT(G442,3)="TRP",VLOOKUP(VALUE(RIGHT(G442,3)),#REF!,4,FALSE),IF(LEFT(G442,3)="EST",VLOOKUP(VALUE(RIGHT(G442,3)),#REF!,4,FALSE),IF(LEFT(G442,3)="HID",VLOOKUP(VALUE(RIGHT(G442,3)),#REF!,4,FALSE),IF(LEFT(G442,3)="INC",VLOOKUP(VALUE(RIGHT(G442,3)),#REF!,4,FALSE),IF(LEFT(G442,3)="ELE",VLOOKUP(VALUE(RIGHT(G442,3)),#REF!,4,FALSE),IF(LEFT(G442,3)="CAB",VLOOKUP(VALUE(RIGHT(G442,3)),'ADM-COMP'!B:J,4,FALSE),IF(LEFT(G442,3)="SEG",VLOOKUP(VALUE(RIGHT(G442,3)),#REF!,4,FALSE),IF(LEFT(G442,3)="CLI",VLOOKUP(VALUE(RIGHT(G442,3)),#REF!,4,FALSE),IF(LEFT(G442,4)="IMPL",VLOOKUP(VALUE(RIGHT(G442,3)),#REF!,4,FALSE),IF(LEFT(G442,4)="SPDA",VLOOKUP(VALUE(RIGHT(G442,3)),'SPDA-COMP'!B:J,4,FALSE),IF(LEFT(G442,4)="SDAI",VLOOKUP(VALUE(RIGHT(G442,3)),#REF!,4,FALSE),IF(LEFT(G442,5)="IMPER",VLOOKUP(VALUE(RIGHT(G442,3)),#REF!,4,FALSE),IF(LEFT(G442,5)="LABOR",VLOOKUP(VALUE(RIGHT(G442,6)),#REF!,5,FALSE))))))))))))))))</f>
        <v>#REF!</v>
      </c>
      <c r="C442" s="30" t="e">
        <f>IF(LEFT(G442,3)="ARQ",VLOOKUP(VALUE(RIGHT(G442,3)),#REF!,5,FALSE),IF(LEFT(G442,3)="SCI",VLOOKUP(VALUE(RIGHT(G442,3)),#REF!,5,FALSE),IF(LEFT(G442,3)="SCE",VLOOKUP(VALUE(RIGHT(G442,3)),#REF!,5,FALSE),IF(LEFT(G442,3)="EST",VLOOKUP(VALUE(RIGHT(G442,3)),#REF!,5,FALSE),IF(LEFT(G442,3)="HID",VLOOKUP(VALUE(RIGHT(G442,3)),#REF!,5,FALSE),IF(LEFT(G442,3)="INC",VLOOKUP(VALUE(RIGHT(G442,3)),#REF!,5,FALSE),IF(LEFT(G442,3)="ELE",VLOOKUP(VALUE(RIGHT(G442,3)),#REF!,5,FALSE),IF(LEFT(G442,3)="CAB",VLOOKUP(VALUE(RIGHT(G442,3)),'ADM-COMP'!B:J,5,FALSE),IF(LEFT(G442,3)="SEG",VLOOKUP(VALUE(RIGHT(G442,3)),#REF!,5,FALSE),IF(LEFT(G442,3)="CLI",VLOOKUP(VALUE(RIGHT(G442,3)),#REF!,5,FALSE),IF(LEFT(G442,4)="IMPL",VLOOKUP(VALUE(RIGHT(G442,3)),#REF!,5,FALSE),IF(LEFT(G442,4)="SPDA",VLOOKUP(VALUE(RIGHT(G442,3)),'SPDA-COMP'!B:J,5,FALSE),IF(LEFT(G442,4)="SDAI",VLOOKUP(VALUE(RIGHT(G442,3)),#REF!,5,FALSE),IF(LEFT(G442,5)="IMPER",VLOOKUP(VALUE(RIGHT(G442,3)),#REF!,5,FALSE),IF(LEFT(G442,5)="LABOR",VLOOKUP(VALUE(RIGHT(G442,6)),#REF!,6,FALSE))))))))))))))))</f>
        <v>#REF!</v>
      </c>
      <c r="D442" s="74" t="e">
        <f>ROUND(VLOOKUP(A442,#REF!,8,FALSE),2)</f>
        <v>#REF!</v>
      </c>
      <c r="E442" s="74" t="e">
        <f>IF(LEFT(G442,3)="ARQ",VLOOKUP(VALUE(RIGHT(G442,3)),#REF!,9,FALSE),IF(LEFT(G442,3)="SCI",VLOOKUP(VALUE(RIGHT(G442,3)),#REF!,9,FALSE),IF(LEFT(G442,3)="SCE",VLOOKUP(VALUE(RIGHT(G442,3)),#REF!,9,FALSE),IF(LEFT(G442,3)="EST",VLOOKUP(VALUE(RIGHT(G442,3)),#REF!,9,FALSE),IF(LEFT(G442,3)="HID",VLOOKUP(VALUE(RIGHT(G442,3)),#REF!,9,FALSE),IF(LEFT(G442,3)="INC",VLOOKUP(VALUE(RIGHT(G442,3)),#REF!,9,FALSE),IF(LEFT(G442,3)="ELE",VLOOKUP(VALUE(RIGHT(G442,3)),#REF!,9,FALSE),IF(LEFT(G442,3)="CAB",VLOOKUP(VALUE(RIGHT(G442,3)),'ADM-COMP'!B:J,9,FALSE),IF(LEFT(G442,3)="SEG",VLOOKUP(VALUE(RIGHT(G442,3)),#REF!,9,FALSE),IF(LEFT(G442,3)="CLI",VLOOKUP(VALUE(RIGHT(G442,3)),#REF!,9,FALSE),IF(LEFT(G442,4)="IMPL",VLOOKUP(VALUE(RIGHT(G442,3)),#REF!,9,FALSE),IF(LEFT(G442,4)="SPDA",VLOOKUP(VALUE(RIGHT(G442,3)),'SPDA-COMP'!B:J,9,FALSE),IF(LEFT(G442,4)="SDAI",VLOOKUP(VALUE(RIGHT(G442,3)),#REF!,9,FALSE),IF(LEFT(G442,5)="IMPER",VLOOKUP(VALUE(RIGHT(G442,3)),#REF!,9,FALSE),IF(LEFT(G442,5)="LABOR",VLOOKUP(VALUE(RIGHT(G442,6)),#REF!,4,FALSE))))))))))))))))</f>
        <v>#REF!</v>
      </c>
      <c r="F442" s="31" t="e">
        <f t="shared" si="6"/>
        <v>#REF!</v>
      </c>
      <c r="G442" s="152" t="s">
        <v>1344</v>
      </c>
      <c r="H442" s="61"/>
    </row>
    <row r="443" spans="1:8" s="62" customFormat="1">
      <c r="A443" s="37" t="s">
        <v>1328</v>
      </c>
      <c r="B443" s="29" t="e">
        <f>IF(LEFT(G443,3)="ARQ",VLOOKUP(VALUE(RIGHT(G443,3)),#REF!,4,FALSE),IF(LEFT(G443,3)="SCI",VLOOKUP(VALUE(RIGHT(G443,3)),#REF!,4,FALSE),IF(LEFT(G443,3)="SCE",VLOOKUP(VALUE(RIGHT(G443,3)),#REF!,4,FALSE),IF(LEFT(G443,3)="EST",VLOOKUP(VALUE(RIGHT(G443,3)),#REF!,4,FALSE),IF(LEFT(G443,3)="HID",VLOOKUP(VALUE(RIGHT(G443,3)),#REF!,4,FALSE),IF(LEFT(G443,3)="INC",VLOOKUP(VALUE(RIGHT(G443,3)),#REF!,4,FALSE),IF(LEFT(G443,3)="ELE",VLOOKUP(VALUE(RIGHT(G443,3)),#REF!,4,FALSE),IF(LEFT(G443,3)="CAB",VLOOKUP(VALUE(RIGHT(G443,3)),'ADM-COMP'!B:J,4,FALSE),IF(LEFT(G443,3)="SEG",VLOOKUP(VALUE(RIGHT(G443,3)),#REF!,4,FALSE),IF(LEFT(G443,3)="CLI",VLOOKUP(VALUE(RIGHT(G443,3)),#REF!,4,FALSE),IF(LEFT(G443,4)="IMPL",VLOOKUP(VALUE(RIGHT(G443,3)),#REF!,4,FALSE),IF(LEFT(G443,4)="SPDA",VLOOKUP(VALUE(RIGHT(G443,3)),'SPDA-COMP'!B:J,4,FALSE),IF(LEFT(G443,4)="SDAI",VLOOKUP(VALUE(RIGHT(G443,3)),#REF!,4,FALSE),IF(LEFT(G443,5)="IMPER",VLOOKUP(VALUE(RIGHT(G443,3)),#REF!,4,FALSE),IF(LEFT(G443,5)="LABOR",VLOOKUP(VALUE(RIGHT(G443,6)),#REF!,5,FALSE))))))))))))))))</f>
        <v>#REF!</v>
      </c>
      <c r="C443" s="30" t="e">
        <f>IF(LEFT(G443,3)="ARQ",VLOOKUP(VALUE(RIGHT(G443,3)),#REF!,5,FALSE),IF(LEFT(G443,3)="SCI",VLOOKUP(VALUE(RIGHT(G443,3)),#REF!,5,FALSE),IF(LEFT(G443,3)="SCE",VLOOKUP(VALUE(RIGHT(G443,3)),#REF!,5,FALSE),IF(LEFT(G443,3)="EST",VLOOKUP(VALUE(RIGHT(G443,3)),#REF!,5,FALSE),IF(LEFT(G443,3)="HID",VLOOKUP(VALUE(RIGHT(G443,3)),#REF!,5,FALSE),IF(LEFT(G443,3)="INC",VLOOKUP(VALUE(RIGHT(G443,3)),#REF!,5,FALSE),IF(LEFT(G443,3)="ELE",VLOOKUP(VALUE(RIGHT(G443,3)),#REF!,5,FALSE),IF(LEFT(G443,3)="CAB",VLOOKUP(VALUE(RIGHT(G443,3)),'ADM-COMP'!B:J,5,FALSE),IF(LEFT(G443,3)="SEG",VLOOKUP(VALUE(RIGHT(G443,3)),#REF!,5,FALSE),IF(LEFT(G443,3)="CLI",VLOOKUP(VALUE(RIGHT(G443,3)),#REF!,5,FALSE),IF(LEFT(G443,4)="IMPL",VLOOKUP(VALUE(RIGHT(G443,3)),#REF!,5,FALSE),IF(LEFT(G443,4)="SPDA",VLOOKUP(VALUE(RIGHT(G443,3)),'SPDA-COMP'!B:J,5,FALSE),IF(LEFT(G443,4)="SDAI",VLOOKUP(VALUE(RIGHT(G443,3)),#REF!,5,FALSE),IF(LEFT(G443,5)="IMPER",VLOOKUP(VALUE(RIGHT(G443,3)),#REF!,5,FALSE),IF(LEFT(G443,5)="LABOR",VLOOKUP(VALUE(RIGHT(G443,6)),#REF!,6,FALSE))))))))))))))))</f>
        <v>#REF!</v>
      </c>
      <c r="D443" s="74" t="e">
        <f>ROUND(VLOOKUP(A443,#REF!,8,FALSE),2)</f>
        <v>#REF!</v>
      </c>
      <c r="E443" s="74" t="e">
        <f>IF(LEFT(G443,3)="ARQ",VLOOKUP(VALUE(RIGHT(G443,3)),#REF!,9,FALSE),IF(LEFT(G443,3)="SCI",VLOOKUP(VALUE(RIGHT(G443,3)),#REF!,9,FALSE),IF(LEFT(G443,3)="SCE",VLOOKUP(VALUE(RIGHT(G443,3)),#REF!,9,FALSE),IF(LEFT(G443,3)="EST",VLOOKUP(VALUE(RIGHT(G443,3)),#REF!,9,FALSE),IF(LEFT(G443,3)="HID",VLOOKUP(VALUE(RIGHT(G443,3)),#REF!,9,FALSE),IF(LEFT(G443,3)="INC",VLOOKUP(VALUE(RIGHT(G443,3)),#REF!,9,FALSE),IF(LEFT(G443,3)="ELE",VLOOKUP(VALUE(RIGHT(G443,3)),#REF!,9,FALSE),IF(LEFT(G443,3)="CAB",VLOOKUP(VALUE(RIGHT(G443,3)),'ADM-COMP'!B:J,9,FALSE),IF(LEFT(G443,3)="SEG",VLOOKUP(VALUE(RIGHT(G443,3)),#REF!,9,FALSE),IF(LEFT(G443,3)="CLI",VLOOKUP(VALUE(RIGHT(G443,3)),#REF!,9,FALSE),IF(LEFT(G443,4)="IMPL",VLOOKUP(VALUE(RIGHT(G443,3)),#REF!,9,FALSE),IF(LEFT(G443,4)="SPDA",VLOOKUP(VALUE(RIGHT(G443,3)),'SPDA-COMP'!B:J,9,FALSE),IF(LEFT(G443,4)="SDAI",VLOOKUP(VALUE(RIGHT(G443,3)),#REF!,9,FALSE),IF(LEFT(G443,5)="IMPER",VLOOKUP(VALUE(RIGHT(G443,3)),#REF!,9,FALSE),IF(LEFT(G443,5)="LABOR",VLOOKUP(VALUE(RIGHT(G443,6)),#REF!,4,FALSE))))))))))))))))</f>
        <v>#REF!</v>
      </c>
      <c r="F443" s="31" t="e">
        <f t="shared" si="6"/>
        <v>#REF!</v>
      </c>
      <c r="G443" s="152" t="s">
        <v>1329</v>
      </c>
      <c r="H443" s="61"/>
    </row>
    <row r="444" spans="1:8" s="62" customFormat="1" ht="25.5">
      <c r="A444" s="37" t="s">
        <v>361</v>
      </c>
      <c r="B444" s="29" t="e">
        <f>IF(LEFT(G444,3)="ARQ",VLOOKUP(VALUE(RIGHT(G444,3)),#REF!,4,FALSE),IF(LEFT(G444,3)="SCI",VLOOKUP(VALUE(RIGHT(G444,3)),#REF!,4,FALSE),IF(LEFT(G444,3)="SCE",VLOOKUP(VALUE(RIGHT(G444,3)),#REF!,4,FALSE),IF(LEFT(G444,3)="EST",VLOOKUP(VALUE(RIGHT(G444,3)),#REF!,4,FALSE),IF(LEFT(G444,3)="HID",VLOOKUP(VALUE(RIGHT(G444,3)),#REF!,4,FALSE),IF(LEFT(G444,3)="INC",VLOOKUP(VALUE(RIGHT(G444,3)),#REF!,4,FALSE),IF(LEFT(G444,3)="ELE",VLOOKUP(VALUE(RIGHT(G444,3)),#REF!,4,FALSE),IF(LEFT(G444,3)="CAB",VLOOKUP(VALUE(RIGHT(G444,3)),'ADM-COMP'!B:J,4,FALSE),IF(LEFT(G444,3)="SEG",VLOOKUP(VALUE(RIGHT(G444,3)),#REF!,4,FALSE),IF(LEFT(G444,3)="CLI",VLOOKUP(VALUE(RIGHT(G444,3)),#REF!,4,FALSE),IF(LEFT(G444,4)="IMPL",VLOOKUP(VALUE(RIGHT(G444,3)),#REF!,4,FALSE),IF(LEFT(G444,4)="SPDA",VLOOKUP(VALUE(RIGHT(G444,3)),'SPDA-COMP'!B:J,4,FALSE),IF(LEFT(G444,4)="SDAI",VLOOKUP(VALUE(RIGHT(G444,3)),#REF!,4,FALSE),IF(LEFT(G444,5)="IMPER",VLOOKUP(VALUE(RIGHT(G444,3)),#REF!,4,FALSE),IF(LEFT(G444,5)="LABOR",VLOOKUP(VALUE(RIGHT(G444,6)),#REF!,5,FALSE))))))))))))))))</f>
        <v>#REF!</v>
      </c>
      <c r="C444" s="30" t="e">
        <f>IF(LEFT(G444,3)="ARQ",VLOOKUP(VALUE(RIGHT(G444,3)),#REF!,5,FALSE),IF(LEFT(G444,3)="INS",VLOOKUP(VALUE(RIGHT(G444,3)),#REF!,5,FALSE),IF(LEFT(G444,3)="SCE",VLOOKUP(VALUE(RIGHT(G444,3)),#REF!,5,FALSE),IF(LEFT(G444,3)="EST",VLOOKUP(VALUE(RIGHT(G444,3)),#REF!,5,FALSE),IF(LEFT(G444,3)="HID",VLOOKUP(VALUE(RIGHT(G444,3)),#REF!,5,FALSE),IF(LEFT(G444,3)="INC",VLOOKUP(VALUE(RIGHT(G444,3)),#REF!,5,FALSE),IF(LEFT(G444,3)="ELE",VLOOKUP(VALUE(RIGHT(G444,3)),#REF!,5,FALSE),IF(LEFT(G444,3)="CAB",VLOOKUP(VALUE(RIGHT(G444,3)),'ADM-COMP'!B:J,5,FALSE),IF(LEFT(G444,3)="SEG",VLOOKUP(VALUE(RIGHT(G444,3)),#REF!,5,FALSE),IF(LEFT(G444,3)="CLI",VLOOKUP(VALUE(RIGHT(G444,3)),#REF!,5,FALSE),IF(LEFT(G444,4)="IMPL",VLOOKUP(VALUE(RIGHT(G444,3)),#REF!,5,FALSE),IF(LEFT(G444,4)="SPDA",VLOOKUP(VALUE(RIGHT(G444,3)),'SPDA-COMP'!B:J,5,FALSE),IF(LEFT(G444,4)="SDAI",VLOOKUP(VALUE(RIGHT(G444,3)),#REF!,5,FALSE),IF(LEFT(G444,5)="IMPER",VLOOKUP(VALUE(RIGHT(G444,3)),#REF!,5,FALSE),IF(LEFT(G444,5)="LABOR",VLOOKUP(VALUE(RIGHT(G444,6)),#REF!,6,FALSE))))))))))))))))</f>
        <v>#REF!</v>
      </c>
      <c r="D444" s="74" t="e">
        <f>ROUND(VLOOKUP(A444,#REF!,8,FALSE),2)</f>
        <v>#REF!</v>
      </c>
      <c r="E444" s="74" t="e">
        <f>IF(LEFT(G444,3)="ARQ",VLOOKUP(VALUE(RIGHT(G444,3)),#REF!,9,FALSE),IF(LEFT(G444,3)="INS",VLOOKUP(VALUE(RIGHT(G444,3)),#REF!,9,FALSE),IF(LEFT(G444,3)="SCE",VLOOKUP(VALUE(RIGHT(G444,3)),#REF!,9,FALSE),IF(LEFT(G444,3)="EST",VLOOKUP(VALUE(RIGHT(G444,3)),#REF!,9,FALSE),IF(LEFT(G444,3)="HID",VLOOKUP(VALUE(RIGHT(G444,3)),#REF!,9,FALSE),IF(LEFT(G444,3)="INC",VLOOKUP(VALUE(RIGHT(G444,3)),#REF!,9,FALSE),IF(LEFT(G444,3)="ELE",VLOOKUP(VALUE(RIGHT(G444,3)),#REF!,9,FALSE),IF(LEFT(G444,3)="CAB",VLOOKUP(VALUE(RIGHT(G444,3)),'ADM-COMP'!B:J,9,FALSE),IF(LEFT(G444,3)="SEG",VLOOKUP(VALUE(RIGHT(G444,3)),#REF!,9,FALSE),IF(LEFT(G444,3)="CLI",VLOOKUP(VALUE(RIGHT(G444,3)),#REF!,9,FALSE),IF(LEFT(G444,4)="IMPL",VLOOKUP(VALUE(RIGHT(G444,3)),#REF!,9,FALSE),IF(LEFT(G444,4)="SPDA",VLOOKUP(VALUE(RIGHT(G444,3)),'SPDA-COMP'!B:J,9,FALSE),IF(LEFT(G444,4)="SDAI",VLOOKUP(VALUE(RIGHT(G444,3)),#REF!,9,FALSE),IF(LEFT(G444,5)="IMPER",VLOOKUP(VALUE(RIGHT(G444,3)),#REF!,9,FALSE),IF(LEFT(G444,5)="LABOR",VLOOKUP(VALUE(RIGHT(G444,6)),#REF!,4,FALSE))))))))))))))))</f>
        <v>#REF!</v>
      </c>
      <c r="F444" s="31" t="e">
        <f t="shared" si="6"/>
        <v>#REF!</v>
      </c>
      <c r="G444" s="152" t="s">
        <v>1259</v>
      </c>
      <c r="H444" s="61"/>
    </row>
    <row r="445" spans="1:8" s="62" customFormat="1">
      <c r="A445" s="37" t="s">
        <v>543</v>
      </c>
      <c r="B445" s="29" t="e">
        <f>IF(LEFT(G445,3)="ARQ",VLOOKUP(VALUE(RIGHT(G445,3)),#REF!,4,FALSE),IF(LEFT(G445,3)="SCI",VLOOKUP(VALUE(RIGHT(G445,3)),#REF!,4,FALSE),IF(LEFT(G445,3)="SCE",VLOOKUP(VALUE(RIGHT(G445,3)),#REF!,4,FALSE),IF(LEFT(G445,3)="EST",VLOOKUP(VALUE(RIGHT(G445,3)),#REF!,4,FALSE),IF(LEFT(G445,3)="HID",VLOOKUP(VALUE(RIGHT(G445,3)),#REF!,4,FALSE),IF(LEFT(G445,3)="INC",VLOOKUP(VALUE(RIGHT(G445,3)),#REF!,4,FALSE),IF(LEFT(G445,3)="ELE",VLOOKUP(VALUE(RIGHT(G445,3)),#REF!,4,FALSE),IF(LEFT(G445,3)="CAB",VLOOKUP(VALUE(RIGHT(G445,3)),'ADM-COMP'!B:J,4,FALSE),IF(LEFT(G445,3)="SEG",VLOOKUP(VALUE(RIGHT(G445,3)),#REF!,4,FALSE),IF(LEFT(G445,3)="CLI",VLOOKUP(VALUE(RIGHT(G445,3)),#REF!,4,FALSE),IF(LEFT(G445,4)="IMPL",VLOOKUP(VALUE(RIGHT(G445,3)),#REF!,4,FALSE),IF(LEFT(G445,4)="SPDA",VLOOKUP(VALUE(RIGHT(G445,3)),'SPDA-COMP'!B:J,4,FALSE),IF(LEFT(G445,4)="SDAI",VLOOKUP(VALUE(RIGHT(G445,3)),#REF!,4,FALSE),IF(LEFT(G445,5)="IMPER",VLOOKUP(VALUE(RIGHT(G445,3)),#REF!,4,FALSE),IF(LEFT(G445,5)="LABOR",VLOOKUP(VALUE(RIGHT(G445,6)),#REF!,5,FALSE))))))))))))))))</f>
        <v>#REF!</v>
      </c>
      <c r="C445" s="30" t="e">
        <f>IF(LEFT(G445,3)="ARQ",VLOOKUP(VALUE(RIGHT(G445,3)),#REF!,5,FALSE),IF(LEFT(G445,3)="SCI",VLOOKUP(VALUE(RIGHT(G445,3)),#REF!,5,FALSE),IF(LEFT(G445,3)="SCE",VLOOKUP(VALUE(RIGHT(G445,3)),#REF!,5,FALSE),IF(LEFT(G445,3)="EST",VLOOKUP(VALUE(RIGHT(G445,3)),#REF!,5,FALSE),IF(LEFT(G445,3)="HID",VLOOKUP(VALUE(RIGHT(G445,3)),#REF!,5,FALSE),IF(LEFT(G445,3)="INC",VLOOKUP(VALUE(RIGHT(G445,3)),#REF!,5,FALSE),IF(LEFT(G445,3)="ELE",VLOOKUP(VALUE(RIGHT(G445,3)),#REF!,5,FALSE),IF(LEFT(G445,3)="CAB",VLOOKUP(VALUE(RIGHT(G445,3)),'ADM-COMP'!B:J,5,FALSE),IF(LEFT(G445,3)="SEG",VLOOKUP(VALUE(RIGHT(G445,3)),#REF!,5,FALSE),IF(LEFT(G445,3)="CLI",VLOOKUP(VALUE(RIGHT(G445,3)),#REF!,5,FALSE),IF(LEFT(G445,4)="IMPL",VLOOKUP(VALUE(RIGHT(G445,3)),#REF!,5,FALSE),IF(LEFT(G445,4)="SPDA",VLOOKUP(VALUE(RIGHT(G445,3)),'SPDA-COMP'!B:J,5,FALSE),IF(LEFT(G445,4)="SDAI",VLOOKUP(VALUE(RIGHT(G445,3)),#REF!,5,FALSE),IF(LEFT(G445,5)="IMPER",VLOOKUP(VALUE(RIGHT(G445,3)),#REF!,5,FALSE),IF(LEFT(G445,5)="LABOR",VLOOKUP(VALUE(RIGHT(G445,6)),#REF!,6,FALSE))))))))))))))))</f>
        <v>#REF!</v>
      </c>
      <c r="D445" s="74" t="e">
        <f>ROUND(VLOOKUP(A445,#REF!,8,FALSE),2)</f>
        <v>#REF!</v>
      </c>
      <c r="E445" s="74" t="e">
        <f>IF(LEFT(G445,3)="ARQ",VLOOKUP(VALUE(RIGHT(G445,3)),#REF!,9,FALSE),IF(LEFT(G445,3)="SCI",VLOOKUP(VALUE(RIGHT(G445,3)),#REF!,9,FALSE),IF(LEFT(G445,3)="SCE",VLOOKUP(VALUE(RIGHT(G445,3)),#REF!,9,FALSE),IF(LEFT(G445,3)="EST",VLOOKUP(VALUE(RIGHT(G445,3)),#REF!,9,FALSE),IF(LEFT(G445,3)="HID",VLOOKUP(VALUE(RIGHT(G445,3)),#REF!,9,FALSE),IF(LEFT(G445,3)="INC",VLOOKUP(VALUE(RIGHT(G445,3)),#REF!,9,FALSE),IF(LEFT(G445,3)="ELE",VLOOKUP(VALUE(RIGHT(G445,3)),#REF!,9,FALSE),IF(LEFT(G445,3)="CAB",VLOOKUP(VALUE(RIGHT(G445,3)),'ADM-COMP'!B:J,9,FALSE),IF(LEFT(G445,3)="SEG",VLOOKUP(VALUE(RIGHT(G445,3)),#REF!,9,FALSE),IF(LEFT(G445,3)="CLI",VLOOKUP(VALUE(RIGHT(G445,3)),#REF!,9,FALSE),IF(LEFT(G445,4)="IMPL",VLOOKUP(VALUE(RIGHT(G445,3)),#REF!,9,FALSE),IF(LEFT(G445,4)="SPDA",VLOOKUP(VALUE(RIGHT(G445,3)),'SPDA-COMP'!B:J,9,FALSE),IF(LEFT(G445,4)="SDAI",VLOOKUP(VALUE(RIGHT(G445,3)),#REF!,9,FALSE),IF(LEFT(G445,5)="IMPER",VLOOKUP(VALUE(RIGHT(G445,3)),#REF!,9,FALSE),IF(LEFT(G445,5)="LABOR",VLOOKUP(VALUE(RIGHT(G445,6)),#REF!,4,FALSE))))))))))))))))</f>
        <v>#REF!</v>
      </c>
      <c r="F445" s="31" t="e">
        <f t="shared" si="6"/>
        <v>#REF!</v>
      </c>
      <c r="G445" s="152" t="s">
        <v>554</v>
      </c>
      <c r="H445" s="61"/>
    </row>
    <row r="446" spans="1:8" s="62" customFormat="1">
      <c r="A446" s="85" t="s">
        <v>926</v>
      </c>
      <c r="B446" s="29" t="e">
        <f>IF(LEFT(G446,3)="ARQ",VLOOKUP(VALUE(RIGHT(G446,3)),#REF!,4,FALSE),IF(LEFT(G446,3)="SCI",VLOOKUP(VALUE(RIGHT(G446,3)),#REF!,4,FALSE),IF(LEFT(G446,3)="SCE",VLOOKUP(VALUE(RIGHT(G446,3)),#REF!,4,FALSE),IF(LEFT(G446,3)="EST",VLOOKUP(VALUE(RIGHT(G446,3)),#REF!,4,FALSE),IF(LEFT(G446,3)="HID",VLOOKUP(VALUE(RIGHT(G446,3)),#REF!,4,FALSE),IF(LEFT(G446,3)="INC",VLOOKUP(VALUE(RIGHT(G446,3)),#REF!,4,FALSE),IF(LEFT(G446,3)="ELE",VLOOKUP(VALUE(RIGHT(G446,3)),#REF!,4,FALSE),IF(LEFT(G446,3)="CAB",VLOOKUP(VALUE(RIGHT(G446,3)),'ADM-COMP'!B:J,4,FALSE),IF(LEFT(G446,3)="SEG",VLOOKUP(VALUE(RIGHT(G446,3)),#REF!,4,FALSE),IF(LEFT(G446,3)="CLI",VLOOKUP(VALUE(RIGHT(G446,3)),#REF!,4,FALSE),IF(LEFT(G446,4)="IMPL",VLOOKUP(VALUE(RIGHT(G446,3)),#REF!,4,FALSE),IF(LEFT(G446,4)="SPDA",VLOOKUP(VALUE(RIGHT(G446,3)),'SPDA-COMP'!B:J,4,FALSE),IF(LEFT(G446,4)="SDAI",VLOOKUP(VALUE(RIGHT(G446,3)),#REF!,4,FALSE),IF(LEFT(G446,5)="IMPER",VLOOKUP(VALUE(RIGHT(G446,3)),#REF!,4,FALSE),IF(LEFT(G446,5)="LABOR",VLOOKUP(VALUE(RIGHT(G446,6)),#REF!,5,FALSE))))))))))))))))</f>
        <v>#REF!</v>
      </c>
      <c r="C446" s="30" t="e">
        <f>IF(LEFT(G446,3)="ARQ",VLOOKUP(VALUE(RIGHT(G446,3)),#REF!,5,FALSE),IF(LEFT(G446,3)="SCI",VLOOKUP(VALUE(RIGHT(G446,3)),#REF!,5,FALSE),IF(LEFT(G446,3)="SCE",VLOOKUP(VALUE(RIGHT(G446,3)),#REF!,5,FALSE),IF(LEFT(G446,3)="EST",VLOOKUP(VALUE(RIGHT(G446,3)),#REF!,5,FALSE),IF(LEFT(G446,3)="HID",VLOOKUP(VALUE(RIGHT(G446,3)),#REF!,5,FALSE),IF(LEFT(G446,3)="INC",VLOOKUP(VALUE(RIGHT(G446,3)),#REF!,5,FALSE),IF(LEFT(G446,3)="ELE",VLOOKUP(VALUE(RIGHT(G446,3)),#REF!,5,FALSE),IF(LEFT(G446,3)="CAB",VLOOKUP(VALUE(RIGHT(G446,3)),'ADM-COMP'!B:J,5,FALSE),IF(LEFT(G446,3)="SEG",VLOOKUP(VALUE(RIGHT(G446,3)),#REF!,5,FALSE),IF(LEFT(G446,3)="CLI",VLOOKUP(VALUE(RIGHT(G446,3)),#REF!,5,FALSE),IF(LEFT(G446,4)="IMPL",VLOOKUP(VALUE(RIGHT(G446,3)),#REF!,5,FALSE),IF(LEFT(G446,4)="SPDA",VLOOKUP(VALUE(RIGHT(G446,3)),'SPDA-COMP'!B:J,5,FALSE),IF(LEFT(G446,4)="SDAI",VLOOKUP(VALUE(RIGHT(G446,3)),#REF!,5,FALSE),IF(LEFT(G446,5)="IMPER",VLOOKUP(VALUE(RIGHT(G446,3)),#REF!,5,FALSE),IF(LEFT(G446,5)="LABOR",VLOOKUP(VALUE(RIGHT(G446,6)),#REF!,6,FALSE))))))))))))))))</f>
        <v>#REF!</v>
      </c>
      <c r="D446" s="74" t="e">
        <f>ROUND(VLOOKUP(A446,#REF!,8,FALSE),2)</f>
        <v>#REF!</v>
      </c>
      <c r="E446" s="74" t="e">
        <f>IF(LEFT(G446,3)="ARQ",VLOOKUP(VALUE(RIGHT(G446,3)),#REF!,9,FALSE),IF(LEFT(G446,3)="SCI",VLOOKUP(VALUE(RIGHT(G446,3)),#REF!,9,FALSE),IF(LEFT(G446,3)="SCE",VLOOKUP(VALUE(RIGHT(G446,3)),#REF!,9,FALSE),IF(LEFT(G446,3)="EST",VLOOKUP(VALUE(RIGHT(G446,3)),#REF!,9,FALSE),IF(LEFT(G446,3)="HID",VLOOKUP(VALUE(RIGHT(G446,3)),#REF!,9,FALSE),IF(LEFT(G446,3)="INC",VLOOKUP(VALUE(RIGHT(G446,3)),#REF!,9,FALSE),IF(LEFT(G446,3)="ELE",VLOOKUP(VALUE(RIGHT(G446,3)),#REF!,9,FALSE),IF(LEFT(G446,3)="CAB",VLOOKUP(VALUE(RIGHT(G446,3)),'ADM-COMP'!B:J,9,FALSE),IF(LEFT(G446,3)="SEG",VLOOKUP(VALUE(RIGHT(G446,3)),#REF!,9,FALSE),IF(LEFT(G446,3)="CLI",VLOOKUP(VALUE(RIGHT(G446,3)),#REF!,9,FALSE),IF(LEFT(G446,4)="IMPL",VLOOKUP(VALUE(RIGHT(G446,3)),#REF!,9,FALSE),IF(LEFT(G446,4)="SPDA",VLOOKUP(VALUE(RIGHT(G446,3)),'SPDA-COMP'!B:J,9,FALSE),IF(LEFT(G446,4)="SDAI",VLOOKUP(VALUE(RIGHT(G446,3)),#REF!,9,FALSE),IF(LEFT(G446,5)="IMPER",VLOOKUP(VALUE(RIGHT(G446,3)),#REF!,9,FALSE),IF(LEFT(G446,5)="LABOR",VLOOKUP(VALUE(RIGHT(G446,6)),#REF!,4,FALSE))))))))))))))))</f>
        <v>#REF!</v>
      </c>
      <c r="F446" s="31" t="e">
        <f t="shared" si="6"/>
        <v>#REF!</v>
      </c>
      <c r="G446" s="84" t="s">
        <v>994</v>
      </c>
      <c r="H446" s="61"/>
    </row>
    <row r="447" spans="1:8" s="62" customFormat="1" ht="25.5">
      <c r="A447" s="37" t="s">
        <v>1228</v>
      </c>
      <c r="B447" s="29" t="e">
        <f>IF(LEFT(G447,3)="ARQ",VLOOKUP(VALUE(RIGHT(G447,3)),#REF!,4,FALSE),IF(LEFT(G447,3)="SCI",VLOOKUP(VALUE(RIGHT(G447,3)),#REF!,4,FALSE),IF(LEFT(G447,3)="SCE",VLOOKUP(VALUE(RIGHT(G447,3)),#REF!,4,FALSE),IF(LEFT(G447,3)="EST",VLOOKUP(VALUE(RIGHT(G447,3)),#REF!,4,FALSE),IF(LEFT(G447,3)="HID",VLOOKUP(VALUE(RIGHT(G447,3)),#REF!,4,FALSE),IF(LEFT(G447,3)="INC",VLOOKUP(VALUE(RIGHT(G447,3)),#REF!,4,FALSE),IF(LEFT(G447,3)="ELE",VLOOKUP(VALUE(RIGHT(G447,3)),#REF!,4,FALSE),IF(LEFT(G447,3)="CAB",VLOOKUP(VALUE(RIGHT(G447,3)),'ADM-COMP'!B:J,4,FALSE),IF(LEFT(G447,3)="SEG",VLOOKUP(VALUE(RIGHT(G447,3)),#REF!,4,FALSE),IF(LEFT(G447,3)="CLI",VLOOKUP(VALUE(RIGHT(G447,3)),#REF!,4,FALSE),IF(LEFT(G447,4)="IMPL",VLOOKUP(VALUE(RIGHT(G447,3)),#REF!,4,FALSE),IF(LEFT(G447,4)="SPDA",VLOOKUP(VALUE(RIGHT(G447,3)),'SPDA-COMP'!B:J,4,FALSE),IF(LEFT(G447,4)="SDAI",VLOOKUP(VALUE(RIGHT(G447,3)),#REF!,4,FALSE),IF(LEFT(G447,5)="IMPER",VLOOKUP(VALUE(RIGHT(G447,3)),#REF!,4,FALSE),IF(LEFT(G447,5)="LABOR",VLOOKUP(VALUE(RIGHT(G447,6)),#REF!,5,FALSE))))))))))))))))</f>
        <v>#REF!</v>
      </c>
      <c r="C447" s="30" t="e">
        <f>IF(LEFT(G447,3)="ARQ",VLOOKUP(VALUE(RIGHT(G447,3)),#REF!,5,FALSE),IF(LEFT(G447,3)="SCI",VLOOKUP(VALUE(RIGHT(G447,3)),#REF!,5,FALSE),IF(LEFT(G447,3)="SCE",VLOOKUP(VALUE(RIGHT(G447,3)),#REF!,5,FALSE),IF(LEFT(G447,3)="EST",VLOOKUP(VALUE(RIGHT(G447,3)),#REF!,5,FALSE),IF(LEFT(G447,3)="HID",VLOOKUP(VALUE(RIGHT(G447,3)),#REF!,5,FALSE),IF(LEFT(G447,3)="INC",VLOOKUP(VALUE(RIGHT(G447,3)),#REF!,5,FALSE),IF(LEFT(G447,3)="ELE",VLOOKUP(VALUE(RIGHT(G447,3)),#REF!,5,FALSE),IF(LEFT(G447,3)="CAB",VLOOKUP(VALUE(RIGHT(G447,3)),'ADM-COMP'!B:J,5,FALSE),IF(LEFT(G447,3)="SEG",VLOOKUP(VALUE(RIGHT(G447,3)),#REF!,5,FALSE),IF(LEFT(G447,3)="CLI",VLOOKUP(VALUE(RIGHT(G447,3)),#REF!,5,FALSE),IF(LEFT(G447,4)="IMPL",VLOOKUP(VALUE(RIGHT(G447,3)),#REF!,5,FALSE),IF(LEFT(G447,4)="SPDA",VLOOKUP(VALUE(RIGHT(G447,3)),'SPDA-COMP'!B:J,5,FALSE),IF(LEFT(G447,4)="SDAI",VLOOKUP(VALUE(RIGHT(G447,3)),#REF!,5,FALSE),IF(LEFT(G447,5)="IMPER",VLOOKUP(VALUE(RIGHT(G447,3)),#REF!,5,FALSE),IF(LEFT(G447,5)="LABOR",VLOOKUP(VALUE(RIGHT(G447,6)),#REF!,6,FALSE))))))))))))))))</f>
        <v>#REF!</v>
      </c>
      <c r="D447" s="74" t="e">
        <f>ROUND(VLOOKUP(A447,#REF!,8,FALSE),2)</f>
        <v>#REF!</v>
      </c>
      <c r="E447" s="74" t="e">
        <f>IF(LEFT(G447,3)="ARQ",VLOOKUP(VALUE(RIGHT(G447,3)),#REF!,9,FALSE),IF(LEFT(G447,3)="SCI",VLOOKUP(VALUE(RIGHT(G447,3)),#REF!,9,FALSE),IF(LEFT(G447,3)="SCE",VLOOKUP(VALUE(RIGHT(G447,3)),#REF!,9,FALSE),IF(LEFT(G447,3)="EST",VLOOKUP(VALUE(RIGHT(G447,3)),#REF!,9,FALSE),IF(LEFT(G447,3)="HID",VLOOKUP(VALUE(RIGHT(G447,3)),#REF!,9,FALSE),IF(LEFT(G447,3)="INC",VLOOKUP(VALUE(RIGHT(G447,3)),#REF!,9,FALSE),IF(LEFT(G447,3)="ELE",VLOOKUP(VALUE(RIGHT(G447,3)),#REF!,9,FALSE),IF(LEFT(G447,3)="CAB",VLOOKUP(VALUE(RIGHT(G447,3)),'ADM-COMP'!B:J,9,FALSE),IF(LEFT(G447,3)="SEG",VLOOKUP(VALUE(RIGHT(G447,3)),#REF!,9,FALSE),IF(LEFT(G447,3)="CLI",VLOOKUP(VALUE(RIGHT(G447,3)),#REF!,9,FALSE),IF(LEFT(G447,4)="IMPL",VLOOKUP(VALUE(RIGHT(G447,3)),#REF!,9,FALSE),IF(LEFT(G447,4)="SPDA",VLOOKUP(VALUE(RIGHT(G447,3)),'SPDA-COMP'!B:J,9,FALSE),IF(LEFT(G447,4)="SDAI",VLOOKUP(VALUE(RIGHT(G447,3)),#REF!,9,FALSE),IF(LEFT(G447,5)="IMPER",VLOOKUP(VALUE(RIGHT(G447,3)),#REF!,9,FALSE),IF(LEFT(G447,5)="LABOR",VLOOKUP(VALUE(RIGHT(G447,6)),#REF!,4,FALSE))))))))))))))))</f>
        <v>#REF!</v>
      </c>
      <c r="F447" s="31" t="e">
        <f t="shared" si="6"/>
        <v>#REF!</v>
      </c>
      <c r="G447" s="152" t="s">
        <v>1232</v>
      </c>
      <c r="H447" s="61"/>
    </row>
    <row r="448" spans="1:8" s="62" customFormat="1">
      <c r="A448" s="140" t="s">
        <v>1059</v>
      </c>
      <c r="B448" s="86" t="e">
        <f>IF(LEFT(G448,3)="ARQ",VLOOKUP(VALUE(RIGHT(G448,3)),#REF!,4,FALSE),IF(LEFT(G448,3)="SCI",VLOOKUP(VALUE(RIGHT(G448,3)),#REF!,4,FALSE),IF(LEFT(G448,3)="TRP",VLOOKUP(VALUE(RIGHT(G448,3)),#REF!,4,FALSE),IF(LEFT(G448,3)="EST",VLOOKUP(VALUE(RIGHT(G448,3)),#REF!,4,FALSE),IF(LEFT(G448,3)="HID",VLOOKUP(VALUE(RIGHT(G448,3)),#REF!,4,FALSE),IF(LEFT(G448,3)="INC",VLOOKUP(VALUE(RIGHT(G448,3)),#REF!,4,FALSE),IF(LEFT(G448,3)="ELE",VLOOKUP(VALUE(RIGHT(G448,3)),#REF!,4,FALSE),IF(LEFT(G448,3)="CAB",VLOOKUP(VALUE(RIGHT(G448,3)),'ADM-COMP'!B:J,4,FALSE),IF(LEFT(G448,3)="SEG",VLOOKUP(VALUE(RIGHT(G448,3)),#REF!,4,FALSE),IF(LEFT(G448,3)="CLI",VLOOKUP(VALUE(RIGHT(G448,3)),#REF!,4,FALSE),IF(LEFT(G448,4)="IMPL",VLOOKUP(VALUE(RIGHT(G448,3)),#REF!,4,FALSE),IF(LEFT(G448,4)="SPDA",VLOOKUP(VALUE(RIGHT(G448,3)),'SPDA-COMP'!B:J,4,FALSE),IF(LEFT(G448,4)="SDAI",VLOOKUP(VALUE(RIGHT(G448,3)),#REF!,4,FALSE),IF(LEFT(G448,5)="IMPER",VLOOKUP(VALUE(RIGHT(G448,3)),#REF!,4,FALSE),IF(LEFT(G448,5)="LABOR",VLOOKUP(VALUE(RIGHT(G448,6)),#REF!,5,FALSE))))))))))))))))</f>
        <v>#REF!</v>
      </c>
      <c r="C448" s="128" t="e">
        <f>IF(LEFT(G448,3)="ARQ",VLOOKUP(VALUE(RIGHT(G448,3)),#REF!,5,FALSE),IF(LEFT(G448,3)="SCI",VLOOKUP(VALUE(RIGHT(G448,3)),#REF!,5,FALSE),IF(LEFT(G448,3)="TRP",VLOOKUP(VALUE(RIGHT(G448,3)),#REF!,5,FALSE),IF(LEFT(G448,3)="EST",VLOOKUP(VALUE(RIGHT(G448,3)),#REF!,5,FALSE),IF(LEFT(G448,3)="HID",VLOOKUP(VALUE(RIGHT(G448,3)),#REF!,5,FALSE),IF(LEFT(G448,3)="INC",VLOOKUP(VALUE(RIGHT(G448,3)),#REF!,5,FALSE),IF(LEFT(G448,3)="ELE",VLOOKUP(VALUE(RIGHT(G448,3)),#REF!,5,FALSE),IF(LEFT(G448,3)="CAB",VLOOKUP(VALUE(RIGHT(G448,3)),'ADM-COMP'!B:J,5,FALSE),IF(LEFT(G448,3)="SEG",VLOOKUP(VALUE(RIGHT(G448,3)),#REF!,5,FALSE),IF(LEFT(G448,3)="CLI",VLOOKUP(VALUE(RIGHT(G448,3)),#REF!,5,FALSE),IF(LEFT(G448,4)="IMPL",VLOOKUP(VALUE(RIGHT(G448,3)),#REF!,5,FALSE),IF(LEFT(G448,4)="SPDA",VLOOKUP(VALUE(RIGHT(G448,3)),'SPDA-COMP'!B:J,5,FALSE),IF(LEFT(G448,4)="SDAI",VLOOKUP(VALUE(RIGHT(G448,3)),#REF!,5,FALSE),IF(LEFT(G448,5)="IMPER",VLOOKUP(VALUE(RIGHT(G448,3)),#REF!,5,FALSE),IF(LEFT(G448,5)="LABOR",VLOOKUP(VALUE(RIGHT(G448,6)),#REF!,6,FALSE))))))))))))))))</f>
        <v>#REF!</v>
      </c>
      <c r="D448" s="74" t="e">
        <f>ROUND(VLOOKUP(A448,#REF!,8,FALSE),2)</f>
        <v>#REF!</v>
      </c>
      <c r="E448" s="75" t="e">
        <f>IF(LEFT(G448,3)="ARQ",VLOOKUP(VALUE(RIGHT(G448,3)),#REF!,9,FALSE),IF(LEFT(G448,3)="SCI",VLOOKUP(VALUE(RIGHT(G448,3)),#REF!,9,FALSE),IF(LEFT(G448,3)="TRP",VLOOKUP(VALUE(RIGHT(G448,3)),#REF!,9,FALSE),IF(LEFT(G448,3)="EST",VLOOKUP(VALUE(RIGHT(G448,3)),#REF!,9,FALSE),IF(LEFT(G448,3)="HID",VLOOKUP(VALUE(RIGHT(G448,3)),#REF!,9,FALSE),IF(LEFT(G448,3)="INC",VLOOKUP(VALUE(RIGHT(G448,3)),#REF!,9,FALSE),IF(LEFT(G448,3)="ELE",VLOOKUP(VALUE(RIGHT(G448,3)),#REF!,9,FALSE),IF(LEFT(G448,3)="CAB",VLOOKUP(VALUE(RIGHT(G448,3)),'ADM-COMP'!B:J,9,FALSE),IF(LEFT(G448,3)="SEG",VLOOKUP(VALUE(RIGHT(G448,3)),#REF!,9,FALSE),IF(LEFT(G448,3)="CLI",VLOOKUP(VALUE(RIGHT(G448,3)),#REF!,9,FALSE),IF(LEFT(G448,4)="IMPL",VLOOKUP(VALUE(RIGHT(G448,3)),#REF!,9,FALSE),IF(LEFT(G448,4)="SPDA",VLOOKUP(VALUE(RIGHT(G448,3)),'SPDA-COMP'!B:J,9,FALSE),IF(LEFT(G448,4)="SDAI",VLOOKUP(VALUE(RIGHT(G448,3)),#REF!,9,FALSE),IF(LEFT(G448,5)="IMPER",VLOOKUP(VALUE(RIGHT(G448,3)),#REF!,9,FALSE),IF(LEFT(G448,5)="LABOR",VLOOKUP(VALUE(RIGHT(G448,6)),#REF!,4,FALSE))))))))))))))))</f>
        <v>#REF!</v>
      </c>
      <c r="F448" s="129" t="e">
        <f t="shared" si="6"/>
        <v>#REF!</v>
      </c>
      <c r="G448" s="152" t="s">
        <v>1088</v>
      </c>
      <c r="H448" s="61"/>
    </row>
    <row r="449" spans="1:8" s="62" customFormat="1">
      <c r="A449" s="37" t="s">
        <v>338</v>
      </c>
      <c r="B449" s="29" t="e">
        <f>IF(LEFT(G449,3)="ARQ",VLOOKUP(VALUE(RIGHT(G449,3)),#REF!,4,FALSE),IF(LEFT(G449,3)="SCI",VLOOKUP(VALUE(RIGHT(G449,3)),#REF!,4,FALSE),IF(LEFT(G449,3)="SCE",VLOOKUP(VALUE(RIGHT(G449,3)),#REF!,4,FALSE),IF(LEFT(G449,3)="EST",VLOOKUP(VALUE(RIGHT(G449,3)),#REF!,4,FALSE),IF(LEFT(G449,3)="HID",VLOOKUP(VALUE(RIGHT(G449,3)),#REF!,4,FALSE),IF(LEFT(G449,3)="INC",VLOOKUP(VALUE(RIGHT(G449,3)),#REF!,4,FALSE),IF(LEFT(G449,3)="ELE",VLOOKUP(VALUE(RIGHT(G449,3)),#REF!,4,FALSE),IF(LEFT(G449,3)="CAB",VLOOKUP(VALUE(RIGHT(G449,3)),'ADM-COMP'!B:J,4,FALSE),IF(LEFT(G449,3)="SEG",VLOOKUP(VALUE(RIGHT(G449,3)),#REF!,4,FALSE),IF(LEFT(G449,3)="CLI",VLOOKUP(VALUE(RIGHT(G449,3)),#REF!,4,FALSE),IF(LEFT(G449,4)="IMPL",VLOOKUP(VALUE(RIGHT(G449,3)),#REF!,4,FALSE),IF(LEFT(G449,4)="SPDA",VLOOKUP(VALUE(RIGHT(G449,3)),'SPDA-COMP'!B:J,4,FALSE),IF(LEFT(G449,4)="SDAI",VLOOKUP(VALUE(RIGHT(G449,3)),#REF!,4,FALSE),IF(LEFT(G449,5)="IMPER",VLOOKUP(VALUE(RIGHT(G449,3)),#REF!,4,FALSE),IF(LEFT(G449,5)="LABOR",VLOOKUP(VALUE(RIGHT(G449,6)),#REF!,5,FALSE))))))))))))))))</f>
        <v>#REF!</v>
      </c>
      <c r="C449" s="30" t="e">
        <f>IF(LEFT(G449,3)="ARQ",VLOOKUP(VALUE(RIGHT(G449,3)),#REF!,5,FALSE),IF(LEFT(G449,3)="SCI",VLOOKUP(VALUE(RIGHT(G449,3)),#REF!,5,FALSE),IF(LEFT(G449,3)="SCE",VLOOKUP(VALUE(RIGHT(G449,3)),#REF!,5,FALSE),IF(LEFT(G449,3)="EST",VLOOKUP(VALUE(RIGHT(G449,3)),#REF!,5,FALSE),IF(LEFT(G449,3)="HID",VLOOKUP(VALUE(RIGHT(G449,3)),#REF!,5,FALSE),IF(LEFT(G449,3)="INC",VLOOKUP(VALUE(RIGHT(G449,3)),#REF!,5,FALSE),IF(LEFT(G449,3)="ELE",VLOOKUP(VALUE(RIGHT(G449,3)),#REF!,5,FALSE),IF(LEFT(G449,3)="CAB",VLOOKUP(VALUE(RIGHT(G449,3)),'ADM-COMP'!B:J,5,FALSE),IF(LEFT(G449,3)="SEG",VLOOKUP(VALUE(RIGHT(G449,3)),#REF!,5,FALSE),IF(LEFT(G449,3)="CLI",VLOOKUP(VALUE(RIGHT(G449,3)),#REF!,5,FALSE),IF(LEFT(G449,4)="IMPL",VLOOKUP(VALUE(RIGHT(G449,3)),#REF!,5,FALSE),IF(LEFT(G449,4)="SPDA",VLOOKUP(VALUE(RIGHT(G449,3)),'SPDA-COMP'!B:J,5,FALSE),IF(LEFT(G449,4)="SDAI",VLOOKUP(VALUE(RIGHT(G449,3)),#REF!,5,FALSE),IF(LEFT(G449,5)="IMPER",VLOOKUP(VALUE(RIGHT(G449,3)),#REF!,5,FALSE),IF(LEFT(G449,5)="LABOR",VLOOKUP(VALUE(RIGHT(G449,6)),#REF!,6,FALSE))))))))))))))))</f>
        <v>#REF!</v>
      </c>
      <c r="D449" s="74" t="e">
        <f>ROUND(VLOOKUP(A449,#REF!,8,FALSE),2)</f>
        <v>#REF!</v>
      </c>
      <c r="E449" s="74" t="e">
        <f>IF(LEFT(G449,3)="ARQ",VLOOKUP(VALUE(RIGHT(G449,3)),#REF!,9,FALSE),IF(LEFT(G449,3)="SCI",VLOOKUP(VALUE(RIGHT(G449,3)),#REF!,9,FALSE),IF(LEFT(G449,3)="SCE",VLOOKUP(VALUE(RIGHT(G449,3)),#REF!,9,FALSE),IF(LEFT(G449,3)="EST",VLOOKUP(VALUE(RIGHT(G449,3)),#REF!,9,FALSE),IF(LEFT(G449,3)="HID",VLOOKUP(VALUE(RIGHT(G449,3)),#REF!,9,FALSE),IF(LEFT(G449,3)="INC",VLOOKUP(VALUE(RIGHT(G449,3)),#REF!,9,FALSE),IF(LEFT(G449,3)="ELE",VLOOKUP(VALUE(RIGHT(G449,3)),#REF!,9,FALSE),IF(LEFT(G449,3)="CAB",VLOOKUP(VALUE(RIGHT(G449,3)),'ADM-COMP'!B:J,9,FALSE),IF(LEFT(G449,3)="SEG",VLOOKUP(VALUE(RIGHT(G449,3)),#REF!,9,FALSE),IF(LEFT(G449,3)="CLI",VLOOKUP(VALUE(RIGHT(G449,3)),#REF!,9,FALSE),IF(LEFT(G449,4)="IMPL",VLOOKUP(VALUE(RIGHT(G449,3)),#REF!,9,FALSE),IF(LEFT(G449,4)="SPDA",VLOOKUP(VALUE(RIGHT(G449,3)),'SPDA-COMP'!B:J,9,FALSE),IF(LEFT(G449,4)="SDAI",VLOOKUP(VALUE(RIGHT(G449,3)),#REF!,9,FALSE),IF(LEFT(G449,5)="IMPER",VLOOKUP(VALUE(RIGHT(G449,3)),#REF!,9,FALSE),IF(LEFT(G449,5)="LABOR",VLOOKUP(VALUE(RIGHT(G449,6)),#REF!,4,FALSE))))))))))))))))</f>
        <v>#REF!</v>
      </c>
      <c r="F449" s="31" t="e">
        <f t="shared" si="6"/>
        <v>#REF!</v>
      </c>
      <c r="G449" s="152" t="s">
        <v>339</v>
      </c>
      <c r="H449" s="61"/>
    </row>
    <row r="450" spans="1:8" s="62" customFormat="1">
      <c r="A450" s="37" t="s">
        <v>1240</v>
      </c>
      <c r="B450" s="29" t="e">
        <f>IF(LEFT(G450,3)="ARQ",VLOOKUP(VALUE(RIGHT(G450,3)),#REF!,4,FALSE),IF(LEFT(G450,3)="SCI",VLOOKUP(VALUE(RIGHT(G450,3)),#REF!,4,FALSE),IF(LEFT(G450,3)="SCE",VLOOKUP(VALUE(RIGHT(G450,3)),#REF!,4,FALSE),IF(LEFT(G450,3)="EST",VLOOKUP(VALUE(RIGHT(G450,3)),#REF!,4,FALSE),IF(LEFT(G450,3)="HID",VLOOKUP(VALUE(RIGHT(G450,3)),#REF!,4,FALSE),IF(LEFT(G450,3)="INC",VLOOKUP(VALUE(RIGHT(G450,3)),#REF!,4,FALSE),IF(LEFT(G450,3)="ELE",VLOOKUP(VALUE(RIGHT(G450,3)),#REF!,4,FALSE),IF(LEFT(G450,3)="CAB",VLOOKUP(VALUE(RIGHT(G450,3)),'ADM-COMP'!B:J,4,FALSE),IF(LEFT(G450,3)="SEG",VLOOKUP(VALUE(RIGHT(G450,3)),#REF!,4,FALSE),IF(LEFT(G450,3)="CLI",VLOOKUP(VALUE(RIGHT(G450,3)),#REF!,4,FALSE),IF(LEFT(G450,4)="IMPL",VLOOKUP(VALUE(RIGHT(G450,3)),#REF!,4,FALSE),IF(LEFT(G450,4)="SPDA",VLOOKUP(VALUE(RIGHT(G450,3)),'SPDA-COMP'!B:J,4,FALSE),IF(LEFT(G450,4)="SDAI",VLOOKUP(VALUE(RIGHT(G450,3)),#REF!,4,FALSE),IF(LEFT(G450,5)="IMPER",VLOOKUP(VALUE(RIGHT(G450,3)),#REF!,4,FALSE),IF(LEFT(G450,5)="LABOR",VLOOKUP(VALUE(RIGHT(G450,6)),#REF!,5,FALSE))))))))))))))))</f>
        <v>#REF!</v>
      </c>
      <c r="C450" s="30" t="e">
        <f>IF(LEFT(G450,3)="ARQ",VLOOKUP(VALUE(RIGHT(G450,3)),#REF!,5,FALSE),IF(LEFT(G450,3)="SCI",VLOOKUP(VALUE(RIGHT(G450,3)),#REF!,5,FALSE),IF(LEFT(G450,3)="SCE",VLOOKUP(VALUE(RIGHT(G450,3)),#REF!,5,FALSE),IF(LEFT(G450,3)="EST",VLOOKUP(VALUE(RIGHT(G450,3)),#REF!,5,FALSE),IF(LEFT(G450,3)="HID",VLOOKUP(VALUE(RIGHT(G450,3)),#REF!,5,FALSE),IF(LEFT(G450,3)="INC",VLOOKUP(VALUE(RIGHT(G450,3)),#REF!,5,FALSE),IF(LEFT(G450,3)="ELE",VLOOKUP(VALUE(RIGHT(G450,3)),#REF!,5,FALSE),IF(LEFT(G450,3)="CAB",VLOOKUP(VALUE(RIGHT(G450,3)),'ADM-COMP'!B:J,5,FALSE),IF(LEFT(G450,3)="SEG",VLOOKUP(VALUE(RIGHT(G450,3)),#REF!,5,FALSE),IF(LEFT(G450,3)="CLI",VLOOKUP(VALUE(RIGHT(G450,3)),#REF!,5,FALSE),IF(LEFT(G450,4)="IMPL",VLOOKUP(VALUE(RIGHT(G450,3)),#REF!,5,FALSE),IF(LEFT(G450,4)="SPDA",VLOOKUP(VALUE(RIGHT(G450,3)),'SPDA-COMP'!B:J,5,FALSE),IF(LEFT(G450,4)="SDAI",VLOOKUP(VALUE(RIGHT(G450,3)),#REF!,5,FALSE),IF(LEFT(G450,5)="IMPER",VLOOKUP(VALUE(RIGHT(G450,3)),#REF!,5,FALSE),IF(LEFT(G450,5)="LABOR",VLOOKUP(VALUE(RIGHT(G450,6)),#REF!,6,FALSE))))))))))))))))</f>
        <v>#REF!</v>
      </c>
      <c r="D450" s="74" t="e">
        <f>ROUND(VLOOKUP(A450,#REF!,8,FALSE),2)</f>
        <v>#REF!</v>
      </c>
      <c r="E450" s="74" t="e">
        <f>IF(LEFT(G450,3)="ARQ",VLOOKUP(VALUE(RIGHT(G450,3)),#REF!,9,FALSE),IF(LEFT(G450,3)="SCI",VLOOKUP(VALUE(RIGHT(G450,3)),#REF!,9,FALSE),IF(LEFT(G450,3)="SCE",VLOOKUP(VALUE(RIGHT(G450,3)),#REF!,9,FALSE),IF(LEFT(G450,3)="EST",VLOOKUP(VALUE(RIGHT(G450,3)),#REF!,9,FALSE),IF(LEFT(G450,3)="HID",VLOOKUP(VALUE(RIGHT(G450,3)),#REF!,9,FALSE),IF(LEFT(G450,3)="INC",VLOOKUP(VALUE(RIGHT(G450,3)),#REF!,9,FALSE),IF(LEFT(G450,3)="ELE",VLOOKUP(VALUE(RIGHT(G450,3)),#REF!,9,FALSE),IF(LEFT(G450,3)="CAB",VLOOKUP(VALUE(RIGHT(G450,3)),'ADM-COMP'!B:J,9,FALSE),IF(LEFT(G450,3)="SEG",VLOOKUP(VALUE(RIGHT(G450,3)),#REF!,9,FALSE),IF(LEFT(G450,3)="CLI",VLOOKUP(VALUE(RIGHT(G450,3)),#REF!,9,FALSE),IF(LEFT(G450,4)="IMPL",VLOOKUP(VALUE(RIGHT(G450,3)),#REF!,9,FALSE),IF(LEFT(G450,4)="SPDA",VLOOKUP(VALUE(RIGHT(G450,3)),'SPDA-COMP'!B:J,9,FALSE),IF(LEFT(G450,4)="SDAI",VLOOKUP(VALUE(RIGHT(G450,3)),#REF!,9,FALSE),IF(LEFT(G450,5)="IMPER",VLOOKUP(VALUE(RIGHT(G450,3)),#REF!,9,FALSE),IF(LEFT(G450,5)="LABOR",VLOOKUP(VALUE(RIGHT(G450,6)),#REF!,4,FALSE))))))))))))))))</f>
        <v>#REF!</v>
      </c>
      <c r="F450" s="31" t="e">
        <f t="shared" si="6"/>
        <v>#REF!</v>
      </c>
      <c r="G450" s="152" t="s">
        <v>1384</v>
      </c>
      <c r="H450" s="61"/>
    </row>
    <row r="451" spans="1:8" s="62" customFormat="1">
      <c r="A451" s="37" t="s">
        <v>350</v>
      </c>
      <c r="B451" s="29" t="e">
        <f>IF(LEFT(G451,3)="ARQ",VLOOKUP(VALUE(RIGHT(G451,3)),#REF!,4,FALSE),IF(LEFT(G451,3)="SCI",VLOOKUP(VALUE(RIGHT(G451,3)),#REF!,4,FALSE),IF(LEFT(G451,3)="SCE",VLOOKUP(VALUE(RIGHT(G451,3)),#REF!,4,FALSE),IF(LEFT(G451,3)="EST",VLOOKUP(VALUE(RIGHT(G451,3)),#REF!,4,FALSE),IF(LEFT(G451,3)="HID",VLOOKUP(VALUE(RIGHT(G451,3)),#REF!,4,FALSE),IF(LEFT(G451,3)="INC",VLOOKUP(VALUE(RIGHT(G451,3)),#REF!,4,FALSE),IF(LEFT(G451,3)="ELE",VLOOKUP(VALUE(RIGHT(G451,3)),#REF!,4,FALSE),IF(LEFT(G451,3)="CAB",VLOOKUP(VALUE(RIGHT(G451,3)),'ADM-COMP'!B:J,4,FALSE),IF(LEFT(G451,3)="SEG",VLOOKUP(VALUE(RIGHT(G451,3)),#REF!,4,FALSE),IF(LEFT(G451,3)="CLI",VLOOKUP(VALUE(RIGHT(G451,3)),#REF!,4,FALSE),IF(LEFT(G451,4)="IMPL",VLOOKUP(VALUE(RIGHT(G451,3)),#REF!,4,FALSE),IF(LEFT(G451,4)="SPDA",VLOOKUP(VALUE(RIGHT(G451,3)),'SPDA-COMP'!B:J,4,FALSE),IF(LEFT(G451,4)="SDAI",VLOOKUP(VALUE(RIGHT(G451,3)),#REF!,4,FALSE),IF(LEFT(G451,5)="IMPER",VLOOKUP(VALUE(RIGHT(G451,3)),#REF!,4,FALSE),IF(LEFT(G451,5)="LABOR",VLOOKUP(VALUE(RIGHT(G451,6)),#REF!,5,FALSE))))))))))))))))</f>
        <v>#REF!</v>
      </c>
      <c r="C451" s="30" t="e">
        <f>IF(LEFT(G451,3)="ARQ",VLOOKUP(VALUE(RIGHT(G451,3)),#REF!,5,FALSE),IF(LEFT(G451,3)="SCI",VLOOKUP(VALUE(RIGHT(G451,3)),#REF!,5,FALSE),IF(LEFT(G451,3)="SCE",VLOOKUP(VALUE(RIGHT(G451,3)),#REF!,5,FALSE),IF(LEFT(G451,3)="EST",VLOOKUP(VALUE(RIGHT(G451,3)),#REF!,5,FALSE),IF(LEFT(G451,3)="HID",VLOOKUP(VALUE(RIGHT(G451,3)),#REF!,5,FALSE),IF(LEFT(G451,3)="INC",VLOOKUP(VALUE(RIGHT(G451,3)),#REF!,5,FALSE),IF(LEFT(G451,3)="ELE",VLOOKUP(VALUE(RIGHT(G451,3)),#REF!,5,FALSE),IF(LEFT(G451,3)="CAB",VLOOKUP(VALUE(RIGHT(G451,3)),'ADM-COMP'!B:J,5,FALSE),IF(LEFT(G451,3)="SEG",VLOOKUP(VALUE(RIGHT(G451,3)),#REF!,5,FALSE),IF(LEFT(G451,3)="CLI",VLOOKUP(VALUE(RIGHT(G451,3)),#REF!,5,FALSE),IF(LEFT(G451,4)="IMPL",VLOOKUP(VALUE(RIGHT(G451,3)),#REF!,5,FALSE),IF(LEFT(G451,4)="SPDA",VLOOKUP(VALUE(RIGHT(G451,3)),'SPDA-COMP'!B:J,5,FALSE),IF(LEFT(G451,4)="SDAI",VLOOKUP(VALUE(RIGHT(G451,3)),#REF!,5,FALSE),IF(LEFT(G451,5)="IMPER",VLOOKUP(VALUE(RIGHT(G451,3)),#REF!,5,FALSE),IF(LEFT(G451,5)="LABOR",VLOOKUP(VALUE(RIGHT(G451,6)),#REF!,6,FALSE))))))))))))))))</f>
        <v>#REF!</v>
      </c>
      <c r="D451" s="74" t="e">
        <f>ROUND(VLOOKUP(A451,#REF!,8,FALSE),2)</f>
        <v>#REF!</v>
      </c>
      <c r="E451" s="74" t="e">
        <f>IF(LEFT(G451,3)="ARQ",VLOOKUP(VALUE(RIGHT(G451,3)),#REF!,9,FALSE),IF(LEFT(G451,3)="SCI",VLOOKUP(VALUE(RIGHT(G451,3)),#REF!,9,FALSE),IF(LEFT(G451,3)="SCE",VLOOKUP(VALUE(RIGHT(G451,3)),#REF!,9,FALSE),IF(LEFT(G451,3)="EST",VLOOKUP(VALUE(RIGHT(G451,3)),#REF!,9,FALSE),IF(LEFT(G451,3)="HID",VLOOKUP(VALUE(RIGHT(G451,3)),#REF!,9,FALSE),IF(LEFT(G451,3)="INC",VLOOKUP(VALUE(RIGHT(G451,3)),#REF!,9,FALSE),IF(LEFT(G451,3)="ELE",VLOOKUP(VALUE(RIGHT(G451,3)),#REF!,9,FALSE),IF(LEFT(G451,3)="CAB",VLOOKUP(VALUE(RIGHT(G451,3)),'ADM-COMP'!B:J,9,FALSE),IF(LEFT(G451,3)="SEG",VLOOKUP(VALUE(RIGHT(G451,3)),#REF!,9,FALSE),IF(LEFT(G451,3)="CLI",VLOOKUP(VALUE(RIGHT(G451,3)),#REF!,9,FALSE),IF(LEFT(G451,4)="IMPL",VLOOKUP(VALUE(RIGHT(G451,3)),#REF!,9,FALSE),IF(LEFT(G451,4)="SPDA",VLOOKUP(VALUE(RIGHT(G451,3)),'SPDA-COMP'!B:J,9,FALSE),IF(LEFT(G451,4)="SDAI",VLOOKUP(VALUE(RIGHT(G451,3)),#REF!,9,FALSE),IF(LEFT(G451,5)="IMPER",VLOOKUP(VALUE(RIGHT(G451,3)),#REF!,9,FALSE),IF(LEFT(G451,5)="LABOR",VLOOKUP(VALUE(RIGHT(G451,6)),#REF!,4,FALSE))))))))))))))))</f>
        <v>#REF!</v>
      </c>
      <c r="F451" s="31" t="e">
        <f t="shared" si="6"/>
        <v>#REF!</v>
      </c>
      <c r="G451" s="152" t="s">
        <v>351</v>
      </c>
      <c r="H451" s="61"/>
    </row>
    <row r="452" spans="1:8" s="62" customFormat="1">
      <c r="A452" s="85" t="s">
        <v>634</v>
      </c>
      <c r="B452" s="29" t="e">
        <f>IF(LEFT(G452,3)="ARQ",VLOOKUP(VALUE(RIGHT(G452,3)),#REF!,4,FALSE),IF(LEFT(G452,3)="SCI",VLOOKUP(VALUE(RIGHT(G452,3)),#REF!,4,FALSE),IF(LEFT(G452,3)="SCE",VLOOKUP(VALUE(RIGHT(G452,3)),#REF!,4,FALSE),IF(LEFT(G452,3)="EST",VLOOKUP(VALUE(RIGHT(G452,3)),#REF!,4,FALSE),IF(LEFT(G452,3)="HID",VLOOKUP(VALUE(RIGHT(G452,3)),#REF!,4,FALSE),IF(LEFT(G452,3)="INC",VLOOKUP(VALUE(RIGHT(G452,3)),#REF!,4,FALSE),IF(LEFT(G452,3)="ELE",VLOOKUP(VALUE(RIGHT(G452,3)),#REF!,4,FALSE),IF(LEFT(G452,3)="CAB",VLOOKUP(VALUE(RIGHT(G452,3)),'ADM-COMP'!B:J,4,FALSE),IF(LEFT(G452,3)="SEG",VLOOKUP(VALUE(RIGHT(G452,3)),#REF!,4,FALSE),IF(LEFT(G452,3)="CLI",VLOOKUP(VALUE(RIGHT(G452,3)),#REF!,4,FALSE),IF(LEFT(G452,4)="IMPL",VLOOKUP(VALUE(RIGHT(G452,3)),#REF!,4,FALSE),IF(LEFT(G452,4)="SPDA",VLOOKUP(VALUE(RIGHT(G452,3)),'SPDA-COMP'!B:J,4,FALSE),IF(LEFT(G452,4)="SDAI",VLOOKUP(VALUE(RIGHT(G452,3)),#REF!,4,FALSE),IF(LEFT(G452,5)="IMPER",VLOOKUP(VALUE(RIGHT(G452,3)),#REF!,4,FALSE),IF(LEFT(G452,5)="LABOR",VLOOKUP(VALUE(RIGHT(G452,6)),#REF!,5,FALSE))))))))))))))))</f>
        <v>#N/A</v>
      </c>
      <c r="C452" s="30" t="e">
        <f>IF(LEFT(G452,3)="ARQ",VLOOKUP(VALUE(RIGHT(G452,3)),#REF!,5,FALSE),IF(LEFT(G452,3)="SCI",VLOOKUP(VALUE(RIGHT(G452,3)),#REF!,5,FALSE),IF(LEFT(G452,3)="SCE",VLOOKUP(VALUE(RIGHT(G452,3)),#REF!,5,FALSE),IF(LEFT(G452,3)="EST",VLOOKUP(VALUE(RIGHT(G452,3)),#REF!,5,FALSE),IF(LEFT(G452,3)="HID",VLOOKUP(VALUE(RIGHT(G452,3)),#REF!,5,FALSE),IF(LEFT(G452,3)="INC",VLOOKUP(VALUE(RIGHT(G452,3)),#REF!,5,FALSE),IF(LEFT(G452,3)="ELE",VLOOKUP(VALUE(RIGHT(G452,3)),#REF!,5,FALSE),IF(LEFT(G452,3)="CAB",VLOOKUP(VALUE(RIGHT(G452,3)),'ADM-COMP'!B:J,5,FALSE),IF(LEFT(G452,3)="SEG",VLOOKUP(VALUE(RIGHT(G452,3)),#REF!,5,FALSE),IF(LEFT(G452,3)="CLI",VLOOKUP(VALUE(RIGHT(G452,3)),#REF!,5,FALSE),IF(LEFT(G452,4)="IMPL",VLOOKUP(VALUE(RIGHT(G452,3)),#REF!,5,FALSE),IF(LEFT(G452,4)="SPDA",VLOOKUP(VALUE(RIGHT(G452,3)),'SPDA-COMP'!B:J,5,FALSE),IF(LEFT(G452,4)="SDAI",VLOOKUP(VALUE(RIGHT(G452,3)),#REF!,5,FALSE),IF(LEFT(G452,5)="IMPER",VLOOKUP(VALUE(RIGHT(G452,3)),#REF!,5,FALSE),IF(LEFT(G452,5)="LABOR",VLOOKUP(VALUE(RIGHT(G452,6)),#REF!,6,FALSE))))))))))))))))</f>
        <v>#N/A</v>
      </c>
      <c r="D452" s="74" t="e">
        <f>ROUND(VLOOKUP(A452,#REF!,8,FALSE),2)</f>
        <v>#REF!</v>
      </c>
      <c r="E452" s="74" t="e">
        <f>IF(LEFT(G452,3)="ARQ",VLOOKUP(VALUE(RIGHT(G452,3)),#REF!,9,FALSE),IF(LEFT(G452,3)="SCI",VLOOKUP(VALUE(RIGHT(G452,3)),#REF!,9,FALSE),IF(LEFT(G452,3)="SCE",VLOOKUP(VALUE(RIGHT(G452,3)),#REF!,9,FALSE),IF(LEFT(G452,3)="EST",VLOOKUP(VALUE(RIGHT(G452,3)),#REF!,9,FALSE),IF(LEFT(G452,3)="HID",VLOOKUP(VALUE(RIGHT(G452,3)),#REF!,9,FALSE),IF(LEFT(G452,3)="INC",VLOOKUP(VALUE(RIGHT(G452,3)),#REF!,9,FALSE),IF(LEFT(G452,3)="ELE",VLOOKUP(VALUE(RIGHT(G452,3)),#REF!,9,FALSE),IF(LEFT(G452,3)="CAB",VLOOKUP(VALUE(RIGHT(G452,3)),'ADM-COMP'!B:J,9,FALSE),IF(LEFT(G452,3)="SEG",VLOOKUP(VALUE(RIGHT(G452,3)),#REF!,9,FALSE),IF(LEFT(G452,3)="CLI",VLOOKUP(VALUE(RIGHT(G452,3)),#REF!,9,FALSE),IF(LEFT(G452,4)="IMPL",VLOOKUP(VALUE(RIGHT(G452,3)),#REF!,9,FALSE),IF(LEFT(G452,4)="SPDA",VLOOKUP(VALUE(RIGHT(G452,3)),'SPDA-COMP'!B:J,9,FALSE),IF(LEFT(G452,4)="SDAI",VLOOKUP(VALUE(RIGHT(G452,3)),#REF!,9,FALSE),IF(LEFT(G452,5)="IMPER",VLOOKUP(VALUE(RIGHT(G452,3)),#REF!,9,FALSE),IF(LEFT(G452,5)="LABOR",VLOOKUP(VALUE(RIGHT(G452,6)),#REF!,4,FALSE))))))))))))))))</f>
        <v>#N/A</v>
      </c>
      <c r="F452" s="31" t="e">
        <f t="shared" si="6"/>
        <v>#REF!</v>
      </c>
      <c r="G452" s="84" t="s">
        <v>654</v>
      </c>
      <c r="H452" s="61"/>
    </row>
    <row r="453" spans="1:8" s="62" customFormat="1">
      <c r="A453" s="85" t="s">
        <v>919</v>
      </c>
      <c r="B453" s="29" t="e">
        <f>IF(LEFT(G453,3)="ARQ",VLOOKUP(VALUE(RIGHT(G453,3)),#REF!,4,FALSE),IF(LEFT(G453,3)="SCI",VLOOKUP(VALUE(RIGHT(G453,3)),#REF!,4,FALSE),IF(LEFT(G453,3)="SCE",VLOOKUP(VALUE(RIGHT(G453,3)),#REF!,4,FALSE),IF(LEFT(G453,3)="EST",VLOOKUP(VALUE(RIGHT(G453,3)),#REF!,4,FALSE),IF(LEFT(G453,3)="HID",VLOOKUP(VALUE(RIGHT(G453,3)),#REF!,4,FALSE),IF(LEFT(G453,3)="INC",VLOOKUP(VALUE(RIGHT(G453,3)),#REF!,4,FALSE),IF(LEFT(G453,3)="ELE",VLOOKUP(VALUE(RIGHT(G453,3)),#REF!,4,FALSE),IF(LEFT(G453,3)="CAB",VLOOKUP(VALUE(RIGHT(G453,3)),'ADM-COMP'!B:J,4,FALSE),IF(LEFT(G453,3)="SEG",VLOOKUP(VALUE(RIGHT(G453,3)),#REF!,4,FALSE),IF(LEFT(G453,3)="CLI",VLOOKUP(VALUE(RIGHT(G453,3)),#REF!,4,FALSE),IF(LEFT(G453,4)="IMPL",VLOOKUP(VALUE(RIGHT(G453,3)),#REF!,4,FALSE),IF(LEFT(G453,4)="SPDA",VLOOKUP(VALUE(RIGHT(G453,3)),'SPDA-COMP'!B:J,4,FALSE),IF(LEFT(G453,4)="SDAI",VLOOKUP(VALUE(RIGHT(G453,3)),#REF!,4,FALSE),IF(LEFT(G453,5)="IMPER",VLOOKUP(VALUE(RIGHT(G453,3)),#REF!,4,FALSE),IF(LEFT(G453,5)="LABOR",VLOOKUP(VALUE(RIGHT(G453,6)),#REF!,5,FALSE))))))))))))))))</f>
        <v>#REF!</v>
      </c>
      <c r="C453" s="30" t="e">
        <f>IF(LEFT(G453,3)="ARQ",VLOOKUP(VALUE(RIGHT(G453,3)),#REF!,5,FALSE),IF(LEFT(G453,3)="SCI",VLOOKUP(VALUE(RIGHT(G453,3)),#REF!,5,FALSE),IF(LEFT(G453,3)="SCE",VLOOKUP(VALUE(RIGHT(G453,3)),#REF!,5,FALSE),IF(LEFT(G453,3)="EST",VLOOKUP(VALUE(RIGHT(G453,3)),#REF!,5,FALSE),IF(LEFT(G453,3)="HID",VLOOKUP(VALUE(RIGHT(G453,3)),#REF!,5,FALSE),IF(LEFT(G453,3)="INC",VLOOKUP(VALUE(RIGHT(G453,3)),#REF!,5,FALSE),IF(LEFT(G453,3)="ELE",VLOOKUP(VALUE(RIGHT(G453,3)),#REF!,5,FALSE),IF(LEFT(G453,3)="CAB",VLOOKUP(VALUE(RIGHT(G453,3)),'ADM-COMP'!B:J,5,FALSE),IF(LEFT(G453,3)="SEG",VLOOKUP(VALUE(RIGHT(G453,3)),#REF!,5,FALSE),IF(LEFT(G453,3)="CLI",VLOOKUP(VALUE(RIGHT(G453,3)),#REF!,5,FALSE),IF(LEFT(G453,4)="IMPL",VLOOKUP(VALUE(RIGHT(G453,3)),#REF!,5,FALSE),IF(LEFT(G453,4)="SPDA",VLOOKUP(VALUE(RIGHT(G453,3)),'SPDA-COMP'!B:J,5,FALSE),IF(LEFT(G453,4)="SDAI",VLOOKUP(VALUE(RIGHT(G453,3)),#REF!,5,FALSE),IF(LEFT(G453,5)="IMPER",VLOOKUP(VALUE(RIGHT(G453,3)),#REF!,5,FALSE),IF(LEFT(G453,5)="LABOR",VLOOKUP(VALUE(RIGHT(G453,6)),#REF!,6,FALSE))))))))))))))))</f>
        <v>#REF!</v>
      </c>
      <c r="D453" s="74" t="e">
        <f>ROUND(VLOOKUP(A453,#REF!,8,FALSE),2)</f>
        <v>#REF!</v>
      </c>
      <c r="E453" s="74" t="e">
        <f>IF(LEFT(G453,3)="ARQ",VLOOKUP(VALUE(RIGHT(G453,3)),#REF!,9,FALSE),IF(LEFT(G453,3)="SCI",VLOOKUP(VALUE(RIGHT(G453,3)),#REF!,9,FALSE),IF(LEFT(G453,3)="SCE",VLOOKUP(VALUE(RIGHT(G453,3)),#REF!,9,FALSE),IF(LEFT(G453,3)="EST",VLOOKUP(VALUE(RIGHT(G453,3)),#REF!,9,FALSE),IF(LEFT(G453,3)="HID",VLOOKUP(VALUE(RIGHT(G453,3)),#REF!,9,FALSE),IF(LEFT(G453,3)="INC",VLOOKUP(VALUE(RIGHT(G453,3)),#REF!,9,FALSE),IF(LEFT(G453,3)="ELE",VLOOKUP(VALUE(RIGHT(G453,3)),#REF!,9,FALSE),IF(LEFT(G453,3)="CAB",VLOOKUP(VALUE(RIGHT(G453,3)),'ADM-COMP'!B:J,9,FALSE),IF(LEFT(G453,3)="SEG",VLOOKUP(VALUE(RIGHT(G453,3)),#REF!,9,FALSE),IF(LEFT(G453,3)="CLI",VLOOKUP(VALUE(RIGHT(G453,3)),#REF!,9,FALSE),IF(LEFT(G453,4)="IMPL",VLOOKUP(VALUE(RIGHT(G453,3)),#REF!,9,FALSE),IF(LEFT(G453,4)="SPDA",VLOOKUP(VALUE(RIGHT(G453,3)),'SPDA-COMP'!B:J,9,FALSE),IF(LEFT(G453,4)="SDAI",VLOOKUP(VALUE(RIGHT(G453,3)),#REF!,9,FALSE),IF(LEFT(G453,5)="IMPER",VLOOKUP(VALUE(RIGHT(G453,3)),#REF!,9,FALSE),IF(LEFT(G453,5)="LABOR",VLOOKUP(VALUE(RIGHT(G453,6)),#REF!,4,FALSE))))))))))))))))</f>
        <v>#REF!</v>
      </c>
      <c r="F453" s="31" t="e">
        <f t="shared" si="6"/>
        <v>#REF!</v>
      </c>
      <c r="G453" s="84" t="s">
        <v>987</v>
      </c>
      <c r="H453" s="61"/>
    </row>
    <row r="454" spans="1:8" s="62" customFormat="1">
      <c r="A454" s="100" t="s">
        <v>672</v>
      </c>
      <c r="B454" s="86" t="e">
        <f>IF(LEFT(G454,3)="ARQ",VLOOKUP(VALUE(RIGHT(G454,3)),#REF!,4,FALSE),IF(LEFT(G454,3)="SCI",VLOOKUP(VALUE(RIGHT(G454,3)),#REF!,4,FALSE),IF(LEFT(G454,3)="SCE",VLOOKUP(VALUE(RIGHT(G454,3)),#REF!,4,FALSE),IF(LEFT(G454,3)="EST",VLOOKUP(VALUE(RIGHT(G454,3)),#REF!,4,FALSE),IF(LEFT(G454,3)="HID",VLOOKUP(VALUE(RIGHT(G454,3)),#REF!,4,FALSE),IF(LEFT(G454,3)="INC",VLOOKUP(VALUE(RIGHT(G454,3)),#REF!,4,FALSE),IF(LEFT(G454,3)="ELE",VLOOKUP(VALUE(RIGHT(G454,3)),#REF!,4,FALSE),IF(LEFT(G454,3)="CAB",VLOOKUP(VALUE(RIGHT(G454,3)),'ADM-COMP'!B:J,4,FALSE),IF(LEFT(G454,3)="SEG",VLOOKUP(VALUE(RIGHT(G454,3)),#REF!,4,FALSE),IF(LEFT(G454,3)="CLI",VLOOKUP(VALUE(RIGHT(G454,3)),#REF!,4,FALSE),IF(LEFT(G454,4)="IMPL",VLOOKUP(VALUE(RIGHT(G454,3)),#REF!,4,FALSE),IF(LEFT(G454,4)="SPDA",VLOOKUP(VALUE(RIGHT(G454,3)),'SPDA-COMP'!B:J,4,FALSE),IF(LEFT(G454,4)="SDAI",VLOOKUP(VALUE(RIGHT(G454,3)),#REF!,4,FALSE),IF(LEFT(G454,5)="IMPER",VLOOKUP(VALUE(RIGHT(G454,3)),#REF!,4,FALSE),IF(LEFT(G454,5)="LABOR",VLOOKUP(VALUE(RIGHT(G454,6)),#REF!,5,FALSE))))))))))))))))</f>
        <v>#REF!</v>
      </c>
      <c r="C454" s="30" t="e">
        <f>IF(LEFT(G454,3)="ARQ",VLOOKUP(VALUE(RIGHT(G454,3)),#REF!,5,FALSE),IF(LEFT(G454,3)="SCI",VLOOKUP(VALUE(RIGHT(G454,3)),#REF!,5,FALSE),IF(LEFT(G454,3)="SCE",VLOOKUP(VALUE(RIGHT(G454,3)),#REF!,5,FALSE),IF(LEFT(G454,3)="EST",VLOOKUP(VALUE(RIGHT(G454,3)),#REF!,5,FALSE),IF(LEFT(G454,3)="HID",VLOOKUP(VALUE(RIGHT(G454,3)),#REF!,5,FALSE),IF(LEFT(G454,3)="INC",VLOOKUP(VALUE(RIGHT(G454,3)),#REF!,5,FALSE),IF(LEFT(G454,3)="ELE",VLOOKUP(VALUE(RIGHT(G454,3)),#REF!,5,FALSE),IF(LEFT(G454,3)="CAB",VLOOKUP(VALUE(RIGHT(G454,3)),'ADM-COMP'!B:J,5,FALSE),IF(LEFT(G454,3)="SEG",VLOOKUP(VALUE(RIGHT(G454,3)),#REF!,5,FALSE),IF(LEFT(G454,3)="CLI",VLOOKUP(VALUE(RIGHT(G454,3)),#REF!,5,FALSE),IF(LEFT(G454,4)="IMPL",VLOOKUP(VALUE(RIGHT(G454,3)),#REF!,5,FALSE),IF(LEFT(G454,4)="SPDA",VLOOKUP(VALUE(RIGHT(G454,3)),'SPDA-COMP'!B:J,5,FALSE),IF(LEFT(G454,4)="SDAI",VLOOKUP(VALUE(RIGHT(G454,3)),#REF!,5,FALSE),IF(LEFT(G454,5)="IMPER",VLOOKUP(VALUE(RIGHT(G454,3)),#REF!,5,FALSE),IF(LEFT(G454,5)="LABOR",VLOOKUP(VALUE(RIGHT(G454,6)),#REF!,6,FALSE))))))))))))))))</f>
        <v>#REF!</v>
      </c>
      <c r="D454" s="74" t="e">
        <f>ROUND(VLOOKUP(A454,#REF!,8,FALSE),2)</f>
        <v>#REF!</v>
      </c>
      <c r="E454" s="74" t="e">
        <f>IF(LEFT(G454,3)="ARQ",VLOOKUP(VALUE(RIGHT(G454,3)),#REF!,9,FALSE),IF(LEFT(G454,3)="SCI",VLOOKUP(VALUE(RIGHT(G454,3)),#REF!,9,FALSE),IF(LEFT(G454,3)="SCE",VLOOKUP(VALUE(RIGHT(G454,3)),#REF!,9,FALSE),IF(LEFT(G454,3)="EST",VLOOKUP(VALUE(RIGHT(G454,3)),#REF!,9,FALSE),IF(LEFT(G454,3)="HID",VLOOKUP(VALUE(RIGHT(G454,3)),#REF!,9,FALSE),IF(LEFT(G454,3)="INC",VLOOKUP(VALUE(RIGHT(G454,3)),#REF!,9,FALSE),IF(LEFT(G454,3)="ELE",VLOOKUP(VALUE(RIGHT(G454,3)),#REF!,9,FALSE),IF(LEFT(G454,3)="CAB",VLOOKUP(VALUE(RIGHT(G454,3)),'ADM-COMP'!B:J,9,FALSE),IF(LEFT(G454,3)="SEG",VLOOKUP(VALUE(RIGHT(G454,3)),#REF!,9,FALSE),IF(LEFT(G454,3)="CLI",VLOOKUP(VALUE(RIGHT(G454,3)),#REF!,9,FALSE),IF(LEFT(G454,4)="IMPL",VLOOKUP(VALUE(RIGHT(G454,3)),#REF!,9,FALSE),IF(LEFT(G454,4)="SPDA",VLOOKUP(VALUE(RIGHT(G454,3)),'SPDA-COMP'!B:J,9,FALSE),IF(LEFT(G454,4)="SDAI",VLOOKUP(VALUE(RIGHT(G454,3)),#REF!,9,FALSE),IF(LEFT(G454,5)="IMPER",VLOOKUP(VALUE(RIGHT(G454,3)),#REF!,9,FALSE),IF(LEFT(G454,5)="LABOR",VLOOKUP(VALUE(RIGHT(G454,6)),#REF!,4,FALSE))))))))))))))))</f>
        <v>#REF!</v>
      </c>
      <c r="F454" s="31" t="e">
        <f t="shared" ref="F454:F517" si="7">ROUND(D454*E454,2)</f>
        <v>#REF!</v>
      </c>
      <c r="G454" s="152" t="s">
        <v>712</v>
      </c>
      <c r="H454" s="61"/>
    </row>
    <row r="455" spans="1:8" s="62" customFormat="1">
      <c r="A455" s="85" t="s">
        <v>644</v>
      </c>
      <c r="B455" s="29" t="e">
        <f>IF(LEFT(G455,3)="ARQ",VLOOKUP(VALUE(RIGHT(G455,3)),#REF!,4,FALSE),IF(LEFT(G455,3)="SCI",VLOOKUP(VALUE(RIGHT(G455,3)),#REF!,4,FALSE),IF(LEFT(G455,3)="SCE",VLOOKUP(VALUE(RIGHT(G455,3)),#REF!,4,FALSE),IF(LEFT(G455,3)="EST",VLOOKUP(VALUE(RIGHT(G455,3)),#REF!,4,FALSE),IF(LEFT(G455,3)="HID",VLOOKUP(VALUE(RIGHT(G455,3)),#REF!,4,FALSE),IF(LEFT(G455,3)="INC",VLOOKUP(VALUE(RIGHT(G455,3)),#REF!,4,FALSE),IF(LEFT(G455,3)="ELE",VLOOKUP(VALUE(RIGHT(G455,3)),#REF!,4,FALSE),IF(LEFT(G455,3)="CAB",VLOOKUP(VALUE(RIGHT(G455,3)),'ADM-COMP'!B:J,4,FALSE),IF(LEFT(G455,3)="SEG",VLOOKUP(VALUE(RIGHT(G455,3)),#REF!,4,FALSE),IF(LEFT(G455,3)="CLI",VLOOKUP(VALUE(RIGHT(G455,3)),#REF!,4,FALSE),IF(LEFT(G455,4)="IMPL",VLOOKUP(VALUE(RIGHT(G455,3)),#REF!,4,FALSE),IF(LEFT(G455,4)="SPDA",VLOOKUP(VALUE(RIGHT(G455,3)),'SPDA-COMP'!B:J,4,FALSE),IF(LEFT(G455,4)="SDAI",VLOOKUP(VALUE(RIGHT(G455,3)),#REF!,4,FALSE),IF(LEFT(G455,5)="IMPER",VLOOKUP(VALUE(RIGHT(G455,3)),#REF!,4,FALSE),IF(LEFT(G455,5)="LABOR",VLOOKUP(VALUE(RIGHT(G455,6)),#REF!,5,FALSE))))))))))))))))</f>
        <v>#REF!</v>
      </c>
      <c r="C455" s="30" t="e">
        <f>IF(LEFT(G455,3)="ARQ",VLOOKUP(VALUE(RIGHT(G455,3)),#REF!,5,FALSE),IF(LEFT(G455,3)="SCI",VLOOKUP(VALUE(RIGHT(G455,3)),#REF!,5,FALSE),IF(LEFT(G455,3)="SCE",VLOOKUP(VALUE(RIGHT(G455,3)),#REF!,5,FALSE),IF(LEFT(G455,3)="EST",VLOOKUP(VALUE(RIGHT(G455,3)),#REF!,5,FALSE),IF(LEFT(G455,3)="HID",VLOOKUP(VALUE(RIGHT(G455,3)),#REF!,5,FALSE),IF(LEFT(G455,3)="INC",VLOOKUP(VALUE(RIGHT(G455,3)),#REF!,5,FALSE),IF(LEFT(G455,3)="ELE",VLOOKUP(VALUE(RIGHT(G455,3)),#REF!,5,FALSE),IF(LEFT(G455,3)="CAB",VLOOKUP(VALUE(RIGHT(G455,3)),'ADM-COMP'!B:J,5,FALSE),IF(LEFT(G455,3)="SEG",VLOOKUP(VALUE(RIGHT(G455,3)),#REF!,5,FALSE),IF(LEFT(G455,3)="CLI",VLOOKUP(VALUE(RIGHT(G455,3)),#REF!,5,FALSE),IF(LEFT(G455,4)="IMPL",VLOOKUP(VALUE(RIGHT(G455,3)),#REF!,5,FALSE),IF(LEFT(G455,4)="SPDA",VLOOKUP(VALUE(RIGHT(G455,3)),'SPDA-COMP'!B:J,5,FALSE),IF(LEFT(G455,4)="SDAI",VLOOKUP(VALUE(RIGHT(G455,3)),#REF!,5,FALSE),IF(LEFT(G455,5)="IMPER",VLOOKUP(VALUE(RIGHT(G455,3)),#REF!,5,FALSE),IF(LEFT(G455,5)="LABOR",VLOOKUP(VALUE(RIGHT(G455,6)),#REF!,6,FALSE))))))))))))))))</f>
        <v>#REF!</v>
      </c>
      <c r="D455" s="74" t="e">
        <f>ROUND(VLOOKUP(A455,#REF!,8,FALSE),2)</f>
        <v>#REF!</v>
      </c>
      <c r="E455" s="74" t="e">
        <f>IF(LEFT(G455,3)="ARQ",VLOOKUP(VALUE(RIGHT(G455,3)),#REF!,9,FALSE),IF(LEFT(G455,3)="SCI",VLOOKUP(VALUE(RIGHT(G455,3)),#REF!,9,FALSE),IF(LEFT(G455,3)="SCE",VLOOKUP(VALUE(RIGHT(G455,3)),#REF!,9,FALSE),IF(LEFT(G455,3)="EST",VLOOKUP(VALUE(RIGHT(G455,3)),#REF!,9,FALSE),IF(LEFT(G455,3)="HID",VLOOKUP(VALUE(RIGHT(G455,3)),#REF!,9,FALSE),IF(LEFT(G455,3)="INC",VLOOKUP(VALUE(RIGHT(G455,3)),#REF!,9,FALSE),IF(LEFT(G455,3)="ELE",VLOOKUP(VALUE(RIGHT(G455,3)),#REF!,9,FALSE),IF(LEFT(G455,3)="CAB",VLOOKUP(VALUE(RIGHT(G455,3)),'ADM-COMP'!B:J,9,FALSE),IF(LEFT(G455,3)="SEG",VLOOKUP(VALUE(RIGHT(G455,3)),#REF!,9,FALSE),IF(LEFT(G455,3)="CLI",VLOOKUP(VALUE(RIGHT(G455,3)),#REF!,9,FALSE),IF(LEFT(G455,4)="IMPL",VLOOKUP(VALUE(RIGHT(G455,3)),#REF!,9,FALSE),IF(LEFT(G455,4)="SPDA",VLOOKUP(VALUE(RIGHT(G455,3)),'SPDA-COMP'!B:J,9,FALSE),IF(LEFT(G455,4)="SDAI",VLOOKUP(VALUE(RIGHT(G455,3)),#REF!,9,FALSE),IF(LEFT(G455,5)="IMPER",VLOOKUP(VALUE(RIGHT(G455,3)),#REF!,9,FALSE),IF(LEFT(G455,5)="LABOR",VLOOKUP(VALUE(RIGHT(G455,6)),#REF!,4,FALSE))))))))))))))))</f>
        <v>#REF!</v>
      </c>
      <c r="F455" s="31" t="e">
        <f t="shared" si="7"/>
        <v>#REF!</v>
      </c>
      <c r="G455" s="84" t="s">
        <v>134</v>
      </c>
      <c r="H455" s="61"/>
    </row>
    <row r="456" spans="1:8" s="62" customFormat="1" collapsed="1">
      <c r="A456" s="85" t="s">
        <v>641</v>
      </c>
      <c r="B456" s="29" t="e">
        <f>IF(LEFT(G456,3)="ARQ",VLOOKUP(VALUE(RIGHT(G456,3)),#REF!,4,FALSE),IF(LEFT(G456,3)="SCI",VLOOKUP(VALUE(RIGHT(G456,3)),#REF!,4,FALSE),IF(LEFT(G456,3)="SCE",VLOOKUP(VALUE(RIGHT(G456,3)),#REF!,4,FALSE),IF(LEFT(G456,3)="EST",VLOOKUP(VALUE(RIGHT(G456,3)),#REF!,4,FALSE),IF(LEFT(G456,3)="HID",VLOOKUP(VALUE(RIGHT(G456,3)),#REF!,4,FALSE),IF(LEFT(G456,3)="INC",VLOOKUP(VALUE(RIGHT(G456,3)),#REF!,4,FALSE),IF(LEFT(G456,3)="ELE",VLOOKUP(VALUE(RIGHT(G456,3)),#REF!,4,FALSE),IF(LEFT(G456,3)="CAB",VLOOKUP(VALUE(RIGHT(G456,3)),'ADM-COMP'!B:J,4,FALSE),IF(LEFT(G456,3)="SEG",VLOOKUP(VALUE(RIGHT(G456,3)),#REF!,4,FALSE),IF(LEFT(G456,3)="CLI",VLOOKUP(VALUE(RIGHT(G456,3)),#REF!,4,FALSE),IF(LEFT(G456,4)="IMPL",VLOOKUP(VALUE(RIGHT(G456,3)),#REF!,4,FALSE),IF(LEFT(G456,4)="SPDA",VLOOKUP(VALUE(RIGHT(G456,3)),'SPDA-COMP'!B:J,4,FALSE),IF(LEFT(G456,4)="SDAI",VLOOKUP(VALUE(RIGHT(G456,3)),#REF!,4,FALSE),IF(LEFT(G456,5)="IMPER",VLOOKUP(VALUE(RIGHT(G456,3)),#REF!,4,FALSE),IF(LEFT(G456,5)="LABOR",VLOOKUP(VALUE(RIGHT(G456,6)),#REF!,5,FALSE))))))))))))))))</f>
        <v>#N/A</v>
      </c>
      <c r="C456" s="30" t="e">
        <f>IF(LEFT(G456,3)="ARQ",VLOOKUP(VALUE(RIGHT(G456,3)),#REF!,5,FALSE),IF(LEFT(G456,3)="SCI",VLOOKUP(VALUE(RIGHT(G456,3)),#REF!,5,FALSE),IF(LEFT(G456,3)="SCE",VLOOKUP(VALUE(RIGHT(G456,3)),#REF!,5,FALSE),IF(LEFT(G456,3)="EST",VLOOKUP(VALUE(RIGHT(G456,3)),#REF!,5,FALSE),IF(LEFT(G456,3)="HID",VLOOKUP(VALUE(RIGHT(G456,3)),#REF!,5,FALSE),IF(LEFT(G456,3)="INC",VLOOKUP(VALUE(RIGHT(G456,3)),#REF!,5,FALSE),IF(LEFT(G456,3)="ELE",VLOOKUP(VALUE(RIGHT(G456,3)),#REF!,5,FALSE),IF(LEFT(G456,3)="CAB",VLOOKUP(VALUE(RIGHT(G456,3)),'ADM-COMP'!B:J,5,FALSE),IF(LEFT(G456,3)="SEG",VLOOKUP(VALUE(RIGHT(G456,3)),#REF!,5,FALSE),IF(LEFT(G456,3)="CLI",VLOOKUP(VALUE(RIGHT(G456,3)),#REF!,5,FALSE),IF(LEFT(G456,4)="IMPL",VLOOKUP(VALUE(RIGHT(G456,3)),#REF!,5,FALSE),IF(LEFT(G456,4)="SPDA",VLOOKUP(VALUE(RIGHT(G456,3)),'SPDA-COMP'!B:J,5,FALSE),IF(LEFT(G456,4)="SDAI",VLOOKUP(VALUE(RIGHT(G456,3)),#REF!,5,FALSE),IF(LEFT(G456,5)="IMPER",VLOOKUP(VALUE(RIGHT(G456,3)),#REF!,5,FALSE),IF(LEFT(G456,5)="LABOR",VLOOKUP(VALUE(RIGHT(G456,6)),#REF!,6,FALSE))))))))))))))))</f>
        <v>#N/A</v>
      </c>
      <c r="D456" s="74" t="e">
        <f>ROUND(VLOOKUP(A456,#REF!,8,FALSE),2)</f>
        <v>#REF!</v>
      </c>
      <c r="E456" s="74" t="e">
        <f>IF(LEFT(G456,3)="ARQ",VLOOKUP(VALUE(RIGHT(G456,3)),#REF!,9,FALSE),IF(LEFT(G456,3)="SCI",VLOOKUP(VALUE(RIGHT(G456,3)),#REF!,9,FALSE),IF(LEFT(G456,3)="SCE",VLOOKUP(VALUE(RIGHT(G456,3)),#REF!,9,FALSE),IF(LEFT(G456,3)="EST",VLOOKUP(VALUE(RIGHT(G456,3)),#REF!,9,FALSE),IF(LEFT(G456,3)="HID",VLOOKUP(VALUE(RIGHT(G456,3)),#REF!,9,FALSE),IF(LEFT(G456,3)="INC",VLOOKUP(VALUE(RIGHT(G456,3)),#REF!,9,FALSE),IF(LEFT(G456,3)="ELE",VLOOKUP(VALUE(RIGHT(G456,3)),#REF!,9,FALSE),IF(LEFT(G456,3)="CAB",VLOOKUP(VALUE(RIGHT(G456,3)),'ADM-COMP'!B:J,9,FALSE),IF(LEFT(G456,3)="SEG",VLOOKUP(VALUE(RIGHT(G456,3)),#REF!,9,FALSE),IF(LEFT(G456,3)="CLI",VLOOKUP(VALUE(RIGHT(G456,3)),#REF!,9,FALSE),IF(LEFT(G456,4)="IMPL",VLOOKUP(VALUE(RIGHT(G456,3)),#REF!,9,FALSE),IF(LEFT(G456,4)="SPDA",VLOOKUP(VALUE(RIGHT(G456,3)),'SPDA-COMP'!B:J,9,FALSE),IF(LEFT(G456,4)="SDAI",VLOOKUP(VALUE(RIGHT(G456,3)),#REF!,9,FALSE),IF(LEFT(G456,5)="IMPER",VLOOKUP(VALUE(RIGHT(G456,3)),#REF!,9,FALSE),IF(LEFT(G456,5)="LABOR",VLOOKUP(VALUE(RIGHT(G456,6)),#REF!,4,FALSE))))))))))))))))</f>
        <v>#N/A</v>
      </c>
      <c r="F456" s="31" t="e">
        <f t="shared" si="7"/>
        <v>#REF!</v>
      </c>
      <c r="G456" s="84" t="s">
        <v>660</v>
      </c>
      <c r="H456" s="61"/>
    </row>
    <row r="457" spans="1:8" s="62" customFormat="1">
      <c r="A457" s="100" t="s">
        <v>1147</v>
      </c>
      <c r="B457" s="29" t="e">
        <f>IF(LEFT(G457,3)="ARQ",VLOOKUP(VALUE(RIGHT(G457,3)),#REF!,4,FALSE),IF(LEFT(G457,3)="SCI",VLOOKUP(VALUE(RIGHT(G457,3)),#REF!,4,FALSE),IF(LEFT(G457,3)="SCE",VLOOKUP(VALUE(RIGHT(G457,3)),#REF!,4,FALSE),IF(LEFT(G457,3)="EST",VLOOKUP(VALUE(RIGHT(G457,3)),#REF!,4,FALSE),IF(LEFT(G457,3)="HID",VLOOKUP(VALUE(RIGHT(G457,3)),#REF!,4,FALSE),IF(LEFT(G457,3)="INC",VLOOKUP(VALUE(RIGHT(G457,3)),#REF!,4,FALSE),IF(LEFT(G457,3)="ELE",VLOOKUP(VALUE(RIGHT(G457,3)),#REF!,4,FALSE),IF(LEFT(G457,3)="CAB",VLOOKUP(VALUE(RIGHT(G457,3)),'ADM-COMP'!B:J,4,FALSE),IF(LEFT(G457,3)="SEG",VLOOKUP(VALUE(RIGHT(G457,3)),#REF!,4,FALSE),IF(LEFT(G457,3)="CLI",VLOOKUP(VALUE(RIGHT(G457,3)),#REF!,4,FALSE),IF(LEFT(G457,4)="IMPL",VLOOKUP(VALUE(RIGHT(G457,3)),#REF!,4,FALSE),IF(LEFT(G457,4)="SPDA",VLOOKUP(VALUE(RIGHT(G457,3)),'SPDA-COMP'!B:J,4,FALSE),IF(LEFT(G457,4)="SDAI",VLOOKUP(VALUE(RIGHT(G457,3)),#REF!,4,FALSE),IF(LEFT(G457,5)="IMPER",VLOOKUP(VALUE(RIGHT(G457,3)),#REF!,4,FALSE),IF(LEFT(G457,5)="LABOR",VLOOKUP(VALUE(RIGHT(G457,6)),#REF!,5,FALSE))))))))))))))))</f>
        <v>#REF!</v>
      </c>
      <c r="C457" s="30" t="e">
        <f>IF(LEFT(G457,3)="ARQ",VLOOKUP(VALUE(RIGHT(G457,3)),#REF!,5,FALSE),IF(LEFT(G457,3)="SCI",VLOOKUP(VALUE(RIGHT(G457,3)),#REF!,5,FALSE),IF(LEFT(G457,3)="SCE",VLOOKUP(VALUE(RIGHT(G457,3)),#REF!,5,FALSE),IF(LEFT(G457,3)="EST",VLOOKUP(VALUE(RIGHT(G457,3)),#REF!,5,FALSE),IF(LEFT(G457,3)="HID",VLOOKUP(VALUE(RIGHT(G457,3)),#REF!,5,FALSE),IF(LEFT(G457,3)="INC",VLOOKUP(VALUE(RIGHT(G457,3)),#REF!,5,FALSE),IF(LEFT(G457,3)="ELE",VLOOKUP(VALUE(RIGHT(G457,3)),#REF!,5,FALSE),IF(LEFT(G457,3)="CAB",VLOOKUP(VALUE(RIGHT(G457,3)),'ADM-COMP'!B:J,5,FALSE),IF(LEFT(G457,3)="SEG",VLOOKUP(VALUE(RIGHT(G457,3)),#REF!,5,FALSE),IF(LEFT(G457,3)="CLI",VLOOKUP(VALUE(RIGHT(G457,3)),#REF!,5,FALSE),IF(LEFT(G457,4)="IMPL",VLOOKUP(VALUE(RIGHT(G457,3)),#REF!,5,FALSE),IF(LEFT(G457,4)="SPDA",VLOOKUP(VALUE(RIGHT(G457,3)),'SPDA-COMP'!B:J,5,FALSE),IF(LEFT(G457,4)="SDAI",VLOOKUP(VALUE(RIGHT(G457,3)),#REF!,5,FALSE),IF(LEFT(G457,5)="IMPER",VLOOKUP(VALUE(RIGHT(G457,3)),#REF!,5,FALSE),IF(LEFT(G457,5)="LABOR",VLOOKUP(VALUE(RIGHT(G457,6)),#REF!,6,FALSE))))))))))))))))</f>
        <v>#REF!</v>
      </c>
      <c r="D457" s="74" t="e">
        <f>ROUND(VLOOKUP(A457,#REF!,8,FALSE),2)</f>
        <v>#REF!</v>
      </c>
      <c r="E457" s="74" t="e">
        <f>IF(LEFT(G457,3)="ARQ",VLOOKUP(VALUE(RIGHT(G457,3)),#REF!,9,FALSE),IF(LEFT(G457,3)="SCI",VLOOKUP(VALUE(RIGHT(G457,3)),#REF!,9,FALSE),IF(LEFT(G457,3)="SCE",VLOOKUP(VALUE(RIGHT(G457,3)),#REF!,9,FALSE),IF(LEFT(G457,3)="EST",VLOOKUP(VALUE(RIGHT(G457,3)),#REF!,9,FALSE),IF(LEFT(G457,3)="HID",VLOOKUP(VALUE(RIGHT(G457,3)),#REF!,9,FALSE),IF(LEFT(G457,3)="INC",VLOOKUP(VALUE(RIGHT(G457,3)),#REF!,9,FALSE),IF(LEFT(G457,3)="ELE",VLOOKUP(VALUE(RIGHT(G457,3)),#REF!,9,FALSE),IF(LEFT(G457,3)="CAB",VLOOKUP(VALUE(RIGHT(G457,3)),'ADM-COMP'!B:J,9,FALSE),IF(LEFT(G457,3)="SEG",VLOOKUP(VALUE(RIGHT(G457,3)),#REF!,9,FALSE),IF(LEFT(G457,3)="CLI",VLOOKUP(VALUE(RIGHT(G457,3)),#REF!,9,FALSE),IF(LEFT(G457,4)="IMPL",VLOOKUP(VALUE(RIGHT(G457,3)),#REF!,9,FALSE),IF(LEFT(G457,4)="SPDA",VLOOKUP(VALUE(RIGHT(G457,3)),'SPDA-COMP'!B:J,9,FALSE),IF(LEFT(G457,4)="SDAI",VLOOKUP(VALUE(RIGHT(G457,3)),#REF!,9,FALSE),IF(LEFT(G457,5)="IMPER",VLOOKUP(VALUE(RIGHT(G457,3)),#REF!,9,FALSE),IF(LEFT(G457,5)="LABOR",VLOOKUP(VALUE(RIGHT(G457,6)),#REF!,4,FALSE))))))))))))))))</f>
        <v>#REF!</v>
      </c>
      <c r="F457" s="31" t="e">
        <f t="shared" si="7"/>
        <v>#REF!</v>
      </c>
      <c r="G457" s="152" t="s">
        <v>1175</v>
      </c>
      <c r="H457" s="61"/>
    </row>
    <row r="458" spans="1:8" s="62" customFormat="1">
      <c r="A458" s="85" t="s">
        <v>892</v>
      </c>
      <c r="B458" s="29" t="e">
        <f>IF(LEFT(G458,3)="ARQ",VLOOKUP(VALUE(RIGHT(G458,3)),#REF!,4,FALSE),IF(LEFT(G458,3)="SCI",VLOOKUP(VALUE(RIGHT(G458,3)),#REF!,4,FALSE),IF(LEFT(G458,3)="SCE",VLOOKUP(VALUE(RIGHT(G458,3)),#REF!,4,FALSE),IF(LEFT(G458,3)="EST",VLOOKUP(VALUE(RIGHT(G458,3)),#REF!,4,FALSE),IF(LEFT(G458,3)="HID",VLOOKUP(VALUE(RIGHT(G458,3)),#REF!,4,FALSE),IF(LEFT(G458,3)="INC",VLOOKUP(VALUE(RIGHT(G458,3)),#REF!,4,FALSE),IF(LEFT(G458,3)="ELE",VLOOKUP(VALUE(RIGHT(G458,3)),#REF!,4,FALSE),IF(LEFT(G458,3)="CAB",VLOOKUP(VALUE(RIGHT(G458,3)),'ADM-COMP'!B:J,4,FALSE),IF(LEFT(G458,3)="SEG",VLOOKUP(VALUE(RIGHT(G458,3)),#REF!,4,FALSE),IF(LEFT(G458,3)="CLI",VLOOKUP(VALUE(RIGHT(G458,3)),#REF!,4,FALSE),IF(LEFT(G458,4)="IMPL",VLOOKUP(VALUE(RIGHT(G458,3)),#REF!,4,FALSE),IF(LEFT(G458,4)="SPDA",VLOOKUP(VALUE(RIGHT(G458,3)),'SPDA-COMP'!B:J,4,FALSE),IF(LEFT(G458,4)="SDAI",VLOOKUP(VALUE(RIGHT(G458,3)),#REF!,4,FALSE),IF(LEFT(G458,5)="IMPER",VLOOKUP(VALUE(RIGHT(G458,3)),#REF!,4,FALSE),IF(LEFT(G458,5)="LABOR",VLOOKUP(VALUE(RIGHT(G458,6)),#REF!,5,FALSE))))))))))))))))</f>
        <v>#REF!</v>
      </c>
      <c r="C458" s="30" t="e">
        <f>IF(LEFT(G458,3)="ARQ",VLOOKUP(VALUE(RIGHT(G458,3)),#REF!,5,FALSE),IF(LEFT(G458,3)="SCI",VLOOKUP(VALUE(RIGHT(G458,3)),#REF!,5,FALSE),IF(LEFT(G458,3)="SCE",VLOOKUP(VALUE(RIGHT(G458,3)),#REF!,5,FALSE),IF(LEFT(G458,3)="EST",VLOOKUP(VALUE(RIGHT(G458,3)),#REF!,5,FALSE),IF(LEFT(G458,3)="HID",VLOOKUP(VALUE(RIGHT(G458,3)),#REF!,5,FALSE),IF(LEFT(G458,3)="INC",VLOOKUP(VALUE(RIGHT(G458,3)),#REF!,5,FALSE),IF(LEFT(G458,3)="ELE",VLOOKUP(VALUE(RIGHT(G458,3)),#REF!,5,FALSE),IF(LEFT(G458,3)="CAB",VLOOKUP(VALUE(RIGHT(G458,3)),'ADM-COMP'!B:J,5,FALSE),IF(LEFT(G458,3)="SEG",VLOOKUP(VALUE(RIGHT(G458,3)),#REF!,5,FALSE),IF(LEFT(G458,3)="CLI",VLOOKUP(VALUE(RIGHT(G458,3)),#REF!,5,FALSE),IF(LEFT(G458,4)="IMPL",VLOOKUP(VALUE(RIGHT(G458,3)),#REF!,5,FALSE),IF(LEFT(G458,4)="SPDA",VLOOKUP(VALUE(RIGHT(G458,3)),'SPDA-COMP'!B:J,5,FALSE),IF(LEFT(G458,4)="SDAI",VLOOKUP(VALUE(RIGHT(G458,3)),#REF!,5,FALSE),IF(LEFT(G458,5)="IMPER",VLOOKUP(VALUE(RIGHT(G458,3)),#REF!,5,FALSE),IF(LEFT(G458,5)="LABOR",VLOOKUP(VALUE(RIGHT(G458,6)),#REF!,6,FALSE))))))))))))))))</f>
        <v>#REF!</v>
      </c>
      <c r="D458" s="74" t="e">
        <f>ROUND(VLOOKUP(A458,#REF!,8,FALSE),2)</f>
        <v>#REF!</v>
      </c>
      <c r="E458" s="74" t="e">
        <f>IF(LEFT(G458,3)="ARQ",VLOOKUP(VALUE(RIGHT(G458,3)),#REF!,9,FALSE),IF(LEFT(G458,3)="SCI",VLOOKUP(VALUE(RIGHT(G458,3)),#REF!,9,FALSE),IF(LEFT(G458,3)="SCE",VLOOKUP(VALUE(RIGHT(G458,3)),#REF!,9,FALSE),IF(LEFT(G458,3)="EST",VLOOKUP(VALUE(RIGHT(G458,3)),#REF!,9,FALSE),IF(LEFT(G458,3)="HID",VLOOKUP(VALUE(RIGHT(G458,3)),#REF!,9,FALSE),IF(LEFT(G458,3)="INC",VLOOKUP(VALUE(RIGHT(G458,3)),#REF!,9,FALSE),IF(LEFT(G458,3)="ELE",VLOOKUP(VALUE(RIGHT(G458,3)),#REF!,9,FALSE),IF(LEFT(G458,3)="CAB",VLOOKUP(VALUE(RIGHT(G458,3)),'ADM-COMP'!B:J,9,FALSE),IF(LEFT(G458,3)="SEG",VLOOKUP(VALUE(RIGHT(G458,3)),#REF!,9,FALSE),IF(LEFT(G458,3)="CLI",VLOOKUP(VALUE(RIGHT(G458,3)),#REF!,9,FALSE),IF(LEFT(G458,4)="IMPL",VLOOKUP(VALUE(RIGHT(G458,3)),#REF!,9,FALSE),IF(LEFT(G458,4)="SPDA",VLOOKUP(VALUE(RIGHT(G458,3)),'SPDA-COMP'!B:J,9,FALSE),IF(LEFT(G458,4)="SDAI",VLOOKUP(VALUE(RIGHT(G458,3)),#REF!,9,FALSE),IF(LEFT(G458,5)="IMPER",VLOOKUP(VALUE(RIGHT(G458,3)),#REF!,9,FALSE),IF(LEFT(G458,5)="LABOR",VLOOKUP(VALUE(RIGHT(G458,6)),#REF!,4,FALSE))))))))))))))))</f>
        <v>#REF!</v>
      </c>
      <c r="F458" s="31" t="e">
        <f t="shared" si="7"/>
        <v>#REF!</v>
      </c>
      <c r="G458" s="84" t="s">
        <v>960</v>
      </c>
      <c r="H458" s="61"/>
    </row>
    <row r="459" spans="1:8" s="62" customFormat="1">
      <c r="A459" s="37" t="s">
        <v>1299</v>
      </c>
      <c r="B459" s="29" t="e">
        <f>IF(LEFT(G459,3)="ARQ",VLOOKUP(VALUE(RIGHT(G459,3)),#REF!,4,FALSE),IF(LEFT(G459,3)="SCI",VLOOKUP(VALUE(RIGHT(G459,3)),#REF!,4,FALSE),IF(LEFT(G459,3)="SCE",VLOOKUP(VALUE(RIGHT(G459,3)),#REF!,4,FALSE),IF(LEFT(G459,3)="EST",VLOOKUP(VALUE(RIGHT(G459,3)),#REF!,4,FALSE),IF(LEFT(G459,3)="HID",VLOOKUP(VALUE(RIGHT(G459,3)),#REF!,4,FALSE),IF(LEFT(G459,3)="INC",VLOOKUP(VALUE(RIGHT(G459,3)),#REF!,4,FALSE),IF(LEFT(G459,3)="ELE",VLOOKUP(VALUE(RIGHT(G459,3)),#REF!,4,FALSE),IF(LEFT(G459,3)="CAB",VLOOKUP(VALUE(RIGHT(G459,3)),'ADM-COMP'!B:J,4,FALSE),IF(LEFT(G459,3)="SEG",VLOOKUP(VALUE(RIGHT(G459,3)),#REF!,4,FALSE),IF(LEFT(G459,3)="CLI",VLOOKUP(VALUE(RIGHT(G459,3)),#REF!,4,FALSE),IF(LEFT(G459,4)="IMPL",VLOOKUP(VALUE(RIGHT(G459,3)),#REF!,4,FALSE),IF(LEFT(G459,4)="SPDA",VLOOKUP(VALUE(RIGHT(G459,3)),'SPDA-COMP'!B:J,4,FALSE),IF(LEFT(G459,4)="SDAI",VLOOKUP(VALUE(RIGHT(G459,3)),#REF!,4,FALSE),IF(LEFT(G459,5)="IMPER",VLOOKUP(VALUE(RIGHT(G459,3)),#REF!,4,FALSE),IF(LEFT(G459,5)="LABOR",VLOOKUP(VALUE(RIGHT(G459,6)),#REF!,5,FALSE))))))))))))))))</f>
        <v>#REF!</v>
      </c>
      <c r="C459" s="30" t="e">
        <f>IF(LEFT(G459,3)="ARQ",VLOOKUP(VALUE(RIGHT(G459,3)),#REF!,5,FALSE),IF(LEFT(G459,3)="INS",VLOOKUP(VALUE(RIGHT(G459,3)),#REF!,5,FALSE),IF(LEFT(G459,3)="SCE",VLOOKUP(VALUE(RIGHT(G459,3)),#REF!,5,FALSE),IF(LEFT(G459,3)="EST",VLOOKUP(VALUE(RIGHT(G459,3)),#REF!,5,FALSE),IF(LEFT(G459,3)="HID",VLOOKUP(VALUE(RIGHT(G459,3)),#REF!,5,FALSE),IF(LEFT(G459,3)="INC",VLOOKUP(VALUE(RIGHT(G459,3)),#REF!,5,FALSE),IF(LEFT(G459,3)="ELE",VLOOKUP(VALUE(RIGHT(G459,3)),#REF!,5,FALSE),IF(LEFT(G459,3)="CAB",VLOOKUP(VALUE(RIGHT(G459,3)),'ADM-COMP'!B:J,5,FALSE),IF(LEFT(G459,3)="SEG",VLOOKUP(VALUE(RIGHT(G459,3)),#REF!,5,FALSE),IF(LEFT(G459,3)="CLI",VLOOKUP(VALUE(RIGHT(G459,3)),#REF!,5,FALSE),IF(LEFT(G459,4)="IMPL",VLOOKUP(VALUE(RIGHT(G459,3)),#REF!,5,FALSE),IF(LEFT(G459,4)="SPDA",VLOOKUP(VALUE(RIGHT(G459,3)),'SPDA-COMP'!B:J,5,FALSE),IF(LEFT(G459,4)="SDAI",VLOOKUP(VALUE(RIGHT(G459,3)),#REF!,5,FALSE),IF(LEFT(G459,5)="IMPER",VLOOKUP(VALUE(RIGHT(G459,3)),#REF!,5,FALSE),IF(LEFT(G459,5)="LABOR",VLOOKUP(VALUE(RIGHT(G459,6)),#REF!,6,FALSE))))))))))))))))</f>
        <v>#REF!</v>
      </c>
      <c r="D459" s="74" t="e">
        <f>ROUND(VLOOKUP(A459,#REF!,8,FALSE),2)</f>
        <v>#REF!</v>
      </c>
      <c r="E459" s="74" t="e">
        <f>IF(LEFT(G459,3)="ARQ",VLOOKUP(VALUE(RIGHT(G459,3)),#REF!,9,FALSE),IF(LEFT(G459,3)="INS",VLOOKUP(VALUE(RIGHT(G459,3)),#REF!,9,FALSE),IF(LEFT(G459,3)="SCE",VLOOKUP(VALUE(RIGHT(G459,3)),#REF!,9,FALSE),IF(LEFT(G459,3)="EST",VLOOKUP(VALUE(RIGHT(G459,3)),#REF!,9,FALSE),IF(LEFT(G459,3)="HID",VLOOKUP(VALUE(RIGHT(G459,3)),#REF!,9,FALSE),IF(LEFT(G459,3)="INC",VLOOKUP(VALUE(RIGHT(G459,3)),#REF!,9,FALSE),IF(LEFT(G459,3)="ELE",VLOOKUP(VALUE(RIGHT(G459,3)),#REF!,9,FALSE),IF(LEFT(G459,3)="CAB",VLOOKUP(VALUE(RIGHT(G459,3)),'ADM-COMP'!B:J,9,FALSE),IF(LEFT(G459,3)="SEG",VLOOKUP(VALUE(RIGHT(G459,3)),#REF!,9,FALSE),IF(LEFT(G459,3)="CLI",VLOOKUP(VALUE(RIGHT(G459,3)),#REF!,9,FALSE),IF(LEFT(G459,4)="IMPL",VLOOKUP(VALUE(RIGHT(G459,3)),#REF!,9,FALSE),IF(LEFT(G459,4)="SPDA",VLOOKUP(VALUE(RIGHT(G459,3)),'SPDA-COMP'!B:J,9,FALSE),IF(LEFT(G459,4)="SDAI",VLOOKUP(VALUE(RIGHT(G459,3)),#REF!,9,FALSE),IF(LEFT(G459,5)="IMPER",VLOOKUP(VALUE(RIGHT(G459,3)),#REF!,9,FALSE),IF(LEFT(G459,5)="LABOR",VLOOKUP(VALUE(RIGHT(G459,6)),#REF!,4,FALSE))))))))))))))))</f>
        <v>#REF!</v>
      </c>
      <c r="F459" s="31" t="e">
        <f t="shared" si="7"/>
        <v>#REF!</v>
      </c>
      <c r="G459" s="152" t="s">
        <v>1307</v>
      </c>
      <c r="H459" s="61"/>
    </row>
    <row r="460" spans="1:8" s="62" customFormat="1">
      <c r="A460" s="37" t="s">
        <v>1075</v>
      </c>
      <c r="B460" s="29" t="e">
        <f>IF(LEFT(G460,3)="ARQ",VLOOKUP(VALUE(RIGHT(G460,3)),#REF!,4,FALSE),IF(LEFT(G460,3)="SCI",VLOOKUP(VALUE(RIGHT(G460,3)),#REF!,4,FALSE),IF(LEFT(G460,3)="SCE",VLOOKUP(VALUE(RIGHT(G460,3)),#REF!,4,FALSE),IF(LEFT(G460,3)="EST",VLOOKUP(VALUE(RIGHT(G460,3)),#REF!,4,FALSE),IF(LEFT(G460,3)="HID",VLOOKUP(VALUE(RIGHT(G460,3)),#REF!,4,FALSE),IF(LEFT(G460,3)="INC",VLOOKUP(VALUE(RIGHT(G460,3)),#REF!,4,FALSE),IF(LEFT(G460,3)="ELE",VLOOKUP(VALUE(RIGHT(G460,3)),#REF!,4,FALSE),IF(LEFT(G460,3)="CAB",VLOOKUP(VALUE(RIGHT(G460,3)),'ADM-COMP'!B:J,4,FALSE),IF(LEFT(G460,3)="SEG",VLOOKUP(VALUE(RIGHT(G460,3)),#REF!,4,FALSE),IF(LEFT(G460,3)="CLI",VLOOKUP(VALUE(RIGHT(G460,3)),#REF!,4,FALSE),IF(LEFT(G460,4)="IMPL",VLOOKUP(VALUE(RIGHT(G460,3)),#REF!,4,FALSE),IF(LEFT(G460,4)="SPDA",VLOOKUP(VALUE(RIGHT(G460,3)),'SPDA-COMP'!B:J,4,FALSE),IF(LEFT(G460,4)="SDAI",VLOOKUP(VALUE(RIGHT(G460,3)),#REF!,4,FALSE),IF(LEFT(G460,5)="IMPER",VLOOKUP(VALUE(RIGHT(G460,3)),#REF!,4,FALSE),IF(LEFT(G460,5)="LABOR",VLOOKUP(VALUE(RIGHT(G460,6)),#REF!,5,FALSE))))))))))))))))</f>
        <v>#REF!</v>
      </c>
      <c r="C460" s="30" t="e">
        <f>IF(LEFT(G460,3)="ARQ",VLOOKUP(VALUE(RIGHT(G460,3)),#REF!,5,FALSE),IF(LEFT(G460,3)="SCI",VLOOKUP(VALUE(RIGHT(G460,3)),#REF!,5,FALSE),IF(LEFT(G460,3)="SCE",VLOOKUP(VALUE(RIGHT(G460,3)),#REF!,5,FALSE),IF(LEFT(G460,3)="EST",VLOOKUP(VALUE(RIGHT(G460,3)),#REF!,5,FALSE),IF(LEFT(G460,3)="HID",VLOOKUP(VALUE(RIGHT(G460,3)),#REF!,5,FALSE),IF(LEFT(G460,3)="INC",VLOOKUP(VALUE(RIGHT(G460,3)),#REF!,5,FALSE),IF(LEFT(G460,3)="ELE",VLOOKUP(VALUE(RIGHT(G460,3)),#REF!,5,FALSE),IF(LEFT(G460,3)="CAB",VLOOKUP(VALUE(RIGHT(G460,3)),'ADM-COMP'!B:J,5,FALSE),IF(LEFT(G460,3)="SEG",VLOOKUP(VALUE(RIGHT(G460,3)),#REF!,5,FALSE),IF(LEFT(G460,3)="CLI",VLOOKUP(VALUE(RIGHT(G460,3)),#REF!,5,FALSE),IF(LEFT(G460,4)="IMPL",VLOOKUP(VALUE(RIGHT(G460,3)),#REF!,5,FALSE),IF(LEFT(G460,4)="SPDA",VLOOKUP(VALUE(RIGHT(G460,3)),'SPDA-COMP'!B:J,5,FALSE),IF(LEFT(G460,4)="SDAI",VLOOKUP(VALUE(RIGHT(G460,3)),#REF!,5,FALSE),IF(LEFT(G460,5)="IMPER",VLOOKUP(VALUE(RIGHT(G460,3)),#REF!,5,FALSE),IF(LEFT(G460,5)="LABOR",VLOOKUP(VALUE(RIGHT(G460,6)),#REF!,6,FALSE))))))))))))))))</f>
        <v>#REF!</v>
      </c>
      <c r="D460" s="74" t="e">
        <f>ROUND(VLOOKUP(A460,#REF!,8,FALSE),2)</f>
        <v>#REF!</v>
      </c>
      <c r="E460" s="74" t="e">
        <f>IF(LEFT(G460,3)="ARQ",VLOOKUP(VALUE(RIGHT(G460,3)),#REF!,9,FALSE),IF(LEFT(G460,3)="SCI",VLOOKUP(VALUE(RIGHT(G460,3)),#REF!,9,FALSE),IF(LEFT(G460,3)="SCE",VLOOKUP(VALUE(RIGHT(G460,3)),#REF!,9,FALSE),IF(LEFT(G460,3)="EST",VLOOKUP(VALUE(RIGHT(G460,3)),#REF!,9,FALSE),IF(LEFT(G460,3)="HID",VLOOKUP(VALUE(RIGHT(G460,3)),#REF!,9,FALSE),IF(LEFT(G460,3)="INC",VLOOKUP(VALUE(RIGHT(G460,3)),#REF!,9,FALSE),IF(LEFT(G460,3)="ELE",VLOOKUP(VALUE(RIGHT(G460,3)),#REF!,9,FALSE),IF(LEFT(G460,3)="CAB",VLOOKUP(VALUE(RIGHT(G460,3)),'ADM-COMP'!B:J,9,FALSE),IF(LEFT(G460,3)="SEG",VLOOKUP(VALUE(RIGHT(G460,3)),#REF!,9,FALSE),IF(LEFT(G460,3)="CLI",VLOOKUP(VALUE(RIGHT(G460,3)),#REF!,9,FALSE),IF(LEFT(G460,4)="IMPL",VLOOKUP(VALUE(RIGHT(G460,3)),#REF!,9,FALSE),IF(LEFT(G460,4)="SPDA",VLOOKUP(VALUE(RIGHT(G460,3)),'SPDA-COMP'!B:J,9,FALSE),IF(LEFT(G460,4)="SDAI",VLOOKUP(VALUE(RIGHT(G460,3)),#REF!,9,FALSE),IF(LEFT(G460,5)="IMPER",VLOOKUP(VALUE(RIGHT(G460,3)),#REF!,9,FALSE),IF(LEFT(G460,5)="LABOR",VLOOKUP(VALUE(RIGHT(G460,6)),#REF!,4,FALSE))))))))))))))))</f>
        <v>#REF!</v>
      </c>
      <c r="F460" s="31" t="e">
        <f t="shared" si="7"/>
        <v>#REF!</v>
      </c>
      <c r="G460" s="38" t="s">
        <v>539</v>
      </c>
      <c r="H460" s="61"/>
    </row>
    <row r="461" spans="1:8" s="62" customFormat="1" ht="25.5">
      <c r="A461" s="37" t="s">
        <v>405</v>
      </c>
      <c r="B461" s="29" t="e">
        <f>IF(LEFT(G461,3)="ARQ",VLOOKUP(VALUE(RIGHT(G461,3)),#REF!,4,FALSE),IF(LEFT(G461,3)="SCI",VLOOKUP(VALUE(RIGHT(G461,3)),#REF!,4,FALSE),IF(LEFT(G461,3)="SCE",VLOOKUP(VALUE(RIGHT(G461,3)),#REF!,4,FALSE),IF(LEFT(G461,3)="EST",VLOOKUP(VALUE(RIGHT(G461,3)),#REF!,4,FALSE),IF(LEFT(G461,3)="HID",VLOOKUP(VALUE(RIGHT(G461,3)),#REF!,4,FALSE),IF(LEFT(G461,3)="INC",VLOOKUP(VALUE(RIGHT(G461,3)),#REF!,4,FALSE),IF(LEFT(G461,3)="ELE",VLOOKUP(VALUE(RIGHT(G461,3)),#REF!,4,FALSE),IF(LEFT(G461,3)="CAB",VLOOKUP(VALUE(RIGHT(G461,3)),'ADM-COMP'!B:J,4,FALSE),IF(LEFT(G461,3)="SEG",VLOOKUP(VALUE(RIGHT(G461,3)),#REF!,4,FALSE),IF(LEFT(G461,3)="CLI",VLOOKUP(VALUE(RIGHT(G461,3)),#REF!,4,FALSE),IF(LEFT(G461,4)="IMPL",VLOOKUP(VALUE(RIGHT(G461,3)),#REF!,4,FALSE),IF(LEFT(G461,4)="SPDA",VLOOKUP(VALUE(RIGHT(G461,3)),'SPDA-COMP'!B:J,4,FALSE),IF(LEFT(G461,4)="SDAI",VLOOKUP(VALUE(RIGHT(G461,3)),#REF!,4,FALSE),IF(LEFT(G461,5)="IMPER",VLOOKUP(VALUE(RIGHT(G461,3)),#REF!,4,FALSE),IF(LEFT(G461,5)="LABOR",VLOOKUP(VALUE(RIGHT(G461,6)),#REF!,5,FALSE))))))))))))))))</f>
        <v>#REF!</v>
      </c>
      <c r="C461" s="30" t="e">
        <f>IF(LEFT(G461,3)="ARQ",VLOOKUP(VALUE(RIGHT(G461,3)),#REF!,5,FALSE),IF(LEFT(G461,3)="SCI",VLOOKUP(VALUE(RIGHT(G461,3)),#REF!,5,FALSE),IF(LEFT(G461,3)="SCE",VLOOKUP(VALUE(RIGHT(G461,3)),#REF!,5,FALSE),IF(LEFT(G461,3)="EST",VLOOKUP(VALUE(RIGHT(G461,3)),#REF!,5,FALSE),IF(LEFT(G461,3)="HID",VLOOKUP(VALUE(RIGHT(G461,3)),#REF!,5,FALSE),IF(LEFT(G461,3)="INC",VLOOKUP(VALUE(RIGHT(G461,3)),#REF!,5,FALSE),IF(LEFT(G461,3)="ELE",VLOOKUP(VALUE(RIGHT(G461,3)),#REF!,5,FALSE),IF(LEFT(G461,3)="CAB",VLOOKUP(VALUE(RIGHT(G461,3)),'ADM-COMP'!B:J,5,FALSE),IF(LEFT(G461,3)="SEG",VLOOKUP(VALUE(RIGHT(G461,3)),#REF!,5,FALSE),IF(LEFT(G461,3)="CLI",VLOOKUP(VALUE(RIGHT(G461,3)),#REF!,5,FALSE),IF(LEFT(G461,4)="IMPL",VLOOKUP(VALUE(RIGHT(G461,3)),#REF!,5,FALSE),IF(LEFT(G461,4)="SPDA",VLOOKUP(VALUE(RIGHT(G461,3)),'SPDA-COMP'!B:J,5,FALSE),IF(LEFT(G461,4)="SDAI",VLOOKUP(VALUE(RIGHT(G461,3)),#REF!,5,FALSE),IF(LEFT(G461,5)="IMPER",VLOOKUP(VALUE(RIGHT(G461,3)),#REF!,5,FALSE),IF(LEFT(G461,5)="LABOR",VLOOKUP(VALUE(RIGHT(G461,6)),#REF!,6,FALSE))))))))))))))))</f>
        <v>#REF!</v>
      </c>
      <c r="D461" s="74" t="e">
        <f>ROUND(VLOOKUP(A461,#REF!,8,FALSE),2)</f>
        <v>#REF!</v>
      </c>
      <c r="E461" s="74" t="e">
        <f>IF(LEFT(G461,3)="ARQ",VLOOKUP(VALUE(RIGHT(G461,3)),#REF!,9,FALSE),IF(LEFT(G461,3)="SCI",VLOOKUP(VALUE(RIGHT(G461,3)),#REF!,9,FALSE),IF(LEFT(G461,3)="SCE",VLOOKUP(VALUE(RIGHT(G461,3)),#REF!,9,FALSE),IF(LEFT(G461,3)="EST",VLOOKUP(VALUE(RIGHT(G461,3)),#REF!,9,FALSE),IF(LEFT(G461,3)="HID",VLOOKUP(VALUE(RIGHT(G461,3)),#REF!,9,FALSE),IF(LEFT(G461,3)="INC",VLOOKUP(VALUE(RIGHT(G461,3)),#REF!,9,FALSE),IF(LEFT(G461,3)="ELE",VLOOKUP(VALUE(RIGHT(G461,3)),#REF!,9,FALSE),IF(LEFT(G461,3)="CAB",VLOOKUP(VALUE(RIGHT(G461,3)),'ADM-COMP'!B:J,9,FALSE),IF(LEFT(G461,3)="SEG",VLOOKUP(VALUE(RIGHT(G461,3)),#REF!,9,FALSE),IF(LEFT(G461,3)="CLI",VLOOKUP(VALUE(RIGHT(G461,3)),#REF!,9,FALSE),IF(LEFT(G461,4)="IMPL",VLOOKUP(VALUE(RIGHT(G461,3)),#REF!,9,FALSE),IF(LEFT(G461,4)="SPDA",VLOOKUP(VALUE(RIGHT(G461,3)),'SPDA-COMP'!B:J,9,FALSE),IF(LEFT(G461,4)="SDAI",VLOOKUP(VALUE(RIGHT(G461,3)),#REF!,9,FALSE),IF(LEFT(G461,5)="IMPER",VLOOKUP(VALUE(RIGHT(G461,3)),#REF!,9,FALSE),IF(LEFT(G461,5)="LABOR",VLOOKUP(VALUE(RIGHT(G461,6)),#REF!,4,FALSE))))))))))))))))</f>
        <v>#REF!</v>
      </c>
      <c r="F461" s="31" t="e">
        <f t="shared" si="7"/>
        <v>#REF!</v>
      </c>
      <c r="G461" s="38" t="s">
        <v>1257</v>
      </c>
      <c r="H461" s="61" t="s">
        <v>1262</v>
      </c>
    </row>
    <row r="462" spans="1:8" s="62" customFormat="1">
      <c r="A462" s="37" t="s">
        <v>1076</v>
      </c>
      <c r="B462" s="29" t="e">
        <f>IF(LEFT(G462,3)="ARQ",VLOOKUP(VALUE(RIGHT(G462,3)),#REF!,4,FALSE),IF(LEFT(G462,3)="SCI",VLOOKUP(VALUE(RIGHT(G462,3)),#REF!,4,FALSE),IF(LEFT(G462,3)="SCE",VLOOKUP(VALUE(RIGHT(G462,3)),#REF!,4,FALSE),IF(LEFT(G462,3)="EST",VLOOKUP(VALUE(RIGHT(G462,3)),#REF!,4,FALSE),IF(LEFT(G462,3)="HID",VLOOKUP(VALUE(RIGHT(G462,3)),#REF!,4,FALSE),IF(LEFT(G462,3)="INC",VLOOKUP(VALUE(RIGHT(G462,3)),#REF!,4,FALSE),IF(LEFT(G462,3)="ELE",VLOOKUP(VALUE(RIGHT(G462,3)),#REF!,4,FALSE),IF(LEFT(G462,3)="CAB",VLOOKUP(VALUE(RIGHT(G462,3)),'ADM-COMP'!B:J,4,FALSE),IF(LEFT(G462,3)="SEG",VLOOKUP(VALUE(RIGHT(G462,3)),#REF!,4,FALSE),IF(LEFT(G462,3)="CLI",VLOOKUP(VALUE(RIGHT(G462,3)),#REF!,4,FALSE),IF(LEFT(G462,4)="IMPL",VLOOKUP(VALUE(RIGHT(G462,3)),#REF!,4,FALSE),IF(LEFT(G462,4)="SPDA",VLOOKUP(VALUE(RIGHT(G462,3)),'SPDA-COMP'!B:J,4,FALSE),IF(LEFT(G462,4)="SDAI",VLOOKUP(VALUE(RIGHT(G462,3)),#REF!,4,FALSE),IF(LEFT(G462,5)="IMPER",VLOOKUP(VALUE(RIGHT(G462,3)),#REF!,4,FALSE),IF(LEFT(G462,5)="LABOR",VLOOKUP(VALUE(RIGHT(G462,6)),#REF!,5,FALSE))))))))))))))))</f>
        <v>#REF!</v>
      </c>
      <c r="C462" s="30" t="e">
        <f>IF(LEFT(G462,3)="ARQ",VLOOKUP(VALUE(RIGHT(G462,3)),#REF!,5,FALSE),IF(LEFT(G462,3)="SCI",VLOOKUP(VALUE(RIGHT(G462,3)),#REF!,5,FALSE),IF(LEFT(G462,3)="SCE",VLOOKUP(VALUE(RIGHT(G462,3)),#REF!,5,FALSE),IF(LEFT(G462,3)="EST",VLOOKUP(VALUE(RIGHT(G462,3)),#REF!,5,FALSE),IF(LEFT(G462,3)="HID",VLOOKUP(VALUE(RIGHT(G462,3)),#REF!,5,FALSE),IF(LEFT(G462,3)="INC",VLOOKUP(VALUE(RIGHT(G462,3)),#REF!,5,FALSE),IF(LEFT(G462,3)="ELE",VLOOKUP(VALUE(RIGHT(G462,3)),#REF!,5,FALSE),IF(LEFT(G462,3)="CAB",VLOOKUP(VALUE(RIGHT(G462,3)),'ADM-COMP'!B:J,5,FALSE),IF(LEFT(G462,3)="SEG",VLOOKUP(VALUE(RIGHT(G462,3)),#REF!,5,FALSE),IF(LEFT(G462,3)="CLI",VLOOKUP(VALUE(RIGHT(G462,3)),#REF!,5,FALSE),IF(LEFT(G462,4)="IMPL",VLOOKUP(VALUE(RIGHT(G462,3)),#REF!,5,FALSE),IF(LEFT(G462,4)="SPDA",VLOOKUP(VALUE(RIGHT(G462,3)),'SPDA-COMP'!B:J,5,FALSE),IF(LEFT(G462,4)="SDAI",VLOOKUP(VALUE(RIGHT(G462,3)),#REF!,5,FALSE),IF(LEFT(G462,5)="IMPER",VLOOKUP(VALUE(RIGHT(G462,3)),#REF!,5,FALSE),IF(LEFT(G462,5)="LABOR",VLOOKUP(VALUE(RIGHT(G462,6)),#REF!,6,FALSE))))))))))))))))</f>
        <v>#REF!</v>
      </c>
      <c r="D462" s="74" t="e">
        <f>ROUND(VLOOKUP(A462,#REF!,8,FALSE),2)</f>
        <v>#REF!</v>
      </c>
      <c r="E462" s="74" t="e">
        <f>IF(LEFT(G462,3)="ARQ",VLOOKUP(VALUE(RIGHT(G462,3)),#REF!,9,FALSE),IF(LEFT(G462,3)="SCI",VLOOKUP(VALUE(RIGHT(G462,3)),#REF!,9,FALSE),IF(LEFT(G462,3)="SCE",VLOOKUP(VALUE(RIGHT(G462,3)),#REF!,9,FALSE),IF(LEFT(G462,3)="EST",VLOOKUP(VALUE(RIGHT(G462,3)),#REF!,9,FALSE),IF(LEFT(G462,3)="HID",VLOOKUP(VALUE(RIGHT(G462,3)),#REF!,9,FALSE),IF(LEFT(G462,3)="INC",VLOOKUP(VALUE(RIGHT(G462,3)),#REF!,9,FALSE),IF(LEFT(G462,3)="ELE",VLOOKUP(VALUE(RIGHT(G462,3)),#REF!,9,FALSE),IF(LEFT(G462,3)="CAB",VLOOKUP(VALUE(RIGHT(G462,3)),'ADM-COMP'!B:J,9,FALSE),IF(LEFT(G462,3)="SEG",VLOOKUP(VALUE(RIGHT(G462,3)),#REF!,9,FALSE),IF(LEFT(G462,3)="CLI",VLOOKUP(VALUE(RIGHT(G462,3)),#REF!,9,FALSE),IF(LEFT(G462,4)="IMPL",VLOOKUP(VALUE(RIGHT(G462,3)),#REF!,9,FALSE),IF(LEFT(G462,4)="SPDA",VLOOKUP(VALUE(RIGHT(G462,3)),'SPDA-COMP'!B:J,9,FALSE),IF(LEFT(G462,4)="SDAI",VLOOKUP(VALUE(RIGHT(G462,3)),#REF!,9,FALSE),IF(LEFT(G462,5)="IMPER",VLOOKUP(VALUE(RIGHT(G462,3)),#REF!,9,FALSE),IF(LEFT(G462,5)="LABOR",VLOOKUP(VALUE(RIGHT(G462,6)),#REF!,4,FALSE))))))))))))))))</f>
        <v>#REF!</v>
      </c>
      <c r="F462" s="31" t="e">
        <f t="shared" si="7"/>
        <v>#REF!</v>
      </c>
      <c r="G462" s="38" t="s">
        <v>540</v>
      </c>
      <c r="H462" s="61"/>
    </row>
    <row r="463" spans="1:8" s="62" customFormat="1" ht="25.5">
      <c r="A463" s="37" t="s">
        <v>1074</v>
      </c>
      <c r="B463" s="29" t="e">
        <f>IF(LEFT(G463,3)="ARQ",VLOOKUP(VALUE(RIGHT(G463,3)),#REF!,4,FALSE),IF(LEFT(G463,3)="SCI",VLOOKUP(VALUE(RIGHT(G463,3)),#REF!,4,FALSE),IF(LEFT(G463,3)="SCE",VLOOKUP(VALUE(RIGHT(G463,3)),#REF!,4,FALSE),IF(LEFT(G463,3)="EST",VLOOKUP(VALUE(RIGHT(G463,3)),#REF!,4,FALSE),IF(LEFT(G463,3)="HID",VLOOKUP(VALUE(RIGHT(G463,3)),#REF!,4,FALSE),IF(LEFT(G463,3)="INC",VLOOKUP(VALUE(RIGHT(G463,3)),#REF!,4,FALSE),IF(LEFT(G463,3)="ELE",VLOOKUP(VALUE(RIGHT(G463,3)),#REF!,4,FALSE),IF(LEFT(G463,3)="CAB",VLOOKUP(VALUE(RIGHT(G463,3)),'ADM-COMP'!B:J,4,FALSE),IF(LEFT(G463,3)="SEG",VLOOKUP(VALUE(RIGHT(G463,3)),#REF!,4,FALSE),IF(LEFT(G463,3)="CLI",VLOOKUP(VALUE(RIGHT(G463,3)),#REF!,4,FALSE),IF(LEFT(G463,4)="IMPL",VLOOKUP(VALUE(RIGHT(G463,3)),#REF!,4,FALSE),IF(LEFT(G463,4)="SPDA",VLOOKUP(VALUE(RIGHT(G463,3)),'SPDA-COMP'!B:J,4,FALSE),IF(LEFT(G463,4)="SDAI",VLOOKUP(VALUE(RIGHT(G463,3)),#REF!,4,FALSE),IF(LEFT(G463,5)="IMPER",VLOOKUP(VALUE(RIGHT(G463,3)),#REF!,4,FALSE),IF(LEFT(G463,5)="LABOR",VLOOKUP(VALUE(RIGHT(G463,6)),#REF!,5,FALSE))))))))))))))))</f>
        <v>#REF!</v>
      </c>
      <c r="C463" s="30" t="e">
        <f>IF(LEFT(G463,3)="ARQ",VLOOKUP(VALUE(RIGHT(G463,3)),#REF!,5,FALSE),IF(LEFT(G463,3)="SCI",VLOOKUP(VALUE(RIGHT(G463,3)),#REF!,5,FALSE),IF(LEFT(G463,3)="SCE",VLOOKUP(VALUE(RIGHT(G463,3)),#REF!,5,FALSE),IF(LEFT(G463,3)="EST",VLOOKUP(VALUE(RIGHT(G463,3)),#REF!,5,FALSE),IF(LEFT(G463,3)="HID",VLOOKUP(VALUE(RIGHT(G463,3)),#REF!,5,FALSE),IF(LEFT(G463,3)="INC",VLOOKUP(VALUE(RIGHT(G463,3)),#REF!,5,FALSE),IF(LEFT(G463,3)="ELE",VLOOKUP(VALUE(RIGHT(G463,3)),#REF!,5,FALSE),IF(LEFT(G463,3)="CAB",VLOOKUP(VALUE(RIGHT(G463,3)),'ADM-COMP'!B:J,5,FALSE),IF(LEFT(G463,3)="SEG",VLOOKUP(VALUE(RIGHT(G463,3)),#REF!,5,FALSE),IF(LEFT(G463,3)="CLI",VLOOKUP(VALUE(RIGHT(G463,3)),#REF!,5,FALSE),IF(LEFT(G463,4)="IMPL",VLOOKUP(VALUE(RIGHT(G463,3)),#REF!,5,FALSE),IF(LEFT(G463,4)="SPDA",VLOOKUP(VALUE(RIGHT(G463,3)),'SPDA-COMP'!B:J,5,FALSE),IF(LEFT(G463,4)="SDAI",VLOOKUP(VALUE(RIGHT(G463,3)),#REF!,5,FALSE),IF(LEFT(G463,5)="IMPER",VLOOKUP(VALUE(RIGHT(G463,3)),#REF!,5,FALSE),IF(LEFT(G463,5)="LABOR",VLOOKUP(VALUE(RIGHT(G463,6)),#REF!,6,FALSE))))))))))))))))</f>
        <v>#REF!</v>
      </c>
      <c r="D463" s="74" t="e">
        <f>ROUND(VLOOKUP(A463,#REF!,8,FALSE),2)</f>
        <v>#REF!</v>
      </c>
      <c r="E463" s="74" t="e">
        <f>IF(LEFT(G463,3)="ARQ",VLOOKUP(VALUE(RIGHT(G463,3)),#REF!,9,FALSE),IF(LEFT(G463,3)="SCI",VLOOKUP(VALUE(RIGHT(G463,3)),#REF!,9,FALSE),IF(LEFT(G463,3)="SCE",VLOOKUP(VALUE(RIGHT(G463,3)),#REF!,9,FALSE),IF(LEFT(G463,3)="EST",VLOOKUP(VALUE(RIGHT(G463,3)),#REF!,9,FALSE),IF(LEFT(G463,3)="HID",VLOOKUP(VALUE(RIGHT(G463,3)),#REF!,9,FALSE),IF(LEFT(G463,3)="INC",VLOOKUP(VALUE(RIGHT(G463,3)),#REF!,9,FALSE),IF(LEFT(G463,3)="ELE",VLOOKUP(VALUE(RIGHT(G463,3)),#REF!,9,FALSE),IF(LEFT(G463,3)="CAB",VLOOKUP(VALUE(RIGHT(G463,3)),'ADM-COMP'!B:J,9,FALSE),IF(LEFT(G463,3)="SEG",VLOOKUP(VALUE(RIGHT(G463,3)),#REF!,9,FALSE),IF(LEFT(G463,3)="CLI",VLOOKUP(VALUE(RIGHT(G463,3)),#REF!,9,FALSE),IF(LEFT(G463,4)="IMPL",VLOOKUP(VALUE(RIGHT(G463,3)),#REF!,9,FALSE),IF(LEFT(G463,4)="SPDA",VLOOKUP(VALUE(RIGHT(G463,3)),'SPDA-COMP'!B:J,9,FALSE),IF(LEFT(G463,4)="SDAI",VLOOKUP(VALUE(RIGHT(G463,3)),#REF!,9,FALSE),IF(LEFT(G463,5)="IMPER",VLOOKUP(VALUE(RIGHT(G463,3)),#REF!,9,FALSE),IF(LEFT(G463,5)="LABOR",VLOOKUP(VALUE(RIGHT(G463,6)),#REF!,4,FALSE))))))))))))))))</f>
        <v>#REF!</v>
      </c>
      <c r="F463" s="31" t="e">
        <f t="shared" si="7"/>
        <v>#REF!</v>
      </c>
      <c r="G463" s="38" t="s">
        <v>538</v>
      </c>
      <c r="H463" s="61" t="s">
        <v>1263</v>
      </c>
    </row>
    <row r="464" spans="1:8" s="62" customFormat="1">
      <c r="A464" s="100" t="s">
        <v>680</v>
      </c>
      <c r="B464" s="86" t="e">
        <f>IF(LEFT(G464,3)="ARQ",VLOOKUP(VALUE(RIGHT(G464,3)),#REF!,4,FALSE),IF(LEFT(G464,3)="SCI",VLOOKUP(VALUE(RIGHT(G464,3)),#REF!,4,FALSE),IF(LEFT(G464,3)="SCE",VLOOKUP(VALUE(RIGHT(G464,3)),#REF!,4,FALSE),IF(LEFT(G464,3)="EST",VLOOKUP(VALUE(RIGHT(G464,3)),#REF!,4,FALSE),IF(LEFT(G464,3)="HID",VLOOKUP(VALUE(RIGHT(G464,3)),#REF!,4,FALSE),IF(LEFT(G464,3)="INC",VLOOKUP(VALUE(RIGHT(G464,3)),#REF!,4,FALSE),IF(LEFT(G464,3)="ELE",VLOOKUP(VALUE(RIGHT(G464,3)),#REF!,4,FALSE),IF(LEFT(G464,3)="CAB",VLOOKUP(VALUE(RIGHT(G464,3)),'ADM-COMP'!B:J,4,FALSE),IF(LEFT(G464,3)="SEG",VLOOKUP(VALUE(RIGHT(G464,3)),#REF!,4,FALSE),IF(LEFT(G464,3)="CLI",VLOOKUP(VALUE(RIGHT(G464,3)),#REF!,4,FALSE),IF(LEFT(G464,4)="IMPL",VLOOKUP(VALUE(RIGHT(G464,3)),#REF!,4,FALSE),IF(LEFT(G464,4)="SPDA",VLOOKUP(VALUE(RIGHT(G464,3)),'SPDA-COMP'!B:J,4,FALSE),IF(LEFT(G464,4)="SDAI",VLOOKUP(VALUE(RIGHT(G464,3)),#REF!,4,FALSE),IF(LEFT(G464,5)="IMPER",VLOOKUP(VALUE(RIGHT(G464,3)),#REF!,4,FALSE),IF(LEFT(G464,5)="LABOR",VLOOKUP(VALUE(RIGHT(G464,6)),#REF!,5,FALSE))))))))))))))))</f>
        <v>#REF!</v>
      </c>
      <c r="C464" s="30" t="e">
        <f>IF(LEFT(G464,3)="ARQ",VLOOKUP(VALUE(RIGHT(G464,3)),#REF!,5,FALSE),IF(LEFT(G464,3)="SCI",VLOOKUP(VALUE(RIGHT(G464,3)),#REF!,5,FALSE),IF(LEFT(G464,3)="SCE",VLOOKUP(VALUE(RIGHT(G464,3)),#REF!,5,FALSE),IF(LEFT(G464,3)="EST",VLOOKUP(VALUE(RIGHT(G464,3)),#REF!,5,FALSE),IF(LEFT(G464,3)="HID",VLOOKUP(VALUE(RIGHT(G464,3)),#REF!,5,FALSE),IF(LEFT(G464,3)="INC",VLOOKUP(VALUE(RIGHT(G464,3)),#REF!,5,FALSE),IF(LEFT(G464,3)="ELE",VLOOKUP(VALUE(RIGHT(G464,3)),#REF!,5,FALSE),IF(LEFT(G464,3)="CAB",VLOOKUP(VALUE(RIGHT(G464,3)),'ADM-COMP'!B:J,5,FALSE),IF(LEFT(G464,3)="SEG",VLOOKUP(VALUE(RIGHT(G464,3)),#REF!,5,FALSE),IF(LEFT(G464,3)="CLI",VLOOKUP(VALUE(RIGHT(G464,3)),#REF!,5,FALSE),IF(LEFT(G464,4)="IMPL",VLOOKUP(VALUE(RIGHT(G464,3)),#REF!,5,FALSE),IF(LEFT(G464,4)="SPDA",VLOOKUP(VALUE(RIGHT(G464,3)),'SPDA-COMP'!B:J,5,FALSE),IF(LEFT(G464,4)="SDAI",VLOOKUP(VALUE(RIGHT(G464,3)),#REF!,5,FALSE),IF(LEFT(G464,5)="IMPER",VLOOKUP(VALUE(RIGHT(G464,3)),#REF!,5,FALSE),IF(LEFT(G464,5)="LABOR",VLOOKUP(VALUE(RIGHT(G464,6)),#REF!,6,FALSE))))))))))))))))</f>
        <v>#REF!</v>
      </c>
      <c r="D464" s="74" t="e">
        <f>ROUND(VLOOKUP(A464,#REF!,8,FALSE),2)</f>
        <v>#REF!</v>
      </c>
      <c r="E464" s="74" t="e">
        <f>IF(LEFT(G464,3)="ARQ",VLOOKUP(VALUE(RIGHT(G464,3)),#REF!,9,FALSE),IF(LEFT(G464,3)="SCI",VLOOKUP(VALUE(RIGHT(G464,3)),#REF!,9,FALSE),IF(LEFT(G464,3)="SCE",VLOOKUP(VALUE(RIGHT(G464,3)),#REF!,9,FALSE),IF(LEFT(G464,3)="EST",VLOOKUP(VALUE(RIGHT(G464,3)),#REF!,9,FALSE),IF(LEFT(G464,3)="HID",VLOOKUP(VALUE(RIGHT(G464,3)),#REF!,9,FALSE),IF(LEFT(G464,3)="INC",VLOOKUP(VALUE(RIGHT(G464,3)),#REF!,9,FALSE),IF(LEFT(G464,3)="ELE",VLOOKUP(VALUE(RIGHT(G464,3)),#REF!,9,FALSE),IF(LEFT(G464,3)="CAB",VLOOKUP(VALUE(RIGHT(G464,3)),'ADM-COMP'!B:J,9,FALSE),IF(LEFT(G464,3)="SEG",VLOOKUP(VALUE(RIGHT(G464,3)),#REF!,9,FALSE),IF(LEFT(G464,3)="CLI",VLOOKUP(VALUE(RIGHT(G464,3)),#REF!,9,FALSE),IF(LEFT(G464,4)="IMPL",VLOOKUP(VALUE(RIGHT(G464,3)),#REF!,9,FALSE),IF(LEFT(G464,4)="SPDA",VLOOKUP(VALUE(RIGHT(G464,3)),'SPDA-COMP'!B:J,9,FALSE),IF(LEFT(G464,4)="SDAI",VLOOKUP(VALUE(RIGHT(G464,3)),#REF!,9,FALSE),IF(LEFT(G464,5)="IMPER",VLOOKUP(VALUE(RIGHT(G464,3)),#REF!,9,FALSE),IF(LEFT(G464,5)="LABOR",VLOOKUP(VALUE(RIGHT(G464,6)),#REF!,4,FALSE))))))))))))))))</f>
        <v>#REF!</v>
      </c>
      <c r="F464" s="31" t="e">
        <f t="shared" si="7"/>
        <v>#REF!</v>
      </c>
      <c r="G464" s="152" t="s">
        <v>720</v>
      </c>
      <c r="H464" s="61"/>
    </row>
    <row r="465" spans="1:8" s="62" customFormat="1" ht="25.5">
      <c r="A465" s="100" t="s">
        <v>783</v>
      </c>
      <c r="B465" s="29" t="s">
        <v>836</v>
      </c>
      <c r="C465" s="30" t="e">
        <f>IF(LEFT(G465,3)="ARQ",VLOOKUP(VALUE(RIGHT(G465,3)),#REF!,5,FALSE),IF(LEFT(G465,3)="GAS",VLOOKUP(VALUE(RIGHT(G465,3)),#REF!,5,FALSE),IF(LEFT(G465,3)="SCE",VLOOKUP(VALUE(RIGHT(G465,3)),#REF!,5,FALSE),IF(LEFT(G465,3)="EST",VLOOKUP(VALUE(RIGHT(G465,3)),#REF!,5,FALSE),IF(LEFT(G465,3)="HID",VLOOKUP(VALUE(RIGHT(G465,3)),#REF!,5,FALSE),IF(LEFT(G465,3)="INC",VLOOKUP(VALUE(RIGHT(G465,3)),#REF!,5,FALSE),IF(LEFT(G465,3)="ELE",VLOOKUP(VALUE(RIGHT(G465,3)),#REF!,5,FALSE),IF(LEFT(G465,3)="CAB",VLOOKUP(VALUE(RIGHT(G465,3)),'ADM-COMP'!B:J,5,FALSE),IF(LEFT(G465,3)="SEG",VLOOKUP(VALUE(RIGHT(G465,3)),#REF!,5,FALSE),IF(LEFT(G465,3)="CLI",VLOOKUP(VALUE(RIGHT(G465,3)),#REF!,5,FALSE),IF(LEFT(G465,4)="IMPL",VLOOKUP(VALUE(RIGHT(G465,3)),#REF!,5,FALSE),IF(LEFT(G465,4)="SPDA",VLOOKUP(VALUE(RIGHT(G465,3)),'SPDA-COMP'!B:J,5,FALSE),IF(LEFT(G465,4)="SDAI",VLOOKUP(VALUE(RIGHT(G465,3)),#REF!,5,FALSE),IF(LEFT(G465,5)="IMPER",VLOOKUP(VALUE(RIGHT(G465,3)),#REF!,5,FALSE),IF(LEFT(G465,5)="LABOR",VLOOKUP(VALUE(RIGHT(G465,6)),#REF!,6,FALSE))))))))))))))))</f>
        <v>#REF!</v>
      </c>
      <c r="D465" s="74" t="e">
        <f>ROUND(VLOOKUP(A465,#REF!,8,FALSE),2)</f>
        <v>#REF!</v>
      </c>
      <c r="E465" s="74" t="e">
        <f>IF(LEFT(G465,3)="ARQ",VLOOKUP(VALUE(RIGHT(G465,3)),#REF!,9,FALSE),IF(LEFT(G465,3)="GAS",VLOOKUP(VALUE(RIGHT(G465,3)),#REF!,9,FALSE),IF(LEFT(G465,3)="SCE",VLOOKUP(VALUE(RIGHT(G465,3)),#REF!,9,FALSE),IF(LEFT(G465,3)="EST",VLOOKUP(VALUE(RIGHT(G465,3)),#REF!,9,FALSE),IF(LEFT(G465,3)="HID",VLOOKUP(VALUE(RIGHT(G465,3)),#REF!,9,FALSE),IF(LEFT(G465,3)="INC",VLOOKUP(VALUE(RIGHT(G465,3)),#REF!,9,FALSE),IF(LEFT(G465,3)="ELE",VLOOKUP(VALUE(RIGHT(G465,3)),#REF!,9,FALSE),IF(LEFT(G465,3)="CAB",VLOOKUP(VALUE(RIGHT(G465,3)),'ADM-COMP'!B:J,9,FALSE),IF(LEFT(G465,3)="SEG",VLOOKUP(VALUE(RIGHT(G465,3)),#REF!,9,FALSE),IF(LEFT(G465,3)="CLI",VLOOKUP(VALUE(RIGHT(G465,3)),#REF!,9,FALSE),IF(LEFT(G465,4)="IMPL",VLOOKUP(VALUE(RIGHT(G465,3)),#REF!,9,FALSE),IF(LEFT(G465,4)="SPDA",VLOOKUP(VALUE(RIGHT(G465,3)),'SPDA-COMP'!B:J,9,FALSE),IF(LEFT(G465,4)="SDAI",VLOOKUP(VALUE(RIGHT(G465,3)),#REF!,9,FALSE),IF(LEFT(G465,5)="IMPER",VLOOKUP(VALUE(RIGHT(G465,3)),#REF!,9,FALSE),IF(LEFT(G465,5)="LABOR",VLOOKUP(VALUE(RIGHT(G465,6)),#REF!,4,FALSE))))))))))))))))</f>
        <v>#REF!</v>
      </c>
      <c r="F465" s="31" t="e">
        <f t="shared" si="7"/>
        <v>#REF!</v>
      </c>
      <c r="G465" s="152" t="s">
        <v>811</v>
      </c>
      <c r="H465" s="61"/>
    </row>
    <row r="466" spans="1:8" s="62" customFormat="1">
      <c r="A466" s="100" t="s">
        <v>1151</v>
      </c>
      <c r="B466" s="29" t="e">
        <f>IF(LEFT(G466,3)="ARQ",VLOOKUP(VALUE(RIGHT(G466,3)),#REF!,4,FALSE),IF(LEFT(G466,3)="SCI",VLOOKUP(VALUE(RIGHT(G466,3)),#REF!,4,FALSE),IF(LEFT(G466,3)="SCE",VLOOKUP(VALUE(RIGHT(G466,3)),#REF!,4,FALSE),IF(LEFT(G466,3)="EST",VLOOKUP(VALUE(RIGHT(G466,3)),#REF!,4,FALSE),IF(LEFT(G466,3)="HID",VLOOKUP(VALUE(RIGHT(G466,3)),#REF!,4,FALSE),IF(LEFT(G466,3)="INC",VLOOKUP(VALUE(RIGHT(G466,3)),#REF!,4,FALSE),IF(LEFT(G466,3)="ELE",VLOOKUP(VALUE(RIGHT(G466,3)),#REF!,4,FALSE),IF(LEFT(G466,3)="CAB",VLOOKUP(VALUE(RIGHT(G466,3)),'ADM-COMP'!B:J,4,FALSE),IF(LEFT(G466,3)="SEG",VLOOKUP(VALUE(RIGHT(G466,3)),#REF!,4,FALSE),IF(LEFT(G466,3)="CLI",VLOOKUP(VALUE(RIGHT(G466,3)),#REF!,4,FALSE),IF(LEFT(G466,4)="IMPL",VLOOKUP(VALUE(RIGHT(G466,3)),#REF!,4,FALSE),IF(LEFT(G466,4)="SPDA",VLOOKUP(VALUE(RIGHT(G466,3)),'SPDA-COMP'!B:J,4,FALSE),IF(LEFT(G466,4)="SDAI",VLOOKUP(VALUE(RIGHT(G466,3)),#REF!,4,FALSE),IF(LEFT(G466,5)="IMPER",VLOOKUP(VALUE(RIGHT(G466,3)),#REF!,4,FALSE),IF(LEFT(G466,5)="LABOR",VLOOKUP(VALUE(RIGHT(G466,6)),#REF!,5,FALSE))))))))))))))))</f>
        <v>#REF!</v>
      </c>
      <c r="C466" s="30" t="e">
        <f>IF(LEFT(G466,3)="ARQ",VLOOKUP(VALUE(RIGHT(G466,3)),#REF!,5,FALSE),IF(LEFT(G466,3)="SCI",VLOOKUP(VALUE(RIGHT(G466,3)),#REF!,5,FALSE),IF(LEFT(G466,3)="SCE",VLOOKUP(VALUE(RIGHT(G466,3)),#REF!,5,FALSE),IF(LEFT(G466,3)="EST",VLOOKUP(VALUE(RIGHT(G466,3)),#REF!,5,FALSE),IF(LEFT(G466,3)="HID",VLOOKUP(VALUE(RIGHT(G466,3)),#REF!,5,FALSE),IF(LEFT(G466,3)="INC",VLOOKUP(VALUE(RIGHT(G466,3)),#REF!,5,FALSE),IF(LEFT(G466,3)="ELE",VLOOKUP(VALUE(RIGHT(G466,3)),#REF!,5,FALSE),IF(LEFT(G466,3)="CAB",VLOOKUP(VALUE(RIGHT(G466,3)),'ADM-COMP'!B:J,5,FALSE),IF(LEFT(G466,3)="SEG",VLOOKUP(VALUE(RIGHT(G466,3)),#REF!,5,FALSE),IF(LEFT(G466,3)="CLI",VLOOKUP(VALUE(RIGHT(G466,3)),#REF!,5,FALSE),IF(LEFT(G466,4)="IMPL",VLOOKUP(VALUE(RIGHT(G466,3)),#REF!,5,FALSE),IF(LEFT(G466,4)="SPDA",VLOOKUP(VALUE(RIGHT(G466,3)),'SPDA-COMP'!B:J,5,FALSE),IF(LEFT(G466,4)="SDAI",VLOOKUP(VALUE(RIGHT(G466,3)),#REF!,5,FALSE),IF(LEFT(G466,5)="IMPER",VLOOKUP(VALUE(RIGHT(G466,3)),#REF!,5,FALSE),IF(LEFT(G466,5)="LABOR",VLOOKUP(VALUE(RIGHT(G466,6)),#REF!,6,FALSE))))))))))))))))</f>
        <v>#REF!</v>
      </c>
      <c r="D466" s="74" t="e">
        <f>ROUND(VLOOKUP(A466,#REF!,8,FALSE),2)</f>
        <v>#REF!</v>
      </c>
      <c r="E466" s="74" t="e">
        <f>IF(LEFT(G466,3)="ARQ",VLOOKUP(VALUE(RIGHT(G466,3)),#REF!,9,FALSE),IF(LEFT(G466,3)="SCI",VLOOKUP(VALUE(RIGHT(G466,3)),#REF!,9,FALSE),IF(LEFT(G466,3)="SCE",VLOOKUP(VALUE(RIGHT(G466,3)),#REF!,9,FALSE),IF(LEFT(G466,3)="EST",VLOOKUP(VALUE(RIGHT(G466,3)),#REF!,9,FALSE),IF(LEFT(G466,3)="HID",VLOOKUP(VALUE(RIGHT(G466,3)),#REF!,9,FALSE),IF(LEFT(G466,3)="INC",VLOOKUP(VALUE(RIGHT(G466,3)),#REF!,9,FALSE),IF(LEFT(G466,3)="ELE",VLOOKUP(VALUE(RIGHT(G466,3)),#REF!,9,FALSE),IF(LEFT(G466,3)="CAB",VLOOKUP(VALUE(RIGHT(G466,3)),'ADM-COMP'!B:J,9,FALSE),IF(LEFT(G466,3)="SEG",VLOOKUP(VALUE(RIGHT(G466,3)),#REF!,9,FALSE),IF(LEFT(G466,3)="CLI",VLOOKUP(VALUE(RIGHT(G466,3)),#REF!,9,FALSE),IF(LEFT(G466,4)="IMPL",VLOOKUP(VALUE(RIGHT(G466,3)),#REF!,9,FALSE),IF(LEFT(G466,4)="SPDA",VLOOKUP(VALUE(RIGHT(G466,3)),'SPDA-COMP'!B:J,9,FALSE),IF(LEFT(G466,4)="SDAI",VLOOKUP(VALUE(RIGHT(G466,3)),#REF!,9,FALSE),IF(LEFT(G466,5)="IMPER",VLOOKUP(VALUE(RIGHT(G466,3)),#REF!,9,FALSE),IF(LEFT(G466,5)="LABOR",VLOOKUP(VALUE(RIGHT(G466,6)),#REF!,4,FALSE))))))))))))))))</f>
        <v>#REF!</v>
      </c>
      <c r="F466" s="31" t="e">
        <f t="shared" si="7"/>
        <v>#REF!</v>
      </c>
      <c r="G466" s="152" t="s">
        <v>1179</v>
      </c>
      <c r="H466" s="61"/>
    </row>
    <row r="467" spans="1:8" s="62" customFormat="1">
      <c r="A467" s="140" t="s">
        <v>1060</v>
      </c>
      <c r="B467" s="29" t="e">
        <f>IF(LEFT(G467,3)="ARQ",VLOOKUP(VALUE(RIGHT(G467,3)),#REF!,4,FALSE),IF(LEFT(G467,3)="SCI",VLOOKUP(VALUE(RIGHT(G467,3)),#REF!,4,FALSE),IF(LEFT(G467,3)="SCE",VLOOKUP(VALUE(RIGHT(G467,3)),#REF!,4,FALSE),IF(LEFT(G467,3)="EST",VLOOKUP(VALUE(RIGHT(G467,3)),#REF!,4,FALSE),IF(LEFT(G467,3)="HID",VLOOKUP(VALUE(RIGHT(G467,3)),#REF!,4,FALSE),IF(LEFT(G467,3)="INC",VLOOKUP(VALUE(RIGHT(G467,3)),#REF!,4,FALSE),IF(LEFT(G467,3)="ELE",VLOOKUP(VALUE(RIGHT(G467,3)),#REF!,4,FALSE),IF(LEFT(G467,3)="CAB",VLOOKUP(VALUE(RIGHT(G467,3)),'ADM-COMP'!B:J,4,FALSE),IF(LEFT(G467,3)="SEG",VLOOKUP(VALUE(RIGHT(G467,3)),#REF!,4,FALSE),IF(LEFT(G467,3)="CLI",VLOOKUP(VALUE(RIGHT(G467,3)),#REF!,4,FALSE),IF(LEFT(G467,4)="IMPL",VLOOKUP(VALUE(RIGHT(G467,3)),#REF!,4,FALSE),IF(LEFT(G467,4)="SPDA",VLOOKUP(VALUE(RIGHT(G467,3)),'SPDA-COMP'!B:J,4,FALSE),IF(LEFT(G467,4)="SDAI",VLOOKUP(VALUE(RIGHT(G467,3)),#REF!,4,FALSE),IF(LEFT(G467,5)="IMPER",VLOOKUP(VALUE(RIGHT(G467,3)),#REF!,4,FALSE),IF(LEFT(G467,5)="LABOR",VLOOKUP(VALUE(RIGHT(G467,6)),#REF!,5,FALSE))))))))))))))))</f>
        <v>#REF!</v>
      </c>
      <c r="C467" s="30" t="e">
        <f>IF(LEFT(G467,3)="ARQ",VLOOKUP(VALUE(RIGHT(G467,3)),#REF!,5,FALSE),IF(LEFT(G467,3)="SCI",VLOOKUP(VALUE(RIGHT(G467,3)),#REF!,5,FALSE),IF(LEFT(G467,3)="SCE",VLOOKUP(VALUE(RIGHT(G467,3)),#REF!,5,FALSE),IF(LEFT(G467,3)="EST",VLOOKUP(VALUE(RIGHT(G467,3)),#REF!,5,FALSE),IF(LEFT(G467,3)="HID",VLOOKUP(VALUE(RIGHT(G467,3)),#REF!,5,FALSE),IF(LEFT(G467,3)="INC",VLOOKUP(VALUE(RIGHT(G467,3)),#REF!,5,FALSE),IF(LEFT(G467,3)="ELE",VLOOKUP(VALUE(RIGHT(G467,3)),#REF!,5,FALSE),IF(LEFT(G467,3)="CAB",VLOOKUP(VALUE(RIGHT(G467,3)),'ADM-COMP'!B:J,5,FALSE),IF(LEFT(G467,3)="SEG",VLOOKUP(VALUE(RIGHT(G467,3)),#REF!,5,FALSE),IF(LEFT(G467,3)="CLI",VLOOKUP(VALUE(RIGHT(G467,3)),#REF!,5,FALSE),IF(LEFT(G467,4)="IMPL",VLOOKUP(VALUE(RIGHT(G467,3)),#REF!,5,FALSE),IF(LEFT(G467,4)="SPDA",VLOOKUP(VALUE(RIGHT(G467,3)),'SPDA-COMP'!B:J,5,FALSE),IF(LEFT(G467,4)="SDAI",VLOOKUP(VALUE(RIGHT(G467,3)),#REF!,5,FALSE),IF(LEFT(G467,5)="IMPER",VLOOKUP(VALUE(RIGHT(G467,3)),#REF!,5,FALSE),IF(LEFT(G467,5)="LABOR",VLOOKUP(VALUE(RIGHT(G467,6)),#REF!,6,FALSE))))))))))))))))</f>
        <v>#REF!</v>
      </c>
      <c r="D467" s="74" t="e">
        <f>ROUND(VLOOKUP(A467,#REF!,8,FALSE),2)</f>
        <v>#REF!</v>
      </c>
      <c r="E467" s="74" t="e">
        <f>IF(LEFT(G467,3)="ARQ",VLOOKUP(VALUE(RIGHT(G467,3)),#REF!,9,FALSE),IF(LEFT(G467,3)="SCI",VLOOKUP(VALUE(RIGHT(G467,3)),#REF!,9,FALSE),IF(LEFT(G467,3)="SCE",VLOOKUP(VALUE(RIGHT(G467,3)),#REF!,9,FALSE),IF(LEFT(G467,3)="EST",VLOOKUP(VALUE(RIGHT(G467,3)),#REF!,9,FALSE),IF(LEFT(G467,3)="HID",VLOOKUP(VALUE(RIGHT(G467,3)),#REF!,9,FALSE),IF(LEFT(G467,3)="INC",VLOOKUP(VALUE(RIGHT(G467,3)),#REF!,9,FALSE),IF(LEFT(G467,3)="ELE",VLOOKUP(VALUE(RIGHT(G467,3)),#REF!,9,FALSE),IF(LEFT(G467,3)="CAB",VLOOKUP(VALUE(RIGHT(G467,3)),'ADM-COMP'!B:J,9,FALSE),IF(LEFT(G467,3)="SEG",VLOOKUP(VALUE(RIGHT(G467,3)),#REF!,9,FALSE),IF(LEFT(G467,3)="CLI",VLOOKUP(VALUE(RIGHT(G467,3)),#REF!,9,FALSE),IF(LEFT(G467,4)="IMPL",VLOOKUP(VALUE(RIGHT(G467,3)),#REF!,9,FALSE),IF(LEFT(G467,4)="SPDA",VLOOKUP(VALUE(RIGHT(G467,3)),'SPDA-COMP'!B:J,9,FALSE),IF(LEFT(G467,4)="SDAI",VLOOKUP(VALUE(RIGHT(G467,3)),#REF!,9,FALSE),IF(LEFT(G467,5)="IMPER",VLOOKUP(VALUE(RIGHT(G467,3)),#REF!,9,FALSE),IF(LEFT(G467,5)="LABOR",VLOOKUP(VALUE(RIGHT(G467,6)),#REF!,4,FALSE))))))))))))))))</f>
        <v>#REF!</v>
      </c>
      <c r="F467" s="31" t="e">
        <f t="shared" si="7"/>
        <v>#REF!</v>
      </c>
      <c r="G467" s="152" t="s">
        <v>1089</v>
      </c>
      <c r="H467" s="61"/>
    </row>
    <row r="468" spans="1:8" s="62" customFormat="1">
      <c r="A468" s="100" t="s">
        <v>1157</v>
      </c>
      <c r="B468" s="29" t="e">
        <f>IF(LEFT(G468,3)="ARQ",VLOOKUP(VALUE(RIGHT(G468,3)),#REF!,4,FALSE),IF(LEFT(G468,3)="SCI",VLOOKUP(VALUE(RIGHT(G468,3)),#REF!,4,FALSE),IF(LEFT(G468,3)="SCE",VLOOKUP(VALUE(RIGHT(G468,3)),#REF!,4,FALSE),IF(LEFT(G468,3)="EST",VLOOKUP(VALUE(RIGHT(G468,3)),#REF!,4,FALSE),IF(LEFT(G468,3)="HID",VLOOKUP(VALUE(RIGHT(G468,3)),#REF!,4,FALSE),IF(LEFT(G468,3)="INC",VLOOKUP(VALUE(RIGHT(G468,3)),#REF!,4,FALSE),IF(LEFT(G468,3)="ELE",VLOOKUP(VALUE(RIGHT(G468,3)),#REF!,4,FALSE),IF(LEFT(G468,3)="CAB",VLOOKUP(VALUE(RIGHT(G468,3)),'ADM-COMP'!B:J,4,FALSE),IF(LEFT(G468,3)="SEG",VLOOKUP(VALUE(RIGHT(G468,3)),#REF!,4,FALSE),IF(LEFT(G468,3)="CLI",VLOOKUP(VALUE(RIGHT(G468,3)),#REF!,4,FALSE),IF(LEFT(G468,4)="IMPL",VLOOKUP(VALUE(RIGHT(G468,3)),#REF!,4,FALSE),IF(LEFT(G468,4)="SPDA",VLOOKUP(VALUE(RIGHT(G468,3)),'SPDA-COMP'!B:J,4,FALSE),IF(LEFT(G468,4)="SDAI",VLOOKUP(VALUE(RIGHT(G468,3)),#REF!,4,FALSE),IF(LEFT(G468,5)="IMPER",VLOOKUP(VALUE(RIGHT(G468,3)),#REF!,4,FALSE),IF(LEFT(G468,5)="LABOR",VLOOKUP(VALUE(RIGHT(G468,6)),#REF!,5,FALSE))))))))))))))))</f>
        <v>#REF!</v>
      </c>
      <c r="C468" s="30" t="e">
        <f>IF(LEFT(G468,3)="ARQ",VLOOKUP(VALUE(RIGHT(G468,3)),#REF!,5,FALSE),IF(LEFT(G468,3)="SCI",VLOOKUP(VALUE(RIGHT(G468,3)),#REF!,5,FALSE),IF(LEFT(G468,3)="SCE",VLOOKUP(VALUE(RIGHT(G468,3)),#REF!,5,FALSE),IF(LEFT(G468,3)="EST",VLOOKUP(VALUE(RIGHT(G468,3)),#REF!,5,FALSE),IF(LEFT(G468,3)="HID",VLOOKUP(VALUE(RIGHT(G468,3)),#REF!,5,FALSE),IF(LEFT(G468,3)="INC",VLOOKUP(VALUE(RIGHT(G468,3)),#REF!,5,FALSE),IF(LEFT(G468,3)="ELE",VLOOKUP(VALUE(RIGHT(G468,3)),#REF!,5,FALSE),IF(LEFT(G468,3)="CAB",VLOOKUP(VALUE(RIGHT(G468,3)),'ADM-COMP'!B:J,5,FALSE),IF(LEFT(G468,3)="SEG",VLOOKUP(VALUE(RIGHT(G468,3)),#REF!,5,FALSE),IF(LEFT(G468,3)="CLI",VLOOKUP(VALUE(RIGHT(G468,3)),#REF!,5,FALSE),IF(LEFT(G468,4)="IMPL",VLOOKUP(VALUE(RIGHT(G468,3)),#REF!,5,FALSE),IF(LEFT(G468,4)="SPDA",VLOOKUP(VALUE(RIGHT(G468,3)),'SPDA-COMP'!B:J,5,FALSE),IF(LEFT(G468,4)="SDAI",VLOOKUP(VALUE(RIGHT(G468,3)),#REF!,5,FALSE),IF(LEFT(G468,5)="IMPER",VLOOKUP(VALUE(RIGHT(G468,3)),#REF!,5,FALSE),IF(LEFT(G468,5)="LABOR",VLOOKUP(VALUE(RIGHT(G468,6)),#REF!,6,FALSE))))))))))))))))</f>
        <v>#REF!</v>
      </c>
      <c r="D468" s="74" t="e">
        <f>ROUND(VLOOKUP(A468,#REF!,8,FALSE),2)</f>
        <v>#REF!</v>
      </c>
      <c r="E468" s="74" t="e">
        <f>IF(LEFT(G468,3)="ARQ",VLOOKUP(VALUE(RIGHT(G468,3)),#REF!,9,FALSE),IF(LEFT(G468,3)="SCI",VLOOKUP(VALUE(RIGHT(G468,3)),#REF!,9,FALSE),IF(LEFT(G468,3)="SCE",VLOOKUP(VALUE(RIGHT(G468,3)),#REF!,9,FALSE),IF(LEFT(G468,3)="EST",VLOOKUP(VALUE(RIGHT(G468,3)),#REF!,9,FALSE),IF(LEFT(G468,3)="HID",VLOOKUP(VALUE(RIGHT(G468,3)),#REF!,9,FALSE),IF(LEFT(G468,3)="INC",VLOOKUP(VALUE(RIGHT(G468,3)),#REF!,9,FALSE),IF(LEFT(G468,3)="ELE",VLOOKUP(VALUE(RIGHT(G468,3)),#REF!,9,FALSE),IF(LEFT(G468,3)="CAB",VLOOKUP(VALUE(RIGHT(G468,3)),'ADM-COMP'!B:J,9,FALSE),IF(LEFT(G468,3)="SEG",VLOOKUP(VALUE(RIGHT(G468,3)),#REF!,9,FALSE),IF(LEFT(G468,3)="CLI",VLOOKUP(VALUE(RIGHT(G468,3)),#REF!,9,FALSE),IF(LEFT(G468,4)="IMPL",VLOOKUP(VALUE(RIGHT(G468,3)),#REF!,9,FALSE),IF(LEFT(G468,4)="SPDA",VLOOKUP(VALUE(RIGHT(G468,3)),'SPDA-COMP'!B:J,9,FALSE),IF(LEFT(G468,4)="SDAI",VLOOKUP(VALUE(RIGHT(G468,3)),#REF!,9,FALSE),IF(LEFT(G468,5)="IMPER",VLOOKUP(VALUE(RIGHT(G468,3)),#REF!,9,FALSE),IF(LEFT(G468,5)="LABOR",VLOOKUP(VALUE(RIGHT(G468,6)),#REF!,4,FALSE))))))))))))))))</f>
        <v>#REF!</v>
      </c>
      <c r="F468" s="31" t="e">
        <f t="shared" si="7"/>
        <v>#REF!</v>
      </c>
      <c r="G468" s="152" t="s">
        <v>1185</v>
      </c>
      <c r="H468" s="61"/>
    </row>
    <row r="469" spans="1:8" s="62" customFormat="1">
      <c r="A469" s="37" t="s">
        <v>374</v>
      </c>
      <c r="B469" s="29" t="e">
        <f>IF(LEFT(G469,3)="ARQ",VLOOKUP(VALUE(RIGHT(G469,3)),#REF!,4,FALSE),IF(LEFT(G469,3)="SCI",VLOOKUP(VALUE(RIGHT(G469,3)),#REF!,4,FALSE),IF(LEFT(G469,3)="SCE",VLOOKUP(VALUE(RIGHT(G469,3)),#REF!,4,FALSE),IF(LEFT(G469,3)="EST",VLOOKUP(VALUE(RIGHT(G469,3)),#REF!,4,FALSE),IF(LEFT(G469,3)="HID",VLOOKUP(VALUE(RIGHT(G469,3)),#REF!,4,FALSE),IF(LEFT(G469,3)="INC",VLOOKUP(VALUE(RIGHT(G469,3)),#REF!,4,FALSE),IF(LEFT(G469,3)="ELE",VLOOKUP(VALUE(RIGHT(G469,3)),#REF!,4,FALSE),IF(LEFT(G469,3)="CAB",VLOOKUP(VALUE(RIGHT(G469,3)),'ADM-COMP'!B:J,4,FALSE),IF(LEFT(G469,3)="SEG",VLOOKUP(VALUE(RIGHT(G469,3)),#REF!,4,FALSE),IF(LEFT(G469,3)="CLI",VLOOKUP(VALUE(RIGHT(G469,3)),#REF!,4,FALSE),IF(LEFT(G469,4)="IMPL",VLOOKUP(VALUE(RIGHT(G469,3)),#REF!,4,FALSE),IF(LEFT(G469,4)="SPDA",VLOOKUP(VALUE(RIGHT(G469,3)),'SPDA-COMP'!B:J,4,FALSE),IF(LEFT(G469,4)="SDAI",VLOOKUP(VALUE(RIGHT(G469,3)),#REF!,4,FALSE),IF(LEFT(G469,5)="IMPER",VLOOKUP(VALUE(RIGHT(G469,3)),#REF!,4,FALSE),IF(LEFT(G469,5)="LABOR",VLOOKUP(VALUE(RIGHT(G469,6)),#REF!,5,FALSE))))))))))))))))</f>
        <v>#REF!</v>
      </c>
      <c r="C469" s="30" t="e">
        <f>IF(LEFT(G469,3)="ARQ",VLOOKUP(VALUE(RIGHT(G469,3)),#REF!,5,FALSE),IF(LEFT(G469,3)="INS",VLOOKUP(VALUE(RIGHT(G469,3)),#REF!,5,FALSE),IF(LEFT(G469,3)="SCE",VLOOKUP(VALUE(RIGHT(G469,3)),#REF!,5,FALSE),IF(LEFT(G469,3)="EST",VLOOKUP(VALUE(RIGHT(G469,3)),#REF!,5,FALSE),IF(LEFT(G469,3)="HID",VLOOKUP(VALUE(RIGHT(G469,3)),#REF!,5,FALSE),IF(LEFT(G469,3)="INC",VLOOKUP(VALUE(RIGHT(G469,3)),#REF!,5,FALSE),IF(LEFT(G469,3)="ELE",VLOOKUP(VALUE(RIGHT(G469,3)),#REF!,5,FALSE),IF(LEFT(G469,3)="CAB",VLOOKUP(VALUE(RIGHT(G469,3)),'ADM-COMP'!B:J,5,FALSE),IF(LEFT(G469,3)="SEG",VLOOKUP(VALUE(RIGHT(G469,3)),#REF!,5,FALSE),IF(LEFT(G469,3)="CLI",VLOOKUP(VALUE(RIGHT(G469,3)),#REF!,5,FALSE),IF(LEFT(G469,4)="IMPL",VLOOKUP(VALUE(RIGHT(G469,3)),#REF!,5,FALSE),IF(LEFT(G469,4)="SPDA",VLOOKUP(VALUE(RIGHT(G469,3)),'SPDA-COMP'!B:J,5,FALSE),IF(LEFT(G469,4)="SDAI",VLOOKUP(VALUE(RIGHT(G469,3)),#REF!,5,FALSE),IF(LEFT(G469,5)="IMPER",VLOOKUP(VALUE(RIGHT(G469,3)),#REF!,5,FALSE),IF(LEFT(G469,5)="LABOR",VLOOKUP(VALUE(RIGHT(G469,6)),#REF!,6,FALSE))))))))))))))))</f>
        <v>#REF!</v>
      </c>
      <c r="D469" s="74" t="e">
        <f>ROUND(VLOOKUP(A469,#REF!,8,FALSE),2)</f>
        <v>#REF!</v>
      </c>
      <c r="E469" s="74" t="e">
        <f>IF(LEFT(G469,3)="ARQ",VLOOKUP(VALUE(RIGHT(G469,3)),#REF!,9,FALSE),IF(LEFT(G469,3)="INS",VLOOKUP(VALUE(RIGHT(G469,3)),#REF!,9,FALSE),IF(LEFT(G469,3)="SCE",VLOOKUP(VALUE(RIGHT(G469,3)),#REF!,9,FALSE),IF(LEFT(G469,3)="EST",VLOOKUP(VALUE(RIGHT(G469,3)),#REF!,9,FALSE),IF(LEFT(G469,3)="HID",VLOOKUP(VALUE(RIGHT(G469,3)),#REF!,9,FALSE),IF(LEFT(G469,3)="INC",VLOOKUP(VALUE(RIGHT(G469,3)),#REF!,9,FALSE),IF(LEFT(G469,3)="ELE",VLOOKUP(VALUE(RIGHT(G469,3)),#REF!,9,FALSE),IF(LEFT(G469,3)="CAB",VLOOKUP(VALUE(RIGHT(G469,3)),'ADM-COMP'!B:J,9,FALSE),IF(LEFT(G469,3)="SEG",VLOOKUP(VALUE(RIGHT(G469,3)),#REF!,9,FALSE),IF(LEFT(G469,3)="CLI",VLOOKUP(VALUE(RIGHT(G469,3)),#REF!,9,FALSE),IF(LEFT(G469,4)="IMPL",VLOOKUP(VALUE(RIGHT(G469,3)),#REF!,9,FALSE),IF(LEFT(G469,4)="SPDA",VLOOKUP(VALUE(RIGHT(G469,3)),'SPDA-COMP'!B:J,9,FALSE),IF(LEFT(G469,4)="SDAI",VLOOKUP(VALUE(RIGHT(G469,3)),#REF!,9,FALSE),IF(LEFT(G469,5)="IMPER",VLOOKUP(VALUE(RIGHT(G469,3)),#REF!,9,FALSE),IF(LEFT(G469,5)="LABOR",VLOOKUP(VALUE(RIGHT(G469,6)),#REF!,4,FALSE))))))))))))))))</f>
        <v>#REF!</v>
      </c>
      <c r="F469" s="31" t="e">
        <f t="shared" si="7"/>
        <v>#REF!</v>
      </c>
      <c r="G469" s="152" t="s">
        <v>463</v>
      </c>
      <c r="H469" s="61"/>
    </row>
    <row r="470" spans="1:8" s="62" customFormat="1">
      <c r="A470" s="85" t="s">
        <v>858</v>
      </c>
      <c r="B470" s="29" t="e">
        <f>IF(LEFT(G470,3)="ARQ",VLOOKUP(VALUE(RIGHT(G470,3)),#REF!,4,FALSE),IF(LEFT(G470,3)="SCI",VLOOKUP(VALUE(RIGHT(G470,3)),#REF!,4,FALSE),IF(LEFT(G470,3)="SCE",VLOOKUP(VALUE(RIGHT(G470,3)),#REF!,4,FALSE),IF(LEFT(G470,3)="EST",VLOOKUP(VALUE(RIGHT(G470,3)),#REF!,4,FALSE),IF(LEFT(G470,3)="HID",VLOOKUP(VALUE(RIGHT(G470,3)),#REF!,4,FALSE),IF(LEFT(G470,3)="INC",VLOOKUP(VALUE(RIGHT(G470,3)),#REF!,4,FALSE),IF(LEFT(G470,3)="ELE",VLOOKUP(VALUE(RIGHT(G470,3)),#REF!,4,FALSE),IF(LEFT(G470,3)="CAB",VLOOKUP(VALUE(RIGHT(G470,3)),'ADM-COMP'!B:J,4,FALSE),IF(LEFT(G470,3)="SEG",VLOOKUP(VALUE(RIGHT(G470,3)),#REF!,4,FALSE),IF(LEFT(G470,3)="CLI",VLOOKUP(VALUE(RIGHT(G470,3)),#REF!,4,FALSE),IF(LEFT(G470,4)="IMPL",VLOOKUP(VALUE(RIGHT(G470,3)),#REF!,4,FALSE),IF(LEFT(G470,4)="SPDA",VLOOKUP(VALUE(RIGHT(G470,3)),'SPDA-COMP'!B:J,4,FALSE),IF(LEFT(G470,4)="SDAI",VLOOKUP(VALUE(RIGHT(G470,3)),#REF!,4,FALSE),IF(LEFT(G470,5)="IMPER",VLOOKUP(VALUE(RIGHT(G470,3)),#REF!,4,FALSE),IF(LEFT(G470,5)="LABOR",VLOOKUP(VALUE(RIGHT(G470,6)),#REF!,5,FALSE))))))))))))))))</f>
        <v>#REF!</v>
      </c>
      <c r="C470" s="30" t="e">
        <f>IF(LEFT(G470,3)="ARQ",VLOOKUP(VALUE(RIGHT(G470,3)),#REF!,5,FALSE),IF(LEFT(G470,3)="SCI",VLOOKUP(VALUE(RIGHT(G470,3)),#REF!,5,FALSE),IF(LEFT(G470,3)="SCE",VLOOKUP(VALUE(RIGHT(G470,3)),#REF!,5,FALSE),IF(LEFT(G470,3)="EST",VLOOKUP(VALUE(RIGHT(G470,3)),#REF!,5,FALSE),IF(LEFT(G470,3)="HID",VLOOKUP(VALUE(RIGHT(G470,3)),#REF!,5,FALSE),IF(LEFT(G470,3)="INC",VLOOKUP(VALUE(RIGHT(G470,3)),#REF!,5,FALSE),IF(LEFT(G470,3)="ELE",VLOOKUP(VALUE(RIGHT(G470,3)),#REF!,5,FALSE),IF(LEFT(G470,3)="CAB",VLOOKUP(VALUE(RIGHT(G470,3)),'ADM-COMP'!B:J,5,FALSE),IF(LEFT(G470,3)="SEG",VLOOKUP(VALUE(RIGHT(G470,3)),#REF!,5,FALSE),IF(LEFT(G470,3)="CLI",VLOOKUP(VALUE(RIGHT(G470,3)),#REF!,5,FALSE),IF(LEFT(G470,4)="IMPL",VLOOKUP(VALUE(RIGHT(G470,3)),#REF!,5,FALSE),IF(LEFT(G470,4)="SPDA",VLOOKUP(VALUE(RIGHT(G470,3)),'SPDA-COMP'!B:J,5,FALSE),IF(LEFT(G470,4)="SDAI",VLOOKUP(VALUE(RIGHT(G470,3)),#REF!,5,FALSE),IF(LEFT(G470,5)="IMPER",VLOOKUP(VALUE(RIGHT(G470,3)),#REF!,5,FALSE),IF(LEFT(G470,5)="LABOR",VLOOKUP(VALUE(RIGHT(G470,6)),#REF!,6,FALSE))))))))))))))))</f>
        <v>#REF!</v>
      </c>
      <c r="D470" s="74" t="e">
        <f>ROUND(VLOOKUP(A470,#REF!,8,FALSE),2)</f>
        <v>#REF!</v>
      </c>
      <c r="E470" s="74" t="e">
        <f>IF(LEFT(G470,3)="ARQ",VLOOKUP(VALUE(RIGHT(G470,3)),#REF!,9,FALSE),IF(LEFT(G470,3)="SCI",VLOOKUP(VALUE(RIGHT(G470,3)),#REF!,9,FALSE),IF(LEFT(G470,3)="SCE",VLOOKUP(VALUE(RIGHT(G470,3)),#REF!,9,FALSE),IF(LEFT(G470,3)="EST",VLOOKUP(VALUE(RIGHT(G470,3)),#REF!,9,FALSE),IF(LEFT(G470,3)="HID",VLOOKUP(VALUE(RIGHT(G470,3)),#REF!,9,FALSE),IF(LEFT(G470,3)="INC",VLOOKUP(VALUE(RIGHT(G470,3)),#REF!,9,FALSE),IF(LEFT(G470,3)="ELE",VLOOKUP(VALUE(RIGHT(G470,3)),#REF!,9,FALSE),IF(LEFT(G470,3)="CAB",VLOOKUP(VALUE(RIGHT(G470,3)),'ADM-COMP'!B:J,9,FALSE),IF(LEFT(G470,3)="SEG",VLOOKUP(VALUE(RIGHT(G470,3)),#REF!,9,FALSE),IF(LEFT(G470,3)="CLI",VLOOKUP(VALUE(RIGHT(G470,3)),#REF!,9,FALSE),IF(LEFT(G470,4)="IMPL",VLOOKUP(VALUE(RIGHT(G470,3)),#REF!,9,FALSE),IF(LEFT(G470,4)="SPDA",VLOOKUP(VALUE(RIGHT(G470,3)),'SPDA-COMP'!B:J,9,FALSE),IF(LEFT(G470,4)="SDAI",VLOOKUP(VALUE(RIGHT(G470,3)),#REF!,9,FALSE),IF(LEFT(G470,5)="IMPER",VLOOKUP(VALUE(RIGHT(G470,3)),#REF!,9,FALSE),IF(LEFT(G470,5)="LABOR",VLOOKUP(VALUE(RIGHT(G470,6)),#REF!,4,FALSE))))))))))))))))</f>
        <v>#REF!</v>
      </c>
      <c r="F470" s="31" t="e">
        <f t="shared" si="7"/>
        <v>#REF!</v>
      </c>
      <c r="G470" s="84" t="s">
        <v>938</v>
      </c>
      <c r="H470" s="61"/>
    </row>
    <row r="471" spans="1:8" s="62" customFormat="1">
      <c r="A471" s="37" t="s">
        <v>443</v>
      </c>
      <c r="B471" s="29" t="e">
        <f>IF(LEFT(G471,3)="ARQ",VLOOKUP(VALUE(RIGHT(G471,3)),#REF!,4,FALSE),IF(LEFT(G471,3)="SCI",VLOOKUP(VALUE(RIGHT(G471,3)),#REF!,4,FALSE),IF(LEFT(G471,3)="SCE",VLOOKUP(VALUE(RIGHT(G471,3)),#REF!,4,FALSE),IF(LEFT(G471,3)="EST",VLOOKUP(VALUE(RIGHT(G471,3)),#REF!,4,FALSE),IF(LEFT(G471,3)="HID",VLOOKUP(VALUE(RIGHT(G471,3)),#REF!,4,FALSE),IF(LEFT(G471,3)="INC",VLOOKUP(VALUE(RIGHT(G471,3)),#REF!,4,FALSE),IF(LEFT(G471,3)="ELE",VLOOKUP(VALUE(RIGHT(G471,3)),#REF!,4,FALSE),IF(LEFT(G471,3)="CAB",VLOOKUP(VALUE(RIGHT(G471,3)),'ADM-COMP'!B:J,4,FALSE),IF(LEFT(G471,3)="SEG",VLOOKUP(VALUE(RIGHT(G471,3)),#REF!,4,FALSE),IF(LEFT(G471,3)="CLI",VLOOKUP(VALUE(RIGHT(G471,3)),#REF!,4,FALSE),IF(LEFT(G471,4)="IMPL",VLOOKUP(VALUE(RIGHT(G471,3)),#REF!,4,FALSE),IF(LEFT(G471,4)="SPDA",VLOOKUP(VALUE(RIGHT(G471,3)),'SPDA-COMP'!B:J,4,FALSE),IF(LEFT(G471,4)="SDAI",VLOOKUP(VALUE(RIGHT(G471,3)),#REF!,4,FALSE),IF(LEFT(G471,5)="IMPER",VLOOKUP(VALUE(RIGHT(G471,3)),#REF!,4,FALSE),IF(LEFT(G471,5)="LABOR",VLOOKUP(VALUE(RIGHT(G471,6)),#REF!,5,FALSE))))))))))))))))</f>
        <v>#REF!</v>
      </c>
      <c r="C471" s="30" t="e">
        <f>IF(LEFT(G471,3)="ARQ",VLOOKUP(VALUE(RIGHT(G471,3)),#REF!,5,FALSE),IF(LEFT(G471,3)="SCI",VLOOKUP(VALUE(RIGHT(G471,3)),#REF!,5,FALSE),IF(LEFT(G471,3)="SCE",VLOOKUP(VALUE(RIGHT(G471,3)),#REF!,5,FALSE),IF(LEFT(G471,3)="EST",VLOOKUP(VALUE(RIGHT(G471,3)),#REF!,5,FALSE),IF(LEFT(G471,3)="HID",VLOOKUP(VALUE(RIGHT(G471,3)),#REF!,5,FALSE),IF(LEFT(G471,3)="INC",VLOOKUP(VALUE(RIGHT(G471,3)),#REF!,5,FALSE),IF(LEFT(G471,3)="ELE",VLOOKUP(VALUE(RIGHT(G471,3)),#REF!,5,FALSE),IF(LEFT(G471,3)="CAB",VLOOKUP(VALUE(RIGHT(G471,3)),'ADM-COMP'!B:J,5,FALSE),IF(LEFT(G471,3)="SEG",VLOOKUP(VALUE(RIGHT(G471,3)),#REF!,5,FALSE),IF(LEFT(G471,3)="CLI",VLOOKUP(VALUE(RIGHT(G471,3)),#REF!,5,FALSE),IF(LEFT(G471,4)="IMPL",VLOOKUP(VALUE(RIGHT(G471,3)),#REF!,5,FALSE),IF(LEFT(G471,4)="SPDA",VLOOKUP(VALUE(RIGHT(G471,3)),'SPDA-COMP'!B:J,5,FALSE),IF(LEFT(G471,4)="SDAI",VLOOKUP(VALUE(RIGHT(G471,3)),#REF!,5,FALSE),IF(LEFT(G471,5)="IMPER",VLOOKUP(VALUE(RIGHT(G471,3)),#REF!,5,FALSE),IF(LEFT(G471,5)="LABOR",VLOOKUP(VALUE(RIGHT(G471,6)),#REF!,6,FALSE))))))))))))))))</f>
        <v>#REF!</v>
      </c>
      <c r="D471" s="74" t="e">
        <f>ROUND(VLOOKUP(A471,#REF!,8,FALSE),2)</f>
        <v>#REF!</v>
      </c>
      <c r="E471" s="74" t="e">
        <f>IF(LEFT(G471,3)="ARQ",VLOOKUP(VALUE(RIGHT(G471,3)),#REF!,9,FALSE),IF(LEFT(G471,3)="SCI",VLOOKUP(VALUE(RIGHT(G471,3)),#REF!,9,FALSE),IF(LEFT(G471,3)="SCE",VLOOKUP(VALUE(RIGHT(G471,3)),#REF!,9,FALSE),IF(LEFT(G471,3)="EST",VLOOKUP(VALUE(RIGHT(G471,3)),#REF!,9,FALSE),IF(LEFT(G471,3)="HID",VLOOKUP(VALUE(RIGHT(G471,3)),#REF!,9,FALSE),IF(LEFT(G471,3)="INC",VLOOKUP(VALUE(RIGHT(G471,3)),#REF!,9,FALSE),IF(LEFT(G471,3)="ELE",VLOOKUP(VALUE(RIGHT(G471,3)),#REF!,9,FALSE),IF(LEFT(G471,3)="CAB",VLOOKUP(VALUE(RIGHT(G471,3)),'ADM-COMP'!B:J,9,FALSE),IF(LEFT(G471,3)="SEG",VLOOKUP(VALUE(RIGHT(G471,3)),#REF!,9,FALSE),IF(LEFT(G471,3)="CLI",VLOOKUP(VALUE(RIGHT(G471,3)),#REF!,9,FALSE),IF(LEFT(G471,4)="IMPL",VLOOKUP(VALUE(RIGHT(G471,3)),#REF!,9,FALSE),IF(LEFT(G471,4)="SPDA",VLOOKUP(VALUE(RIGHT(G471,3)),'SPDA-COMP'!B:J,9,FALSE),IF(LEFT(G471,4)="SDAI",VLOOKUP(VALUE(RIGHT(G471,3)),#REF!,9,FALSE),IF(LEFT(G471,5)="IMPER",VLOOKUP(VALUE(RIGHT(G471,3)),#REF!,9,FALSE),IF(LEFT(G471,5)="LABOR",VLOOKUP(VALUE(RIGHT(G471,6)),#REF!,4,FALSE))))))))))))))))</f>
        <v>#REF!</v>
      </c>
      <c r="F471" s="31" t="e">
        <f t="shared" si="7"/>
        <v>#REF!</v>
      </c>
      <c r="G471" s="152" t="s">
        <v>1218</v>
      </c>
      <c r="H471" s="61"/>
    </row>
    <row r="472" spans="1:8" s="62" customFormat="1">
      <c r="A472" s="37" t="s">
        <v>488</v>
      </c>
      <c r="B472" s="29" t="e">
        <f>IF(LEFT(G472,3)="ARQ",VLOOKUP(VALUE(RIGHT(G472,3)),#REF!,4,FALSE),IF(LEFT(G472,3)="SCI",VLOOKUP(VALUE(RIGHT(G472,3)),#REF!,4,FALSE),IF(LEFT(G472,3)="SCE",VLOOKUP(VALUE(RIGHT(G472,3)),#REF!,4,FALSE),IF(LEFT(G472,3)="EST",VLOOKUP(VALUE(RIGHT(G472,3)),#REF!,4,FALSE),IF(LEFT(G472,3)="HID",VLOOKUP(VALUE(RIGHT(G472,3)),#REF!,4,FALSE),IF(LEFT(G472,3)="INC",VLOOKUP(VALUE(RIGHT(G472,3)),#REF!,4,FALSE),IF(LEFT(G472,3)="ELE",VLOOKUP(VALUE(RIGHT(G472,3)),#REF!,4,FALSE),IF(LEFT(G472,3)="CAB",VLOOKUP(VALUE(RIGHT(G472,3)),'ADM-COMP'!B:J,4,FALSE),IF(LEFT(G472,3)="SEG",VLOOKUP(VALUE(RIGHT(G472,3)),#REF!,4,FALSE),IF(LEFT(G472,3)="CLI",VLOOKUP(VALUE(RIGHT(G472,3)),#REF!,4,FALSE),IF(LEFT(G472,4)="IMPL",VLOOKUP(VALUE(RIGHT(G472,3)),#REF!,4,FALSE),IF(LEFT(G472,4)="SPDA",VLOOKUP(VALUE(RIGHT(G472,3)),'SPDA-COMP'!B:J,4,FALSE),IF(LEFT(G472,4)="SDAI",VLOOKUP(VALUE(RIGHT(G472,3)),#REF!,4,FALSE),IF(LEFT(G472,5)="IMPER",VLOOKUP(VALUE(RIGHT(G472,3)),#REF!,4,FALSE),IF(LEFT(G472,5)="LABOR",VLOOKUP(VALUE(RIGHT(G472,6)),#REF!,5,FALSE))))))))))))))))</f>
        <v>#REF!</v>
      </c>
      <c r="C472" s="30" t="e">
        <f>IF(LEFT(G472,3)="ARQ",VLOOKUP(VALUE(RIGHT(G472,3)),#REF!,5,FALSE),IF(LEFT(G472,3)="INS",VLOOKUP(VALUE(RIGHT(G472,3)),#REF!,5,FALSE),IF(LEFT(G472,3)="SCE",VLOOKUP(VALUE(RIGHT(G472,3)),#REF!,5,FALSE),IF(LEFT(G472,3)="EST",VLOOKUP(VALUE(RIGHT(G472,3)),#REF!,5,FALSE),IF(LEFT(G472,3)="HID",VLOOKUP(VALUE(RIGHT(G472,3)),#REF!,5,FALSE),IF(LEFT(G472,3)="INC",VLOOKUP(VALUE(RIGHT(G472,3)),#REF!,5,FALSE),IF(LEFT(G472,3)="ELE",VLOOKUP(VALUE(RIGHT(G472,3)),#REF!,5,FALSE),IF(LEFT(G472,3)="CAB",VLOOKUP(VALUE(RIGHT(G472,3)),'ADM-COMP'!B:J,5,FALSE),IF(LEFT(G472,3)="SEG",VLOOKUP(VALUE(RIGHT(G472,3)),#REF!,5,FALSE),IF(LEFT(G472,3)="CLI",VLOOKUP(VALUE(RIGHT(G472,3)),#REF!,5,FALSE),IF(LEFT(G472,4)="IMPL",VLOOKUP(VALUE(RIGHT(G472,3)),#REF!,5,FALSE),IF(LEFT(G472,4)="SPDA",VLOOKUP(VALUE(RIGHT(G472,3)),'SPDA-COMP'!B:J,5,FALSE),IF(LEFT(G472,4)="SDAI",VLOOKUP(VALUE(RIGHT(G472,3)),#REF!,5,FALSE),IF(LEFT(G472,5)="IMPER",VLOOKUP(VALUE(RIGHT(G472,3)),#REF!,5,FALSE),IF(LEFT(G472,5)="LABOR",VLOOKUP(VALUE(RIGHT(G472,6)),#REF!,6,FALSE))))))))))))))))</f>
        <v>#REF!</v>
      </c>
      <c r="D472" s="74" t="e">
        <f>ROUND(VLOOKUP(A472,#REF!,8,FALSE),2)</f>
        <v>#REF!</v>
      </c>
      <c r="E472" s="74" t="e">
        <f>IF(LEFT(G472,3)="ARQ",VLOOKUP(VALUE(RIGHT(G472,3)),#REF!,9,FALSE),IF(LEFT(G472,3)="INS",VLOOKUP(VALUE(RIGHT(G472,3)),#REF!,9,FALSE),IF(LEFT(G472,3)="SCE",VLOOKUP(VALUE(RIGHT(G472,3)),#REF!,9,FALSE),IF(LEFT(G472,3)="EST",VLOOKUP(VALUE(RIGHT(G472,3)),#REF!,9,FALSE),IF(LEFT(G472,3)="HID",VLOOKUP(VALUE(RIGHT(G472,3)),#REF!,9,FALSE),IF(LEFT(G472,3)="INC",VLOOKUP(VALUE(RIGHT(G472,3)),#REF!,9,FALSE),IF(LEFT(G472,3)="ELE",VLOOKUP(VALUE(RIGHT(G472,3)),#REF!,9,FALSE),IF(LEFT(G472,3)="CAB",VLOOKUP(VALUE(RIGHT(G472,3)),'ADM-COMP'!B:J,9,FALSE),IF(LEFT(G472,3)="SEG",VLOOKUP(VALUE(RIGHT(G472,3)),#REF!,9,FALSE),IF(LEFT(G472,3)="CLI",VLOOKUP(VALUE(RIGHT(G472,3)),#REF!,9,FALSE),IF(LEFT(G472,4)="IMPL",VLOOKUP(VALUE(RIGHT(G472,3)),#REF!,9,FALSE),IF(LEFT(G472,4)="SPDA",VLOOKUP(VALUE(RIGHT(G472,3)),'SPDA-COMP'!B:J,9,FALSE),IF(LEFT(G472,4)="SDAI",VLOOKUP(VALUE(RIGHT(G472,3)),#REF!,9,FALSE),IF(LEFT(G472,5)="IMPER",VLOOKUP(VALUE(RIGHT(G472,3)),#REF!,9,FALSE),IF(LEFT(G472,5)="LABOR",VLOOKUP(VALUE(RIGHT(G472,6)),#REF!,4,FALSE))))))))))))))))</f>
        <v>#REF!</v>
      </c>
      <c r="F472" s="31" t="e">
        <f t="shared" si="7"/>
        <v>#REF!</v>
      </c>
      <c r="G472" s="152" t="s">
        <v>369</v>
      </c>
      <c r="H472" s="61"/>
    </row>
    <row r="473" spans="1:8" s="62" customFormat="1">
      <c r="A473" s="85" t="s">
        <v>927</v>
      </c>
      <c r="B473" s="29" t="e">
        <f>IF(LEFT(G473,3)="ARQ",VLOOKUP(VALUE(RIGHT(G473,3)),#REF!,4,FALSE),IF(LEFT(G473,3)="SCI",VLOOKUP(VALUE(RIGHT(G473,3)),#REF!,4,FALSE),IF(LEFT(G473,3)="SCE",VLOOKUP(VALUE(RIGHT(G473,3)),#REF!,4,FALSE),IF(LEFT(G473,3)="EST",VLOOKUP(VALUE(RIGHT(G473,3)),#REF!,4,FALSE),IF(LEFT(G473,3)="HID",VLOOKUP(VALUE(RIGHT(G473,3)),#REF!,4,FALSE),IF(LEFT(G473,3)="INC",VLOOKUP(VALUE(RIGHT(G473,3)),#REF!,4,FALSE),IF(LEFT(G473,3)="ELE",VLOOKUP(VALUE(RIGHT(G473,3)),#REF!,4,FALSE),IF(LEFT(G473,3)="CAB",VLOOKUP(VALUE(RIGHT(G473,3)),'ADM-COMP'!B:J,4,FALSE),IF(LEFT(G473,3)="SEG",VLOOKUP(VALUE(RIGHT(G473,3)),#REF!,4,FALSE),IF(LEFT(G473,3)="CLI",VLOOKUP(VALUE(RIGHT(G473,3)),#REF!,4,FALSE),IF(LEFT(G473,4)="IMPL",VLOOKUP(VALUE(RIGHT(G473,3)),#REF!,4,FALSE),IF(LEFT(G473,4)="SPDA",VLOOKUP(VALUE(RIGHT(G473,3)),'SPDA-COMP'!B:J,4,FALSE),IF(LEFT(G473,4)="SDAI",VLOOKUP(VALUE(RIGHT(G473,3)),#REF!,4,FALSE),IF(LEFT(G473,5)="IMPER",VLOOKUP(VALUE(RIGHT(G473,3)),#REF!,4,FALSE),IF(LEFT(G473,5)="LABOR",VLOOKUP(VALUE(RIGHT(G473,6)),#REF!,5,FALSE))))))))))))))))</f>
        <v>#REF!</v>
      </c>
      <c r="C473" s="30" t="e">
        <f>IF(LEFT(G473,3)="ARQ",VLOOKUP(VALUE(RIGHT(G473,3)),#REF!,5,FALSE),IF(LEFT(G473,3)="SCI",VLOOKUP(VALUE(RIGHT(G473,3)),#REF!,5,FALSE),IF(LEFT(G473,3)="SCE",VLOOKUP(VALUE(RIGHT(G473,3)),#REF!,5,FALSE),IF(LEFT(G473,3)="EST",VLOOKUP(VALUE(RIGHT(G473,3)),#REF!,5,FALSE),IF(LEFT(G473,3)="HID",VLOOKUP(VALUE(RIGHT(G473,3)),#REF!,5,FALSE),IF(LEFT(G473,3)="INC",VLOOKUP(VALUE(RIGHT(G473,3)),#REF!,5,FALSE),IF(LEFT(G473,3)="ELE",VLOOKUP(VALUE(RIGHT(G473,3)),#REF!,5,FALSE),IF(LEFT(G473,3)="CAB",VLOOKUP(VALUE(RIGHT(G473,3)),'ADM-COMP'!B:J,5,FALSE),IF(LEFT(G473,3)="SEG",VLOOKUP(VALUE(RIGHT(G473,3)),#REF!,5,FALSE),IF(LEFT(G473,3)="CLI",VLOOKUP(VALUE(RIGHT(G473,3)),#REF!,5,FALSE),IF(LEFT(G473,4)="IMPL",VLOOKUP(VALUE(RIGHT(G473,3)),#REF!,5,FALSE),IF(LEFT(G473,4)="SPDA",VLOOKUP(VALUE(RIGHT(G473,3)),'SPDA-COMP'!B:J,5,FALSE),IF(LEFT(G473,4)="SDAI",VLOOKUP(VALUE(RIGHT(G473,3)),#REF!,5,FALSE),IF(LEFT(G473,5)="IMPER",VLOOKUP(VALUE(RIGHT(G473,3)),#REF!,5,FALSE),IF(LEFT(G473,5)="LABOR",VLOOKUP(VALUE(RIGHT(G473,6)),#REF!,6,FALSE))))))))))))))))</f>
        <v>#REF!</v>
      </c>
      <c r="D473" s="74" t="e">
        <f>ROUND(VLOOKUP(A473,#REF!,8,FALSE),2)</f>
        <v>#REF!</v>
      </c>
      <c r="E473" s="74" t="e">
        <f>IF(LEFT(G473,3)="ARQ",VLOOKUP(VALUE(RIGHT(G473,3)),#REF!,9,FALSE),IF(LEFT(G473,3)="SCI",VLOOKUP(VALUE(RIGHT(G473,3)),#REF!,9,FALSE),IF(LEFT(G473,3)="SCE",VLOOKUP(VALUE(RIGHT(G473,3)),#REF!,9,FALSE),IF(LEFT(G473,3)="EST",VLOOKUP(VALUE(RIGHT(G473,3)),#REF!,9,FALSE),IF(LEFT(G473,3)="HID",VLOOKUP(VALUE(RIGHT(G473,3)),#REF!,9,FALSE),IF(LEFT(G473,3)="INC",VLOOKUP(VALUE(RIGHT(G473,3)),#REF!,9,FALSE),IF(LEFT(G473,3)="ELE",VLOOKUP(VALUE(RIGHT(G473,3)),#REF!,9,FALSE),IF(LEFT(G473,3)="CAB",VLOOKUP(VALUE(RIGHT(G473,3)),'ADM-COMP'!B:J,9,FALSE),IF(LEFT(G473,3)="SEG",VLOOKUP(VALUE(RIGHT(G473,3)),#REF!,9,FALSE),IF(LEFT(G473,3)="CLI",VLOOKUP(VALUE(RIGHT(G473,3)),#REF!,9,FALSE),IF(LEFT(G473,4)="IMPL",VLOOKUP(VALUE(RIGHT(G473,3)),#REF!,9,FALSE),IF(LEFT(G473,4)="SPDA",VLOOKUP(VALUE(RIGHT(G473,3)),'SPDA-COMP'!B:J,9,FALSE),IF(LEFT(G473,4)="SDAI",VLOOKUP(VALUE(RIGHT(G473,3)),#REF!,9,FALSE),IF(LEFT(G473,5)="IMPER",VLOOKUP(VALUE(RIGHT(G473,3)),#REF!,9,FALSE),IF(LEFT(G473,5)="LABOR",VLOOKUP(VALUE(RIGHT(G473,6)),#REF!,4,FALSE))))))))))))))))</f>
        <v>#REF!</v>
      </c>
      <c r="F473" s="31" t="e">
        <f t="shared" si="7"/>
        <v>#REF!</v>
      </c>
      <c r="G473" s="84" t="s">
        <v>995</v>
      </c>
      <c r="H473" s="61"/>
    </row>
    <row r="474" spans="1:8" s="62" customFormat="1">
      <c r="A474" s="100" t="s">
        <v>673</v>
      </c>
      <c r="B474" s="86" t="e">
        <f>IF(LEFT(G474,3)="ARQ",VLOOKUP(VALUE(RIGHT(G474,3)),#REF!,4,FALSE),IF(LEFT(G474,3)="SCI",VLOOKUP(VALUE(RIGHT(G474,3)),#REF!,4,FALSE),IF(LEFT(G474,3)="SCE",VLOOKUP(VALUE(RIGHT(G474,3)),#REF!,4,FALSE),IF(LEFT(G474,3)="EST",VLOOKUP(VALUE(RIGHT(G474,3)),#REF!,4,FALSE),IF(LEFT(G474,3)="HID",VLOOKUP(VALUE(RIGHT(G474,3)),#REF!,4,FALSE),IF(LEFT(G474,3)="INC",VLOOKUP(VALUE(RIGHT(G474,3)),#REF!,4,FALSE),IF(LEFT(G474,3)="ELE",VLOOKUP(VALUE(RIGHT(G474,3)),#REF!,4,FALSE),IF(LEFT(G474,3)="CAB",VLOOKUP(VALUE(RIGHT(G474,3)),'ADM-COMP'!B:J,4,FALSE),IF(LEFT(G474,3)="SEG",VLOOKUP(VALUE(RIGHT(G474,3)),#REF!,4,FALSE),IF(LEFT(G474,3)="CLI",VLOOKUP(VALUE(RIGHT(G474,3)),#REF!,4,FALSE),IF(LEFT(G474,4)="IMPL",VLOOKUP(VALUE(RIGHT(G474,3)),#REF!,4,FALSE),IF(LEFT(G474,4)="SPDA",VLOOKUP(VALUE(RIGHT(G474,3)),'SPDA-COMP'!B:J,4,FALSE),IF(LEFT(G474,4)="SDAI",VLOOKUP(VALUE(RIGHT(G474,3)),#REF!,4,FALSE),IF(LEFT(G474,5)="IMPER",VLOOKUP(VALUE(RIGHT(G474,3)),#REF!,4,FALSE),IF(LEFT(G474,5)="LABOR",VLOOKUP(VALUE(RIGHT(G474,6)),#REF!,5,FALSE))))))))))))))))</f>
        <v>#REF!</v>
      </c>
      <c r="C474" s="30" t="e">
        <f>IF(LEFT(G474,3)="ARQ",VLOOKUP(VALUE(RIGHT(G474,3)),#REF!,5,FALSE),IF(LEFT(G474,3)="SCI",VLOOKUP(VALUE(RIGHT(G474,3)),#REF!,5,FALSE),IF(LEFT(G474,3)="SCE",VLOOKUP(VALUE(RIGHT(G474,3)),#REF!,5,FALSE),IF(LEFT(G474,3)="EST",VLOOKUP(VALUE(RIGHT(G474,3)),#REF!,5,FALSE),IF(LEFT(G474,3)="HID",VLOOKUP(VALUE(RIGHT(G474,3)),#REF!,5,FALSE),IF(LEFT(G474,3)="INC",VLOOKUP(VALUE(RIGHT(G474,3)),#REF!,5,FALSE),IF(LEFT(G474,3)="ELE",VLOOKUP(VALUE(RIGHT(G474,3)),#REF!,5,FALSE),IF(LEFT(G474,3)="CAB",VLOOKUP(VALUE(RIGHT(G474,3)),'ADM-COMP'!B:J,5,FALSE),IF(LEFT(G474,3)="SEG",VLOOKUP(VALUE(RIGHT(G474,3)),#REF!,5,FALSE),IF(LEFT(G474,3)="CLI",VLOOKUP(VALUE(RIGHT(G474,3)),#REF!,5,FALSE),IF(LEFT(G474,4)="IMPL",VLOOKUP(VALUE(RIGHT(G474,3)),#REF!,5,FALSE),IF(LEFT(G474,4)="SPDA",VLOOKUP(VALUE(RIGHT(G474,3)),'SPDA-COMP'!B:J,5,FALSE),IF(LEFT(G474,4)="SDAI",VLOOKUP(VALUE(RIGHT(G474,3)),#REF!,5,FALSE),IF(LEFT(G474,5)="IMPER",VLOOKUP(VALUE(RIGHT(G474,3)),#REF!,5,FALSE),IF(LEFT(G474,5)="LABOR",VLOOKUP(VALUE(RIGHT(G474,6)),#REF!,6,FALSE))))))))))))))))</f>
        <v>#REF!</v>
      </c>
      <c r="D474" s="74" t="e">
        <f>ROUND(VLOOKUP(A474,#REF!,8,FALSE),2)</f>
        <v>#REF!</v>
      </c>
      <c r="E474" s="74" t="e">
        <f>IF(LEFT(G474,3)="ARQ",VLOOKUP(VALUE(RIGHT(G474,3)),#REF!,9,FALSE),IF(LEFT(G474,3)="SCI",VLOOKUP(VALUE(RIGHT(G474,3)),#REF!,9,FALSE),IF(LEFT(G474,3)="SCE",VLOOKUP(VALUE(RIGHT(G474,3)),#REF!,9,FALSE),IF(LEFT(G474,3)="EST",VLOOKUP(VALUE(RIGHT(G474,3)),#REF!,9,FALSE),IF(LEFT(G474,3)="HID",VLOOKUP(VALUE(RIGHT(G474,3)),#REF!,9,FALSE),IF(LEFT(G474,3)="INC",VLOOKUP(VALUE(RIGHT(G474,3)),#REF!,9,FALSE),IF(LEFT(G474,3)="ELE",VLOOKUP(VALUE(RIGHT(G474,3)),#REF!,9,FALSE),IF(LEFT(G474,3)="CAB",VLOOKUP(VALUE(RIGHT(G474,3)),'ADM-COMP'!B:J,9,FALSE),IF(LEFT(G474,3)="SEG",VLOOKUP(VALUE(RIGHT(G474,3)),#REF!,9,FALSE),IF(LEFT(G474,3)="CLI",VLOOKUP(VALUE(RIGHT(G474,3)),#REF!,9,FALSE),IF(LEFT(G474,4)="IMPL",VLOOKUP(VALUE(RIGHT(G474,3)),#REF!,9,FALSE),IF(LEFT(G474,4)="SPDA",VLOOKUP(VALUE(RIGHT(G474,3)),'SPDA-COMP'!B:J,9,FALSE),IF(LEFT(G474,4)="SDAI",VLOOKUP(VALUE(RIGHT(G474,3)),#REF!,9,FALSE),IF(LEFT(G474,5)="IMPER",VLOOKUP(VALUE(RIGHT(G474,3)),#REF!,9,FALSE),IF(LEFT(G474,5)="LABOR",VLOOKUP(VALUE(RIGHT(G474,6)),#REF!,4,FALSE))))))))))))))))</f>
        <v>#REF!</v>
      </c>
      <c r="F474" s="31" t="e">
        <f t="shared" si="7"/>
        <v>#REF!</v>
      </c>
      <c r="G474" s="152" t="s">
        <v>713</v>
      </c>
      <c r="H474" s="61"/>
    </row>
    <row r="475" spans="1:8" s="62" customFormat="1">
      <c r="A475" s="100" t="s">
        <v>674</v>
      </c>
      <c r="B475" s="86" t="e">
        <f>IF(LEFT(G475,3)="ARQ",VLOOKUP(VALUE(RIGHT(G475,3)),#REF!,4,FALSE),IF(LEFT(G475,3)="SCI",VLOOKUP(VALUE(RIGHT(G475,3)),#REF!,4,FALSE),IF(LEFT(G475,3)="SCE",VLOOKUP(VALUE(RIGHT(G475,3)),#REF!,4,FALSE),IF(LEFT(G475,3)="EST",VLOOKUP(VALUE(RIGHT(G475,3)),#REF!,4,FALSE),IF(LEFT(G475,3)="HID",VLOOKUP(VALUE(RIGHT(G475,3)),#REF!,4,FALSE),IF(LEFT(G475,3)="INC",VLOOKUP(VALUE(RIGHT(G475,3)),#REF!,4,FALSE),IF(LEFT(G475,3)="ELE",VLOOKUP(VALUE(RIGHT(G475,3)),#REF!,4,FALSE),IF(LEFT(G475,3)="CAB",VLOOKUP(VALUE(RIGHT(G475,3)),'ADM-COMP'!B:J,4,FALSE),IF(LEFT(G475,3)="SEG",VLOOKUP(VALUE(RIGHT(G475,3)),#REF!,4,FALSE),IF(LEFT(G475,3)="CLI",VLOOKUP(VALUE(RIGHT(G475,3)),#REF!,4,FALSE),IF(LEFT(G475,4)="IMPL",VLOOKUP(VALUE(RIGHT(G475,3)),#REF!,4,FALSE),IF(LEFT(G475,4)="SPDA",VLOOKUP(VALUE(RIGHT(G475,3)),'SPDA-COMP'!B:J,4,FALSE),IF(LEFT(G475,4)="SDAI",VLOOKUP(VALUE(RIGHT(G475,3)),#REF!,4,FALSE),IF(LEFT(G475,5)="IMPER",VLOOKUP(VALUE(RIGHT(G475,3)),#REF!,4,FALSE),IF(LEFT(G475,5)="LABOR",VLOOKUP(VALUE(RIGHT(G475,6)),#REF!,5,FALSE))))))))))))))))</f>
        <v>#REF!</v>
      </c>
      <c r="C475" s="30" t="e">
        <f>IF(LEFT(G475,3)="ARQ",VLOOKUP(VALUE(RIGHT(G475,3)),#REF!,5,FALSE),IF(LEFT(G475,3)="SCI",VLOOKUP(VALUE(RIGHT(G475,3)),#REF!,5,FALSE),IF(LEFT(G475,3)="SCE",VLOOKUP(VALUE(RIGHT(G475,3)),#REF!,5,FALSE),IF(LEFT(G475,3)="EST",VLOOKUP(VALUE(RIGHT(G475,3)),#REF!,5,FALSE),IF(LEFT(G475,3)="HID",VLOOKUP(VALUE(RIGHT(G475,3)),#REF!,5,FALSE),IF(LEFT(G475,3)="INC",VLOOKUP(VALUE(RIGHT(G475,3)),#REF!,5,FALSE),IF(LEFT(G475,3)="ELE",VLOOKUP(VALUE(RIGHT(G475,3)),#REF!,5,FALSE),IF(LEFT(G475,3)="CAB",VLOOKUP(VALUE(RIGHT(G475,3)),'ADM-COMP'!B:J,5,FALSE),IF(LEFT(G475,3)="SEG",VLOOKUP(VALUE(RIGHT(G475,3)),#REF!,5,FALSE),IF(LEFT(G475,3)="CLI",VLOOKUP(VALUE(RIGHT(G475,3)),#REF!,5,FALSE),IF(LEFT(G475,4)="IMPL",VLOOKUP(VALUE(RIGHT(G475,3)),#REF!,5,FALSE),IF(LEFT(G475,4)="SPDA",VLOOKUP(VALUE(RIGHT(G475,3)),'SPDA-COMP'!B:J,5,FALSE),IF(LEFT(G475,4)="SDAI",VLOOKUP(VALUE(RIGHT(G475,3)),#REF!,5,FALSE),IF(LEFT(G475,5)="IMPER",VLOOKUP(VALUE(RIGHT(G475,3)),#REF!,5,FALSE),IF(LEFT(G475,5)="LABOR",VLOOKUP(VALUE(RIGHT(G475,6)),#REF!,6,FALSE))))))))))))))))</f>
        <v>#REF!</v>
      </c>
      <c r="D475" s="74" t="e">
        <f>ROUND(VLOOKUP(A475,#REF!,8,FALSE),2)</f>
        <v>#REF!</v>
      </c>
      <c r="E475" s="74" t="e">
        <f>IF(LEFT(G475,3)="ARQ",VLOOKUP(VALUE(RIGHT(G475,3)),#REF!,9,FALSE),IF(LEFT(G475,3)="SCI",VLOOKUP(VALUE(RIGHT(G475,3)),#REF!,9,FALSE),IF(LEFT(G475,3)="SCE",VLOOKUP(VALUE(RIGHT(G475,3)),#REF!,9,FALSE),IF(LEFT(G475,3)="EST",VLOOKUP(VALUE(RIGHT(G475,3)),#REF!,9,FALSE),IF(LEFT(G475,3)="HID",VLOOKUP(VALUE(RIGHT(G475,3)),#REF!,9,FALSE),IF(LEFT(G475,3)="INC",VLOOKUP(VALUE(RIGHT(G475,3)),#REF!,9,FALSE),IF(LEFT(G475,3)="ELE",VLOOKUP(VALUE(RIGHT(G475,3)),#REF!,9,FALSE),IF(LEFT(G475,3)="CAB",VLOOKUP(VALUE(RIGHT(G475,3)),'ADM-COMP'!B:J,9,FALSE),IF(LEFT(G475,3)="SEG",VLOOKUP(VALUE(RIGHT(G475,3)),#REF!,9,FALSE),IF(LEFT(G475,3)="CLI",VLOOKUP(VALUE(RIGHT(G475,3)),#REF!,9,FALSE),IF(LEFT(G475,4)="IMPL",VLOOKUP(VALUE(RIGHT(G475,3)),#REF!,9,FALSE),IF(LEFT(G475,4)="SPDA",VLOOKUP(VALUE(RIGHT(G475,3)),'SPDA-COMP'!B:J,9,FALSE),IF(LEFT(G475,4)="SDAI",VLOOKUP(VALUE(RIGHT(G475,3)),#REF!,9,FALSE),IF(LEFT(G475,5)="IMPER",VLOOKUP(VALUE(RIGHT(G475,3)),#REF!,9,FALSE),IF(LEFT(G475,5)="LABOR",VLOOKUP(VALUE(RIGHT(G475,6)),#REF!,4,FALSE))))))))))))))))</f>
        <v>#REF!</v>
      </c>
      <c r="F475" s="31" t="e">
        <f t="shared" si="7"/>
        <v>#REF!</v>
      </c>
      <c r="G475" s="152" t="s">
        <v>714</v>
      </c>
      <c r="H475" s="61"/>
    </row>
    <row r="476" spans="1:8" s="62" customFormat="1" ht="25.5">
      <c r="A476" s="37" t="s">
        <v>1073</v>
      </c>
      <c r="B476" s="29" t="e">
        <f>IF(LEFT(G476,3)="ARQ",VLOOKUP(VALUE(RIGHT(G476,3)),#REF!,4,FALSE),IF(LEFT(G476,3)="SCI",VLOOKUP(VALUE(RIGHT(G476,3)),#REF!,4,FALSE),IF(LEFT(G476,3)="SCE",VLOOKUP(VALUE(RIGHT(G476,3)),#REF!,4,FALSE),IF(LEFT(G476,3)="EST",VLOOKUP(VALUE(RIGHT(G476,3)),#REF!,4,FALSE),IF(LEFT(G476,3)="HID",VLOOKUP(VALUE(RIGHT(G476,3)),#REF!,4,FALSE),IF(LEFT(G476,3)="INC",VLOOKUP(VALUE(RIGHT(G476,3)),#REF!,4,FALSE),IF(LEFT(G476,3)="ELE",VLOOKUP(VALUE(RIGHT(G476,3)),#REF!,4,FALSE),IF(LEFT(G476,3)="CAB",VLOOKUP(VALUE(RIGHT(G476,3)),'ADM-COMP'!B:J,4,FALSE),IF(LEFT(G476,3)="SEG",VLOOKUP(VALUE(RIGHT(G476,3)),#REF!,4,FALSE),IF(LEFT(G476,3)="CLI",VLOOKUP(VALUE(RIGHT(G476,3)),#REF!,4,FALSE),IF(LEFT(G476,4)="IMPL",VLOOKUP(VALUE(RIGHT(G476,3)),#REF!,4,FALSE),IF(LEFT(G476,4)="SPDA",VLOOKUP(VALUE(RIGHT(G476,3)),'SPDA-COMP'!B:J,4,FALSE),IF(LEFT(G476,4)="SDAI",VLOOKUP(VALUE(RIGHT(G476,3)),#REF!,4,FALSE),IF(LEFT(G476,5)="IMPER",VLOOKUP(VALUE(RIGHT(G476,3)),#REF!,4,FALSE),IF(LEFT(G476,5)="LABOR",VLOOKUP(VALUE(RIGHT(G476,6)),#REF!,5,FALSE))))))))))))))))</f>
        <v>#REF!</v>
      </c>
      <c r="C476" s="30" t="e">
        <f>IF(LEFT(G476,3)="ARQ",VLOOKUP(VALUE(RIGHT(G476,3)),#REF!,5,FALSE),IF(LEFT(G476,3)="SCI",VLOOKUP(VALUE(RIGHT(G476,3)),#REF!,5,FALSE),IF(LEFT(G476,3)="SCE",VLOOKUP(VALUE(RIGHT(G476,3)),#REF!,5,FALSE),IF(LEFT(G476,3)="EST",VLOOKUP(VALUE(RIGHT(G476,3)),#REF!,5,FALSE),IF(LEFT(G476,3)="HID",VLOOKUP(VALUE(RIGHT(G476,3)),#REF!,5,FALSE),IF(LEFT(G476,3)="INC",VLOOKUP(VALUE(RIGHT(G476,3)),#REF!,5,FALSE),IF(LEFT(G476,3)="ELE",VLOOKUP(VALUE(RIGHT(G476,3)),#REF!,5,FALSE),IF(LEFT(G476,3)="CAB",VLOOKUP(VALUE(RIGHT(G476,3)),'ADM-COMP'!B:J,5,FALSE),IF(LEFT(G476,3)="SEG",VLOOKUP(VALUE(RIGHT(G476,3)),#REF!,5,FALSE),IF(LEFT(G476,3)="CLI",VLOOKUP(VALUE(RIGHT(G476,3)),#REF!,5,FALSE),IF(LEFT(G476,4)="IMPL",VLOOKUP(VALUE(RIGHT(G476,3)),#REF!,5,FALSE),IF(LEFT(G476,4)="SPDA",VLOOKUP(VALUE(RIGHT(G476,3)),'SPDA-COMP'!B:J,5,FALSE),IF(LEFT(G476,4)="SDAI",VLOOKUP(VALUE(RIGHT(G476,3)),#REF!,5,FALSE),IF(LEFT(G476,5)="IMPER",VLOOKUP(VALUE(RIGHT(G476,3)),#REF!,5,FALSE),IF(LEFT(G476,5)="LABOR",VLOOKUP(VALUE(RIGHT(G476,6)),#REF!,6,FALSE))))))))))))))))</f>
        <v>#REF!</v>
      </c>
      <c r="D476" s="74" t="e">
        <f>ROUND(VLOOKUP(A476,#REF!,8,FALSE),2)</f>
        <v>#REF!</v>
      </c>
      <c r="E476" s="74" t="e">
        <f>IF(LEFT(G476,3)="ARQ",VLOOKUP(VALUE(RIGHT(G476,3)),#REF!,9,FALSE),IF(LEFT(G476,3)="SCI",VLOOKUP(VALUE(RIGHT(G476,3)),#REF!,9,FALSE),IF(LEFT(G476,3)="SCE",VLOOKUP(VALUE(RIGHT(G476,3)),#REF!,9,FALSE),IF(LEFT(G476,3)="EST",VLOOKUP(VALUE(RIGHT(G476,3)),#REF!,9,FALSE),IF(LEFT(G476,3)="HID",VLOOKUP(VALUE(RIGHT(G476,3)),#REF!,9,FALSE),IF(LEFT(G476,3)="INC",VLOOKUP(VALUE(RIGHT(G476,3)),#REF!,9,FALSE),IF(LEFT(G476,3)="ELE",VLOOKUP(VALUE(RIGHT(G476,3)),#REF!,9,FALSE),IF(LEFT(G476,3)="CAB",VLOOKUP(VALUE(RIGHT(G476,3)),'ADM-COMP'!B:J,9,FALSE),IF(LEFT(G476,3)="SEG",VLOOKUP(VALUE(RIGHT(G476,3)),#REF!,9,FALSE),IF(LEFT(G476,3)="CLI",VLOOKUP(VALUE(RIGHT(G476,3)),#REF!,9,FALSE),IF(LEFT(G476,4)="IMPL",VLOOKUP(VALUE(RIGHT(G476,3)),#REF!,9,FALSE),IF(LEFT(G476,4)="SPDA",VLOOKUP(VALUE(RIGHT(G476,3)),'SPDA-COMP'!B:J,9,FALSE),IF(LEFT(G476,4)="SDAI",VLOOKUP(VALUE(RIGHT(G476,3)),#REF!,9,FALSE),IF(LEFT(G476,5)="IMPER",VLOOKUP(VALUE(RIGHT(G476,3)),#REF!,9,FALSE),IF(LEFT(G476,5)="LABOR",VLOOKUP(VALUE(RIGHT(G476,6)),#REF!,4,FALSE))))))))))))))))</f>
        <v>#REF!</v>
      </c>
      <c r="F476" s="31" t="e">
        <f t="shared" si="7"/>
        <v>#REF!</v>
      </c>
      <c r="G476" s="38" t="s">
        <v>537</v>
      </c>
      <c r="H476" s="61"/>
    </row>
    <row r="477" spans="1:8" s="62" customFormat="1">
      <c r="A477" s="85" t="s">
        <v>636</v>
      </c>
      <c r="B477" s="29" t="e">
        <f>IF(LEFT(G477,3)="ARQ",VLOOKUP(VALUE(RIGHT(G477,3)),#REF!,4,FALSE),IF(LEFT(G477,3)="SCI",VLOOKUP(VALUE(RIGHT(G477,3)),#REF!,4,FALSE),IF(LEFT(G477,3)="SCE",VLOOKUP(VALUE(RIGHT(G477,3)),#REF!,4,FALSE),IF(LEFT(G477,3)="EST",VLOOKUP(VALUE(RIGHT(G477,3)),#REF!,4,FALSE),IF(LEFT(G477,3)="HID",VLOOKUP(VALUE(RIGHT(G477,3)),#REF!,4,FALSE),IF(LEFT(G477,3)="INC",VLOOKUP(VALUE(RIGHT(G477,3)),#REF!,4,FALSE),IF(LEFT(G477,3)="ELE",VLOOKUP(VALUE(RIGHT(G477,3)),#REF!,4,FALSE),IF(LEFT(G477,3)="CAB",VLOOKUP(VALUE(RIGHT(G477,3)),'ADM-COMP'!B:J,4,FALSE),IF(LEFT(G477,3)="SEG",VLOOKUP(VALUE(RIGHT(G477,3)),#REF!,4,FALSE),IF(LEFT(G477,3)="CLI",VLOOKUP(VALUE(RIGHT(G477,3)),#REF!,4,FALSE),IF(LEFT(G477,4)="IMPL",VLOOKUP(VALUE(RIGHT(G477,3)),#REF!,4,FALSE),IF(LEFT(G477,4)="SPDA",VLOOKUP(VALUE(RIGHT(G477,3)),'SPDA-COMP'!B:J,4,FALSE),IF(LEFT(G477,4)="SDAI",VLOOKUP(VALUE(RIGHT(G477,3)),#REF!,4,FALSE),IF(LEFT(G477,5)="IMPER",VLOOKUP(VALUE(RIGHT(G477,3)),#REF!,4,FALSE),IF(LEFT(G477,5)="LABOR",VLOOKUP(VALUE(RIGHT(G477,6)),#REF!,5,FALSE))))))))))))))))</f>
        <v>#N/A</v>
      </c>
      <c r="C477" s="30" t="e">
        <f>IF(LEFT(G477,3)="ARQ",VLOOKUP(VALUE(RIGHT(G477,3)),#REF!,5,FALSE),IF(LEFT(G477,3)="SCI",VLOOKUP(VALUE(RIGHT(G477,3)),#REF!,5,FALSE),IF(LEFT(G477,3)="SCE",VLOOKUP(VALUE(RIGHT(G477,3)),#REF!,5,FALSE),IF(LEFT(G477,3)="EST",VLOOKUP(VALUE(RIGHT(G477,3)),#REF!,5,FALSE),IF(LEFT(G477,3)="HID",VLOOKUP(VALUE(RIGHT(G477,3)),#REF!,5,FALSE),IF(LEFT(G477,3)="INC",VLOOKUP(VALUE(RIGHT(G477,3)),#REF!,5,FALSE),IF(LEFT(G477,3)="ELE",VLOOKUP(VALUE(RIGHT(G477,3)),#REF!,5,FALSE),IF(LEFT(G477,3)="CAB",VLOOKUP(VALUE(RIGHT(G477,3)),'ADM-COMP'!B:J,5,FALSE),IF(LEFT(G477,3)="SEG",VLOOKUP(VALUE(RIGHT(G477,3)),#REF!,5,FALSE),IF(LEFT(G477,3)="CLI",VLOOKUP(VALUE(RIGHT(G477,3)),#REF!,5,FALSE),IF(LEFT(G477,4)="IMPL",VLOOKUP(VALUE(RIGHT(G477,3)),#REF!,5,FALSE),IF(LEFT(G477,4)="SPDA",VLOOKUP(VALUE(RIGHT(G477,3)),'SPDA-COMP'!B:J,5,FALSE),IF(LEFT(G477,4)="SDAI",VLOOKUP(VALUE(RIGHT(G477,3)),#REF!,5,FALSE),IF(LEFT(G477,5)="IMPER",VLOOKUP(VALUE(RIGHT(G477,3)),#REF!,5,FALSE),IF(LEFT(G477,5)="LABOR",VLOOKUP(VALUE(RIGHT(G477,6)),#REF!,6,FALSE))))))))))))))))</f>
        <v>#N/A</v>
      </c>
      <c r="D477" s="74" t="e">
        <f>ROUND(VLOOKUP(A477,#REF!,8,FALSE),2)</f>
        <v>#REF!</v>
      </c>
      <c r="E477" s="74" t="e">
        <f>IF(LEFT(G477,3)="ARQ",VLOOKUP(VALUE(RIGHT(G477,3)),#REF!,9,FALSE),IF(LEFT(G477,3)="SCI",VLOOKUP(VALUE(RIGHT(G477,3)),#REF!,9,FALSE),IF(LEFT(G477,3)="SCE",VLOOKUP(VALUE(RIGHT(G477,3)),#REF!,9,FALSE),IF(LEFT(G477,3)="EST",VLOOKUP(VALUE(RIGHT(G477,3)),#REF!,9,FALSE),IF(LEFT(G477,3)="HID",VLOOKUP(VALUE(RIGHT(G477,3)),#REF!,9,FALSE),IF(LEFT(G477,3)="INC",VLOOKUP(VALUE(RIGHT(G477,3)),#REF!,9,FALSE),IF(LEFT(G477,3)="ELE",VLOOKUP(VALUE(RIGHT(G477,3)),#REF!,9,FALSE),IF(LEFT(G477,3)="CAB",VLOOKUP(VALUE(RIGHT(G477,3)),'ADM-COMP'!B:J,9,FALSE),IF(LEFT(G477,3)="SEG",VLOOKUP(VALUE(RIGHT(G477,3)),#REF!,9,FALSE),IF(LEFT(G477,3)="CLI",VLOOKUP(VALUE(RIGHT(G477,3)),#REF!,9,FALSE),IF(LEFT(G477,4)="IMPL",VLOOKUP(VALUE(RIGHT(G477,3)),#REF!,9,FALSE),IF(LEFT(G477,4)="SPDA",VLOOKUP(VALUE(RIGHT(G477,3)),'SPDA-COMP'!B:J,9,FALSE),IF(LEFT(G477,4)="SDAI",VLOOKUP(VALUE(RIGHT(G477,3)),#REF!,9,FALSE),IF(LEFT(G477,5)="IMPER",VLOOKUP(VALUE(RIGHT(G477,3)),#REF!,9,FALSE),IF(LEFT(G477,5)="LABOR",VLOOKUP(VALUE(RIGHT(G477,6)),#REF!,4,FALSE))))))))))))))))</f>
        <v>#N/A</v>
      </c>
      <c r="F477" s="31" t="e">
        <f t="shared" si="7"/>
        <v>#REF!</v>
      </c>
      <c r="G477" s="84" t="s">
        <v>655</v>
      </c>
      <c r="H477" s="61"/>
    </row>
    <row r="478" spans="1:8" s="62" customFormat="1">
      <c r="A478" s="85" t="s">
        <v>1125</v>
      </c>
      <c r="B478" s="29" t="e">
        <f>IF(LEFT(G478,3)="ARQ",VLOOKUP(VALUE(RIGHT(G478,3)),#REF!,4,FALSE),IF(LEFT(G478,3)="SCI",VLOOKUP(VALUE(RIGHT(G478,3)),#REF!,4,FALSE),IF(LEFT(G478,3)="SCE",VLOOKUP(VALUE(RIGHT(G478,3)),#REF!,4,FALSE),IF(LEFT(G478,3)="EST",VLOOKUP(VALUE(RIGHT(G478,3)),#REF!,4,FALSE),IF(LEFT(G478,3)="HID",VLOOKUP(VALUE(RIGHT(G478,3)),#REF!,4,FALSE),IF(LEFT(G478,3)="INC",VLOOKUP(VALUE(RIGHT(G478,3)),#REF!,4,FALSE),IF(LEFT(G478,3)="ELE",VLOOKUP(VALUE(RIGHT(G478,3)),#REF!,4,FALSE),IF(LEFT(G478,3)="CAB",VLOOKUP(VALUE(RIGHT(G478,3)),'ADM-COMP'!B:J,4,FALSE),IF(LEFT(G478,3)="SEG",VLOOKUP(VALUE(RIGHT(G478,3)),#REF!,4,FALSE),IF(LEFT(G478,3)="CLI",VLOOKUP(VALUE(RIGHT(G478,3)),#REF!,4,FALSE),IF(LEFT(G478,4)="IMPL",VLOOKUP(VALUE(RIGHT(G478,3)),#REF!,4,FALSE),IF(LEFT(G478,4)="SPDA",VLOOKUP(VALUE(RIGHT(G478,3)),'SPDA-COMP'!B:J,4,FALSE),IF(LEFT(G478,4)="SDAI",VLOOKUP(VALUE(RIGHT(G478,3)),#REF!,4,FALSE),IF(LEFT(G478,5)="IMPER",VLOOKUP(VALUE(RIGHT(G478,3)),#REF!,4,FALSE),IF(LEFT(G478,5)="LABOR",VLOOKUP(VALUE(RIGHT(G478,6)),#REF!,5,FALSE))))))))))))))))</f>
        <v>#REF!</v>
      </c>
      <c r="C478" s="30" t="e">
        <f>IF(LEFT(G478,3)="ARQ",VLOOKUP(VALUE(RIGHT(G478,3)),#REF!,5,FALSE),IF(LEFT(G478,3)="SCI",VLOOKUP(VALUE(RIGHT(G478,3)),#REF!,5,FALSE),IF(LEFT(G478,3)="SCE",VLOOKUP(VALUE(RIGHT(G478,3)),#REF!,5,FALSE),IF(LEFT(G478,3)="EST",VLOOKUP(VALUE(RIGHT(G478,3)),#REF!,5,FALSE),IF(LEFT(G478,3)="HID",VLOOKUP(VALUE(RIGHT(G478,3)),#REF!,5,FALSE),IF(LEFT(G478,3)="INC",VLOOKUP(VALUE(RIGHT(G478,3)),#REF!,5,FALSE),IF(LEFT(G478,3)="ELE",VLOOKUP(VALUE(RIGHT(G478,3)),#REF!,5,FALSE),IF(LEFT(G478,3)="CAB",VLOOKUP(VALUE(RIGHT(G478,3)),'ADM-COMP'!B:J,5,FALSE),IF(LEFT(G478,3)="SEG",VLOOKUP(VALUE(RIGHT(G478,3)),#REF!,5,FALSE),IF(LEFT(G478,3)="CLI",VLOOKUP(VALUE(RIGHT(G478,3)),#REF!,5,FALSE),IF(LEFT(G478,4)="IMPL",VLOOKUP(VALUE(RIGHT(G478,3)),#REF!,5,FALSE),IF(LEFT(G478,4)="SPDA",VLOOKUP(VALUE(RIGHT(G478,3)),'SPDA-COMP'!B:J,5,FALSE),IF(LEFT(G478,4)="SDAI",VLOOKUP(VALUE(RIGHT(G478,3)),#REF!,5,FALSE),IF(LEFT(G478,5)="IMPER",VLOOKUP(VALUE(RIGHT(G478,3)),#REF!,5,FALSE),IF(LEFT(G478,5)="LABOR",VLOOKUP(VALUE(RIGHT(G478,6)),#REF!,6,FALSE))))))))))))))))</f>
        <v>#REF!</v>
      </c>
      <c r="D478" s="74" t="e">
        <f>ROUND(VLOOKUP(A478,#REF!,8,FALSE),2)</f>
        <v>#REF!</v>
      </c>
      <c r="E478" s="74" t="e">
        <f>IF(LEFT(G478,3)="ARQ",VLOOKUP(VALUE(RIGHT(G478,3)),#REF!,9,FALSE),IF(LEFT(G478,3)="SCI",VLOOKUP(VALUE(RIGHT(G478,3)),#REF!,9,FALSE),IF(LEFT(G478,3)="SCE",VLOOKUP(VALUE(RIGHT(G478,3)),#REF!,9,FALSE),IF(LEFT(G478,3)="EST",VLOOKUP(VALUE(RIGHT(G478,3)),#REF!,9,FALSE),IF(LEFT(G478,3)="HID",VLOOKUP(VALUE(RIGHT(G478,3)),#REF!,9,FALSE),IF(LEFT(G478,3)="INC",VLOOKUP(VALUE(RIGHT(G478,3)),#REF!,9,FALSE),IF(LEFT(G478,3)="ELE",VLOOKUP(VALUE(RIGHT(G478,3)),#REF!,9,FALSE),IF(LEFT(G478,3)="CAB",VLOOKUP(VALUE(RIGHT(G478,3)),'ADM-COMP'!B:J,9,FALSE),IF(LEFT(G478,3)="SEG",VLOOKUP(VALUE(RIGHT(G478,3)),#REF!,9,FALSE),IF(LEFT(G478,3)="CLI",VLOOKUP(VALUE(RIGHT(G478,3)),#REF!,9,FALSE),IF(LEFT(G478,4)="IMPL",VLOOKUP(VALUE(RIGHT(G478,3)),#REF!,9,FALSE),IF(LEFT(G478,4)="SPDA",VLOOKUP(VALUE(RIGHT(G478,3)),'SPDA-COMP'!B:J,9,FALSE),IF(LEFT(G478,4)="SDAI",VLOOKUP(VALUE(RIGHT(G478,3)),#REF!,9,FALSE),IF(LEFT(G478,5)="IMPER",VLOOKUP(VALUE(RIGHT(G478,3)),#REF!,9,FALSE),IF(LEFT(G478,5)="LABOR",VLOOKUP(VALUE(RIGHT(G478,6)),#REF!,4,FALSE))))))))))))))))</f>
        <v>#REF!</v>
      </c>
      <c r="F478" s="31" t="e">
        <f t="shared" si="7"/>
        <v>#REF!</v>
      </c>
      <c r="G478" s="84" t="s">
        <v>1010</v>
      </c>
      <c r="H478" s="61"/>
    </row>
    <row r="479" spans="1:8" s="62" customFormat="1">
      <c r="A479" s="100" t="s">
        <v>752</v>
      </c>
      <c r="B479" s="29" t="e">
        <f>IF(LEFT(G479,3)="ARQ",VLOOKUP(VALUE(RIGHT(G479,3)),#REF!,4,FALSE),IF(LEFT(G479,3)="SCI",VLOOKUP(VALUE(RIGHT(G479,3)),'ADM-COMP'!B:J,4,FALSE),IF(LEFT(G479,3)="SCE",VLOOKUP(VALUE(RIGHT(G479,3)),#REF!,4,FALSE),IF(LEFT(G479,3)="EST",VLOOKUP(VALUE(RIGHT(G479,3)),#REF!,4,FALSE),IF(LEFT(G479,3)="HID",VLOOKUP(VALUE(RIGHT(G479,3)),#REF!,4,FALSE),IF(LEFT(G479,3)="INC",VLOOKUP(VALUE(RIGHT(G479,3)),#REF!,4,FALSE),IF(LEFT(G479,3)="ELE",VLOOKUP(VALUE(RIGHT(G479,3)),#REF!,4,FALSE),IF(LEFT(G479,3)="CAB",VLOOKUP(VALUE(RIGHT(G479,3)),#REF!,4,FALSE),IF(LEFT(G479,3)="SEG",VLOOKUP(VALUE(RIGHT(G479,3)),#REF!,4,FALSE),IF(LEFT(G479,3)="CLI",VLOOKUP(VALUE(RIGHT(G479,3)),#REF!,4,FALSE),IF(LEFT(G479,4)="IMPL",VLOOKUP(VALUE(RIGHT(G479,3)),#REF!,4,FALSE),IF(LEFT(G479,4)="SPDA",VLOOKUP(VALUE(RIGHT(G479,3)),'SPDA-COMP'!B:J,4,FALSE),IF(LEFT(G479,4)="SDAI",VLOOKUP(VALUE(RIGHT(G479,3)),#REF!,4,FALSE),IF(LEFT(G479,5)="CHENF",VLOOKUP(VALUE(RIGHT(G479,3)),#REF!,4,FALSE),IF(LEFT(G479,5)="IMPER",VLOOKUP(VALUE(RIGHT(G479,3)),#REF!,4,FALSE),IF(LEFT(G479,5)="LABOR",VLOOKUP(VALUE(RIGHT(G479,6)),#REF!,5,FALSE)))))))))))))))))</f>
        <v>#REF!</v>
      </c>
      <c r="C479" s="30" t="e">
        <f>IF(LEFT(G479,3)="ARQ",VLOOKUP(VALUE(RIGHT(G479,3)),#REF!,5,FALSE),IF(LEFT(G479,3)="SCI",VLOOKUP(VALUE(RIGHT(G479,3)),'ADM-COMP'!B:J,5,FALSE),IF(LEFT(G479,3)="SCE",VLOOKUP(VALUE(RIGHT(G479,3)),#REF!,5,FALSE),IF(LEFT(G479,3)="EST",VLOOKUP(VALUE(RIGHT(G479,3)),#REF!,5,FALSE),IF(LEFT(G479,3)="HID",VLOOKUP(VALUE(RIGHT(G479,3)),#REF!,5,FALSE),IF(LEFT(G479,3)="INC",VLOOKUP(VALUE(RIGHT(G479,3)),#REF!,5,FALSE),IF(LEFT(G479,3)="ELE",VLOOKUP(VALUE(RIGHT(G479,3)),#REF!,5,FALSE),IF(LEFT(G479,3)="CAB",VLOOKUP(VALUE(RIGHT(G479,3)),#REF!,5,FALSE),IF(LEFT(G479,3)="SEG",VLOOKUP(VALUE(RIGHT(G479,3)),#REF!,5,FALSE),IF(LEFT(G479,3)="CLI",VLOOKUP(VALUE(RIGHT(G479,3)),#REF!,5,FALSE),IF(LEFT(G479,4)="IMPL",VLOOKUP(VALUE(RIGHT(G479,3)),#REF!,5,FALSE),IF(LEFT(G479,4)="SPDA",VLOOKUP(VALUE(RIGHT(G479,3)),'SPDA-COMP'!B:J,5,FALSE),IF(LEFT(G479,4)="SDAI",VLOOKUP(VALUE(RIGHT(G479,3)),#REF!,5,FALSE),IF(LEFT(G479,5)="CHENF",VLOOKUP(VALUE(RIGHT(G479,3)),#REF!,5,FALSE),IF(LEFT(G479,5)="IMPER",VLOOKUP(VALUE(RIGHT(G479,3)),#REF!,5,FALSE),IF(LEFT(G479,5)="LABOR",VLOOKUP(VALUE(RIGHT(G479,6)),#REF!,6,FALSE)))))))))))))))))</f>
        <v>#REF!</v>
      </c>
      <c r="D479" s="74" t="e">
        <f>ROUND(VLOOKUP(A479,#REF!,8,FALSE),2)</f>
        <v>#REF!</v>
      </c>
      <c r="E479" s="74" t="e">
        <f>IF(LEFT(G479,3)="ARQ",VLOOKUP(VALUE(RIGHT(G479,3)),#REF!,9,FALSE),IF(LEFT(G479,3)="SCI",VLOOKUP(VALUE(RIGHT(G479,3)),'ADM-COMP'!B:J,9,FALSE),IF(LEFT(G479,3)="SCE",VLOOKUP(VALUE(RIGHT(G479,3)),#REF!,9,FALSE),IF(LEFT(G479,3)="EST",VLOOKUP(VALUE(RIGHT(G479,3)),#REF!,9,FALSE),IF(LEFT(G479,3)="HID",VLOOKUP(VALUE(RIGHT(G479,3)),#REF!,9,FALSE),IF(LEFT(G479,3)="INC",VLOOKUP(VALUE(RIGHT(G479,3)),#REF!,9,FALSE),IF(LEFT(G479,3)="ELE",VLOOKUP(VALUE(RIGHT(G479,3)),#REF!,9,FALSE),IF(LEFT(G479,3)="CAB",VLOOKUP(VALUE(RIGHT(G479,3)),#REF!,9,FALSE),IF(LEFT(G479,3)="SEG",VLOOKUP(VALUE(RIGHT(G479,3)),#REF!,9,FALSE),IF(LEFT(G479,3)="CLI",VLOOKUP(VALUE(RIGHT(G479,3)),#REF!,9,FALSE),IF(LEFT(G479,4)="IMPL",VLOOKUP(VALUE(RIGHT(G479,3)),#REF!,9,FALSE),IF(LEFT(G479,4)="SPDA",VLOOKUP(VALUE(RIGHT(G479,3)),'SPDA-COMP'!B:J,9,FALSE),IF(LEFT(G479,4)="SDAI",VLOOKUP(VALUE(RIGHT(G479,3)),#REF!,9,FALSE),IF(LEFT(G479,5)="CHENF",VLOOKUP(VALUE(RIGHT(G479,3)),#REF!,9,FALSE),IF(LEFT(G479,5)="IMPER",VLOOKUP(VALUE(RIGHT(G479,3)),#REF!,9,FALSE),IF(LEFT(G479,5)="LABOR",VLOOKUP(VALUE(RIGHT(G479,6)),#REF!,4,FALSE)))))))))))))))))</f>
        <v>#REF!</v>
      </c>
      <c r="F479" s="31" t="e">
        <f t="shared" si="7"/>
        <v>#REF!</v>
      </c>
      <c r="G479" s="152" t="s">
        <v>770</v>
      </c>
      <c r="H479" s="61"/>
    </row>
    <row r="480" spans="1:8" s="62" customFormat="1">
      <c r="A480" s="83" t="s">
        <v>572</v>
      </c>
      <c r="B480" s="29" t="e">
        <f>IF(LEFT(G480,3)="ARQ",VLOOKUP(VALUE(RIGHT(G480,3)),#REF!,4,FALSE),IF(LEFT(G480,3)="SCI",VLOOKUP(VALUE(RIGHT(G480,3)),#REF!,4,FALSE),IF(LEFT(G480,3)="SCE",VLOOKUP(VALUE(RIGHT(G480,3)),#REF!,4,FALSE),IF(LEFT(G480,3)="EST",VLOOKUP(VALUE(RIGHT(G480,3)),#REF!,4,FALSE),IF(LEFT(G480,3)="HID",VLOOKUP(VALUE(RIGHT(G480,3)),#REF!,4,FALSE),IF(LEFT(G480,3)="INC",VLOOKUP(VALUE(RIGHT(G480,3)),#REF!,4,FALSE),IF(LEFT(G480,3)="ELE",VLOOKUP(VALUE(RIGHT(G480,3)),#REF!,4,FALSE),IF(LEFT(G480,3)="CAB",VLOOKUP(VALUE(RIGHT(G480,3)),'ADM-COMP'!B:J,4,FALSE),IF(LEFT(G480,3)="SEG",VLOOKUP(VALUE(RIGHT(G480,3)),#REF!,4,FALSE),IF(LEFT(G480,3)="CLI",VLOOKUP(VALUE(RIGHT(G480,3)),#REF!,4,FALSE),IF(LEFT(G480,4)="IMPL",VLOOKUP(VALUE(RIGHT(G480,3)),#REF!,4,FALSE),IF(LEFT(G480,4)="SPDA",VLOOKUP(VALUE(RIGHT(G480,3)),'SPDA-COMP'!B:J,4,FALSE),IF(LEFT(G480,4)="SDAI",VLOOKUP(VALUE(RIGHT(G480,3)),#REF!,4,FALSE),IF(LEFT(G480,5)="IMPER",VLOOKUP(VALUE(RIGHT(G480,3)),#REF!,4,FALSE),IF(LEFT(G480,5)="LABOR",VLOOKUP(VALUE(RIGHT(G480,6)),#REF!,5,FALSE))))))))))))))))</f>
        <v>#REF!</v>
      </c>
      <c r="C480" s="30" t="e">
        <f>IF(LEFT(G480,3)="ARQ",VLOOKUP(VALUE(RIGHT(G480,3)),#REF!,5,FALSE),IF(LEFT(G480,3)="SCI",VLOOKUP(VALUE(RIGHT(G480,3)),#REF!,5,FALSE),IF(LEFT(G480,3)="SCE",VLOOKUP(VALUE(RIGHT(G480,3)),#REF!,5,FALSE),IF(LEFT(G480,3)="EST",VLOOKUP(VALUE(RIGHT(G480,3)),#REF!,5,FALSE),IF(LEFT(G480,3)="HID",VLOOKUP(VALUE(RIGHT(G480,3)),#REF!,5,FALSE),IF(LEFT(G480,3)="INC",VLOOKUP(VALUE(RIGHT(G480,3)),#REF!,5,FALSE),IF(LEFT(G480,3)="ELE",VLOOKUP(VALUE(RIGHT(G480,3)),#REF!,5,FALSE),IF(LEFT(G480,3)="CAB",VLOOKUP(VALUE(RIGHT(G480,3)),'ADM-COMP'!B:J,5,FALSE),IF(LEFT(G480,3)="SEG",VLOOKUP(VALUE(RIGHT(G480,3)),#REF!,5,FALSE),IF(LEFT(G480,3)="CLI",VLOOKUP(VALUE(RIGHT(G480,3)),#REF!,5,FALSE),IF(LEFT(G480,4)="IMPL",VLOOKUP(VALUE(RIGHT(G480,3)),#REF!,5,FALSE),IF(LEFT(G480,4)="SPDA",VLOOKUP(VALUE(RIGHT(G480,3)),'SPDA-COMP'!B:J,5,FALSE),IF(LEFT(G480,4)="SDAI",VLOOKUP(VALUE(RIGHT(G480,3)),#REF!,5,FALSE),IF(LEFT(G480,5)="IMPER",VLOOKUP(VALUE(RIGHT(G480,3)),#REF!,5,FALSE),IF(LEFT(G480,5)="LABOR",VLOOKUP(VALUE(RIGHT(G480,6)),#REF!,6,FALSE))))))))))))))))</f>
        <v>#REF!</v>
      </c>
      <c r="D480" s="74" t="e">
        <f>ROUND(VLOOKUP(A480,#REF!,8,FALSE),2)</f>
        <v>#REF!</v>
      </c>
      <c r="E480" s="74" t="e">
        <f>IF(LEFT(G480,3)="ARQ",VLOOKUP(VALUE(RIGHT(G480,3)),#REF!,9,FALSE),IF(LEFT(G480,3)="SCI",VLOOKUP(VALUE(RIGHT(G480,3)),#REF!,9,FALSE),IF(LEFT(G480,3)="SCE",VLOOKUP(VALUE(RIGHT(G480,3)),#REF!,9,FALSE),IF(LEFT(G480,3)="EST",VLOOKUP(VALUE(RIGHT(G480,3)),#REF!,9,FALSE),IF(LEFT(G480,3)="HID",VLOOKUP(VALUE(RIGHT(G480,3)),#REF!,9,FALSE),IF(LEFT(G480,3)="INC",VLOOKUP(VALUE(RIGHT(G480,3)),#REF!,9,FALSE),IF(LEFT(G480,3)="ELE",VLOOKUP(VALUE(RIGHT(G480,3)),#REF!,9,FALSE),IF(LEFT(G480,3)="CAB",VLOOKUP(VALUE(RIGHT(G480,3)),'ADM-COMP'!B:J,9,FALSE),IF(LEFT(G480,3)="SEG",VLOOKUP(VALUE(RIGHT(G480,3)),#REF!,9,FALSE),IF(LEFT(G480,3)="CLI",VLOOKUP(VALUE(RIGHT(G480,3)),#REF!,9,FALSE),IF(LEFT(G480,4)="IMPL",VLOOKUP(VALUE(RIGHT(G480,3)),#REF!,9,FALSE),IF(LEFT(G480,4)="SPDA",VLOOKUP(VALUE(RIGHT(G480,3)),'SPDA-COMP'!B:J,9,FALSE),IF(LEFT(G480,4)="SDAI",VLOOKUP(VALUE(RIGHT(G480,3)),#REF!,9,FALSE),IF(LEFT(G480,5)="IMPER",VLOOKUP(VALUE(RIGHT(G480,3)),#REF!,9,FALSE),IF(LEFT(G480,5)="LABOR",VLOOKUP(VALUE(RIGHT(G480,6)),#REF!,4,FALSE))))))))))))))))</f>
        <v>#REF!</v>
      </c>
      <c r="F480" s="31" t="e">
        <f t="shared" si="7"/>
        <v>#REF!</v>
      </c>
      <c r="G480" s="84" t="s">
        <v>583</v>
      </c>
      <c r="H480" s="61"/>
    </row>
    <row r="481" spans="1:9" s="62" customFormat="1">
      <c r="A481" s="100" t="s">
        <v>681</v>
      </c>
      <c r="B481" s="86" t="e">
        <f>IF(LEFT(G481,3)="ARQ",VLOOKUP(VALUE(RIGHT(G481,3)),#REF!,4,FALSE),IF(LEFT(G481,3)="SCI",VLOOKUP(VALUE(RIGHT(G481,3)),#REF!,4,FALSE),IF(LEFT(G481,3)="SCE",VLOOKUP(VALUE(RIGHT(G481,3)),#REF!,4,FALSE),IF(LEFT(G481,3)="EST",VLOOKUP(VALUE(RIGHT(G481,3)),#REF!,4,FALSE),IF(LEFT(G481,3)="HID",VLOOKUP(VALUE(RIGHT(G481,3)),#REF!,4,FALSE),IF(LEFT(G481,3)="INC",VLOOKUP(VALUE(RIGHT(G481,3)),#REF!,4,FALSE),IF(LEFT(G481,3)="ELE",VLOOKUP(VALUE(RIGHT(G481,3)),#REF!,4,FALSE),IF(LEFT(G481,3)="CAB",VLOOKUP(VALUE(RIGHT(G481,3)),'ADM-COMP'!B:J,4,FALSE),IF(LEFT(G481,3)="SEG",VLOOKUP(VALUE(RIGHT(G481,3)),#REF!,4,FALSE),IF(LEFT(G481,3)="CLI",VLOOKUP(VALUE(RIGHT(G481,3)),#REF!,4,FALSE),IF(LEFT(G481,4)="IMPL",VLOOKUP(VALUE(RIGHT(G481,3)),#REF!,4,FALSE),IF(LEFT(G481,4)="SPDA",VLOOKUP(VALUE(RIGHT(G481,3)),'SPDA-COMP'!B:J,4,FALSE),IF(LEFT(G481,4)="SDAI",VLOOKUP(VALUE(RIGHT(G481,3)),#REF!,4,FALSE),IF(LEFT(G481,5)="IMPER",VLOOKUP(VALUE(RIGHT(G481,3)),#REF!,4,FALSE),IF(LEFT(G481,5)="LABOR",VLOOKUP(VALUE(RIGHT(G481,6)),#REF!,5,FALSE))))))))))))))))</f>
        <v>#REF!</v>
      </c>
      <c r="C481" s="30" t="e">
        <f>IF(LEFT(G481,3)="ARQ",VLOOKUP(VALUE(RIGHT(G481,3)),#REF!,5,FALSE),IF(LEFT(G481,3)="SCI",VLOOKUP(VALUE(RIGHT(G481,3)),#REF!,5,FALSE),IF(LEFT(G481,3)="SCE",VLOOKUP(VALUE(RIGHT(G481,3)),#REF!,5,FALSE),IF(LEFT(G481,3)="EST",VLOOKUP(VALUE(RIGHT(G481,3)),#REF!,5,FALSE),IF(LEFT(G481,3)="HID",VLOOKUP(VALUE(RIGHT(G481,3)),#REF!,5,FALSE),IF(LEFT(G481,3)="INC",VLOOKUP(VALUE(RIGHT(G481,3)),#REF!,5,FALSE),IF(LEFT(G481,3)="ELE",VLOOKUP(VALUE(RIGHT(G481,3)),#REF!,5,FALSE),IF(LEFT(G481,3)="CAB",VLOOKUP(VALUE(RIGHT(G481,3)),'ADM-COMP'!B:J,5,FALSE),IF(LEFT(G481,3)="SEG",VLOOKUP(VALUE(RIGHT(G481,3)),#REF!,5,FALSE),IF(LEFT(G481,3)="CLI",VLOOKUP(VALUE(RIGHT(G481,3)),#REF!,5,FALSE),IF(LEFT(G481,4)="IMPL",VLOOKUP(VALUE(RIGHT(G481,3)),#REF!,5,FALSE),IF(LEFT(G481,4)="SPDA",VLOOKUP(VALUE(RIGHT(G481,3)),'SPDA-COMP'!B:J,5,FALSE),IF(LEFT(G481,4)="SDAI",VLOOKUP(VALUE(RIGHT(G481,3)),#REF!,5,FALSE),IF(LEFT(G481,5)="IMPER",VLOOKUP(VALUE(RIGHT(G481,3)),#REF!,5,FALSE),IF(LEFT(G481,5)="LABOR",VLOOKUP(VALUE(RIGHT(G481,6)),#REF!,6,FALSE))))))))))))))))</f>
        <v>#REF!</v>
      </c>
      <c r="D481" s="74" t="e">
        <f>ROUND(VLOOKUP(A481,#REF!,8,FALSE),2)</f>
        <v>#REF!</v>
      </c>
      <c r="E481" s="74" t="e">
        <f>IF(LEFT(G481,3)="ARQ",VLOOKUP(VALUE(RIGHT(G481,3)),#REF!,9,FALSE),IF(LEFT(G481,3)="SCI",VLOOKUP(VALUE(RIGHT(G481,3)),#REF!,9,FALSE),IF(LEFT(G481,3)="SCE",VLOOKUP(VALUE(RIGHT(G481,3)),#REF!,9,FALSE),IF(LEFT(G481,3)="EST",VLOOKUP(VALUE(RIGHT(G481,3)),#REF!,9,FALSE),IF(LEFT(G481,3)="HID",VLOOKUP(VALUE(RIGHT(G481,3)),#REF!,9,FALSE),IF(LEFT(G481,3)="INC",VLOOKUP(VALUE(RIGHT(G481,3)),#REF!,9,FALSE),IF(LEFT(G481,3)="ELE",VLOOKUP(VALUE(RIGHT(G481,3)),#REF!,9,FALSE),IF(LEFT(G481,3)="CAB",VLOOKUP(VALUE(RIGHT(G481,3)),'ADM-COMP'!B:J,9,FALSE),IF(LEFT(G481,3)="SEG",VLOOKUP(VALUE(RIGHT(G481,3)),#REF!,9,FALSE),IF(LEFT(G481,3)="CLI",VLOOKUP(VALUE(RIGHT(G481,3)),#REF!,9,FALSE),IF(LEFT(G481,4)="IMPL",VLOOKUP(VALUE(RIGHT(G481,3)),#REF!,9,FALSE),IF(LEFT(G481,4)="SPDA",VLOOKUP(VALUE(RIGHT(G481,3)),'SPDA-COMP'!B:J,9,FALSE),IF(LEFT(G481,4)="SDAI",VLOOKUP(VALUE(RIGHT(G481,3)),#REF!,9,FALSE),IF(LEFT(G481,5)="IMPER",VLOOKUP(VALUE(RIGHT(G481,3)),#REF!,9,FALSE),IF(LEFT(G481,5)="LABOR",VLOOKUP(VALUE(RIGHT(G481,6)),#REF!,4,FALSE))))))))))))))))</f>
        <v>#REF!</v>
      </c>
      <c r="F481" s="31" t="e">
        <f t="shared" si="7"/>
        <v>#REF!</v>
      </c>
      <c r="G481" s="152" t="s">
        <v>721</v>
      </c>
      <c r="H481" s="61"/>
    </row>
    <row r="482" spans="1:9" s="62" customFormat="1">
      <c r="A482" s="100" t="s">
        <v>682</v>
      </c>
      <c r="B482" s="86" t="e">
        <f>IF(LEFT(G482,3)="ARQ",VLOOKUP(VALUE(RIGHT(G482,3)),#REF!,4,FALSE),IF(LEFT(G482,3)="SCI",VLOOKUP(VALUE(RIGHT(G482,3)),#REF!,4,FALSE),IF(LEFT(G482,3)="SCE",VLOOKUP(VALUE(RIGHT(G482,3)),#REF!,4,FALSE),IF(LEFT(G482,3)="EST",VLOOKUP(VALUE(RIGHT(G482,3)),#REF!,4,FALSE),IF(LEFT(G482,3)="HID",VLOOKUP(VALUE(RIGHT(G482,3)),#REF!,4,FALSE),IF(LEFT(G482,3)="INC",VLOOKUP(VALUE(RIGHT(G482,3)),#REF!,4,FALSE),IF(LEFT(G482,3)="ELE",VLOOKUP(VALUE(RIGHT(G482,3)),#REF!,4,FALSE),IF(LEFT(G482,3)="CAB",VLOOKUP(VALUE(RIGHT(G482,3)),'ADM-COMP'!B:J,4,FALSE),IF(LEFT(G482,3)="SEG",VLOOKUP(VALUE(RIGHT(G482,3)),#REF!,4,FALSE),IF(LEFT(G482,3)="CLI",VLOOKUP(VALUE(RIGHT(G482,3)),#REF!,4,FALSE),IF(LEFT(G482,4)="IMPL",VLOOKUP(VALUE(RIGHT(G482,3)),#REF!,4,FALSE),IF(LEFT(G482,4)="SPDA",VLOOKUP(VALUE(RIGHT(G482,3)),'SPDA-COMP'!B:J,4,FALSE),IF(LEFT(G482,4)="SDAI",VLOOKUP(VALUE(RIGHT(G482,3)),#REF!,4,FALSE),IF(LEFT(G482,5)="IMPER",VLOOKUP(VALUE(RIGHT(G482,3)),#REF!,4,FALSE),IF(LEFT(G482,5)="LABOR",VLOOKUP(VALUE(RIGHT(G482,6)),#REF!,5,FALSE))))))))))))))))</f>
        <v>#REF!</v>
      </c>
      <c r="C482" s="30" t="e">
        <f>IF(LEFT(G482,3)="ARQ",VLOOKUP(VALUE(RIGHT(G482,3)),#REF!,5,FALSE),IF(LEFT(G482,3)="SCI",VLOOKUP(VALUE(RIGHT(G482,3)),#REF!,5,FALSE),IF(LEFT(G482,3)="SCE",VLOOKUP(VALUE(RIGHT(G482,3)),#REF!,5,FALSE),IF(LEFT(G482,3)="EST",VLOOKUP(VALUE(RIGHT(G482,3)),#REF!,5,FALSE),IF(LEFT(G482,3)="HID",VLOOKUP(VALUE(RIGHT(G482,3)),#REF!,5,FALSE),IF(LEFT(G482,3)="INC",VLOOKUP(VALUE(RIGHT(G482,3)),#REF!,5,FALSE),IF(LEFT(G482,3)="ELE",VLOOKUP(VALUE(RIGHT(G482,3)),#REF!,5,FALSE),IF(LEFT(G482,3)="CAB",VLOOKUP(VALUE(RIGHT(G482,3)),'ADM-COMP'!B:J,5,FALSE),IF(LEFT(G482,3)="SEG",VLOOKUP(VALUE(RIGHT(G482,3)),#REF!,5,FALSE),IF(LEFT(G482,3)="CLI",VLOOKUP(VALUE(RIGHT(G482,3)),#REF!,5,FALSE),IF(LEFT(G482,4)="IMPL",VLOOKUP(VALUE(RIGHT(G482,3)),#REF!,5,FALSE),IF(LEFT(G482,4)="SPDA",VLOOKUP(VALUE(RIGHT(G482,3)),'SPDA-COMP'!B:J,5,FALSE),IF(LEFT(G482,4)="SDAI",VLOOKUP(VALUE(RIGHT(G482,3)),#REF!,5,FALSE),IF(LEFT(G482,5)="IMPER",VLOOKUP(VALUE(RIGHT(G482,3)),#REF!,5,FALSE),IF(LEFT(G482,5)="LABOR",VLOOKUP(VALUE(RIGHT(G482,6)),#REF!,6,FALSE))))))))))))))))</f>
        <v>#REF!</v>
      </c>
      <c r="D482" s="74" t="e">
        <f>ROUND(VLOOKUP(A482,#REF!,8,FALSE),2)</f>
        <v>#REF!</v>
      </c>
      <c r="E482" s="74" t="e">
        <f>IF(LEFT(G482,3)="ARQ",VLOOKUP(VALUE(RIGHT(G482,3)),#REF!,9,FALSE),IF(LEFT(G482,3)="SCI",VLOOKUP(VALUE(RIGHT(G482,3)),#REF!,9,FALSE),IF(LEFT(G482,3)="SCE",VLOOKUP(VALUE(RIGHT(G482,3)),#REF!,9,FALSE),IF(LEFT(G482,3)="EST",VLOOKUP(VALUE(RIGHT(G482,3)),#REF!,9,FALSE),IF(LEFT(G482,3)="HID",VLOOKUP(VALUE(RIGHT(G482,3)),#REF!,9,FALSE),IF(LEFT(G482,3)="INC",VLOOKUP(VALUE(RIGHT(G482,3)),#REF!,9,FALSE),IF(LEFT(G482,3)="ELE",VLOOKUP(VALUE(RIGHT(G482,3)),#REF!,9,FALSE),IF(LEFT(G482,3)="CAB",VLOOKUP(VALUE(RIGHT(G482,3)),'ADM-COMP'!B:J,9,FALSE),IF(LEFT(G482,3)="SEG",VLOOKUP(VALUE(RIGHT(G482,3)),#REF!,9,FALSE),IF(LEFT(G482,3)="CLI",VLOOKUP(VALUE(RIGHT(G482,3)),#REF!,9,FALSE),IF(LEFT(G482,4)="IMPL",VLOOKUP(VALUE(RIGHT(G482,3)),#REF!,9,FALSE),IF(LEFT(G482,4)="SPDA",VLOOKUP(VALUE(RIGHT(G482,3)),'SPDA-COMP'!B:J,9,FALSE),IF(LEFT(G482,4)="SDAI",VLOOKUP(VALUE(RIGHT(G482,3)),#REF!,9,FALSE),IF(LEFT(G482,5)="IMPER",VLOOKUP(VALUE(RIGHT(G482,3)),#REF!,9,FALSE),IF(LEFT(G482,5)="LABOR",VLOOKUP(VALUE(RIGHT(G482,6)),#REF!,4,FALSE))))))))))))))))</f>
        <v>#REF!</v>
      </c>
      <c r="F482" s="31" t="e">
        <f t="shared" si="7"/>
        <v>#REF!</v>
      </c>
      <c r="G482" s="152" t="s">
        <v>722</v>
      </c>
      <c r="H482" s="61"/>
    </row>
    <row r="483" spans="1:9" s="62" customFormat="1">
      <c r="A483" s="37" t="s">
        <v>204</v>
      </c>
      <c r="B483" s="29" t="e">
        <f>IF(LEFT(G483,3)="ARQ",VLOOKUP(VALUE(RIGHT(G483,3)),#REF!,4,FALSE),IF(LEFT(G483,3)="SCI",VLOOKUP(VALUE(RIGHT(G483,3)),#REF!,4,FALSE),IF(LEFT(G483,3)="SCE",VLOOKUP(VALUE(RIGHT(G483,3)),#REF!,4,FALSE),IF(LEFT(G483,3)="EST",VLOOKUP(VALUE(RIGHT(G483,3)),#REF!,4,FALSE),IF(LEFT(G483,3)="HID",VLOOKUP(VALUE(RIGHT(G483,3)),#REF!,4,FALSE),IF(LEFT(G483,3)="INC",VLOOKUP(VALUE(RIGHT(G483,3)),#REF!,4,FALSE),IF(LEFT(G483,3)="ELE",VLOOKUP(VALUE(RIGHT(G483,3)),#REF!,4,FALSE),IF(LEFT(G483,3)="CAB",VLOOKUP(VALUE(RIGHT(G483,3)),'ADM-COMP'!B:J,4,FALSE),IF(LEFT(G483,3)="SEG",VLOOKUP(VALUE(RIGHT(G483,3)),#REF!,4,FALSE),IF(LEFT(G483,3)="CLI",VLOOKUP(VALUE(RIGHT(G483,3)),#REF!,4,FALSE),IF(LEFT(G483,4)="IMPL",VLOOKUP(VALUE(RIGHT(G483,3)),#REF!,4,FALSE),IF(LEFT(G483,4)="SPDA",VLOOKUP(VALUE(RIGHT(G483,3)),'SPDA-COMP'!B:J,4,FALSE),IF(LEFT(G483,4)="SDAI",VLOOKUP(VALUE(RIGHT(G483,3)),#REF!,4,FALSE),IF(LEFT(G483,5)="IMPER",VLOOKUP(VALUE(RIGHT(G483,3)),#REF!,4,FALSE),IF(LEFT(G483,5)="LABOR",VLOOKUP(VALUE(RIGHT(G483,6)),#REF!,5,FALSE))))))))))))))))</f>
        <v>#REF!</v>
      </c>
      <c r="C483" s="30" t="e">
        <f>IF(LEFT(G483,3)="ARQ",VLOOKUP(VALUE(RIGHT(G483,3)),#REF!,5,FALSE),IF(LEFT(G483,3)="SCI",VLOOKUP(VALUE(RIGHT(G483,3)),#REF!,5,FALSE),IF(LEFT(G483,3)="SCE",VLOOKUP(VALUE(RIGHT(G483,3)),#REF!,5,FALSE),IF(LEFT(G483,3)="EST",VLOOKUP(VALUE(RIGHT(G483,3)),#REF!,5,FALSE),IF(LEFT(G483,3)="HID",VLOOKUP(VALUE(RIGHT(G483,3)),#REF!,5,FALSE),IF(LEFT(G483,3)="INC",VLOOKUP(VALUE(RIGHT(G483,3)),#REF!,5,FALSE),IF(LEFT(G483,3)="ELE",VLOOKUP(VALUE(RIGHT(G483,3)),#REF!,5,FALSE),IF(LEFT(G483,3)="CAB",VLOOKUP(VALUE(RIGHT(G483,3)),'ADM-COMP'!B:J,5,FALSE),IF(LEFT(G483,3)="SEG",VLOOKUP(VALUE(RIGHT(G483,3)),#REF!,5,FALSE),IF(LEFT(G483,3)="CLI",VLOOKUP(VALUE(RIGHT(G483,3)),#REF!,5,FALSE),IF(LEFT(G483,4)="IMPL",VLOOKUP(VALUE(RIGHT(G483,3)),#REF!,5,FALSE),IF(LEFT(G483,4)="SPDA",VLOOKUP(VALUE(RIGHT(G483,3)),'SPDA-COMP'!B:J,5,FALSE),IF(LEFT(G483,4)="SDAI",VLOOKUP(VALUE(RIGHT(G483,3)),#REF!,5,FALSE),IF(LEFT(G483,5)="IMPER",VLOOKUP(VALUE(RIGHT(G483,3)),#REF!,5,FALSE),IF(LEFT(G483,5)="LABOR",VLOOKUP(VALUE(RIGHT(G483,6)),#REF!,6,FALSE))))))))))))))))</f>
        <v>#REF!</v>
      </c>
      <c r="D483" s="74" t="e">
        <f>ROUND(VLOOKUP(A483,#REF!,8,FALSE),2)</f>
        <v>#REF!</v>
      </c>
      <c r="E483" s="74" t="e">
        <f>IF(LEFT(G483,3)="ARQ",VLOOKUP(VALUE(RIGHT(G483,3)),#REF!,9,FALSE),IF(LEFT(G483,3)="SCI",VLOOKUP(VALUE(RIGHT(G483,3)),#REF!,9,FALSE),IF(LEFT(G483,3)="SCE",VLOOKUP(VALUE(RIGHT(G483,3)),#REF!,9,FALSE),IF(LEFT(G483,3)="EST",VLOOKUP(VALUE(RIGHT(G483,3)),#REF!,9,FALSE),IF(LEFT(G483,3)="HID",VLOOKUP(VALUE(RIGHT(G483,3)),#REF!,9,FALSE),IF(LEFT(G483,3)="INC",VLOOKUP(VALUE(RIGHT(G483,3)),#REF!,9,FALSE),IF(LEFT(G483,3)="ELE",VLOOKUP(VALUE(RIGHT(G483,3)),#REF!,9,FALSE),IF(LEFT(G483,3)="CAB",VLOOKUP(VALUE(RIGHT(G483,3)),'ADM-COMP'!B:J,9,FALSE),IF(LEFT(G483,3)="SEG",VLOOKUP(VALUE(RIGHT(G483,3)),#REF!,9,FALSE),IF(LEFT(G483,3)="CLI",VLOOKUP(VALUE(RIGHT(G483,3)),#REF!,9,FALSE),IF(LEFT(G483,4)="IMPL",VLOOKUP(VALUE(RIGHT(G483,3)),#REF!,9,FALSE),IF(LEFT(G483,4)="SPDA",VLOOKUP(VALUE(RIGHT(G483,3)),'SPDA-COMP'!B:J,9,FALSE),IF(LEFT(G483,4)="SDAI",VLOOKUP(VALUE(RIGHT(G483,3)),#REF!,9,FALSE),IF(LEFT(G483,5)="IMPER",VLOOKUP(VALUE(RIGHT(G483,3)),#REF!,9,FALSE),IF(LEFT(G483,5)="LABOR",VLOOKUP(VALUE(RIGHT(G483,6)),#REF!,4,FALSE))))))))))))))))</f>
        <v>#REF!</v>
      </c>
      <c r="F483" s="31" t="e">
        <f t="shared" si="7"/>
        <v>#REF!</v>
      </c>
      <c r="G483" s="152" t="s">
        <v>1043</v>
      </c>
      <c r="H483" s="61"/>
    </row>
    <row r="484" spans="1:9" s="62" customFormat="1">
      <c r="A484" s="100" t="s">
        <v>686</v>
      </c>
      <c r="B484" s="86" t="e">
        <f>IF(LEFT(G484,3)="ARQ",VLOOKUP(VALUE(RIGHT(G484,3)),#REF!,4,FALSE),IF(LEFT(G484,3)="SCI",VLOOKUP(VALUE(RIGHT(G484,3)),#REF!,4,FALSE),IF(LEFT(G484,3)="SCE",VLOOKUP(VALUE(RIGHT(G484,3)),#REF!,4,FALSE),IF(LEFT(G484,3)="EST",VLOOKUP(VALUE(RIGHT(G484,3)),#REF!,4,FALSE),IF(LEFT(G484,3)="HID",VLOOKUP(VALUE(RIGHT(G484,3)),#REF!,4,FALSE),IF(LEFT(G484,3)="INC",VLOOKUP(VALUE(RIGHT(G484,3)),#REF!,4,FALSE),IF(LEFT(G484,3)="ELE",VLOOKUP(VALUE(RIGHT(G484,3)),#REF!,4,FALSE),IF(LEFT(G484,3)="CAB",VLOOKUP(VALUE(RIGHT(G484,3)),'ADM-COMP'!B:J,4,FALSE),IF(LEFT(G484,3)="SEG",VLOOKUP(VALUE(RIGHT(G484,3)),#REF!,4,FALSE),IF(LEFT(G484,3)="CLI",VLOOKUP(VALUE(RIGHT(G484,3)),#REF!,4,FALSE),IF(LEFT(G484,4)="IMPL",VLOOKUP(VALUE(RIGHT(G484,3)),#REF!,4,FALSE),IF(LEFT(G484,4)="SPDA",VLOOKUP(VALUE(RIGHT(G484,3)),'SPDA-COMP'!B:J,4,FALSE),IF(LEFT(G484,4)="SDAI",VLOOKUP(VALUE(RIGHT(G484,3)),#REF!,4,FALSE),IF(LEFT(G484,5)="IMPER",VLOOKUP(VALUE(RIGHT(G484,3)),#REF!,4,FALSE),IF(LEFT(G484,5)="LABOR",VLOOKUP(VALUE(RIGHT(G484,6)),#REF!,5,FALSE))))))))))))))))</f>
        <v>#REF!</v>
      </c>
      <c r="C484" s="30" t="e">
        <f>IF(LEFT(G484,3)="ARQ",VLOOKUP(VALUE(RIGHT(G484,3)),#REF!,5,FALSE),IF(LEFT(G484,3)="SCI",VLOOKUP(VALUE(RIGHT(G484,3)),#REF!,5,FALSE),IF(LEFT(G484,3)="SCE",VLOOKUP(VALUE(RIGHT(G484,3)),#REF!,5,FALSE),IF(LEFT(G484,3)="EST",VLOOKUP(VALUE(RIGHT(G484,3)),#REF!,5,FALSE),IF(LEFT(G484,3)="HID",VLOOKUP(VALUE(RIGHT(G484,3)),#REF!,5,FALSE),IF(LEFT(G484,3)="INC",VLOOKUP(VALUE(RIGHT(G484,3)),#REF!,5,FALSE),IF(LEFT(G484,3)="ELE",VLOOKUP(VALUE(RIGHT(G484,3)),#REF!,5,FALSE),IF(LEFT(G484,3)="CAB",VLOOKUP(VALUE(RIGHT(G484,3)),'ADM-COMP'!B:J,5,FALSE),IF(LEFT(G484,3)="SEG",VLOOKUP(VALUE(RIGHT(G484,3)),#REF!,5,FALSE),IF(LEFT(G484,3)="CLI",VLOOKUP(VALUE(RIGHT(G484,3)),#REF!,5,FALSE),IF(LEFT(G484,4)="IMPL",VLOOKUP(VALUE(RIGHT(G484,3)),#REF!,5,FALSE),IF(LEFT(G484,4)="SPDA",VLOOKUP(VALUE(RIGHT(G484,3)),'SPDA-COMP'!B:J,5,FALSE),IF(LEFT(G484,4)="SDAI",VLOOKUP(VALUE(RIGHT(G484,3)),#REF!,5,FALSE),IF(LEFT(G484,5)="IMPER",VLOOKUP(VALUE(RIGHT(G484,3)),#REF!,5,FALSE),IF(LEFT(G484,5)="LABOR",VLOOKUP(VALUE(RIGHT(G484,6)),#REF!,6,FALSE))))))))))))))))</f>
        <v>#REF!</v>
      </c>
      <c r="D484" s="74" t="e">
        <f>ROUND(VLOOKUP(A484,#REF!,8,FALSE),2)</f>
        <v>#REF!</v>
      </c>
      <c r="E484" s="74" t="e">
        <f>IF(LEFT(G484,3)="ARQ",VLOOKUP(VALUE(RIGHT(G484,3)),#REF!,9,FALSE),IF(LEFT(G484,3)="SCI",VLOOKUP(VALUE(RIGHT(G484,3)),#REF!,9,FALSE),IF(LEFT(G484,3)="SCE",VLOOKUP(VALUE(RIGHT(G484,3)),#REF!,9,FALSE),IF(LEFT(G484,3)="EST",VLOOKUP(VALUE(RIGHT(G484,3)),#REF!,9,FALSE),IF(LEFT(G484,3)="HID",VLOOKUP(VALUE(RIGHT(G484,3)),#REF!,9,FALSE),IF(LEFT(G484,3)="INC",VLOOKUP(VALUE(RIGHT(G484,3)),#REF!,9,FALSE),IF(LEFT(G484,3)="ELE",VLOOKUP(VALUE(RIGHT(G484,3)),#REF!,9,FALSE),IF(LEFT(G484,3)="CAB",VLOOKUP(VALUE(RIGHT(G484,3)),'ADM-COMP'!B:J,9,FALSE),IF(LEFT(G484,3)="SEG",VLOOKUP(VALUE(RIGHT(G484,3)),#REF!,9,FALSE),IF(LEFT(G484,3)="CLI",VLOOKUP(VALUE(RIGHT(G484,3)),#REF!,9,FALSE),IF(LEFT(G484,4)="IMPL",VLOOKUP(VALUE(RIGHT(G484,3)),#REF!,9,FALSE),IF(LEFT(G484,4)="SPDA",VLOOKUP(VALUE(RIGHT(G484,3)),'SPDA-COMP'!B:J,9,FALSE),IF(LEFT(G484,4)="SDAI",VLOOKUP(VALUE(RIGHT(G484,3)),#REF!,9,FALSE),IF(LEFT(G484,5)="IMPER",VLOOKUP(VALUE(RIGHT(G484,3)),#REF!,9,FALSE),IF(LEFT(G484,5)="LABOR",VLOOKUP(VALUE(RIGHT(G484,6)),#REF!,4,FALSE))))))))))))))))</f>
        <v>#REF!</v>
      </c>
      <c r="F484" s="31" t="e">
        <f t="shared" si="7"/>
        <v>#REF!</v>
      </c>
      <c r="G484" s="152" t="s">
        <v>726</v>
      </c>
      <c r="H484" s="61"/>
    </row>
    <row r="485" spans="1:9" s="62" customFormat="1">
      <c r="A485" s="85" t="s">
        <v>925</v>
      </c>
      <c r="B485" s="29" t="e">
        <f>IF(LEFT(G485,3)="ARQ",VLOOKUP(VALUE(RIGHT(G485,3)),#REF!,4,FALSE),IF(LEFT(G485,3)="SCI",VLOOKUP(VALUE(RIGHT(G485,3)),#REF!,4,FALSE),IF(LEFT(G485,3)="SCE",VLOOKUP(VALUE(RIGHT(G485,3)),#REF!,4,FALSE),IF(LEFT(G485,3)="EST",VLOOKUP(VALUE(RIGHT(G485,3)),#REF!,4,FALSE),IF(LEFT(G485,3)="HID",VLOOKUP(VALUE(RIGHT(G485,3)),#REF!,4,FALSE),IF(LEFT(G485,3)="INC",VLOOKUP(VALUE(RIGHT(G485,3)),#REF!,4,FALSE),IF(LEFT(G485,3)="ELE",VLOOKUP(VALUE(RIGHT(G485,3)),#REF!,4,FALSE),IF(LEFT(G485,3)="CAB",VLOOKUP(VALUE(RIGHT(G485,3)),'ADM-COMP'!B:J,4,FALSE),IF(LEFT(G485,3)="SEG",VLOOKUP(VALUE(RIGHT(G485,3)),#REF!,4,FALSE),IF(LEFT(G485,3)="CLI",VLOOKUP(VALUE(RIGHT(G485,3)),#REF!,4,FALSE),IF(LEFT(G485,4)="IMPL",VLOOKUP(VALUE(RIGHT(G485,3)),#REF!,4,FALSE),IF(LEFT(G485,4)="SPDA",VLOOKUP(VALUE(RIGHT(G485,3)),'SPDA-COMP'!B:J,4,FALSE),IF(LEFT(G485,4)="SDAI",VLOOKUP(VALUE(RIGHT(G485,3)),#REF!,4,FALSE),IF(LEFT(G485,5)="IMPER",VLOOKUP(VALUE(RIGHT(G485,3)),#REF!,4,FALSE),IF(LEFT(G485,5)="LABOR",VLOOKUP(VALUE(RIGHT(G485,6)),#REF!,5,FALSE))))))))))))))))</f>
        <v>#REF!</v>
      </c>
      <c r="C485" s="30" t="e">
        <f>IF(LEFT(G485,3)="ARQ",VLOOKUP(VALUE(RIGHT(G485,3)),#REF!,5,FALSE),IF(LEFT(G485,3)="SCI",VLOOKUP(VALUE(RIGHT(G485,3)),#REF!,5,FALSE),IF(LEFT(G485,3)="SCE",VLOOKUP(VALUE(RIGHT(G485,3)),#REF!,5,FALSE),IF(LEFT(G485,3)="EST",VLOOKUP(VALUE(RIGHT(G485,3)),#REF!,5,FALSE),IF(LEFT(G485,3)="HID",VLOOKUP(VALUE(RIGHT(G485,3)),#REF!,5,FALSE),IF(LEFT(G485,3)="INC",VLOOKUP(VALUE(RIGHT(G485,3)),#REF!,5,FALSE),IF(LEFT(G485,3)="ELE",VLOOKUP(VALUE(RIGHT(G485,3)),#REF!,5,FALSE),IF(LEFT(G485,3)="CAB",VLOOKUP(VALUE(RIGHT(G485,3)),'ADM-COMP'!B:J,5,FALSE),IF(LEFT(G485,3)="SEG",VLOOKUP(VALUE(RIGHT(G485,3)),#REF!,5,FALSE),IF(LEFT(G485,3)="CLI",VLOOKUP(VALUE(RIGHT(G485,3)),#REF!,5,FALSE),IF(LEFT(G485,4)="IMPL",VLOOKUP(VALUE(RIGHT(G485,3)),#REF!,5,FALSE),IF(LEFT(G485,4)="SPDA",VLOOKUP(VALUE(RIGHT(G485,3)),'SPDA-COMP'!B:J,5,FALSE),IF(LEFT(G485,4)="SDAI",VLOOKUP(VALUE(RIGHT(G485,3)),#REF!,5,FALSE),IF(LEFT(G485,5)="IMPER",VLOOKUP(VALUE(RIGHT(G485,3)),#REF!,5,FALSE),IF(LEFT(G485,5)="LABOR",VLOOKUP(VALUE(RIGHT(G485,6)),#REF!,6,FALSE))))))))))))))))</f>
        <v>#REF!</v>
      </c>
      <c r="D485" s="74" t="e">
        <f>ROUND(VLOOKUP(A485,#REF!,8,FALSE),2)</f>
        <v>#REF!</v>
      </c>
      <c r="E485" s="74" t="e">
        <f>IF(LEFT(G485,3)="ARQ",VLOOKUP(VALUE(RIGHT(G485,3)),#REF!,9,FALSE),IF(LEFT(G485,3)="SCI",VLOOKUP(VALUE(RIGHT(G485,3)),#REF!,9,FALSE),IF(LEFT(G485,3)="SCE",VLOOKUP(VALUE(RIGHT(G485,3)),#REF!,9,FALSE),IF(LEFT(G485,3)="EST",VLOOKUP(VALUE(RIGHT(G485,3)),#REF!,9,FALSE),IF(LEFT(G485,3)="HID",VLOOKUP(VALUE(RIGHT(G485,3)),#REF!,9,FALSE),IF(LEFT(G485,3)="INC",VLOOKUP(VALUE(RIGHT(G485,3)),#REF!,9,FALSE),IF(LEFT(G485,3)="ELE",VLOOKUP(VALUE(RIGHT(G485,3)),#REF!,9,FALSE),IF(LEFT(G485,3)="CAB",VLOOKUP(VALUE(RIGHT(G485,3)),'ADM-COMP'!B:J,9,FALSE),IF(LEFT(G485,3)="SEG",VLOOKUP(VALUE(RIGHT(G485,3)),#REF!,9,FALSE),IF(LEFT(G485,3)="CLI",VLOOKUP(VALUE(RIGHT(G485,3)),#REF!,9,FALSE),IF(LEFT(G485,4)="IMPL",VLOOKUP(VALUE(RIGHT(G485,3)),#REF!,9,FALSE),IF(LEFT(G485,4)="SPDA",VLOOKUP(VALUE(RIGHT(G485,3)),'SPDA-COMP'!B:J,9,FALSE),IF(LEFT(G485,4)="SDAI",VLOOKUP(VALUE(RIGHT(G485,3)),#REF!,9,FALSE),IF(LEFT(G485,5)="IMPER",VLOOKUP(VALUE(RIGHT(G485,3)),#REF!,9,FALSE),IF(LEFT(G485,5)="LABOR",VLOOKUP(VALUE(RIGHT(G485,6)),#REF!,4,FALSE))))))))))))))))</f>
        <v>#REF!</v>
      </c>
      <c r="F485" s="31" t="e">
        <f t="shared" si="7"/>
        <v>#REF!</v>
      </c>
      <c r="G485" s="84" t="s">
        <v>993</v>
      </c>
      <c r="H485" s="61"/>
    </row>
    <row r="486" spans="1:9" s="62" customFormat="1" ht="25.5">
      <c r="A486" s="100" t="s">
        <v>784</v>
      </c>
      <c r="B486" s="29" t="s">
        <v>837</v>
      </c>
      <c r="C486" s="30" t="e">
        <f>IF(LEFT(G486,3)="ARQ",VLOOKUP(VALUE(RIGHT(G486,3)),#REF!,5,FALSE),IF(LEFT(G486,3)="GAS",VLOOKUP(VALUE(RIGHT(G486,3)),#REF!,5,FALSE),IF(LEFT(G486,3)="SCE",VLOOKUP(VALUE(RIGHT(G486,3)),#REF!,5,FALSE),IF(LEFT(G486,3)="EST",VLOOKUP(VALUE(RIGHT(G486,3)),#REF!,5,FALSE),IF(LEFT(G486,3)="HID",VLOOKUP(VALUE(RIGHT(G486,3)),#REF!,5,FALSE),IF(LEFT(G486,3)="INC",VLOOKUP(VALUE(RIGHT(G486,3)),#REF!,5,FALSE),IF(LEFT(G486,3)="ELE",VLOOKUP(VALUE(RIGHT(G486,3)),#REF!,5,FALSE),IF(LEFT(G486,3)="CAB",VLOOKUP(VALUE(RIGHT(G486,3)),'ADM-COMP'!B:J,5,FALSE),IF(LEFT(G486,3)="SEG",VLOOKUP(VALUE(RIGHT(G486,3)),#REF!,5,FALSE),IF(LEFT(G486,3)="CLI",VLOOKUP(VALUE(RIGHT(G486,3)),#REF!,5,FALSE),IF(LEFT(G486,4)="IMPL",VLOOKUP(VALUE(RIGHT(G486,3)),#REF!,5,FALSE),IF(LEFT(G486,4)="SPDA",VLOOKUP(VALUE(RIGHT(G486,3)),'SPDA-COMP'!B:J,5,FALSE),IF(LEFT(G486,4)="SDAI",VLOOKUP(VALUE(RIGHT(G486,3)),#REF!,5,FALSE),IF(LEFT(G486,5)="IMPER",VLOOKUP(VALUE(RIGHT(G486,3)),#REF!,5,FALSE),IF(LEFT(G486,5)="LABOR",VLOOKUP(VALUE(RIGHT(G486,6)),#REF!,6,FALSE))))))))))))))))</f>
        <v>#REF!</v>
      </c>
      <c r="D486" s="74" t="e">
        <f>ROUND(VLOOKUP(A486,#REF!,8,FALSE),2)</f>
        <v>#REF!</v>
      </c>
      <c r="E486" s="74" t="e">
        <f>IF(LEFT(G486,3)="ARQ",VLOOKUP(VALUE(RIGHT(G486,3)),#REF!,9,FALSE),IF(LEFT(G486,3)="GAS",VLOOKUP(VALUE(RIGHT(G486,3)),#REF!,9,FALSE),IF(LEFT(G486,3)="SCE",VLOOKUP(VALUE(RIGHT(G486,3)),#REF!,9,FALSE),IF(LEFT(G486,3)="EST",VLOOKUP(VALUE(RIGHT(G486,3)),#REF!,9,FALSE),IF(LEFT(G486,3)="HID",VLOOKUP(VALUE(RIGHT(G486,3)),#REF!,9,FALSE),IF(LEFT(G486,3)="INC",VLOOKUP(VALUE(RIGHT(G486,3)),#REF!,9,FALSE),IF(LEFT(G486,3)="ELE",VLOOKUP(VALUE(RIGHT(G486,3)),#REF!,9,FALSE),IF(LEFT(G486,3)="CAB",VLOOKUP(VALUE(RIGHT(G486,3)),'ADM-COMP'!B:J,9,FALSE),IF(LEFT(G486,3)="SEG",VLOOKUP(VALUE(RIGHT(G486,3)),#REF!,9,FALSE),IF(LEFT(G486,3)="CLI",VLOOKUP(VALUE(RIGHT(G486,3)),#REF!,9,FALSE),IF(LEFT(G486,4)="IMPL",VLOOKUP(VALUE(RIGHT(G486,3)),#REF!,9,FALSE),IF(LEFT(G486,4)="SPDA",VLOOKUP(VALUE(RIGHT(G486,3)),'SPDA-COMP'!B:J,9,FALSE),IF(LEFT(G486,4)="SDAI",VLOOKUP(VALUE(RIGHT(G486,3)),#REF!,9,FALSE),IF(LEFT(G486,5)="IMPER",VLOOKUP(VALUE(RIGHT(G486,3)),#REF!,9,FALSE),IF(LEFT(G486,5)="LABOR",VLOOKUP(VALUE(RIGHT(G486,6)),#REF!,4,FALSE))))))))))))))))</f>
        <v>#REF!</v>
      </c>
      <c r="F486" s="31" t="e">
        <f t="shared" si="7"/>
        <v>#REF!</v>
      </c>
      <c r="G486" s="152" t="s">
        <v>812</v>
      </c>
      <c r="H486" s="61"/>
    </row>
    <row r="487" spans="1:9" s="62" customFormat="1">
      <c r="A487" s="85" t="s">
        <v>887</v>
      </c>
      <c r="B487" s="29" t="e">
        <f>IF(LEFT(G487,3)="ARQ",VLOOKUP(VALUE(RIGHT(G487,3)),#REF!,4,FALSE),IF(LEFT(G487,3)="SCI",VLOOKUP(VALUE(RIGHT(G487,3)),#REF!,4,FALSE),IF(LEFT(G487,3)="SCE",VLOOKUP(VALUE(RIGHT(G487,3)),#REF!,4,FALSE),IF(LEFT(G487,3)="EST",VLOOKUP(VALUE(RIGHT(G487,3)),#REF!,4,FALSE),IF(LEFT(G487,3)="HID",VLOOKUP(VALUE(RIGHT(G487,3)),#REF!,4,FALSE),IF(LEFT(G487,3)="INC",VLOOKUP(VALUE(RIGHT(G487,3)),#REF!,4,FALSE),IF(LEFT(G487,3)="ELE",VLOOKUP(VALUE(RIGHT(G487,3)),#REF!,4,FALSE),IF(LEFT(G487,3)="CAB",VLOOKUP(VALUE(RIGHT(G487,3)),'ADM-COMP'!B:J,4,FALSE),IF(LEFT(G487,3)="SEG",VLOOKUP(VALUE(RIGHT(G487,3)),#REF!,4,FALSE),IF(LEFT(G487,3)="CLI",VLOOKUP(VALUE(RIGHT(G487,3)),#REF!,4,FALSE),IF(LEFT(G487,4)="IMPL",VLOOKUP(VALUE(RIGHT(G487,3)),#REF!,4,FALSE),IF(LEFT(G487,4)="SPDA",VLOOKUP(VALUE(RIGHT(G487,3)),'SPDA-COMP'!B:J,4,FALSE),IF(LEFT(G487,4)="SDAI",VLOOKUP(VALUE(RIGHT(G487,3)),#REF!,4,FALSE),IF(LEFT(G487,5)="IMPER",VLOOKUP(VALUE(RIGHT(G487,3)),#REF!,4,FALSE),IF(LEFT(G487,5)="LABOR",VLOOKUP(VALUE(RIGHT(G487,6)),#REF!,5,FALSE))))))))))))))))</f>
        <v>#REF!</v>
      </c>
      <c r="C487" s="30" t="e">
        <f>IF(LEFT(G487,3)="ARQ",VLOOKUP(VALUE(RIGHT(G487,3)),#REF!,5,FALSE),IF(LEFT(G487,3)="SCI",VLOOKUP(VALUE(RIGHT(G487,3)),#REF!,5,FALSE),IF(LEFT(G487,3)="SCE",VLOOKUP(VALUE(RIGHT(G487,3)),#REF!,5,FALSE),IF(LEFT(G487,3)="EST",VLOOKUP(VALUE(RIGHT(G487,3)),#REF!,5,FALSE),IF(LEFT(G487,3)="HID",VLOOKUP(VALUE(RIGHT(G487,3)),#REF!,5,FALSE),IF(LEFT(G487,3)="INC",VLOOKUP(VALUE(RIGHT(G487,3)),#REF!,5,FALSE),IF(LEFT(G487,3)="ELE",VLOOKUP(VALUE(RIGHT(G487,3)),#REF!,5,FALSE),IF(LEFT(G487,3)="CAB",VLOOKUP(VALUE(RIGHT(G487,3)),'ADM-COMP'!B:J,5,FALSE),IF(LEFT(G487,3)="SEG",VLOOKUP(VALUE(RIGHT(G487,3)),#REF!,5,FALSE),IF(LEFT(G487,3)="CLI",VLOOKUP(VALUE(RIGHT(G487,3)),#REF!,5,FALSE),IF(LEFT(G487,4)="IMPL",VLOOKUP(VALUE(RIGHT(G487,3)),#REF!,5,FALSE),IF(LEFT(G487,4)="SPDA",VLOOKUP(VALUE(RIGHT(G487,3)),'SPDA-COMP'!B:J,5,FALSE),IF(LEFT(G487,4)="SDAI",VLOOKUP(VALUE(RIGHT(G487,3)),#REF!,5,FALSE),IF(LEFT(G487,5)="IMPER",VLOOKUP(VALUE(RIGHT(G487,3)),#REF!,5,FALSE),IF(LEFT(G487,5)="LABOR",VLOOKUP(VALUE(RIGHT(G487,6)),#REF!,6,FALSE))))))))))))))))</f>
        <v>#REF!</v>
      </c>
      <c r="D487" s="74" t="e">
        <f>ROUND(VLOOKUP(A487,#REF!,8,FALSE),2)</f>
        <v>#REF!</v>
      </c>
      <c r="E487" s="74" t="e">
        <f>IF(LEFT(G487,3)="ARQ",VLOOKUP(VALUE(RIGHT(G487,3)),#REF!,9,FALSE),IF(LEFT(G487,3)="SCI",VLOOKUP(VALUE(RIGHT(G487,3)),#REF!,9,FALSE),IF(LEFT(G487,3)="SCE",VLOOKUP(VALUE(RIGHT(G487,3)),#REF!,9,FALSE),IF(LEFT(G487,3)="EST",VLOOKUP(VALUE(RIGHT(G487,3)),#REF!,9,FALSE),IF(LEFT(G487,3)="HID",VLOOKUP(VALUE(RIGHT(G487,3)),#REF!,9,FALSE),IF(LEFT(G487,3)="INC",VLOOKUP(VALUE(RIGHT(G487,3)),#REF!,9,FALSE),IF(LEFT(G487,3)="ELE",VLOOKUP(VALUE(RIGHT(G487,3)),#REF!,9,FALSE),IF(LEFT(G487,3)="CAB",VLOOKUP(VALUE(RIGHT(G487,3)),'ADM-COMP'!B:J,9,FALSE),IF(LEFT(G487,3)="SEG",VLOOKUP(VALUE(RIGHT(G487,3)),#REF!,9,FALSE),IF(LEFT(G487,3)="CLI",VLOOKUP(VALUE(RIGHT(G487,3)),#REF!,9,FALSE),IF(LEFT(G487,4)="IMPL",VLOOKUP(VALUE(RIGHT(G487,3)),#REF!,9,FALSE),IF(LEFT(G487,4)="SPDA",VLOOKUP(VALUE(RIGHT(G487,3)),'SPDA-COMP'!B:J,9,FALSE),IF(LEFT(G487,4)="SDAI",VLOOKUP(VALUE(RIGHT(G487,3)),#REF!,9,FALSE),IF(LEFT(G487,5)="IMPER",VLOOKUP(VALUE(RIGHT(G487,3)),#REF!,9,FALSE),IF(LEFT(G487,5)="LABOR",VLOOKUP(VALUE(RIGHT(G487,6)),#REF!,4,FALSE))))))))))))))))</f>
        <v>#REF!</v>
      </c>
      <c r="F487" s="31" t="e">
        <f t="shared" si="7"/>
        <v>#REF!</v>
      </c>
      <c r="G487" s="84" t="s">
        <v>649</v>
      </c>
      <c r="H487" s="61"/>
    </row>
    <row r="488" spans="1:9" s="62" customFormat="1">
      <c r="A488" s="85" t="s">
        <v>615</v>
      </c>
      <c r="B488" s="86" t="e">
        <f>IF(LEFT(G488,3)="ARQ",VLOOKUP(VALUE(RIGHT(G488,3)),#REF!,4,FALSE),IF(LEFT(G488,3)="SCI",VLOOKUP(VALUE(RIGHT(G488,3)),#REF!,4,FALSE),IF(LEFT(G488,3)="SCE",VLOOKUP(VALUE(RIGHT(G488,3)),#REF!,4,FALSE),IF(LEFT(G488,3)="EST",VLOOKUP(VALUE(RIGHT(G488,3)),#REF!,4,FALSE),IF(LEFT(G488,3)="HID",VLOOKUP(VALUE(RIGHT(G488,3)),#REF!,4,FALSE),IF(LEFT(G488,3)="INC",VLOOKUP(VALUE(RIGHT(G488,3)),#REF!,4,FALSE),IF(LEFT(G488,3)="ELE",VLOOKUP(VALUE(RIGHT(G488,3)),#REF!,4,FALSE),IF(LEFT(G488,3)="CAB",VLOOKUP(VALUE(RIGHT(G488,3)),'ADM-COMP'!B:J,4,FALSE),IF(LEFT(G488,3)="SEG",VLOOKUP(VALUE(RIGHT(G488,3)),#REF!,4,FALSE),IF(LEFT(G488,3)="CLI",VLOOKUP(VALUE(RIGHT(G488,3)),#REF!,4,FALSE),IF(LEFT(G488,4)="IMPL",VLOOKUP(VALUE(RIGHT(G488,3)),#REF!,4,FALSE),IF(LEFT(G488,4)="SPDA",VLOOKUP(VALUE(RIGHT(G488,3)),#REF!,4,FALSE),IF(LEFT(G488,4)="SDAI",VLOOKUP(VALUE(RIGHT(G488,3)),#REF!,4,FALSE),IF(LEFT(G488,5)="IMPER",VLOOKUP(VALUE(RIGHT(G488,3)),#REF!,4,FALSE),IF(LEFT(G488,5)="LABOR",VLOOKUP(VALUE(RIGHT(G488,6)),#REF!,5,FALSE))))))))))))))))</f>
        <v>#REF!</v>
      </c>
      <c r="C488" s="30" t="e">
        <f>IF(LEFT(G488,3)="ARQ",VLOOKUP(VALUE(RIGHT(G488,3)),#REF!,5,FALSE),IF(LEFT(G488,3)="SCI",VLOOKUP(VALUE(RIGHT(G488,3)),#REF!,5,FALSE),IF(LEFT(G488,3)="SCE",VLOOKUP(VALUE(RIGHT(G488,3)),#REF!,5,FALSE),IF(LEFT(G488,3)="EST",VLOOKUP(VALUE(RIGHT(G488,3)),#REF!,5,FALSE),IF(LEFT(G488,3)="HID",VLOOKUP(VALUE(RIGHT(G488,3)),#REF!,5,FALSE),IF(LEFT(G488,3)="INC",VLOOKUP(VALUE(RIGHT(G488,3)),#REF!,5,FALSE),IF(LEFT(G488,3)="ELE",VLOOKUP(VALUE(RIGHT(G488,3)),#REF!,5,FALSE),IF(LEFT(G488,3)="CAB",VLOOKUP(VALUE(RIGHT(G488,3)),'ADM-COMP'!B:J,5,FALSE),IF(LEFT(G488,3)="SEG",VLOOKUP(VALUE(RIGHT(G488,3)),#REF!,5,FALSE),IF(LEFT(G488,3)="CLI",VLOOKUP(VALUE(RIGHT(G488,3)),#REF!,5,FALSE),IF(LEFT(G488,4)="IMPL",VLOOKUP(VALUE(RIGHT(G488,3)),#REF!,5,FALSE),IF(LEFT(G488,4)="SPDA",VLOOKUP(VALUE(RIGHT(G488,3)),'SPDA-COMP'!B:J,5,FALSE),IF(LEFT(G488,4)="SDAI",VLOOKUP(VALUE(RIGHT(G488,3)),#REF!,5,FALSE),IF(LEFT(G488,5)="IMPER",VLOOKUP(VALUE(RIGHT(G488,3)),#REF!,5,FALSE),IF(LEFT(G488,5)="LABOR",VLOOKUP(VALUE(RIGHT(G488,6)),#REF!,6,FALSE))))))))))))))))</f>
        <v>#REF!</v>
      </c>
      <c r="D488" s="74" t="e">
        <f>ROUND(VLOOKUP(A488,#REF!,8,FALSE),2)</f>
        <v>#REF!</v>
      </c>
      <c r="E488" s="74" t="e">
        <f>IF(LEFT(G488,3)="ARQ",VLOOKUP(VALUE(RIGHT(G488,3)),#REF!,9,FALSE),IF(LEFT(G488,3)="SCI",VLOOKUP(VALUE(RIGHT(G488,3)),#REF!,9,FALSE),IF(LEFT(G488,3)="SCE",VLOOKUP(VALUE(RIGHT(G488,3)),#REF!,9,FALSE),IF(LEFT(G488,3)="EST",VLOOKUP(VALUE(RIGHT(G488,3)),#REF!,9,FALSE),IF(LEFT(G488,3)="HID",VLOOKUP(VALUE(RIGHT(G488,3)),#REF!,9,FALSE),IF(LEFT(G488,3)="INC",VLOOKUP(VALUE(RIGHT(G488,3)),#REF!,9,FALSE),IF(LEFT(G488,3)="ELE",VLOOKUP(VALUE(RIGHT(G488,3)),#REF!,9,FALSE),IF(LEFT(G488,3)="CAB",VLOOKUP(VALUE(RIGHT(G488,3)),'ADM-COMP'!B:J,9,FALSE),IF(LEFT(G488,3)="SEG",VLOOKUP(VALUE(RIGHT(G488,3)),#REF!,9,FALSE),IF(LEFT(G488,3)="CLI",VLOOKUP(VALUE(RIGHT(G488,3)),#REF!,9,FALSE),IF(LEFT(G488,4)="IMPL",VLOOKUP(VALUE(RIGHT(G488,3)),#REF!,9,FALSE),IF(LEFT(G488,4)="SPDA",VLOOKUP(VALUE(RIGHT(G488,3)),'SPDA-COMP'!B:J,9,FALSE),IF(LEFT(G488,4)="SDAI",VLOOKUP(VALUE(RIGHT(G488,3)),#REF!,9,FALSE),IF(LEFT(G488,5)="IMPER",VLOOKUP(VALUE(RIGHT(G488,3)),#REF!,9,FALSE),IF(LEFT(G488,5)="LABOR",VLOOKUP(VALUE(RIGHT(G488,6)),#REF!,4,FALSE))))))))))))))))</f>
        <v>#REF!</v>
      </c>
      <c r="F488" s="31" t="e">
        <f t="shared" si="7"/>
        <v>#REF!</v>
      </c>
      <c r="G488" s="84" t="s">
        <v>621</v>
      </c>
      <c r="H488" s="61"/>
    </row>
    <row r="489" spans="1:9" s="62" customFormat="1">
      <c r="A489" s="37" t="s">
        <v>462</v>
      </c>
      <c r="B489" s="29" t="e">
        <f>IF(LEFT(G489,3)="ARQ",VLOOKUP(VALUE(RIGHT(G489,3)),#REF!,4,FALSE),IF(LEFT(G489,3)="SCI",VLOOKUP(VALUE(RIGHT(G489,3)),#REF!,4,FALSE),IF(LEFT(G489,3)="SCE",VLOOKUP(VALUE(RIGHT(G489,3)),#REF!,4,FALSE),IF(LEFT(G489,3)="EST",VLOOKUP(VALUE(RIGHT(G489,3)),#REF!,4,FALSE),IF(LEFT(G489,3)="HID",VLOOKUP(VALUE(RIGHT(G489,3)),#REF!,4,FALSE),IF(LEFT(G489,3)="INC",VLOOKUP(VALUE(RIGHT(G489,3)),#REF!,4,FALSE),IF(LEFT(G489,3)="ELE",VLOOKUP(VALUE(RIGHT(G489,3)),#REF!,4,FALSE),IF(LEFT(G489,3)="CAB",VLOOKUP(VALUE(RIGHT(G489,3)),'ADM-COMP'!B:J,4,FALSE),IF(LEFT(G489,3)="SEG",VLOOKUP(VALUE(RIGHT(G489,3)),#REF!,4,FALSE),IF(LEFT(G489,3)="CLI",VLOOKUP(VALUE(RIGHT(G489,3)),#REF!,4,FALSE),IF(LEFT(G489,4)="IMPL",VLOOKUP(VALUE(RIGHT(G489,3)),#REF!,4,FALSE),IF(LEFT(G489,4)="SPDA",VLOOKUP(VALUE(RIGHT(G489,3)),'SPDA-COMP'!B:J,4,FALSE),IF(LEFT(G489,4)="SDAI",VLOOKUP(VALUE(RIGHT(G489,3)),#REF!,4,FALSE),IF(LEFT(G489,5)="IMPER",VLOOKUP(VALUE(RIGHT(G489,3)),#REF!,4,FALSE),IF(LEFT(G489,5)="LABOR",VLOOKUP(VALUE(RIGHT(G489,6)),#REF!,5,FALSE))))))))))))))))</f>
        <v>#REF!</v>
      </c>
      <c r="C489" s="30" t="e">
        <f>IF(LEFT(G489,3)="ARQ",VLOOKUP(VALUE(RIGHT(G489,3)),#REF!,5,FALSE),IF(LEFT(G489,3)="INS",VLOOKUP(VALUE(RIGHT(G489,3)),#REF!,5,FALSE),IF(LEFT(G489,3)="SCE",VLOOKUP(VALUE(RIGHT(G489,3)),#REF!,5,FALSE),IF(LEFT(G489,3)="EST",VLOOKUP(VALUE(RIGHT(G489,3)),#REF!,5,FALSE),IF(LEFT(G489,3)="HID",VLOOKUP(VALUE(RIGHT(G489,3)),#REF!,5,FALSE),IF(LEFT(G489,3)="INC",VLOOKUP(VALUE(RIGHT(G489,3)),#REF!,5,FALSE),IF(LEFT(G489,3)="ELE",VLOOKUP(VALUE(RIGHT(G489,3)),#REF!,5,FALSE),IF(LEFT(G489,3)="CAB",VLOOKUP(VALUE(RIGHT(G489,3)),'ADM-COMP'!B:J,5,FALSE),IF(LEFT(G489,3)="SEG",VLOOKUP(VALUE(RIGHT(G489,3)),#REF!,5,FALSE),IF(LEFT(G489,3)="CLI",VLOOKUP(VALUE(RIGHT(G489,3)),#REF!,5,FALSE),IF(LEFT(G489,4)="IMPL",VLOOKUP(VALUE(RIGHT(G489,3)),#REF!,5,FALSE),IF(LEFT(G489,4)="SPDA",VLOOKUP(VALUE(RIGHT(G489,3)),'SPDA-COMP'!B:J,5,FALSE),IF(LEFT(G489,4)="SDAI",VLOOKUP(VALUE(RIGHT(G489,3)),#REF!,5,FALSE),IF(LEFT(G489,5)="IMPER",VLOOKUP(VALUE(RIGHT(G489,3)),#REF!,5,FALSE),IF(LEFT(G489,5)="LABOR",VLOOKUP(VALUE(RIGHT(G489,6)),#REF!,6,FALSE))))))))))))))))</f>
        <v>#REF!</v>
      </c>
      <c r="D489" s="74" t="e">
        <f>ROUND(VLOOKUP(A489,#REF!,8,FALSE),2)</f>
        <v>#REF!</v>
      </c>
      <c r="E489" s="74" t="e">
        <f>IF(LEFT(G489,3)="ARQ",VLOOKUP(VALUE(RIGHT(G489,3)),#REF!,9,FALSE),IF(LEFT(G489,3)="INS",VLOOKUP(VALUE(RIGHT(G489,3)),#REF!,9,FALSE),IF(LEFT(G489,3)="SCE",VLOOKUP(VALUE(RIGHT(G489,3)),#REF!,9,FALSE),IF(LEFT(G489,3)="EST",VLOOKUP(VALUE(RIGHT(G489,3)),#REF!,9,FALSE),IF(LEFT(G489,3)="HID",VLOOKUP(VALUE(RIGHT(G489,3)),#REF!,9,FALSE),IF(LEFT(G489,3)="INC",VLOOKUP(VALUE(RIGHT(G489,3)),#REF!,9,FALSE),IF(LEFT(G489,3)="ELE",VLOOKUP(VALUE(RIGHT(G489,3)),#REF!,9,FALSE),IF(LEFT(G489,3)="CAB",VLOOKUP(VALUE(RIGHT(G489,3)),'ADM-COMP'!B:J,9,FALSE),IF(LEFT(G489,3)="SEG",VLOOKUP(VALUE(RIGHT(G489,3)),#REF!,9,FALSE),IF(LEFT(G489,3)="CLI",VLOOKUP(VALUE(RIGHT(G489,3)),#REF!,9,FALSE),IF(LEFT(G489,4)="IMPL",VLOOKUP(VALUE(RIGHT(G489,3)),#REF!,9,FALSE),IF(LEFT(G489,4)="SPDA",VLOOKUP(VALUE(RIGHT(G489,3)),'SPDA-COMP'!B:J,9,FALSE),IF(LEFT(G489,4)="SDAI",VLOOKUP(VALUE(RIGHT(G489,3)),#REF!,9,FALSE),IF(LEFT(G489,5)="IMPER",VLOOKUP(VALUE(RIGHT(G489,3)),#REF!,9,FALSE),IF(LEFT(G489,5)="LABOR",VLOOKUP(VALUE(RIGHT(G489,6)),#REF!,4,FALSE))))))))))))))))</f>
        <v>#REF!</v>
      </c>
      <c r="F489" s="31" t="e">
        <f t="shared" si="7"/>
        <v>#REF!</v>
      </c>
      <c r="G489" s="152" t="s">
        <v>376</v>
      </c>
      <c r="H489" s="61"/>
    </row>
    <row r="490" spans="1:9" s="62" customFormat="1">
      <c r="A490" s="37" t="s">
        <v>1386</v>
      </c>
      <c r="B490" s="29" t="e">
        <f>IF(LEFT(G490,3)="ARQ",VLOOKUP(VALUE(RIGHT(G490,3)),#REF!,4,FALSE),IF(LEFT(G490,3)="SCI",VLOOKUP(VALUE(RIGHT(G490,3)),#REF!,4,FALSE),IF(LEFT(G490,3)="SCE",VLOOKUP(VALUE(RIGHT(G490,3)),#REF!,4,FALSE),IF(LEFT(G490,3)="EST",VLOOKUP(VALUE(RIGHT(G490,3)),#REF!,4,FALSE),IF(LEFT(G490,3)="HID",VLOOKUP(VALUE(RIGHT(G490,3)),#REF!,4,FALSE),IF(LEFT(G490,3)="INC",VLOOKUP(VALUE(RIGHT(G490,3)),#REF!,4,FALSE),IF(LEFT(G490,3)="ELE",VLOOKUP(VALUE(RIGHT(G490,3)),#REF!,4,FALSE),IF(LEFT(G490,3)="CAB",VLOOKUP(VALUE(RIGHT(G490,3)),'ADM-COMP'!B:J,4,FALSE),IF(LEFT(G490,3)="SEG",VLOOKUP(VALUE(RIGHT(G490,3)),#REF!,4,FALSE),IF(LEFT(G490,3)="CLI",VLOOKUP(VALUE(RIGHT(G490,3)),#REF!,4,FALSE),IF(LEFT(G490,4)="IMPL",VLOOKUP(VALUE(RIGHT(G490,3)),#REF!,4,FALSE),IF(LEFT(G490,4)="SPDA",VLOOKUP(VALUE(RIGHT(G490,3)),'SPDA-COMP'!B:J,4,FALSE),IF(LEFT(G490,4)="SDAI",VLOOKUP(VALUE(RIGHT(G490,3)),#REF!,4,FALSE),IF(LEFT(G490,5)="IMPER",VLOOKUP(VALUE(RIGHT(G490,3)),#REF!,4,FALSE),IF(LEFT(G490,5)="LABOR",VLOOKUP(VALUE(RIGHT(G490,6)),#REF!,5,FALSE))))))))))))))))</f>
        <v>#REF!</v>
      </c>
      <c r="C490" s="30" t="e">
        <f>IF(LEFT(G490,3)="ARQ",VLOOKUP(VALUE(RIGHT(G490,3)),#REF!,5,FALSE),IF(LEFT(G490,3)="SCI",VLOOKUP(VALUE(RIGHT(G490,3)),#REF!,5,FALSE),IF(LEFT(G490,3)="SCE",VLOOKUP(VALUE(RIGHT(G490,3)),#REF!,5,FALSE),IF(LEFT(G490,3)="EST",VLOOKUP(VALUE(RIGHT(G490,3)),#REF!,5,FALSE),IF(LEFT(G490,3)="HID",VLOOKUP(VALUE(RIGHT(G490,3)),#REF!,5,FALSE),IF(LEFT(G490,3)="INC",VLOOKUP(VALUE(RIGHT(G490,3)),#REF!,5,FALSE),IF(LEFT(G490,3)="ELE",VLOOKUP(VALUE(RIGHT(G490,3)),#REF!,5,FALSE),IF(LEFT(G490,3)="CAB",VLOOKUP(VALUE(RIGHT(G490,3)),'ADM-COMP'!B:J,5,FALSE),IF(LEFT(G490,3)="SEG",VLOOKUP(VALUE(RIGHT(G490,3)),#REF!,5,FALSE),IF(LEFT(G490,3)="CLI",VLOOKUP(VALUE(RIGHT(G490,3)),#REF!,5,FALSE),IF(LEFT(G490,4)="IMPL",VLOOKUP(VALUE(RIGHT(G490,3)),#REF!,5,FALSE),IF(LEFT(G490,4)="SPDA",VLOOKUP(VALUE(RIGHT(G490,3)),'SPDA-COMP'!B:J,5,FALSE),IF(LEFT(G490,4)="SDAI",VLOOKUP(VALUE(RIGHT(G490,3)),#REF!,5,FALSE),IF(LEFT(G490,5)="IMPER",VLOOKUP(VALUE(RIGHT(G490,3)),#REF!,5,FALSE),IF(LEFT(G490,5)="LABOR",VLOOKUP(VALUE(RIGHT(G490,6)),#REF!,6,FALSE))))))))))))))))</f>
        <v>#REF!</v>
      </c>
      <c r="D490" s="74" t="e">
        <f>ROUND(VLOOKUP(A490,#REF!,8,FALSE),2)</f>
        <v>#REF!</v>
      </c>
      <c r="E490" s="74" t="e">
        <f>IF(LEFT(G490,3)="ARQ",VLOOKUP(VALUE(RIGHT(G490,3)),#REF!,9,FALSE),IF(LEFT(G490,3)="SCI",VLOOKUP(VALUE(RIGHT(G490,3)),#REF!,9,FALSE),IF(LEFT(G490,3)="SCE",VLOOKUP(VALUE(RIGHT(G490,3)),#REF!,9,FALSE),IF(LEFT(G490,3)="EST",VLOOKUP(VALUE(RIGHT(G490,3)),#REF!,9,FALSE),IF(LEFT(G490,3)="HID",VLOOKUP(VALUE(RIGHT(G490,3)),#REF!,9,FALSE),IF(LEFT(G490,3)="INC",VLOOKUP(VALUE(RIGHT(G490,3)),#REF!,9,FALSE),IF(LEFT(G490,3)="ELE",VLOOKUP(VALUE(RIGHT(G490,3)),#REF!,9,FALSE),IF(LEFT(G490,3)="CAB",VLOOKUP(VALUE(RIGHT(G490,3)),'ADM-COMP'!B:J,9,FALSE),IF(LEFT(G490,3)="SEG",VLOOKUP(VALUE(RIGHT(G490,3)),#REF!,9,FALSE),IF(LEFT(G490,3)="CLI",VLOOKUP(VALUE(RIGHT(G490,3)),#REF!,9,FALSE),IF(LEFT(G490,4)="IMPL",VLOOKUP(VALUE(RIGHT(G490,3)),#REF!,9,FALSE),IF(LEFT(G490,4)="SPDA",VLOOKUP(VALUE(RIGHT(G490,3)),'SPDA-COMP'!B:J,9,FALSE),IF(LEFT(G490,4)="SDAI",VLOOKUP(VALUE(RIGHT(G490,3)),#REF!,9,FALSE),IF(LEFT(G490,5)="IMPER",VLOOKUP(VALUE(RIGHT(G490,3)),#REF!,9,FALSE),IF(LEFT(G490,5)="LABOR",VLOOKUP(VALUE(RIGHT(G490,6)),#REF!,4,FALSE))))))))))))))))</f>
        <v>#REF!</v>
      </c>
      <c r="F490" s="31" t="e">
        <f t="shared" si="7"/>
        <v>#REF!</v>
      </c>
      <c r="G490" s="152" t="s">
        <v>1387</v>
      </c>
      <c r="H490" s="61"/>
    </row>
    <row r="491" spans="1:9" s="62" customFormat="1">
      <c r="A491" s="100" t="s">
        <v>1317</v>
      </c>
      <c r="B491" s="29" t="e">
        <f>IF(LEFT(G491,3)="ARQ",VLOOKUP(VALUE(RIGHT(G491,3)),#REF!,4,FALSE),IF(LEFT(G491,3)="SCI",VLOOKUP(VALUE(RIGHT(G491,3)),#REF!,4,FALSE),IF(LEFT(G491,3)="SCE",VLOOKUP(VALUE(RIGHT(G491,3)),#REF!,4,FALSE),IF(LEFT(G491,3)="EST",VLOOKUP(VALUE(RIGHT(G491,3)),#REF!,4,FALSE),IF(LEFT(G491,3)="HID",VLOOKUP(VALUE(RIGHT(G491,3)),#REF!,4,FALSE),IF(LEFT(G491,3)="INC",VLOOKUP(VALUE(RIGHT(G491,3)),#REF!,4,FALSE),IF(LEFT(G491,3)="ELE",VLOOKUP(VALUE(RIGHT(G491,3)),#REF!,4,FALSE),IF(LEFT(G491,3)="CAB",VLOOKUP(VALUE(RIGHT(G491,3)),'ADM-COMP'!B:J,4,FALSE),IF(LEFT(G491,3)="SEG",VLOOKUP(VALUE(RIGHT(G491,3)),#REF!,4,FALSE),IF(LEFT(G491,3)="CLI",VLOOKUP(VALUE(RIGHT(G491,3)),#REF!,4,FALSE),IF(LEFT(G491,4)="IMPL",VLOOKUP(VALUE(RIGHT(G491,3)),#REF!,4,FALSE),IF(LEFT(G491,4)="SPDA",VLOOKUP(VALUE(RIGHT(G491,3)),'SPDA-COMP'!B:J,4,FALSE),IF(LEFT(G491,4)="SDAI",VLOOKUP(VALUE(RIGHT(G491,3)),#REF!,4,FALSE),IF(LEFT(G491,5)="IMPER",VLOOKUP(VALUE(RIGHT(G491,3)),#REF!,4,FALSE),IF(LEFT(G491,5)="LABOR",VLOOKUP(VALUE(RIGHT(G491,6)),#REF!,5,FALSE))))))))))))))))</f>
        <v>#REF!</v>
      </c>
      <c r="C491" s="30" t="e">
        <f>IF(LEFT(G491,3)="ARQ",VLOOKUP(VALUE(RIGHT(G491,3)),#REF!,5,FALSE),IF(LEFT(G491,3)="SCI",VLOOKUP(VALUE(RIGHT(G491,3)),#REF!,5,FALSE),IF(LEFT(G491,3)="SCE",VLOOKUP(VALUE(RIGHT(G491,3)),#REF!,5,FALSE),IF(LEFT(G491,3)="EST",VLOOKUP(VALUE(RIGHT(G491,3)),#REF!,5,FALSE),IF(LEFT(G491,3)="HID",VLOOKUP(VALUE(RIGHT(G491,3)),#REF!,5,FALSE),IF(LEFT(G491,3)="INC",VLOOKUP(VALUE(RIGHT(G491,3)),#REF!,5,FALSE),IF(LEFT(G491,3)="ELE",VLOOKUP(VALUE(RIGHT(G491,3)),#REF!,5,FALSE),IF(LEFT(G491,3)="CAB",VLOOKUP(VALUE(RIGHT(G491,3)),'ADM-COMP'!B:J,5,FALSE),IF(LEFT(G491,3)="SEG",VLOOKUP(VALUE(RIGHT(G491,3)),#REF!,5,FALSE),IF(LEFT(G491,3)="CLI",VLOOKUP(VALUE(RIGHT(G491,3)),#REF!,5,FALSE),IF(LEFT(G491,4)="IMPL",VLOOKUP(VALUE(RIGHT(G491,3)),#REF!,5,FALSE),IF(LEFT(G491,4)="SPDA",VLOOKUP(VALUE(RIGHT(G491,3)),'SPDA-COMP'!B:J,5,FALSE),IF(LEFT(G491,4)="SDAI",VLOOKUP(VALUE(RIGHT(G491,3)),#REF!,5,FALSE),IF(LEFT(G491,5)="IMPER",VLOOKUP(VALUE(RIGHT(G491,3)),#REF!,5,FALSE),IF(LEFT(G491,5)="LABOR",VLOOKUP(VALUE(RIGHT(G491,6)),#REF!,6,FALSE))))))))))))))))</f>
        <v>#REF!</v>
      </c>
      <c r="D491" s="74" t="e">
        <f>ROUND(VLOOKUP(A491,#REF!,8,FALSE),2)</f>
        <v>#REF!</v>
      </c>
      <c r="E491" s="74" t="e">
        <f>IF(LEFT(G491,3)="ARQ",VLOOKUP(VALUE(RIGHT(G491,3)),#REF!,9,FALSE),IF(LEFT(G491,3)="SCI",VLOOKUP(VALUE(RIGHT(G491,3)),#REF!,9,FALSE),IF(LEFT(G491,3)="SCE",VLOOKUP(VALUE(RIGHT(G491,3)),#REF!,9,FALSE),IF(LEFT(G491,3)="EST",VLOOKUP(VALUE(RIGHT(G491,3)),#REF!,9,FALSE),IF(LEFT(G491,3)="HID",VLOOKUP(VALUE(RIGHT(G491,3)),#REF!,9,FALSE),IF(LEFT(G491,3)="INC",VLOOKUP(VALUE(RIGHT(G491,3)),#REF!,9,FALSE),IF(LEFT(G491,3)="ELE",VLOOKUP(VALUE(RIGHT(G491,3)),#REF!,9,FALSE),IF(LEFT(G491,3)="CAB",VLOOKUP(VALUE(RIGHT(G491,3)),'ADM-COMP'!B:J,9,FALSE),IF(LEFT(G491,3)="SEG",VLOOKUP(VALUE(RIGHT(G491,3)),#REF!,9,FALSE),IF(LEFT(G491,3)="CLI",VLOOKUP(VALUE(RIGHT(G491,3)),#REF!,9,FALSE),IF(LEFT(G491,4)="IMPL",VLOOKUP(VALUE(RIGHT(G491,3)),#REF!,9,FALSE),IF(LEFT(G491,4)="SPDA",VLOOKUP(VALUE(RIGHT(G491,3)),'SPDA-COMP'!B:J,9,FALSE),IF(LEFT(G491,4)="SDAI",VLOOKUP(VALUE(RIGHT(G491,3)),#REF!,9,FALSE),IF(LEFT(G491,5)="IMPER",VLOOKUP(VALUE(RIGHT(G491,3)),#REF!,9,FALSE),IF(LEFT(G491,5)="LABOR",VLOOKUP(VALUE(RIGHT(G491,6)),#REF!,4,FALSE))))))))))))))))</f>
        <v>#REF!</v>
      </c>
      <c r="F491" s="31" t="e">
        <f t="shared" si="7"/>
        <v>#REF!</v>
      </c>
      <c r="G491" s="152" t="s">
        <v>1323</v>
      </c>
      <c r="H491" s="61"/>
    </row>
    <row r="492" spans="1:9" s="62" customFormat="1">
      <c r="A492" s="100" t="s">
        <v>1318</v>
      </c>
      <c r="B492" s="29" t="e">
        <f>IF(LEFT(G492,3)="ARQ",VLOOKUP(VALUE(RIGHT(G492,3)),#REF!,4,FALSE),IF(LEFT(G492,3)="SCI",VLOOKUP(VALUE(RIGHT(G492,3)),#REF!,4,FALSE),IF(LEFT(G492,3)="SCE",VLOOKUP(VALUE(RIGHT(G492,3)),#REF!,4,FALSE),IF(LEFT(G492,3)="EST",VLOOKUP(VALUE(RIGHT(G492,3)),#REF!,4,FALSE),IF(LEFT(G492,3)="HID",VLOOKUP(VALUE(RIGHT(G492,3)),#REF!,4,FALSE),IF(LEFT(G492,3)="INC",VLOOKUP(VALUE(RIGHT(G492,3)),#REF!,4,FALSE),IF(LEFT(G492,3)="ELE",VLOOKUP(VALUE(RIGHT(G492,3)),#REF!,4,FALSE),IF(LEFT(G492,3)="CAB",VLOOKUP(VALUE(RIGHT(G492,3)),'ADM-COMP'!B:J,4,FALSE),IF(LEFT(G492,3)="SEG",VLOOKUP(VALUE(RIGHT(G492,3)),#REF!,4,FALSE),IF(LEFT(G492,3)="CLI",VLOOKUP(VALUE(RIGHT(G492,3)),#REF!,4,FALSE),IF(LEFT(G492,4)="IMPL",VLOOKUP(VALUE(RIGHT(G492,3)),#REF!,4,FALSE),IF(LEFT(G492,4)="SPDA",VLOOKUP(VALUE(RIGHT(G492,3)),'SPDA-COMP'!B:J,4,FALSE),IF(LEFT(G492,4)="SDAI",VLOOKUP(VALUE(RIGHT(G492,3)),#REF!,4,FALSE),IF(LEFT(G492,5)="IMPER",VLOOKUP(VALUE(RIGHT(G492,3)),#REF!,4,FALSE),IF(LEFT(G492,5)="LABOR",VLOOKUP(VALUE(RIGHT(G492,6)),#REF!,5,FALSE))))))))))))))))</f>
        <v>#REF!</v>
      </c>
      <c r="C492" s="30" t="e">
        <f>IF(LEFT(G492,3)="ARQ",VLOOKUP(VALUE(RIGHT(G492,3)),#REF!,5,FALSE),IF(LEFT(G492,3)="SCI",VLOOKUP(VALUE(RIGHT(G492,3)),#REF!,5,FALSE),IF(LEFT(G492,3)="SCE",VLOOKUP(VALUE(RIGHT(G492,3)),#REF!,5,FALSE),IF(LEFT(G492,3)="EST",VLOOKUP(VALUE(RIGHT(G492,3)),#REF!,5,FALSE),IF(LEFT(G492,3)="HID",VLOOKUP(VALUE(RIGHT(G492,3)),#REF!,5,FALSE),IF(LEFT(G492,3)="INC",VLOOKUP(VALUE(RIGHT(G492,3)),#REF!,5,FALSE),IF(LEFT(G492,3)="ELE",VLOOKUP(VALUE(RIGHT(G492,3)),#REF!,5,FALSE),IF(LEFT(G492,3)="CAB",VLOOKUP(VALUE(RIGHT(G492,3)),'ADM-COMP'!B:J,5,FALSE),IF(LEFT(G492,3)="SEG",VLOOKUP(VALUE(RIGHT(G492,3)),#REF!,5,FALSE),IF(LEFT(G492,3)="CLI",VLOOKUP(VALUE(RIGHT(G492,3)),#REF!,5,FALSE),IF(LEFT(G492,4)="IMPL",VLOOKUP(VALUE(RIGHT(G492,3)),#REF!,5,FALSE),IF(LEFT(G492,4)="SPDA",VLOOKUP(VALUE(RIGHT(G492,3)),'SPDA-COMP'!B:J,5,FALSE),IF(LEFT(G492,4)="SDAI",VLOOKUP(VALUE(RIGHT(G492,3)),#REF!,5,FALSE),IF(LEFT(G492,5)="IMPER",VLOOKUP(VALUE(RIGHT(G492,3)),#REF!,5,FALSE),IF(LEFT(G492,5)="LABOR",VLOOKUP(VALUE(RIGHT(G492,6)),#REF!,6,FALSE))))))))))))))))</f>
        <v>#REF!</v>
      </c>
      <c r="D492" s="74" t="e">
        <f>ROUND(VLOOKUP(A492,#REF!,8,FALSE),2)</f>
        <v>#REF!</v>
      </c>
      <c r="E492" s="74" t="e">
        <f>IF(LEFT(G492,3)="ARQ",VLOOKUP(VALUE(RIGHT(G492,3)),#REF!,9,FALSE),IF(LEFT(G492,3)="SCI",VLOOKUP(VALUE(RIGHT(G492,3)),#REF!,9,FALSE),IF(LEFT(G492,3)="SCE",VLOOKUP(VALUE(RIGHT(G492,3)),#REF!,9,FALSE),IF(LEFT(G492,3)="EST",VLOOKUP(VALUE(RIGHT(G492,3)),#REF!,9,FALSE),IF(LEFT(G492,3)="HID",VLOOKUP(VALUE(RIGHT(G492,3)),#REF!,9,FALSE),IF(LEFT(G492,3)="INC",VLOOKUP(VALUE(RIGHT(G492,3)),#REF!,9,FALSE),IF(LEFT(G492,3)="ELE",VLOOKUP(VALUE(RIGHT(G492,3)),#REF!,9,FALSE),IF(LEFT(G492,3)="CAB",VLOOKUP(VALUE(RIGHT(G492,3)),'ADM-COMP'!B:J,9,FALSE),IF(LEFT(G492,3)="SEG",VLOOKUP(VALUE(RIGHT(G492,3)),#REF!,9,FALSE),IF(LEFT(G492,3)="CLI",VLOOKUP(VALUE(RIGHT(G492,3)),#REF!,9,FALSE),IF(LEFT(G492,4)="IMPL",VLOOKUP(VALUE(RIGHT(G492,3)),#REF!,9,FALSE),IF(LEFT(G492,4)="SPDA",VLOOKUP(VALUE(RIGHT(G492,3)),'SPDA-COMP'!B:J,9,FALSE),IF(LEFT(G492,4)="SDAI",VLOOKUP(VALUE(RIGHT(G492,3)),#REF!,9,FALSE),IF(LEFT(G492,5)="IMPER",VLOOKUP(VALUE(RIGHT(G492,3)),#REF!,9,FALSE),IF(LEFT(G492,5)="LABOR",VLOOKUP(VALUE(RIGHT(G492,6)),#REF!,4,FALSE))))))))))))))))</f>
        <v>#REF!</v>
      </c>
      <c r="F492" s="31" t="e">
        <f t="shared" si="7"/>
        <v>#REF!</v>
      </c>
      <c r="G492" s="152" t="s">
        <v>1324</v>
      </c>
      <c r="H492" s="61"/>
    </row>
    <row r="493" spans="1:9" s="62" customFormat="1">
      <c r="A493" s="37" t="s">
        <v>96</v>
      </c>
      <c r="B493" s="29" t="e">
        <f>IF(LEFT(G493,3)="ARQ",VLOOKUP(VALUE(RIGHT(G493,3)),#REF!,4,FALSE),IF(LEFT(G493,3)="SCI",VLOOKUP(VALUE(RIGHT(G493,3)),#REF!,4,FALSE),IF(LEFT(G493,3)="SCE",VLOOKUP(VALUE(RIGHT(G493,3)),#REF!,4,FALSE),IF(LEFT(G493,3)="EST",VLOOKUP(VALUE(RIGHT(G493,3)),#REF!,4,FALSE),IF(LEFT(G493,3)="HID",VLOOKUP(VALUE(RIGHT(G493,3)),#REF!,4,FALSE),IF(LEFT(G493,3)="INC",VLOOKUP(VALUE(RIGHT(G493,3)),#REF!,4,FALSE),IF(LEFT(G493,3)="ELE",VLOOKUP(VALUE(RIGHT(G493,3)),#REF!,4,FALSE),IF(LEFT(G493,3)="CAB",VLOOKUP(VALUE(RIGHT(G493,3)),'ADM-COMP'!B:J,4,FALSE),IF(LEFT(G493,3)="SEG",VLOOKUP(VALUE(RIGHT(G493,3)),#REF!,4,FALSE),IF(LEFT(G493,3)="CLI",VLOOKUP(VALUE(RIGHT(G493,3)),#REF!,4,FALSE),IF(LEFT(G493,4)="IMPL",VLOOKUP(VALUE(RIGHT(G493,3)),#REF!,4,FALSE),IF(LEFT(G493,4)="SPDA",VLOOKUP(VALUE(RIGHT(G493,3)),'SPDA-COMP'!B:J,4,FALSE),IF(LEFT(G493,4)="SDAI",VLOOKUP(VALUE(RIGHT(G493,3)),#REF!,4,FALSE),IF(LEFT(G493,5)="IMPER",VLOOKUP(VALUE(RIGHT(G493,3)),#REF!,4,FALSE),IF(LEFT(G493,5)="LABOR",VLOOKUP(VALUE(RIGHT(G493,6)),#REF!,5,FALSE))))))))))))))))</f>
        <v>#REF!</v>
      </c>
      <c r="C493" s="30" t="e">
        <f>IF(LEFT(G493,3)="ARQ",VLOOKUP(VALUE(RIGHT(G493,3)),#REF!,5,FALSE),IF(LEFT(G493,3)="SCI",VLOOKUP(VALUE(RIGHT(G493,3)),#REF!,5,FALSE),IF(LEFT(G493,3)="SCE",VLOOKUP(VALUE(RIGHT(G493,3)),#REF!,5,FALSE),IF(LEFT(G493,3)="EST",VLOOKUP(VALUE(RIGHT(G493,3)),#REF!,5,FALSE),IF(LEFT(G493,3)="HID",VLOOKUP(VALUE(RIGHT(G493,3)),#REF!,5,FALSE),IF(LEFT(G493,3)="INC",VLOOKUP(VALUE(RIGHT(G493,3)),#REF!,5,FALSE),IF(LEFT(G493,3)="ELE",VLOOKUP(VALUE(RIGHT(G493,3)),#REF!,5,FALSE),IF(LEFT(G493,3)="CAB",VLOOKUP(VALUE(RIGHT(G493,3)),'ADM-COMP'!B:J,5,FALSE),IF(LEFT(G493,3)="SEG",VLOOKUP(VALUE(RIGHT(G493,3)),#REF!,5,FALSE),IF(LEFT(G493,3)="CLI",VLOOKUP(VALUE(RIGHT(G493,3)),#REF!,5,FALSE),IF(LEFT(G493,4)="IMPL",VLOOKUP(VALUE(RIGHT(G493,3)),#REF!,5,FALSE),IF(LEFT(G493,4)="SPDA",VLOOKUP(VALUE(RIGHT(G493,3)),'SPDA-COMP'!B:J,5,FALSE),IF(LEFT(G493,4)="SDAI",VLOOKUP(VALUE(RIGHT(G493,3)),#REF!,5,FALSE),IF(LEFT(G493,5)="IMPER",VLOOKUP(VALUE(RIGHT(G493,3)),#REF!,5,FALSE),IF(LEFT(G493,5)="LABOR",VLOOKUP(VALUE(RIGHT(G493,6)),#REF!,6,FALSE))))))))))))))))</f>
        <v>#REF!</v>
      </c>
      <c r="D493" s="74" t="e">
        <f>ROUND(VLOOKUP(A493,#REF!,8,FALSE),2)</f>
        <v>#REF!</v>
      </c>
      <c r="E493" s="74" t="e">
        <f>IF(LEFT(G493,3)="ARQ",VLOOKUP(VALUE(RIGHT(G493,3)),#REF!,9,FALSE),IF(LEFT(G493,3)="SCI",VLOOKUP(VALUE(RIGHT(G493,3)),#REF!,9,FALSE),IF(LEFT(G493,3)="SCE",VLOOKUP(VALUE(RIGHT(G493,3)),#REF!,9,FALSE),IF(LEFT(G493,3)="EST",VLOOKUP(VALUE(RIGHT(G493,3)),#REF!,9,FALSE),IF(LEFT(G493,3)="HID",VLOOKUP(VALUE(RIGHT(G493,3)),#REF!,9,FALSE),IF(LEFT(G493,3)="INC",VLOOKUP(VALUE(RIGHT(G493,3)),#REF!,9,FALSE),IF(LEFT(G493,3)="ELE",VLOOKUP(VALUE(RIGHT(G493,3)),#REF!,9,FALSE),IF(LEFT(G493,3)="CAB",VLOOKUP(VALUE(RIGHT(G493,3)),'ADM-COMP'!B:J,9,FALSE),IF(LEFT(G493,3)="SEG",VLOOKUP(VALUE(RIGHT(G493,3)),#REF!,9,FALSE),IF(LEFT(G493,3)="CLI",VLOOKUP(VALUE(RIGHT(G493,3)),#REF!,9,FALSE),IF(LEFT(G493,4)="IMPL",VLOOKUP(VALUE(RIGHT(G493,3)),#REF!,9,FALSE),IF(LEFT(G493,4)="SPDA",VLOOKUP(VALUE(RIGHT(G493,3)),'SPDA-COMP'!B:J,9,FALSE),IF(LEFT(G493,4)="SDAI",VLOOKUP(VALUE(RIGHT(G493,3)),#REF!,9,FALSE),IF(LEFT(G493,5)="IMPER",VLOOKUP(VALUE(RIGHT(G493,3)),#REF!,9,FALSE),IF(LEFT(G493,5)="LABOR",VLOOKUP(VALUE(RIGHT(G493,6)),#REF!,4,FALSE))))))))))))))))</f>
        <v>#REF!</v>
      </c>
      <c r="F493" s="31" t="e">
        <f t="shared" si="7"/>
        <v>#REF!</v>
      </c>
      <c r="G493" s="152" t="s">
        <v>205</v>
      </c>
      <c r="H493" s="61"/>
    </row>
    <row r="494" spans="1:9" s="62" customFormat="1" ht="38.25">
      <c r="A494" s="37" t="s">
        <v>467</v>
      </c>
      <c r="B494" s="29" t="e">
        <f>IF(LEFT(G494,3)="ARQ",VLOOKUP(VALUE(RIGHT(G494,3)),#REF!,4,FALSE),IF(LEFT(G494,3)="SCI",VLOOKUP(VALUE(RIGHT(G494,3)),#REF!,4,FALSE),IF(LEFT(G494,3)="SCE",VLOOKUP(VALUE(RIGHT(G494,3)),#REF!,4,FALSE),IF(LEFT(G494,3)="EST",VLOOKUP(VALUE(RIGHT(G494,3)),#REF!,4,FALSE),IF(LEFT(G494,3)="HID",VLOOKUP(VALUE(RIGHT(G494,3)),#REF!,4,FALSE),IF(LEFT(G494,3)="INC",VLOOKUP(VALUE(RIGHT(G494,3)),#REF!,4,FALSE),IF(LEFT(G494,3)="ELE",VLOOKUP(VALUE(RIGHT(G494,3)),#REF!,4,FALSE),IF(LEFT(G494,3)="CAB",VLOOKUP(VALUE(RIGHT(G494,3)),'ADM-COMP'!B:J,4,FALSE),IF(LEFT(G494,3)="SEG",VLOOKUP(VALUE(RIGHT(G494,3)),#REF!,4,FALSE),IF(LEFT(G494,3)="CLI",VLOOKUP(VALUE(RIGHT(G494,3)),#REF!,4,FALSE),IF(LEFT(G494,4)="IMPL",VLOOKUP(VALUE(RIGHT(G494,3)),#REF!,4,FALSE),IF(LEFT(G494,4)="SPDA",VLOOKUP(VALUE(RIGHT(G494,3)),'SPDA-COMP'!B:J,4,FALSE),IF(LEFT(G494,4)="SDAI",VLOOKUP(VALUE(RIGHT(G494,3)),#REF!,4,FALSE),IF(LEFT(G494,5)="IMPER",VLOOKUP(VALUE(RIGHT(G494,3)),#REF!,4,FALSE),IF(LEFT(G494,5)="LABOR",VLOOKUP(VALUE(RIGHT(G494,6)),#REF!,5,FALSE))))))))))))))))</f>
        <v>#REF!</v>
      </c>
      <c r="C494" s="30" t="e">
        <f>IF(LEFT(G494,3)="ARQ",VLOOKUP(VALUE(RIGHT(G494,3)),#REF!,5,FALSE),IF(LEFT(G494,3)="INS",VLOOKUP(VALUE(RIGHT(G494,3)),#REF!,5,FALSE),IF(LEFT(G494,3)="SCE",VLOOKUP(VALUE(RIGHT(G494,3)),#REF!,5,FALSE),IF(LEFT(G494,3)="EST",VLOOKUP(VALUE(RIGHT(G494,3)),#REF!,5,FALSE),IF(LEFT(G494,3)="HID",VLOOKUP(VALUE(RIGHT(G494,3)),#REF!,5,FALSE),IF(LEFT(G494,3)="INC",VLOOKUP(VALUE(RIGHT(G494,3)),#REF!,5,FALSE),IF(LEFT(G494,3)="ELE",VLOOKUP(VALUE(RIGHT(G494,3)),#REF!,5,FALSE),IF(LEFT(G494,3)="CAB",VLOOKUP(VALUE(RIGHT(G494,3)),'ADM-COMP'!B:J,5,FALSE),IF(LEFT(G494,3)="SEG",VLOOKUP(VALUE(RIGHT(G494,3)),#REF!,5,FALSE),IF(LEFT(G494,3)="CLI",VLOOKUP(VALUE(RIGHT(G494,3)),#REF!,5,FALSE),IF(LEFT(G494,4)="IMPL",VLOOKUP(VALUE(RIGHT(G494,3)),#REF!,5,FALSE),IF(LEFT(G494,4)="SPDA",VLOOKUP(VALUE(RIGHT(G494,3)),'SPDA-COMP'!B:J,5,FALSE),IF(LEFT(G494,4)="SDAI",VLOOKUP(VALUE(RIGHT(G494,3)),#REF!,5,FALSE),IF(LEFT(G494,5)="IMPER",VLOOKUP(VALUE(RIGHT(G494,3)),#REF!,5,FALSE),IF(LEFT(G494,5)="LABOR",VLOOKUP(VALUE(RIGHT(G494,6)),#REF!,6,FALSE))))))))))))))))</f>
        <v>#REF!</v>
      </c>
      <c r="D494" s="74" t="e">
        <f>ROUND(VLOOKUP(A494,#REF!,8,FALSE),2)</f>
        <v>#REF!</v>
      </c>
      <c r="E494" s="74" t="e">
        <f>IF(LEFT(G494,3)="ARQ",VLOOKUP(VALUE(RIGHT(G494,3)),#REF!,9,FALSE),IF(LEFT(G494,3)="INS",VLOOKUP(VALUE(RIGHT(G494,3)),#REF!,9,FALSE),IF(LEFT(G494,3)="SCE",VLOOKUP(VALUE(RIGHT(G494,3)),#REF!,9,FALSE),IF(LEFT(G494,3)="EST",VLOOKUP(VALUE(RIGHT(G494,3)),#REF!,9,FALSE),IF(LEFT(G494,3)="HID",VLOOKUP(VALUE(RIGHT(G494,3)),#REF!,9,FALSE),IF(LEFT(G494,3)="INC",VLOOKUP(VALUE(RIGHT(G494,3)),#REF!,9,FALSE),IF(LEFT(G494,3)="ELE",VLOOKUP(VALUE(RIGHT(G494,3)),#REF!,9,FALSE),IF(LEFT(G494,3)="CAB",VLOOKUP(VALUE(RIGHT(G494,3)),'ADM-COMP'!B:J,9,FALSE),IF(LEFT(G494,3)="SEG",VLOOKUP(VALUE(RIGHT(G494,3)),#REF!,9,FALSE),IF(LEFT(G494,3)="CLI",VLOOKUP(VALUE(RIGHT(G494,3)),#REF!,9,FALSE),IF(LEFT(G494,4)="IMPL",VLOOKUP(VALUE(RIGHT(G494,3)),#REF!,9,FALSE),IF(LEFT(G494,4)="SPDA",VLOOKUP(VALUE(RIGHT(G494,3)),'SPDA-COMP'!B:J,9,FALSE),IF(LEFT(G494,4)="SDAI",VLOOKUP(VALUE(RIGHT(G494,3)),#REF!,9,FALSE),IF(LEFT(G494,5)="IMPER",VLOOKUP(VALUE(RIGHT(G494,3)),#REF!,9,FALSE),IF(LEFT(G494,5)="LABOR",VLOOKUP(VALUE(RIGHT(G494,6)),#REF!,4,FALSE))))))))))))))))</f>
        <v>#REF!</v>
      </c>
      <c r="F494" s="31" t="e">
        <f t="shared" si="7"/>
        <v>#REF!</v>
      </c>
      <c r="G494" s="152" t="s">
        <v>1292</v>
      </c>
      <c r="H494" s="61" t="s">
        <v>1297</v>
      </c>
      <c r="I494" s="62" t="s">
        <v>1376</v>
      </c>
    </row>
    <row r="495" spans="1:9" s="62" customFormat="1" ht="25.5">
      <c r="A495" s="85" t="s">
        <v>645</v>
      </c>
      <c r="B495" s="29" t="e">
        <f>IF(LEFT(G495,3)="ARQ",VLOOKUP(VALUE(RIGHT(G495,3)),#REF!,4,FALSE),IF(LEFT(G495,3)="SCI",VLOOKUP(VALUE(RIGHT(G495,3)),#REF!,4,FALSE),IF(LEFT(G495,3)="SCE",VLOOKUP(VALUE(RIGHT(G495,3)),#REF!,4,FALSE),IF(LEFT(G495,3)="EST",VLOOKUP(VALUE(RIGHT(G495,3)),#REF!,4,FALSE),IF(LEFT(G495,3)="HID",VLOOKUP(VALUE(RIGHT(G495,3)),#REF!,4,FALSE),IF(LEFT(G495,3)="INC",VLOOKUP(VALUE(RIGHT(G495,3)),#REF!,4,FALSE),IF(LEFT(G495,3)="ELE",VLOOKUP(VALUE(RIGHT(G495,3)),#REF!,4,FALSE),IF(LEFT(G495,3)="CAB",VLOOKUP(VALUE(RIGHT(G495,3)),'ADM-COMP'!B:J,4,FALSE),IF(LEFT(G495,3)="SEG",VLOOKUP(VALUE(RIGHT(G495,3)),#REF!,4,FALSE),IF(LEFT(G495,3)="CLI",VLOOKUP(VALUE(RIGHT(G495,3)),#REF!,4,FALSE),IF(LEFT(G495,4)="IMPL",VLOOKUP(VALUE(RIGHT(G495,3)),#REF!,4,FALSE),IF(LEFT(G495,4)="SPDA",VLOOKUP(VALUE(RIGHT(G495,3)),'SPDA-COMP'!B:J,4,FALSE),IF(LEFT(G495,4)="SDAI",VLOOKUP(VALUE(RIGHT(G495,3)),#REF!,4,FALSE),IF(LEFT(G495,5)="IMPER",VLOOKUP(VALUE(RIGHT(G495,3)),#REF!,4,FALSE),IF(LEFT(G495,5)="LABOR",VLOOKUP(VALUE(RIGHT(G495,6)),#REF!,5,FALSE))))))))))))))))</f>
        <v>#REF!</v>
      </c>
      <c r="C495" s="30" t="e">
        <f>IF(LEFT(G495,3)="ARQ",VLOOKUP(VALUE(RIGHT(G495,3)),#REF!,5,FALSE),IF(LEFT(G495,3)="SCI",VLOOKUP(VALUE(RIGHT(G495,3)),#REF!,5,FALSE),IF(LEFT(G495,3)="SCE",VLOOKUP(VALUE(RIGHT(G495,3)),#REF!,5,FALSE),IF(LEFT(G495,3)="EST",VLOOKUP(VALUE(RIGHT(G495,3)),#REF!,5,FALSE),IF(LEFT(G495,3)="HID",VLOOKUP(VALUE(RIGHT(G495,3)),#REF!,5,FALSE),IF(LEFT(G495,3)="INC",VLOOKUP(VALUE(RIGHT(G495,3)),#REF!,5,FALSE),IF(LEFT(G495,3)="ELE",VLOOKUP(VALUE(RIGHT(G495,3)),#REF!,5,FALSE),IF(LEFT(G495,3)="CAB",VLOOKUP(VALUE(RIGHT(G495,3)),'ADM-COMP'!B:J,5,FALSE),IF(LEFT(G495,3)="SEG",VLOOKUP(VALUE(RIGHT(G495,3)),#REF!,5,FALSE),IF(LEFT(G495,3)="CLI",VLOOKUP(VALUE(RIGHT(G495,3)),#REF!,5,FALSE),IF(LEFT(G495,4)="IMPL",VLOOKUP(VALUE(RIGHT(G495,3)),#REF!,5,FALSE),IF(LEFT(G495,4)="SPDA",VLOOKUP(VALUE(RIGHT(G495,3)),'SPDA-COMP'!B:J,5,FALSE),IF(LEFT(G495,4)="SDAI",VLOOKUP(VALUE(RIGHT(G495,3)),#REF!,5,FALSE),IF(LEFT(G495,5)="IMPER",VLOOKUP(VALUE(RIGHT(G495,3)),#REF!,5,FALSE),IF(LEFT(G495,5)="LABOR",VLOOKUP(VALUE(RIGHT(G495,6)),#REF!,6,FALSE))))))))))))))))</f>
        <v>#REF!</v>
      </c>
      <c r="D495" s="74" t="e">
        <f>ROUND(VLOOKUP(A495,#REF!,8,FALSE),2)</f>
        <v>#REF!</v>
      </c>
      <c r="E495" s="74" t="e">
        <f>IF(LEFT(G495,3)="ARQ",VLOOKUP(VALUE(RIGHT(G495,3)),#REF!,9,FALSE),IF(LEFT(G495,3)="SCI",VLOOKUP(VALUE(RIGHT(G495,3)),#REF!,9,FALSE),IF(LEFT(G495,3)="SCE",VLOOKUP(VALUE(RIGHT(G495,3)),#REF!,9,FALSE),IF(LEFT(G495,3)="EST",VLOOKUP(VALUE(RIGHT(G495,3)),#REF!,9,FALSE),IF(LEFT(G495,3)="HID",VLOOKUP(VALUE(RIGHT(G495,3)),#REF!,9,FALSE),IF(LEFT(G495,3)="INC",VLOOKUP(VALUE(RIGHT(G495,3)),#REF!,9,FALSE),IF(LEFT(G495,3)="ELE",VLOOKUP(VALUE(RIGHT(G495,3)),#REF!,9,FALSE),IF(LEFT(G495,3)="CAB",VLOOKUP(VALUE(RIGHT(G495,3)),'ADM-COMP'!B:J,9,FALSE),IF(LEFT(G495,3)="SEG",VLOOKUP(VALUE(RIGHT(G495,3)),#REF!,9,FALSE),IF(LEFT(G495,3)="CLI",VLOOKUP(VALUE(RIGHT(G495,3)),#REF!,9,FALSE),IF(LEFT(G495,4)="IMPL",VLOOKUP(VALUE(RIGHT(G495,3)),#REF!,9,FALSE),IF(LEFT(G495,4)="SPDA",VLOOKUP(VALUE(RIGHT(G495,3)),'SPDA-COMP'!B:J,9,FALSE),IF(LEFT(G495,4)="SDAI",VLOOKUP(VALUE(RIGHT(G495,3)),#REF!,9,FALSE),IF(LEFT(G495,5)="IMPER",VLOOKUP(VALUE(RIGHT(G495,3)),#REF!,9,FALSE),IF(LEFT(G495,5)="LABOR",VLOOKUP(VALUE(RIGHT(G495,6)),#REF!,4,FALSE))))))))))))))))</f>
        <v>#REF!</v>
      </c>
      <c r="F495" s="31" t="e">
        <f t="shared" si="7"/>
        <v>#REF!</v>
      </c>
      <c r="G495" s="84" t="s">
        <v>663</v>
      </c>
      <c r="H495" s="61" t="s">
        <v>1298</v>
      </c>
    </row>
    <row r="496" spans="1:9" s="62" customFormat="1">
      <c r="A496" s="37" t="s">
        <v>343</v>
      </c>
      <c r="B496" s="29" t="e">
        <f>IF(LEFT(G496,3)="ARQ",VLOOKUP(VALUE(RIGHT(G496,3)),#REF!,4,FALSE),IF(LEFT(G496,3)="SCI",VLOOKUP(VALUE(RIGHT(G496,3)),#REF!,4,FALSE),IF(LEFT(G496,3)="SCE",VLOOKUP(VALUE(RIGHT(G496,3)),#REF!,4,FALSE),IF(LEFT(G496,3)="EST",VLOOKUP(VALUE(RIGHT(G496,3)),#REF!,4,FALSE),IF(LEFT(G496,3)="HID",VLOOKUP(VALUE(RIGHT(G496,3)),#REF!,4,FALSE),IF(LEFT(G496,3)="INC",VLOOKUP(VALUE(RIGHT(G496,3)),#REF!,4,FALSE),IF(LEFT(G496,3)="ELE",VLOOKUP(VALUE(RIGHT(G496,3)),#REF!,4,FALSE),IF(LEFT(G496,3)="CAB",VLOOKUP(VALUE(RIGHT(G496,3)),'ADM-COMP'!B:J,4,FALSE),IF(LEFT(G496,3)="SEG",VLOOKUP(VALUE(RIGHT(G496,3)),#REF!,4,FALSE),IF(LEFT(G496,3)="CLI",VLOOKUP(VALUE(RIGHT(G496,3)),#REF!,4,FALSE),IF(LEFT(G496,4)="IMPL",VLOOKUP(VALUE(RIGHT(G496,3)),#REF!,4,FALSE),IF(LEFT(G496,4)="SPDA",VLOOKUP(VALUE(RIGHT(G496,3)),'SPDA-COMP'!B:J,4,FALSE),IF(LEFT(G496,4)="SDAI",VLOOKUP(VALUE(RIGHT(G496,3)),#REF!,4,FALSE),IF(LEFT(G496,5)="IMPER",VLOOKUP(VALUE(RIGHT(G496,3)),#REF!,4,FALSE),IF(LEFT(G496,5)="LABOR",VLOOKUP(VALUE(RIGHT(G496,6)),#REF!,5,FALSE))))))))))))))))</f>
        <v>#REF!</v>
      </c>
      <c r="C496" s="30" t="e">
        <f>IF(LEFT(G496,3)="ARQ",VLOOKUP(VALUE(RIGHT(G496,3)),#REF!,5,FALSE),IF(LEFT(G496,3)="SCI",VLOOKUP(VALUE(RIGHT(G496,3)),#REF!,5,FALSE),IF(LEFT(G496,3)="SCE",VLOOKUP(VALUE(RIGHT(G496,3)),#REF!,5,FALSE),IF(LEFT(G496,3)="EST",VLOOKUP(VALUE(RIGHT(G496,3)),#REF!,5,FALSE),IF(LEFT(G496,3)="HID",VLOOKUP(VALUE(RIGHT(G496,3)),#REF!,5,FALSE),IF(LEFT(G496,3)="INC",VLOOKUP(VALUE(RIGHT(G496,3)),#REF!,5,FALSE),IF(LEFT(G496,3)="ELE",VLOOKUP(VALUE(RIGHT(G496,3)),#REF!,5,FALSE),IF(LEFT(G496,3)="CAB",VLOOKUP(VALUE(RIGHT(G496,3)),'ADM-COMP'!B:J,5,FALSE),IF(LEFT(G496,3)="SEG",VLOOKUP(VALUE(RIGHT(G496,3)),#REF!,5,FALSE),IF(LEFT(G496,3)="CLI",VLOOKUP(VALUE(RIGHT(G496,3)),#REF!,5,FALSE),IF(LEFT(G496,4)="IMPL",VLOOKUP(VALUE(RIGHT(G496,3)),#REF!,5,FALSE),IF(LEFT(G496,4)="SPDA",VLOOKUP(VALUE(RIGHT(G496,3)),'SPDA-COMP'!B:J,5,FALSE),IF(LEFT(G496,4)="SDAI",VLOOKUP(VALUE(RIGHT(G496,3)),#REF!,5,FALSE),IF(LEFT(G496,5)="IMPER",VLOOKUP(VALUE(RIGHT(G496,3)),#REF!,5,FALSE),IF(LEFT(G496,5)="LABOR",VLOOKUP(VALUE(RIGHT(G496,6)),#REF!,6,FALSE))))))))))))))))</f>
        <v>#REF!</v>
      </c>
      <c r="D496" s="74" t="e">
        <f>ROUND(VLOOKUP(A496,#REF!,8,FALSE),2)</f>
        <v>#REF!</v>
      </c>
      <c r="E496" s="74" t="e">
        <f>IF(LEFT(G496,3)="ARQ",VLOOKUP(VALUE(RIGHT(G496,3)),#REF!,9,FALSE),IF(LEFT(G496,3)="SCI",VLOOKUP(VALUE(RIGHT(G496,3)),#REF!,9,FALSE),IF(LEFT(G496,3)="SCE",VLOOKUP(VALUE(RIGHT(G496,3)),#REF!,9,FALSE),IF(LEFT(G496,3)="EST",VLOOKUP(VALUE(RIGHT(G496,3)),#REF!,9,FALSE),IF(LEFT(G496,3)="HID",VLOOKUP(VALUE(RIGHT(G496,3)),#REF!,9,FALSE),IF(LEFT(G496,3)="INC",VLOOKUP(VALUE(RIGHT(G496,3)),#REF!,9,FALSE),IF(LEFT(G496,3)="ELE",VLOOKUP(VALUE(RIGHT(G496,3)),#REF!,9,FALSE),IF(LEFT(G496,3)="CAB",VLOOKUP(VALUE(RIGHT(G496,3)),'ADM-COMP'!B:J,9,FALSE),IF(LEFT(G496,3)="SEG",VLOOKUP(VALUE(RIGHT(G496,3)),#REF!,9,FALSE),IF(LEFT(G496,3)="CLI",VLOOKUP(VALUE(RIGHT(G496,3)),#REF!,9,FALSE),IF(LEFT(G496,4)="IMPL",VLOOKUP(VALUE(RIGHT(G496,3)),#REF!,9,FALSE),IF(LEFT(G496,4)="SPDA",VLOOKUP(VALUE(RIGHT(G496,3)),'SPDA-COMP'!B:J,9,FALSE),IF(LEFT(G496,4)="SDAI",VLOOKUP(VALUE(RIGHT(G496,3)),#REF!,9,FALSE),IF(LEFT(G496,5)="IMPER",VLOOKUP(VALUE(RIGHT(G496,3)),#REF!,9,FALSE),IF(LEFT(G496,5)="LABOR",VLOOKUP(VALUE(RIGHT(G496,6)),#REF!,4,FALSE))))))))))))))))</f>
        <v>#REF!</v>
      </c>
      <c r="F496" s="31" t="e">
        <f t="shared" si="7"/>
        <v>#REF!</v>
      </c>
      <c r="G496" s="152" t="s">
        <v>344</v>
      </c>
      <c r="H496" s="61"/>
    </row>
    <row r="497" spans="1:8" s="62" customFormat="1">
      <c r="A497" s="100" t="s">
        <v>685</v>
      </c>
      <c r="B497" s="86" t="e">
        <f>IF(LEFT(G497,3)="ARQ",VLOOKUP(VALUE(RIGHT(G497,3)),#REF!,4,FALSE),IF(LEFT(G497,3)="SCI",VLOOKUP(VALUE(RIGHT(G497,3)),#REF!,4,FALSE),IF(LEFT(G497,3)="SCE",VLOOKUP(VALUE(RIGHT(G497,3)),#REF!,4,FALSE),IF(LEFT(G497,3)="EST",VLOOKUP(VALUE(RIGHT(G497,3)),#REF!,4,FALSE),IF(LEFT(G497,3)="HID",VLOOKUP(VALUE(RIGHT(G497,3)),#REF!,4,FALSE),IF(LEFT(G497,3)="INC",VLOOKUP(VALUE(RIGHT(G497,3)),#REF!,4,FALSE),IF(LEFT(G497,3)="ELE",VLOOKUP(VALUE(RIGHT(G497,3)),#REF!,4,FALSE),IF(LEFT(G497,3)="CAB",VLOOKUP(VALUE(RIGHT(G497,3)),'ADM-COMP'!B:J,4,FALSE),IF(LEFT(G497,3)="SEG",VLOOKUP(VALUE(RIGHT(G497,3)),#REF!,4,FALSE),IF(LEFT(G497,3)="CLI",VLOOKUP(VALUE(RIGHT(G497,3)),#REF!,4,FALSE),IF(LEFT(G497,4)="IMPL",VLOOKUP(VALUE(RIGHT(G497,3)),#REF!,4,FALSE),IF(LEFT(G497,4)="SPDA",VLOOKUP(VALUE(RIGHT(G497,3)),'SPDA-COMP'!B:J,4,FALSE),IF(LEFT(G497,4)="SDAI",VLOOKUP(VALUE(RIGHT(G497,3)),#REF!,4,FALSE),IF(LEFT(G497,5)="IMPER",VLOOKUP(VALUE(RIGHT(G497,3)),#REF!,4,FALSE),IF(LEFT(G497,5)="LABOR",VLOOKUP(VALUE(RIGHT(G497,6)),#REF!,5,FALSE))))))))))))))))</f>
        <v>#REF!</v>
      </c>
      <c r="C497" s="30" t="e">
        <f>IF(LEFT(G497,3)="ARQ",VLOOKUP(VALUE(RIGHT(G497,3)),#REF!,5,FALSE),IF(LEFT(G497,3)="SCI",VLOOKUP(VALUE(RIGHT(G497,3)),#REF!,5,FALSE),IF(LEFT(G497,3)="SCE",VLOOKUP(VALUE(RIGHT(G497,3)),#REF!,5,FALSE),IF(LEFT(G497,3)="EST",VLOOKUP(VALUE(RIGHT(G497,3)),#REF!,5,FALSE),IF(LEFT(G497,3)="HID",VLOOKUP(VALUE(RIGHT(G497,3)),#REF!,5,FALSE),IF(LEFT(G497,3)="INC",VLOOKUP(VALUE(RIGHT(G497,3)),#REF!,5,FALSE),IF(LEFT(G497,3)="ELE",VLOOKUP(VALUE(RIGHT(G497,3)),#REF!,5,FALSE),IF(LEFT(G497,3)="CAB",VLOOKUP(VALUE(RIGHT(G497,3)),'ADM-COMP'!B:J,5,FALSE),IF(LEFT(G497,3)="SEG",VLOOKUP(VALUE(RIGHT(G497,3)),#REF!,5,FALSE),IF(LEFT(G497,3)="CLI",VLOOKUP(VALUE(RIGHT(G497,3)),#REF!,5,FALSE),IF(LEFT(G497,4)="IMPL",VLOOKUP(VALUE(RIGHT(G497,3)),#REF!,5,FALSE),IF(LEFT(G497,4)="SPDA",VLOOKUP(VALUE(RIGHT(G497,3)),'SPDA-COMP'!B:J,5,FALSE),IF(LEFT(G497,4)="SDAI",VLOOKUP(VALUE(RIGHT(G497,3)),#REF!,5,FALSE),IF(LEFT(G497,5)="IMPER",VLOOKUP(VALUE(RIGHT(G497,3)),#REF!,5,FALSE),IF(LEFT(G497,5)="LABOR",VLOOKUP(VALUE(RIGHT(G497,6)),#REF!,6,FALSE))))))))))))))))</f>
        <v>#REF!</v>
      </c>
      <c r="D497" s="74" t="e">
        <f>ROUND(VLOOKUP(A497,#REF!,8,FALSE),2)</f>
        <v>#REF!</v>
      </c>
      <c r="E497" s="74" t="e">
        <f>IF(LEFT(G497,3)="ARQ",VLOOKUP(VALUE(RIGHT(G497,3)),#REF!,9,FALSE),IF(LEFT(G497,3)="SCI",VLOOKUP(VALUE(RIGHT(G497,3)),#REF!,9,FALSE),IF(LEFT(G497,3)="SCE",VLOOKUP(VALUE(RIGHT(G497,3)),#REF!,9,FALSE),IF(LEFT(G497,3)="EST",VLOOKUP(VALUE(RIGHT(G497,3)),#REF!,9,FALSE),IF(LEFT(G497,3)="HID",VLOOKUP(VALUE(RIGHT(G497,3)),#REF!,9,FALSE),IF(LEFT(G497,3)="INC",VLOOKUP(VALUE(RIGHT(G497,3)),#REF!,9,FALSE),IF(LEFT(G497,3)="ELE",VLOOKUP(VALUE(RIGHT(G497,3)),#REF!,9,FALSE),IF(LEFT(G497,3)="CAB",VLOOKUP(VALUE(RIGHT(G497,3)),'ADM-COMP'!B:J,9,FALSE),IF(LEFT(G497,3)="SEG",VLOOKUP(VALUE(RIGHT(G497,3)),#REF!,9,FALSE),IF(LEFT(G497,3)="CLI",VLOOKUP(VALUE(RIGHT(G497,3)),#REF!,9,FALSE),IF(LEFT(G497,4)="IMPL",VLOOKUP(VALUE(RIGHT(G497,3)),#REF!,9,FALSE),IF(LEFT(G497,4)="SPDA",VLOOKUP(VALUE(RIGHT(G497,3)),'SPDA-COMP'!B:J,9,FALSE),IF(LEFT(G497,4)="SDAI",VLOOKUP(VALUE(RIGHT(G497,3)),#REF!,9,FALSE),IF(LEFT(G497,5)="IMPER",VLOOKUP(VALUE(RIGHT(G497,3)),#REF!,9,FALSE),IF(LEFT(G497,5)="LABOR",VLOOKUP(VALUE(RIGHT(G497,6)),#REF!,4,FALSE))))))))))))))))</f>
        <v>#REF!</v>
      </c>
      <c r="F497" s="31" t="e">
        <f t="shared" si="7"/>
        <v>#REF!</v>
      </c>
      <c r="G497" s="152" t="s">
        <v>725</v>
      </c>
      <c r="H497" s="61"/>
    </row>
    <row r="498" spans="1:8" s="62" customFormat="1">
      <c r="A498" s="37" t="s">
        <v>379</v>
      </c>
      <c r="B498" s="29" t="e">
        <f>IF(LEFT(G498,3)="ARQ",VLOOKUP(VALUE(RIGHT(G498,3)),#REF!,4,FALSE),IF(LEFT(G498,3)="SCI",VLOOKUP(VALUE(RIGHT(G498,3)),#REF!,4,FALSE),IF(LEFT(G498,3)="SCE",VLOOKUP(VALUE(RIGHT(G498,3)),#REF!,4,FALSE),IF(LEFT(G498,3)="EST",VLOOKUP(VALUE(RIGHT(G498,3)),#REF!,4,FALSE),IF(LEFT(G498,3)="HID",VLOOKUP(VALUE(RIGHT(G498,3)),#REF!,4,FALSE),IF(LEFT(G498,3)="INC",VLOOKUP(VALUE(RIGHT(G498,3)),#REF!,4,FALSE),IF(LEFT(G498,3)="ELE",VLOOKUP(VALUE(RIGHT(G498,3)),#REF!,4,FALSE),IF(LEFT(G498,3)="CAB",VLOOKUP(VALUE(RIGHT(G498,3)),'ADM-COMP'!B:J,4,FALSE),IF(LEFT(G498,3)="SEG",VLOOKUP(VALUE(RIGHT(G498,3)),#REF!,4,FALSE),IF(LEFT(G498,3)="CLI",VLOOKUP(VALUE(RIGHT(G498,3)),#REF!,4,FALSE),IF(LEFT(G498,4)="IMPL",VLOOKUP(VALUE(RIGHT(G498,3)),#REF!,4,FALSE),IF(LEFT(G498,4)="SPDA",VLOOKUP(VALUE(RIGHT(G498,3)),'SPDA-COMP'!B:J,4,FALSE),IF(LEFT(G498,4)="SDAI",VLOOKUP(VALUE(RIGHT(G498,3)),#REF!,4,FALSE),IF(LEFT(G498,5)="IMPER",VLOOKUP(VALUE(RIGHT(G498,3)),#REF!,4,FALSE),IF(LEFT(G498,5)="LABOR",VLOOKUP(VALUE(RIGHT(G498,6)),#REF!,5,FALSE))))))))))))))))</f>
        <v>#REF!</v>
      </c>
      <c r="C498" s="30" t="e">
        <f>IF(LEFT(G498,3)="ARQ",VLOOKUP(VALUE(RIGHT(G498,3)),#REF!,5,FALSE),IF(LEFT(G498,3)="INS",VLOOKUP(VALUE(RIGHT(G498,3)),#REF!,5,FALSE),IF(LEFT(G498,3)="SCE",VLOOKUP(VALUE(RIGHT(G498,3)),#REF!,5,FALSE),IF(LEFT(G498,3)="EST",VLOOKUP(VALUE(RIGHT(G498,3)),#REF!,5,FALSE),IF(LEFT(G498,3)="HID",VLOOKUP(VALUE(RIGHT(G498,3)),#REF!,5,FALSE),IF(LEFT(G498,3)="INC",VLOOKUP(VALUE(RIGHT(G498,3)),#REF!,5,FALSE),IF(LEFT(G498,3)="ELE",VLOOKUP(VALUE(RIGHT(G498,3)),#REF!,5,FALSE),IF(LEFT(G498,3)="CAB",VLOOKUP(VALUE(RIGHT(G498,3)),'ADM-COMP'!B:J,5,FALSE),IF(LEFT(G498,3)="SEG",VLOOKUP(VALUE(RIGHT(G498,3)),#REF!,5,FALSE),IF(LEFT(G498,3)="CLI",VLOOKUP(VALUE(RIGHT(G498,3)),#REF!,5,FALSE),IF(LEFT(G498,4)="IMPL",VLOOKUP(VALUE(RIGHT(G498,3)),#REF!,5,FALSE),IF(LEFT(G498,4)="SPDA",VLOOKUP(VALUE(RIGHT(G498,3)),'SPDA-COMP'!B:J,5,FALSE),IF(LEFT(G498,4)="SDAI",VLOOKUP(VALUE(RIGHT(G498,3)),#REF!,5,FALSE),IF(LEFT(G498,5)="IMPER",VLOOKUP(VALUE(RIGHT(G498,3)),#REF!,5,FALSE),IF(LEFT(G498,5)="LABOR",VLOOKUP(VALUE(RIGHT(G498,6)),#REF!,6,FALSE))))))))))))))))</f>
        <v>#REF!</v>
      </c>
      <c r="D498" s="74" t="e">
        <f>ROUND(VLOOKUP(A498,#REF!,8,FALSE),2)</f>
        <v>#REF!</v>
      </c>
      <c r="E498" s="74" t="e">
        <f>IF(LEFT(G498,3)="ARQ",VLOOKUP(VALUE(RIGHT(G498,3)),#REF!,9,FALSE),IF(LEFT(G498,3)="INS",VLOOKUP(VALUE(RIGHT(G498,3)),#REF!,9,FALSE),IF(LEFT(G498,3)="SCE",VLOOKUP(VALUE(RIGHT(G498,3)),#REF!,9,FALSE),IF(LEFT(G498,3)="EST",VLOOKUP(VALUE(RIGHT(G498,3)),#REF!,9,FALSE),IF(LEFT(G498,3)="HID",VLOOKUP(VALUE(RIGHT(G498,3)),#REF!,9,FALSE),IF(LEFT(G498,3)="INC",VLOOKUP(VALUE(RIGHT(G498,3)),#REF!,9,FALSE),IF(LEFT(G498,3)="ELE",VLOOKUP(VALUE(RIGHT(G498,3)),#REF!,9,FALSE),IF(LEFT(G498,3)="CAB",VLOOKUP(VALUE(RIGHT(G498,3)),'ADM-COMP'!B:J,9,FALSE),IF(LEFT(G498,3)="SEG",VLOOKUP(VALUE(RIGHT(G498,3)),#REF!,9,FALSE),IF(LEFT(G498,3)="CLI",VLOOKUP(VALUE(RIGHT(G498,3)),#REF!,9,FALSE),IF(LEFT(G498,4)="IMPL",VLOOKUP(VALUE(RIGHT(G498,3)),#REF!,9,FALSE),IF(LEFT(G498,4)="SPDA",VLOOKUP(VALUE(RIGHT(G498,3)),'SPDA-COMP'!B:J,9,FALSE),IF(LEFT(G498,4)="SDAI",VLOOKUP(VALUE(RIGHT(G498,3)),#REF!,9,FALSE),IF(LEFT(G498,5)="IMPER",VLOOKUP(VALUE(RIGHT(G498,3)),#REF!,9,FALSE),IF(LEFT(G498,5)="LABOR",VLOOKUP(VALUE(RIGHT(G498,6)),#REF!,4,FALSE))))))))))))))))</f>
        <v>#REF!</v>
      </c>
      <c r="F498" s="31" t="e">
        <f t="shared" si="7"/>
        <v>#REF!</v>
      </c>
      <c r="G498" s="152" t="s">
        <v>466</v>
      </c>
      <c r="H498" s="61"/>
    </row>
    <row r="499" spans="1:8" s="62" customFormat="1">
      <c r="A499" s="100" t="s">
        <v>688</v>
      </c>
      <c r="B499" s="86" t="e">
        <f>IF(LEFT(G499,3)="ARQ",VLOOKUP(VALUE(RIGHT(G499,3)),#REF!,4,FALSE),IF(LEFT(G499,3)="SCI",VLOOKUP(VALUE(RIGHT(G499,3)),#REF!,4,FALSE),IF(LEFT(G499,3)="SCE",VLOOKUP(VALUE(RIGHT(G499,3)),#REF!,4,FALSE),IF(LEFT(G499,3)="EST",VLOOKUP(VALUE(RIGHT(G499,3)),#REF!,4,FALSE),IF(LEFT(G499,3)="HID",VLOOKUP(VALUE(RIGHT(G499,3)),#REF!,4,FALSE),IF(LEFT(G499,3)="INC",VLOOKUP(VALUE(RIGHT(G499,3)),#REF!,4,FALSE),IF(LEFT(G499,3)="ELE",VLOOKUP(VALUE(RIGHT(G499,3)),#REF!,4,FALSE),IF(LEFT(G499,3)="CAB",VLOOKUP(VALUE(RIGHT(G499,3)),'ADM-COMP'!B:J,4,FALSE),IF(LEFT(G499,3)="SEG",VLOOKUP(VALUE(RIGHT(G499,3)),#REF!,4,FALSE),IF(LEFT(G499,3)="CLI",VLOOKUP(VALUE(RIGHT(G499,3)),#REF!,4,FALSE),IF(LEFT(G499,4)="IMPL",VLOOKUP(VALUE(RIGHT(G499,3)),#REF!,4,FALSE),IF(LEFT(G499,4)="SPDA",VLOOKUP(VALUE(RIGHT(G499,3)),'SPDA-COMP'!B:J,4,FALSE),IF(LEFT(G499,4)="SDAI",VLOOKUP(VALUE(RIGHT(G499,3)),#REF!,4,FALSE),IF(LEFT(G499,5)="IMPER",VLOOKUP(VALUE(RIGHT(G499,3)),#REF!,4,FALSE),IF(LEFT(G499,5)="LABOR",VLOOKUP(VALUE(RIGHT(G499,6)),#REF!,5,FALSE))))))))))))))))</f>
        <v>#REF!</v>
      </c>
      <c r="C499" s="30" t="e">
        <f>IF(LEFT(G499,3)="ARQ",VLOOKUP(VALUE(RIGHT(G499,3)),#REF!,5,FALSE),IF(LEFT(G499,3)="SCI",VLOOKUP(VALUE(RIGHT(G499,3)),#REF!,5,FALSE),IF(LEFT(G499,3)="SCE",VLOOKUP(VALUE(RIGHT(G499,3)),#REF!,5,FALSE),IF(LEFT(G499,3)="EST",VLOOKUP(VALUE(RIGHT(G499,3)),#REF!,5,FALSE),IF(LEFT(G499,3)="HID",VLOOKUP(VALUE(RIGHT(G499,3)),#REF!,5,FALSE),IF(LEFT(G499,3)="INC",VLOOKUP(VALUE(RIGHT(G499,3)),#REF!,5,FALSE),IF(LEFT(G499,3)="ELE",VLOOKUP(VALUE(RIGHT(G499,3)),#REF!,5,FALSE),IF(LEFT(G499,3)="CAB",VLOOKUP(VALUE(RIGHT(G499,3)),'ADM-COMP'!B:J,5,FALSE),IF(LEFT(G499,3)="SEG",VLOOKUP(VALUE(RIGHT(G499,3)),#REF!,5,FALSE),IF(LEFT(G499,3)="CLI",VLOOKUP(VALUE(RIGHT(G499,3)),#REF!,5,FALSE),IF(LEFT(G499,4)="IMPL",VLOOKUP(VALUE(RIGHT(G499,3)),#REF!,5,FALSE),IF(LEFT(G499,4)="SPDA",VLOOKUP(VALUE(RIGHT(G499,3)),'SPDA-COMP'!B:J,5,FALSE),IF(LEFT(G499,4)="SDAI",VLOOKUP(VALUE(RIGHT(G499,3)),#REF!,5,FALSE),IF(LEFT(G499,5)="IMPER",VLOOKUP(VALUE(RIGHT(G499,3)),#REF!,5,FALSE),IF(LEFT(G499,5)="LABOR",VLOOKUP(VALUE(RIGHT(G499,6)),#REF!,6,FALSE))))))))))))))))</f>
        <v>#REF!</v>
      </c>
      <c r="D499" s="74" t="e">
        <f>ROUND(VLOOKUP(A499,#REF!,8,FALSE),2)</f>
        <v>#REF!</v>
      </c>
      <c r="E499" s="74" t="e">
        <f>IF(LEFT(G499,3)="ARQ",VLOOKUP(VALUE(RIGHT(G499,3)),#REF!,9,FALSE),IF(LEFT(G499,3)="SCI",VLOOKUP(VALUE(RIGHT(G499,3)),#REF!,9,FALSE),IF(LEFT(G499,3)="SCE",VLOOKUP(VALUE(RIGHT(G499,3)),#REF!,9,FALSE),IF(LEFT(G499,3)="EST",VLOOKUP(VALUE(RIGHT(G499,3)),#REF!,9,FALSE),IF(LEFT(G499,3)="HID",VLOOKUP(VALUE(RIGHT(G499,3)),#REF!,9,FALSE),IF(LEFT(G499,3)="INC",VLOOKUP(VALUE(RIGHT(G499,3)),#REF!,9,FALSE),IF(LEFT(G499,3)="ELE",VLOOKUP(VALUE(RIGHT(G499,3)),#REF!,9,FALSE),IF(LEFT(G499,3)="CAB",VLOOKUP(VALUE(RIGHT(G499,3)),'ADM-COMP'!B:J,9,FALSE),IF(LEFT(G499,3)="SEG",VLOOKUP(VALUE(RIGHT(G499,3)),#REF!,9,FALSE),IF(LEFT(G499,3)="CLI",VLOOKUP(VALUE(RIGHT(G499,3)),#REF!,9,FALSE),IF(LEFT(G499,4)="IMPL",VLOOKUP(VALUE(RIGHT(G499,3)),#REF!,9,FALSE),IF(LEFT(G499,4)="SPDA",VLOOKUP(VALUE(RIGHT(G499,3)),'SPDA-COMP'!B:J,9,FALSE),IF(LEFT(G499,4)="SDAI",VLOOKUP(VALUE(RIGHT(G499,3)),#REF!,9,FALSE),IF(LEFT(G499,5)="IMPER",VLOOKUP(VALUE(RIGHT(G499,3)),#REF!,9,FALSE),IF(LEFT(G499,5)="LABOR",VLOOKUP(VALUE(RIGHT(G499,6)),#REF!,4,FALSE))))))))))))))))</f>
        <v>#REF!</v>
      </c>
      <c r="F499" s="31" t="e">
        <f t="shared" si="7"/>
        <v>#REF!</v>
      </c>
      <c r="G499" s="152" t="s">
        <v>728</v>
      </c>
      <c r="H499" s="61"/>
    </row>
    <row r="500" spans="1:8" s="62" customFormat="1">
      <c r="A500" s="83" t="s">
        <v>571</v>
      </c>
      <c r="B500" s="29" t="e">
        <f>IF(LEFT(G500,3)="ARQ",VLOOKUP(VALUE(RIGHT(G500,3)),#REF!,4,FALSE),IF(LEFT(G500,3)="SCI",VLOOKUP(VALUE(RIGHT(G500,3)),#REF!,4,FALSE),IF(LEFT(G500,3)="SCE",VLOOKUP(VALUE(RIGHT(G500,3)),#REF!,4,FALSE),IF(LEFT(G500,3)="EST",VLOOKUP(VALUE(RIGHT(G500,3)),#REF!,4,FALSE),IF(LEFT(G500,3)="HID",VLOOKUP(VALUE(RIGHT(G500,3)),#REF!,4,FALSE),IF(LEFT(G500,3)="INC",VLOOKUP(VALUE(RIGHT(G500,3)),#REF!,4,FALSE),IF(LEFT(G500,3)="ELE",VLOOKUP(VALUE(RIGHT(G500,3)),#REF!,4,FALSE),IF(LEFT(G500,3)="CAB",VLOOKUP(VALUE(RIGHT(G500,3)),'ADM-COMP'!B:J,4,FALSE),IF(LEFT(G500,3)="SEG",VLOOKUP(VALUE(RIGHT(G500,3)),#REF!,4,FALSE),IF(LEFT(G500,3)="CLI",VLOOKUP(VALUE(RIGHT(G500,3)),#REF!,4,FALSE),IF(LEFT(G500,4)="IMPL",VLOOKUP(VALUE(RIGHT(G500,3)),#REF!,4,FALSE),IF(LEFT(G500,4)="SPDA",VLOOKUP(VALUE(RIGHT(G500,3)),'SPDA-COMP'!B:J,4,FALSE),IF(LEFT(G500,4)="SDAI",VLOOKUP(VALUE(RIGHT(G500,3)),#REF!,4,FALSE),IF(LEFT(G500,5)="IMPER",VLOOKUP(VALUE(RIGHT(G500,3)),#REF!,4,FALSE),IF(LEFT(G500,5)="LABOR",VLOOKUP(VALUE(RIGHT(G500,6)),#REF!,5,FALSE))))))))))))))))</f>
        <v>#REF!</v>
      </c>
      <c r="C500" s="30" t="e">
        <f>IF(LEFT(G500,3)="ARQ",VLOOKUP(VALUE(RIGHT(G500,3)),#REF!,5,FALSE),IF(LEFT(G500,3)="SCI",VLOOKUP(VALUE(RIGHT(G500,3)),#REF!,5,FALSE),IF(LEFT(G500,3)="SCE",VLOOKUP(VALUE(RIGHT(G500,3)),#REF!,5,FALSE),IF(LEFT(G500,3)="EST",VLOOKUP(VALUE(RIGHT(G500,3)),#REF!,5,FALSE),IF(LEFT(G500,3)="HID",VLOOKUP(VALUE(RIGHT(G500,3)),#REF!,5,FALSE),IF(LEFT(G500,3)="INC",VLOOKUP(VALUE(RIGHT(G500,3)),#REF!,5,FALSE),IF(LEFT(G500,3)="ELE",VLOOKUP(VALUE(RIGHT(G500,3)),#REF!,5,FALSE),IF(LEFT(G500,3)="CAB",VLOOKUP(VALUE(RIGHT(G500,3)),'ADM-COMP'!B:J,5,FALSE),IF(LEFT(G500,3)="SEG",VLOOKUP(VALUE(RIGHT(G500,3)),#REF!,5,FALSE),IF(LEFT(G500,3)="CLI",VLOOKUP(VALUE(RIGHT(G500,3)),#REF!,5,FALSE),IF(LEFT(G500,4)="IMPL",VLOOKUP(VALUE(RIGHT(G500,3)),#REF!,5,FALSE),IF(LEFT(G500,4)="SPDA",VLOOKUP(VALUE(RIGHT(G500,3)),'SPDA-COMP'!B:J,5,FALSE),IF(LEFT(G500,4)="SDAI",VLOOKUP(VALUE(RIGHT(G500,3)),#REF!,5,FALSE),IF(LEFT(G500,5)="IMPER",VLOOKUP(VALUE(RIGHT(G500,3)),#REF!,5,FALSE),IF(LEFT(G500,5)="LABOR",VLOOKUP(VALUE(RIGHT(G500,6)),#REF!,6,FALSE))))))))))))))))</f>
        <v>#REF!</v>
      </c>
      <c r="D500" s="74" t="e">
        <f>ROUND(VLOOKUP(A500,#REF!,8,FALSE),2)</f>
        <v>#REF!</v>
      </c>
      <c r="E500" s="74" t="e">
        <f>IF(LEFT(G500,3)="ARQ",VLOOKUP(VALUE(RIGHT(G500,3)),#REF!,9,FALSE),IF(LEFT(G500,3)="SCI",VLOOKUP(VALUE(RIGHT(G500,3)),#REF!,9,FALSE),IF(LEFT(G500,3)="SCE",VLOOKUP(VALUE(RIGHT(G500,3)),#REF!,9,FALSE),IF(LEFT(G500,3)="EST",VLOOKUP(VALUE(RIGHT(G500,3)),#REF!,9,FALSE),IF(LEFT(G500,3)="HID",VLOOKUP(VALUE(RIGHT(G500,3)),#REF!,9,FALSE),IF(LEFT(G500,3)="INC",VLOOKUP(VALUE(RIGHT(G500,3)),#REF!,9,FALSE),IF(LEFT(G500,3)="ELE",VLOOKUP(VALUE(RIGHT(G500,3)),#REF!,9,FALSE),IF(LEFT(G500,3)="CAB",VLOOKUP(VALUE(RIGHT(G500,3)),'ADM-COMP'!B:J,9,FALSE),IF(LEFT(G500,3)="SEG",VLOOKUP(VALUE(RIGHT(G500,3)),#REF!,9,FALSE),IF(LEFT(G500,3)="CLI",VLOOKUP(VALUE(RIGHT(G500,3)),#REF!,9,FALSE),IF(LEFT(G500,4)="IMPL",VLOOKUP(VALUE(RIGHT(G500,3)),#REF!,9,FALSE),IF(LEFT(G500,4)="SPDA",VLOOKUP(VALUE(RIGHT(G500,3)),'SPDA-COMP'!B:J,9,FALSE),IF(LEFT(G500,4)="SDAI",VLOOKUP(VALUE(RIGHT(G500,3)),#REF!,9,FALSE),IF(LEFT(G500,5)="IMPER",VLOOKUP(VALUE(RIGHT(G500,3)),#REF!,9,FALSE),IF(LEFT(G500,5)="LABOR",VLOOKUP(VALUE(RIGHT(G500,6)),#REF!,4,FALSE))))))))))))))))</f>
        <v>#REF!</v>
      </c>
      <c r="F500" s="31" t="e">
        <f t="shared" si="7"/>
        <v>#REF!</v>
      </c>
      <c r="G500" s="84" t="s">
        <v>582</v>
      </c>
      <c r="H500" s="61"/>
    </row>
    <row r="501" spans="1:8" s="62" customFormat="1">
      <c r="A501" s="37" t="s">
        <v>352</v>
      </c>
      <c r="B501" s="29" t="e">
        <f>IF(LEFT(G501,3)="ARQ",VLOOKUP(VALUE(RIGHT(G501,3)),#REF!,4,FALSE),IF(LEFT(G501,3)="SCI",VLOOKUP(VALUE(RIGHT(G501,3)),#REF!,4,FALSE),IF(LEFT(G501,3)="SCE",VLOOKUP(VALUE(RIGHT(G501,3)),#REF!,4,FALSE),IF(LEFT(G501,3)="EST",VLOOKUP(VALUE(RIGHT(G501,3)),#REF!,4,FALSE),IF(LEFT(G501,3)="HID",VLOOKUP(VALUE(RIGHT(G501,3)),#REF!,4,FALSE),IF(LEFT(G501,3)="INC",VLOOKUP(VALUE(RIGHT(G501,3)),#REF!,4,FALSE),IF(LEFT(G501,3)="ELE",VLOOKUP(VALUE(RIGHT(G501,3)),#REF!,4,FALSE),IF(LEFT(G501,3)="CAB",VLOOKUP(VALUE(RIGHT(G501,3)),'ADM-COMP'!B:J,4,FALSE),IF(LEFT(G501,3)="SEG",VLOOKUP(VALUE(RIGHT(G501,3)),#REF!,4,FALSE),IF(LEFT(G501,3)="CLI",VLOOKUP(VALUE(RIGHT(G501,3)),#REF!,4,FALSE),IF(LEFT(G501,4)="IMPL",VLOOKUP(VALUE(RIGHT(G501,3)),#REF!,4,FALSE),IF(LEFT(G501,4)="SPDA",VLOOKUP(VALUE(RIGHT(G501,3)),'SPDA-COMP'!B:J,4,FALSE),IF(LEFT(G501,4)="SDAI",VLOOKUP(VALUE(RIGHT(G501,3)),#REF!,4,FALSE),IF(LEFT(G501,5)="IMPER",VLOOKUP(VALUE(RIGHT(G501,3)),#REF!,4,FALSE),IF(LEFT(G501,5)="LABOR",VLOOKUP(VALUE(RIGHT(G501,6)),#REF!,5,FALSE))))))))))))))))</f>
        <v>#REF!</v>
      </c>
      <c r="C501" s="30" t="e">
        <f>IF(LEFT(G501,3)="ARQ",VLOOKUP(VALUE(RIGHT(G501,3)),#REF!,5,FALSE),IF(LEFT(G501,3)="SCI",VLOOKUP(VALUE(RIGHT(G501,3)),#REF!,5,FALSE),IF(LEFT(G501,3)="SCE",VLOOKUP(VALUE(RIGHT(G501,3)),#REF!,5,FALSE),IF(LEFT(G501,3)="EST",VLOOKUP(VALUE(RIGHT(G501,3)),#REF!,5,FALSE),IF(LEFT(G501,3)="HID",VLOOKUP(VALUE(RIGHT(G501,3)),#REF!,5,FALSE),IF(LEFT(G501,3)="INC",VLOOKUP(VALUE(RIGHT(G501,3)),#REF!,5,FALSE),IF(LEFT(G501,3)="ELE",VLOOKUP(VALUE(RIGHT(G501,3)),#REF!,5,FALSE),IF(LEFT(G501,3)="CAB",VLOOKUP(VALUE(RIGHT(G501,3)),'ADM-COMP'!B:J,5,FALSE),IF(LEFT(G501,3)="SEG",VLOOKUP(VALUE(RIGHT(G501,3)),#REF!,5,FALSE),IF(LEFT(G501,3)="CLI",VLOOKUP(VALUE(RIGHT(G501,3)),#REF!,5,FALSE),IF(LEFT(G501,4)="IMPL",VLOOKUP(VALUE(RIGHT(G501,3)),#REF!,5,FALSE),IF(LEFT(G501,4)="SPDA",VLOOKUP(VALUE(RIGHT(G501,3)),'SPDA-COMP'!B:J,5,FALSE),IF(LEFT(G501,4)="SDAI",VLOOKUP(VALUE(RIGHT(G501,3)),#REF!,5,FALSE),IF(LEFT(G501,5)="IMPER",VLOOKUP(VALUE(RIGHT(G501,3)),#REF!,5,FALSE),IF(LEFT(G501,5)="LABOR",VLOOKUP(VALUE(RIGHT(G501,6)),#REF!,6,FALSE))))))))))))))))</f>
        <v>#REF!</v>
      </c>
      <c r="D501" s="74" t="e">
        <f>ROUND(VLOOKUP(A501,#REF!,8,FALSE),2)</f>
        <v>#REF!</v>
      </c>
      <c r="E501" s="74" t="e">
        <f>IF(LEFT(G501,3)="ARQ",VLOOKUP(VALUE(RIGHT(G501,3)),#REF!,9,FALSE),IF(LEFT(G501,3)="SCI",VLOOKUP(VALUE(RIGHT(G501,3)),#REF!,9,FALSE),IF(LEFT(G501,3)="SCE",VLOOKUP(VALUE(RIGHT(G501,3)),#REF!,9,FALSE),IF(LEFT(G501,3)="EST",VLOOKUP(VALUE(RIGHT(G501,3)),#REF!,9,FALSE),IF(LEFT(G501,3)="HID",VLOOKUP(VALUE(RIGHT(G501,3)),#REF!,9,FALSE),IF(LEFT(G501,3)="INC",VLOOKUP(VALUE(RIGHT(G501,3)),#REF!,9,FALSE),IF(LEFT(G501,3)="ELE",VLOOKUP(VALUE(RIGHT(G501,3)),#REF!,9,FALSE),IF(LEFT(G501,3)="CAB",VLOOKUP(VALUE(RIGHT(G501,3)),'ADM-COMP'!B:J,9,FALSE),IF(LEFT(G501,3)="SEG",VLOOKUP(VALUE(RIGHT(G501,3)),#REF!,9,FALSE),IF(LEFT(G501,3)="CLI",VLOOKUP(VALUE(RIGHT(G501,3)),#REF!,9,FALSE),IF(LEFT(G501,4)="IMPL",VLOOKUP(VALUE(RIGHT(G501,3)),#REF!,9,FALSE),IF(LEFT(G501,4)="SPDA",VLOOKUP(VALUE(RIGHT(G501,3)),'SPDA-COMP'!B:J,9,FALSE),IF(LEFT(G501,4)="SDAI",VLOOKUP(VALUE(RIGHT(G501,3)),#REF!,9,FALSE),IF(LEFT(G501,5)="IMPER",VLOOKUP(VALUE(RIGHT(G501,3)),#REF!,9,FALSE),IF(LEFT(G501,5)="LABOR",VLOOKUP(VALUE(RIGHT(G501,6)),#REF!,4,FALSE))))))))))))))))</f>
        <v>#REF!</v>
      </c>
      <c r="F501" s="31" t="e">
        <f t="shared" si="7"/>
        <v>#REF!</v>
      </c>
      <c r="G501" s="152" t="s">
        <v>454</v>
      </c>
      <c r="H501" s="61"/>
    </row>
    <row r="502" spans="1:8" s="62" customFormat="1">
      <c r="A502" s="85" t="s">
        <v>928</v>
      </c>
      <c r="B502" s="29" t="e">
        <f>IF(LEFT(G502,3)="ARQ",VLOOKUP(VALUE(RIGHT(G502,3)),#REF!,4,FALSE),IF(LEFT(G502,3)="SCI",VLOOKUP(VALUE(RIGHT(G502,3)),#REF!,4,FALSE),IF(LEFT(G502,3)="SCE",VLOOKUP(VALUE(RIGHT(G502,3)),#REF!,4,FALSE),IF(LEFT(G502,3)="EST",VLOOKUP(VALUE(RIGHT(G502,3)),#REF!,4,FALSE),IF(LEFT(G502,3)="HID",VLOOKUP(VALUE(RIGHT(G502,3)),#REF!,4,FALSE),IF(LEFT(G502,3)="INC",VLOOKUP(VALUE(RIGHT(G502,3)),#REF!,4,FALSE),IF(LEFT(G502,3)="ELE",VLOOKUP(VALUE(RIGHT(G502,3)),#REF!,4,FALSE),IF(LEFT(G502,3)="CAB",VLOOKUP(VALUE(RIGHT(G502,3)),'ADM-COMP'!B:J,4,FALSE),IF(LEFT(G502,3)="SEG",VLOOKUP(VALUE(RIGHT(G502,3)),#REF!,4,FALSE),IF(LEFT(G502,3)="CLI",VLOOKUP(VALUE(RIGHT(G502,3)),#REF!,4,FALSE),IF(LEFT(G502,4)="IMPL",VLOOKUP(VALUE(RIGHT(G502,3)),#REF!,4,FALSE),IF(LEFT(G502,4)="SPDA",VLOOKUP(VALUE(RIGHT(G502,3)),'SPDA-COMP'!B:J,4,FALSE),IF(LEFT(G502,4)="SDAI",VLOOKUP(VALUE(RIGHT(G502,3)),#REF!,4,FALSE),IF(LEFT(G502,5)="IMPER",VLOOKUP(VALUE(RIGHT(G502,3)),#REF!,4,FALSE),IF(LEFT(G502,5)="LABOR",VLOOKUP(VALUE(RIGHT(G502,6)),#REF!,5,FALSE))))))))))))))))</f>
        <v>#REF!</v>
      </c>
      <c r="C502" s="30" t="e">
        <f>IF(LEFT(G502,3)="ARQ",VLOOKUP(VALUE(RIGHT(G502,3)),#REF!,5,FALSE),IF(LEFT(G502,3)="SCI",VLOOKUP(VALUE(RIGHT(G502,3)),#REF!,5,FALSE),IF(LEFT(G502,3)="SCE",VLOOKUP(VALUE(RIGHT(G502,3)),#REF!,5,FALSE),IF(LEFT(G502,3)="EST",VLOOKUP(VALUE(RIGHT(G502,3)),#REF!,5,FALSE),IF(LEFT(G502,3)="HID",VLOOKUP(VALUE(RIGHT(G502,3)),#REF!,5,FALSE),IF(LEFT(G502,3)="INC",VLOOKUP(VALUE(RIGHT(G502,3)),#REF!,5,FALSE),IF(LEFT(G502,3)="ELE",VLOOKUP(VALUE(RIGHT(G502,3)),#REF!,5,FALSE),IF(LEFT(G502,3)="CAB",VLOOKUP(VALUE(RIGHT(G502,3)),'ADM-COMP'!B:J,5,FALSE),IF(LEFT(G502,3)="SEG",VLOOKUP(VALUE(RIGHT(G502,3)),#REF!,5,FALSE),IF(LEFT(G502,3)="CLI",VLOOKUP(VALUE(RIGHT(G502,3)),#REF!,5,FALSE),IF(LEFT(G502,4)="IMPL",VLOOKUP(VALUE(RIGHT(G502,3)),#REF!,5,FALSE),IF(LEFT(G502,4)="SPDA",VLOOKUP(VALUE(RIGHT(G502,3)),'SPDA-COMP'!B:J,5,FALSE),IF(LEFT(G502,4)="SDAI",VLOOKUP(VALUE(RIGHT(G502,3)),#REF!,5,FALSE),IF(LEFT(G502,5)="IMPER",VLOOKUP(VALUE(RIGHT(G502,3)),#REF!,5,FALSE),IF(LEFT(G502,5)="LABOR",VLOOKUP(VALUE(RIGHT(G502,6)),#REF!,6,FALSE))))))))))))))))</f>
        <v>#REF!</v>
      </c>
      <c r="D502" s="74" t="e">
        <f>ROUND(VLOOKUP(A502,#REF!,8,FALSE),2)</f>
        <v>#REF!</v>
      </c>
      <c r="E502" s="74" t="e">
        <f>IF(LEFT(G502,3)="ARQ",VLOOKUP(VALUE(RIGHT(G502,3)),#REF!,9,FALSE),IF(LEFT(G502,3)="SCI",VLOOKUP(VALUE(RIGHT(G502,3)),#REF!,9,FALSE),IF(LEFT(G502,3)="SCE",VLOOKUP(VALUE(RIGHT(G502,3)),#REF!,9,FALSE),IF(LEFT(G502,3)="EST",VLOOKUP(VALUE(RIGHT(G502,3)),#REF!,9,FALSE),IF(LEFT(G502,3)="HID",VLOOKUP(VALUE(RIGHT(G502,3)),#REF!,9,FALSE),IF(LEFT(G502,3)="INC",VLOOKUP(VALUE(RIGHT(G502,3)),#REF!,9,FALSE),IF(LEFT(G502,3)="ELE",VLOOKUP(VALUE(RIGHT(G502,3)),#REF!,9,FALSE),IF(LEFT(G502,3)="CAB",VLOOKUP(VALUE(RIGHT(G502,3)),'ADM-COMP'!B:J,9,FALSE),IF(LEFT(G502,3)="SEG",VLOOKUP(VALUE(RIGHT(G502,3)),#REF!,9,FALSE),IF(LEFT(G502,3)="CLI",VLOOKUP(VALUE(RIGHT(G502,3)),#REF!,9,FALSE),IF(LEFT(G502,4)="IMPL",VLOOKUP(VALUE(RIGHT(G502,3)),#REF!,9,FALSE),IF(LEFT(G502,4)="SPDA",VLOOKUP(VALUE(RIGHT(G502,3)),'SPDA-COMP'!B:J,9,FALSE),IF(LEFT(G502,4)="SDAI",VLOOKUP(VALUE(RIGHT(G502,3)),#REF!,9,FALSE),IF(LEFT(G502,5)="IMPER",VLOOKUP(VALUE(RIGHT(G502,3)),#REF!,9,FALSE),IF(LEFT(G502,5)="LABOR",VLOOKUP(VALUE(RIGHT(G502,6)),#REF!,4,FALSE))))))))))))))))</f>
        <v>#REF!</v>
      </c>
      <c r="F502" s="31" t="e">
        <f t="shared" si="7"/>
        <v>#REF!</v>
      </c>
      <c r="G502" s="84" t="s">
        <v>996</v>
      </c>
      <c r="H502" s="61"/>
    </row>
    <row r="503" spans="1:8" s="62" customFormat="1" ht="38.25">
      <c r="A503" s="37" t="s">
        <v>284</v>
      </c>
      <c r="B503" s="86" t="e">
        <f>IF(LEFT(G503,3)="ARQ",VLOOKUP(VALUE(RIGHT(G503,3)),#REF!,4,FALSE),IF(LEFT(G503,3)="SCI",VLOOKUP(VALUE(RIGHT(G503,3)),#REF!,4,FALSE),IF(LEFT(G503,3)="TRP",VLOOKUP(VALUE(RIGHT(G503,3)),#REF!,4,FALSE),IF(LEFT(G503,3)="EST",VLOOKUP(VALUE(RIGHT(G503,3)),#REF!,4,FALSE),IF(LEFT(G503,3)="HID",VLOOKUP(VALUE(RIGHT(G503,3)),#REF!,4,FALSE),IF(LEFT(G503,3)="INC",VLOOKUP(VALUE(RIGHT(G503,3)),#REF!,4,FALSE),IF(LEFT(G503,3)="ELE",VLOOKUP(VALUE(RIGHT(G503,3)),#REF!,4,FALSE),IF(LEFT(G503,3)="CAB",VLOOKUP(VALUE(RIGHT(G503,3)),'ADM-COMP'!B:J,4,FALSE),IF(LEFT(G503,3)="SEG",VLOOKUP(VALUE(RIGHT(G503,3)),#REF!,4,FALSE),IF(LEFT(G503,3)="CLI",VLOOKUP(VALUE(RIGHT(G503,3)),#REF!,4,FALSE),IF(LEFT(G503,4)="IMPL",VLOOKUP(VALUE(RIGHT(G503,3)),#REF!,4,FALSE),IF(LEFT(G503,4)="SPDA",VLOOKUP(VALUE(RIGHT(G503,3)),'SPDA-COMP'!B:J,4,FALSE),IF(LEFT(G503,4)="SDAI",VLOOKUP(VALUE(RIGHT(G503,3)),#REF!,4,FALSE),IF(LEFT(G503,5)="IMPER",VLOOKUP(VALUE(RIGHT(G503,3)),#REF!,4,FALSE),IF(LEFT(G503,5)="LABOR",VLOOKUP(VALUE(RIGHT(G503,6)),#REF!,5,FALSE))))))))))))))))</f>
        <v>#REF!</v>
      </c>
      <c r="C503" s="128" t="e">
        <f>IF(LEFT(G503,3)="ARQ",VLOOKUP(VALUE(RIGHT(G503,3)),#REF!,5,FALSE),IF(LEFT(G503,3)="SCI",VLOOKUP(VALUE(RIGHT(G503,3)),#REF!,5,FALSE),IF(LEFT(G503,3)="TRP",VLOOKUP(VALUE(RIGHT(G503,3)),#REF!,5,FALSE),IF(LEFT(G503,3)="EST",VLOOKUP(VALUE(RIGHT(G503,3)),#REF!,5,FALSE),IF(LEFT(G503,3)="HID",VLOOKUP(VALUE(RIGHT(G503,3)),#REF!,5,FALSE),IF(LEFT(G503,3)="INC",VLOOKUP(VALUE(RIGHT(G503,3)),#REF!,5,FALSE),IF(LEFT(G503,3)="ELE",VLOOKUP(VALUE(RIGHT(G503,3)),#REF!,5,FALSE),IF(LEFT(G503,3)="CAB",VLOOKUP(VALUE(RIGHT(G503,3)),'ADM-COMP'!B:J,5,FALSE),IF(LEFT(G503,3)="SEG",VLOOKUP(VALUE(RIGHT(G503,3)),#REF!,5,FALSE),IF(LEFT(G503,3)="CLI",VLOOKUP(VALUE(RIGHT(G503,3)),#REF!,5,FALSE),IF(LEFT(G503,4)="IMPL",VLOOKUP(VALUE(RIGHT(G503,3)),#REF!,5,FALSE),IF(LEFT(G503,4)="SPDA",VLOOKUP(VALUE(RIGHT(G503,3)),'SPDA-COMP'!B:J,5,FALSE),IF(LEFT(G503,4)="SDAI",VLOOKUP(VALUE(RIGHT(G503,3)),#REF!,5,FALSE),IF(LEFT(G503,5)="IMPER",VLOOKUP(VALUE(RIGHT(G503,3)),#REF!,5,FALSE),IF(LEFT(G503,5)="LABOR",VLOOKUP(VALUE(RIGHT(G503,6)),#REF!,6,FALSE))))))))))))))))</f>
        <v>#REF!</v>
      </c>
      <c r="D503" s="74" t="e">
        <f>ROUND(VLOOKUP(A503,#REF!,8,FALSE),2)</f>
        <v>#REF!</v>
      </c>
      <c r="E503" s="75" t="e">
        <f>IF(LEFT(G503,3)="ARQ",VLOOKUP(VALUE(RIGHT(G503,3)),#REF!,9,FALSE),IF(LEFT(G503,3)="SCI",VLOOKUP(VALUE(RIGHT(G503,3)),#REF!,9,FALSE),IF(LEFT(G503,3)="TRP",VLOOKUP(VALUE(RIGHT(G503,3)),#REF!,9,FALSE),IF(LEFT(G503,3)="EST",VLOOKUP(VALUE(RIGHT(G503,3)),#REF!,9,FALSE),IF(LEFT(G503,3)="HID",VLOOKUP(VALUE(RIGHT(G503,3)),#REF!,9,FALSE),IF(LEFT(G503,3)="INC",VLOOKUP(VALUE(RIGHT(G503,3)),#REF!,9,FALSE),IF(LEFT(G503,3)="ELE",VLOOKUP(VALUE(RIGHT(G503,3)),#REF!,9,FALSE),IF(LEFT(G503,3)="CAB",VLOOKUP(VALUE(RIGHT(G503,3)),'ADM-COMP'!B:J,9,FALSE),IF(LEFT(G503,3)="SEG",VLOOKUP(VALUE(RIGHT(G503,3)),#REF!,9,FALSE),IF(LEFT(G503,3)="CLI",VLOOKUP(VALUE(RIGHT(G503,3)),#REF!,9,FALSE),IF(LEFT(G503,4)="IMPL",VLOOKUP(VALUE(RIGHT(G503,3)),#REF!,9,FALSE),IF(LEFT(G503,4)="SPDA",VLOOKUP(VALUE(RIGHT(G503,3)),'SPDA-COMP'!B:J,9,FALSE),IF(LEFT(G503,4)="SDAI",VLOOKUP(VALUE(RIGHT(G503,3)),#REF!,9,FALSE),IF(LEFT(G503,5)="IMPER",VLOOKUP(VALUE(RIGHT(G503,3)),#REF!,9,FALSE),IF(LEFT(G503,5)="LABOR",VLOOKUP(VALUE(RIGHT(G503,6)),#REF!,4,FALSE))))))))))))))))</f>
        <v>#REF!</v>
      </c>
      <c r="F503" s="129" t="e">
        <f t="shared" si="7"/>
        <v>#REF!</v>
      </c>
      <c r="G503" s="152" t="s">
        <v>1044</v>
      </c>
      <c r="H503" s="61"/>
    </row>
    <row r="504" spans="1:8" s="62" customFormat="1" ht="114.75">
      <c r="A504" s="37" t="s">
        <v>1229</v>
      </c>
      <c r="B504" s="29" t="e">
        <f>IF(LEFT(G504,3)="ARQ",VLOOKUP(VALUE(RIGHT(G504,3)),#REF!,4,FALSE),IF(LEFT(G504,3)="SCI",VLOOKUP(VALUE(RIGHT(G504,3)),#REF!,4,FALSE),IF(LEFT(G504,3)="SCE",VLOOKUP(VALUE(RIGHT(G504,3)),#REF!,4,FALSE),IF(LEFT(G504,3)="EST",VLOOKUP(VALUE(RIGHT(G504,3)),#REF!,4,FALSE),IF(LEFT(G504,3)="HID",VLOOKUP(VALUE(RIGHT(G504,3)),#REF!,4,FALSE),IF(LEFT(G504,3)="INC",VLOOKUP(VALUE(RIGHT(G504,3)),#REF!,4,FALSE),IF(LEFT(G504,3)="ELE",VLOOKUP(VALUE(RIGHT(G504,3)),#REF!,4,FALSE),IF(LEFT(G504,3)="CAB",VLOOKUP(VALUE(RIGHT(G504,3)),'ADM-COMP'!B:J,4,FALSE),IF(LEFT(G504,3)="SEG",VLOOKUP(VALUE(RIGHT(G504,3)),#REF!,4,FALSE),IF(LEFT(G504,3)="CLI",VLOOKUP(VALUE(RIGHT(G504,3)),#REF!,4,FALSE),IF(LEFT(G504,4)="IMPL",VLOOKUP(VALUE(RIGHT(G504,3)),#REF!,4,FALSE),IF(LEFT(G504,4)="SPDA",VLOOKUP(VALUE(RIGHT(G504,3)),'SPDA-COMP'!B:J,4,FALSE),IF(LEFT(G504,4)="SDAI",VLOOKUP(VALUE(RIGHT(G504,3)),#REF!,4,FALSE),IF(LEFT(G504,5)="IMPER",VLOOKUP(VALUE(RIGHT(G504,3)),#REF!,4,FALSE),IF(LEFT(G504,5)="LABOR",VLOOKUP(VALUE(RIGHT(G504,6)),#REF!,5,FALSE))))))))))))))))</f>
        <v>#REF!</v>
      </c>
      <c r="C504" s="30" t="e">
        <f>IF(LEFT(G504,3)="ARQ",VLOOKUP(VALUE(RIGHT(G504,3)),#REF!,5,FALSE),IF(LEFT(G504,3)="SCI",VLOOKUP(VALUE(RIGHT(G504,3)),#REF!,5,FALSE),IF(LEFT(G504,3)="SCE",VLOOKUP(VALUE(RIGHT(G504,3)),#REF!,5,FALSE),IF(LEFT(G504,3)="EST",VLOOKUP(VALUE(RIGHT(G504,3)),#REF!,5,FALSE),IF(LEFT(G504,3)="HID",VLOOKUP(VALUE(RIGHT(G504,3)),#REF!,5,FALSE),IF(LEFT(G504,3)="INC",VLOOKUP(VALUE(RIGHT(G504,3)),#REF!,5,FALSE),IF(LEFT(G504,3)="ELE",VLOOKUP(VALUE(RIGHT(G504,3)),#REF!,5,FALSE),IF(LEFT(G504,3)="CAB",VLOOKUP(VALUE(RIGHT(G504,3)),'ADM-COMP'!B:J,5,FALSE),IF(LEFT(G504,3)="SEG",VLOOKUP(VALUE(RIGHT(G504,3)),#REF!,5,FALSE),IF(LEFT(G504,3)="CLI",VLOOKUP(VALUE(RIGHT(G504,3)),#REF!,5,FALSE),IF(LEFT(G504,4)="IMPL",VLOOKUP(VALUE(RIGHT(G504,3)),#REF!,5,FALSE),IF(LEFT(G504,4)="SPDA",VLOOKUP(VALUE(RIGHT(G504,3)),'SPDA-COMP'!B:J,5,FALSE),IF(LEFT(G504,4)="SDAI",VLOOKUP(VALUE(RIGHT(G504,3)),#REF!,5,FALSE),IF(LEFT(G504,5)="IMPER",VLOOKUP(VALUE(RIGHT(G504,3)),#REF!,5,FALSE),IF(LEFT(G504,5)="LABOR",VLOOKUP(VALUE(RIGHT(G504,6)),#REF!,6,FALSE))))))))))))))))</f>
        <v>#REF!</v>
      </c>
      <c r="D504" s="74" t="e">
        <f>ROUND(VLOOKUP(A504,#REF!,8,FALSE),2)</f>
        <v>#REF!</v>
      </c>
      <c r="E504" s="74" t="e">
        <f>IF(LEFT(G504,3)="ARQ",VLOOKUP(VALUE(RIGHT(G504,3)),#REF!,9,FALSE),IF(LEFT(G504,3)="SCI",VLOOKUP(VALUE(RIGHT(G504,3)),#REF!,9,FALSE),IF(LEFT(G504,3)="SCE",VLOOKUP(VALUE(RIGHT(G504,3)),#REF!,9,FALSE),IF(LEFT(G504,3)="EST",VLOOKUP(VALUE(RIGHT(G504,3)),#REF!,9,FALSE),IF(LEFT(G504,3)="HID",VLOOKUP(VALUE(RIGHT(G504,3)),#REF!,9,FALSE),IF(LEFT(G504,3)="INC",VLOOKUP(VALUE(RIGHT(G504,3)),#REF!,9,FALSE),IF(LEFT(G504,3)="ELE",VLOOKUP(VALUE(RIGHT(G504,3)),#REF!,9,FALSE),IF(LEFT(G504,3)="CAB",VLOOKUP(VALUE(RIGHT(G504,3)),'ADM-COMP'!B:J,9,FALSE),IF(LEFT(G504,3)="SEG",VLOOKUP(VALUE(RIGHT(G504,3)),#REF!,9,FALSE),IF(LEFT(G504,3)="CLI",VLOOKUP(VALUE(RIGHT(G504,3)),#REF!,9,FALSE),IF(LEFT(G504,4)="IMPL",VLOOKUP(VALUE(RIGHT(G504,3)),#REF!,9,FALSE),IF(LEFT(G504,4)="SPDA",VLOOKUP(VALUE(RIGHT(G504,3)),'SPDA-COMP'!B:J,9,FALSE),IF(LEFT(G504,4)="SDAI",VLOOKUP(VALUE(RIGHT(G504,3)),#REF!,9,FALSE),IF(LEFT(G504,5)="IMPER",VLOOKUP(VALUE(RIGHT(G504,3)),#REF!,9,FALSE),IF(LEFT(G504,5)="LABOR",VLOOKUP(VALUE(RIGHT(G504,6)),#REF!,4,FALSE))))))))))))))))</f>
        <v>#REF!</v>
      </c>
      <c r="F504" s="31" t="e">
        <f t="shared" si="7"/>
        <v>#REF!</v>
      </c>
      <c r="G504" s="152" t="s">
        <v>1233</v>
      </c>
      <c r="H504" s="61"/>
    </row>
    <row r="505" spans="1:8" s="62" customFormat="1">
      <c r="A505" s="83" t="s">
        <v>586</v>
      </c>
      <c r="B505" s="29" t="e">
        <f>IF(LEFT(G505,3)="ARQ",VLOOKUP(VALUE(RIGHT(G505,3)),#REF!,4,FALSE),IF(LEFT(G505,3)="SCI",VLOOKUP(VALUE(RIGHT(G505,3)),#REF!,4,FALSE),IF(LEFT(G505,3)="SCE",VLOOKUP(VALUE(RIGHT(G505,3)),#REF!,4,FALSE),IF(LEFT(G505,3)="EST",VLOOKUP(VALUE(RIGHT(G505,3)),#REF!,4,FALSE),IF(LEFT(G505,3)="HID",VLOOKUP(VALUE(RIGHT(G505,3)),#REF!,4,FALSE),IF(LEFT(G505,3)="INC",VLOOKUP(VALUE(RIGHT(G505,3)),#REF!,4,FALSE),IF(LEFT(G505,3)="ELE",VLOOKUP(VALUE(RIGHT(G505,3)),#REF!,4,FALSE),IF(LEFT(G505,3)="CAB",VLOOKUP(VALUE(RIGHT(G505,3)),'ADM-COMP'!B:J,4,FALSE),IF(LEFT(G505,3)="SEG",VLOOKUP(VALUE(RIGHT(G505,3)),#REF!,4,FALSE),IF(LEFT(G505,3)="CLI",VLOOKUP(VALUE(RIGHT(G505,3)),#REF!,4,FALSE),IF(LEFT(G505,4)="IMPL",VLOOKUP(VALUE(RIGHT(G505,3)),#REF!,4,FALSE),IF(LEFT(G505,4)="SPDA",VLOOKUP(VALUE(RIGHT(G505,3)),'SPDA-COMP'!B:J,4,FALSE),IF(LEFT(G505,4)="SDAI",VLOOKUP(VALUE(RIGHT(G505,3)),#REF!,4,FALSE),IF(LEFT(G505,5)="IMPER",VLOOKUP(VALUE(RIGHT(G505,3)),#REF!,4,FALSE),IF(LEFT(G505,5)="LABOR",VLOOKUP(VALUE(RIGHT(G505,6)),#REF!,5,FALSE))))))))))))))))</f>
        <v>#REF!</v>
      </c>
      <c r="C505" s="30" t="e">
        <f>IF(LEFT(G505,3)="ARQ",VLOOKUP(VALUE(RIGHT(G505,3)),#REF!,5,FALSE),IF(LEFT(G505,3)="SCI",VLOOKUP(VALUE(RIGHT(G505,3)),#REF!,5,FALSE),IF(LEFT(G505,3)="SCE",VLOOKUP(VALUE(RIGHT(G505,3)),#REF!,5,FALSE),IF(LEFT(G505,3)="EST",VLOOKUP(VALUE(RIGHT(G505,3)),#REF!,5,FALSE),IF(LEFT(G505,3)="HID",VLOOKUP(VALUE(RIGHT(G505,3)),#REF!,5,FALSE),IF(LEFT(G505,3)="INC",VLOOKUP(VALUE(RIGHT(G505,3)),#REF!,5,FALSE),IF(LEFT(G505,3)="ELE",VLOOKUP(VALUE(RIGHT(G505,3)),#REF!,5,FALSE),IF(LEFT(G505,3)="CAB",VLOOKUP(VALUE(RIGHT(G505,3)),'ADM-COMP'!B:J,5,FALSE),IF(LEFT(G505,3)="SEG",VLOOKUP(VALUE(RIGHT(G505,3)),#REF!,5,FALSE),IF(LEFT(G505,3)="CLI",VLOOKUP(VALUE(RIGHT(G505,3)),#REF!,5,FALSE),IF(LEFT(G505,4)="IMPL",VLOOKUP(VALUE(RIGHT(G505,3)),#REF!,5,FALSE),IF(LEFT(G505,4)="SPDA",VLOOKUP(VALUE(RIGHT(G505,3)),'SPDA-COMP'!B:J,5,FALSE),IF(LEFT(G505,4)="SDAI",VLOOKUP(VALUE(RIGHT(G505,3)),#REF!,5,FALSE),IF(LEFT(G505,5)="IMPER",VLOOKUP(VALUE(RIGHT(G505,3)),#REF!,5,FALSE),IF(LEFT(G505,5)="LABOR",VLOOKUP(VALUE(RIGHT(G505,6)),#REF!,6,FALSE))))))))))))))))</f>
        <v>#REF!</v>
      </c>
      <c r="D505" s="74" t="e">
        <f>ROUND(VLOOKUP(A505,#REF!,8,FALSE),2)</f>
        <v>#REF!</v>
      </c>
      <c r="E505" s="74" t="e">
        <f>IF(LEFT(G505,3)="ARQ",VLOOKUP(VALUE(RIGHT(G505,3)),#REF!,9,FALSE),IF(LEFT(G505,3)="SCI",VLOOKUP(VALUE(RIGHT(G505,3)),#REF!,9,FALSE),IF(LEFT(G505,3)="SCE",VLOOKUP(VALUE(RIGHT(G505,3)),#REF!,9,FALSE),IF(LEFT(G505,3)="EST",VLOOKUP(VALUE(RIGHT(G505,3)),#REF!,9,FALSE),IF(LEFT(G505,3)="HID",VLOOKUP(VALUE(RIGHT(G505,3)),#REF!,9,FALSE),IF(LEFT(G505,3)="INC",VLOOKUP(VALUE(RIGHT(G505,3)),#REF!,9,FALSE),IF(LEFT(G505,3)="ELE",VLOOKUP(VALUE(RIGHT(G505,3)),#REF!,9,FALSE),IF(LEFT(G505,3)="CAB",VLOOKUP(VALUE(RIGHT(G505,3)),'ADM-COMP'!B:J,9,FALSE),IF(LEFT(G505,3)="SEG",VLOOKUP(VALUE(RIGHT(G505,3)),#REF!,9,FALSE),IF(LEFT(G505,3)="CLI",VLOOKUP(VALUE(RIGHT(G505,3)),#REF!,9,FALSE),IF(LEFT(G505,4)="IMPL",VLOOKUP(VALUE(RIGHT(G505,3)),#REF!,9,FALSE),IF(LEFT(G505,4)="SPDA",VLOOKUP(VALUE(RIGHT(G505,3)),'SPDA-COMP'!B:J,9,FALSE),IF(LEFT(G505,4)="SDAI",VLOOKUP(VALUE(RIGHT(G505,3)),#REF!,9,FALSE),IF(LEFT(G505,5)="IMPER",VLOOKUP(VALUE(RIGHT(G505,3)),#REF!,9,FALSE),IF(LEFT(G505,5)="LABOR",VLOOKUP(VALUE(RIGHT(G505,6)),#REF!,4,FALSE))))))))))))))))</f>
        <v>#REF!</v>
      </c>
      <c r="F505" s="31" t="e">
        <f t="shared" si="7"/>
        <v>#REF!</v>
      </c>
      <c r="G505" s="84" t="s">
        <v>575</v>
      </c>
      <c r="H505" s="61"/>
    </row>
    <row r="506" spans="1:8" s="62" customFormat="1">
      <c r="A506" s="85" t="s">
        <v>626</v>
      </c>
      <c r="B506" s="29" t="e">
        <f>IF(LEFT(G506,3)="ARQ",VLOOKUP(VALUE(RIGHT(G506,3)),#REF!,4,FALSE),IF(LEFT(G506,3)="SCI",VLOOKUP(VALUE(RIGHT(G506,3)),#REF!,4,FALSE),IF(LEFT(G506,3)="SCE",VLOOKUP(VALUE(RIGHT(G506,3)),#REF!,4,FALSE),IF(LEFT(G506,3)="EST",VLOOKUP(VALUE(RIGHT(G506,3)),#REF!,4,FALSE),IF(LEFT(G506,3)="HID",VLOOKUP(VALUE(RIGHT(G506,3)),#REF!,4,FALSE),IF(LEFT(G506,3)="INC",VLOOKUP(VALUE(RIGHT(G506,3)),#REF!,4,FALSE),IF(LEFT(G506,3)="ELE",VLOOKUP(VALUE(RIGHT(G506,3)),#REF!,4,FALSE),IF(LEFT(G506,3)="CAB",VLOOKUP(VALUE(RIGHT(G506,3)),'ADM-COMP'!B:J,4,FALSE),IF(LEFT(G506,3)="SEG",VLOOKUP(VALUE(RIGHT(G506,3)),#REF!,4,FALSE),IF(LEFT(G506,3)="CLI",VLOOKUP(VALUE(RIGHT(G506,3)),#REF!,4,FALSE),IF(LEFT(G506,4)="IMPL",VLOOKUP(VALUE(RIGHT(G506,3)),#REF!,4,FALSE),IF(LEFT(G506,4)="SPDA",VLOOKUP(VALUE(RIGHT(G506,3)),'SPDA-COMP'!B:J,4,FALSE),IF(LEFT(G506,4)="SDAI",VLOOKUP(VALUE(RIGHT(G506,3)),#REF!,4,FALSE),IF(LEFT(G506,5)="IMPER",VLOOKUP(VALUE(RIGHT(G506,3)),#REF!,4,FALSE),IF(LEFT(G506,5)="LABOR",VLOOKUP(VALUE(RIGHT(G506,6)),#REF!,5,FALSE))))))))))))))))</f>
        <v>#REF!</v>
      </c>
      <c r="C506" s="30" t="e">
        <f>IF(LEFT(G506,3)="ARQ",VLOOKUP(VALUE(RIGHT(G506,3)),#REF!,5,FALSE),IF(LEFT(G506,3)="SCI",VLOOKUP(VALUE(RIGHT(G506,3)),#REF!,5,FALSE),IF(LEFT(G506,3)="SCE",VLOOKUP(VALUE(RIGHT(G506,3)),#REF!,5,FALSE),IF(LEFT(G506,3)="EST",VLOOKUP(VALUE(RIGHT(G506,3)),#REF!,5,FALSE),IF(LEFT(G506,3)="HID",VLOOKUP(VALUE(RIGHT(G506,3)),#REF!,5,FALSE),IF(LEFT(G506,3)="INC",VLOOKUP(VALUE(RIGHT(G506,3)),#REF!,5,FALSE),IF(LEFT(G506,3)="ELE",VLOOKUP(VALUE(RIGHT(G506,3)),#REF!,5,FALSE),IF(LEFT(G506,3)="CAB",VLOOKUP(VALUE(RIGHT(G506,3)),'ADM-COMP'!B:J,5,FALSE),IF(LEFT(G506,3)="SEG",VLOOKUP(VALUE(RIGHT(G506,3)),#REF!,5,FALSE),IF(LEFT(G506,3)="CLI",VLOOKUP(VALUE(RIGHT(G506,3)),#REF!,5,FALSE),IF(LEFT(G506,4)="IMPL",VLOOKUP(VALUE(RIGHT(G506,3)),#REF!,5,FALSE),IF(LEFT(G506,4)="SPDA",VLOOKUP(VALUE(RIGHT(G506,3)),'SPDA-COMP'!B:J,5,FALSE),IF(LEFT(G506,4)="SDAI",VLOOKUP(VALUE(RIGHT(G506,3)),#REF!,5,FALSE),IF(LEFT(G506,5)="IMPER",VLOOKUP(VALUE(RIGHT(G506,3)),#REF!,5,FALSE),IF(LEFT(G506,5)="LABOR",VLOOKUP(VALUE(RIGHT(G506,6)),#REF!,6,FALSE))))))))))))))))</f>
        <v>#REF!</v>
      </c>
      <c r="D506" s="74" t="e">
        <f>ROUND(VLOOKUP(A506,#REF!,8,FALSE),2)</f>
        <v>#REF!</v>
      </c>
      <c r="E506" s="74" t="e">
        <f>IF(LEFT(G506,3)="ARQ",VLOOKUP(VALUE(RIGHT(G506,3)),#REF!,9,FALSE),IF(LEFT(G506,3)="SCI",VLOOKUP(VALUE(RIGHT(G506,3)),#REF!,9,FALSE),IF(LEFT(G506,3)="SCE",VLOOKUP(VALUE(RIGHT(G506,3)),#REF!,9,FALSE),IF(LEFT(G506,3)="EST",VLOOKUP(VALUE(RIGHT(G506,3)),#REF!,9,FALSE),IF(LEFT(G506,3)="HID",VLOOKUP(VALUE(RIGHT(G506,3)),#REF!,9,FALSE),IF(LEFT(G506,3)="INC",VLOOKUP(VALUE(RIGHT(G506,3)),#REF!,9,FALSE),IF(LEFT(G506,3)="ELE",VLOOKUP(VALUE(RIGHT(G506,3)),#REF!,9,FALSE),IF(LEFT(G506,3)="CAB",VLOOKUP(VALUE(RIGHT(G506,3)),'ADM-COMP'!B:J,9,FALSE),IF(LEFT(G506,3)="SEG",VLOOKUP(VALUE(RIGHT(G506,3)),#REF!,9,FALSE),IF(LEFT(G506,3)="CLI",VLOOKUP(VALUE(RIGHT(G506,3)),#REF!,9,FALSE),IF(LEFT(G506,4)="IMPL",VLOOKUP(VALUE(RIGHT(G506,3)),#REF!,9,FALSE),IF(LEFT(G506,4)="SPDA",VLOOKUP(VALUE(RIGHT(G506,3)),'SPDA-COMP'!B:J,9,FALSE),IF(LEFT(G506,4)="SDAI",VLOOKUP(VALUE(RIGHT(G506,3)),#REF!,9,FALSE),IF(LEFT(G506,5)="IMPER",VLOOKUP(VALUE(RIGHT(G506,3)),#REF!,9,FALSE),IF(LEFT(G506,5)="LABOR",VLOOKUP(VALUE(RIGHT(G506,6)),#REF!,4,FALSE))))))))))))))))</f>
        <v>#REF!</v>
      </c>
      <c r="F506" s="31" t="e">
        <f t="shared" si="7"/>
        <v>#REF!</v>
      </c>
      <c r="G506" s="84" t="s">
        <v>597</v>
      </c>
      <c r="H506" s="61"/>
    </row>
    <row r="507" spans="1:8" s="62" customFormat="1" ht="38.25">
      <c r="A507" s="37" t="s">
        <v>322</v>
      </c>
      <c r="B507" s="29" t="e">
        <f>IF(LEFT(G507,3)="ARQ",VLOOKUP(VALUE(RIGHT(G507,3)),#REF!,4,FALSE),IF(LEFT(G507,3)="SCI",VLOOKUP(VALUE(RIGHT(G507,3)),#REF!,4,FALSE),IF(LEFT(G507,3)="SCE",VLOOKUP(VALUE(RIGHT(G507,3)),#REF!,4,FALSE),IF(LEFT(G507,3)="EST",VLOOKUP(VALUE(RIGHT(G507,3)),#REF!,4,FALSE),IF(LEFT(G507,3)="HID",VLOOKUP(VALUE(RIGHT(G507,3)),#REF!,4,FALSE),IF(LEFT(G507,3)="INC",VLOOKUP(VALUE(RIGHT(G507,3)),#REF!,4,FALSE),IF(LEFT(G507,3)="ELE",VLOOKUP(VALUE(RIGHT(G507,3)),#REF!,4,FALSE),IF(LEFT(G507,3)="CAB",VLOOKUP(VALUE(RIGHT(G507,3)),'ADM-COMP'!B:J,4,FALSE),IF(LEFT(G507,3)="SEG",VLOOKUP(VALUE(RIGHT(G507,3)),#REF!,4,FALSE),IF(LEFT(G507,3)="CLI",VLOOKUP(VALUE(RIGHT(G507,3)),#REF!,4,FALSE),IF(LEFT(G507,4)="IMPL",VLOOKUP(VALUE(RIGHT(G507,3)),#REF!,4,FALSE),IF(LEFT(G507,4)="SPDA",VLOOKUP(VALUE(RIGHT(G507,3)),'SPDA-COMP'!B:J,4,FALSE),IF(LEFT(G507,4)="SDAI",VLOOKUP(VALUE(RIGHT(G507,3)),#REF!,4,FALSE),IF(LEFT(G507,5)="IMPER",VLOOKUP(VALUE(RIGHT(G507,3)),#REF!,4,FALSE),IF(LEFT(G507,5)="LABOR",VLOOKUP(VALUE(RIGHT(G507,6)),#REF!,5,FALSE))))))))))))))))</f>
        <v>#REF!</v>
      </c>
      <c r="C507" s="30" t="e">
        <f>IF(LEFT(G507,3)="ARQ",VLOOKUP(VALUE(RIGHT(G507,3)),#REF!,5,FALSE),IF(LEFT(G507,3)="SCI",VLOOKUP(VALUE(RIGHT(G507,3)),#REF!,5,FALSE),IF(LEFT(G507,3)="SCE",VLOOKUP(VALUE(RIGHT(G507,3)),#REF!,5,FALSE),IF(LEFT(G507,3)="EST",VLOOKUP(VALUE(RIGHT(G507,3)),#REF!,5,FALSE),IF(LEFT(G507,3)="HID",VLOOKUP(VALUE(RIGHT(G507,3)),#REF!,5,FALSE),IF(LEFT(G507,3)="INC",VLOOKUP(VALUE(RIGHT(G507,3)),#REF!,5,FALSE),IF(LEFT(G507,3)="ELE",VLOOKUP(VALUE(RIGHT(G507,3)),#REF!,5,FALSE),IF(LEFT(G507,3)="CAB",VLOOKUP(VALUE(RIGHT(G507,3)),'ADM-COMP'!B:J,5,FALSE),IF(LEFT(G507,3)="SEG",VLOOKUP(VALUE(RIGHT(G507,3)),#REF!,5,FALSE),IF(LEFT(G507,3)="CLI",VLOOKUP(VALUE(RIGHT(G507,3)),#REF!,5,FALSE),IF(LEFT(G507,4)="IMPL",VLOOKUP(VALUE(RIGHT(G507,3)),#REF!,5,FALSE),IF(LEFT(G507,4)="SPDA",VLOOKUP(VALUE(RIGHT(G507,3)),'SPDA-COMP'!B:J,5,FALSE),IF(LEFT(G507,4)="SDAI",VLOOKUP(VALUE(RIGHT(G507,3)),#REF!,5,FALSE),IF(LEFT(G507,5)="IMPER",VLOOKUP(VALUE(RIGHT(G507,3)),#REF!,5,FALSE),IF(LEFT(G507,5)="LABOR",VLOOKUP(VALUE(RIGHT(G507,6)),#REF!,6,FALSE))))))))))))))))</f>
        <v>#REF!</v>
      </c>
      <c r="D507" s="74" t="e">
        <f>ROUND(VLOOKUP(A507,#REF!,8,FALSE),2)</f>
        <v>#REF!</v>
      </c>
      <c r="E507" s="74" t="e">
        <f>IF(LEFT(G507,3)="ARQ",VLOOKUP(VALUE(RIGHT(G507,3)),#REF!,9,FALSE),IF(LEFT(G507,3)="SCI",VLOOKUP(VALUE(RIGHT(G507,3)),#REF!,9,FALSE),IF(LEFT(G507,3)="SCE",VLOOKUP(VALUE(RIGHT(G507,3)),#REF!,9,FALSE),IF(LEFT(G507,3)="EST",VLOOKUP(VALUE(RIGHT(G507,3)),#REF!,9,FALSE),IF(LEFT(G507,3)="HID",VLOOKUP(VALUE(RIGHT(G507,3)),#REF!,9,FALSE),IF(LEFT(G507,3)="INC",VLOOKUP(VALUE(RIGHT(G507,3)),#REF!,9,FALSE),IF(LEFT(G507,3)="ELE",VLOOKUP(VALUE(RIGHT(G507,3)),#REF!,9,FALSE),IF(LEFT(G507,3)="CAB",VLOOKUP(VALUE(RIGHT(G507,3)),'ADM-COMP'!B:J,9,FALSE),IF(LEFT(G507,3)="SEG",VLOOKUP(VALUE(RIGHT(G507,3)),#REF!,9,FALSE),IF(LEFT(G507,3)="CLI",VLOOKUP(VALUE(RIGHT(G507,3)),#REF!,9,FALSE),IF(LEFT(G507,4)="IMPL",VLOOKUP(VALUE(RIGHT(G507,3)),#REF!,9,FALSE),IF(LEFT(G507,4)="SPDA",VLOOKUP(VALUE(RIGHT(G507,3)),'SPDA-COMP'!B:J,9,FALSE),IF(LEFT(G507,4)="SDAI",VLOOKUP(VALUE(RIGHT(G507,3)),#REF!,9,FALSE),IF(LEFT(G507,5)="IMPER",VLOOKUP(VALUE(RIGHT(G507,3)),#REF!,9,FALSE),IF(LEFT(G507,5)="LABOR",VLOOKUP(VALUE(RIGHT(G507,6)),#REF!,4,FALSE))))))))))))))))</f>
        <v>#REF!</v>
      </c>
      <c r="F507" s="31" t="e">
        <f t="shared" si="7"/>
        <v>#REF!</v>
      </c>
      <c r="G507" s="38" t="s">
        <v>532</v>
      </c>
      <c r="H507" s="61"/>
    </row>
    <row r="508" spans="1:8" s="62" customFormat="1">
      <c r="A508" s="100" t="s">
        <v>678</v>
      </c>
      <c r="B508" s="86" t="e">
        <f>IF(LEFT(G508,3)="ARQ",VLOOKUP(VALUE(RIGHT(G508,3)),#REF!,4,FALSE),IF(LEFT(G508,3)="SCI",VLOOKUP(VALUE(RIGHT(G508,3)),#REF!,4,FALSE),IF(LEFT(G508,3)="SCE",VLOOKUP(VALUE(RIGHT(G508,3)),#REF!,4,FALSE),IF(LEFT(G508,3)="EST",VLOOKUP(VALUE(RIGHT(G508,3)),#REF!,4,FALSE),IF(LEFT(G508,3)="HID",VLOOKUP(VALUE(RIGHT(G508,3)),#REF!,4,FALSE),IF(LEFT(G508,3)="INC",VLOOKUP(VALUE(RIGHT(G508,3)),#REF!,4,FALSE),IF(LEFT(G508,3)="ELE",VLOOKUP(VALUE(RIGHT(G508,3)),#REF!,4,FALSE),IF(LEFT(G508,3)="CAB",VLOOKUP(VALUE(RIGHT(G508,3)),'ADM-COMP'!B:J,4,FALSE),IF(LEFT(G508,3)="SEG",VLOOKUP(VALUE(RIGHT(G508,3)),#REF!,4,FALSE),IF(LEFT(G508,3)="CLI",VLOOKUP(VALUE(RIGHT(G508,3)),#REF!,4,FALSE),IF(LEFT(G508,4)="IMPL",VLOOKUP(VALUE(RIGHT(G508,3)),#REF!,4,FALSE),IF(LEFT(G508,4)="SPDA",VLOOKUP(VALUE(RIGHT(G508,3)),'SPDA-COMP'!B:J,4,FALSE),IF(LEFT(G508,4)="SDAI",VLOOKUP(VALUE(RIGHT(G508,3)),#REF!,4,FALSE),IF(LEFT(G508,5)="IMPER",VLOOKUP(VALUE(RIGHT(G508,3)),#REF!,4,FALSE),IF(LEFT(G508,5)="LABOR",VLOOKUP(VALUE(RIGHT(G508,6)),#REF!,5,FALSE))))))))))))))))</f>
        <v>#REF!</v>
      </c>
      <c r="C508" s="30" t="e">
        <f>IF(LEFT(G508,3)="ARQ",VLOOKUP(VALUE(RIGHT(G508,3)),#REF!,5,FALSE),IF(LEFT(G508,3)="SCI",VLOOKUP(VALUE(RIGHT(G508,3)),#REF!,5,FALSE),IF(LEFT(G508,3)="SCE",VLOOKUP(VALUE(RIGHT(G508,3)),#REF!,5,FALSE),IF(LEFT(G508,3)="EST",VLOOKUP(VALUE(RIGHT(G508,3)),#REF!,5,FALSE),IF(LEFT(G508,3)="HID",VLOOKUP(VALUE(RIGHT(G508,3)),#REF!,5,FALSE),IF(LEFT(G508,3)="INC",VLOOKUP(VALUE(RIGHT(G508,3)),#REF!,5,FALSE),IF(LEFT(G508,3)="ELE",VLOOKUP(VALUE(RIGHT(G508,3)),#REF!,5,FALSE),IF(LEFT(G508,3)="CAB",VLOOKUP(VALUE(RIGHT(G508,3)),'ADM-COMP'!B:J,5,FALSE),IF(LEFT(G508,3)="SEG",VLOOKUP(VALUE(RIGHT(G508,3)),#REF!,5,FALSE),IF(LEFT(G508,3)="CLI",VLOOKUP(VALUE(RIGHT(G508,3)),#REF!,5,FALSE),IF(LEFT(G508,4)="IMPL",VLOOKUP(VALUE(RIGHT(G508,3)),#REF!,5,FALSE),IF(LEFT(G508,4)="SPDA",VLOOKUP(VALUE(RIGHT(G508,3)),'SPDA-COMP'!B:J,5,FALSE),IF(LEFT(G508,4)="SDAI",VLOOKUP(VALUE(RIGHT(G508,3)),#REF!,5,FALSE),IF(LEFT(G508,5)="IMPER",VLOOKUP(VALUE(RIGHT(G508,3)),#REF!,5,FALSE),IF(LEFT(G508,5)="LABOR",VLOOKUP(VALUE(RIGHT(G508,6)),#REF!,6,FALSE))))))))))))))))</f>
        <v>#REF!</v>
      </c>
      <c r="D508" s="74" t="e">
        <f>ROUND(VLOOKUP(A508,#REF!,8,FALSE),2)</f>
        <v>#REF!</v>
      </c>
      <c r="E508" s="74" t="e">
        <f>IF(LEFT(G508,3)="ARQ",VLOOKUP(VALUE(RIGHT(G508,3)),#REF!,9,FALSE),IF(LEFT(G508,3)="SCI",VLOOKUP(VALUE(RIGHT(G508,3)),#REF!,9,FALSE),IF(LEFT(G508,3)="SCE",VLOOKUP(VALUE(RIGHT(G508,3)),#REF!,9,FALSE),IF(LEFT(G508,3)="EST",VLOOKUP(VALUE(RIGHT(G508,3)),#REF!,9,FALSE),IF(LEFT(G508,3)="HID",VLOOKUP(VALUE(RIGHT(G508,3)),#REF!,9,FALSE),IF(LEFT(G508,3)="INC",VLOOKUP(VALUE(RIGHT(G508,3)),#REF!,9,FALSE),IF(LEFT(G508,3)="ELE",VLOOKUP(VALUE(RIGHT(G508,3)),#REF!,9,FALSE),IF(LEFT(G508,3)="CAB",VLOOKUP(VALUE(RIGHT(G508,3)),'ADM-COMP'!B:J,9,FALSE),IF(LEFT(G508,3)="SEG",VLOOKUP(VALUE(RIGHT(G508,3)),#REF!,9,FALSE),IF(LEFT(G508,3)="CLI",VLOOKUP(VALUE(RIGHT(G508,3)),#REF!,9,FALSE),IF(LEFT(G508,4)="IMPL",VLOOKUP(VALUE(RIGHT(G508,3)),#REF!,9,FALSE),IF(LEFT(G508,4)="SPDA",VLOOKUP(VALUE(RIGHT(G508,3)),'SPDA-COMP'!B:J,9,FALSE),IF(LEFT(G508,4)="SDAI",VLOOKUP(VALUE(RIGHT(G508,3)),#REF!,9,FALSE),IF(LEFT(G508,5)="IMPER",VLOOKUP(VALUE(RIGHT(G508,3)),#REF!,9,FALSE),IF(LEFT(G508,5)="LABOR",VLOOKUP(VALUE(RIGHT(G508,6)),#REF!,4,FALSE))))))))))))))))</f>
        <v>#REF!</v>
      </c>
      <c r="F508" s="31" t="e">
        <f t="shared" si="7"/>
        <v>#REF!</v>
      </c>
      <c r="G508" s="152" t="s">
        <v>718</v>
      </c>
      <c r="H508" s="61"/>
    </row>
    <row r="509" spans="1:8" s="62" customFormat="1">
      <c r="A509" s="85" t="s">
        <v>920</v>
      </c>
      <c r="B509" s="29" t="e">
        <f>IF(LEFT(G509,3)="ARQ",VLOOKUP(VALUE(RIGHT(G509,3)),#REF!,4,FALSE),IF(LEFT(G509,3)="SCI",VLOOKUP(VALUE(RIGHT(G509,3)),#REF!,4,FALSE),IF(LEFT(G509,3)="SCE",VLOOKUP(VALUE(RIGHT(G509,3)),#REF!,4,FALSE),IF(LEFT(G509,3)="EST",VLOOKUP(VALUE(RIGHT(G509,3)),#REF!,4,FALSE),IF(LEFT(G509,3)="HID",VLOOKUP(VALUE(RIGHT(G509,3)),#REF!,4,FALSE),IF(LEFT(G509,3)="INC",VLOOKUP(VALUE(RIGHT(G509,3)),#REF!,4,FALSE),IF(LEFT(G509,3)="ELE",VLOOKUP(VALUE(RIGHT(G509,3)),#REF!,4,FALSE),IF(LEFT(G509,3)="CAB",VLOOKUP(VALUE(RIGHT(G509,3)),'ADM-COMP'!B:J,4,FALSE),IF(LEFT(G509,3)="SEG",VLOOKUP(VALUE(RIGHT(G509,3)),#REF!,4,FALSE),IF(LEFT(G509,3)="CLI",VLOOKUP(VALUE(RIGHT(G509,3)),#REF!,4,FALSE),IF(LEFT(G509,4)="IMPL",VLOOKUP(VALUE(RIGHT(G509,3)),#REF!,4,FALSE),IF(LEFT(G509,4)="SPDA",VLOOKUP(VALUE(RIGHT(G509,3)),'SPDA-COMP'!B:J,4,FALSE),IF(LEFT(G509,4)="SDAI",VLOOKUP(VALUE(RIGHT(G509,3)),#REF!,4,FALSE),IF(LEFT(G509,5)="IMPER",VLOOKUP(VALUE(RIGHT(G509,3)),#REF!,4,FALSE),IF(LEFT(G509,5)="LABOR",VLOOKUP(VALUE(RIGHT(G509,6)),#REF!,5,FALSE))))))))))))))))</f>
        <v>#REF!</v>
      </c>
      <c r="C509" s="30" t="e">
        <f>IF(LEFT(G509,3)="ARQ",VLOOKUP(VALUE(RIGHT(G509,3)),#REF!,5,FALSE),IF(LEFT(G509,3)="SCI",VLOOKUP(VALUE(RIGHT(G509,3)),#REF!,5,FALSE),IF(LEFT(G509,3)="SCE",VLOOKUP(VALUE(RIGHT(G509,3)),#REF!,5,FALSE),IF(LEFT(G509,3)="EST",VLOOKUP(VALUE(RIGHT(G509,3)),#REF!,5,FALSE),IF(LEFT(G509,3)="HID",VLOOKUP(VALUE(RIGHT(G509,3)),#REF!,5,FALSE),IF(LEFT(G509,3)="INC",VLOOKUP(VALUE(RIGHT(G509,3)),#REF!,5,FALSE),IF(LEFT(G509,3)="ELE",VLOOKUP(VALUE(RIGHT(G509,3)),#REF!,5,FALSE),IF(LEFT(G509,3)="CAB",VLOOKUP(VALUE(RIGHT(G509,3)),'ADM-COMP'!B:J,5,FALSE),IF(LEFT(G509,3)="SEG",VLOOKUP(VALUE(RIGHT(G509,3)),#REF!,5,FALSE),IF(LEFT(G509,3)="CLI",VLOOKUP(VALUE(RIGHT(G509,3)),#REF!,5,FALSE),IF(LEFT(G509,4)="IMPL",VLOOKUP(VALUE(RIGHT(G509,3)),#REF!,5,FALSE),IF(LEFT(G509,4)="SPDA",VLOOKUP(VALUE(RIGHT(G509,3)),'SPDA-COMP'!B:J,5,FALSE),IF(LEFT(G509,4)="SDAI",VLOOKUP(VALUE(RIGHT(G509,3)),#REF!,5,FALSE),IF(LEFT(G509,5)="IMPER",VLOOKUP(VALUE(RIGHT(G509,3)),#REF!,5,FALSE),IF(LEFT(G509,5)="LABOR",VLOOKUP(VALUE(RIGHT(G509,6)),#REF!,6,FALSE))))))))))))))))</f>
        <v>#REF!</v>
      </c>
      <c r="D509" s="74" t="e">
        <f>ROUND(VLOOKUP(A509,#REF!,8,FALSE),2)</f>
        <v>#REF!</v>
      </c>
      <c r="E509" s="74" t="e">
        <f>IF(LEFT(G509,3)="ARQ",VLOOKUP(VALUE(RIGHT(G509,3)),#REF!,9,FALSE),IF(LEFT(G509,3)="SCI",VLOOKUP(VALUE(RIGHT(G509,3)),#REF!,9,FALSE),IF(LEFT(G509,3)="SCE",VLOOKUP(VALUE(RIGHT(G509,3)),#REF!,9,FALSE),IF(LEFT(G509,3)="EST",VLOOKUP(VALUE(RIGHT(G509,3)),#REF!,9,FALSE),IF(LEFT(G509,3)="HID",VLOOKUP(VALUE(RIGHT(G509,3)),#REF!,9,FALSE),IF(LEFT(G509,3)="INC",VLOOKUP(VALUE(RIGHT(G509,3)),#REF!,9,FALSE),IF(LEFT(G509,3)="ELE",VLOOKUP(VALUE(RIGHT(G509,3)),#REF!,9,FALSE),IF(LEFT(G509,3)="CAB",VLOOKUP(VALUE(RIGHT(G509,3)),'ADM-COMP'!B:J,9,FALSE),IF(LEFT(G509,3)="SEG",VLOOKUP(VALUE(RIGHT(G509,3)),#REF!,9,FALSE),IF(LEFT(G509,3)="CLI",VLOOKUP(VALUE(RIGHT(G509,3)),#REF!,9,FALSE),IF(LEFT(G509,4)="IMPL",VLOOKUP(VALUE(RIGHT(G509,3)),#REF!,9,FALSE),IF(LEFT(G509,4)="SPDA",VLOOKUP(VALUE(RIGHT(G509,3)),'SPDA-COMP'!B:J,9,FALSE),IF(LEFT(G509,4)="SDAI",VLOOKUP(VALUE(RIGHT(G509,3)),#REF!,9,FALSE),IF(LEFT(G509,5)="IMPER",VLOOKUP(VALUE(RIGHT(G509,3)),#REF!,9,FALSE),IF(LEFT(G509,5)="LABOR",VLOOKUP(VALUE(RIGHT(G509,6)),#REF!,4,FALSE))))))))))))))))</f>
        <v>#REF!</v>
      </c>
      <c r="F509" s="31" t="e">
        <f t="shared" si="7"/>
        <v>#REF!</v>
      </c>
      <c r="G509" s="84" t="s">
        <v>988</v>
      </c>
      <c r="H509" s="61"/>
    </row>
    <row r="510" spans="1:8" s="62" customFormat="1">
      <c r="A510" s="37" t="s">
        <v>1251</v>
      </c>
      <c r="B510" s="29" t="e">
        <f>IF(LEFT(G510,3)="ARQ",VLOOKUP(VALUE(RIGHT(G510,3)),#REF!,4,FALSE),IF(LEFT(G510,3)="SCI",VLOOKUP(VALUE(RIGHT(G510,3)),#REF!,4,FALSE),IF(LEFT(G510,3)="SCE",VLOOKUP(VALUE(RIGHT(G510,3)),#REF!,4,FALSE),IF(LEFT(G510,3)="EST",VLOOKUP(VALUE(RIGHT(G510,3)),#REF!,4,FALSE),IF(LEFT(G510,3)="HID",VLOOKUP(VALUE(RIGHT(G510,3)),#REF!,4,FALSE),IF(LEFT(G510,3)="INC",VLOOKUP(VALUE(RIGHT(G510,3)),#REF!,4,FALSE),IF(LEFT(G510,3)="ELE",VLOOKUP(VALUE(RIGHT(G510,3)),#REF!,4,FALSE),IF(LEFT(G510,3)="CAB",VLOOKUP(VALUE(RIGHT(G510,3)),'ADM-COMP'!B:J,4,FALSE),IF(LEFT(G510,3)="SEG",VLOOKUP(VALUE(RIGHT(G510,3)),#REF!,4,FALSE),IF(LEFT(G510,3)="CLI",VLOOKUP(VALUE(RIGHT(G510,3)),#REF!,4,FALSE),IF(LEFT(G510,4)="IMPL",VLOOKUP(VALUE(RIGHT(G510,3)),#REF!,4,FALSE),IF(LEFT(G510,4)="SPDA",VLOOKUP(VALUE(RIGHT(G510,3)),'SPDA-COMP'!B:J,4,FALSE),IF(LEFT(G510,4)="SDAI",VLOOKUP(VALUE(RIGHT(G510,3)),#REF!,4,FALSE),IF(LEFT(G510,5)="IMPER",VLOOKUP(VALUE(RIGHT(G510,3)),#REF!,4,FALSE),IF(LEFT(G510,5)="LABOR",VLOOKUP(VALUE(RIGHT(G510,6)),#REF!,5,FALSE))))))))))))))))</f>
        <v>#REF!</v>
      </c>
      <c r="C510" s="30" t="e">
        <f>IF(LEFT(G510,3)="ARQ",VLOOKUP(VALUE(RIGHT(G510,3)),#REF!,5,FALSE),IF(LEFT(G510,3)="SCI",VLOOKUP(VALUE(RIGHT(G510,3)),#REF!,5,FALSE),IF(LEFT(G510,3)="SCE",VLOOKUP(VALUE(RIGHT(G510,3)),#REF!,5,FALSE),IF(LEFT(G510,3)="EST",VLOOKUP(VALUE(RIGHT(G510,3)),#REF!,5,FALSE),IF(LEFT(G510,3)="HID",VLOOKUP(VALUE(RIGHT(G510,3)),#REF!,5,FALSE),IF(LEFT(G510,3)="INC",VLOOKUP(VALUE(RIGHT(G510,3)),#REF!,5,FALSE),IF(LEFT(G510,3)="ELE",VLOOKUP(VALUE(RIGHT(G510,3)),#REF!,5,FALSE),IF(LEFT(G510,3)="CAB",VLOOKUP(VALUE(RIGHT(G510,3)),'ADM-COMP'!B:J,5,FALSE),IF(LEFT(G510,3)="SEG",VLOOKUP(VALUE(RIGHT(G510,3)),#REF!,5,FALSE),IF(LEFT(G510,3)="CLI",VLOOKUP(VALUE(RIGHT(G510,3)),#REF!,5,FALSE),IF(LEFT(G510,4)="IMPL",VLOOKUP(VALUE(RIGHT(G510,3)),#REF!,5,FALSE),IF(LEFT(G510,4)="SPDA",VLOOKUP(VALUE(RIGHT(G510,3)),'SPDA-COMP'!B:J,5,FALSE),IF(LEFT(G510,4)="SDAI",VLOOKUP(VALUE(RIGHT(G510,3)),#REF!,5,FALSE),IF(LEFT(G510,5)="IMPER",VLOOKUP(VALUE(RIGHT(G510,3)),#REF!,5,FALSE),IF(LEFT(G510,5)="LABOR",VLOOKUP(VALUE(RIGHT(G510,6)),#REF!,6,FALSE))))))))))))))))</f>
        <v>#REF!</v>
      </c>
      <c r="D510" s="74" t="e">
        <f>ROUND(VLOOKUP(A510,#REF!,8,FALSE),2)</f>
        <v>#REF!</v>
      </c>
      <c r="E510" s="74" t="e">
        <f>IF(LEFT(G510,3)="ARQ",VLOOKUP(VALUE(RIGHT(G510,3)),#REF!,9,FALSE),IF(LEFT(G510,3)="SCI",VLOOKUP(VALUE(RIGHT(G510,3)),#REF!,9,FALSE),IF(LEFT(G510,3)="SCE",VLOOKUP(VALUE(RIGHT(G510,3)),#REF!,9,FALSE),IF(LEFT(G510,3)="EST",VLOOKUP(VALUE(RIGHT(G510,3)),#REF!,9,FALSE),IF(LEFT(G510,3)="HID",VLOOKUP(VALUE(RIGHT(G510,3)),#REF!,9,FALSE),IF(LEFT(G510,3)="INC",VLOOKUP(VALUE(RIGHT(G510,3)),#REF!,9,FALSE),IF(LEFT(G510,3)="ELE",VLOOKUP(VALUE(RIGHT(G510,3)),#REF!,9,FALSE),IF(LEFT(G510,3)="CAB",VLOOKUP(VALUE(RIGHT(G510,3)),'ADM-COMP'!B:J,9,FALSE),IF(LEFT(G510,3)="SEG",VLOOKUP(VALUE(RIGHT(G510,3)),#REF!,9,FALSE),IF(LEFT(G510,3)="CLI",VLOOKUP(VALUE(RIGHT(G510,3)),#REF!,9,FALSE),IF(LEFT(G510,4)="IMPL",VLOOKUP(VALUE(RIGHT(G510,3)),#REF!,9,FALSE),IF(LEFT(G510,4)="SPDA",VLOOKUP(VALUE(RIGHT(G510,3)),'SPDA-COMP'!B:J,9,FALSE),IF(LEFT(G510,4)="SDAI",VLOOKUP(VALUE(RIGHT(G510,3)),#REF!,9,FALSE),IF(LEFT(G510,5)="IMPER",VLOOKUP(VALUE(RIGHT(G510,3)),#REF!,9,FALSE),IF(LEFT(G510,5)="LABOR",VLOOKUP(VALUE(RIGHT(G510,6)),#REF!,4,FALSE))))))))))))))))</f>
        <v>#REF!</v>
      </c>
      <c r="F510" s="31" t="e">
        <f t="shared" si="7"/>
        <v>#REF!</v>
      </c>
      <c r="G510" s="38" t="s">
        <v>1253</v>
      </c>
      <c r="H510" s="61"/>
    </row>
    <row r="511" spans="1:8" s="62" customFormat="1" ht="25.5">
      <c r="A511" s="100" t="s">
        <v>782</v>
      </c>
      <c r="B511" s="29" t="s">
        <v>835</v>
      </c>
      <c r="C511" s="30" t="e">
        <f>IF(LEFT(G511,3)="ARQ",VLOOKUP(VALUE(RIGHT(G511,3)),#REF!,5,FALSE),IF(LEFT(G511,3)="GAS",VLOOKUP(VALUE(RIGHT(G511,3)),#REF!,5,FALSE),IF(LEFT(G511,3)="SCE",VLOOKUP(VALUE(RIGHT(G511,3)),#REF!,5,FALSE),IF(LEFT(G511,3)="EST",VLOOKUP(VALUE(RIGHT(G511,3)),#REF!,5,FALSE),IF(LEFT(G511,3)="HID",VLOOKUP(VALUE(RIGHT(G511,3)),#REF!,5,FALSE),IF(LEFT(G511,3)="INC",VLOOKUP(VALUE(RIGHT(G511,3)),#REF!,5,FALSE),IF(LEFT(G511,3)="ELE",VLOOKUP(VALUE(RIGHT(G511,3)),#REF!,5,FALSE),IF(LEFT(G511,3)="CAB",VLOOKUP(VALUE(RIGHT(G511,3)),'ADM-COMP'!B:J,5,FALSE),IF(LEFT(G511,3)="SEG",VLOOKUP(VALUE(RIGHT(G511,3)),#REF!,5,FALSE),IF(LEFT(G511,3)="CLI",VLOOKUP(VALUE(RIGHT(G511,3)),#REF!,5,FALSE),IF(LEFT(G511,4)="IMPL",VLOOKUP(VALUE(RIGHT(G511,3)),#REF!,5,FALSE),IF(LEFT(G511,4)="SPDA",VLOOKUP(VALUE(RIGHT(G511,3)),'SPDA-COMP'!B:J,5,FALSE),IF(LEFT(G511,4)="SDAI",VLOOKUP(VALUE(RIGHT(G511,3)),#REF!,5,FALSE),IF(LEFT(G511,5)="IMPER",VLOOKUP(VALUE(RIGHT(G511,3)),#REF!,5,FALSE),IF(LEFT(G511,5)="LABOR",VLOOKUP(VALUE(RIGHT(G511,6)),#REF!,6,FALSE))))))))))))))))</f>
        <v>#REF!</v>
      </c>
      <c r="D511" s="74" t="e">
        <f>ROUND(VLOOKUP(A511,#REF!,8,FALSE),2)</f>
        <v>#REF!</v>
      </c>
      <c r="E511" s="74" t="e">
        <f>IF(LEFT(G511,3)="ARQ",VLOOKUP(VALUE(RIGHT(G511,3)),#REF!,9,FALSE),IF(LEFT(G511,3)="GAS",VLOOKUP(VALUE(RIGHT(G511,3)),#REF!,9,FALSE),IF(LEFT(G511,3)="SCE",VLOOKUP(VALUE(RIGHT(G511,3)),#REF!,9,FALSE),IF(LEFT(G511,3)="EST",VLOOKUP(VALUE(RIGHT(G511,3)),#REF!,9,FALSE),IF(LEFT(G511,3)="HID",VLOOKUP(VALUE(RIGHT(G511,3)),#REF!,9,FALSE),IF(LEFT(G511,3)="INC",VLOOKUP(VALUE(RIGHT(G511,3)),#REF!,9,FALSE),IF(LEFT(G511,3)="ELE",VLOOKUP(VALUE(RIGHT(G511,3)),#REF!,9,FALSE),IF(LEFT(G511,3)="CAB",VLOOKUP(VALUE(RIGHT(G511,3)),'ADM-COMP'!B:J,9,FALSE),IF(LEFT(G511,3)="SEG",VLOOKUP(VALUE(RIGHT(G511,3)),#REF!,9,FALSE),IF(LEFT(G511,3)="CLI",VLOOKUP(VALUE(RIGHT(G511,3)),#REF!,9,FALSE),IF(LEFT(G511,4)="IMPL",VLOOKUP(VALUE(RIGHT(G511,3)),#REF!,9,FALSE),IF(LEFT(G511,4)="SPDA",VLOOKUP(VALUE(RIGHT(G511,3)),'SPDA-COMP'!B:J,9,FALSE),IF(LEFT(G511,4)="SDAI",VLOOKUP(VALUE(RIGHT(G511,3)),#REF!,9,FALSE),IF(LEFT(G511,5)="IMPER",VLOOKUP(VALUE(RIGHT(G511,3)),#REF!,9,FALSE),IF(LEFT(G511,5)="LABOR",VLOOKUP(VALUE(RIGHT(G511,6)),#REF!,4,FALSE))))))))))))))))</f>
        <v>#REF!</v>
      </c>
      <c r="F511" s="31" t="e">
        <f t="shared" si="7"/>
        <v>#REF!</v>
      </c>
      <c r="G511" s="152" t="s">
        <v>810</v>
      </c>
      <c r="H511" s="61"/>
    </row>
    <row r="512" spans="1:8" s="62" customFormat="1">
      <c r="A512" s="85" t="s">
        <v>624</v>
      </c>
      <c r="B512" s="29" t="e">
        <f>IF(LEFT(G512,3)="ARQ",VLOOKUP(VALUE(RIGHT(G512,3)),#REF!,4,FALSE),IF(LEFT(G512,3)="SCI",VLOOKUP(VALUE(RIGHT(G512,3)),#REF!,4,FALSE),IF(LEFT(G512,3)="SCE",VLOOKUP(VALUE(RIGHT(G512,3)),#REF!,4,FALSE),IF(LEFT(G512,3)="EST",VLOOKUP(VALUE(RIGHT(G512,3)),#REF!,4,FALSE),IF(LEFT(G512,3)="HID",VLOOKUP(VALUE(RIGHT(G512,3)),#REF!,4,FALSE),IF(LEFT(G512,3)="INC",VLOOKUP(VALUE(RIGHT(G512,3)),#REF!,4,FALSE),IF(LEFT(G512,3)="ELE",VLOOKUP(VALUE(RIGHT(G512,3)),#REF!,4,FALSE),IF(LEFT(G512,3)="CAB",VLOOKUP(VALUE(RIGHT(G512,3)),'ADM-COMP'!B:J,4,FALSE),IF(LEFT(G512,3)="SEG",VLOOKUP(VALUE(RIGHT(G512,3)),#REF!,4,FALSE),IF(LEFT(G512,3)="CLI",VLOOKUP(VALUE(RIGHT(G512,3)),#REF!,4,FALSE),IF(LEFT(G512,4)="IMPL",VLOOKUP(VALUE(RIGHT(G512,3)),#REF!,4,FALSE),IF(LEFT(G512,4)="SPDA",VLOOKUP(VALUE(RIGHT(G512,3)),'SPDA-COMP'!B:J,4,FALSE),IF(LEFT(G512,4)="SDAI",VLOOKUP(VALUE(RIGHT(G512,3)),#REF!,4,FALSE),IF(LEFT(G512,5)="IMPER",VLOOKUP(VALUE(RIGHT(G512,3)),#REF!,4,FALSE),IF(LEFT(G512,5)="LABOR",VLOOKUP(VALUE(RIGHT(G512,6)),#REF!,5,FALSE))))))))))))))))</f>
        <v>#REF!</v>
      </c>
      <c r="C512" s="30" t="e">
        <f>IF(LEFT(G512,3)="ARQ",VLOOKUP(VALUE(RIGHT(G512,3)),#REF!,5,FALSE),IF(LEFT(G512,3)="SCI",VLOOKUP(VALUE(RIGHT(G512,3)),#REF!,5,FALSE),IF(LEFT(G512,3)="SCE",VLOOKUP(VALUE(RIGHT(G512,3)),#REF!,5,FALSE),IF(LEFT(G512,3)="EST",VLOOKUP(VALUE(RIGHT(G512,3)),#REF!,5,FALSE),IF(LEFT(G512,3)="HID",VLOOKUP(VALUE(RIGHT(G512,3)),#REF!,5,FALSE),IF(LEFT(G512,3)="INC",VLOOKUP(VALUE(RIGHT(G512,3)),#REF!,5,FALSE),IF(LEFT(G512,3)="ELE",VLOOKUP(VALUE(RIGHT(G512,3)),#REF!,5,FALSE),IF(LEFT(G512,3)="CAB",VLOOKUP(VALUE(RIGHT(G512,3)),'ADM-COMP'!B:J,5,FALSE),IF(LEFT(G512,3)="SEG",VLOOKUP(VALUE(RIGHT(G512,3)),#REF!,5,FALSE),IF(LEFT(G512,3)="CLI",VLOOKUP(VALUE(RIGHT(G512,3)),#REF!,5,FALSE),IF(LEFT(G512,4)="IMPL",VLOOKUP(VALUE(RIGHT(G512,3)),#REF!,5,FALSE),IF(LEFT(G512,4)="SPDA",VLOOKUP(VALUE(RIGHT(G512,3)),'SPDA-COMP'!B:J,5,FALSE),IF(LEFT(G512,4)="SDAI",VLOOKUP(VALUE(RIGHT(G512,3)),#REF!,5,FALSE),IF(LEFT(G512,5)="IMPER",VLOOKUP(VALUE(RIGHT(G512,3)),#REF!,5,FALSE),IF(LEFT(G512,5)="LABOR",VLOOKUP(VALUE(RIGHT(G512,6)),#REF!,6,FALSE))))))))))))))))</f>
        <v>#REF!</v>
      </c>
      <c r="D512" s="74" t="e">
        <f>ROUND(VLOOKUP(A512,#REF!,8,FALSE),2)</f>
        <v>#REF!</v>
      </c>
      <c r="E512" s="74" t="e">
        <f>IF(LEFT(G512,3)="ARQ",VLOOKUP(VALUE(RIGHT(G512,3)),#REF!,9,FALSE),IF(LEFT(G512,3)="SCI",VLOOKUP(VALUE(RIGHT(G512,3)),#REF!,9,FALSE),IF(LEFT(G512,3)="SCE",VLOOKUP(VALUE(RIGHT(G512,3)),#REF!,9,FALSE),IF(LEFT(G512,3)="EST",VLOOKUP(VALUE(RIGHT(G512,3)),#REF!,9,FALSE),IF(LEFT(G512,3)="HID",VLOOKUP(VALUE(RIGHT(G512,3)),#REF!,9,FALSE),IF(LEFT(G512,3)="INC",VLOOKUP(VALUE(RIGHT(G512,3)),#REF!,9,FALSE),IF(LEFT(G512,3)="ELE",VLOOKUP(VALUE(RIGHT(G512,3)),#REF!,9,FALSE),IF(LEFT(G512,3)="CAB",VLOOKUP(VALUE(RIGHT(G512,3)),'ADM-COMP'!B:J,9,FALSE),IF(LEFT(G512,3)="SEG",VLOOKUP(VALUE(RIGHT(G512,3)),#REF!,9,FALSE),IF(LEFT(G512,3)="CLI",VLOOKUP(VALUE(RIGHT(G512,3)),#REF!,9,FALSE),IF(LEFT(G512,4)="IMPL",VLOOKUP(VALUE(RIGHT(G512,3)),#REF!,9,FALSE),IF(LEFT(G512,4)="SPDA",VLOOKUP(VALUE(RIGHT(G512,3)),'SPDA-COMP'!B:J,9,FALSE),IF(LEFT(G512,4)="SDAI",VLOOKUP(VALUE(RIGHT(G512,3)),#REF!,9,FALSE),IF(LEFT(G512,5)="IMPER",VLOOKUP(VALUE(RIGHT(G512,3)),#REF!,9,FALSE),IF(LEFT(G512,5)="LABOR",VLOOKUP(VALUE(RIGHT(G512,6)),#REF!,4,FALSE))))))))))))))))</f>
        <v>#REF!</v>
      </c>
      <c r="F512" s="31" t="e">
        <f t="shared" si="7"/>
        <v>#REF!</v>
      </c>
      <c r="G512" s="84" t="s">
        <v>647</v>
      </c>
      <c r="H512" s="61"/>
    </row>
    <row r="513" spans="1:8" s="62" customFormat="1">
      <c r="A513" s="100" t="s">
        <v>753</v>
      </c>
      <c r="B513" s="29" t="e">
        <f>IF(LEFT(G513,3)="ARQ",VLOOKUP(VALUE(RIGHT(G513,3)),#REF!,4,FALSE),IF(LEFT(G513,3)="SCI",VLOOKUP(VALUE(RIGHT(G513,3)),'ADM-COMP'!B:J,4,FALSE),IF(LEFT(G513,3)="SCE",VLOOKUP(VALUE(RIGHT(G513,3)),#REF!,4,FALSE),IF(LEFT(G513,3)="EST",VLOOKUP(VALUE(RIGHT(G513,3)),#REF!,4,FALSE),IF(LEFT(G513,3)="HID",VLOOKUP(VALUE(RIGHT(G513,3)),#REF!,4,FALSE),IF(LEFT(G513,3)="INC",VLOOKUP(VALUE(RIGHT(G513,3)),#REF!,4,FALSE),IF(LEFT(G513,3)="ELE",VLOOKUP(VALUE(RIGHT(G513,3)),#REF!,4,FALSE),IF(LEFT(G513,3)="CAB",VLOOKUP(VALUE(RIGHT(G513,3)),#REF!,4,FALSE),IF(LEFT(G513,3)="SEG",VLOOKUP(VALUE(RIGHT(G513,3)),#REF!,4,FALSE),IF(LEFT(G513,3)="CLI",VLOOKUP(VALUE(RIGHT(G513,3)),#REF!,4,FALSE),IF(LEFT(G513,4)="IMPL",VLOOKUP(VALUE(RIGHT(G513,3)),#REF!,4,FALSE),IF(LEFT(G513,4)="SPDA",VLOOKUP(VALUE(RIGHT(G513,3)),'SPDA-COMP'!B:J,4,FALSE),IF(LEFT(G513,4)="SDAI",VLOOKUP(VALUE(RIGHT(G513,3)),#REF!,4,FALSE),IF(LEFT(G513,5)="CHENF",VLOOKUP(VALUE(RIGHT(G513,3)),#REF!,4,FALSE),IF(LEFT(G513,5)="IMPER",VLOOKUP(VALUE(RIGHT(G513,3)),#REF!,4,FALSE),IF(LEFT(G513,5)="LABOR",VLOOKUP(VALUE(RIGHT(G513,6)),#REF!,5,FALSE)))))))))))))))))</f>
        <v>#REF!</v>
      </c>
      <c r="C513" s="30" t="e">
        <f>IF(LEFT(G513,3)="ARQ",VLOOKUP(VALUE(RIGHT(G513,3)),#REF!,5,FALSE),IF(LEFT(G513,3)="SCI",VLOOKUP(VALUE(RIGHT(G513,3)),'ADM-COMP'!B:J,5,FALSE),IF(LEFT(G513,3)="SCE",VLOOKUP(VALUE(RIGHT(G513,3)),#REF!,5,FALSE),IF(LEFT(G513,3)="EST",VLOOKUP(VALUE(RIGHT(G513,3)),#REF!,5,FALSE),IF(LEFT(G513,3)="HID",VLOOKUP(VALUE(RIGHT(G513,3)),#REF!,5,FALSE),IF(LEFT(G513,3)="INC",VLOOKUP(VALUE(RIGHT(G513,3)),#REF!,5,FALSE),IF(LEFT(G513,3)="ELE",VLOOKUP(VALUE(RIGHT(G513,3)),#REF!,5,FALSE),IF(LEFT(G513,3)="CAB",VLOOKUP(VALUE(RIGHT(G513,3)),#REF!,5,FALSE),IF(LEFT(G513,3)="SEG",VLOOKUP(VALUE(RIGHT(G513,3)),#REF!,5,FALSE),IF(LEFT(G513,3)="CLI",VLOOKUP(VALUE(RIGHT(G513,3)),#REF!,5,FALSE),IF(LEFT(G513,4)="IMPL",VLOOKUP(VALUE(RIGHT(G513,3)),#REF!,5,FALSE),IF(LEFT(G513,4)="SPDA",VLOOKUP(VALUE(RIGHT(G513,3)),'SPDA-COMP'!B:J,5,FALSE),IF(LEFT(G513,4)="SDAI",VLOOKUP(VALUE(RIGHT(G513,3)),#REF!,5,FALSE),IF(LEFT(G513,5)="CHENF",VLOOKUP(VALUE(RIGHT(G513,3)),#REF!,5,FALSE),IF(LEFT(G513,5)="IMPER",VLOOKUP(VALUE(RIGHT(G513,3)),#REF!,5,FALSE),IF(LEFT(G513,5)="LABOR",VLOOKUP(VALUE(RIGHT(G513,6)),#REF!,6,FALSE)))))))))))))))))</f>
        <v>#REF!</v>
      </c>
      <c r="D513" s="74" t="e">
        <f>ROUND(VLOOKUP(A513,#REF!,8,FALSE),2)</f>
        <v>#REF!</v>
      </c>
      <c r="E513" s="74" t="e">
        <f>IF(LEFT(G513,3)="ARQ",VLOOKUP(VALUE(RIGHT(G513,3)),#REF!,9,FALSE),IF(LEFT(G513,3)="SCI",VLOOKUP(VALUE(RIGHT(G513,3)),'ADM-COMP'!B:J,9,FALSE),IF(LEFT(G513,3)="SCE",VLOOKUP(VALUE(RIGHT(G513,3)),#REF!,9,FALSE),IF(LEFT(G513,3)="EST",VLOOKUP(VALUE(RIGHT(G513,3)),#REF!,9,FALSE),IF(LEFT(G513,3)="HID",VLOOKUP(VALUE(RIGHT(G513,3)),#REF!,9,FALSE),IF(LEFT(G513,3)="INC",VLOOKUP(VALUE(RIGHT(G513,3)),#REF!,9,FALSE),IF(LEFT(G513,3)="ELE",VLOOKUP(VALUE(RIGHT(G513,3)),#REF!,9,FALSE),IF(LEFT(G513,3)="CAB",VLOOKUP(VALUE(RIGHT(G513,3)),#REF!,9,FALSE),IF(LEFT(G513,3)="SEG",VLOOKUP(VALUE(RIGHT(G513,3)),#REF!,9,FALSE),IF(LEFT(G513,3)="CLI",VLOOKUP(VALUE(RIGHT(G513,3)),#REF!,9,FALSE),IF(LEFT(G513,4)="IMPL",VLOOKUP(VALUE(RIGHT(G513,3)),#REF!,9,FALSE),IF(LEFT(G513,4)="SPDA",VLOOKUP(VALUE(RIGHT(G513,3)),'SPDA-COMP'!B:J,9,FALSE),IF(LEFT(G513,4)="SDAI",VLOOKUP(VALUE(RIGHT(G513,3)),#REF!,9,FALSE),IF(LEFT(G513,5)="CHENF",VLOOKUP(VALUE(RIGHT(G513,3)),#REF!,9,FALSE),IF(LEFT(G513,5)="IMPER",VLOOKUP(VALUE(RIGHT(G513,3)),#REF!,9,FALSE),IF(LEFT(G513,5)="LABOR",VLOOKUP(VALUE(RIGHT(G513,6)),#REF!,4,FALSE)))))))))))))))))</f>
        <v>#REF!</v>
      </c>
      <c r="F513" s="31" t="e">
        <f t="shared" si="7"/>
        <v>#REF!</v>
      </c>
      <c r="G513" s="152" t="s">
        <v>771</v>
      </c>
      <c r="H513" s="61"/>
    </row>
    <row r="514" spans="1:8" s="62" customFormat="1">
      <c r="A514" s="100" t="s">
        <v>746</v>
      </c>
      <c r="B514" s="29" t="e">
        <f>IF(LEFT(G514,3)="ARQ",VLOOKUP(VALUE(RIGHT(G514,3)),#REF!,4,FALSE),IF(LEFT(G514,3)="SCI",VLOOKUP(VALUE(RIGHT(G514,3)),'ADM-COMP'!B:J,4,FALSE),IF(LEFT(G514,3)="SCE",VLOOKUP(VALUE(RIGHT(G514,3)),#REF!,4,FALSE),IF(LEFT(G514,3)="EST",VLOOKUP(VALUE(RIGHT(G514,3)),#REF!,4,FALSE),IF(LEFT(G514,3)="HID",VLOOKUP(VALUE(RIGHT(G514,3)),#REF!,4,FALSE),IF(LEFT(G514,3)="INC",VLOOKUP(VALUE(RIGHT(G514,3)),#REF!,4,FALSE),IF(LEFT(G514,3)="ELE",VLOOKUP(VALUE(RIGHT(G514,3)),#REF!,4,FALSE),IF(LEFT(G514,3)="CAB",VLOOKUP(VALUE(RIGHT(G514,3)),#REF!,4,FALSE),IF(LEFT(G514,3)="SEG",VLOOKUP(VALUE(RIGHT(G514,3)),#REF!,4,FALSE),IF(LEFT(G514,3)="CLI",VLOOKUP(VALUE(RIGHT(G514,3)),#REF!,4,FALSE),IF(LEFT(G514,4)="IMPL",VLOOKUP(VALUE(RIGHT(G514,3)),#REF!,4,FALSE),IF(LEFT(G514,4)="SPDA",VLOOKUP(VALUE(RIGHT(G514,3)),'SPDA-COMP'!B:J,4,FALSE),IF(LEFT(G514,4)="SDAI",VLOOKUP(VALUE(RIGHT(G514,3)),#REF!,4,FALSE),IF(LEFT(G514,5)="CHENF",VLOOKUP(VALUE(RIGHT(G514,3)),#REF!,4,FALSE),IF(LEFT(G514,5)="IMPER",VLOOKUP(VALUE(RIGHT(G514,3)),#REF!,4,FALSE),IF(LEFT(G514,5)="LABOR",VLOOKUP(VALUE(RIGHT(G514,6)),#REF!,5,FALSE)))))))))))))))))</f>
        <v>#REF!</v>
      </c>
      <c r="C514" s="30" t="e">
        <f>IF(LEFT(G514,3)="ARQ",VLOOKUP(VALUE(RIGHT(G514,3)),#REF!,5,FALSE),IF(LEFT(G514,3)="SCI",VLOOKUP(VALUE(RIGHT(G514,3)),'ADM-COMP'!B:J,5,FALSE),IF(LEFT(G514,3)="SCE",VLOOKUP(VALUE(RIGHT(G514,3)),#REF!,5,FALSE),IF(LEFT(G514,3)="EST",VLOOKUP(VALUE(RIGHT(G514,3)),#REF!,5,FALSE),IF(LEFT(G514,3)="HID",VLOOKUP(VALUE(RIGHT(G514,3)),#REF!,5,FALSE),IF(LEFT(G514,3)="INC",VLOOKUP(VALUE(RIGHT(G514,3)),#REF!,5,FALSE),IF(LEFT(G514,3)="ELE",VLOOKUP(VALUE(RIGHT(G514,3)),#REF!,5,FALSE),IF(LEFT(G514,3)="CAB",VLOOKUP(VALUE(RIGHT(G514,3)),#REF!,5,FALSE),IF(LEFT(G514,3)="SEG",VLOOKUP(VALUE(RIGHT(G514,3)),#REF!,5,FALSE),IF(LEFT(G514,3)="CLI",VLOOKUP(VALUE(RIGHT(G514,3)),#REF!,5,FALSE),IF(LEFT(G514,4)="IMPL",VLOOKUP(VALUE(RIGHT(G514,3)),#REF!,5,FALSE),IF(LEFT(G514,4)="SPDA",VLOOKUP(VALUE(RIGHT(G514,3)),'SPDA-COMP'!B:J,5,FALSE),IF(LEFT(G514,4)="SDAI",VLOOKUP(VALUE(RIGHT(G514,3)),#REF!,5,FALSE),IF(LEFT(G514,5)="CHENF",VLOOKUP(VALUE(RIGHT(G514,3)),#REF!,5,FALSE),IF(LEFT(G514,5)="IMPER",VLOOKUP(VALUE(RIGHT(G514,3)),#REF!,5,FALSE),IF(LEFT(G514,5)="LABOR",VLOOKUP(VALUE(RIGHT(G514,6)),#REF!,6,FALSE)))))))))))))))))</f>
        <v>#REF!</v>
      </c>
      <c r="D514" s="74" t="e">
        <f>ROUND(VLOOKUP(A514,#REF!,8,FALSE),2)</f>
        <v>#REF!</v>
      </c>
      <c r="E514" s="74" t="e">
        <f>IF(LEFT(G514,3)="ARQ",VLOOKUP(VALUE(RIGHT(G514,3)),#REF!,9,FALSE),IF(LEFT(G514,3)="SCI",VLOOKUP(VALUE(RIGHT(G514,3)),'ADM-COMP'!B:J,9,FALSE),IF(LEFT(G514,3)="SCE",VLOOKUP(VALUE(RIGHT(G514,3)),#REF!,9,FALSE),IF(LEFT(G514,3)="EST",VLOOKUP(VALUE(RIGHT(G514,3)),#REF!,9,FALSE),IF(LEFT(G514,3)="HID",VLOOKUP(VALUE(RIGHT(G514,3)),#REF!,9,FALSE),IF(LEFT(G514,3)="INC",VLOOKUP(VALUE(RIGHT(G514,3)),#REF!,9,FALSE),IF(LEFT(G514,3)="ELE",VLOOKUP(VALUE(RIGHT(G514,3)),#REF!,9,FALSE),IF(LEFT(G514,3)="CAB",VLOOKUP(VALUE(RIGHT(G514,3)),#REF!,9,FALSE),IF(LEFT(G514,3)="SEG",VLOOKUP(VALUE(RIGHT(G514,3)),#REF!,9,FALSE),IF(LEFT(G514,3)="CLI",VLOOKUP(VALUE(RIGHT(G514,3)),#REF!,9,FALSE),IF(LEFT(G514,4)="IMPL",VLOOKUP(VALUE(RIGHT(G514,3)),#REF!,9,FALSE),IF(LEFT(G514,4)="SPDA",VLOOKUP(VALUE(RIGHT(G514,3)),'SPDA-COMP'!B:J,9,FALSE),IF(LEFT(G514,4)="SDAI",VLOOKUP(VALUE(RIGHT(G514,3)),#REF!,9,FALSE),IF(LEFT(G514,5)="CHENF",VLOOKUP(VALUE(RIGHT(G514,3)),#REF!,9,FALSE),IF(LEFT(G514,5)="IMPER",VLOOKUP(VALUE(RIGHT(G514,3)),#REF!,9,FALSE),IF(LEFT(G514,5)="LABOR",VLOOKUP(VALUE(RIGHT(G514,6)),#REF!,4,FALSE)))))))))))))))))</f>
        <v>#REF!</v>
      </c>
      <c r="F514" s="31" t="e">
        <f t="shared" si="7"/>
        <v>#REF!</v>
      </c>
      <c r="G514" s="152" t="s">
        <v>764</v>
      </c>
      <c r="H514" s="61"/>
    </row>
    <row r="515" spans="1:8" s="62" customFormat="1">
      <c r="A515" s="85" t="s">
        <v>628</v>
      </c>
      <c r="B515" s="29" t="e">
        <f>IF(LEFT(G515,3)="ARQ",VLOOKUP(VALUE(RIGHT(G515,3)),#REF!,4,FALSE),IF(LEFT(G515,3)="SCI",VLOOKUP(VALUE(RIGHT(G515,3)),#REF!,4,FALSE),IF(LEFT(G515,3)="SCE",VLOOKUP(VALUE(RIGHT(G515,3)),#REF!,4,FALSE),IF(LEFT(G515,3)="EST",VLOOKUP(VALUE(RIGHT(G515,3)),#REF!,4,FALSE),IF(LEFT(G515,3)="HID",VLOOKUP(VALUE(RIGHT(G515,3)),#REF!,4,FALSE),IF(LEFT(G515,3)="INC",VLOOKUP(VALUE(RIGHT(G515,3)),#REF!,4,FALSE),IF(LEFT(G515,3)="ELE",VLOOKUP(VALUE(RIGHT(G515,3)),#REF!,4,FALSE),IF(LEFT(G515,3)="CAB",VLOOKUP(VALUE(RIGHT(G515,3)),'ADM-COMP'!B:J,4,FALSE),IF(LEFT(G515,3)="SEG",VLOOKUP(VALUE(RIGHT(G515,3)),#REF!,4,FALSE),IF(LEFT(G515,3)="CLI",VLOOKUP(VALUE(RIGHT(G515,3)),#REF!,4,FALSE),IF(LEFT(G515,4)="IMPL",VLOOKUP(VALUE(RIGHT(G515,3)),#REF!,4,FALSE),IF(LEFT(G515,4)="SPDA",VLOOKUP(VALUE(RIGHT(G515,3)),'SPDA-COMP'!B:J,4,FALSE),IF(LEFT(G515,4)="SDAI",VLOOKUP(VALUE(RIGHT(G515,3)),#REF!,4,FALSE),IF(LEFT(G515,5)="IMPER",VLOOKUP(VALUE(RIGHT(G515,3)),#REF!,4,FALSE),IF(LEFT(G515,5)="LABOR",VLOOKUP(VALUE(RIGHT(G515,6)),#REF!,5,FALSE))))))))))))))))</f>
        <v>#REF!</v>
      </c>
      <c r="C515" s="30" t="e">
        <f>IF(LEFT(G515,3)="ARQ",VLOOKUP(VALUE(RIGHT(G515,3)),#REF!,5,FALSE),IF(LEFT(G515,3)="SCI",VLOOKUP(VALUE(RIGHT(G515,3)),#REF!,5,FALSE),IF(LEFT(G515,3)="SCE",VLOOKUP(VALUE(RIGHT(G515,3)),#REF!,5,FALSE),IF(LEFT(G515,3)="EST",VLOOKUP(VALUE(RIGHT(G515,3)),#REF!,5,FALSE),IF(LEFT(G515,3)="HID",VLOOKUP(VALUE(RIGHT(G515,3)),#REF!,5,FALSE),IF(LEFT(G515,3)="INC",VLOOKUP(VALUE(RIGHT(G515,3)),#REF!,5,FALSE),IF(LEFT(G515,3)="ELE",VLOOKUP(VALUE(RIGHT(G515,3)),#REF!,5,FALSE),IF(LEFT(G515,3)="CAB",VLOOKUP(VALUE(RIGHT(G515,3)),'ADM-COMP'!B:J,5,FALSE),IF(LEFT(G515,3)="SEG",VLOOKUP(VALUE(RIGHT(G515,3)),#REF!,5,FALSE),IF(LEFT(G515,3)="CLI",VLOOKUP(VALUE(RIGHT(G515,3)),#REF!,5,FALSE),IF(LEFT(G515,4)="IMPL",VLOOKUP(VALUE(RIGHT(G515,3)),#REF!,5,FALSE),IF(LEFT(G515,4)="SPDA",VLOOKUP(VALUE(RIGHT(G515,3)),'SPDA-COMP'!B:J,5,FALSE),IF(LEFT(G515,4)="SDAI",VLOOKUP(VALUE(RIGHT(G515,3)),#REF!,5,FALSE),IF(LEFT(G515,5)="IMPER",VLOOKUP(VALUE(RIGHT(G515,3)),#REF!,5,FALSE),IF(LEFT(G515,5)="LABOR",VLOOKUP(VALUE(RIGHT(G515,6)),#REF!,6,FALSE))))))))))))))))</f>
        <v>#REF!</v>
      </c>
      <c r="D515" s="74" t="e">
        <f>ROUND(VLOOKUP(A515,#REF!,8,FALSE),2)</f>
        <v>#REF!</v>
      </c>
      <c r="E515" s="74" t="e">
        <f>IF(LEFT(G515,3)="ARQ",VLOOKUP(VALUE(RIGHT(G515,3)),#REF!,9,FALSE),IF(LEFT(G515,3)="SCI",VLOOKUP(VALUE(RIGHT(G515,3)),#REF!,9,FALSE),IF(LEFT(G515,3)="SCE",VLOOKUP(VALUE(RIGHT(G515,3)),#REF!,9,FALSE),IF(LEFT(G515,3)="EST",VLOOKUP(VALUE(RIGHT(G515,3)),#REF!,9,FALSE),IF(LEFT(G515,3)="HID",VLOOKUP(VALUE(RIGHT(G515,3)),#REF!,9,FALSE),IF(LEFT(G515,3)="INC",VLOOKUP(VALUE(RIGHT(G515,3)),#REF!,9,FALSE),IF(LEFT(G515,3)="ELE",VLOOKUP(VALUE(RIGHT(G515,3)),#REF!,9,FALSE),IF(LEFT(G515,3)="CAB",VLOOKUP(VALUE(RIGHT(G515,3)),'ADM-COMP'!B:J,9,FALSE),IF(LEFT(G515,3)="SEG",VLOOKUP(VALUE(RIGHT(G515,3)),#REF!,9,FALSE),IF(LEFT(G515,3)="CLI",VLOOKUP(VALUE(RIGHT(G515,3)),#REF!,9,FALSE),IF(LEFT(G515,4)="IMPL",VLOOKUP(VALUE(RIGHT(G515,3)),#REF!,9,FALSE),IF(LEFT(G515,4)="SPDA",VLOOKUP(VALUE(RIGHT(G515,3)),'SPDA-COMP'!B:J,9,FALSE),IF(LEFT(G515,4)="SDAI",VLOOKUP(VALUE(RIGHT(G515,3)),#REF!,9,FALSE),IF(LEFT(G515,5)="IMPER",VLOOKUP(VALUE(RIGHT(G515,3)),#REF!,9,FALSE),IF(LEFT(G515,5)="LABOR",VLOOKUP(VALUE(RIGHT(G515,6)),#REF!,4,FALSE))))))))))))))))</f>
        <v>#REF!</v>
      </c>
      <c r="F515" s="31" t="e">
        <f t="shared" si="7"/>
        <v>#REF!</v>
      </c>
      <c r="G515" s="84" t="s">
        <v>650</v>
      </c>
      <c r="H515" s="61"/>
    </row>
    <row r="516" spans="1:8" s="62" customFormat="1">
      <c r="A516" s="85" t="s">
        <v>1126</v>
      </c>
      <c r="B516" s="29" t="e">
        <f>IF(LEFT(G516,3)="ARQ",VLOOKUP(VALUE(RIGHT(G516,3)),#REF!,4,FALSE),IF(LEFT(G516,3)="SCI",VLOOKUP(VALUE(RIGHT(G516,3)),#REF!,4,FALSE),IF(LEFT(G516,3)="SCE",VLOOKUP(VALUE(RIGHT(G516,3)),#REF!,4,FALSE),IF(LEFT(G516,3)="EST",VLOOKUP(VALUE(RIGHT(G516,3)),#REF!,4,FALSE),IF(LEFT(G516,3)="HID",VLOOKUP(VALUE(RIGHT(G516,3)),#REF!,4,FALSE),IF(LEFT(G516,3)="INC",VLOOKUP(VALUE(RIGHT(G516,3)),#REF!,4,FALSE),IF(LEFT(G516,3)="ELE",VLOOKUP(VALUE(RIGHT(G516,3)),#REF!,4,FALSE),IF(LEFT(G516,3)="CAB",VLOOKUP(VALUE(RIGHT(G516,3)),'ADM-COMP'!B:J,4,FALSE),IF(LEFT(G516,3)="SEG",VLOOKUP(VALUE(RIGHT(G516,3)),#REF!,4,FALSE),IF(LEFT(G516,3)="CLI",VLOOKUP(VALUE(RIGHT(G516,3)),#REF!,4,FALSE),IF(LEFT(G516,4)="IMPL",VLOOKUP(VALUE(RIGHT(G516,3)),#REF!,4,FALSE),IF(LEFT(G516,4)="SPDA",VLOOKUP(VALUE(RIGHT(G516,3)),'SPDA-COMP'!B:J,4,FALSE),IF(LEFT(G516,4)="SDAI",VLOOKUP(VALUE(RIGHT(G516,3)),#REF!,4,FALSE),IF(LEFT(G516,5)="IMPER",VLOOKUP(VALUE(RIGHT(G516,3)),#REF!,4,FALSE),IF(LEFT(G516,5)="LABOR",VLOOKUP(VALUE(RIGHT(G516,6)),#REF!,5,FALSE))))))))))))))))</f>
        <v>#REF!</v>
      </c>
      <c r="C516" s="30" t="e">
        <f>IF(LEFT(G516,3)="ARQ",VLOOKUP(VALUE(RIGHT(G516,3)),#REF!,5,FALSE),IF(LEFT(G516,3)="SCI",VLOOKUP(VALUE(RIGHT(G516,3)),#REF!,5,FALSE),IF(LEFT(G516,3)="SCE",VLOOKUP(VALUE(RIGHT(G516,3)),#REF!,5,FALSE),IF(LEFT(G516,3)="EST",VLOOKUP(VALUE(RIGHT(G516,3)),#REF!,5,FALSE),IF(LEFT(G516,3)="HID",VLOOKUP(VALUE(RIGHT(G516,3)),#REF!,5,FALSE),IF(LEFT(G516,3)="INC",VLOOKUP(VALUE(RIGHT(G516,3)),#REF!,5,FALSE),IF(LEFT(G516,3)="ELE",VLOOKUP(VALUE(RIGHT(G516,3)),#REF!,5,FALSE),IF(LEFT(G516,3)="CAB",VLOOKUP(VALUE(RIGHT(G516,3)),'ADM-COMP'!B:J,5,FALSE),IF(LEFT(G516,3)="SEG",VLOOKUP(VALUE(RIGHT(G516,3)),#REF!,5,FALSE),IF(LEFT(G516,3)="CLI",VLOOKUP(VALUE(RIGHT(G516,3)),#REF!,5,FALSE),IF(LEFT(G516,4)="IMPL",VLOOKUP(VALUE(RIGHT(G516,3)),#REF!,5,FALSE),IF(LEFT(G516,4)="SPDA",VLOOKUP(VALUE(RIGHT(G516,3)),'SPDA-COMP'!B:J,5,FALSE),IF(LEFT(G516,4)="SDAI",VLOOKUP(VALUE(RIGHT(G516,3)),#REF!,5,FALSE),IF(LEFT(G516,5)="IMPER",VLOOKUP(VALUE(RIGHT(G516,3)),#REF!,5,FALSE),IF(LEFT(G516,5)="LABOR",VLOOKUP(VALUE(RIGHT(G516,6)),#REF!,6,FALSE))))))))))))))))</f>
        <v>#REF!</v>
      </c>
      <c r="D516" s="74" t="e">
        <f>ROUND(VLOOKUP(A516,#REF!,8,FALSE),2)</f>
        <v>#REF!</v>
      </c>
      <c r="E516" s="74" t="e">
        <f>IF(LEFT(G516,3)="ARQ",VLOOKUP(VALUE(RIGHT(G516,3)),#REF!,9,FALSE),IF(LEFT(G516,3)="SCI",VLOOKUP(VALUE(RIGHT(G516,3)),#REF!,9,FALSE),IF(LEFT(G516,3)="SCE",VLOOKUP(VALUE(RIGHT(G516,3)),#REF!,9,FALSE),IF(LEFT(G516,3)="EST",VLOOKUP(VALUE(RIGHT(G516,3)),#REF!,9,FALSE),IF(LEFT(G516,3)="HID",VLOOKUP(VALUE(RIGHT(G516,3)),#REF!,9,FALSE),IF(LEFT(G516,3)="INC",VLOOKUP(VALUE(RIGHT(G516,3)),#REF!,9,FALSE),IF(LEFT(G516,3)="ELE",VLOOKUP(VALUE(RIGHT(G516,3)),#REF!,9,FALSE),IF(LEFT(G516,3)="CAB",VLOOKUP(VALUE(RIGHT(G516,3)),'ADM-COMP'!B:J,9,FALSE),IF(LEFT(G516,3)="SEG",VLOOKUP(VALUE(RIGHT(G516,3)),#REF!,9,FALSE),IF(LEFT(G516,3)="CLI",VLOOKUP(VALUE(RIGHT(G516,3)),#REF!,9,FALSE),IF(LEFT(G516,4)="IMPL",VLOOKUP(VALUE(RIGHT(G516,3)),#REF!,9,FALSE),IF(LEFT(G516,4)="SPDA",VLOOKUP(VALUE(RIGHT(G516,3)),'SPDA-COMP'!B:J,9,FALSE),IF(LEFT(G516,4)="SDAI",VLOOKUP(VALUE(RIGHT(G516,3)),#REF!,9,FALSE),IF(LEFT(G516,5)="IMPER",VLOOKUP(VALUE(RIGHT(G516,3)),#REF!,9,FALSE),IF(LEFT(G516,5)="LABOR",VLOOKUP(VALUE(RIGHT(G516,6)),#REF!,4,FALSE))))))))))))))))</f>
        <v>#REF!</v>
      </c>
      <c r="F516" s="31" t="e">
        <f t="shared" si="7"/>
        <v>#REF!</v>
      </c>
      <c r="G516" s="84" t="s">
        <v>1011</v>
      </c>
      <c r="H516" s="61"/>
    </row>
    <row r="517" spans="1:8" s="11" customFormat="1">
      <c r="A517" s="37" t="s">
        <v>330</v>
      </c>
      <c r="B517" s="29" t="e">
        <f>IF(LEFT(G517,3)="ARQ",VLOOKUP(VALUE(RIGHT(G517,3)),#REF!,4,FALSE),IF(LEFT(G517,3)="SCI",VLOOKUP(VALUE(RIGHT(G517,3)),#REF!,4,FALSE),IF(LEFT(G517,3)="SCE",VLOOKUP(VALUE(RIGHT(G517,3)),#REF!,4,FALSE),IF(LEFT(G517,3)="EST",VLOOKUP(VALUE(RIGHT(G517,3)),#REF!,4,FALSE),IF(LEFT(G517,3)="HID",VLOOKUP(VALUE(RIGHT(G517,3)),#REF!,4,FALSE),IF(LEFT(G517,3)="INC",VLOOKUP(VALUE(RIGHT(G517,3)),#REF!,4,FALSE),IF(LEFT(G517,3)="ELE",VLOOKUP(VALUE(RIGHT(G517,3)),#REF!,4,FALSE),IF(LEFT(G517,3)="CAB",VLOOKUP(VALUE(RIGHT(G517,3)),'ADM-COMP'!B:J,4,FALSE),IF(LEFT(G517,3)="SEG",VLOOKUP(VALUE(RIGHT(G517,3)),#REF!,4,FALSE),IF(LEFT(G517,3)="CLI",VLOOKUP(VALUE(RIGHT(G517,3)),#REF!,4,FALSE),IF(LEFT(G517,4)="IMPL",VLOOKUP(VALUE(RIGHT(G517,3)),#REF!,4,FALSE),IF(LEFT(G517,4)="SPDA",VLOOKUP(VALUE(RIGHT(G517,3)),'SPDA-COMP'!B:J,4,FALSE),IF(LEFT(G517,4)="SDAI",VLOOKUP(VALUE(RIGHT(G517,3)),#REF!,4,FALSE),IF(LEFT(G517,5)="IMPER",VLOOKUP(VALUE(RIGHT(G517,3)),#REF!,4,FALSE),IF(LEFT(G517,5)="LABOR",VLOOKUP(VALUE(RIGHT(G517,6)),#REF!,5,FALSE))))))))))))))))</f>
        <v>#REF!</v>
      </c>
      <c r="C517" s="30" t="e">
        <f>IF(LEFT(G517,3)="ARQ",VLOOKUP(VALUE(RIGHT(G517,3)),#REF!,5,FALSE),IF(LEFT(G517,3)="SCI",VLOOKUP(VALUE(RIGHT(G517,3)),#REF!,5,FALSE),IF(LEFT(G517,3)="SCE",VLOOKUP(VALUE(RIGHT(G517,3)),#REF!,5,FALSE),IF(LEFT(G517,3)="EST",VLOOKUP(VALUE(RIGHT(G517,3)),#REF!,5,FALSE),IF(LEFT(G517,3)="HID",VLOOKUP(VALUE(RIGHT(G517,3)),#REF!,5,FALSE),IF(LEFT(G517,3)="INC",VLOOKUP(VALUE(RIGHT(G517,3)),#REF!,5,FALSE),IF(LEFT(G517,3)="ELE",VLOOKUP(VALUE(RIGHT(G517,3)),#REF!,5,FALSE),IF(LEFT(G517,3)="CAB",VLOOKUP(VALUE(RIGHT(G517,3)),'ADM-COMP'!B:J,5,FALSE),IF(LEFT(G517,3)="SEG",VLOOKUP(VALUE(RIGHT(G517,3)),#REF!,5,FALSE),IF(LEFT(G517,3)="CLI",VLOOKUP(VALUE(RIGHT(G517,3)),#REF!,5,FALSE),IF(LEFT(G517,4)="IMPL",VLOOKUP(VALUE(RIGHT(G517,3)),#REF!,5,FALSE),IF(LEFT(G517,4)="SPDA",VLOOKUP(VALUE(RIGHT(G517,3)),'SPDA-COMP'!B:J,5,FALSE),IF(LEFT(G517,4)="SDAI",VLOOKUP(VALUE(RIGHT(G517,3)),#REF!,5,FALSE),IF(LEFT(G517,5)="IMPER",VLOOKUP(VALUE(RIGHT(G517,3)),#REF!,5,FALSE),IF(LEFT(G517,5)="LABOR",VLOOKUP(VALUE(RIGHT(G517,6)),#REF!,6,FALSE))))))))))))))))</f>
        <v>#REF!</v>
      </c>
      <c r="D517" s="74" t="e">
        <f>ROUND(VLOOKUP(A517,#REF!,8,FALSE),2)</f>
        <v>#REF!</v>
      </c>
      <c r="E517" s="74" t="e">
        <f>IF(LEFT(G517,3)="ARQ",VLOOKUP(VALUE(RIGHT(G517,3)),#REF!,9,FALSE),IF(LEFT(G517,3)="SCI",VLOOKUP(VALUE(RIGHT(G517,3)),#REF!,9,FALSE),IF(LEFT(G517,3)="SCE",VLOOKUP(VALUE(RIGHT(G517,3)),#REF!,9,FALSE),IF(LEFT(G517,3)="EST",VLOOKUP(VALUE(RIGHT(G517,3)),#REF!,9,FALSE),IF(LEFT(G517,3)="HID",VLOOKUP(VALUE(RIGHT(G517,3)),#REF!,9,FALSE),IF(LEFT(G517,3)="INC",VLOOKUP(VALUE(RIGHT(G517,3)),#REF!,9,FALSE),IF(LEFT(G517,3)="ELE",VLOOKUP(VALUE(RIGHT(G517,3)),#REF!,9,FALSE),IF(LEFT(G517,3)="CAB",VLOOKUP(VALUE(RIGHT(G517,3)),'ADM-COMP'!B:J,9,FALSE),IF(LEFT(G517,3)="SEG",VLOOKUP(VALUE(RIGHT(G517,3)),#REF!,9,FALSE),IF(LEFT(G517,3)="CLI",VLOOKUP(VALUE(RIGHT(G517,3)),#REF!,9,FALSE),IF(LEFT(G517,4)="IMPL",VLOOKUP(VALUE(RIGHT(G517,3)),#REF!,9,FALSE),IF(LEFT(G517,4)="SPDA",VLOOKUP(VALUE(RIGHT(G517,3)),'SPDA-COMP'!B:J,9,FALSE),IF(LEFT(G517,4)="SDAI",VLOOKUP(VALUE(RIGHT(G517,3)),#REF!,9,FALSE),IF(LEFT(G517,5)="IMPER",VLOOKUP(VALUE(RIGHT(G517,3)),#REF!,9,FALSE),IF(LEFT(G517,5)="LABOR",VLOOKUP(VALUE(RIGHT(G517,6)),#REF!,4,FALSE))))))))))))))))</f>
        <v>#REF!</v>
      </c>
      <c r="F517" s="31" t="e">
        <f t="shared" si="7"/>
        <v>#REF!</v>
      </c>
      <c r="G517" s="152" t="s">
        <v>331</v>
      </c>
      <c r="H517" s="51"/>
    </row>
    <row r="518" spans="1:8" s="62" customFormat="1">
      <c r="A518" s="83" t="s">
        <v>589</v>
      </c>
      <c r="B518" s="29" t="e">
        <f>IF(LEFT(G518,3)="ARQ",VLOOKUP(VALUE(RIGHT(G518,3)),#REF!,4,FALSE),IF(LEFT(G518,3)="SCI",VLOOKUP(VALUE(RIGHT(G518,3)),'ADM-COMP'!B:J,4,FALSE),IF(LEFT(G518,3)="SCE",VLOOKUP(VALUE(RIGHT(G518,3)),#REF!,4,FALSE),IF(LEFT(G518,3)="EST",VLOOKUP(VALUE(RIGHT(G518,3)),#REF!,4,FALSE),IF(LEFT(G518,3)="HID",VLOOKUP(VALUE(RIGHT(G518,3)),#REF!,4,FALSE),IF(LEFT(G518,3)="INC",VLOOKUP(VALUE(RIGHT(G518,3)),#REF!,4,FALSE),IF(LEFT(G518,3)="ELE",VLOOKUP(VALUE(RIGHT(G518,3)),#REF!,4,FALSE),IF(LEFT(G518,3)="CAB",VLOOKUP(VALUE(RIGHT(G518,3)),#REF!,4,FALSE),IF(LEFT(G518,3)="SEG",VLOOKUP(VALUE(RIGHT(G518,3)),#REF!,4,FALSE),IF(LEFT(G518,3)="CLI",VLOOKUP(VALUE(RIGHT(G518,3)),#REF!,4,FALSE),IF(LEFT(G518,4)="IMPL",VLOOKUP(VALUE(RIGHT(G518,3)),#REF!,4,FALSE),IF(LEFT(G518,4)="SPDA",VLOOKUP(VALUE(RIGHT(G518,3)),'SPDA-COMP'!B:J,4,FALSE),IF(LEFT(G518,4)="SDAI",VLOOKUP(VALUE(RIGHT(G518,3)),#REF!,4,FALSE),IF(LEFT(G518,5)="CHENF",VLOOKUP(VALUE(RIGHT(G518,3)),#REF!,4,FALSE),IF(LEFT(G518,5)="IMPER",VLOOKUP(VALUE(RIGHT(G518,3)),#REF!,4,FALSE),IF(LEFT(G518,5)="LABOR",VLOOKUP(VALUE(RIGHT(G518,6)),#REF!,5,FALSE)))))))))))))))))</f>
        <v>#REF!</v>
      </c>
      <c r="C518" s="30" t="e">
        <f>IF(LEFT(G518,3)="ARQ",VLOOKUP(VALUE(RIGHT(G518,3)),#REF!,5,FALSE),IF(LEFT(G518,3)="SCI",VLOOKUP(VALUE(RIGHT(G518,3)),'ADM-COMP'!B:J,5,FALSE),IF(LEFT(G518,3)="SCE",VLOOKUP(VALUE(RIGHT(G518,3)),#REF!,5,FALSE),IF(LEFT(G518,3)="EST",VLOOKUP(VALUE(RIGHT(G518,3)),#REF!,5,FALSE),IF(LEFT(G518,3)="HID",VLOOKUP(VALUE(RIGHT(G518,3)),#REF!,5,FALSE),IF(LEFT(G518,3)="INC",VLOOKUP(VALUE(RIGHT(G518,3)),#REF!,5,FALSE),IF(LEFT(G518,3)="ELE",VLOOKUP(VALUE(RIGHT(G518,3)),#REF!,5,FALSE),IF(LEFT(G518,3)="CAB",VLOOKUP(VALUE(RIGHT(G518,3)),#REF!,5,FALSE),IF(LEFT(G518,3)="SEG",VLOOKUP(VALUE(RIGHT(G518,3)),#REF!,5,FALSE),IF(LEFT(G518,3)="CLI",VLOOKUP(VALUE(RIGHT(G518,3)),#REF!,5,FALSE),IF(LEFT(G518,4)="IMPL",VLOOKUP(VALUE(RIGHT(G518,3)),#REF!,5,FALSE),IF(LEFT(G518,4)="SPDA",VLOOKUP(VALUE(RIGHT(G518,3)),'SPDA-COMP'!B:J,5,FALSE),IF(LEFT(G518,4)="SDAI",VLOOKUP(VALUE(RIGHT(G518,3)),#REF!,5,FALSE),IF(LEFT(G518,5)="CHENF",VLOOKUP(VALUE(RIGHT(G518,3)),#REF!,5,FALSE),IF(LEFT(G518,5)="IMPER",VLOOKUP(VALUE(RIGHT(G518,3)),#REF!,5,FALSE),IF(LEFT(G518,5)="LABOR",VLOOKUP(VALUE(RIGHT(G518,6)),#REF!,6,FALSE)))))))))))))))))</f>
        <v>#REF!</v>
      </c>
      <c r="D518" s="74" t="e">
        <f>ROUND(VLOOKUP(A518,#REF!,8,FALSE),2)</f>
        <v>#REF!</v>
      </c>
      <c r="E518" s="74" t="e">
        <f>IF(LEFT(G518,3)="ARQ",VLOOKUP(VALUE(RIGHT(G518,3)),#REF!,9,FALSE),IF(LEFT(G518,3)="SCI",VLOOKUP(VALUE(RIGHT(G518,3)),'ADM-COMP'!B:J,9,FALSE),IF(LEFT(G518,3)="SCE",VLOOKUP(VALUE(RIGHT(G518,3)),#REF!,9,FALSE),IF(LEFT(G518,3)="EST",VLOOKUP(VALUE(RIGHT(G518,3)),#REF!,9,FALSE),IF(LEFT(G518,3)="HID",VLOOKUP(VALUE(RIGHT(G518,3)),#REF!,9,FALSE),IF(LEFT(G518,3)="INC",VLOOKUP(VALUE(RIGHT(G518,3)),#REF!,9,FALSE),IF(LEFT(G518,3)="ELE",VLOOKUP(VALUE(RIGHT(G518,3)),#REF!,9,FALSE),IF(LEFT(G518,3)="CAB",VLOOKUP(VALUE(RIGHT(G518,3)),#REF!,9,FALSE),IF(LEFT(G518,3)="SEG",VLOOKUP(VALUE(RIGHT(G518,3)),#REF!,9,FALSE),IF(LEFT(G518,3)="CLI",VLOOKUP(VALUE(RIGHT(G518,3)),#REF!,9,FALSE),IF(LEFT(G518,4)="IMPL",VLOOKUP(VALUE(RIGHT(G518,3)),#REF!,9,FALSE),IF(LEFT(G518,4)="SPDA",VLOOKUP(VALUE(RIGHT(G518,3)),'SPDA-COMP'!B:J,9,FALSE),IF(LEFT(G518,4)="SDAI",VLOOKUP(VALUE(RIGHT(G518,3)),#REF!,9,FALSE),IF(LEFT(G518,5)="CHENF",VLOOKUP(VALUE(RIGHT(G518,3)),#REF!,9,FALSE),IF(LEFT(G518,5)="IMPER",VLOOKUP(VALUE(RIGHT(G518,3)),#REF!,9,FALSE),IF(LEFT(G518,5)="LABOR",VLOOKUP(VALUE(RIGHT(G518,6)),#REF!,4,FALSE)))))))))))))))))</f>
        <v>#REF!</v>
      </c>
      <c r="F518" s="31" t="e">
        <f t="shared" ref="F518:F580" si="8">ROUND(D518*E518,2)</f>
        <v>#REF!</v>
      </c>
      <c r="G518" s="84" t="s">
        <v>598</v>
      </c>
      <c r="H518" s="61"/>
    </row>
    <row r="519" spans="1:8" s="62" customFormat="1">
      <c r="A519" s="85" t="s">
        <v>614</v>
      </c>
      <c r="B519" s="86" t="e">
        <f>IF(LEFT(G519,3)="ARQ",VLOOKUP(VALUE(RIGHT(G519,3)),#REF!,4,FALSE),IF(LEFT(G519,3)="SCI",VLOOKUP(VALUE(RIGHT(G519,3)),#REF!,4,FALSE),IF(LEFT(G519,3)="SCE",VLOOKUP(VALUE(RIGHT(G519,3)),#REF!,4,FALSE),IF(LEFT(G519,3)="EST",VLOOKUP(VALUE(RIGHT(G519,3)),#REF!,4,FALSE),IF(LEFT(G519,3)="HID",VLOOKUP(VALUE(RIGHT(G519,3)),#REF!,4,FALSE),IF(LEFT(G519,3)="INC",VLOOKUP(VALUE(RIGHT(G519,3)),#REF!,4,FALSE),IF(LEFT(G519,3)="ELE",VLOOKUP(VALUE(RIGHT(G519,3)),#REF!,4,FALSE),IF(LEFT(G519,3)="CAB",VLOOKUP(VALUE(RIGHT(G519,3)),'ADM-COMP'!B:J,4,FALSE),IF(LEFT(G519,3)="SEG",VLOOKUP(VALUE(RIGHT(G519,3)),#REF!,4,FALSE),IF(LEFT(G519,3)="CLI",VLOOKUP(VALUE(RIGHT(G519,3)),#REF!,4,FALSE),IF(LEFT(G519,4)="IMPL",VLOOKUP(VALUE(RIGHT(G519,3)),#REF!,4,FALSE),IF(LEFT(G519,4)="SPDA",VLOOKUP(VALUE(RIGHT(G519,3)),#REF!,4,FALSE),IF(LEFT(G519,4)="SDAI",VLOOKUP(VALUE(RIGHT(G519,3)),#REF!,4,FALSE),IF(LEFT(G519,5)="IMPER",VLOOKUP(VALUE(RIGHT(G519,3)),#REF!,4,FALSE),IF(LEFT(G519,5)="LABOR",VLOOKUP(VALUE(RIGHT(G519,6)),#REF!,5,FALSE))))))))))))))))</f>
        <v>#REF!</v>
      </c>
      <c r="C519" s="30" t="e">
        <f>IF(LEFT(G519,3)="ARQ",VLOOKUP(VALUE(RIGHT(G519,3)),#REF!,5,FALSE),IF(LEFT(G519,3)="SCI",VLOOKUP(VALUE(RIGHT(G519,3)),#REF!,5,FALSE),IF(LEFT(G519,3)="SCE",VLOOKUP(VALUE(RIGHT(G519,3)),#REF!,5,FALSE),IF(LEFT(G519,3)="EST",VLOOKUP(VALUE(RIGHT(G519,3)),#REF!,5,FALSE),IF(LEFT(G519,3)="HID",VLOOKUP(VALUE(RIGHT(G519,3)),#REF!,5,FALSE),IF(LEFT(G519,3)="INC",VLOOKUP(VALUE(RIGHT(G519,3)),#REF!,5,FALSE),IF(LEFT(G519,3)="ELE",VLOOKUP(VALUE(RIGHT(G519,3)),#REF!,5,FALSE),IF(LEFT(G519,3)="CAB",VLOOKUP(VALUE(RIGHT(G519,3)),'ADM-COMP'!B:J,5,FALSE),IF(LEFT(G519,3)="SEG",VLOOKUP(VALUE(RIGHT(G519,3)),#REF!,5,FALSE),IF(LEFT(G519,3)="CLI",VLOOKUP(VALUE(RIGHT(G519,3)),#REF!,5,FALSE),IF(LEFT(G519,4)="IMPL",VLOOKUP(VALUE(RIGHT(G519,3)),#REF!,5,FALSE),IF(LEFT(G519,4)="SPDA",VLOOKUP(VALUE(RIGHT(G519,3)),'SPDA-COMP'!B:J,5,FALSE),IF(LEFT(G519,4)="SDAI",VLOOKUP(VALUE(RIGHT(G519,3)),#REF!,5,FALSE),IF(LEFT(G519,5)="IMPER",VLOOKUP(VALUE(RIGHT(G519,3)),#REF!,5,FALSE),IF(LEFT(G519,5)="LABOR",VLOOKUP(VALUE(RIGHT(G519,6)),#REF!,6,FALSE))))))))))))))))</f>
        <v>#REF!</v>
      </c>
      <c r="D519" s="74" t="e">
        <f>ROUND(VLOOKUP(A519,#REF!,8,FALSE),2)</f>
        <v>#REF!</v>
      </c>
      <c r="E519" s="74" t="e">
        <f>IF(LEFT(G519,3)="ARQ",VLOOKUP(VALUE(RIGHT(G519,3)),#REF!,9,FALSE),IF(LEFT(G519,3)="SCI",VLOOKUP(VALUE(RIGHT(G519,3)),#REF!,9,FALSE),IF(LEFT(G519,3)="SCE",VLOOKUP(VALUE(RIGHT(G519,3)),#REF!,9,FALSE),IF(LEFT(G519,3)="EST",VLOOKUP(VALUE(RIGHT(G519,3)),#REF!,9,FALSE),IF(LEFT(G519,3)="HID",VLOOKUP(VALUE(RIGHT(G519,3)),#REF!,9,FALSE),IF(LEFT(G519,3)="INC",VLOOKUP(VALUE(RIGHT(G519,3)),#REF!,9,FALSE),IF(LEFT(G519,3)="ELE",VLOOKUP(VALUE(RIGHT(G519,3)),#REF!,9,FALSE),IF(LEFT(G519,3)="CAB",VLOOKUP(VALUE(RIGHT(G519,3)),'ADM-COMP'!B:J,9,FALSE),IF(LEFT(G519,3)="SEG",VLOOKUP(VALUE(RIGHT(G519,3)),#REF!,9,FALSE),IF(LEFT(G519,3)="CLI",VLOOKUP(VALUE(RIGHT(G519,3)),#REF!,9,FALSE),IF(LEFT(G519,4)="IMPL",VLOOKUP(VALUE(RIGHT(G519,3)),#REF!,9,FALSE),IF(LEFT(G519,4)="SPDA",VLOOKUP(VALUE(RIGHT(G519,3)),'SPDA-COMP'!B:J,9,FALSE),IF(LEFT(G519,4)="SDAI",VLOOKUP(VALUE(RIGHT(G519,3)),#REF!,9,FALSE),IF(LEFT(G519,5)="IMPER",VLOOKUP(VALUE(RIGHT(G519,3)),#REF!,9,FALSE),IF(LEFT(G519,5)="LABOR",VLOOKUP(VALUE(RIGHT(G519,6)),#REF!,4,FALSE))))))))))))))))</f>
        <v>#REF!</v>
      </c>
      <c r="F519" s="31" t="e">
        <f t="shared" si="8"/>
        <v>#REF!</v>
      </c>
      <c r="G519" s="84" t="s">
        <v>620</v>
      </c>
      <c r="H519" s="61"/>
    </row>
    <row r="520" spans="1:8" s="62" customFormat="1">
      <c r="A520" s="85" t="s">
        <v>608</v>
      </c>
      <c r="B520" s="86" t="e">
        <f>IF(LEFT(G520,3)="ARQ",VLOOKUP(VALUE(RIGHT(G520,3)),#REF!,4,FALSE),IF(LEFT(G520,3)="SCI",VLOOKUP(VALUE(RIGHT(G520,3)),#REF!,4,FALSE),IF(LEFT(G520,3)="SCE",VLOOKUP(VALUE(RIGHT(G520,3)),#REF!,4,FALSE),IF(LEFT(G520,3)="EST",VLOOKUP(VALUE(RIGHT(G520,3)),#REF!,4,FALSE),IF(LEFT(G520,3)="HID",VLOOKUP(VALUE(RIGHT(G520,3)),#REF!,4,FALSE),IF(LEFT(G520,3)="INC",VLOOKUP(VALUE(RIGHT(G520,3)),#REF!,4,FALSE),IF(LEFT(G520,3)="ELE",VLOOKUP(VALUE(RIGHT(G520,3)),#REF!,4,FALSE),IF(LEFT(G520,3)="CAB",VLOOKUP(VALUE(RIGHT(G520,3)),'ADM-COMP'!B:J,4,FALSE),IF(LEFT(G520,3)="SEG",VLOOKUP(VALUE(RIGHT(G520,3)),#REF!,4,FALSE),IF(LEFT(G520,3)="CLI",VLOOKUP(VALUE(RIGHT(G520,3)),#REF!,4,FALSE),IF(LEFT(G520,4)="IMPL",VLOOKUP(VALUE(RIGHT(G520,3)),#REF!,4,FALSE),IF(LEFT(G520,4)="SPDA",VLOOKUP(VALUE(RIGHT(G520,3)),#REF!,4,FALSE),IF(LEFT(G520,4)="SDAI",VLOOKUP(VALUE(RIGHT(G520,3)),#REF!,4,FALSE),IF(LEFT(G520,5)="IMPER",VLOOKUP(VALUE(RIGHT(G520,3)),#REF!,4,FALSE),IF(LEFT(G520,5)="LABOR",VLOOKUP(VALUE(RIGHT(G520,6)),#REF!,5,FALSE))))))))))))))))</f>
        <v>#REF!</v>
      </c>
      <c r="C520" s="30" t="e">
        <f>IF(LEFT(G520,3)="ARQ",VLOOKUP(VALUE(RIGHT(G520,3)),#REF!,5,FALSE),IF(LEFT(G520,3)="SCI",VLOOKUP(VALUE(RIGHT(G520,3)),#REF!,5,FALSE),IF(LEFT(G520,3)="SCE",VLOOKUP(VALUE(RIGHT(G520,3)),#REF!,5,FALSE),IF(LEFT(G520,3)="EST",VLOOKUP(VALUE(RIGHT(G520,3)),#REF!,5,FALSE),IF(LEFT(G520,3)="HID",VLOOKUP(VALUE(RIGHT(G520,3)),#REF!,5,FALSE),IF(LEFT(G520,3)="INC",VLOOKUP(VALUE(RIGHT(G520,3)),#REF!,5,FALSE),IF(LEFT(G520,3)="ELE",VLOOKUP(VALUE(RIGHT(G520,3)),#REF!,5,FALSE),IF(LEFT(G520,3)="CAB",VLOOKUP(VALUE(RIGHT(G520,3)),'ADM-COMP'!B:J,5,FALSE),IF(LEFT(G520,3)="SEG",VLOOKUP(VALUE(RIGHT(G520,3)),#REF!,5,FALSE),IF(LEFT(G520,3)="CLI",VLOOKUP(VALUE(RIGHT(G520,3)),#REF!,5,FALSE),IF(LEFT(G520,4)="IMPL",VLOOKUP(VALUE(RIGHT(G520,3)),#REF!,5,FALSE),IF(LEFT(G520,4)="SPDA",VLOOKUP(VALUE(RIGHT(G520,3)),'SPDA-COMP'!B:J,5,FALSE),IF(LEFT(G520,4)="SDAI",VLOOKUP(VALUE(RIGHT(G520,3)),#REF!,5,FALSE),IF(LEFT(G520,5)="IMPER",VLOOKUP(VALUE(RIGHT(G520,3)),#REF!,5,FALSE),IF(LEFT(G520,5)="LABOR",VLOOKUP(VALUE(RIGHT(G520,6)),#REF!,6,FALSE))))))))))))))))</f>
        <v>#REF!</v>
      </c>
      <c r="D520" s="74" t="e">
        <f>ROUND(VLOOKUP(A520,#REF!,8,FALSE),2)</f>
        <v>#REF!</v>
      </c>
      <c r="E520" s="74" t="e">
        <f>IF(LEFT(G520,3)="ARQ",VLOOKUP(VALUE(RIGHT(G520,3)),#REF!,9,FALSE),IF(LEFT(G520,3)="SCI",VLOOKUP(VALUE(RIGHT(G520,3)),#REF!,9,FALSE),IF(LEFT(G520,3)="SCE",VLOOKUP(VALUE(RIGHT(G520,3)),#REF!,9,FALSE),IF(LEFT(G520,3)="EST",VLOOKUP(VALUE(RIGHT(G520,3)),#REF!,9,FALSE),IF(LEFT(G520,3)="HID",VLOOKUP(VALUE(RIGHT(G520,3)),#REF!,9,FALSE),IF(LEFT(G520,3)="INC",VLOOKUP(VALUE(RIGHT(G520,3)),#REF!,9,FALSE),IF(LEFT(G520,3)="ELE",VLOOKUP(VALUE(RIGHT(G520,3)),#REF!,9,FALSE),IF(LEFT(G520,3)="CAB",VLOOKUP(VALUE(RIGHT(G520,3)),'ADM-COMP'!B:J,9,FALSE),IF(LEFT(G520,3)="SEG",VLOOKUP(VALUE(RIGHT(G520,3)),#REF!,9,FALSE),IF(LEFT(G520,3)="CLI",VLOOKUP(VALUE(RIGHT(G520,3)),#REF!,9,FALSE),IF(LEFT(G520,4)="IMPL",VLOOKUP(VALUE(RIGHT(G520,3)),#REF!,9,FALSE),IF(LEFT(G520,4)="SPDA",VLOOKUP(VALUE(RIGHT(G520,3)),'SPDA-COMP'!B:J,9,FALSE),IF(LEFT(G520,4)="SDAI",VLOOKUP(VALUE(RIGHT(G520,3)),#REF!,9,FALSE),IF(LEFT(G520,5)="IMPER",VLOOKUP(VALUE(RIGHT(G520,3)),#REF!,9,FALSE),IF(LEFT(G520,5)="LABOR",VLOOKUP(VALUE(RIGHT(G520,6)),#REF!,4,FALSE))))))))))))))))</f>
        <v>#REF!</v>
      </c>
      <c r="F520" s="31" t="e">
        <f t="shared" si="8"/>
        <v>#REF!</v>
      </c>
      <c r="G520" s="84" t="s">
        <v>616</v>
      </c>
      <c r="H520" s="61"/>
    </row>
    <row r="521" spans="1:8" s="62" customFormat="1">
      <c r="A521" s="85" t="s">
        <v>915</v>
      </c>
      <c r="B521" s="29" t="e">
        <f>IF(LEFT(G521,3)="ARQ",VLOOKUP(VALUE(RIGHT(G521,3)),#REF!,4,FALSE),IF(LEFT(G521,3)="SCI",VLOOKUP(VALUE(RIGHT(G521,3)),#REF!,4,FALSE),IF(LEFT(G521,3)="SCE",VLOOKUP(VALUE(RIGHT(G521,3)),#REF!,4,FALSE),IF(LEFT(G521,3)="EST",VLOOKUP(VALUE(RIGHT(G521,3)),#REF!,4,FALSE),IF(LEFT(G521,3)="HID",VLOOKUP(VALUE(RIGHT(G521,3)),#REF!,4,FALSE),IF(LEFT(G521,3)="INC",VLOOKUP(VALUE(RIGHT(G521,3)),#REF!,4,FALSE),IF(LEFT(G521,3)="ELE",VLOOKUP(VALUE(RIGHT(G521,3)),#REF!,4,FALSE),IF(LEFT(G521,3)="CAB",VLOOKUP(VALUE(RIGHT(G521,3)),'ADM-COMP'!B:J,4,FALSE),IF(LEFT(G521,3)="SEG",VLOOKUP(VALUE(RIGHT(G521,3)),#REF!,4,FALSE),IF(LEFT(G521,3)="CLI",VLOOKUP(VALUE(RIGHT(G521,3)),#REF!,4,FALSE),IF(LEFT(G521,4)="IMPL",VLOOKUP(VALUE(RIGHT(G521,3)),#REF!,4,FALSE),IF(LEFT(G521,4)="SPDA",VLOOKUP(VALUE(RIGHT(G521,3)),'SPDA-COMP'!B:J,4,FALSE),IF(LEFT(G521,4)="SDAI",VLOOKUP(VALUE(RIGHT(G521,3)),#REF!,4,FALSE),IF(LEFT(G521,5)="IMPER",VLOOKUP(VALUE(RIGHT(G521,3)),#REF!,4,FALSE),IF(LEFT(G521,5)="LABOR",VLOOKUP(VALUE(RIGHT(G521,6)),#REF!,5,FALSE))))))))))))))))</f>
        <v>#REF!</v>
      </c>
      <c r="C521" s="30" t="e">
        <f>IF(LEFT(G521,3)="ARQ",VLOOKUP(VALUE(RIGHT(G521,3)),#REF!,5,FALSE),IF(LEFT(G521,3)="SCI",VLOOKUP(VALUE(RIGHT(G521,3)),#REF!,5,FALSE),IF(LEFT(G521,3)="SCE",VLOOKUP(VALUE(RIGHT(G521,3)),#REF!,5,FALSE),IF(LEFT(G521,3)="EST",VLOOKUP(VALUE(RIGHT(G521,3)),#REF!,5,FALSE),IF(LEFT(G521,3)="HID",VLOOKUP(VALUE(RIGHT(G521,3)),#REF!,5,FALSE),IF(LEFT(G521,3)="INC",VLOOKUP(VALUE(RIGHT(G521,3)),#REF!,5,FALSE),IF(LEFT(G521,3)="ELE",VLOOKUP(VALUE(RIGHT(G521,3)),#REF!,5,FALSE),IF(LEFT(G521,3)="CAB",VLOOKUP(VALUE(RIGHT(G521,3)),'ADM-COMP'!B:J,5,FALSE),IF(LEFT(G521,3)="SEG",VLOOKUP(VALUE(RIGHT(G521,3)),#REF!,5,FALSE),IF(LEFT(G521,3)="CLI",VLOOKUP(VALUE(RIGHT(G521,3)),#REF!,5,FALSE),IF(LEFT(G521,4)="IMPL",VLOOKUP(VALUE(RIGHT(G521,3)),#REF!,5,FALSE),IF(LEFT(G521,4)="SPDA",VLOOKUP(VALUE(RIGHT(G521,3)),'SPDA-COMP'!B:J,5,FALSE),IF(LEFT(G521,4)="SDAI",VLOOKUP(VALUE(RIGHT(G521,3)),#REF!,5,FALSE),IF(LEFT(G521,5)="IMPER",VLOOKUP(VALUE(RIGHT(G521,3)),#REF!,5,FALSE),IF(LEFT(G521,5)="LABOR",VLOOKUP(VALUE(RIGHT(G521,6)),#REF!,6,FALSE))))))))))))))))</f>
        <v>#REF!</v>
      </c>
      <c r="D521" s="74" t="e">
        <f>ROUND(VLOOKUP(A521,#REF!,8,FALSE),2)</f>
        <v>#REF!</v>
      </c>
      <c r="E521" s="74" t="e">
        <f>IF(LEFT(G521,3)="ARQ",VLOOKUP(VALUE(RIGHT(G521,3)),#REF!,9,FALSE),IF(LEFT(G521,3)="SCI",VLOOKUP(VALUE(RIGHT(G521,3)),#REF!,9,FALSE),IF(LEFT(G521,3)="SCE",VLOOKUP(VALUE(RIGHT(G521,3)),#REF!,9,FALSE),IF(LEFT(G521,3)="EST",VLOOKUP(VALUE(RIGHT(G521,3)),#REF!,9,FALSE),IF(LEFT(G521,3)="HID",VLOOKUP(VALUE(RIGHT(G521,3)),#REF!,9,FALSE),IF(LEFT(G521,3)="INC",VLOOKUP(VALUE(RIGHT(G521,3)),#REF!,9,FALSE),IF(LEFT(G521,3)="ELE",VLOOKUP(VALUE(RIGHT(G521,3)),#REF!,9,FALSE),IF(LEFT(G521,3)="CAB",VLOOKUP(VALUE(RIGHT(G521,3)),'ADM-COMP'!B:J,9,FALSE),IF(LEFT(G521,3)="SEG",VLOOKUP(VALUE(RIGHT(G521,3)),#REF!,9,FALSE),IF(LEFT(G521,3)="CLI",VLOOKUP(VALUE(RIGHT(G521,3)),#REF!,9,FALSE),IF(LEFT(G521,4)="IMPL",VLOOKUP(VALUE(RIGHT(G521,3)),#REF!,9,FALSE),IF(LEFT(G521,4)="SPDA",VLOOKUP(VALUE(RIGHT(G521,3)),'SPDA-COMP'!B:J,9,FALSE),IF(LEFT(G521,4)="SDAI",VLOOKUP(VALUE(RIGHT(G521,3)),#REF!,9,FALSE),IF(LEFT(G521,5)="IMPER",VLOOKUP(VALUE(RIGHT(G521,3)),#REF!,9,FALSE),IF(LEFT(G521,5)="LABOR",VLOOKUP(VALUE(RIGHT(G521,6)),#REF!,4,FALSE))))))))))))))))</f>
        <v>#REF!</v>
      </c>
      <c r="F521" s="31" t="e">
        <f t="shared" si="8"/>
        <v>#REF!</v>
      </c>
      <c r="G521" s="84" t="s">
        <v>983</v>
      </c>
      <c r="H521" s="61"/>
    </row>
    <row r="522" spans="1:8" s="62" customFormat="1">
      <c r="A522" s="85" t="s">
        <v>607</v>
      </c>
      <c r="B522" s="86" t="e">
        <f>IF(LEFT(G522,3)="ARQ",VLOOKUP(VALUE(RIGHT(G522,3)),#REF!,4,FALSE),IF(LEFT(G522,3)="SCI",VLOOKUP(VALUE(RIGHT(G522,3)),#REF!,4,FALSE),IF(LEFT(G522,3)="SCE",VLOOKUP(VALUE(RIGHT(G522,3)),#REF!,4,FALSE),IF(LEFT(G522,3)="EST",VLOOKUP(VALUE(RIGHT(G522,3)),#REF!,4,FALSE),IF(LEFT(G522,3)="HID",VLOOKUP(VALUE(RIGHT(G522,3)),#REF!,4,FALSE),IF(LEFT(G522,3)="INC",VLOOKUP(VALUE(RIGHT(G522,3)),#REF!,4,FALSE),IF(LEFT(G522,3)="ELE",VLOOKUP(VALUE(RIGHT(G522,3)),#REF!,4,FALSE),IF(LEFT(G522,3)="CAB",VLOOKUP(VALUE(RIGHT(G522,3)),'ADM-COMP'!B:J,4,FALSE),IF(LEFT(G522,3)="SEG",VLOOKUP(VALUE(RIGHT(G522,3)),#REF!,4,FALSE),IF(LEFT(G522,3)="CLI",VLOOKUP(VALUE(RIGHT(G522,3)),#REF!,4,FALSE),IF(LEFT(G522,4)="IMPL",VLOOKUP(VALUE(RIGHT(G522,3)),#REF!,4,FALSE),IF(LEFT(G522,4)="SPDA",VLOOKUP(VALUE(RIGHT(G522,3)),#REF!,4,FALSE),IF(LEFT(G522,4)="SDAI",VLOOKUP(VALUE(RIGHT(G522,3)),#REF!,4,FALSE),IF(LEFT(G522,5)="IMPER",VLOOKUP(VALUE(RIGHT(G522,3)),#REF!,4,FALSE),IF(LEFT(G522,5)="LABOR",VLOOKUP(VALUE(RIGHT(G522,6)),#REF!,5,FALSE))))))))))))))))</f>
        <v>#REF!</v>
      </c>
      <c r="C522" s="30" t="e">
        <f>IF(LEFT(G522,3)="ARQ",VLOOKUP(VALUE(RIGHT(G522,3)),#REF!,5,FALSE),IF(LEFT(G522,3)="SCI",VLOOKUP(VALUE(RIGHT(G522,3)),#REF!,5,FALSE),IF(LEFT(G522,3)="SCE",VLOOKUP(VALUE(RIGHT(G522,3)),#REF!,5,FALSE),IF(LEFT(G522,3)="EST",VLOOKUP(VALUE(RIGHT(G522,3)),#REF!,5,FALSE),IF(LEFT(G522,3)="HID",VLOOKUP(VALUE(RIGHT(G522,3)),#REF!,5,FALSE),IF(LEFT(G522,3)="INC",VLOOKUP(VALUE(RIGHT(G522,3)),#REF!,5,FALSE),IF(LEFT(G522,3)="ELE",VLOOKUP(VALUE(RIGHT(G522,3)),#REF!,5,FALSE),IF(LEFT(G522,3)="CAB",VLOOKUP(VALUE(RIGHT(G522,3)),'ADM-COMP'!B:J,5,FALSE),IF(LEFT(G522,3)="SEG",VLOOKUP(VALUE(RIGHT(G522,3)),#REF!,5,FALSE),IF(LEFT(G522,3)="CLI",VLOOKUP(VALUE(RIGHT(G522,3)),#REF!,5,FALSE),IF(LEFT(G522,4)="IMPL",VLOOKUP(VALUE(RIGHT(G522,3)),#REF!,5,FALSE),IF(LEFT(G522,4)="SPDA",VLOOKUP(VALUE(RIGHT(G522,3)),'SPDA-COMP'!B:J,5,FALSE),IF(LEFT(G522,4)="SDAI",VLOOKUP(VALUE(RIGHT(G522,3)),#REF!,5,FALSE),IF(LEFT(G522,5)="IMPER",VLOOKUP(VALUE(RIGHT(G522,3)),#REF!,5,FALSE),IF(LEFT(G522,5)="LABOR",VLOOKUP(VALUE(RIGHT(G522,6)),#REF!,6,FALSE))))))))))))))))</f>
        <v>#REF!</v>
      </c>
      <c r="D522" s="74" t="e">
        <f>ROUND(VLOOKUP(A522,#REF!,8,FALSE),2)</f>
        <v>#REF!</v>
      </c>
      <c r="E522" s="74" t="e">
        <f>IF(LEFT(G522,3)="ARQ",VLOOKUP(VALUE(RIGHT(G522,3)),#REF!,9,FALSE),IF(LEFT(G522,3)="SCI",VLOOKUP(VALUE(RIGHT(G522,3)),#REF!,9,FALSE),IF(LEFT(G522,3)="SCE",VLOOKUP(VALUE(RIGHT(G522,3)),#REF!,9,FALSE),IF(LEFT(G522,3)="EST",VLOOKUP(VALUE(RIGHT(G522,3)),#REF!,9,FALSE),IF(LEFT(G522,3)="HID",VLOOKUP(VALUE(RIGHT(G522,3)),#REF!,9,FALSE),IF(LEFT(G522,3)="INC",VLOOKUP(VALUE(RIGHT(G522,3)),#REF!,9,FALSE),IF(LEFT(G522,3)="ELE",VLOOKUP(VALUE(RIGHT(G522,3)),#REF!,9,FALSE),IF(LEFT(G522,3)="CAB",VLOOKUP(VALUE(RIGHT(G522,3)),'ADM-COMP'!B:J,9,FALSE),IF(LEFT(G522,3)="SEG",VLOOKUP(VALUE(RIGHT(G522,3)),#REF!,9,FALSE),IF(LEFT(G522,3)="CLI",VLOOKUP(VALUE(RIGHT(G522,3)),#REF!,9,FALSE),IF(LEFT(G522,4)="IMPL",VLOOKUP(VALUE(RIGHT(G522,3)),#REF!,9,FALSE),IF(LEFT(G522,4)="SPDA",VLOOKUP(VALUE(RIGHT(G522,3)),'SPDA-COMP'!B:J,9,FALSE),IF(LEFT(G522,4)="SDAI",VLOOKUP(VALUE(RIGHT(G522,3)),#REF!,9,FALSE),IF(LEFT(G522,5)="IMPER",VLOOKUP(VALUE(RIGHT(G522,3)),#REF!,9,FALSE),IF(LEFT(G522,5)="LABOR",VLOOKUP(VALUE(RIGHT(G522,6)),#REF!,4,FALSE))))))))))))))))</f>
        <v>#REF!</v>
      </c>
      <c r="F522" s="31" t="e">
        <f t="shared" si="8"/>
        <v>#REF!</v>
      </c>
      <c r="G522" s="84" t="s">
        <v>597</v>
      </c>
      <c r="H522" s="61"/>
    </row>
    <row r="523" spans="1:8" s="62" customFormat="1">
      <c r="A523" s="37" t="s">
        <v>377</v>
      </c>
      <c r="B523" s="29" t="e">
        <f>IF(LEFT(G523,3)="ARQ",VLOOKUP(VALUE(RIGHT(G523,3)),#REF!,4,FALSE),IF(LEFT(G523,3)="SCI",VLOOKUP(VALUE(RIGHT(G523,3)),#REF!,4,FALSE),IF(LEFT(G523,3)="SCE",VLOOKUP(VALUE(RIGHT(G523,3)),#REF!,4,FALSE),IF(LEFT(G523,3)="EST",VLOOKUP(VALUE(RIGHT(G523,3)),#REF!,4,FALSE),IF(LEFT(G523,3)="HID",VLOOKUP(VALUE(RIGHT(G523,3)),#REF!,4,FALSE),IF(LEFT(G523,3)="INC",VLOOKUP(VALUE(RIGHT(G523,3)),#REF!,4,FALSE),IF(LEFT(G523,3)="ELE",VLOOKUP(VALUE(RIGHT(G523,3)),#REF!,4,FALSE),IF(LEFT(G523,3)="CAB",VLOOKUP(VALUE(RIGHT(G523,3)),'ADM-COMP'!B:J,4,FALSE),IF(LEFT(G523,3)="SEG",VLOOKUP(VALUE(RIGHT(G523,3)),#REF!,4,FALSE),IF(LEFT(G523,3)="CLI",VLOOKUP(VALUE(RIGHT(G523,3)),#REF!,4,FALSE),IF(LEFT(G523,4)="IMPL",VLOOKUP(VALUE(RIGHT(G523,3)),#REF!,4,FALSE),IF(LEFT(G523,4)="SPDA",VLOOKUP(VALUE(RIGHT(G523,3)),'SPDA-COMP'!B:J,4,FALSE),IF(LEFT(G523,4)="SDAI",VLOOKUP(VALUE(RIGHT(G523,3)),#REF!,4,FALSE),IF(LEFT(G523,5)="IMPER",VLOOKUP(VALUE(RIGHT(G523,3)),#REF!,4,FALSE),IF(LEFT(G523,5)="LABOR",VLOOKUP(VALUE(RIGHT(G523,6)),#REF!,5,FALSE))))))))))))))))</f>
        <v>#REF!</v>
      </c>
      <c r="C523" s="30" t="e">
        <f>IF(LEFT(G523,3)="ARQ",VLOOKUP(VALUE(RIGHT(G523,3)),#REF!,5,FALSE),IF(LEFT(G523,3)="INS",VLOOKUP(VALUE(RIGHT(G523,3)),#REF!,5,FALSE),IF(LEFT(G523,3)="SCE",VLOOKUP(VALUE(RIGHT(G523,3)),#REF!,5,FALSE),IF(LEFT(G523,3)="EST",VLOOKUP(VALUE(RIGHT(G523,3)),#REF!,5,FALSE),IF(LEFT(G523,3)="HID",VLOOKUP(VALUE(RIGHT(G523,3)),#REF!,5,FALSE),IF(LEFT(G523,3)="INC",VLOOKUP(VALUE(RIGHT(G523,3)),#REF!,5,FALSE),IF(LEFT(G523,3)="ELE",VLOOKUP(VALUE(RIGHT(G523,3)),#REF!,5,FALSE),IF(LEFT(G523,3)="CAB",VLOOKUP(VALUE(RIGHT(G523,3)),'ADM-COMP'!B:J,5,FALSE),IF(LEFT(G523,3)="SEG",VLOOKUP(VALUE(RIGHT(G523,3)),#REF!,5,FALSE),IF(LEFT(G523,3)="CLI",VLOOKUP(VALUE(RIGHT(G523,3)),#REF!,5,FALSE),IF(LEFT(G523,4)="IMPL",VLOOKUP(VALUE(RIGHT(G523,3)),#REF!,5,FALSE),IF(LEFT(G523,4)="SPDA",VLOOKUP(VALUE(RIGHT(G523,3)),'SPDA-COMP'!B:J,5,FALSE),IF(LEFT(G523,4)="SDAI",VLOOKUP(VALUE(RIGHT(G523,3)),#REF!,5,FALSE),IF(LEFT(G523,5)="IMPER",VLOOKUP(VALUE(RIGHT(G523,3)),#REF!,5,FALSE),IF(LEFT(G523,5)="LABOR",VLOOKUP(VALUE(RIGHT(G523,6)),#REF!,6,FALSE))))))))))))))))</f>
        <v>#REF!</v>
      </c>
      <c r="D523" s="74" t="e">
        <f>ROUND(VLOOKUP(A523,#REF!,8,FALSE),2)</f>
        <v>#REF!</v>
      </c>
      <c r="E523" s="74" t="e">
        <f>IF(LEFT(G523,3)="ARQ",VLOOKUP(VALUE(RIGHT(G523,3)),#REF!,9,FALSE),IF(LEFT(G523,3)="INS",VLOOKUP(VALUE(RIGHT(G523,3)),#REF!,9,FALSE),IF(LEFT(G523,3)="SCE",VLOOKUP(VALUE(RIGHT(G523,3)),#REF!,9,FALSE),IF(LEFT(G523,3)="EST",VLOOKUP(VALUE(RIGHT(G523,3)),#REF!,9,FALSE),IF(LEFT(G523,3)="HID",VLOOKUP(VALUE(RIGHT(G523,3)),#REF!,9,FALSE),IF(LEFT(G523,3)="INC",VLOOKUP(VALUE(RIGHT(G523,3)),#REF!,9,FALSE),IF(LEFT(G523,3)="ELE",VLOOKUP(VALUE(RIGHT(G523,3)),#REF!,9,FALSE),IF(LEFT(G523,3)="CAB",VLOOKUP(VALUE(RIGHT(G523,3)),'ADM-COMP'!B:J,9,FALSE),IF(LEFT(G523,3)="SEG",VLOOKUP(VALUE(RIGHT(G523,3)),#REF!,9,FALSE),IF(LEFT(G523,3)="CLI",VLOOKUP(VALUE(RIGHT(G523,3)),#REF!,9,FALSE),IF(LEFT(G523,4)="IMPL",VLOOKUP(VALUE(RIGHT(G523,3)),#REF!,9,FALSE),IF(LEFT(G523,4)="SPDA",VLOOKUP(VALUE(RIGHT(G523,3)),'SPDA-COMP'!B:J,9,FALSE),IF(LEFT(G523,4)="SDAI",VLOOKUP(VALUE(RIGHT(G523,3)),#REF!,9,FALSE),IF(LEFT(G523,5)="IMPER",VLOOKUP(VALUE(RIGHT(G523,3)),#REF!,9,FALSE),IF(LEFT(G523,5)="LABOR",VLOOKUP(VALUE(RIGHT(G523,6)),#REF!,4,FALSE))))))))))))))))</f>
        <v>#REF!</v>
      </c>
      <c r="F523" s="31" t="e">
        <f t="shared" si="8"/>
        <v>#REF!</v>
      </c>
      <c r="G523" s="152" t="s">
        <v>465</v>
      </c>
      <c r="H523" s="61"/>
    </row>
    <row r="524" spans="1:8" s="62" customFormat="1">
      <c r="A524" s="100" t="s">
        <v>677</v>
      </c>
      <c r="B524" s="86" t="e">
        <f>IF(LEFT(G524,3)="ARQ",VLOOKUP(VALUE(RIGHT(G524,3)),#REF!,4,FALSE),IF(LEFT(G524,3)="SCI",VLOOKUP(VALUE(RIGHT(G524,3)),#REF!,4,FALSE),IF(LEFT(G524,3)="SCE",VLOOKUP(VALUE(RIGHT(G524,3)),#REF!,4,FALSE),IF(LEFT(G524,3)="EST",VLOOKUP(VALUE(RIGHT(G524,3)),#REF!,4,FALSE),IF(LEFT(G524,3)="HID",VLOOKUP(VALUE(RIGHT(G524,3)),#REF!,4,FALSE),IF(LEFT(G524,3)="INC",VLOOKUP(VALUE(RIGHT(G524,3)),#REF!,4,FALSE),IF(LEFT(G524,3)="ELE",VLOOKUP(VALUE(RIGHT(G524,3)),#REF!,4,FALSE),IF(LEFT(G524,3)="CAB",VLOOKUP(VALUE(RIGHT(G524,3)),'ADM-COMP'!B:J,4,FALSE),IF(LEFT(G524,3)="SEG",VLOOKUP(VALUE(RIGHT(G524,3)),#REF!,4,FALSE),IF(LEFT(G524,3)="CLI",VLOOKUP(VALUE(RIGHT(G524,3)),#REF!,4,FALSE),IF(LEFT(G524,4)="IMPL",VLOOKUP(VALUE(RIGHT(G524,3)),#REF!,4,FALSE),IF(LEFT(G524,4)="SPDA",VLOOKUP(VALUE(RIGHT(G524,3)),'SPDA-COMP'!B:J,4,FALSE),IF(LEFT(G524,4)="SDAI",VLOOKUP(VALUE(RIGHT(G524,3)),#REF!,4,FALSE),IF(LEFT(G524,5)="IMPER",VLOOKUP(VALUE(RIGHT(G524,3)),#REF!,4,FALSE),IF(LEFT(G524,5)="LABOR",VLOOKUP(VALUE(RIGHT(G524,6)),#REF!,5,FALSE))))))))))))))))</f>
        <v>#REF!</v>
      </c>
      <c r="C524" s="30" t="e">
        <f>IF(LEFT(G524,3)="ARQ",VLOOKUP(VALUE(RIGHT(G524,3)),#REF!,5,FALSE),IF(LEFT(G524,3)="SCI",VLOOKUP(VALUE(RIGHT(G524,3)),#REF!,5,FALSE),IF(LEFT(G524,3)="SCE",VLOOKUP(VALUE(RIGHT(G524,3)),#REF!,5,FALSE),IF(LEFT(G524,3)="EST",VLOOKUP(VALUE(RIGHT(G524,3)),#REF!,5,FALSE),IF(LEFT(G524,3)="HID",VLOOKUP(VALUE(RIGHT(G524,3)),#REF!,5,FALSE),IF(LEFT(G524,3)="INC",VLOOKUP(VALUE(RIGHT(G524,3)),#REF!,5,FALSE),IF(LEFT(G524,3)="ELE",VLOOKUP(VALUE(RIGHT(G524,3)),#REF!,5,FALSE),IF(LEFT(G524,3)="CAB",VLOOKUP(VALUE(RIGHT(G524,3)),'ADM-COMP'!B:J,5,FALSE),IF(LEFT(G524,3)="SEG",VLOOKUP(VALUE(RIGHT(G524,3)),#REF!,5,FALSE),IF(LEFT(G524,3)="CLI",VLOOKUP(VALUE(RIGHT(G524,3)),#REF!,5,FALSE),IF(LEFT(G524,4)="IMPL",VLOOKUP(VALUE(RIGHT(G524,3)),#REF!,5,FALSE),IF(LEFT(G524,4)="SPDA",VLOOKUP(VALUE(RIGHT(G524,3)),'SPDA-COMP'!B:J,5,FALSE),IF(LEFT(G524,4)="SDAI",VLOOKUP(VALUE(RIGHT(G524,3)),#REF!,5,FALSE),IF(LEFT(G524,5)="IMPER",VLOOKUP(VALUE(RIGHT(G524,3)),#REF!,5,FALSE),IF(LEFT(G524,5)="LABOR",VLOOKUP(VALUE(RIGHT(G524,6)),#REF!,6,FALSE))))))))))))))))</f>
        <v>#REF!</v>
      </c>
      <c r="D524" s="74" t="e">
        <f>ROUND(VLOOKUP(A524,#REF!,8,FALSE),2)</f>
        <v>#REF!</v>
      </c>
      <c r="E524" s="74" t="e">
        <f>IF(LEFT(G524,3)="ARQ",VLOOKUP(VALUE(RIGHT(G524,3)),#REF!,9,FALSE),IF(LEFT(G524,3)="SCI",VLOOKUP(VALUE(RIGHT(G524,3)),#REF!,9,FALSE),IF(LEFT(G524,3)="SCE",VLOOKUP(VALUE(RIGHT(G524,3)),#REF!,9,FALSE),IF(LEFT(G524,3)="EST",VLOOKUP(VALUE(RIGHT(G524,3)),#REF!,9,FALSE),IF(LEFT(G524,3)="HID",VLOOKUP(VALUE(RIGHT(G524,3)),#REF!,9,FALSE),IF(LEFT(G524,3)="INC",VLOOKUP(VALUE(RIGHT(G524,3)),#REF!,9,FALSE),IF(LEFT(G524,3)="ELE",VLOOKUP(VALUE(RIGHT(G524,3)),#REF!,9,FALSE),IF(LEFT(G524,3)="CAB",VLOOKUP(VALUE(RIGHT(G524,3)),'ADM-COMP'!B:J,9,FALSE),IF(LEFT(G524,3)="SEG",VLOOKUP(VALUE(RIGHT(G524,3)),#REF!,9,FALSE),IF(LEFT(G524,3)="CLI",VLOOKUP(VALUE(RIGHT(G524,3)),#REF!,9,FALSE),IF(LEFT(G524,4)="IMPL",VLOOKUP(VALUE(RIGHT(G524,3)),#REF!,9,FALSE),IF(LEFT(G524,4)="SPDA",VLOOKUP(VALUE(RIGHT(G524,3)),'SPDA-COMP'!B:J,9,FALSE),IF(LEFT(G524,4)="SDAI",VLOOKUP(VALUE(RIGHT(G524,3)),#REF!,9,FALSE),IF(LEFT(G524,5)="IMPER",VLOOKUP(VALUE(RIGHT(G524,3)),#REF!,9,FALSE),IF(LEFT(G524,5)="LABOR",VLOOKUP(VALUE(RIGHT(G524,6)),#REF!,4,FALSE))))))))))))))))</f>
        <v>#REF!</v>
      </c>
      <c r="F524" s="31" t="e">
        <f t="shared" si="8"/>
        <v>#REF!</v>
      </c>
      <c r="G524" s="152" t="s">
        <v>717</v>
      </c>
      <c r="H524" s="61"/>
    </row>
    <row r="525" spans="1:8" s="62" customFormat="1">
      <c r="A525" s="85" t="s">
        <v>889</v>
      </c>
      <c r="B525" s="29" t="e">
        <f>IF(LEFT(G525,3)="ARQ",VLOOKUP(VALUE(RIGHT(G525,3)),#REF!,4,FALSE),IF(LEFT(G525,3)="SCI",VLOOKUP(VALUE(RIGHT(G525,3)),#REF!,4,FALSE),IF(LEFT(G525,3)="SCE",VLOOKUP(VALUE(RIGHT(G525,3)),#REF!,4,FALSE),IF(LEFT(G525,3)="EST",VLOOKUP(VALUE(RIGHT(G525,3)),#REF!,4,FALSE),IF(LEFT(G525,3)="HID",VLOOKUP(VALUE(RIGHT(G525,3)),#REF!,4,FALSE),IF(LEFT(G525,3)="INC",VLOOKUP(VALUE(RIGHT(G525,3)),#REF!,4,FALSE),IF(LEFT(G525,3)="ELE",VLOOKUP(VALUE(RIGHT(G525,3)),#REF!,4,FALSE),IF(LEFT(G525,3)="CAB",VLOOKUP(VALUE(RIGHT(G525,3)),'ADM-COMP'!B:J,4,FALSE),IF(LEFT(G525,3)="SEG",VLOOKUP(VALUE(RIGHT(G525,3)),#REF!,4,FALSE),IF(LEFT(G525,3)="CLI",VLOOKUP(VALUE(RIGHT(G525,3)),#REF!,4,FALSE),IF(LEFT(G525,4)="IMPL",VLOOKUP(VALUE(RIGHT(G525,3)),#REF!,4,FALSE),IF(LEFT(G525,4)="SPDA",VLOOKUP(VALUE(RIGHT(G525,3)),'SPDA-COMP'!B:J,4,FALSE),IF(LEFT(G525,4)="SDAI",VLOOKUP(VALUE(RIGHT(G525,3)),#REF!,4,FALSE),IF(LEFT(G525,5)="IMPER",VLOOKUP(VALUE(RIGHT(G525,3)),#REF!,4,FALSE),IF(LEFT(G525,5)="LABOR",VLOOKUP(VALUE(RIGHT(G525,6)),#REF!,5,FALSE))))))))))))))))</f>
        <v>#REF!</v>
      </c>
      <c r="C525" s="30" t="e">
        <f>IF(LEFT(G525,3)="ARQ",VLOOKUP(VALUE(RIGHT(G525,3)),#REF!,5,FALSE),IF(LEFT(G525,3)="SCI",VLOOKUP(VALUE(RIGHT(G525,3)),#REF!,5,FALSE),IF(LEFT(G525,3)="SCE",VLOOKUP(VALUE(RIGHT(G525,3)),#REF!,5,FALSE),IF(LEFT(G525,3)="EST",VLOOKUP(VALUE(RIGHT(G525,3)),#REF!,5,FALSE),IF(LEFT(G525,3)="HID",VLOOKUP(VALUE(RIGHT(G525,3)),#REF!,5,FALSE),IF(LEFT(G525,3)="INC",VLOOKUP(VALUE(RIGHT(G525,3)),#REF!,5,FALSE),IF(LEFT(G525,3)="ELE",VLOOKUP(VALUE(RIGHT(G525,3)),#REF!,5,FALSE),IF(LEFT(G525,3)="CAB",VLOOKUP(VALUE(RIGHT(G525,3)),'ADM-COMP'!B:J,5,FALSE),IF(LEFT(G525,3)="SEG",VLOOKUP(VALUE(RIGHT(G525,3)),#REF!,5,FALSE),IF(LEFT(G525,3)="CLI",VLOOKUP(VALUE(RIGHT(G525,3)),#REF!,5,FALSE),IF(LEFT(G525,4)="IMPL",VLOOKUP(VALUE(RIGHT(G525,3)),#REF!,5,FALSE),IF(LEFT(G525,4)="SPDA",VLOOKUP(VALUE(RIGHT(G525,3)),'SPDA-COMP'!B:J,5,FALSE),IF(LEFT(G525,4)="SDAI",VLOOKUP(VALUE(RIGHT(G525,3)),#REF!,5,FALSE),IF(LEFT(G525,5)="IMPER",VLOOKUP(VALUE(RIGHT(G525,3)),#REF!,5,FALSE),IF(LEFT(G525,5)="LABOR",VLOOKUP(VALUE(RIGHT(G525,6)),#REF!,6,FALSE))))))))))))))))</f>
        <v>#REF!</v>
      </c>
      <c r="D525" s="74" t="e">
        <f>ROUND(VLOOKUP(A525,#REF!,8,FALSE),2)</f>
        <v>#REF!</v>
      </c>
      <c r="E525" s="74" t="e">
        <f>IF(LEFT(G525,3)="ARQ",VLOOKUP(VALUE(RIGHT(G525,3)),#REF!,9,FALSE),IF(LEFT(G525,3)="SCI",VLOOKUP(VALUE(RIGHT(G525,3)),#REF!,9,FALSE),IF(LEFT(G525,3)="SCE",VLOOKUP(VALUE(RIGHT(G525,3)),#REF!,9,FALSE),IF(LEFT(G525,3)="EST",VLOOKUP(VALUE(RIGHT(G525,3)),#REF!,9,FALSE),IF(LEFT(G525,3)="HID",VLOOKUP(VALUE(RIGHT(G525,3)),#REF!,9,FALSE),IF(LEFT(G525,3)="INC",VLOOKUP(VALUE(RIGHT(G525,3)),#REF!,9,FALSE),IF(LEFT(G525,3)="ELE",VLOOKUP(VALUE(RIGHT(G525,3)),#REF!,9,FALSE),IF(LEFT(G525,3)="CAB",VLOOKUP(VALUE(RIGHT(G525,3)),'ADM-COMP'!B:J,9,FALSE),IF(LEFT(G525,3)="SEG",VLOOKUP(VALUE(RIGHT(G525,3)),#REF!,9,FALSE),IF(LEFT(G525,3)="CLI",VLOOKUP(VALUE(RIGHT(G525,3)),#REF!,9,FALSE),IF(LEFT(G525,4)="IMPL",VLOOKUP(VALUE(RIGHT(G525,3)),#REF!,9,FALSE),IF(LEFT(G525,4)="SPDA",VLOOKUP(VALUE(RIGHT(G525,3)),'SPDA-COMP'!B:J,9,FALSE),IF(LEFT(G525,4)="SDAI",VLOOKUP(VALUE(RIGHT(G525,3)),#REF!,9,FALSE),IF(LEFT(G525,5)="IMPER",VLOOKUP(VALUE(RIGHT(G525,3)),#REF!,9,FALSE),IF(LEFT(G525,5)="LABOR",VLOOKUP(VALUE(RIGHT(G525,6)),#REF!,4,FALSE))))))))))))))))</f>
        <v>#REF!</v>
      </c>
      <c r="F525" s="31" t="e">
        <f t="shared" si="8"/>
        <v>#REF!</v>
      </c>
      <c r="G525" s="84" t="s">
        <v>957</v>
      </c>
      <c r="H525" s="61"/>
    </row>
    <row r="526" spans="1:8" s="62" customFormat="1">
      <c r="A526" s="37" t="s">
        <v>1225</v>
      </c>
      <c r="B526" s="29" t="e">
        <f>IF(LEFT(G526,3)="ARQ",VLOOKUP(VALUE(RIGHT(G526,3)),#REF!,4,FALSE),IF(LEFT(G526,3)="SCI",VLOOKUP(VALUE(RIGHT(G526,3)),#REF!,4,FALSE),IF(LEFT(G526,3)="SCE",VLOOKUP(VALUE(RIGHT(G526,3)),#REF!,4,FALSE),IF(LEFT(G526,3)="EST",VLOOKUP(VALUE(RIGHT(G526,3)),#REF!,4,FALSE),IF(LEFT(G526,3)="HID",VLOOKUP(VALUE(RIGHT(G526,3)),#REF!,4,FALSE),IF(LEFT(G526,3)="INC",VLOOKUP(VALUE(RIGHT(G526,3)),#REF!,4,FALSE),IF(LEFT(G526,3)="ELE",VLOOKUP(VALUE(RIGHT(G526,3)),#REF!,4,FALSE),IF(LEFT(G526,3)="CAB",VLOOKUP(VALUE(RIGHT(G526,3)),'ADM-COMP'!B:J,4,FALSE),IF(LEFT(G526,3)="SEG",VLOOKUP(VALUE(RIGHT(G526,3)),#REF!,4,FALSE),IF(LEFT(G526,3)="CLI",VLOOKUP(VALUE(RIGHT(G526,3)),#REF!,4,FALSE),IF(LEFT(G526,4)="IMPL",VLOOKUP(VALUE(RIGHT(G526,3)),#REF!,4,FALSE),IF(LEFT(G526,4)="SPDA",VLOOKUP(VALUE(RIGHT(G526,3)),'SPDA-COMP'!B:J,4,FALSE),IF(LEFT(G526,4)="SDAI",VLOOKUP(VALUE(RIGHT(G526,3)),#REF!,4,FALSE),IF(LEFT(G526,5)="IMPER",VLOOKUP(VALUE(RIGHT(G526,3)),#REF!,4,FALSE),IF(LEFT(G526,5)="LABOR",VLOOKUP(VALUE(RIGHT(G526,6)),#REF!,5,FALSE))))))))))))))))</f>
        <v>#REF!</v>
      </c>
      <c r="C526" s="30" t="e">
        <f>IF(LEFT(G526,3)="ARQ",VLOOKUP(VALUE(RIGHT(G526,3)),#REF!,5,FALSE),IF(LEFT(G526,3)="SCI",VLOOKUP(VALUE(RIGHT(G526,3)),#REF!,5,FALSE),IF(LEFT(G526,3)="SCE",VLOOKUP(VALUE(RIGHT(G526,3)),#REF!,5,FALSE),IF(LEFT(G526,3)="EST",VLOOKUP(VALUE(RIGHT(G526,3)),#REF!,5,FALSE),IF(LEFT(G526,3)="HID",VLOOKUP(VALUE(RIGHT(G526,3)),#REF!,5,FALSE),IF(LEFT(G526,3)="INC",VLOOKUP(VALUE(RIGHT(G526,3)),#REF!,5,FALSE),IF(LEFT(G526,3)="ELE",VLOOKUP(VALUE(RIGHT(G526,3)),#REF!,5,FALSE),IF(LEFT(G526,3)="CAB",VLOOKUP(VALUE(RIGHT(G526,3)),'ADM-COMP'!B:J,5,FALSE),IF(LEFT(G526,3)="SEG",VLOOKUP(VALUE(RIGHT(G526,3)),#REF!,5,FALSE),IF(LEFT(G526,3)="CLI",VLOOKUP(VALUE(RIGHT(G526,3)),#REF!,5,FALSE),IF(LEFT(G526,4)="IMPL",VLOOKUP(VALUE(RIGHT(G526,3)),#REF!,5,FALSE),IF(LEFT(G526,4)="SPDA",VLOOKUP(VALUE(RIGHT(G526,3)),'SPDA-COMP'!B:J,5,FALSE),IF(LEFT(G526,4)="SDAI",VLOOKUP(VALUE(RIGHT(G526,3)),#REF!,5,FALSE),IF(LEFT(G526,5)="IMPER",VLOOKUP(VALUE(RIGHT(G526,3)),#REF!,5,FALSE),IF(LEFT(G526,5)="LABOR",VLOOKUP(VALUE(RIGHT(G526,6)),#REF!,6,FALSE))))))))))))))))</f>
        <v>#REF!</v>
      </c>
      <c r="D526" s="74" t="e">
        <f>ROUND(VLOOKUP(A526,#REF!,8,FALSE),2)</f>
        <v>#REF!</v>
      </c>
      <c r="E526" s="74" t="e">
        <f>IF(LEFT(G526,3)="ARQ",VLOOKUP(VALUE(RIGHT(G526,3)),#REF!,9,FALSE),IF(LEFT(G526,3)="SCI",VLOOKUP(VALUE(RIGHT(G526,3)),#REF!,9,FALSE),IF(LEFT(G526,3)="SCE",VLOOKUP(VALUE(RIGHT(G526,3)),#REF!,9,FALSE),IF(LEFT(G526,3)="EST",VLOOKUP(VALUE(RIGHT(G526,3)),#REF!,9,FALSE),IF(LEFT(G526,3)="HID",VLOOKUP(VALUE(RIGHT(G526,3)),#REF!,9,FALSE),IF(LEFT(G526,3)="INC",VLOOKUP(VALUE(RIGHT(G526,3)),#REF!,9,FALSE),IF(LEFT(G526,3)="ELE",VLOOKUP(VALUE(RIGHT(G526,3)),#REF!,9,FALSE),IF(LEFT(G526,3)="CAB",VLOOKUP(VALUE(RIGHT(G526,3)),'ADM-COMP'!B:J,9,FALSE),IF(LEFT(G526,3)="SEG",VLOOKUP(VALUE(RIGHT(G526,3)),#REF!,9,FALSE),IF(LEFT(G526,3)="CLI",VLOOKUP(VALUE(RIGHT(G526,3)),#REF!,9,FALSE),IF(LEFT(G526,4)="IMPL",VLOOKUP(VALUE(RIGHT(G526,3)),#REF!,9,FALSE),IF(LEFT(G526,4)="SPDA",VLOOKUP(VALUE(RIGHT(G526,3)),'SPDA-COMP'!B:J,9,FALSE),IF(LEFT(G526,4)="SDAI",VLOOKUP(VALUE(RIGHT(G526,3)),#REF!,9,FALSE),IF(LEFT(G526,5)="IMPER",VLOOKUP(VALUE(RIGHT(G526,3)),#REF!,9,FALSE),IF(LEFT(G526,5)="LABOR",VLOOKUP(VALUE(RIGHT(G526,6)),#REF!,4,FALSE))))))))))))))))</f>
        <v>#REF!</v>
      </c>
      <c r="F526" s="31" t="e">
        <f t="shared" si="8"/>
        <v>#REF!</v>
      </c>
      <c r="G526" s="152" t="s">
        <v>486</v>
      </c>
      <c r="H526" s="61"/>
    </row>
    <row r="527" spans="1:8" s="62" customFormat="1">
      <c r="A527" s="100" t="s">
        <v>689</v>
      </c>
      <c r="B527" s="86" t="e">
        <f>IF(LEFT(G527,3)="ARQ",VLOOKUP(VALUE(RIGHT(G527,3)),#REF!,4,FALSE),IF(LEFT(G527,3)="SCI",VLOOKUP(VALUE(RIGHT(G527,3)),#REF!,4,FALSE),IF(LEFT(G527,3)="SCE",VLOOKUP(VALUE(RIGHT(G527,3)),#REF!,4,FALSE),IF(LEFT(G527,3)="EST",VLOOKUP(VALUE(RIGHT(G527,3)),#REF!,4,FALSE),IF(LEFT(G527,3)="HID",VLOOKUP(VALUE(RIGHT(G527,3)),#REF!,4,FALSE),IF(LEFT(G527,3)="INC",VLOOKUP(VALUE(RIGHT(G527,3)),#REF!,4,FALSE),IF(LEFT(G527,3)="ELE",VLOOKUP(VALUE(RIGHT(G527,3)),#REF!,4,FALSE),IF(LEFT(G527,3)="CAB",VLOOKUP(VALUE(RIGHT(G527,3)),'ADM-COMP'!B:J,4,FALSE),IF(LEFT(G527,3)="SEG",VLOOKUP(VALUE(RIGHT(G527,3)),#REF!,4,FALSE),IF(LEFT(G527,3)="CLI",VLOOKUP(VALUE(RIGHT(G527,3)),#REF!,4,FALSE),IF(LEFT(G527,4)="IMPL",VLOOKUP(VALUE(RIGHT(G527,3)),#REF!,4,FALSE),IF(LEFT(G527,4)="SPDA",VLOOKUP(VALUE(RIGHT(G527,3)),'SPDA-COMP'!B:J,4,FALSE),IF(LEFT(G527,4)="SDAI",VLOOKUP(VALUE(RIGHT(G527,3)),#REF!,4,FALSE),IF(LEFT(G527,5)="IMPER",VLOOKUP(VALUE(RIGHT(G527,3)),#REF!,4,FALSE),IF(LEFT(G527,5)="LABOR",VLOOKUP(VALUE(RIGHT(G527,6)),#REF!,5,FALSE))))))))))))))))</f>
        <v>#REF!</v>
      </c>
      <c r="C527" s="30" t="e">
        <f>IF(LEFT(G527,3)="ARQ",VLOOKUP(VALUE(RIGHT(G527,3)),#REF!,5,FALSE),IF(LEFT(G527,3)="SCI",VLOOKUP(VALUE(RIGHT(G527,3)),#REF!,5,FALSE),IF(LEFT(G527,3)="SCE",VLOOKUP(VALUE(RIGHT(G527,3)),#REF!,5,FALSE),IF(LEFT(G527,3)="EST",VLOOKUP(VALUE(RIGHT(G527,3)),#REF!,5,FALSE),IF(LEFT(G527,3)="HID",VLOOKUP(VALUE(RIGHT(G527,3)),#REF!,5,FALSE),IF(LEFT(G527,3)="INC",VLOOKUP(VALUE(RIGHT(G527,3)),#REF!,5,FALSE),IF(LEFT(G527,3)="ELE",VLOOKUP(VALUE(RIGHT(G527,3)),#REF!,5,FALSE),IF(LEFT(G527,3)="CAB",VLOOKUP(VALUE(RIGHT(G527,3)),'ADM-COMP'!B:J,5,FALSE),IF(LEFT(G527,3)="SEG",VLOOKUP(VALUE(RIGHT(G527,3)),#REF!,5,FALSE),IF(LEFT(G527,3)="CLI",VLOOKUP(VALUE(RIGHT(G527,3)),#REF!,5,FALSE),IF(LEFT(G527,4)="IMPL",VLOOKUP(VALUE(RIGHT(G527,3)),#REF!,5,FALSE),IF(LEFT(G527,4)="SPDA",VLOOKUP(VALUE(RIGHT(G527,3)),'SPDA-COMP'!B:J,5,FALSE),IF(LEFT(G527,4)="SDAI",VLOOKUP(VALUE(RIGHT(G527,3)),#REF!,5,FALSE),IF(LEFT(G527,5)="IMPER",VLOOKUP(VALUE(RIGHT(G527,3)),#REF!,5,FALSE),IF(LEFT(G527,5)="LABOR",VLOOKUP(VALUE(RIGHT(G527,6)),#REF!,6,FALSE))))))))))))))))</f>
        <v>#REF!</v>
      </c>
      <c r="D527" s="74" t="e">
        <f>ROUND(VLOOKUP(A527,#REF!,8,FALSE),2)</f>
        <v>#REF!</v>
      </c>
      <c r="E527" s="74" t="e">
        <f>IF(LEFT(G527,3)="ARQ",VLOOKUP(VALUE(RIGHT(G527,3)),#REF!,9,FALSE),IF(LEFT(G527,3)="SCI",VLOOKUP(VALUE(RIGHT(G527,3)),#REF!,9,FALSE),IF(LEFT(G527,3)="SCE",VLOOKUP(VALUE(RIGHT(G527,3)),#REF!,9,FALSE),IF(LEFT(G527,3)="EST",VLOOKUP(VALUE(RIGHT(G527,3)),#REF!,9,FALSE),IF(LEFT(G527,3)="HID",VLOOKUP(VALUE(RIGHT(G527,3)),#REF!,9,FALSE),IF(LEFT(G527,3)="INC",VLOOKUP(VALUE(RIGHT(G527,3)),#REF!,9,FALSE),IF(LEFT(G527,3)="ELE",VLOOKUP(VALUE(RIGHT(G527,3)),#REF!,9,FALSE),IF(LEFT(G527,3)="CAB",VLOOKUP(VALUE(RIGHT(G527,3)),'ADM-COMP'!B:J,9,FALSE),IF(LEFT(G527,3)="SEG",VLOOKUP(VALUE(RIGHT(G527,3)),#REF!,9,FALSE),IF(LEFT(G527,3)="CLI",VLOOKUP(VALUE(RIGHT(G527,3)),#REF!,9,FALSE),IF(LEFT(G527,4)="IMPL",VLOOKUP(VALUE(RIGHT(G527,3)),#REF!,9,FALSE),IF(LEFT(G527,4)="SPDA",VLOOKUP(VALUE(RIGHT(G527,3)),'SPDA-COMP'!B:J,9,FALSE),IF(LEFT(G527,4)="SDAI",VLOOKUP(VALUE(RIGHT(G527,3)),#REF!,9,FALSE),IF(LEFT(G527,5)="IMPER",VLOOKUP(VALUE(RIGHT(G527,3)),#REF!,9,FALSE),IF(LEFT(G527,5)="LABOR",VLOOKUP(VALUE(RIGHT(G527,6)),#REF!,4,FALSE))))))))))))))))</f>
        <v>#REF!</v>
      </c>
      <c r="F527" s="31" t="e">
        <f t="shared" si="8"/>
        <v>#REF!</v>
      </c>
      <c r="G527" s="152" t="s">
        <v>729</v>
      </c>
      <c r="H527" s="61"/>
    </row>
    <row r="528" spans="1:8" s="62" customFormat="1">
      <c r="A528" s="100" t="s">
        <v>750</v>
      </c>
      <c r="B528" s="29" t="e">
        <f>IF(LEFT(G528,3)="ARQ",VLOOKUP(VALUE(RIGHT(G528,3)),#REF!,4,FALSE),IF(LEFT(G528,3)="SCI",VLOOKUP(VALUE(RIGHT(G528,3)),'ADM-COMP'!B:J,4,FALSE),IF(LEFT(G528,3)="SCE",VLOOKUP(VALUE(RIGHT(G528,3)),#REF!,4,FALSE),IF(LEFT(G528,3)="EST",VLOOKUP(VALUE(RIGHT(G528,3)),#REF!,4,FALSE),IF(LEFT(G528,3)="HID",VLOOKUP(VALUE(RIGHT(G528,3)),#REF!,4,FALSE),IF(LEFT(G528,3)="INC",VLOOKUP(VALUE(RIGHT(G528,3)),#REF!,4,FALSE),IF(LEFT(G528,3)="ELE",VLOOKUP(VALUE(RIGHT(G528,3)),#REF!,4,FALSE),IF(LEFT(G528,3)="CAB",VLOOKUP(VALUE(RIGHT(G528,3)),#REF!,4,FALSE),IF(LEFT(G528,3)="SEG",VLOOKUP(VALUE(RIGHT(G528,3)),#REF!,4,FALSE),IF(LEFT(G528,3)="CLI",VLOOKUP(VALUE(RIGHT(G528,3)),#REF!,4,FALSE),IF(LEFT(G528,4)="IMPL",VLOOKUP(VALUE(RIGHT(G528,3)),#REF!,4,FALSE),IF(LEFT(G528,4)="SPDA",VLOOKUP(VALUE(RIGHT(G528,3)),'SPDA-COMP'!B:J,4,FALSE),IF(LEFT(G528,4)="SDAI",VLOOKUP(VALUE(RIGHT(G528,3)),#REF!,4,FALSE),IF(LEFT(G528,5)="CHENF",VLOOKUP(VALUE(RIGHT(G528,3)),#REF!,4,FALSE),IF(LEFT(G528,5)="IMPER",VLOOKUP(VALUE(RIGHT(G528,3)),#REF!,4,FALSE),IF(LEFT(G528,5)="LABOR",VLOOKUP(VALUE(RIGHT(G528,6)),#REF!,5,FALSE)))))))))))))))))</f>
        <v>#REF!</v>
      </c>
      <c r="C528" s="30" t="e">
        <f>IF(LEFT(G528,3)="ARQ",VLOOKUP(VALUE(RIGHT(G528,3)),#REF!,5,FALSE),IF(LEFT(G528,3)="SCI",VLOOKUP(VALUE(RIGHT(G528,3)),'ADM-COMP'!B:J,5,FALSE),IF(LEFT(G528,3)="SCE",VLOOKUP(VALUE(RIGHT(G528,3)),#REF!,5,FALSE),IF(LEFT(G528,3)="EST",VLOOKUP(VALUE(RIGHT(G528,3)),#REF!,5,FALSE),IF(LEFT(G528,3)="HID",VLOOKUP(VALUE(RIGHT(G528,3)),#REF!,5,FALSE),IF(LEFT(G528,3)="INC",VLOOKUP(VALUE(RIGHT(G528,3)),#REF!,5,FALSE),IF(LEFT(G528,3)="ELE",VLOOKUP(VALUE(RIGHT(G528,3)),#REF!,5,FALSE),IF(LEFT(G528,3)="CAB",VLOOKUP(VALUE(RIGHT(G528,3)),#REF!,5,FALSE),IF(LEFT(G528,3)="SEG",VLOOKUP(VALUE(RIGHT(G528,3)),#REF!,5,FALSE),IF(LEFT(G528,3)="CLI",VLOOKUP(VALUE(RIGHT(G528,3)),#REF!,5,FALSE),IF(LEFT(G528,4)="IMPL",VLOOKUP(VALUE(RIGHT(G528,3)),#REF!,5,FALSE),IF(LEFT(G528,4)="SPDA",VLOOKUP(VALUE(RIGHT(G528,3)),'SPDA-COMP'!B:J,5,FALSE),IF(LEFT(G528,4)="SDAI",VLOOKUP(VALUE(RIGHT(G528,3)),#REF!,5,FALSE),IF(LEFT(G528,5)="CHENF",VLOOKUP(VALUE(RIGHT(G528,3)),#REF!,5,FALSE),IF(LEFT(G528,5)="IMPER",VLOOKUP(VALUE(RIGHT(G528,3)),#REF!,5,FALSE),IF(LEFT(G528,5)="LABOR",VLOOKUP(VALUE(RIGHT(G528,6)),#REF!,6,FALSE)))))))))))))))))</f>
        <v>#REF!</v>
      </c>
      <c r="D528" s="74" t="e">
        <f>ROUND(VLOOKUP(A528,#REF!,8,FALSE),2)</f>
        <v>#REF!</v>
      </c>
      <c r="E528" s="74" t="e">
        <f>IF(LEFT(G528,3)="ARQ",VLOOKUP(VALUE(RIGHT(G528,3)),#REF!,9,FALSE),IF(LEFT(G528,3)="SCI",VLOOKUP(VALUE(RIGHT(G528,3)),'ADM-COMP'!B:J,9,FALSE),IF(LEFT(G528,3)="SCE",VLOOKUP(VALUE(RIGHT(G528,3)),#REF!,9,FALSE),IF(LEFT(G528,3)="EST",VLOOKUP(VALUE(RIGHT(G528,3)),#REF!,9,FALSE),IF(LEFT(G528,3)="HID",VLOOKUP(VALUE(RIGHT(G528,3)),#REF!,9,FALSE),IF(LEFT(G528,3)="INC",VLOOKUP(VALUE(RIGHT(G528,3)),#REF!,9,FALSE),IF(LEFT(G528,3)="ELE",VLOOKUP(VALUE(RIGHT(G528,3)),#REF!,9,FALSE),IF(LEFT(G528,3)="CAB",VLOOKUP(VALUE(RIGHT(G528,3)),#REF!,9,FALSE),IF(LEFT(G528,3)="SEG",VLOOKUP(VALUE(RIGHT(G528,3)),#REF!,9,FALSE),IF(LEFT(G528,3)="CLI",VLOOKUP(VALUE(RIGHT(G528,3)),#REF!,9,FALSE),IF(LEFT(G528,4)="IMPL",VLOOKUP(VALUE(RIGHT(G528,3)),#REF!,9,FALSE),IF(LEFT(G528,4)="SPDA",VLOOKUP(VALUE(RIGHT(G528,3)),'SPDA-COMP'!B:J,9,FALSE),IF(LEFT(G528,4)="SDAI",VLOOKUP(VALUE(RIGHT(G528,3)),#REF!,9,FALSE),IF(LEFT(G528,5)="CHENF",VLOOKUP(VALUE(RIGHT(G528,3)),#REF!,9,FALSE),IF(LEFT(G528,5)="IMPER",VLOOKUP(VALUE(RIGHT(G528,3)),#REF!,9,FALSE),IF(LEFT(G528,5)="LABOR",VLOOKUP(VALUE(RIGHT(G528,6)),#REF!,4,FALSE)))))))))))))))))</f>
        <v>#REF!</v>
      </c>
      <c r="F528" s="31" t="e">
        <f t="shared" si="8"/>
        <v>#REF!</v>
      </c>
      <c r="G528" s="152" t="s">
        <v>768</v>
      </c>
      <c r="H528" s="61"/>
    </row>
    <row r="529" spans="1:8" s="62" customFormat="1">
      <c r="A529" s="85" t="s">
        <v>638</v>
      </c>
      <c r="B529" s="29" t="e">
        <f>IF(LEFT(G529,3)="ARQ",VLOOKUP(VALUE(RIGHT(G529,3)),#REF!,4,FALSE),IF(LEFT(G529,3)="SCI",VLOOKUP(VALUE(RIGHT(G529,3)),#REF!,4,FALSE),IF(LEFT(G529,3)="SCE",VLOOKUP(VALUE(RIGHT(G529,3)),#REF!,4,FALSE),IF(LEFT(G529,3)="EST",VLOOKUP(VALUE(RIGHT(G529,3)),#REF!,4,FALSE),IF(LEFT(G529,3)="HID",VLOOKUP(VALUE(RIGHT(G529,3)),#REF!,4,FALSE),IF(LEFT(G529,3)="INC",VLOOKUP(VALUE(RIGHT(G529,3)),#REF!,4,FALSE),IF(LEFT(G529,3)="ELE",VLOOKUP(VALUE(RIGHT(G529,3)),#REF!,4,FALSE),IF(LEFT(G529,3)="CAB",VLOOKUP(VALUE(RIGHT(G529,3)),'ADM-COMP'!B:J,4,FALSE),IF(LEFT(G529,3)="SEG",VLOOKUP(VALUE(RIGHT(G529,3)),#REF!,4,FALSE),IF(LEFT(G529,3)="CLI",VLOOKUP(VALUE(RIGHT(G529,3)),#REF!,4,FALSE),IF(LEFT(G529,4)="IMPL",VLOOKUP(VALUE(RIGHT(G529,3)),#REF!,4,FALSE),IF(LEFT(G529,4)="SPDA",VLOOKUP(VALUE(RIGHT(G529,3)),'SPDA-COMP'!B:J,4,FALSE),IF(LEFT(G529,4)="SDAI",VLOOKUP(VALUE(RIGHT(G529,3)),#REF!,4,FALSE),IF(LEFT(G529,5)="IMPER",VLOOKUP(VALUE(RIGHT(G529,3)),#REF!,4,FALSE),IF(LEFT(G529,5)="LABOR",VLOOKUP(VALUE(RIGHT(G529,6)),#REF!,5,FALSE))))))))))))))))</f>
        <v>#N/A</v>
      </c>
      <c r="C529" s="30" t="e">
        <f>IF(LEFT(G529,3)="ARQ",VLOOKUP(VALUE(RIGHT(G529,3)),#REF!,5,FALSE),IF(LEFT(G529,3)="SCI",VLOOKUP(VALUE(RIGHT(G529,3)),#REF!,5,FALSE),IF(LEFT(G529,3)="SCE",VLOOKUP(VALUE(RIGHT(G529,3)),#REF!,5,FALSE),IF(LEFT(G529,3)="EST",VLOOKUP(VALUE(RIGHT(G529,3)),#REF!,5,FALSE),IF(LEFT(G529,3)="HID",VLOOKUP(VALUE(RIGHT(G529,3)),#REF!,5,FALSE),IF(LEFT(G529,3)="INC",VLOOKUP(VALUE(RIGHT(G529,3)),#REF!,5,FALSE),IF(LEFT(G529,3)="ELE",VLOOKUP(VALUE(RIGHT(G529,3)),#REF!,5,FALSE),IF(LEFT(G529,3)="CAB",VLOOKUP(VALUE(RIGHT(G529,3)),'ADM-COMP'!B:J,5,FALSE),IF(LEFT(G529,3)="SEG",VLOOKUP(VALUE(RIGHT(G529,3)),#REF!,5,FALSE),IF(LEFT(G529,3)="CLI",VLOOKUP(VALUE(RIGHT(G529,3)),#REF!,5,FALSE),IF(LEFT(G529,4)="IMPL",VLOOKUP(VALUE(RIGHT(G529,3)),#REF!,5,FALSE),IF(LEFT(G529,4)="SPDA",VLOOKUP(VALUE(RIGHT(G529,3)),'SPDA-COMP'!B:J,5,FALSE),IF(LEFT(G529,4)="SDAI",VLOOKUP(VALUE(RIGHT(G529,3)),#REF!,5,FALSE),IF(LEFT(G529,5)="IMPER",VLOOKUP(VALUE(RIGHT(G529,3)),#REF!,5,FALSE),IF(LEFT(G529,5)="LABOR",VLOOKUP(VALUE(RIGHT(G529,6)),#REF!,6,FALSE))))))))))))))))</f>
        <v>#N/A</v>
      </c>
      <c r="D529" s="74" t="e">
        <f>ROUND(VLOOKUP(A529,#REF!,8,FALSE),2)</f>
        <v>#REF!</v>
      </c>
      <c r="E529" s="74" t="e">
        <f>IF(LEFT(G529,3)="ARQ",VLOOKUP(VALUE(RIGHT(G529,3)),#REF!,9,FALSE),IF(LEFT(G529,3)="SCI",VLOOKUP(VALUE(RIGHT(G529,3)),#REF!,9,FALSE),IF(LEFT(G529,3)="SCE",VLOOKUP(VALUE(RIGHT(G529,3)),#REF!,9,FALSE),IF(LEFT(G529,3)="EST",VLOOKUP(VALUE(RIGHT(G529,3)),#REF!,9,FALSE),IF(LEFT(G529,3)="HID",VLOOKUP(VALUE(RIGHT(G529,3)),#REF!,9,FALSE),IF(LEFT(G529,3)="INC",VLOOKUP(VALUE(RIGHT(G529,3)),#REF!,9,FALSE),IF(LEFT(G529,3)="ELE",VLOOKUP(VALUE(RIGHT(G529,3)),#REF!,9,FALSE),IF(LEFT(G529,3)="CAB",VLOOKUP(VALUE(RIGHT(G529,3)),'ADM-COMP'!B:J,9,FALSE),IF(LEFT(G529,3)="SEG",VLOOKUP(VALUE(RIGHT(G529,3)),#REF!,9,FALSE),IF(LEFT(G529,3)="CLI",VLOOKUP(VALUE(RIGHT(G529,3)),#REF!,9,FALSE),IF(LEFT(G529,4)="IMPL",VLOOKUP(VALUE(RIGHT(G529,3)),#REF!,9,FALSE),IF(LEFT(G529,4)="SPDA",VLOOKUP(VALUE(RIGHT(G529,3)),'SPDA-COMP'!B:J,9,FALSE),IF(LEFT(G529,4)="SDAI",VLOOKUP(VALUE(RIGHT(G529,3)),#REF!,9,FALSE),IF(LEFT(G529,5)="IMPER",VLOOKUP(VALUE(RIGHT(G529,3)),#REF!,9,FALSE),IF(LEFT(G529,5)="LABOR",VLOOKUP(VALUE(RIGHT(G529,6)),#REF!,4,FALSE))))))))))))))))</f>
        <v>#N/A</v>
      </c>
      <c r="F529" s="31" t="e">
        <f t="shared" si="8"/>
        <v>#REF!</v>
      </c>
      <c r="G529" s="84" t="s">
        <v>657</v>
      </c>
      <c r="H529" s="61"/>
    </row>
    <row r="530" spans="1:8" s="62" customFormat="1">
      <c r="A530" s="85" t="s">
        <v>630</v>
      </c>
      <c r="B530" s="29" t="e">
        <f>IF(LEFT(G530,3)="ARQ",VLOOKUP(VALUE(RIGHT(G530,3)),#REF!,4,FALSE),IF(LEFT(G530,3)="SCI",VLOOKUP(VALUE(RIGHT(G530,3)),#REF!,4,FALSE),IF(LEFT(G530,3)="SCE",VLOOKUP(VALUE(RIGHT(G530,3)),#REF!,4,FALSE),IF(LEFT(G530,3)="EST",VLOOKUP(VALUE(RIGHT(G530,3)),#REF!,4,FALSE),IF(LEFT(G530,3)="HID",VLOOKUP(VALUE(RIGHT(G530,3)),#REF!,4,FALSE),IF(LEFT(G530,3)="INC",VLOOKUP(VALUE(RIGHT(G530,3)),#REF!,4,FALSE),IF(LEFT(G530,3)="ELE",VLOOKUP(VALUE(RIGHT(G530,3)),#REF!,4,FALSE),IF(LEFT(G530,3)="CAB",VLOOKUP(VALUE(RIGHT(G530,3)),'ADM-COMP'!B:J,4,FALSE),IF(LEFT(G530,3)="SEG",VLOOKUP(VALUE(RIGHT(G530,3)),#REF!,4,FALSE),IF(LEFT(G530,3)="CLI",VLOOKUP(VALUE(RIGHT(G530,3)),#REF!,4,FALSE),IF(LEFT(G530,4)="IMPL",VLOOKUP(VALUE(RIGHT(G530,3)),#REF!,4,FALSE),IF(LEFT(G530,4)="SPDA",VLOOKUP(VALUE(RIGHT(G530,3)),'SPDA-COMP'!B:J,4,FALSE),IF(LEFT(G530,4)="SDAI",VLOOKUP(VALUE(RIGHT(G530,3)),#REF!,4,FALSE),IF(LEFT(G530,5)="IMPER",VLOOKUP(VALUE(RIGHT(G530,3)),#REF!,4,FALSE),IF(LEFT(G530,5)="LABOR",VLOOKUP(VALUE(RIGHT(G530,6)),#REF!,5,FALSE))))))))))))))))</f>
        <v>#REF!</v>
      </c>
      <c r="C530" s="30" t="e">
        <f>IF(LEFT(G530,3)="ARQ",VLOOKUP(VALUE(RIGHT(G530,3)),#REF!,5,FALSE),IF(LEFT(G530,3)="SCI",VLOOKUP(VALUE(RIGHT(G530,3)),#REF!,5,FALSE),IF(LEFT(G530,3)="SCE",VLOOKUP(VALUE(RIGHT(G530,3)),#REF!,5,FALSE),IF(LEFT(G530,3)="EST",VLOOKUP(VALUE(RIGHT(G530,3)),#REF!,5,FALSE),IF(LEFT(G530,3)="HID",VLOOKUP(VALUE(RIGHT(G530,3)),#REF!,5,FALSE),IF(LEFT(G530,3)="INC",VLOOKUP(VALUE(RIGHT(G530,3)),#REF!,5,FALSE),IF(LEFT(G530,3)="ELE",VLOOKUP(VALUE(RIGHT(G530,3)),#REF!,5,FALSE),IF(LEFT(G530,3)="CAB",VLOOKUP(VALUE(RIGHT(G530,3)),'ADM-COMP'!B:J,5,FALSE),IF(LEFT(G530,3)="SEG",VLOOKUP(VALUE(RIGHT(G530,3)),#REF!,5,FALSE),IF(LEFT(G530,3)="CLI",VLOOKUP(VALUE(RIGHT(G530,3)),#REF!,5,FALSE),IF(LEFT(G530,4)="IMPL",VLOOKUP(VALUE(RIGHT(G530,3)),#REF!,5,FALSE),IF(LEFT(G530,4)="SPDA",VLOOKUP(VALUE(RIGHT(G530,3)),'SPDA-COMP'!B:J,5,FALSE),IF(LEFT(G530,4)="SDAI",VLOOKUP(VALUE(RIGHT(G530,3)),#REF!,5,FALSE),IF(LEFT(G530,5)="IMPER",VLOOKUP(VALUE(RIGHT(G530,3)),#REF!,5,FALSE),IF(LEFT(G530,5)="LABOR",VLOOKUP(VALUE(RIGHT(G530,6)),#REF!,6,FALSE))))))))))))))))</f>
        <v>#REF!</v>
      </c>
      <c r="D530" s="74" t="e">
        <f>ROUND(VLOOKUP(A530,#REF!,8,FALSE),2)</f>
        <v>#REF!</v>
      </c>
      <c r="E530" s="74" t="e">
        <f>IF(LEFT(G530,3)="ARQ",VLOOKUP(VALUE(RIGHT(G530,3)),#REF!,9,FALSE),IF(LEFT(G530,3)="SCI",VLOOKUP(VALUE(RIGHT(G530,3)),#REF!,9,FALSE),IF(LEFT(G530,3)="SCE",VLOOKUP(VALUE(RIGHT(G530,3)),#REF!,9,FALSE),IF(LEFT(G530,3)="EST",VLOOKUP(VALUE(RIGHT(G530,3)),#REF!,9,FALSE),IF(LEFT(G530,3)="HID",VLOOKUP(VALUE(RIGHT(G530,3)),#REF!,9,FALSE),IF(LEFT(G530,3)="INC",VLOOKUP(VALUE(RIGHT(G530,3)),#REF!,9,FALSE),IF(LEFT(G530,3)="ELE",VLOOKUP(VALUE(RIGHT(G530,3)),#REF!,9,FALSE),IF(LEFT(G530,3)="CAB",VLOOKUP(VALUE(RIGHT(G530,3)),'ADM-COMP'!B:J,9,FALSE),IF(LEFT(G530,3)="SEG",VLOOKUP(VALUE(RIGHT(G530,3)),#REF!,9,FALSE),IF(LEFT(G530,3)="CLI",VLOOKUP(VALUE(RIGHT(G530,3)),#REF!,9,FALSE),IF(LEFT(G530,4)="IMPL",VLOOKUP(VALUE(RIGHT(G530,3)),#REF!,9,FALSE),IF(LEFT(G530,4)="SPDA",VLOOKUP(VALUE(RIGHT(G530,3)),'SPDA-COMP'!B:J,9,FALSE),IF(LEFT(G530,4)="SDAI",VLOOKUP(VALUE(RIGHT(G530,3)),#REF!,9,FALSE),IF(LEFT(G530,5)="IMPER",VLOOKUP(VALUE(RIGHT(G530,3)),#REF!,9,FALSE),IF(LEFT(G530,5)="LABOR",VLOOKUP(VALUE(RIGHT(G530,6)),#REF!,4,FALSE))))))))))))))))</f>
        <v>#REF!</v>
      </c>
      <c r="F530" s="31" t="e">
        <f t="shared" si="8"/>
        <v>#REF!</v>
      </c>
      <c r="G530" s="84" t="s">
        <v>651</v>
      </c>
      <c r="H530" s="61"/>
    </row>
    <row r="531" spans="1:8" s="62" customFormat="1">
      <c r="A531" s="85" t="s">
        <v>635</v>
      </c>
      <c r="B531" s="29" t="e">
        <f>IF(LEFT(G531,3)="ARQ",VLOOKUP(VALUE(RIGHT(G531,3)),#REF!,4,FALSE),IF(LEFT(G531,3)="SCI",VLOOKUP(VALUE(RIGHT(G531,3)),#REF!,4,FALSE),IF(LEFT(G531,3)="SCE",VLOOKUP(VALUE(RIGHT(G531,3)),#REF!,4,FALSE),IF(LEFT(G531,3)="EST",VLOOKUP(VALUE(RIGHT(G531,3)),#REF!,4,FALSE),IF(LEFT(G531,3)="HID",VLOOKUP(VALUE(RIGHT(G531,3)),#REF!,4,FALSE),IF(LEFT(G531,3)="INC",VLOOKUP(VALUE(RIGHT(G531,3)),#REF!,4,FALSE),IF(LEFT(G531,3)="ELE",VLOOKUP(VALUE(RIGHT(G531,3)),#REF!,4,FALSE),IF(LEFT(G531,3)="CAB",VLOOKUP(VALUE(RIGHT(G531,3)),'ADM-COMP'!B:J,4,FALSE),IF(LEFT(G531,3)="SEG",VLOOKUP(VALUE(RIGHT(G531,3)),#REF!,4,FALSE),IF(LEFT(G531,3)="CLI",VLOOKUP(VALUE(RIGHT(G531,3)),#REF!,4,FALSE),IF(LEFT(G531,4)="IMPL",VLOOKUP(VALUE(RIGHT(G531,3)),#REF!,4,FALSE),IF(LEFT(G531,4)="SPDA",VLOOKUP(VALUE(RIGHT(G531,3)),'SPDA-COMP'!B:J,4,FALSE),IF(LEFT(G531,4)="SDAI",VLOOKUP(VALUE(RIGHT(G531,3)),#REF!,4,FALSE),IF(LEFT(G531,5)="IMPER",VLOOKUP(VALUE(RIGHT(G531,3)),#REF!,4,FALSE),IF(LEFT(G531,5)="LABOR",VLOOKUP(VALUE(RIGHT(G531,6)),#REF!,5,FALSE))))))))))))))))</f>
        <v>#REF!</v>
      </c>
      <c r="C531" s="30" t="e">
        <f>IF(LEFT(G531,3)="ARQ",VLOOKUP(VALUE(RIGHT(G531,3)),#REF!,5,FALSE),IF(LEFT(G531,3)="SCI",VLOOKUP(VALUE(RIGHT(G531,3)),#REF!,5,FALSE),IF(LEFT(G531,3)="SCE",VLOOKUP(VALUE(RIGHT(G531,3)),#REF!,5,FALSE),IF(LEFT(G531,3)="EST",VLOOKUP(VALUE(RIGHT(G531,3)),#REF!,5,FALSE),IF(LEFT(G531,3)="HID",VLOOKUP(VALUE(RIGHT(G531,3)),#REF!,5,FALSE),IF(LEFT(G531,3)="INC",VLOOKUP(VALUE(RIGHT(G531,3)),#REF!,5,FALSE),IF(LEFT(G531,3)="ELE",VLOOKUP(VALUE(RIGHT(G531,3)),#REF!,5,FALSE),IF(LEFT(G531,3)="CAB",VLOOKUP(VALUE(RIGHT(G531,3)),'ADM-COMP'!B:J,5,FALSE),IF(LEFT(G531,3)="SEG",VLOOKUP(VALUE(RIGHT(G531,3)),#REF!,5,FALSE),IF(LEFT(G531,3)="CLI",VLOOKUP(VALUE(RIGHT(G531,3)),#REF!,5,FALSE),IF(LEFT(G531,4)="IMPL",VLOOKUP(VALUE(RIGHT(G531,3)),#REF!,5,FALSE),IF(LEFT(G531,4)="SPDA",VLOOKUP(VALUE(RIGHT(G531,3)),'SPDA-COMP'!B:J,5,FALSE),IF(LEFT(G531,4)="SDAI",VLOOKUP(VALUE(RIGHT(G531,3)),#REF!,5,FALSE),IF(LEFT(G531,5)="IMPER",VLOOKUP(VALUE(RIGHT(G531,3)),#REF!,5,FALSE),IF(LEFT(G531,5)="LABOR",VLOOKUP(VALUE(RIGHT(G531,6)),#REF!,6,FALSE))))))))))))))))</f>
        <v>#REF!</v>
      </c>
      <c r="D531" s="74" t="e">
        <f>ROUND(VLOOKUP(A531,#REF!,8,FALSE),2)</f>
        <v>#REF!</v>
      </c>
      <c r="E531" s="74" t="e">
        <f>IF(LEFT(G531,3)="ARQ",VLOOKUP(VALUE(RIGHT(G531,3)),#REF!,9,FALSE),IF(LEFT(G531,3)="SCI",VLOOKUP(VALUE(RIGHT(G531,3)),#REF!,9,FALSE),IF(LEFT(G531,3)="SCE",VLOOKUP(VALUE(RIGHT(G531,3)),#REF!,9,FALSE),IF(LEFT(G531,3)="EST",VLOOKUP(VALUE(RIGHT(G531,3)),#REF!,9,FALSE),IF(LEFT(G531,3)="HID",VLOOKUP(VALUE(RIGHT(G531,3)),#REF!,9,FALSE),IF(LEFT(G531,3)="INC",VLOOKUP(VALUE(RIGHT(G531,3)),#REF!,9,FALSE),IF(LEFT(G531,3)="ELE",VLOOKUP(VALUE(RIGHT(G531,3)),#REF!,9,FALSE),IF(LEFT(G531,3)="CAB",VLOOKUP(VALUE(RIGHT(G531,3)),'ADM-COMP'!B:J,9,FALSE),IF(LEFT(G531,3)="SEG",VLOOKUP(VALUE(RIGHT(G531,3)),#REF!,9,FALSE),IF(LEFT(G531,3)="CLI",VLOOKUP(VALUE(RIGHT(G531,3)),#REF!,9,FALSE),IF(LEFT(G531,4)="IMPL",VLOOKUP(VALUE(RIGHT(G531,3)),#REF!,9,FALSE),IF(LEFT(G531,4)="SPDA",VLOOKUP(VALUE(RIGHT(G531,3)),'SPDA-COMP'!B:J,9,FALSE),IF(LEFT(G531,4)="SDAI",VLOOKUP(VALUE(RIGHT(G531,3)),#REF!,9,FALSE),IF(LEFT(G531,5)="IMPER",VLOOKUP(VALUE(RIGHT(G531,3)),#REF!,9,FALSE),IF(LEFT(G531,5)="LABOR",VLOOKUP(VALUE(RIGHT(G531,6)),#REF!,4,FALSE))))))))))))))))</f>
        <v>#REF!</v>
      </c>
      <c r="F531" s="31" t="e">
        <f t="shared" si="8"/>
        <v>#REF!</v>
      </c>
      <c r="G531" s="84" t="s">
        <v>621</v>
      </c>
      <c r="H531" s="61"/>
    </row>
    <row r="532" spans="1:8" s="62" customFormat="1">
      <c r="A532" s="85" t="s">
        <v>885</v>
      </c>
      <c r="B532" s="29" t="e">
        <f>IF(LEFT(G532,3)="ARQ",VLOOKUP(VALUE(RIGHT(G532,3)),#REF!,4,FALSE),IF(LEFT(G532,3)="SCI",VLOOKUP(VALUE(RIGHT(G532,3)),#REF!,4,FALSE),IF(LEFT(G532,3)="SCE",VLOOKUP(VALUE(RIGHT(G532,3)),#REF!,4,FALSE),IF(LEFT(G532,3)="EST",VLOOKUP(VALUE(RIGHT(G532,3)),#REF!,4,FALSE),IF(LEFT(G532,3)="HID",VLOOKUP(VALUE(RIGHT(G532,3)),#REF!,4,FALSE),IF(LEFT(G532,3)="INC",VLOOKUP(VALUE(RIGHT(G532,3)),#REF!,4,FALSE),IF(LEFT(G532,3)="ELE",VLOOKUP(VALUE(RIGHT(G532,3)),#REF!,4,FALSE),IF(LEFT(G532,3)="CAB",VLOOKUP(VALUE(RIGHT(G532,3)),'ADM-COMP'!B:J,4,FALSE),IF(LEFT(G532,3)="SEG",VLOOKUP(VALUE(RIGHT(G532,3)),#REF!,4,FALSE),IF(LEFT(G532,3)="CLI",VLOOKUP(VALUE(RIGHT(G532,3)),#REF!,4,FALSE),IF(LEFT(G532,4)="IMPL",VLOOKUP(VALUE(RIGHT(G532,3)),#REF!,4,FALSE),IF(LEFT(G532,4)="SPDA",VLOOKUP(VALUE(RIGHT(G532,3)),'SPDA-COMP'!B:J,4,FALSE),IF(LEFT(G532,4)="SDAI",VLOOKUP(VALUE(RIGHT(G532,3)),#REF!,4,FALSE),IF(LEFT(G532,5)="IMPER",VLOOKUP(VALUE(RIGHT(G532,3)),#REF!,4,FALSE),IF(LEFT(G532,5)="LABOR",VLOOKUP(VALUE(RIGHT(G532,6)),#REF!,5,FALSE))))))))))))))))</f>
        <v>#REF!</v>
      </c>
      <c r="C532" s="30" t="e">
        <f>IF(LEFT(G532,3)="ARQ",VLOOKUP(VALUE(RIGHT(G532,3)),#REF!,5,FALSE),IF(LEFT(G532,3)="SCI",VLOOKUP(VALUE(RIGHT(G532,3)),#REF!,5,FALSE),IF(LEFT(G532,3)="SCE",VLOOKUP(VALUE(RIGHT(G532,3)),#REF!,5,FALSE),IF(LEFT(G532,3)="EST",VLOOKUP(VALUE(RIGHT(G532,3)),#REF!,5,FALSE),IF(LEFT(G532,3)="HID",VLOOKUP(VALUE(RIGHT(G532,3)),#REF!,5,FALSE),IF(LEFT(G532,3)="INC",VLOOKUP(VALUE(RIGHT(G532,3)),#REF!,5,FALSE),IF(LEFT(G532,3)="ELE",VLOOKUP(VALUE(RIGHT(G532,3)),#REF!,5,FALSE),IF(LEFT(G532,3)="CAB",VLOOKUP(VALUE(RIGHT(G532,3)),'ADM-COMP'!B:J,5,FALSE),IF(LEFT(G532,3)="SEG",VLOOKUP(VALUE(RIGHT(G532,3)),#REF!,5,FALSE),IF(LEFT(G532,3)="CLI",VLOOKUP(VALUE(RIGHT(G532,3)),#REF!,5,FALSE),IF(LEFT(G532,4)="IMPL",VLOOKUP(VALUE(RIGHT(G532,3)),#REF!,5,FALSE),IF(LEFT(G532,4)="SPDA",VLOOKUP(VALUE(RIGHT(G532,3)),'SPDA-COMP'!B:J,5,FALSE),IF(LEFT(G532,4)="SDAI",VLOOKUP(VALUE(RIGHT(G532,3)),#REF!,5,FALSE),IF(LEFT(G532,5)="IMPER",VLOOKUP(VALUE(RIGHT(G532,3)),#REF!,5,FALSE),IF(LEFT(G532,5)="LABOR",VLOOKUP(VALUE(RIGHT(G532,6)),#REF!,6,FALSE))))))))))))))))</f>
        <v>#REF!</v>
      </c>
      <c r="D532" s="74" t="e">
        <f>ROUND(VLOOKUP(A532,#REF!,8,FALSE),2)</f>
        <v>#REF!</v>
      </c>
      <c r="E532" s="74" t="e">
        <f>IF(LEFT(G532,3)="ARQ",VLOOKUP(VALUE(RIGHT(G532,3)),#REF!,9,FALSE),IF(LEFT(G532,3)="SCI",VLOOKUP(VALUE(RIGHT(G532,3)),#REF!,9,FALSE),IF(LEFT(G532,3)="SCE",VLOOKUP(VALUE(RIGHT(G532,3)),#REF!,9,FALSE),IF(LEFT(G532,3)="EST",VLOOKUP(VALUE(RIGHT(G532,3)),#REF!,9,FALSE),IF(LEFT(G532,3)="HID",VLOOKUP(VALUE(RIGHT(G532,3)),#REF!,9,FALSE),IF(LEFT(G532,3)="INC",VLOOKUP(VALUE(RIGHT(G532,3)),#REF!,9,FALSE),IF(LEFT(G532,3)="ELE",VLOOKUP(VALUE(RIGHT(G532,3)),#REF!,9,FALSE),IF(LEFT(G532,3)="CAB",VLOOKUP(VALUE(RIGHT(G532,3)),'ADM-COMP'!B:J,9,FALSE),IF(LEFT(G532,3)="SEG",VLOOKUP(VALUE(RIGHT(G532,3)),#REF!,9,FALSE),IF(LEFT(G532,3)="CLI",VLOOKUP(VALUE(RIGHT(G532,3)),#REF!,9,FALSE),IF(LEFT(G532,4)="IMPL",VLOOKUP(VALUE(RIGHT(G532,3)),#REF!,9,FALSE),IF(LEFT(G532,4)="SPDA",VLOOKUP(VALUE(RIGHT(G532,3)),'SPDA-COMP'!B:J,9,FALSE),IF(LEFT(G532,4)="SDAI",VLOOKUP(VALUE(RIGHT(G532,3)),#REF!,9,FALSE),IF(LEFT(G532,5)="IMPER",VLOOKUP(VALUE(RIGHT(G532,3)),#REF!,9,FALSE),IF(LEFT(G532,5)="LABOR",VLOOKUP(VALUE(RIGHT(G532,6)),#REF!,4,FALSE))))))))))))))))</f>
        <v>#REF!</v>
      </c>
      <c r="F532" s="31" t="e">
        <f t="shared" si="8"/>
        <v>#REF!</v>
      </c>
      <c r="G532" s="84" t="s">
        <v>576</v>
      </c>
      <c r="H532" s="61"/>
    </row>
    <row r="533" spans="1:8" s="62" customFormat="1">
      <c r="A533" s="83" t="s">
        <v>587</v>
      </c>
      <c r="B533" s="29" t="e">
        <f>IF(LEFT(G533,3)="ARQ",VLOOKUP(VALUE(RIGHT(G533,3)),#REF!,4,FALSE),IF(LEFT(G533,3)="SCI",VLOOKUP(VALUE(RIGHT(G533,3)),#REF!,4,FALSE),IF(LEFT(G533,3)="SCE",VLOOKUP(VALUE(RIGHT(G533,3)),#REF!,4,FALSE),IF(LEFT(G533,3)="EST",VLOOKUP(VALUE(RIGHT(G533,3)),#REF!,4,FALSE),IF(LEFT(G533,3)="HID",VLOOKUP(VALUE(RIGHT(G533,3)),#REF!,4,FALSE),IF(LEFT(G533,3)="INC",VLOOKUP(VALUE(RIGHT(G533,3)),#REF!,4,FALSE),IF(LEFT(G533,3)="ELE",VLOOKUP(VALUE(RIGHT(G533,3)),#REF!,4,FALSE),IF(LEFT(G533,3)="CAB",VLOOKUP(VALUE(RIGHT(G533,3)),'ADM-COMP'!B:J,4,FALSE),IF(LEFT(G533,3)="SEG",VLOOKUP(VALUE(RIGHT(G533,3)),#REF!,4,FALSE),IF(LEFT(G533,3)="CLI",VLOOKUP(VALUE(RIGHT(G533,3)),#REF!,4,FALSE),IF(LEFT(G533,4)="IMPL",VLOOKUP(VALUE(RIGHT(G533,3)),#REF!,4,FALSE),IF(LEFT(G533,4)="SPDA",VLOOKUP(VALUE(RIGHT(G533,3)),'SPDA-COMP'!B:J,4,FALSE),IF(LEFT(G533,4)="SDAI",VLOOKUP(VALUE(RIGHT(G533,3)),#REF!,4,FALSE),IF(LEFT(G533,5)="IMPER",VLOOKUP(VALUE(RIGHT(G533,3)),#REF!,4,FALSE),IF(LEFT(G533,5)="LABOR",VLOOKUP(VALUE(RIGHT(G533,6)),#REF!,5,FALSE))))))))))))))))</f>
        <v>#REF!</v>
      </c>
      <c r="C533" s="30" t="e">
        <f>IF(LEFT(G533,3)="ARQ",VLOOKUP(VALUE(RIGHT(G533,3)),#REF!,5,FALSE),IF(LEFT(G533,3)="SCI",VLOOKUP(VALUE(RIGHT(G533,3)),#REF!,5,FALSE),IF(LEFT(G533,3)="SCE",VLOOKUP(VALUE(RIGHT(G533,3)),#REF!,5,FALSE),IF(LEFT(G533,3)="EST",VLOOKUP(VALUE(RIGHT(G533,3)),#REF!,5,FALSE),IF(LEFT(G533,3)="HID",VLOOKUP(VALUE(RIGHT(G533,3)),#REF!,5,FALSE),IF(LEFT(G533,3)="INC",VLOOKUP(VALUE(RIGHT(G533,3)),#REF!,5,FALSE),IF(LEFT(G533,3)="ELE",VLOOKUP(VALUE(RIGHT(G533,3)),#REF!,5,FALSE),IF(LEFT(G533,3)="CAB",VLOOKUP(VALUE(RIGHT(G533,3)),'ADM-COMP'!B:J,5,FALSE),IF(LEFT(G533,3)="SEG",VLOOKUP(VALUE(RIGHT(G533,3)),#REF!,5,FALSE),IF(LEFT(G533,3)="CLI",VLOOKUP(VALUE(RIGHT(G533,3)),#REF!,5,FALSE),IF(LEFT(G533,4)="IMPL",VLOOKUP(VALUE(RIGHT(G533,3)),#REF!,5,FALSE),IF(LEFT(G533,4)="SPDA",VLOOKUP(VALUE(RIGHT(G533,3)),'SPDA-COMP'!B:J,5,FALSE),IF(LEFT(G533,4)="SDAI",VLOOKUP(VALUE(RIGHT(G533,3)),#REF!,5,FALSE),IF(LEFT(G533,5)="IMPER",VLOOKUP(VALUE(RIGHT(G533,3)),#REF!,5,FALSE),IF(LEFT(G533,5)="LABOR",VLOOKUP(VALUE(RIGHT(G533,6)),#REF!,6,FALSE))))))))))))))))</f>
        <v>#REF!</v>
      </c>
      <c r="D533" s="74" t="e">
        <f>ROUND(VLOOKUP(A533,#REF!,8,FALSE),2)</f>
        <v>#REF!</v>
      </c>
      <c r="E533" s="74" t="e">
        <f>IF(LEFT(G533,3)="ARQ",VLOOKUP(VALUE(RIGHT(G533,3)),#REF!,9,FALSE),IF(LEFT(G533,3)="SCI",VLOOKUP(VALUE(RIGHT(G533,3)),#REF!,9,FALSE),IF(LEFT(G533,3)="SCE",VLOOKUP(VALUE(RIGHT(G533,3)),#REF!,9,FALSE),IF(LEFT(G533,3)="EST",VLOOKUP(VALUE(RIGHT(G533,3)),#REF!,9,FALSE),IF(LEFT(G533,3)="HID",VLOOKUP(VALUE(RIGHT(G533,3)),#REF!,9,FALSE),IF(LEFT(G533,3)="INC",VLOOKUP(VALUE(RIGHT(G533,3)),#REF!,9,FALSE),IF(LEFT(G533,3)="ELE",VLOOKUP(VALUE(RIGHT(G533,3)),#REF!,9,FALSE),IF(LEFT(G533,3)="CAB",VLOOKUP(VALUE(RIGHT(G533,3)),'ADM-COMP'!B:J,9,FALSE),IF(LEFT(G533,3)="SEG",VLOOKUP(VALUE(RIGHT(G533,3)),#REF!,9,FALSE),IF(LEFT(G533,3)="CLI",VLOOKUP(VALUE(RIGHT(G533,3)),#REF!,9,FALSE),IF(LEFT(G533,4)="IMPL",VLOOKUP(VALUE(RIGHT(G533,3)),#REF!,9,FALSE),IF(LEFT(G533,4)="SPDA",VLOOKUP(VALUE(RIGHT(G533,3)),'SPDA-COMP'!B:J,9,FALSE),IF(LEFT(G533,4)="SDAI",VLOOKUP(VALUE(RIGHT(G533,3)),#REF!,9,FALSE),IF(LEFT(G533,5)="IMPER",VLOOKUP(VALUE(RIGHT(G533,3)),#REF!,9,FALSE),IF(LEFT(G533,5)="LABOR",VLOOKUP(VALUE(RIGHT(G533,6)),#REF!,4,FALSE))))))))))))))))</f>
        <v>#REF!</v>
      </c>
      <c r="F533" s="31" t="e">
        <f t="shared" si="8"/>
        <v>#REF!</v>
      </c>
      <c r="G533" s="84" t="s">
        <v>576</v>
      </c>
      <c r="H533" s="61"/>
    </row>
    <row r="534" spans="1:8" s="11" customFormat="1">
      <c r="A534" s="85" t="s">
        <v>923</v>
      </c>
      <c r="B534" s="29" t="e">
        <f>IF(LEFT(G534,3)="ARQ",VLOOKUP(VALUE(RIGHT(G534,3)),#REF!,4,FALSE),IF(LEFT(G534,3)="SCI",VLOOKUP(VALUE(RIGHT(G534,3)),#REF!,4,FALSE),IF(LEFT(G534,3)="SCE",VLOOKUP(VALUE(RIGHT(G534,3)),#REF!,4,FALSE),IF(LEFT(G534,3)="EST",VLOOKUP(VALUE(RIGHT(G534,3)),#REF!,4,FALSE),IF(LEFT(G534,3)="HID",VLOOKUP(VALUE(RIGHT(G534,3)),#REF!,4,FALSE),IF(LEFT(G534,3)="INC",VLOOKUP(VALUE(RIGHT(G534,3)),#REF!,4,FALSE),IF(LEFT(G534,3)="ELE",VLOOKUP(VALUE(RIGHT(G534,3)),#REF!,4,FALSE),IF(LEFT(G534,3)="CAB",VLOOKUP(VALUE(RIGHT(G534,3)),'ADM-COMP'!B:J,4,FALSE),IF(LEFT(G534,3)="SEG",VLOOKUP(VALUE(RIGHT(G534,3)),#REF!,4,FALSE),IF(LEFT(G534,3)="CLI",VLOOKUP(VALUE(RIGHT(G534,3)),#REF!,4,FALSE),IF(LEFT(G534,4)="IMPL",VLOOKUP(VALUE(RIGHT(G534,3)),#REF!,4,FALSE),IF(LEFT(G534,4)="SPDA",VLOOKUP(VALUE(RIGHT(G534,3)),'SPDA-COMP'!B:J,4,FALSE),IF(LEFT(G534,4)="SDAI",VLOOKUP(VALUE(RIGHT(G534,3)),#REF!,4,FALSE),IF(LEFT(G534,5)="IMPER",VLOOKUP(VALUE(RIGHT(G534,3)),#REF!,4,FALSE),IF(LEFT(G534,5)="LABOR",VLOOKUP(VALUE(RIGHT(G534,6)),#REF!,5,FALSE))))))))))))))))</f>
        <v>#REF!</v>
      </c>
      <c r="C534" s="30" t="e">
        <f>IF(LEFT(G534,3)="ARQ",VLOOKUP(VALUE(RIGHT(G534,3)),#REF!,5,FALSE),IF(LEFT(G534,3)="SCI",VLOOKUP(VALUE(RIGHT(G534,3)),#REF!,5,FALSE),IF(LEFT(G534,3)="SCE",VLOOKUP(VALUE(RIGHT(G534,3)),#REF!,5,FALSE),IF(LEFT(G534,3)="EST",VLOOKUP(VALUE(RIGHT(G534,3)),#REF!,5,FALSE),IF(LEFT(G534,3)="HID",VLOOKUP(VALUE(RIGHT(G534,3)),#REF!,5,FALSE),IF(LEFT(G534,3)="INC",VLOOKUP(VALUE(RIGHT(G534,3)),#REF!,5,FALSE),IF(LEFT(G534,3)="ELE",VLOOKUP(VALUE(RIGHT(G534,3)),#REF!,5,FALSE),IF(LEFT(G534,3)="CAB",VLOOKUP(VALUE(RIGHT(G534,3)),'ADM-COMP'!B:J,5,FALSE),IF(LEFT(G534,3)="SEG",VLOOKUP(VALUE(RIGHT(G534,3)),#REF!,5,FALSE),IF(LEFT(G534,3)="CLI",VLOOKUP(VALUE(RIGHT(G534,3)),#REF!,5,FALSE),IF(LEFT(G534,4)="IMPL",VLOOKUP(VALUE(RIGHT(G534,3)),#REF!,5,FALSE),IF(LEFT(G534,4)="SPDA",VLOOKUP(VALUE(RIGHT(G534,3)),'SPDA-COMP'!B:J,5,FALSE),IF(LEFT(G534,4)="SDAI",VLOOKUP(VALUE(RIGHT(G534,3)),#REF!,5,FALSE),IF(LEFT(G534,5)="IMPER",VLOOKUP(VALUE(RIGHT(G534,3)),#REF!,5,FALSE),IF(LEFT(G534,5)="LABOR",VLOOKUP(VALUE(RIGHT(G534,6)),#REF!,6,FALSE))))))))))))))))</f>
        <v>#REF!</v>
      </c>
      <c r="D534" s="74" t="e">
        <f>ROUND(VLOOKUP(A534,#REF!,8,FALSE),2)</f>
        <v>#REF!</v>
      </c>
      <c r="E534" s="74" t="e">
        <f>IF(LEFT(G534,3)="ARQ",VLOOKUP(VALUE(RIGHT(G534,3)),#REF!,9,FALSE),IF(LEFT(G534,3)="SCI",VLOOKUP(VALUE(RIGHT(G534,3)),#REF!,9,FALSE),IF(LEFT(G534,3)="SCE",VLOOKUP(VALUE(RIGHT(G534,3)),#REF!,9,FALSE),IF(LEFT(G534,3)="EST",VLOOKUP(VALUE(RIGHT(G534,3)),#REF!,9,FALSE),IF(LEFT(G534,3)="HID",VLOOKUP(VALUE(RIGHT(G534,3)),#REF!,9,FALSE),IF(LEFT(G534,3)="INC",VLOOKUP(VALUE(RIGHT(G534,3)),#REF!,9,FALSE),IF(LEFT(G534,3)="ELE",VLOOKUP(VALUE(RIGHT(G534,3)),#REF!,9,FALSE),IF(LEFT(G534,3)="CAB",VLOOKUP(VALUE(RIGHT(G534,3)),'ADM-COMP'!B:J,9,FALSE),IF(LEFT(G534,3)="SEG",VLOOKUP(VALUE(RIGHT(G534,3)),#REF!,9,FALSE),IF(LEFT(G534,3)="CLI",VLOOKUP(VALUE(RIGHT(G534,3)),#REF!,9,FALSE),IF(LEFT(G534,4)="IMPL",VLOOKUP(VALUE(RIGHT(G534,3)),#REF!,9,FALSE),IF(LEFT(G534,4)="SPDA",VLOOKUP(VALUE(RIGHT(G534,3)),'SPDA-COMP'!B:J,9,FALSE),IF(LEFT(G534,4)="SDAI",VLOOKUP(VALUE(RIGHT(G534,3)),#REF!,9,FALSE),IF(LEFT(G534,5)="IMPER",VLOOKUP(VALUE(RIGHT(G534,3)),#REF!,9,FALSE),IF(LEFT(G534,5)="LABOR",VLOOKUP(VALUE(RIGHT(G534,6)),#REF!,4,FALSE))))))))))))))))</f>
        <v>#REF!</v>
      </c>
      <c r="F534" s="31" t="e">
        <f t="shared" si="8"/>
        <v>#REF!</v>
      </c>
      <c r="G534" s="84" t="s">
        <v>991</v>
      </c>
      <c r="H534" s="51"/>
    </row>
    <row r="535" spans="1:8" s="11" customFormat="1">
      <c r="A535" s="85" t="s">
        <v>1123</v>
      </c>
      <c r="B535" s="29" t="e">
        <f>IF(LEFT(G535,3)="ARQ",VLOOKUP(VALUE(RIGHT(G535,3)),#REF!,4,FALSE),IF(LEFT(G535,3)="SCI",VLOOKUP(VALUE(RIGHT(G535,3)),#REF!,4,FALSE),IF(LEFT(G535,3)="SCE",VLOOKUP(VALUE(RIGHT(G535,3)),#REF!,4,FALSE),IF(LEFT(G535,3)="EST",VLOOKUP(VALUE(RIGHT(G535,3)),#REF!,4,FALSE),IF(LEFT(G535,3)="HID",VLOOKUP(VALUE(RIGHT(G535,3)),#REF!,4,FALSE),IF(LEFT(G535,3)="INC",VLOOKUP(VALUE(RIGHT(G535,3)),#REF!,4,FALSE),IF(LEFT(G535,3)="ELE",VLOOKUP(VALUE(RIGHT(G535,3)),#REF!,4,FALSE),IF(LEFT(G535,3)="CAB",VLOOKUP(VALUE(RIGHT(G535,3)),'ADM-COMP'!B:J,4,FALSE),IF(LEFT(G535,3)="SEG",VLOOKUP(VALUE(RIGHT(G535,3)),#REF!,4,FALSE),IF(LEFT(G535,3)="CLI",VLOOKUP(VALUE(RIGHT(G535,3)),#REF!,4,FALSE),IF(LEFT(G535,4)="IMPL",VLOOKUP(VALUE(RIGHT(G535,3)),#REF!,4,FALSE),IF(LEFT(G535,4)="SPDA",VLOOKUP(VALUE(RIGHT(G535,3)),'SPDA-COMP'!B:J,4,FALSE),IF(LEFT(G535,4)="SDAI",VLOOKUP(VALUE(RIGHT(G535,3)),#REF!,4,FALSE),IF(LEFT(G535,5)="IMPER",VLOOKUP(VALUE(RIGHT(G535,3)),#REF!,4,FALSE),IF(LEFT(G535,5)="LABOR",VLOOKUP(VALUE(RIGHT(G535,6)),#REF!,5,FALSE))))))))))))))))</f>
        <v>#REF!</v>
      </c>
      <c r="C535" s="30" t="e">
        <f>IF(LEFT(G535,3)="ARQ",VLOOKUP(VALUE(RIGHT(G535,3)),#REF!,5,FALSE),IF(LEFT(G535,3)="SCI",VLOOKUP(VALUE(RIGHT(G535,3)),#REF!,5,FALSE),IF(LEFT(G535,3)="SCE",VLOOKUP(VALUE(RIGHT(G535,3)),#REF!,5,FALSE),IF(LEFT(G535,3)="EST",VLOOKUP(VALUE(RIGHT(G535,3)),#REF!,5,FALSE),IF(LEFT(G535,3)="HID",VLOOKUP(VALUE(RIGHT(G535,3)),#REF!,5,FALSE),IF(LEFT(G535,3)="INC",VLOOKUP(VALUE(RIGHT(G535,3)),#REF!,5,FALSE),IF(LEFT(G535,3)="ELE",VLOOKUP(VALUE(RIGHT(G535,3)),#REF!,5,FALSE),IF(LEFT(G535,3)="CAB",VLOOKUP(VALUE(RIGHT(G535,3)),'ADM-COMP'!B:J,5,FALSE),IF(LEFT(G535,3)="SEG",VLOOKUP(VALUE(RIGHT(G535,3)),#REF!,5,FALSE),IF(LEFT(G535,3)="CLI",VLOOKUP(VALUE(RIGHT(G535,3)),#REF!,5,FALSE),IF(LEFT(G535,4)="IMPL",VLOOKUP(VALUE(RIGHT(G535,3)),#REF!,5,FALSE),IF(LEFT(G535,4)="SPDA",VLOOKUP(VALUE(RIGHT(G535,3)),'SPDA-COMP'!B:J,5,FALSE),IF(LEFT(G535,4)="SDAI",VLOOKUP(VALUE(RIGHT(G535,3)),#REF!,5,FALSE),IF(LEFT(G535,5)="IMPER",VLOOKUP(VALUE(RIGHT(G535,3)),#REF!,5,FALSE),IF(LEFT(G535,5)="LABOR",VLOOKUP(VALUE(RIGHT(G535,6)),#REF!,6,FALSE))))))))))))))))</f>
        <v>#REF!</v>
      </c>
      <c r="D535" s="74" t="e">
        <f>ROUND(VLOOKUP(A535,#REF!,8,FALSE),2)</f>
        <v>#REF!</v>
      </c>
      <c r="E535" s="74" t="e">
        <f>IF(LEFT(G535,3)="ARQ",VLOOKUP(VALUE(RIGHT(G535,3)),#REF!,9,FALSE),IF(LEFT(G535,3)="SCI",VLOOKUP(VALUE(RIGHT(G535,3)),#REF!,9,FALSE),IF(LEFT(G535,3)="SCE",VLOOKUP(VALUE(RIGHT(G535,3)),#REF!,9,FALSE),IF(LEFT(G535,3)="EST",VLOOKUP(VALUE(RIGHT(G535,3)),#REF!,9,FALSE),IF(LEFT(G535,3)="HID",VLOOKUP(VALUE(RIGHT(G535,3)),#REF!,9,FALSE),IF(LEFT(G535,3)="INC",VLOOKUP(VALUE(RIGHT(G535,3)),#REF!,9,FALSE),IF(LEFT(G535,3)="ELE",VLOOKUP(VALUE(RIGHT(G535,3)),#REF!,9,FALSE),IF(LEFT(G535,3)="CAB",VLOOKUP(VALUE(RIGHT(G535,3)),'ADM-COMP'!B:J,9,FALSE),IF(LEFT(G535,3)="SEG",VLOOKUP(VALUE(RIGHT(G535,3)),#REF!,9,FALSE),IF(LEFT(G535,3)="CLI",VLOOKUP(VALUE(RIGHT(G535,3)),#REF!,9,FALSE),IF(LEFT(G535,4)="IMPL",VLOOKUP(VALUE(RIGHT(G535,3)),#REF!,9,FALSE),IF(LEFT(G535,4)="SPDA",VLOOKUP(VALUE(RIGHT(G535,3)),'SPDA-COMP'!B:J,9,FALSE),IF(LEFT(G535,4)="SDAI",VLOOKUP(VALUE(RIGHT(G535,3)),#REF!,9,FALSE),IF(LEFT(G535,5)="IMPER",VLOOKUP(VALUE(RIGHT(G535,3)),#REF!,9,FALSE),IF(LEFT(G535,5)="LABOR",VLOOKUP(VALUE(RIGHT(G535,6)),#REF!,4,FALSE))))))))))))))))</f>
        <v>#REF!</v>
      </c>
      <c r="F535" s="31" t="e">
        <f t="shared" si="8"/>
        <v>#REF!</v>
      </c>
      <c r="G535" s="84" t="s">
        <v>1008</v>
      </c>
      <c r="H535" s="51"/>
    </row>
    <row r="536" spans="1:8" s="11" customFormat="1" ht="25.5">
      <c r="A536" s="37" t="s">
        <v>469</v>
      </c>
      <c r="B536" s="29" t="e">
        <f>IF(LEFT(G536,3)="ARQ",VLOOKUP(VALUE(RIGHT(G536,3)),#REF!,4,FALSE),IF(LEFT(G536,3)="SCI",VLOOKUP(VALUE(RIGHT(G536,3)),#REF!,4,FALSE),IF(LEFT(G536,3)="SCE",VLOOKUP(VALUE(RIGHT(G536,3)),#REF!,4,FALSE),IF(LEFT(G536,3)="EST",VLOOKUP(VALUE(RIGHT(G536,3)),#REF!,4,FALSE),IF(LEFT(G536,3)="HID",VLOOKUP(VALUE(RIGHT(G536,3)),#REF!,4,FALSE),IF(LEFT(G536,3)="INC",VLOOKUP(VALUE(RIGHT(G536,3)),#REF!,4,FALSE),IF(LEFT(G536,3)="ELE",VLOOKUP(VALUE(RIGHT(G536,3)),#REF!,4,FALSE),IF(LEFT(G536,3)="CAB",VLOOKUP(VALUE(RIGHT(G536,3)),'ADM-COMP'!B:J,4,FALSE),IF(LEFT(G536,3)="SEG",VLOOKUP(VALUE(RIGHT(G536,3)),#REF!,4,FALSE),IF(LEFT(G536,3)="CLI",VLOOKUP(VALUE(RIGHT(G536,3)),#REF!,4,FALSE),IF(LEFT(G536,4)="IMPL",VLOOKUP(VALUE(RIGHT(G536,3)),#REF!,4,FALSE),IF(LEFT(G536,4)="SPDA",VLOOKUP(VALUE(RIGHT(G536,3)),'SPDA-COMP'!B:J,4,FALSE),IF(LEFT(G536,4)="SDAI",VLOOKUP(VALUE(RIGHT(G536,3)),#REF!,4,FALSE),IF(LEFT(G536,5)="IMPER",VLOOKUP(VALUE(RIGHT(G536,3)),#REF!,4,FALSE),IF(LEFT(G536,5)="LABOR",VLOOKUP(VALUE(RIGHT(G536,6)),#REF!,5,FALSE))))))))))))))))</f>
        <v>#REF!</v>
      </c>
      <c r="C536" s="30" t="e">
        <f>IF(LEFT(G536,3)="ARQ",VLOOKUP(VALUE(RIGHT(G536,3)),#REF!,5,FALSE),IF(LEFT(G536,3)="INS",VLOOKUP(VALUE(RIGHT(G536,3)),#REF!,5,FALSE),IF(LEFT(G536,3)="SCE",VLOOKUP(VALUE(RIGHT(G536,3)),#REF!,5,FALSE),IF(LEFT(G536,3)="EST",VLOOKUP(VALUE(RIGHT(G536,3)),#REF!,5,FALSE),IF(LEFT(G536,3)="HID",VLOOKUP(VALUE(RIGHT(G536,3)),#REF!,5,FALSE),IF(LEFT(G536,3)="INC",VLOOKUP(VALUE(RIGHT(G536,3)),#REF!,5,FALSE),IF(LEFT(G536,3)="ELE",VLOOKUP(VALUE(RIGHT(G536,3)),#REF!,5,FALSE),IF(LEFT(G536,3)="CAB",VLOOKUP(VALUE(RIGHT(G536,3)),'ADM-COMP'!B:J,5,FALSE),IF(LEFT(G536,3)="SEG",VLOOKUP(VALUE(RIGHT(G536,3)),#REF!,5,FALSE),IF(LEFT(G536,3)="CLI",VLOOKUP(VALUE(RIGHT(G536,3)),#REF!,5,FALSE),IF(LEFT(G536,4)="IMPL",VLOOKUP(VALUE(RIGHT(G536,3)),#REF!,5,FALSE),IF(LEFT(G536,4)="SPDA",VLOOKUP(VALUE(RIGHT(G536,3)),'SPDA-COMP'!B:J,5,FALSE),IF(LEFT(G536,4)="SDAI",VLOOKUP(VALUE(RIGHT(G536,3)),#REF!,5,FALSE),IF(LEFT(G536,5)="IMPER",VLOOKUP(VALUE(RIGHT(G536,3)),#REF!,5,FALSE),IF(LEFT(G536,5)="LABOR",VLOOKUP(VALUE(RIGHT(G536,6)),#REF!,6,FALSE))))))))))))))))</f>
        <v>#REF!</v>
      </c>
      <c r="D536" s="74" t="e">
        <f>ROUND(VLOOKUP(A536,#REF!,8,FALSE),2)</f>
        <v>#REF!</v>
      </c>
      <c r="E536" s="74" t="e">
        <f>IF(LEFT(G536,3)="ARQ",VLOOKUP(VALUE(RIGHT(G536,3)),#REF!,9,FALSE),IF(LEFT(G536,3)="INS",VLOOKUP(VALUE(RIGHT(G536,3)),#REF!,9,FALSE),IF(LEFT(G536,3)="SCE",VLOOKUP(VALUE(RIGHT(G536,3)),#REF!,9,FALSE),IF(LEFT(G536,3)="EST",VLOOKUP(VALUE(RIGHT(G536,3)),#REF!,9,FALSE),IF(LEFT(G536,3)="HID",VLOOKUP(VALUE(RIGHT(G536,3)),#REF!,9,FALSE),IF(LEFT(G536,3)="INC",VLOOKUP(VALUE(RIGHT(G536,3)),#REF!,9,FALSE),IF(LEFT(G536,3)="ELE",VLOOKUP(VALUE(RIGHT(G536,3)),#REF!,9,FALSE),IF(LEFT(G536,3)="CAB",VLOOKUP(VALUE(RIGHT(G536,3)),'ADM-COMP'!B:J,9,FALSE),IF(LEFT(G536,3)="SEG",VLOOKUP(VALUE(RIGHT(G536,3)),#REF!,9,FALSE),IF(LEFT(G536,3)="CLI",VLOOKUP(VALUE(RIGHT(G536,3)),#REF!,9,FALSE),IF(LEFT(G536,4)="IMPL",VLOOKUP(VALUE(RIGHT(G536,3)),#REF!,9,FALSE),IF(LEFT(G536,4)="SPDA",VLOOKUP(VALUE(RIGHT(G536,3)),'SPDA-COMP'!B:J,9,FALSE),IF(LEFT(G536,4)="SDAI",VLOOKUP(VALUE(RIGHT(G536,3)),#REF!,9,FALSE),IF(LEFT(G536,5)="IMPER",VLOOKUP(VALUE(RIGHT(G536,3)),#REF!,9,FALSE),IF(LEFT(G536,5)="LABOR",VLOOKUP(VALUE(RIGHT(G536,6)),#REF!,4,FALSE))))))))))))))))</f>
        <v>#REF!</v>
      </c>
      <c r="F536" s="31" t="e">
        <f t="shared" si="8"/>
        <v>#REF!</v>
      </c>
      <c r="G536" s="152" t="s">
        <v>1294</v>
      </c>
      <c r="H536" s="51"/>
    </row>
    <row r="537" spans="1:8" s="11" customFormat="1">
      <c r="A537" s="85" t="s">
        <v>874</v>
      </c>
      <c r="B537" s="29" t="e">
        <f>IF(LEFT(G537,3)="ARQ",VLOOKUP(VALUE(RIGHT(G537,3)),#REF!,4,FALSE),IF(LEFT(G537,3)="SCI",VLOOKUP(VALUE(RIGHT(G537,3)),#REF!,4,FALSE),IF(LEFT(G537,3)="SCE",VLOOKUP(VALUE(RIGHT(G537,3)),#REF!,4,FALSE),IF(LEFT(G537,3)="EST",VLOOKUP(VALUE(RIGHT(G537,3)),#REF!,4,FALSE),IF(LEFT(G537,3)="HID",VLOOKUP(VALUE(RIGHT(G537,3)),#REF!,4,FALSE),IF(LEFT(G537,3)="INC",VLOOKUP(VALUE(RIGHT(G537,3)),#REF!,4,FALSE),IF(LEFT(G537,3)="ELE",VLOOKUP(VALUE(RIGHT(G537,3)),#REF!,4,FALSE),IF(LEFT(G537,3)="CAB",VLOOKUP(VALUE(RIGHT(G537,3)),'ADM-COMP'!B:J,4,FALSE),IF(LEFT(G537,3)="SEG",VLOOKUP(VALUE(RIGHT(G537,3)),#REF!,4,FALSE),IF(LEFT(G537,3)="CLI",VLOOKUP(VALUE(RIGHT(G537,3)),#REF!,4,FALSE),IF(LEFT(G537,4)="IMPL",VLOOKUP(VALUE(RIGHT(G537,3)),#REF!,4,FALSE),IF(LEFT(G537,4)="SPDA",VLOOKUP(VALUE(RIGHT(G537,3)),'SPDA-COMP'!B:J,4,FALSE),IF(LEFT(G537,4)="SDAI",VLOOKUP(VALUE(RIGHT(G537,3)),#REF!,4,FALSE),IF(LEFT(G537,5)="IMPER",VLOOKUP(VALUE(RIGHT(G537,3)),#REF!,4,FALSE),IF(LEFT(G537,5)="LABOR",VLOOKUP(VALUE(RIGHT(G537,6)),#REF!,5,FALSE))))))))))))))))</f>
        <v>#REF!</v>
      </c>
      <c r="C537" s="30" t="e">
        <f>IF(LEFT(G537,3)="ARQ",VLOOKUP(VALUE(RIGHT(G537,3)),#REF!,5,FALSE),IF(LEFT(G537,3)="SCI",VLOOKUP(VALUE(RIGHT(G537,3)),#REF!,5,FALSE),IF(LEFT(G537,3)="SCE",VLOOKUP(VALUE(RIGHT(G537,3)),#REF!,5,FALSE),IF(LEFT(G537,3)="EST",VLOOKUP(VALUE(RIGHT(G537,3)),#REF!,5,FALSE),IF(LEFT(G537,3)="HID",VLOOKUP(VALUE(RIGHT(G537,3)),#REF!,5,FALSE),IF(LEFT(G537,3)="INC",VLOOKUP(VALUE(RIGHT(G537,3)),#REF!,5,FALSE),IF(LEFT(G537,3)="ELE",VLOOKUP(VALUE(RIGHT(G537,3)),#REF!,5,FALSE),IF(LEFT(G537,3)="CAB",VLOOKUP(VALUE(RIGHT(G537,3)),'ADM-COMP'!B:J,5,FALSE),IF(LEFT(G537,3)="SEG",VLOOKUP(VALUE(RIGHT(G537,3)),#REF!,5,FALSE),IF(LEFT(G537,3)="CLI",VLOOKUP(VALUE(RIGHT(G537,3)),#REF!,5,FALSE),IF(LEFT(G537,4)="IMPL",VLOOKUP(VALUE(RIGHT(G537,3)),#REF!,5,FALSE),IF(LEFT(G537,4)="SPDA",VLOOKUP(VALUE(RIGHT(G537,3)),'SPDA-COMP'!B:J,5,FALSE),IF(LEFT(G537,4)="SDAI",VLOOKUP(VALUE(RIGHT(G537,3)),#REF!,5,FALSE),IF(LEFT(G537,5)="IMPER",VLOOKUP(VALUE(RIGHT(G537,3)),#REF!,5,FALSE),IF(LEFT(G537,5)="LABOR",VLOOKUP(VALUE(RIGHT(G537,6)),#REF!,6,FALSE))))))))))))))))</f>
        <v>#REF!</v>
      </c>
      <c r="D537" s="74" t="e">
        <f>ROUND(VLOOKUP(A537,#REF!,8,FALSE),2)</f>
        <v>#REF!</v>
      </c>
      <c r="E537" s="74" t="e">
        <f>IF(LEFT(G537,3)="ARQ",VLOOKUP(VALUE(RIGHT(G537,3)),#REF!,9,FALSE),IF(LEFT(G537,3)="SCI",VLOOKUP(VALUE(RIGHT(G537,3)),#REF!,9,FALSE),IF(LEFT(G537,3)="SCE",VLOOKUP(VALUE(RIGHT(G537,3)),#REF!,9,FALSE),IF(LEFT(G537,3)="EST",VLOOKUP(VALUE(RIGHT(G537,3)),#REF!,9,FALSE),IF(LEFT(G537,3)="HID",VLOOKUP(VALUE(RIGHT(G537,3)),#REF!,9,FALSE),IF(LEFT(G537,3)="INC",VLOOKUP(VALUE(RIGHT(G537,3)),#REF!,9,FALSE),IF(LEFT(G537,3)="ELE",VLOOKUP(VALUE(RIGHT(G537,3)),#REF!,9,FALSE),IF(LEFT(G537,3)="CAB",VLOOKUP(VALUE(RIGHT(G537,3)),'ADM-COMP'!B:J,9,FALSE),IF(LEFT(G537,3)="SEG",VLOOKUP(VALUE(RIGHT(G537,3)),#REF!,9,FALSE),IF(LEFT(G537,3)="CLI",VLOOKUP(VALUE(RIGHT(G537,3)),#REF!,9,FALSE),IF(LEFT(G537,4)="IMPL",VLOOKUP(VALUE(RIGHT(G537,3)),#REF!,9,FALSE),IF(LEFT(G537,4)="SPDA",VLOOKUP(VALUE(RIGHT(G537,3)),'SPDA-COMP'!B:J,9,FALSE),IF(LEFT(G537,4)="SDAI",VLOOKUP(VALUE(RIGHT(G537,3)),#REF!,9,FALSE),IF(LEFT(G537,5)="IMPER",VLOOKUP(VALUE(RIGHT(G537,3)),#REF!,9,FALSE),IF(LEFT(G537,5)="LABOR",VLOOKUP(VALUE(RIGHT(G537,6)),#REF!,4,FALSE))))))))))))))))</f>
        <v>#REF!</v>
      </c>
      <c r="F537" s="31" t="e">
        <f t="shared" si="8"/>
        <v>#REF!</v>
      </c>
      <c r="G537" s="84" t="s">
        <v>949</v>
      </c>
      <c r="H537" s="51"/>
    </row>
    <row r="538" spans="1:8" s="11" customFormat="1">
      <c r="A538" s="85" t="s">
        <v>606</v>
      </c>
      <c r="B538" s="86" t="e">
        <f>IF(LEFT(G538,3)="ARQ",VLOOKUP(VALUE(RIGHT(G538,3)),#REF!,4,FALSE),IF(LEFT(G538,3)="SCI",VLOOKUP(VALUE(RIGHT(G538,3)),#REF!,4,FALSE),IF(LEFT(G538,3)="SCE",VLOOKUP(VALUE(RIGHT(G538,3)),#REF!,4,FALSE),IF(LEFT(G538,3)="EST",VLOOKUP(VALUE(RIGHT(G538,3)),#REF!,4,FALSE),IF(LEFT(G538,3)="HID",VLOOKUP(VALUE(RIGHT(G538,3)),#REF!,4,FALSE),IF(LEFT(G538,3)="INC",VLOOKUP(VALUE(RIGHT(G538,3)),#REF!,4,FALSE),IF(LEFT(G538,3)="ELE",VLOOKUP(VALUE(RIGHT(G538,3)),#REF!,4,FALSE),IF(LEFT(G538,3)="CAB",VLOOKUP(VALUE(RIGHT(G538,3)),'ADM-COMP'!B:J,4,FALSE),IF(LEFT(G538,3)="SEG",VLOOKUP(VALUE(RIGHT(G538,3)),#REF!,4,FALSE),IF(LEFT(G538,3)="CLI",VLOOKUP(VALUE(RIGHT(G538,3)),#REF!,4,FALSE),IF(LEFT(G538,4)="IMPL",VLOOKUP(VALUE(RIGHT(G538,3)),#REF!,4,FALSE),IF(LEFT(G538,4)="SPDA",VLOOKUP(VALUE(RIGHT(G538,3)),#REF!,4,FALSE),IF(LEFT(G538,4)="SDAI",VLOOKUP(VALUE(RIGHT(G538,3)),#REF!,4,FALSE),IF(LEFT(G538,5)="IMPER",VLOOKUP(VALUE(RIGHT(G538,3)),#REF!,4,FALSE),IF(LEFT(G538,5)="LABOR",VLOOKUP(VALUE(RIGHT(G538,6)),#REF!,5,FALSE))))))))))))))))</f>
        <v>#REF!</v>
      </c>
      <c r="C538" s="30" t="e">
        <f>IF(LEFT(G538,3)="ARQ",VLOOKUP(VALUE(RIGHT(G538,3)),#REF!,5,FALSE),IF(LEFT(G538,3)="SCI",VLOOKUP(VALUE(RIGHT(G538,3)),#REF!,5,FALSE),IF(LEFT(G538,3)="SCE",VLOOKUP(VALUE(RIGHT(G538,3)),#REF!,5,FALSE),IF(LEFT(G538,3)="EST",VLOOKUP(VALUE(RIGHT(G538,3)),#REF!,5,FALSE),IF(LEFT(G538,3)="HID",VLOOKUP(VALUE(RIGHT(G538,3)),#REF!,5,FALSE),IF(LEFT(G538,3)="INC",VLOOKUP(VALUE(RIGHT(G538,3)),#REF!,5,FALSE),IF(LEFT(G538,3)="ELE",VLOOKUP(VALUE(RIGHT(G538,3)),#REF!,5,FALSE),IF(LEFT(G538,3)="CAB",VLOOKUP(VALUE(RIGHT(G538,3)),'ADM-COMP'!B:J,5,FALSE),IF(LEFT(G538,3)="SEG",VLOOKUP(VALUE(RIGHT(G538,3)),#REF!,5,FALSE),IF(LEFT(G538,3)="CLI",VLOOKUP(VALUE(RIGHT(G538,3)),#REF!,5,FALSE),IF(LEFT(G538,4)="IMPL",VLOOKUP(VALUE(RIGHT(G538,3)),#REF!,5,FALSE),IF(LEFT(G538,4)="SPDA",VLOOKUP(VALUE(RIGHT(G538,3)),'SPDA-COMP'!B:J,5,FALSE),IF(LEFT(G538,4)="SDAI",VLOOKUP(VALUE(RIGHT(G538,3)),#REF!,5,FALSE),IF(LEFT(G538,5)="IMPER",VLOOKUP(VALUE(RIGHT(G538,3)),#REF!,5,FALSE),IF(LEFT(G538,5)="LABOR",VLOOKUP(VALUE(RIGHT(G538,6)),#REF!,6,FALSE))))))))))))))))</f>
        <v>#REF!</v>
      </c>
      <c r="D538" s="74" t="e">
        <f>ROUND(VLOOKUP(A538,#REF!,8,FALSE),2)</f>
        <v>#REF!</v>
      </c>
      <c r="E538" s="74" t="e">
        <f>IF(LEFT(G538,3)="ARQ",VLOOKUP(VALUE(RIGHT(G538,3)),#REF!,9,FALSE),IF(LEFT(G538,3)="SCI",VLOOKUP(VALUE(RIGHT(G538,3)),#REF!,9,FALSE),IF(LEFT(G538,3)="SCE",VLOOKUP(VALUE(RIGHT(G538,3)),#REF!,9,FALSE),IF(LEFT(G538,3)="EST",VLOOKUP(VALUE(RIGHT(G538,3)),#REF!,9,FALSE),IF(LEFT(G538,3)="HID",VLOOKUP(VALUE(RIGHT(G538,3)),#REF!,9,FALSE),IF(LEFT(G538,3)="INC",VLOOKUP(VALUE(RIGHT(G538,3)),#REF!,9,FALSE),IF(LEFT(G538,3)="ELE",VLOOKUP(VALUE(RIGHT(G538,3)),#REF!,9,FALSE),IF(LEFT(G538,3)="CAB",VLOOKUP(VALUE(RIGHT(G538,3)),'ADM-COMP'!B:J,9,FALSE),IF(LEFT(G538,3)="SEG",VLOOKUP(VALUE(RIGHT(G538,3)),#REF!,9,FALSE),IF(LEFT(G538,3)="CLI",VLOOKUP(VALUE(RIGHT(G538,3)),#REF!,9,FALSE),IF(LEFT(G538,4)="IMPL",VLOOKUP(VALUE(RIGHT(G538,3)),#REF!,9,FALSE),IF(LEFT(G538,4)="SPDA",VLOOKUP(VALUE(RIGHT(G538,3)),'SPDA-COMP'!B:J,9,FALSE),IF(LEFT(G538,4)="SDAI",VLOOKUP(VALUE(RIGHT(G538,3)),#REF!,9,FALSE),IF(LEFT(G538,5)="IMPER",VLOOKUP(VALUE(RIGHT(G538,3)),#REF!,9,FALSE),IF(LEFT(G538,5)="LABOR",VLOOKUP(VALUE(RIGHT(G538,6)),#REF!,4,FALSE))))))))))))))))</f>
        <v>#REF!</v>
      </c>
      <c r="F538" s="31" t="e">
        <f t="shared" si="8"/>
        <v>#REF!</v>
      </c>
      <c r="G538" s="84" t="s">
        <v>575</v>
      </c>
      <c r="H538" s="51"/>
    </row>
    <row r="539" spans="1:8" s="11" customFormat="1">
      <c r="A539" s="37" t="s">
        <v>332</v>
      </c>
      <c r="B539" s="29" t="e">
        <f>IF(LEFT(G539,3)="ARQ",VLOOKUP(VALUE(RIGHT(G539,3)),#REF!,4,FALSE),IF(LEFT(G539,3)="SCI",VLOOKUP(VALUE(RIGHT(G539,3)),#REF!,4,FALSE),IF(LEFT(G539,3)="SCE",VLOOKUP(VALUE(RIGHT(G539,3)),#REF!,4,FALSE),IF(LEFT(G539,3)="EST",VLOOKUP(VALUE(RIGHT(G539,3)),#REF!,4,FALSE),IF(LEFT(G539,3)="HID",VLOOKUP(VALUE(RIGHT(G539,3)),#REF!,4,FALSE),IF(LEFT(G539,3)="INC",VLOOKUP(VALUE(RIGHT(G539,3)),#REF!,4,FALSE),IF(LEFT(G539,3)="ELE",VLOOKUP(VALUE(RIGHT(G539,3)),#REF!,4,FALSE),IF(LEFT(G539,3)="CAB",VLOOKUP(VALUE(RIGHT(G539,3)),'ADM-COMP'!B:J,4,FALSE),IF(LEFT(G539,3)="SEG",VLOOKUP(VALUE(RIGHT(G539,3)),#REF!,4,FALSE),IF(LEFT(G539,3)="CLI",VLOOKUP(VALUE(RIGHT(G539,3)),#REF!,4,FALSE),IF(LEFT(G539,4)="IMPL",VLOOKUP(VALUE(RIGHT(G539,3)),#REF!,4,FALSE),IF(LEFT(G539,4)="SPDA",VLOOKUP(VALUE(RIGHT(G539,3)),'SPDA-COMP'!B:J,4,FALSE),IF(LEFT(G539,4)="SDAI",VLOOKUP(VALUE(RIGHT(G539,3)),#REF!,4,FALSE),IF(LEFT(G539,5)="IMPER",VLOOKUP(VALUE(RIGHT(G539,3)),#REF!,4,FALSE),IF(LEFT(G539,5)="LABOR",VLOOKUP(VALUE(RIGHT(G539,6)),#REF!,5,FALSE))))))))))))))))</f>
        <v>#REF!</v>
      </c>
      <c r="C539" s="30" t="e">
        <f>IF(LEFT(G539,3)="ARQ",VLOOKUP(VALUE(RIGHT(G539,3)),#REF!,5,FALSE),IF(LEFT(G539,3)="SCI",VLOOKUP(VALUE(RIGHT(G539,3)),#REF!,5,FALSE),IF(LEFT(G539,3)="SCE",VLOOKUP(VALUE(RIGHT(G539,3)),#REF!,5,FALSE),IF(LEFT(G539,3)="EST",VLOOKUP(VALUE(RIGHT(G539,3)),#REF!,5,FALSE),IF(LEFT(G539,3)="HID",VLOOKUP(VALUE(RIGHT(G539,3)),#REF!,5,FALSE),IF(LEFT(G539,3)="INC",VLOOKUP(VALUE(RIGHT(G539,3)),#REF!,5,FALSE),IF(LEFT(G539,3)="ELE",VLOOKUP(VALUE(RIGHT(G539,3)),#REF!,5,FALSE),IF(LEFT(G539,3)="CAB",VLOOKUP(VALUE(RIGHT(G539,3)),'ADM-COMP'!B:J,5,FALSE),IF(LEFT(G539,3)="SEG",VLOOKUP(VALUE(RIGHT(G539,3)),#REF!,5,FALSE),IF(LEFT(G539,3)="CLI",VLOOKUP(VALUE(RIGHT(G539,3)),#REF!,5,FALSE),IF(LEFT(G539,4)="IMPL",VLOOKUP(VALUE(RIGHT(G539,3)),#REF!,5,FALSE),IF(LEFT(G539,4)="SPDA",VLOOKUP(VALUE(RIGHT(G539,3)),'SPDA-COMP'!B:J,5,FALSE),IF(LEFT(G539,4)="SDAI",VLOOKUP(VALUE(RIGHT(G539,3)),#REF!,5,FALSE),IF(LEFT(G539,5)="IMPER",VLOOKUP(VALUE(RIGHT(G539,3)),#REF!,5,FALSE),IF(LEFT(G539,5)="LABOR",VLOOKUP(VALUE(RIGHT(G539,6)),#REF!,6,FALSE))))))))))))))))</f>
        <v>#REF!</v>
      </c>
      <c r="D539" s="74" t="e">
        <f>ROUND(VLOOKUP(A539,#REF!,8,FALSE),2)</f>
        <v>#REF!</v>
      </c>
      <c r="E539" s="74" t="e">
        <f>IF(LEFT(G539,3)="ARQ",VLOOKUP(VALUE(RIGHT(G539,3)),#REF!,9,FALSE),IF(LEFT(G539,3)="SCI",VLOOKUP(VALUE(RIGHT(G539,3)),#REF!,9,FALSE),IF(LEFT(G539,3)="SCE",VLOOKUP(VALUE(RIGHT(G539,3)),#REF!,9,FALSE),IF(LEFT(G539,3)="EST",VLOOKUP(VALUE(RIGHT(G539,3)),#REF!,9,FALSE),IF(LEFT(G539,3)="HID",VLOOKUP(VALUE(RIGHT(G539,3)),#REF!,9,FALSE),IF(LEFT(G539,3)="INC",VLOOKUP(VALUE(RIGHT(G539,3)),#REF!,9,FALSE),IF(LEFT(G539,3)="ELE",VLOOKUP(VALUE(RIGHT(G539,3)),#REF!,9,FALSE),IF(LEFT(G539,3)="CAB",VLOOKUP(VALUE(RIGHT(G539,3)),'ADM-COMP'!B:J,9,FALSE),IF(LEFT(G539,3)="SEG",VLOOKUP(VALUE(RIGHT(G539,3)),#REF!,9,FALSE),IF(LEFT(G539,3)="CLI",VLOOKUP(VALUE(RIGHT(G539,3)),#REF!,9,FALSE),IF(LEFT(G539,4)="IMPL",VLOOKUP(VALUE(RIGHT(G539,3)),#REF!,9,FALSE),IF(LEFT(G539,4)="SPDA",VLOOKUP(VALUE(RIGHT(G539,3)),'SPDA-COMP'!B:J,9,FALSE),IF(LEFT(G539,4)="SDAI",VLOOKUP(VALUE(RIGHT(G539,3)),#REF!,9,FALSE),IF(LEFT(G539,5)="IMPER",VLOOKUP(VALUE(RIGHT(G539,3)),#REF!,9,FALSE),IF(LEFT(G539,5)="LABOR",VLOOKUP(VALUE(RIGHT(G539,6)),#REF!,4,FALSE))))))))))))))))</f>
        <v>#REF!</v>
      </c>
      <c r="F539" s="31" t="e">
        <f t="shared" si="8"/>
        <v>#REF!</v>
      </c>
      <c r="G539" s="152" t="s">
        <v>333</v>
      </c>
      <c r="H539" s="51"/>
    </row>
    <row r="540" spans="1:8" s="11" customFormat="1">
      <c r="A540" s="85" t="s">
        <v>613</v>
      </c>
      <c r="B540" s="86" t="e">
        <f>IF(LEFT(G540,3)="ARQ",VLOOKUP(VALUE(RIGHT(G540,3)),#REF!,4,FALSE),IF(LEFT(G540,3)="SCI",VLOOKUP(VALUE(RIGHT(G540,3)),#REF!,4,FALSE),IF(LEFT(G540,3)="SCE",VLOOKUP(VALUE(RIGHT(G540,3)),#REF!,4,FALSE),IF(LEFT(G540,3)="EST",VLOOKUP(VALUE(RIGHT(G540,3)),#REF!,4,FALSE),IF(LEFT(G540,3)="HID",VLOOKUP(VALUE(RIGHT(G540,3)),#REF!,4,FALSE),IF(LEFT(G540,3)="INC",VLOOKUP(VALUE(RIGHT(G540,3)),#REF!,4,FALSE),IF(LEFT(G540,3)="ELE",VLOOKUP(VALUE(RIGHT(G540,3)),#REF!,4,FALSE),IF(LEFT(G540,3)="CAB",VLOOKUP(VALUE(RIGHT(G540,3)),'ADM-COMP'!B:J,4,FALSE),IF(LEFT(G540,3)="SEG",VLOOKUP(VALUE(RIGHT(G540,3)),#REF!,4,FALSE),IF(LEFT(G540,3)="CLI",VLOOKUP(VALUE(RIGHT(G540,3)),#REF!,4,FALSE),IF(LEFT(G540,4)="IMPL",VLOOKUP(VALUE(RIGHT(G540,3)),#REF!,4,FALSE),IF(LEFT(G540,4)="SPDA",VLOOKUP(VALUE(RIGHT(G540,3)),#REF!,4,FALSE),IF(LEFT(G540,4)="SDAI",VLOOKUP(VALUE(RIGHT(G540,3)),#REF!,4,FALSE),IF(LEFT(G540,5)="IMPER",VLOOKUP(VALUE(RIGHT(G540,3)),#REF!,4,FALSE),IF(LEFT(G540,5)="LABOR",VLOOKUP(VALUE(RIGHT(G540,6)),#REF!,5,FALSE))))))))))))))))</f>
        <v>#REF!</v>
      </c>
      <c r="C540" s="30" t="e">
        <f>IF(LEFT(G540,3)="ARQ",VLOOKUP(VALUE(RIGHT(G540,3)),#REF!,5,FALSE),IF(LEFT(G540,3)="SCI",VLOOKUP(VALUE(RIGHT(G540,3)),#REF!,5,FALSE),IF(LEFT(G540,3)="SCE",VLOOKUP(VALUE(RIGHT(G540,3)),#REF!,5,FALSE),IF(LEFT(G540,3)="EST",VLOOKUP(VALUE(RIGHT(G540,3)),#REF!,5,FALSE),IF(LEFT(G540,3)="HID",VLOOKUP(VALUE(RIGHT(G540,3)),#REF!,5,FALSE),IF(LEFT(G540,3)="INC",VLOOKUP(VALUE(RIGHT(G540,3)),#REF!,5,FALSE),IF(LEFT(G540,3)="ELE",VLOOKUP(VALUE(RIGHT(G540,3)),#REF!,5,FALSE),IF(LEFT(G540,3)="CAB",VLOOKUP(VALUE(RIGHT(G540,3)),'ADM-COMP'!B:J,5,FALSE),IF(LEFT(G540,3)="SEG",VLOOKUP(VALUE(RIGHT(G540,3)),#REF!,5,FALSE),IF(LEFT(G540,3)="CLI",VLOOKUP(VALUE(RIGHT(G540,3)),#REF!,5,FALSE),IF(LEFT(G540,4)="IMPL",VLOOKUP(VALUE(RIGHT(G540,3)),#REF!,5,FALSE),IF(LEFT(G540,4)="SPDA",VLOOKUP(VALUE(RIGHT(G540,3)),'SPDA-COMP'!B:J,5,FALSE),IF(LEFT(G540,4)="SDAI",VLOOKUP(VALUE(RIGHT(G540,3)),#REF!,5,FALSE),IF(LEFT(G540,5)="IMPER",VLOOKUP(VALUE(RIGHT(G540,3)),#REF!,5,FALSE),IF(LEFT(G540,5)="LABOR",VLOOKUP(VALUE(RIGHT(G540,6)),#REF!,6,FALSE))))))))))))))))</f>
        <v>#REF!</v>
      </c>
      <c r="D540" s="74" t="e">
        <f>ROUND(VLOOKUP(A540,#REF!,8,FALSE),2)</f>
        <v>#REF!</v>
      </c>
      <c r="E540" s="74" t="e">
        <f>IF(LEFT(G540,3)="ARQ",VLOOKUP(VALUE(RIGHT(G540,3)),#REF!,9,FALSE),IF(LEFT(G540,3)="SCI",VLOOKUP(VALUE(RIGHT(G540,3)),#REF!,9,FALSE),IF(LEFT(G540,3)="SCE",VLOOKUP(VALUE(RIGHT(G540,3)),#REF!,9,FALSE),IF(LEFT(G540,3)="EST",VLOOKUP(VALUE(RIGHT(G540,3)),#REF!,9,FALSE),IF(LEFT(G540,3)="HID",VLOOKUP(VALUE(RIGHT(G540,3)),#REF!,9,FALSE),IF(LEFT(G540,3)="INC",VLOOKUP(VALUE(RIGHT(G540,3)),#REF!,9,FALSE),IF(LEFT(G540,3)="ELE",VLOOKUP(VALUE(RIGHT(G540,3)),#REF!,9,FALSE),IF(LEFT(G540,3)="CAB",VLOOKUP(VALUE(RIGHT(G540,3)),'ADM-COMP'!B:J,9,FALSE),IF(LEFT(G540,3)="SEG",VLOOKUP(VALUE(RIGHT(G540,3)),#REF!,9,FALSE),IF(LEFT(G540,3)="CLI",VLOOKUP(VALUE(RIGHT(G540,3)),#REF!,9,FALSE),IF(LEFT(G540,4)="IMPL",VLOOKUP(VALUE(RIGHT(G540,3)),#REF!,9,FALSE),IF(LEFT(G540,4)="SPDA",VLOOKUP(VALUE(RIGHT(G540,3)),'SPDA-COMP'!B:J,9,FALSE),IF(LEFT(G540,4)="SDAI",VLOOKUP(VALUE(RIGHT(G540,3)),#REF!,9,FALSE),IF(LEFT(G540,5)="IMPER",VLOOKUP(VALUE(RIGHT(G540,3)),#REF!,9,FALSE),IF(LEFT(G540,5)="LABOR",VLOOKUP(VALUE(RIGHT(G540,6)),#REF!,4,FALSE))))))))))))))))</f>
        <v>#REF!</v>
      </c>
      <c r="F540" s="31" t="e">
        <f t="shared" si="8"/>
        <v>#REF!</v>
      </c>
      <c r="G540" s="84" t="s">
        <v>619</v>
      </c>
      <c r="H540" s="51"/>
    </row>
    <row r="541" spans="1:8" s="11" customFormat="1">
      <c r="A541" s="37" t="s">
        <v>375</v>
      </c>
      <c r="B541" s="29" t="e">
        <f>IF(LEFT(G541,3)="ARQ",VLOOKUP(VALUE(RIGHT(G541,3)),#REF!,4,FALSE),IF(LEFT(G541,3)="SCI",VLOOKUP(VALUE(RIGHT(G541,3)),#REF!,4,FALSE),IF(LEFT(G541,3)="SCE",VLOOKUP(VALUE(RIGHT(G541,3)),#REF!,4,FALSE),IF(LEFT(G541,3)="EST",VLOOKUP(VALUE(RIGHT(G541,3)),#REF!,4,FALSE),IF(LEFT(G541,3)="HID",VLOOKUP(VALUE(RIGHT(G541,3)),#REF!,4,FALSE),IF(LEFT(G541,3)="INC",VLOOKUP(VALUE(RIGHT(G541,3)),#REF!,4,FALSE),IF(LEFT(G541,3)="ELE",VLOOKUP(VALUE(RIGHT(G541,3)),#REF!,4,FALSE),IF(LEFT(G541,3)="CAB",VLOOKUP(VALUE(RIGHT(G541,3)),'ADM-COMP'!B:J,4,FALSE),IF(LEFT(G541,3)="SEG",VLOOKUP(VALUE(RIGHT(G541,3)),#REF!,4,FALSE),IF(LEFT(G541,3)="CLI",VLOOKUP(VALUE(RIGHT(G541,3)),#REF!,4,FALSE),IF(LEFT(G541,4)="IMPL",VLOOKUP(VALUE(RIGHT(G541,3)),#REF!,4,FALSE),IF(LEFT(G541,4)="SPDA",VLOOKUP(VALUE(RIGHT(G541,3)),'SPDA-COMP'!B:J,4,FALSE),IF(LEFT(G541,4)="SDAI",VLOOKUP(VALUE(RIGHT(G541,3)),#REF!,4,FALSE),IF(LEFT(G541,5)="IMPER",VLOOKUP(VALUE(RIGHT(G541,3)),#REF!,4,FALSE),IF(LEFT(G541,5)="LABOR",VLOOKUP(VALUE(RIGHT(G541,6)),#REF!,5,FALSE))))))))))))))))</f>
        <v>#REF!</v>
      </c>
      <c r="C541" s="30" t="e">
        <f>IF(LEFT(G541,3)="ARQ",VLOOKUP(VALUE(RIGHT(G541,3)),#REF!,5,FALSE),IF(LEFT(G541,3)="INS",VLOOKUP(VALUE(RIGHT(G541,3)),#REF!,5,FALSE),IF(LEFT(G541,3)="SCE",VLOOKUP(VALUE(RIGHT(G541,3)),#REF!,5,FALSE),IF(LEFT(G541,3)="EST",VLOOKUP(VALUE(RIGHT(G541,3)),#REF!,5,FALSE),IF(LEFT(G541,3)="HID",VLOOKUP(VALUE(RIGHT(G541,3)),#REF!,5,FALSE),IF(LEFT(G541,3)="INC",VLOOKUP(VALUE(RIGHT(G541,3)),#REF!,5,FALSE),IF(LEFT(G541,3)="ELE",VLOOKUP(VALUE(RIGHT(G541,3)),#REF!,5,FALSE),IF(LEFT(G541,3)="CAB",VLOOKUP(VALUE(RIGHT(G541,3)),'ADM-COMP'!B:J,5,FALSE),IF(LEFT(G541,3)="SEG",VLOOKUP(VALUE(RIGHT(G541,3)),#REF!,5,FALSE),IF(LEFT(G541,3)="CLI",VLOOKUP(VALUE(RIGHT(G541,3)),#REF!,5,FALSE),IF(LEFT(G541,4)="IMPL",VLOOKUP(VALUE(RIGHT(G541,3)),#REF!,5,FALSE),IF(LEFT(G541,4)="SPDA",VLOOKUP(VALUE(RIGHT(G541,3)),'SPDA-COMP'!B:J,5,FALSE),IF(LEFT(G541,4)="SDAI",VLOOKUP(VALUE(RIGHT(G541,3)),#REF!,5,FALSE),IF(LEFT(G541,5)="IMPER",VLOOKUP(VALUE(RIGHT(G541,3)),#REF!,5,FALSE),IF(LEFT(G541,5)="LABOR",VLOOKUP(VALUE(RIGHT(G541,6)),#REF!,6,FALSE))))))))))))))))</f>
        <v>#REF!</v>
      </c>
      <c r="D541" s="74" t="e">
        <f>ROUND(VLOOKUP(A541,#REF!,8,FALSE),2)</f>
        <v>#REF!</v>
      </c>
      <c r="E541" s="74" t="e">
        <f>IF(LEFT(G541,3)="ARQ",VLOOKUP(VALUE(RIGHT(G541,3)),#REF!,9,FALSE),IF(LEFT(G541,3)="INS",VLOOKUP(VALUE(RIGHT(G541,3)),#REF!,9,FALSE),IF(LEFT(G541,3)="SCE",VLOOKUP(VALUE(RIGHT(G541,3)),#REF!,9,FALSE),IF(LEFT(G541,3)="EST",VLOOKUP(VALUE(RIGHT(G541,3)),#REF!,9,FALSE),IF(LEFT(G541,3)="HID",VLOOKUP(VALUE(RIGHT(G541,3)),#REF!,9,FALSE),IF(LEFT(G541,3)="INC",VLOOKUP(VALUE(RIGHT(G541,3)),#REF!,9,FALSE),IF(LEFT(G541,3)="ELE",VLOOKUP(VALUE(RIGHT(G541,3)),#REF!,9,FALSE),IF(LEFT(G541,3)="CAB",VLOOKUP(VALUE(RIGHT(G541,3)),'ADM-COMP'!B:J,9,FALSE),IF(LEFT(G541,3)="SEG",VLOOKUP(VALUE(RIGHT(G541,3)),#REF!,9,FALSE),IF(LEFT(G541,3)="CLI",VLOOKUP(VALUE(RIGHT(G541,3)),#REF!,9,FALSE),IF(LEFT(G541,4)="IMPL",VLOOKUP(VALUE(RIGHT(G541,3)),#REF!,9,FALSE),IF(LEFT(G541,4)="SPDA",VLOOKUP(VALUE(RIGHT(G541,3)),'SPDA-COMP'!B:J,9,FALSE),IF(LEFT(G541,4)="SDAI",VLOOKUP(VALUE(RIGHT(G541,3)),#REF!,9,FALSE),IF(LEFT(G541,5)="IMPER",VLOOKUP(VALUE(RIGHT(G541,3)),#REF!,9,FALSE),IF(LEFT(G541,5)="LABOR",VLOOKUP(VALUE(RIGHT(G541,6)),#REF!,4,FALSE))))))))))))))))</f>
        <v>#REF!</v>
      </c>
      <c r="F541" s="31" t="e">
        <f t="shared" si="8"/>
        <v>#REF!</v>
      </c>
      <c r="G541" s="152" t="s">
        <v>464</v>
      </c>
      <c r="H541" s="51"/>
    </row>
    <row r="542" spans="1:8" s="11" customFormat="1">
      <c r="A542" s="83" t="s">
        <v>566</v>
      </c>
      <c r="B542" s="29" t="e">
        <f>IF(LEFT(G542,3)="ARQ",VLOOKUP(VALUE(RIGHT(G542,3)),#REF!,4,FALSE),IF(LEFT(G542,3)="SCI",VLOOKUP(VALUE(RIGHT(G542,3)),#REF!,4,FALSE),IF(LEFT(G542,3)="SCE",VLOOKUP(VALUE(RIGHT(G542,3)),#REF!,4,FALSE),IF(LEFT(G542,3)="EST",VLOOKUP(VALUE(RIGHT(G542,3)),#REF!,4,FALSE),IF(LEFT(G542,3)="HID",VLOOKUP(VALUE(RIGHT(G542,3)),#REF!,4,FALSE),IF(LEFT(G542,3)="INC",VLOOKUP(VALUE(RIGHT(G542,3)),#REF!,4,FALSE),IF(LEFT(G542,3)="ELE",VLOOKUP(VALUE(RIGHT(G542,3)),#REF!,4,FALSE),IF(LEFT(G542,3)="CAB",VLOOKUP(VALUE(RIGHT(G542,3)),'ADM-COMP'!B:J,4,FALSE),IF(LEFT(G542,3)="SEG",VLOOKUP(VALUE(RIGHT(G542,3)),#REF!,4,FALSE),IF(LEFT(G542,3)="CLI",VLOOKUP(VALUE(RIGHT(G542,3)),#REF!,4,FALSE),IF(LEFT(G542,4)="IMPL",VLOOKUP(VALUE(RIGHT(G542,3)),#REF!,4,FALSE),IF(LEFT(G542,4)="SPDA",VLOOKUP(VALUE(RIGHT(G542,3)),'SPDA-COMP'!B:J,4,FALSE),IF(LEFT(G542,4)="SDAI",VLOOKUP(VALUE(RIGHT(G542,3)),#REF!,4,FALSE),IF(LEFT(G542,5)="IMPER",VLOOKUP(VALUE(RIGHT(G542,3)),#REF!,4,FALSE),IF(LEFT(G542,5)="LABOR",VLOOKUP(VALUE(RIGHT(G542,6)),#REF!,5,FALSE))))))))))))))))</f>
        <v>#REF!</v>
      </c>
      <c r="C542" s="30" t="e">
        <f>IF(LEFT(G542,3)="ARQ",VLOOKUP(VALUE(RIGHT(G542,3)),#REF!,5,FALSE),IF(LEFT(G542,3)="SCI",VLOOKUP(VALUE(RIGHT(G542,3)),#REF!,5,FALSE),IF(LEFT(G542,3)="SCE",VLOOKUP(VALUE(RIGHT(G542,3)),#REF!,5,FALSE),IF(LEFT(G542,3)="EST",VLOOKUP(VALUE(RIGHT(G542,3)),#REF!,5,FALSE),IF(LEFT(G542,3)="HID",VLOOKUP(VALUE(RIGHT(G542,3)),#REF!,5,FALSE),IF(LEFT(G542,3)="INC",VLOOKUP(VALUE(RIGHT(G542,3)),#REF!,5,FALSE),IF(LEFT(G542,3)="ELE",VLOOKUP(VALUE(RIGHT(G542,3)),#REF!,5,FALSE),IF(LEFT(G542,3)="CAB",VLOOKUP(VALUE(RIGHT(G542,3)),'ADM-COMP'!B:J,5,FALSE),IF(LEFT(G542,3)="SEG",VLOOKUP(VALUE(RIGHT(G542,3)),#REF!,5,FALSE),IF(LEFT(G542,3)="CLI",VLOOKUP(VALUE(RIGHT(G542,3)),#REF!,5,FALSE),IF(LEFT(G542,4)="IMPL",VLOOKUP(VALUE(RIGHT(G542,3)),#REF!,5,FALSE),IF(LEFT(G542,4)="SPDA",VLOOKUP(VALUE(RIGHT(G542,3)),'SPDA-COMP'!B:J,5,FALSE),IF(LEFT(G542,4)="SDAI",VLOOKUP(VALUE(RIGHT(G542,3)),#REF!,5,FALSE),IF(LEFT(G542,5)="IMPER",VLOOKUP(VALUE(RIGHT(G542,3)),#REF!,5,FALSE),IF(LEFT(G542,5)="LABOR",VLOOKUP(VALUE(RIGHT(G542,6)),#REF!,6,FALSE))))))))))))))))</f>
        <v>#REF!</v>
      </c>
      <c r="D542" s="74" t="e">
        <f>ROUND(VLOOKUP(A542,#REF!,8,FALSE),2)</f>
        <v>#REF!</v>
      </c>
      <c r="E542" s="74" t="e">
        <f>IF(LEFT(G542,3)="ARQ",VLOOKUP(VALUE(RIGHT(G542,3)),#REF!,9,FALSE),IF(LEFT(G542,3)="SCI",VLOOKUP(VALUE(RIGHT(G542,3)),#REF!,9,FALSE),IF(LEFT(G542,3)="SCE",VLOOKUP(VALUE(RIGHT(G542,3)),#REF!,9,FALSE),IF(LEFT(G542,3)="EST",VLOOKUP(VALUE(RIGHT(G542,3)),#REF!,9,FALSE),IF(LEFT(G542,3)="HID",VLOOKUP(VALUE(RIGHT(G542,3)),#REF!,9,FALSE),IF(LEFT(G542,3)="INC",VLOOKUP(VALUE(RIGHT(G542,3)),#REF!,9,FALSE),IF(LEFT(G542,3)="ELE",VLOOKUP(VALUE(RIGHT(G542,3)),#REF!,9,FALSE),IF(LEFT(G542,3)="CAB",VLOOKUP(VALUE(RIGHT(G542,3)),'ADM-COMP'!B:J,9,FALSE),IF(LEFT(G542,3)="SEG",VLOOKUP(VALUE(RIGHT(G542,3)),#REF!,9,FALSE),IF(LEFT(G542,3)="CLI",VLOOKUP(VALUE(RIGHT(G542,3)),#REF!,9,FALSE),IF(LEFT(G542,4)="IMPL",VLOOKUP(VALUE(RIGHT(G542,3)),#REF!,9,FALSE),IF(LEFT(G542,4)="SPDA",VLOOKUP(VALUE(RIGHT(G542,3)),'SPDA-COMP'!B:J,9,FALSE),IF(LEFT(G542,4)="SDAI",VLOOKUP(VALUE(RIGHT(G542,3)),#REF!,9,FALSE),IF(LEFT(G542,5)="IMPER",VLOOKUP(VALUE(RIGHT(G542,3)),#REF!,9,FALSE),IF(LEFT(G542,5)="LABOR",VLOOKUP(VALUE(RIGHT(G542,6)),#REF!,4,FALSE))))))))))))))))</f>
        <v>#REF!</v>
      </c>
      <c r="F542" s="31" t="e">
        <f t="shared" si="8"/>
        <v>#REF!</v>
      </c>
      <c r="G542" s="84" t="s">
        <v>577</v>
      </c>
      <c r="H542" s="51"/>
    </row>
    <row r="543" spans="1:8" s="11" customFormat="1">
      <c r="A543" s="100" t="s">
        <v>747</v>
      </c>
      <c r="B543" s="29" t="e">
        <f>IF(LEFT(G543,3)="ARQ",VLOOKUP(VALUE(RIGHT(G543,3)),#REF!,4,FALSE),IF(LEFT(G543,3)="SCI",VLOOKUP(VALUE(RIGHT(G543,3)),'ADM-COMP'!B:J,4,FALSE),IF(LEFT(G543,3)="SCE",VLOOKUP(VALUE(RIGHT(G543,3)),#REF!,4,FALSE),IF(LEFT(G543,3)="EST",VLOOKUP(VALUE(RIGHT(G543,3)),#REF!,4,FALSE),IF(LEFT(G543,3)="HID",VLOOKUP(VALUE(RIGHT(G543,3)),#REF!,4,FALSE),IF(LEFT(G543,3)="INC",VLOOKUP(VALUE(RIGHT(G543,3)),#REF!,4,FALSE),IF(LEFT(G543,3)="ELE",VLOOKUP(VALUE(RIGHT(G543,3)),#REF!,4,FALSE),IF(LEFT(G543,3)="CAB",VLOOKUP(VALUE(RIGHT(G543,3)),#REF!,4,FALSE),IF(LEFT(G543,3)="SEG",VLOOKUP(VALUE(RIGHT(G543,3)),#REF!,4,FALSE),IF(LEFT(G543,3)="CLI",VLOOKUP(VALUE(RIGHT(G543,3)),#REF!,4,FALSE),IF(LEFT(G543,4)="IMPL",VLOOKUP(VALUE(RIGHT(G543,3)),#REF!,4,FALSE),IF(LEFT(G543,4)="SPDA",VLOOKUP(VALUE(RIGHT(G543,3)),'SPDA-COMP'!B:J,4,FALSE),IF(LEFT(G543,4)="SDAI",VLOOKUP(VALUE(RIGHT(G543,3)),#REF!,4,FALSE),IF(LEFT(G543,5)="CHENF",VLOOKUP(VALUE(RIGHT(G543,3)),#REF!,4,FALSE),IF(LEFT(G543,5)="IMPER",VLOOKUP(VALUE(RIGHT(G543,3)),#REF!,4,FALSE),IF(LEFT(G543,5)="LABOR",VLOOKUP(VALUE(RIGHT(G543,6)),#REF!,5,FALSE)))))))))))))))))</f>
        <v>#REF!</v>
      </c>
      <c r="C543" s="30" t="e">
        <f>IF(LEFT(G543,3)="ARQ",VLOOKUP(VALUE(RIGHT(G543,3)),#REF!,5,FALSE),IF(LEFT(G543,3)="SCI",VLOOKUP(VALUE(RIGHT(G543,3)),'ADM-COMP'!B:J,5,FALSE),IF(LEFT(G543,3)="SCE",VLOOKUP(VALUE(RIGHT(G543,3)),#REF!,5,FALSE),IF(LEFT(G543,3)="EST",VLOOKUP(VALUE(RIGHT(G543,3)),#REF!,5,FALSE),IF(LEFT(G543,3)="HID",VLOOKUP(VALUE(RIGHT(G543,3)),#REF!,5,FALSE),IF(LEFT(G543,3)="INC",VLOOKUP(VALUE(RIGHT(G543,3)),#REF!,5,FALSE),IF(LEFT(G543,3)="ELE",VLOOKUP(VALUE(RIGHT(G543,3)),#REF!,5,FALSE),IF(LEFT(G543,3)="CAB",VLOOKUP(VALUE(RIGHT(G543,3)),#REF!,5,FALSE),IF(LEFT(G543,3)="SEG",VLOOKUP(VALUE(RIGHT(G543,3)),#REF!,5,FALSE),IF(LEFT(G543,3)="CLI",VLOOKUP(VALUE(RIGHT(G543,3)),#REF!,5,FALSE),IF(LEFT(G543,4)="IMPL",VLOOKUP(VALUE(RIGHT(G543,3)),#REF!,5,FALSE),IF(LEFT(G543,4)="SPDA",VLOOKUP(VALUE(RIGHT(G543,3)),'SPDA-COMP'!B:J,5,FALSE),IF(LEFT(G543,4)="SDAI",VLOOKUP(VALUE(RIGHT(G543,3)),#REF!,5,FALSE),IF(LEFT(G543,5)="CHENF",VLOOKUP(VALUE(RIGHT(G543,3)),#REF!,5,FALSE),IF(LEFT(G543,5)="IMPER",VLOOKUP(VALUE(RIGHT(G543,3)),#REF!,5,FALSE),IF(LEFT(G543,5)="LABOR",VLOOKUP(VALUE(RIGHT(G543,6)),#REF!,6,FALSE)))))))))))))))))</f>
        <v>#REF!</v>
      </c>
      <c r="D543" s="74" t="e">
        <f>ROUND(VLOOKUP(A543,#REF!,8,FALSE),2)</f>
        <v>#REF!</v>
      </c>
      <c r="E543" s="74" t="e">
        <f>IF(LEFT(G543,3)="ARQ",VLOOKUP(VALUE(RIGHT(G543,3)),#REF!,9,FALSE),IF(LEFT(G543,3)="SCI",VLOOKUP(VALUE(RIGHT(G543,3)),'ADM-COMP'!B:J,9,FALSE),IF(LEFT(G543,3)="SCE",VLOOKUP(VALUE(RIGHT(G543,3)),#REF!,9,FALSE),IF(LEFT(G543,3)="EST",VLOOKUP(VALUE(RIGHT(G543,3)),#REF!,9,FALSE),IF(LEFT(G543,3)="HID",VLOOKUP(VALUE(RIGHT(G543,3)),#REF!,9,FALSE),IF(LEFT(G543,3)="INC",VLOOKUP(VALUE(RIGHT(G543,3)),#REF!,9,FALSE),IF(LEFT(G543,3)="ELE",VLOOKUP(VALUE(RIGHT(G543,3)),#REF!,9,FALSE),IF(LEFT(G543,3)="CAB",VLOOKUP(VALUE(RIGHT(G543,3)),#REF!,9,FALSE),IF(LEFT(G543,3)="SEG",VLOOKUP(VALUE(RIGHT(G543,3)),#REF!,9,FALSE),IF(LEFT(G543,3)="CLI",VLOOKUP(VALUE(RIGHT(G543,3)),#REF!,9,FALSE),IF(LEFT(G543,4)="IMPL",VLOOKUP(VALUE(RIGHT(G543,3)),#REF!,9,FALSE),IF(LEFT(G543,4)="SPDA",VLOOKUP(VALUE(RIGHT(G543,3)),'SPDA-COMP'!B:J,9,FALSE),IF(LEFT(G543,4)="SDAI",VLOOKUP(VALUE(RIGHT(G543,3)),#REF!,9,FALSE),IF(LEFT(G543,5)="CHENF",VLOOKUP(VALUE(RIGHT(G543,3)),#REF!,9,FALSE),IF(LEFT(G543,5)="IMPER",VLOOKUP(VALUE(RIGHT(G543,3)),#REF!,9,FALSE),IF(LEFT(G543,5)="LABOR",VLOOKUP(VALUE(RIGHT(G543,6)),#REF!,4,FALSE)))))))))))))))))</f>
        <v>#REF!</v>
      </c>
      <c r="F543" s="31" t="e">
        <f t="shared" si="8"/>
        <v>#REF!</v>
      </c>
      <c r="G543" s="152" t="s">
        <v>765</v>
      </c>
      <c r="H543" s="51"/>
    </row>
    <row r="544" spans="1:8" s="11" customFormat="1">
      <c r="A544" s="100" t="s">
        <v>787</v>
      </c>
      <c r="B544" s="29" t="s">
        <v>839</v>
      </c>
      <c r="C544" s="30" t="e">
        <f>IF(LEFT(G544,3)="ARQ",VLOOKUP(VALUE(RIGHT(G544,3)),#REF!,5,FALSE),IF(LEFT(G544,3)="GAS",VLOOKUP(VALUE(RIGHT(G544,3)),#REF!,5,FALSE),IF(LEFT(G544,3)="SCE",VLOOKUP(VALUE(RIGHT(G544,3)),#REF!,5,FALSE),IF(LEFT(G544,3)="EST",VLOOKUP(VALUE(RIGHT(G544,3)),#REF!,5,FALSE),IF(LEFT(G544,3)="HID",VLOOKUP(VALUE(RIGHT(G544,3)),#REF!,5,FALSE),IF(LEFT(G544,3)="INC",VLOOKUP(VALUE(RIGHT(G544,3)),#REF!,5,FALSE),IF(LEFT(G544,3)="ELE",VLOOKUP(VALUE(RIGHT(G544,3)),#REF!,5,FALSE),IF(LEFT(G544,3)="CAB",VLOOKUP(VALUE(RIGHT(G544,3)),'ADM-COMP'!B:J,5,FALSE),IF(LEFT(G544,3)="SEG",VLOOKUP(VALUE(RIGHT(G544,3)),#REF!,5,FALSE),IF(LEFT(G544,3)="CLI",VLOOKUP(VALUE(RIGHT(G544,3)),#REF!,5,FALSE),IF(LEFT(G544,4)="IMPL",VLOOKUP(VALUE(RIGHT(G544,3)),#REF!,5,FALSE),IF(LEFT(G544,4)="SPDA",VLOOKUP(VALUE(RIGHT(G544,3)),'SPDA-COMP'!B:J,5,FALSE),IF(LEFT(G544,4)="SDAI",VLOOKUP(VALUE(RIGHT(G544,3)),#REF!,5,FALSE),IF(LEFT(G544,5)="IMPER",VLOOKUP(VALUE(RIGHT(G544,3)),#REF!,5,FALSE),IF(LEFT(G544,5)="LABOR",VLOOKUP(VALUE(RIGHT(G544,6)),#REF!,6,FALSE))))))))))))))))</f>
        <v>#REF!</v>
      </c>
      <c r="D544" s="74" t="e">
        <f>ROUND(VLOOKUP(A544,#REF!,8,FALSE),2)</f>
        <v>#REF!</v>
      </c>
      <c r="E544" s="74" t="e">
        <f>IF(LEFT(G544,3)="ARQ",VLOOKUP(VALUE(RIGHT(G544,3)),#REF!,9,FALSE),IF(LEFT(G544,3)="GAS",VLOOKUP(VALUE(RIGHT(G544,3)),#REF!,9,FALSE),IF(LEFT(G544,3)="SCE",VLOOKUP(VALUE(RIGHT(G544,3)),#REF!,9,FALSE),IF(LEFT(G544,3)="EST",VLOOKUP(VALUE(RIGHT(G544,3)),#REF!,9,FALSE),IF(LEFT(G544,3)="HID",VLOOKUP(VALUE(RIGHT(G544,3)),#REF!,9,FALSE),IF(LEFT(G544,3)="INC",VLOOKUP(VALUE(RIGHT(G544,3)),#REF!,9,FALSE),IF(LEFT(G544,3)="ELE",VLOOKUP(VALUE(RIGHT(G544,3)),#REF!,9,FALSE),IF(LEFT(G544,3)="CAB",VLOOKUP(VALUE(RIGHT(G544,3)),'ADM-COMP'!B:J,9,FALSE),IF(LEFT(G544,3)="SEG",VLOOKUP(VALUE(RIGHT(G544,3)),#REF!,9,FALSE),IF(LEFT(G544,3)="CLI",VLOOKUP(VALUE(RIGHT(G544,3)),#REF!,9,FALSE),IF(LEFT(G544,4)="IMPL",VLOOKUP(VALUE(RIGHT(G544,3)),#REF!,9,FALSE),IF(LEFT(G544,4)="SPDA",VLOOKUP(VALUE(RIGHT(G544,3)),'SPDA-COMP'!B:J,9,FALSE),IF(LEFT(G544,4)="SDAI",VLOOKUP(VALUE(RIGHT(G544,3)),#REF!,9,FALSE),IF(LEFT(G544,5)="IMPER",VLOOKUP(VALUE(RIGHT(G544,3)),#REF!,9,FALSE),IF(LEFT(G544,5)="LABOR",VLOOKUP(VALUE(RIGHT(G544,6)),#REF!,4,FALSE))))))))))))))))</f>
        <v>#REF!</v>
      </c>
      <c r="F544" s="31" t="e">
        <f t="shared" si="8"/>
        <v>#REF!</v>
      </c>
      <c r="G544" s="152" t="s">
        <v>814</v>
      </c>
      <c r="H544" s="51"/>
    </row>
    <row r="545" spans="1:8" s="11" customFormat="1">
      <c r="A545" s="100" t="s">
        <v>788</v>
      </c>
      <c r="B545" s="29" t="s">
        <v>840</v>
      </c>
      <c r="C545" s="30" t="e">
        <f>IF(LEFT(G545,3)="ARQ",VLOOKUP(VALUE(RIGHT(G545,3)),#REF!,5,FALSE),IF(LEFT(G545,3)="GAS",VLOOKUP(VALUE(RIGHT(G545,3)),#REF!,5,FALSE),IF(LEFT(G545,3)="SCE",VLOOKUP(VALUE(RIGHT(G545,3)),#REF!,5,FALSE),IF(LEFT(G545,3)="EST",VLOOKUP(VALUE(RIGHT(G545,3)),#REF!,5,FALSE),IF(LEFT(G545,3)="HID",VLOOKUP(VALUE(RIGHT(G545,3)),#REF!,5,FALSE),IF(LEFT(G545,3)="INC",VLOOKUP(VALUE(RIGHT(G545,3)),#REF!,5,FALSE),IF(LEFT(G545,3)="ELE",VLOOKUP(VALUE(RIGHT(G545,3)),#REF!,5,FALSE),IF(LEFT(G545,3)="CAB",VLOOKUP(VALUE(RIGHT(G545,3)),'ADM-COMP'!B:J,5,FALSE),IF(LEFT(G545,3)="SEG",VLOOKUP(VALUE(RIGHT(G545,3)),#REF!,5,FALSE),IF(LEFT(G545,3)="CLI",VLOOKUP(VALUE(RIGHT(G545,3)),#REF!,5,FALSE),IF(LEFT(G545,4)="IMPL",VLOOKUP(VALUE(RIGHT(G545,3)),#REF!,5,FALSE),IF(LEFT(G545,4)="SPDA",VLOOKUP(VALUE(RIGHT(G545,3)),'SPDA-COMP'!B:J,5,FALSE),IF(LEFT(G545,4)="SDAI",VLOOKUP(VALUE(RIGHT(G545,3)),#REF!,5,FALSE),IF(LEFT(G545,5)="IMPER",VLOOKUP(VALUE(RIGHT(G545,3)),#REF!,5,FALSE),IF(LEFT(G545,5)="LABOR",VLOOKUP(VALUE(RIGHT(G545,6)),#REF!,6,FALSE))))))))))))))))</f>
        <v>#REF!</v>
      </c>
      <c r="D545" s="74" t="e">
        <f>ROUND(VLOOKUP(A545,#REF!,8,FALSE),2)</f>
        <v>#REF!</v>
      </c>
      <c r="E545" s="74" t="e">
        <f>IF(LEFT(G545,3)="ARQ",VLOOKUP(VALUE(RIGHT(G545,3)),#REF!,9,FALSE),IF(LEFT(G545,3)="GAS",VLOOKUP(VALUE(RIGHT(G545,3)),#REF!,9,FALSE),IF(LEFT(G545,3)="SCE",VLOOKUP(VALUE(RIGHT(G545,3)),#REF!,9,FALSE),IF(LEFT(G545,3)="EST",VLOOKUP(VALUE(RIGHT(G545,3)),#REF!,9,FALSE),IF(LEFT(G545,3)="HID",VLOOKUP(VALUE(RIGHT(G545,3)),#REF!,9,FALSE),IF(LEFT(G545,3)="INC",VLOOKUP(VALUE(RIGHT(G545,3)),#REF!,9,FALSE),IF(LEFT(G545,3)="ELE",VLOOKUP(VALUE(RIGHT(G545,3)),#REF!,9,FALSE),IF(LEFT(G545,3)="CAB",VLOOKUP(VALUE(RIGHT(G545,3)),'ADM-COMP'!B:J,9,FALSE),IF(LEFT(G545,3)="SEG",VLOOKUP(VALUE(RIGHT(G545,3)),#REF!,9,FALSE),IF(LEFT(G545,3)="CLI",VLOOKUP(VALUE(RIGHT(G545,3)),#REF!,9,FALSE),IF(LEFT(G545,4)="IMPL",VLOOKUP(VALUE(RIGHT(G545,3)),#REF!,9,FALSE),IF(LEFT(G545,4)="SPDA",VLOOKUP(VALUE(RIGHT(G545,3)),'SPDA-COMP'!B:J,9,FALSE),IF(LEFT(G545,4)="SDAI",VLOOKUP(VALUE(RIGHT(G545,3)),#REF!,9,FALSE),IF(LEFT(G545,5)="IMPER",VLOOKUP(VALUE(RIGHT(G545,3)),#REF!,9,FALSE),IF(LEFT(G545,5)="LABOR",VLOOKUP(VALUE(RIGHT(G545,6)),#REF!,4,FALSE))))))))))))))))</f>
        <v>#REF!</v>
      </c>
      <c r="F545" s="31" t="e">
        <f t="shared" si="8"/>
        <v>#REF!</v>
      </c>
      <c r="G545" s="152" t="s">
        <v>815</v>
      </c>
      <c r="H545" s="51"/>
    </row>
    <row r="546" spans="1:8" s="11" customFormat="1">
      <c r="A546" s="100" t="s">
        <v>789</v>
      </c>
      <c r="B546" s="29" t="s">
        <v>841</v>
      </c>
      <c r="C546" s="30" t="e">
        <f>IF(LEFT(G546,3)="ARQ",VLOOKUP(VALUE(RIGHT(G546,3)),#REF!,5,FALSE),IF(LEFT(G546,3)="GAS",VLOOKUP(VALUE(RIGHT(G546,3)),#REF!,5,FALSE),IF(LEFT(G546,3)="SCE",VLOOKUP(VALUE(RIGHT(G546,3)),#REF!,5,FALSE),IF(LEFT(G546,3)="EST",VLOOKUP(VALUE(RIGHT(G546,3)),#REF!,5,FALSE),IF(LEFT(G546,3)="HID",VLOOKUP(VALUE(RIGHT(G546,3)),#REF!,5,FALSE),IF(LEFT(G546,3)="INC",VLOOKUP(VALUE(RIGHT(G546,3)),#REF!,5,FALSE),IF(LEFT(G546,3)="ELE",VLOOKUP(VALUE(RIGHT(G546,3)),#REF!,5,FALSE),IF(LEFT(G546,3)="CAB",VLOOKUP(VALUE(RIGHT(G546,3)),'ADM-COMP'!B:J,5,FALSE),IF(LEFT(G546,3)="SEG",VLOOKUP(VALUE(RIGHT(G546,3)),#REF!,5,FALSE),IF(LEFT(G546,3)="CLI",VLOOKUP(VALUE(RIGHT(G546,3)),#REF!,5,FALSE),IF(LEFT(G546,4)="IMPL",VLOOKUP(VALUE(RIGHT(G546,3)),#REF!,5,FALSE),IF(LEFT(G546,4)="SPDA",VLOOKUP(VALUE(RIGHT(G546,3)),'SPDA-COMP'!B:J,5,FALSE),IF(LEFT(G546,4)="SDAI",VLOOKUP(VALUE(RIGHT(G546,3)),#REF!,5,FALSE),IF(LEFT(G546,5)="IMPER",VLOOKUP(VALUE(RIGHT(G546,3)),#REF!,5,FALSE),IF(LEFT(G546,5)="LABOR",VLOOKUP(VALUE(RIGHT(G546,6)),#REF!,6,FALSE))))))))))))))))</f>
        <v>#REF!</v>
      </c>
      <c r="D546" s="74" t="e">
        <f>ROUND(VLOOKUP(A546,#REF!,8,FALSE),2)</f>
        <v>#REF!</v>
      </c>
      <c r="E546" s="74" t="e">
        <f>IF(LEFT(G546,3)="ARQ",VLOOKUP(VALUE(RIGHT(G546,3)),#REF!,9,FALSE),IF(LEFT(G546,3)="GAS",VLOOKUP(VALUE(RIGHT(G546,3)),#REF!,9,FALSE),IF(LEFT(G546,3)="SCE",VLOOKUP(VALUE(RIGHT(G546,3)),#REF!,9,FALSE),IF(LEFT(G546,3)="EST",VLOOKUP(VALUE(RIGHT(G546,3)),#REF!,9,FALSE),IF(LEFT(G546,3)="HID",VLOOKUP(VALUE(RIGHT(G546,3)),#REF!,9,FALSE),IF(LEFT(G546,3)="INC",VLOOKUP(VALUE(RIGHT(G546,3)),#REF!,9,FALSE),IF(LEFT(G546,3)="ELE",VLOOKUP(VALUE(RIGHT(G546,3)),#REF!,9,FALSE),IF(LEFT(G546,3)="CAB",VLOOKUP(VALUE(RIGHT(G546,3)),'ADM-COMP'!B:J,9,FALSE),IF(LEFT(G546,3)="SEG",VLOOKUP(VALUE(RIGHT(G546,3)),#REF!,9,FALSE),IF(LEFT(G546,3)="CLI",VLOOKUP(VALUE(RIGHT(G546,3)),#REF!,9,FALSE),IF(LEFT(G546,4)="IMPL",VLOOKUP(VALUE(RIGHT(G546,3)),#REF!,9,FALSE),IF(LEFT(G546,4)="SPDA",VLOOKUP(VALUE(RIGHT(G546,3)),'SPDA-COMP'!B:J,9,FALSE),IF(LEFT(G546,4)="SDAI",VLOOKUP(VALUE(RIGHT(G546,3)),#REF!,9,FALSE),IF(LEFT(G546,5)="IMPER",VLOOKUP(VALUE(RIGHT(G546,3)),#REF!,9,FALSE),IF(LEFT(G546,5)="LABOR",VLOOKUP(VALUE(RIGHT(G546,6)),#REF!,4,FALSE))))))))))))))))</f>
        <v>#REF!</v>
      </c>
      <c r="F546" s="31" t="e">
        <f t="shared" si="8"/>
        <v>#REF!</v>
      </c>
      <c r="G546" s="152" t="s">
        <v>816</v>
      </c>
      <c r="H546" s="51"/>
    </row>
    <row r="547" spans="1:8" s="11" customFormat="1">
      <c r="A547" s="100" t="s">
        <v>684</v>
      </c>
      <c r="B547" s="86" t="e">
        <f>IF(LEFT(G547,3)="ARQ",VLOOKUP(VALUE(RIGHT(G547,3)),#REF!,4,FALSE),IF(LEFT(G547,3)="SCI",VLOOKUP(VALUE(RIGHT(G547,3)),#REF!,4,FALSE),IF(LEFT(G547,3)="SCE",VLOOKUP(VALUE(RIGHT(G547,3)),#REF!,4,FALSE),IF(LEFT(G547,3)="EST",VLOOKUP(VALUE(RIGHT(G547,3)),#REF!,4,FALSE),IF(LEFT(G547,3)="HID",VLOOKUP(VALUE(RIGHT(G547,3)),#REF!,4,FALSE),IF(LEFT(G547,3)="INC",VLOOKUP(VALUE(RIGHT(G547,3)),#REF!,4,FALSE),IF(LEFT(G547,3)="ELE",VLOOKUP(VALUE(RIGHT(G547,3)),#REF!,4,FALSE),IF(LEFT(G547,3)="CAB",VLOOKUP(VALUE(RIGHT(G547,3)),'ADM-COMP'!B:J,4,FALSE),IF(LEFT(G547,3)="SEG",VLOOKUP(VALUE(RIGHT(G547,3)),#REF!,4,FALSE),IF(LEFT(G547,3)="CLI",VLOOKUP(VALUE(RIGHT(G547,3)),#REF!,4,FALSE),IF(LEFT(G547,4)="IMPL",VLOOKUP(VALUE(RIGHT(G547,3)),#REF!,4,FALSE),IF(LEFT(G547,4)="SPDA",VLOOKUP(VALUE(RIGHT(G547,3)),'SPDA-COMP'!B:J,4,FALSE),IF(LEFT(G547,4)="SDAI",VLOOKUP(VALUE(RIGHT(G547,3)),#REF!,4,FALSE),IF(LEFT(G547,5)="IMPER",VLOOKUP(VALUE(RIGHT(G547,3)),#REF!,4,FALSE),IF(LEFT(G547,5)="LABOR",VLOOKUP(VALUE(RIGHT(G547,6)),#REF!,5,FALSE))))))))))))))))</f>
        <v>#REF!</v>
      </c>
      <c r="C547" s="30" t="e">
        <f>IF(LEFT(G547,3)="ARQ",VLOOKUP(VALUE(RIGHT(G547,3)),#REF!,5,FALSE),IF(LEFT(G547,3)="SCI",VLOOKUP(VALUE(RIGHT(G547,3)),#REF!,5,FALSE),IF(LEFT(G547,3)="SCE",VLOOKUP(VALUE(RIGHT(G547,3)),#REF!,5,FALSE),IF(LEFT(G547,3)="EST",VLOOKUP(VALUE(RIGHT(G547,3)),#REF!,5,FALSE),IF(LEFT(G547,3)="HID",VLOOKUP(VALUE(RIGHT(G547,3)),#REF!,5,FALSE),IF(LEFT(G547,3)="INC",VLOOKUP(VALUE(RIGHT(G547,3)),#REF!,5,FALSE),IF(LEFT(G547,3)="ELE",VLOOKUP(VALUE(RIGHT(G547,3)),#REF!,5,FALSE),IF(LEFT(G547,3)="CAB",VLOOKUP(VALUE(RIGHT(G547,3)),'ADM-COMP'!B:J,5,FALSE),IF(LEFT(G547,3)="SEG",VLOOKUP(VALUE(RIGHT(G547,3)),#REF!,5,FALSE),IF(LEFT(G547,3)="CLI",VLOOKUP(VALUE(RIGHT(G547,3)),#REF!,5,FALSE),IF(LEFT(G547,4)="IMPL",VLOOKUP(VALUE(RIGHT(G547,3)),#REF!,5,FALSE),IF(LEFT(G547,4)="SPDA",VLOOKUP(VALUE(RIGHT(G547,3)),'SPDA-COMP'!B:J,5,FALSE),IF(LEFT(G547,4)="SDAI",VLOOKUP(VALUE(RIGHT(G547,3)),#REF!,5,FALSE),IF(LEFT(G547,5)="IMPER",VLOOKUP(VALUE(RIGHT(G547,3)),#REF!,5,FALSE),IF(LEFT(G547,5)="LABOR",VLOOKUP(VALUE(RIGHT(G547,6)),#REF!,6,FALSE))))))))))))))))</f>
        <v>#REF!</v>
      </c>
      <c r="D547" s="74" t="e">
        <f>ROUND(VLOOKUP(A547,#REF!,8,FALSE),2)</f>
        <v>#REF!</v>
      </c>
      <c r="E547" s="74" t="e">
        <f>IF(LEFT(G547,3)="ARQ",VLOOKUP(VALUE(RIGHT(G547,3)),#REF!,9,FALSE),IF(LEFT(G547,3)="SCI",VLOOKUP(VALUE(RIGHT(G547,3)),#REF!,9,FALSE),IF(LEFT(G547,3)="SCE",VLOOKUP(VALUE(RIGHT(G547,3)),#REF!,9,FALSE),IF(LEFT(G547,3)="EST",VLOOKUP(VALUE(RIGHT(G547,3)),#REF!,9,FALSE),IF(LEFT(G547,3)="HID",VLOOKUP(VALUE(RIGHT(G547,3)),#REF!,9,FALSE),IF(LEFT(G547,3)="INC",VLOOKUP(VALUE(RIGHT(G547,3)),#REF!,9,FALSE),IF(LEFT(G547,3)="ELE",VLOOKUP(VALUE(RIGHT(G547,3)),#REF!,9,FALSE),IF(LEFT(G547,3)="CAB",VLOOKUP(VALUE(RIGHT(G547,3)),'ADM-COMP'!B:J,9,FALSE),IF(LEFT(G547,3)="SEG",VLOOKUP(VALUE(RIGHT(G547,3)),#REF!,9,FALSE),IF(LEFT(G547,3)="CLI",VLOOKUP(VALUE(RIGHT(G547,3)),#REF!,9,FALSE),IF(LEFT(G547,4)="IMPL",VLOOKUP(VALUE(RIGHT(G547,3)),#REF!,9,FALSE),IF(LEFT(G547,4)="SPDA",VLOOKUP(VALUE(RIGHT(G547,3)),'SPDA-COMP'!B:J,9,FALSE),IF(LEFT(G547,4)="SDAI",VLOOKUP(VALUE(RIGHT(G547,3)),#REF!,9,FALSE),IF(LEFT(G547,5)="IMPER",VLOOKUP(VALUE(RIGHT(G547,3)),#REF!,9,FALSE),IF(LEFT(G547,5)="LABOR",VLOOKUP(VALUE(RIGHT(G547,6)),#REF!,4,FALSE))))))))))))))))</f>
        <v>#REF!</v>
      </c>
      <c r="F547" s="31" t="e">
        <f t="shared" si="8"/>
        <v>#REF!</v>
      </c>
      <c r="G547" s="152" t="s">
        <v>724</v>
      </c>
      <c r="H547" s="51"/>
    </row>
    <row r="548" spans="1:8" s="11" customFormat="1">
      <c r="A548" s="85" t="s">
        <v>627</v>
      </c>
      <c r="B548" s="29" t="e">
        <f>IF(LEFT(G548,3)="ARQ",VLOOKUP(VALUE(RIGHT(G548,3)),#REF!,4,FALSE),IF(LEFT(G548,3)="SCI",VLOOKUP(VALUE(RIGHT(G548,3)),#REF!,4,FALSE),IF(LEFT(G548,3)="SCE",VLOOKUP(VALUE(RIGHT(G548,3)),#REF!,4,FALSE),IF(LEFT(G548,3)="EST",VLOOKUP(VALUE(RIGHT(G548,3)),#REF!,4,FALSE),IF(LEFT(G548,3)="HID",VLOOKUP(VALUE(RIGHT(G548,3)),#REF!,4,FALSE),IF(LEFT(G548,3)="INC",VLOOKUP(VALUE(RIGHT(G548,3)),#REF!,4,FALSE),IF(LEFT(G548,3)="ELE",VLOOKUP(VALUE(RIGHT(G548,3)),#REF!,4,FALSE),IF(LEFT(G548,3)="CAB",VLOOKUP(VALUE(RIGHT(G548,3)),'ADM-COMP'!B:J,4,FALSE),IF(LEFT(G548,3)="SEG",VLOOKUP(VALUE(RIGHT(G548,3)),#REF!,4,FALSE),IF(LEFT(G548,3)="CLI",VLOOKUP(VALUE(RIGHT(G548,3)),#REF!,4,FALSE),IF(LEFT(G548,4)="IMPL",VLOOKUP(VALUE(RIGHT(G548,3)),#REF!,4,FALSE),IF(LEFT(G548,4)="SPDA",VLOOKUP(VALUE(RIGHT(G548,3)),'SPDA-COMP'!B:J,4,FALSE),IF(LEFT(G548,4)="SDAI",VLOOKUP(VALUE(RIGHT(G548,3)),#REF!,4,FALSE),IF(LEFT(G548,5)="IMPER",VLOOKUP(VALUE(RIGHT(G548,3)),#REF!,4,FALSE),IF(LEFT(G548,5)="LABOR",VLOOKUP(VALUE(RIGHT(G548,6)),#REF!,5,FALSE))))))))))))))))</f>
        <v>#REF!</v>
      </c>
      <c r="C548" s="30" t="e">
        <f>IF(LEFT(G548,3)="ARQ",VLOOKUP(VALUE(RIGHT(G548,3)),#REF!,5,FALSE),IF(LEFT(G548,3)="SCI",VLOOKUP(VALUE(RIGHT(G548,3)),#REF!,5,FALSE),IF(LEFT(G548,3)="SCE",VLOOKUP(VALUE(RIGHT(G548,3)),#REF!,5,FALSE),IF(LEFT(G548,3)="EST",VLOOKUP(VALUE(RIGHT(G548,3)),#REF!,5,FALSE),IF(LEFT(G548,3)="HID",VLOOKUP(VALUE(RIGHT(G548,3)),#REF!,5,FALSE),IF(LEFT(G548,3)="INC",VLOOKUP(VALUE(RIGHT(G548,3)),#REF!,5,FALSE),IF(LEFT(G548,3)="ELE",VLOOKUP(VALUE(RIGHT(G548,3)),#REF!,5,FALSE),IF(LEFT(G548,3)="CAB",VLOOKUP(VALUE(RIGHT(G548,3)),'ADM-COMP'!B:J,5,FALSE),IF(LEFT(G548,3)="SEG",VLOOKUP(VALUE(RIGHT(G548,3)),#REF!,5,FALSE),IF(LEFT(G548,3)="CLI",VLOOKUP(VALUE(RIGHT(G548,3)),#REF!,5,FALSE),IF(LEFT(G548,4)="IMPL",VLOOKUP(VALUE(RIGHT(G548,3)),#REF!,5,FALSE),IF(LEFT(G548,4)="SPDA",VLOOKUP(VALUE(RIGHT(G548,3)),'SPDA-COMP'!B:J,5,FALSE),IF(LEFT(G548,4)="SDAI",VLOOKUP(VALUE(RIGHT(G548,3)),#REF!,5,FALSE),IF(LEFT(G548,5)="IMPER",VLOOKUP(VALUE(RIGHT(G548,3)),#REF!,5,FALSE),IF(LEFT(G548,5)="LABOR",VLOOKUP(VALUE(RIGHT(G548,6)),#REF!,6,FALSE))))))))))))))))</f>
        <v>#REF!</v>
      </c>
      <c r="D548" s="74" t="e">
        <f>ROUND(VLOOKUP(A548,#REF!,8,FALSE),2)</f>
        <v>#REF!</v>
      </c>
      <c r="E548" s="74" t="e">
        <f>IF(LEFT(G548,3)="ARQ",VLOOKUP(VALUE(RIGHT(G548,3)),#REF!,9,FALSE),IF(LEFT(G548,3)="SCI",VLOOKUP(VALUE(RIGHT(G548,3)),#REF!,9,FALSE),IF(LEFT(G548,3)="SCE",VLOOKUP(VALUE(RIGHT(G548,3)),#REF!,9,FALSE),IF(LEFT(G548,3)="EST",VLOOKUP(VALUE(RIGHT(G548,3)),#REF!,9,FALSE),IF(LEFT(G548,3)="HID",VLOOKUP(VALUE(RIGHT(G548,3)),#REF!,9,FALSE),IF(LEFT(G548,3)="INC",VLOOKUP(VALUE(RIGHT(G548,3)),#REF!,9,FALSE),IF(LEFT(G548,3)="ELE",VLOOKUP(VALUE(RIGHT(G548,3)),#REF!,9,FALSE),IF(LEFT(G548,3)="CAB",VLOOKUP(VALUE(RIGHT(G548,3)),'ADM-COMP'!B:J,9,FALSE),IF(LEFT(G548,3)="SEG",VLOOKUP(VALUE(RIGHT(G548,3)),#REF!,9,FALSE),IF(LEFT(G548,3)="CLI",VLOOKUP(VALUE(RIGHT(G548,3)),#REF!,9,FALSE),IF(LEFT(G548,4)="IMPL",VLOOKUP(VALUE(RIGHT(G548,3)),#REF!,9,FALSE),IF(LEFT(G548,4)="SPDA",VLOOKUP(VALUE(RIGHT(G548,3)),'SPDA-COMP'!B:J,9,FALSE),IF(LEFT(G548,4)="SDAI",VLOOKUP(VALUE(RIGHT(G548,3)),#REF!,9,FALSE),IF(LEFT(G548,5)="IMPER",VLOOKUP(VALUE(RIGHT(G548,3)),#REF!,9,FALSE),IF(LEFT(G548,5)="LABOR",VLOOKUP(VALUE(RIGHT(G548,6)),#REF!,4,FALSE))))))))))))))))</f>
        <v>#REF!</v>
      </c>
      <c r="F548" s="31" t="e">
        <f t="shared" si="8"/>
        <v>#REF!</v>
      </c>
      <c r="G548" s="84" t="s">
        <v>649</v>
      </c>
      <c r="H548" s="51"/>
    </row>
    <row r="549" spans="1:8" s="11" customFormat="1">
      <c r="A549" s="85" t="s">
        <v>893</v>
      </c>
      <c r="B549" s="29" t="e">
        <f>IF(LEFT(G549,3)="ARQ",VLOOKUP(VALUE(RIGHT(G549,3)),#REF!,4,FALSE),IF(LEFT(G549,3)="SCI",VLOOKUP(VALUE(RIGHT(G549,3)),#REF!,4,FALSE),IF(LEFT(G549,3)="SCE",VLOOKUP(VALUE(RIGHT(G549,3)),#REF!,4,FALSE),IF(LEFT(G549,3)="EST",VLOOKUP(VALUE(RIGHT(G549,3)),#REF!,4,FALSE),IF(LEFT(G549,3)="HID",VLOOKUP(VALUE(RIGHT(G549,3)),#REF!,4,FALSE),IF(LEFT(G549,3)="INC",VLOOKUP(VALUE(RIGHT(G549,3)),#REF!,4,FALSE),IF(LEFT(G549,3)="ELE",VLOOKUP(VALUE(RIGHT(G549,3)),#REF!,4,FALSE),IF(LEFT(G549,3)="CAB",VLOOKUP(VALUE(RIGHT(G549,3)),'ADM-COMP'!B:J,4,FALSE),IF(LEFT(G549,3)="SEG",VLOOKUP(VALUE(RIGHT(G549,3)),#REF!,4,FALSE),IF(LEFT(G549,3)="CLI",VLOOKUP(VALUE(RIGHT(G549,3)),#REF!,4,FALSE),IF(LEFT(G549,4)="IMPL",VLOOKUP(VALUE(RIGHT(G549,3)),#REF!,4,FALSE),IF(LEFT(G549,4)="SPDA",VLOOKUP(VALUE(RIGHT(G549,3)),'SPDA-COMP'!B:J,4,FALSE),IF(LEFT(G549,4)="SDAI",VLOOKUP(VALUE(RIGHT(G549,3)),#REF!,4,FALSE),IF(LEFT(G549,5)="IMPER",VLOOKUP(VALUE(RIGHT(G549,3)),#REF!,4,FALSE),IF(LEFT(G549,5)="LABOR",VLOOKUP(VALUE(RIGHT(G549,6)),#REF!,5,FALSE))))))))))))))))</f>
        <v>#REF!</v>
      </c>
      <c r="C549" s="30" t="e">
        <f>IF(LEFT(G549,3)="ARQ",VLOOKUP(VALUE(RIGHT(G549,3)),#REF!,5,FALSE),IF(LEFT(G549,3)="SCI",VLOOKUP(VALUE(RIGHT(G549,3)),#REF!,5,FALSE),IF(LEFT(G549,3)="SCE",VLOOKUP(VALUE(RIGHT(G549,3)),#REF!,5,FALSE),IF(LEFT(G549,3)="EST",VLOOKUP(VALUE(RIGHT(G549,3)),#REF!,5,FALSE),IF(LEFT(G549,3)="HID",VLOOKUP(VALUE(RIGHT(G549,3)),#REF!,5,FALSE),IF(LEFT(G549,3)="INC",VLOOKUP(VALUE(RIGHT(G549,3)),#REF!,5,FALSE),IF(LEFT(G549,3)="ELE",VLOOKUP(VALUE(RIGHT(G549,3)),#REF!,5,FALSE),IF(LEFT(G549,3)="CAB",VLOOKUP(VALUE(RIGHT(G549,3)),'ADM-COMP'!B:J,5,FALSE),IF(LEFT(G549,3)="SEG",VLOOKUP(VALUE(RIGHT(G549,3)),#REF!,5,FALSE),IF(LEFT(G549,3)="CLI",VLOOKUP(VALUE(RIGHT(G549,3)),#REF!,5,FALSE),IF(LEFT(G549,4)="IMPL",VLOOKUP(VALUE(RIGHT(G549,3)),#REF!,5,FALSE),IF(LEFT(G549,4)="SPDA",VLOOKUP(VALUE(RIGHT(G549,3)),'SPDA-COMP'!B:J,5,FALSE),IF(LEFT(G549,4)="SDAI",VLOOKUP(VALUE(RIGHT(G549,3)),#REF!,5,FALSE),IF(LEFT(G549,5)="IMPER",VLOOKUP(VALUE(RIGHT(G549,3)),#REF!,5,FALSE),IF(LEFT(G549,5)="LABOR",VLOOKUP(VALUE(RIGHT(G549,6)),#REF!,6,FALSE))))))))))))))))</f>
        <v>#REF!</v>
      </c>
      <c r="D549" s="74" t="e">
        <f>ROUND(VLOOKUP(A549,#REF!,8,FALSE),2)</f>
        <v>#REF!</v>
      </c>
      <c r="E549" s="74" t="e">
        <f>IF(LEFT(G549,3)="ARQ",VLOOKUP(VALUE(RIGHT(G549,3)),#REF!,9,FALSE),IF(LEFT(G549,3)="SCI",VLOOKUP(VALUE(RIGHT(G549,3)),#REF!,9,FALSE),IF(LEFT(G549,3)="SCE",VLOOKUP(VALUE(RIGHT(G549,3)),#REF!,9,FALSE),IF(LEFT(G549,3)="EST",VLOOKUP(VALUE(RIGHT(G549,3)),#REF!,9,FALSE),IF(LEFT(G549,3)="HID",VLOOKUP(VALUE(RIGHT(G549,3)),#REF!,9,FALSE),IF(LEFT(G549,3)="INC",VLOOKUP(VALUE(RIGHT(G549,3)),#REF!,9,FALSE),IF(LEFT(G549,3)="ELE",VLOOKUP(VALUE(RIGHT(G549,3)),#REF!,9,FALSE),IF(LEFT(G549,3)="CAB",VLOOKUP(VALUE(RIGHT(G549,3)),'ADM-COMP'!B:J,9,FALSE),IF(LEFT(G549,3)="SEG",VLOOKUP(VALUE(RIGHT(G549,3)),#REF!,9,FALSE),IF(LEFT(G549,3)="CLI",VLOOKUP(VALUE(RIGHT(G549,3)),#REF!,9,FALSE),IF(LEFT(G549,4)="IMPL",VLOOKUP(VALUE(RIGHT(G549,3)),#REF!,9,FALSE),IF(LEFT(G549,4)="SPDA",VLOOKUP(VALUE(RIGHT(G549,3)),'SPDA-COMP'!B:J,9,FALSE),IF(LEFT(G549,4)="SDAI",VLOOKUP(VALUE(RIGHT(G549,3)),#REF!,9,FALSE),IF(LEFT(G549,5)="IMPER",VLOOKUP(VALUE(RIGHT(G549,3)),#REF!,9,FALSE),IF(LEFT(G549,5)="LABOR",VLOOKUP(VALUE(RIGHT(G549,6)),#REF!,4,FALSE))))))))))))))))</f>
        <v>#REF!</v>
      </c>
      <c r="F549" s="31" t="e">
        <f t="shared" si="8"/>
        <v>#REF!</v>
      </c>
      <c r="G549" s="84" t="s">
        <v>961</v>
      </c>
      <c r="H549" s="51"/>
    </row>
    <row r="550" spans="1:8" s="11" customFormat="1">
      <c r="A550" s="85" t="s">
        <v>857</v>
      </c>
      <c r="B550" s="29" t="e">
        <f>IF(LEFT(G550,3)="ARQ",VLOOKUP(VALUE(RIGHT(G550,3)),#REF!,4,FALSE),IF(LEFT(G550,3)="SCI",VLOOKUP(VALUE(RIGHT(G550,3)),#REF!,4,FALSE),IF(LEFT(G550,3)="SCE",VLOOKUP(VALUE(RIGHT(G550,3)),#REF!,4,FALSE),IF(LEFT(G550,3)="EST",VLOOKUP(VALUE(RIGHT(G550,3)),#REF!,4,FALSE),IF(LEFT(G550,3)="HID",VLOOKUP(VALUE(RIGHT(G550,3)),#REF!,4,FALSE),IF(LEFT(G550,3)="INC",VLOOKUP(VALUE(RIGHT(G550,3)),#REF!,4,FALSE),IF(LEFT(G550,3)="ELE",VLOOKUP(VALUE(RIGHT(G550,3)),#REF!,4,FALSE),IF(LEFT(G550,3)="CAB",VLOOKUP(VALUE(RIGHT(G550,3)),'ADM-COMP'!B:J,4,FALSE),IF(LEFT(G550,3)="SEG",VLOOKUP(VALUE(RIGHT(G550,3)),#REF!,4,FALSE),IF(LEFT(G550,3)="CLI",VLOOKUP(VALUE(RIGHT(G550,3)),#REF!,4,FALSE),IF(LEFT(G550,4)="IMPL",VLOOKUP(VALUE(RIGHT(G550,3)),#REF!,4,FALSE),IF(LEFT(G550,4)="SPDA",VLOOKUP(VALUE(RIGHT(G550,3)),'SPDA-COMP'!B:J,4,FALSE),IF(LEFT(G550,4)="SDAI",VLOOKUP(VALUE(RIGHT(G550,3)),#REF!,4,FALSE),IF(LEFT(G550,5)="IMPER",VLOOKUP(VALUE(RIGHT(G550,3)),#REF!,4,FALSE),IF(LEFT(G550,5)="LABOR",VLOOKUP(VALUE(RIGHT(G550,6)),#REF!,5,FALSE))))))))))))))))</f>
        <v>#REF!</v>
      </c>
      <c r="C550" s="30" t="e">
        <f>IF(LEFT(G550,3)="ARQ",VLOOKUP(VALUE(RIGHT(G550,3)),#REF!,5,FALSE),IF(LEFT(G550,3)="SCI",VLOOKUP(VALUE(RIGHT(G550,3)),#REF!,5,FALSE),IF(LEFT(G550,3)="SCE",VLOOKUP(VALUE(RIGHT(G550,3)),#REF!,5,FALSE),IF(LEFT(G550,3)="EST",VLOOKUP(VALUE(RIGHT(G550,3)),#REF!,5,FALSE),IF(LEFT(G550,3)="HID",VLOOKUP(VALUE(RIGHT(G550,3)),#REF!,5,FALSE),IF(LEFT(G550,3)="INC",VLOOKUP(VALUE(RIGHT(G550,3)),#REF!,5,FALSE),IF(LEFT(G550,3)="ELE",VLOOKUP(VALUE(RIGHT(G550,3)),#REF!,5,FALSE),IF(LEFT(G550,3)="CAB",VLOOKUP(VALUE(RIGHT(G550,3)),'ADM-COMP'!B:J,5,FALSE),IF(LEFT(G550,3)="SEG",VLOOKUP(VALUE(RIGHT(G550,3)),#REF!,5,FALSE),IF(LEFT(G550,3)="CLI",VLOOKUP(VALUE(RIGHT(G550,3)),#REF!,5,FALSE),IF(LEFT(G550,4)="IMPL",VLOOKUP(VALUE(RIGHT(G550,3)),#REF!,5,FALSE),IF(LEFT(G550,4)="SPDA",VLOOKUP(VALUE(RIGHT(G550,3)),'SPDA-COMP'!B:J,5,FALSE),IF(LEFT(G550,4)="SDAI",VLOOKUP(VALUE(RIGHT(G550,3)),#REF!,5,FALSE),IF(LEFT(G550,5)="IMPER",VLOOKUP(VALUE(RIGHT(G550,3)),#REF!,5,FALSE),IF(LEFT(G550,5)="LABOR",VLOOKUP(VALUE(RIGHT(G550,6)),#REF!,6,FALSE))))))))))))))))</f>
        <v>#REF!</v>
      </c>
      <c r="D550" s="74" t="e">
        <f>ROUND(VLOOKUP(A550,#REF!,8,FALSE),2)</f>
        <v>#REF!</v>
      </c>
      <c r="E550" s="74" t="e">
        <f>IF(LEFT(G550,3)="ARQ",VLOOKUP(VALUE(RIGHT(G550,3)),#REF!,9,FALSE),IF(LEFT(G550,3)="SCI",VLOOKUP(VALUE(RIGHT(G550,3)),#REF!,9,FALSE),IF(LEFT(G550,3)="SCE",VLOOKUP(VALUE(RIGHT(G550,3)),#REF!,9,FALSE),IF(LEFT(G550,3)="EST",VLOOKUP(VALUE(RIGHT(G550,3)),#REF!,9,FALSE),IF(LEFT(G550,3)="HID",VLOOKUP(VALUE(RIGHT(G550,3)),#REF!,9,FALSE),IF(LEFT(G550,3)="INC",VLOOKUP(VALUE(RIGHT(G550,3)),#REF!,9,FALSE),IF(LEFT(G550,3)="ELE",VLOOKUP(VALUE(RIGHT(G550,3)),#REF!,9,FALSE),IF(LEFT(G550,3)="CAB",VLOOKUP(VALUE(RIGHT(G550,3)),'ADM-COMP'!B:J,9,FALSE),IF(LEFT(G550,3)="SEG",VLOOKUP(VALUE(RIGHT(G550,3)),#REF!,9,FALSE),IF(LEFT(G550,3)="CLI",VLOOKUP(VALUE(RIGHT(G550,3)),#REF!,9,FALSE),IF(LEFT(G550,4)="IMPL",VLOOKUP(VALUE(RIGHT(G550,3)),#REF!,9,FALSE),IF(LEFT(G550,4)="SPDA",VLOOKUP(VALUE(RIGHT(G550,3)),'SPDA-COMP'!B:J,9,FALSE),IF(LEFT(G550,4)="SDAI",VLOOKUP(VALUE(RIGHT(G550,3)),#REF!,9,FALSE),IF(LEFT(G550,5)="IMPER",VLOOKUP(VALUE(RIGHT(G550,3)),#REF!,9,FALSE),IF(LEFT(G550,5)="LABOR",VLOOKUP(VALUE(RIGHT(G550,6)),#REF!,4,FALSE))))))))))))))))</f>
        <v>#REF!</v>
      </c>
      <c r="F550" s="31" t="e">
        <f t="shared" si="8"/>
        <v>#REF!</v>
      </c>
      <c r="G550" s="84" t="s">
        <v>937</v>
      </c>
      <c r="H550" s="51"/>
    </row>
    <row r="551" spans="1:8" s="11" customFormat="1">
      <c r="A551" s="85" t="s">
        <v>625</v>
      </c>
      <c r="B551" s="29" t="e">
        <f>IF(LEFT(G551,3)="ARQ",VLOOKUP(VALUE(RIGHT(G551,3)),#REF!,4,FALSE),IF(LEFT(G551,3)="SCI",VLOOKUP(VALUE(RIGHT(G551,3)),#REF!,4,FALSE),IF(LEFT(G551,3)="SCE",VLOOKUP(VALUE(RIGHT(G551,3)),#REF!,4,FALSE),IF(LEFT(G551,3)="EST",VLOOKUP(VALUE(RIGHT(G551,3)),#REF!,4,FALSE),IF(LEFT(G551,3)="HID",VLOOKUP(VALUE(RIGHT(G551,3)),#REF!,4,FALSE),IF(LEFT(G551,3)="INC",VLOOKUP(VALUE(RIGHT(G551,3)),#REF!,4,FALSE),IF(LEFT(G551,3)="ELE",VLOOKUP(VALUE(RIGHT(G551,3)),#REF!,4,FALSE),IF(LEFT(G551,3)="CAB",VLOOKUP(VALUE(RIGHT(G551,3)),'ADM-COMP'!B:J,4,FALSE),IF(LEFT(G551,3)="SEG",VLOOKUP(VALUE(RIGHT(G551,3)),#REF!,4,FALSE),IF(LEFT(G551,3)="CLI",VLOOKUP(VALUE(RIGHT(G551,3)),#REF!,4,FALSE),IF(LEFT(G551,4)="IMPL",VLOOKUP(VALUE(RIGHT(G551,3)),#REF!,4,FALSE),IF(LEFT(G551,4)="SPDA",VLOOKUP(VALUE(RIGHT(G551,3)),'SPDA-COMP'!B:J,4,FALSE),IF(LEFT(G551,4)="SDAI",VLOOKUP(VALUE(RIGHT(G551,3)),#REF!,4,FALSE),IF(LEFT(G551,5)="IMPER",VLOOKUP(VALUE(RIGHT(G551,3)),#REF!,4,FALSE),IF(LEFT(G551,5)="LABOR",VLOOKUP(VALUE(RIGHT(G551,6)),#REF!,5,FALSE))))))))))))))))</f>
        <v>#REF!</v>
      </c>
      <c r="C551" s="30" t="e">
        <f>IF(LEFT(G551,3)="ARQ",VLOOKUP(VALUE(RIGHT(G551,3)),#REF!,5,FALSE),IF(LEFT(G551,3)="SCI",VLOOKUP(VALUE(RIGHT(G551,3)),#REF!,5,FALSE),IF(LEFT(G551,3)="SCE",VLOOKUP(VALUE(RIGHT(G551,3)),#REF!,5,FALSE),IF(LEFT(G551,3)="EST",VLOOKUP(VALUE(RIGHT(G551,3)),#REF!,5,FALSE),IF(LEFT(G551,3)="HID",VLOOKUP(VALUE(RIGHT(G551,3)),#REF!,5,FALSE),IF(LEFT(G551,3)="INC",VLOOKUP(VALUE(RIGHT(G551,3)),#REF!,5,FALSE),IF(LEFT(G551,3)="ELE",VLOOKUP(VALUE(RIGHT(G551,3)),#REF!,5,FALSE),IF(LEFT(G551,3)="CAB",VLOOKUP(VALUE(RIGHT(G551,3)),'ADM-COMP'!B:J,5,FALSE),IF(LEFT(G551,3)="SEG",VLOOKUP(VALUE(RIGHT(G551,3)),#REF!,5,FALSE),IF(LEFT(G551,3)="CLI",VLOOKUP(VALUE(RIGHT(G551,3)),#REF!,5,FALSE),IF(LEFT(G551,4)="IMPL",VLOOKUP(VALUE(RIGHT(G551,3)),#REF!,5,FALSE),IF(LEFT(G551,4)="SPDA",VLOOKUP(VALUE(RIGHT(G551,3)),'SPDA-COMP'!B:J,5,FALSE),IF(LEFT(G551,4)="SDAI",VLOOKUP(VALUE(RIGHT(G551,3)),#REF!,5,FALSE),IF(LEFT(G551,5)="IMPER",VLOOKUP(VALUE(RIGHT(G551,3)),#REF!,5,FALSE),IF(LEFT(G551,5)="LABOR",VLOOKUP(VALUE(RIGHT(G551,6)),#REF!,6,FALSE))))))))))))))))</f>
        <v>#REF!</v>
      </c>
      <c r="D551" s="74" t="e">
        <f>ROUND(VLOOKUP(A551,#REF!,8,FALSE),2)</f>
        <v>#REF!</v>
      </c>
      <c r="E551" s="74" t="e">
        <f>IF(LEFT(G551,3)="ARQ",VLOOKUP(VALUE(RIGHT(G551,3)),#REF!,9,FALSE),IF(LEFT(G551,3)="SCI",VLOOKUP(VALUE(RIGHT(G551,3)),#REF!,9,FALSE),IF(LEFT(G551,3)="SCE",VLOOKUP(VALUE(RIGHT(G551,3)),#REF!,9,FALSE),IF(LEFT(G551,3)="EST",VLOOKUP(VALUE(RIGHT(G551,3)),#REF!,9,FALSE),IF(LEFT(G551,3)="HID",VLOOKUP(VALUE(RIGHT(G551,3)),#REF!,9,FALSE),IF(LEFT(G551,3)="INC",VLOOKUP(VALUE(RIGHT(G551,3)),#REF!,9,FALSE),IF(LEFT(G551,3)="ELE",VLOOKUP(VALUE(RIGHT(G551,3)),#REF!,9,FALSE),IF(LEFT(G551,3)="CAB",VLOOKUP(VALUE(RIGHT(G551,3)),'ADM-COMP'!B:J,9,FALSE),IF(LEFT(G551,3)="SEG",VLOOKUP(VALUE(RIGHT(G551,3)),#REF!,9,FALSE),IF(LEFT(G551,3)="CLI",VLOOKUP(VALUE(RIGHT(G551,3)),#REF!,9,FALSE),IF(LEFT(G551,4)="IMPL",VLOOKUP(VALUE(RIGHT(G551,3)),#REF!,9,FALSE),IF(LEFT(G551,4)="SPDA",VLOOKUP(VALUE(RIGHT(G551,3)),'SPDA-COMP'!B:J,9,FALSE),IF(LEFT(G551,4)="SDAI",VLOOKUP(VALUE(RIGHT(G551,3)),#REF!,9,FALSE),IF(LEFT(G551,5)="IMPER",VLOOKUP(VALUE(RIGHT(G551,3)),#REF!,9,FALSE),IF(LEFT(G551,5)="LABOR",VLOOKUP(VALUE(RIGHT(G551,6)),#REF!,4,FALSE))))))))))))))))</f>
        <v>#REF!</v>
      </c>
      <c r="F551" s="31" t="e">
        <f t="shared" si="8"/>
        <v>#REF!</v>
      </c>
      <c r="G551" s="84" t="s">
        <v>648</v>
      </c>
      <c r="H551" s="51"/>
    </row>
    <row r="552" spans="1:8" s="11" customFormat="1">
      <c r="A552" s="85" t="s">
        <v>883</v>
      </c>
      <c r="B552" s="29" t="e">
        <f>IF(LEFT(G552,3)="ARQ",VLOOKUP(VALUE(RIGHT(G552,3)),#REF!,4,FALSE),IF(LEFT(G552,3)="SCI",VLOOKUP(VALUE(RIGHT(G552,3)),#REF!,4,FALSE),IF(LEFT(G552,3)="SCE",VLOOKUP(VALUE(RIGHT(G552,3)),#REF!,4,FALSE),IF(LEFT(G552,3)="EST",VLOOKUP(VALUE(RIGHT(G552,3)),#REF!,4,FALSE),IF(LEFT(G552,3)="HID",VLOOKUP(VALUE(RIGHT(G552,3)),#REF!,4,FALSE),IF(LEFT(G552,3)="INC",VLOOKUP(VALUE(RIGHT(G552,3)),#REF!,4,FALSE),IF(LEFT(G552,3)="ELE",VLOOKUP(VALUE(RIGHT(G552,3)),#REF!,4,FALSE),IF(LEFT(G552,3)="CAB",VLOOKUP(VALUE(RIGHT(G552,3)),'ADM-COMP'!B:J,4,FALSE),IF(LEFT(G552,3)="SEG",VLOOKUP(VALUE(RIGHT(G552,3)),#REF!,4,FALSE),IF(LEFT(G552,3)="CLI",VLOOKUP(VALUE(RIGHT(G552,3)),#REF!,4,FALSE),IF(LEFT(G552,4)="IMPL",VLOOKUP(VALUE(RIGHT(G552,3)),#REF!,4,FALSE),IF(LEFT(G552,4)="SPDA",VLOOKUP(VALUE(RIGHT(G552,3)),'SPDA-COMP'!B:J,4,FALSE),IF(LEFT(G552,4)="SDAI",VLOOKUP(VALUE(RIGHT(G552,3)),#REF!,4,FALSE),IF(LEFT(G552,5)="IMPER",VLOOKUP(VALUE(RIGHT(G552,3)),#REF!,4,FALSE),IF(LEFT(G552,5)="LABOR",VLOOKUP(VALUE(RIGHT(G552,6)),#REF!,5,FALSE))))))))))))))))</f>
        <v>#REF!</v>
      </c>
      <c r="C552" s="30" t="e">
        <f>IF(LEFT(G552,3)="ARQ",VLOOKUP(VALUE(RIGHT(G552,3)),#REF!,5,FALSE),IF(LEFT(G552,3)="SCI",VLOOKUP(VALUE(RIGHT(G552,3)),#REF!,5,FALSE),IF(LEFT(G552,3)="SCE",VLOOKUP(VALUE(RIGHT(G552,3)),#REF!,5,FALSE),IF(LEFT(G552,3)="EST",VLOOKUP(VALUE(RIGHT(G552,3)),#REF!,5,FALSE),IF(LEFT(G552,3)="HID",VLOOKUP(VALUE(RIGHT(G552,3)),#REF!,5,FALSE),IF(LEFT(G552,3)="INC",VLOOKUP(VALUE(RIGHT(G552,3)),#REF!,5,FALSE),IF(LEFT(G552,3)="ELE",VLOOKUP(VALUE(RIGHT(G552,3)),#REF!,5,FALSE),IF(LEFT(G552,3)="CAB",VLOOKUP(VALUE(RIGHT(G552,3)),'ADM-COMP'!B:J,5,FALSE),IF(LEFT(G552,3)="SEG",VLOOKUP(VALUE(RIGHT(G552,3)),#REF!,5,FALSE),IF(LEFT(G552,3)="CLI",VLOOKUP(VALUE(RIGHT(G552,3)),#REF!,5,FALSE),IF(LEFT(G552,4)="IMPL",VLOOKUP(VALUE(RIGHT(G552,3)),#REF!,5,FALSE),IF(LEFT(G552,4)="SPDA",VLOOKUP(VALUE(RIGHT(G552,3)),'SPDA-COMP'!B:J,5,FALSE),IF(LEFT(G552,4)="SDAI",VLOOKUP(VALUE(RIGHT(G552,3)),#REF!,5,FALSE),IF(LEFT(G552,5)="IMPER",VLOOKUP(VALUE(RIGHT(G552,3)),#REF!,5,FALSE),IF(LEFT(G552,5)="LABOR",VLOOKUP(VALUE(RIGHT(G552,6)),#REF!,6,FALSE))))))))))))))))</f>
        <v>#REF!</v>
      </c>
      <c r="D552" s="74" t="e">
        <f>ROUND(VLOOKUP(A552,#REF!,8,FALSE),2)</f>
        <v>#REF!</v>
      </c>
      <c r="E552" s="74" t="e">
        <f>IF(LEFT(G552,3)="ARQ",VLOOKUP(VALUE(RIGHT(G552,3)),#REF!,9,FALSE),IF(LEFT(G552,3)="SCI",VLOOKUP(VALUE(RIGHT(G552,3)),#REF!,9,FALSE),IF(LEFT(G552,3)="SCE",VLOOKUP(VALUE(RIGHT(G552,3)),#REF!,9,FALSE),IF(LEFT(G552,3)="EST",VLOOKUP(VALUE(RIGHT(G552,3)),#REF!,9,FALSE),IF(LEFT(G552,3)="HID",VLOOKUP(VALUE(RIGHT(G552,3)),#REF!,9,FALSE),IF(LEFT(G552,3)="INC",VLOOKUP(VALUE(RIGHT(G552,3)),#REF!,9,FALSE),IF(LEFT(G552,3)="ELE",VLOOKUP(VALUE(RIGHT(G552,3)),#REF!,9,FALSE),IF(LEFT(G552,3)="CAB",VLOOKUP(VALUE(RIGHT(G552,3)),'ADM-COMP'!B:J,9,FALSE),IF(LEFT(G552,3)="SEG",VLOOKUP(VALUE(RIGHT(G552,3)),#REF!,9,FALSE),IF(LEFT(G552,3)="CLI",VLOOKUP(VALUE(RIGHT(G552,3)),#REF!,9,FALSE),IF(LEFT(G552,4)="IMPL",VLOOKUP(VALUE(RIGHT(G552,3)),#REF!,9,FALSE),IF(LEFT(G552,4)="SPDA",VLOOKUP(VALUE(RIGHT(G552,3)),'SPDA-COMP'!B:J,9,FALSE),IF(LEFT(G552,4)="SDAI",VLOOKUP(VALUE(RIGHT(G552,3)),#REF!,9,FALSE),IF(LEFT(G552,5)="IMPER",VLOOKUP(VALUE(RIGHT(G552,3)),#REF!,9,FALSE),IF(LEFT(G552,5)="LABOR",VLOOKUP(VALUE(RIGHT(G552,6)),#REF!,4,FALSE))))))))))))))))</f>
        <v>#REF!</v>
      </c>
      <c r="F552" s="31" t="e">
        <f t="shared" si="8"/>
        <v>#REF!</v>
      </c>
      <c r="G552" s="84" t="s">
        <v>647</v>
      </c>
      <c r="H552" s="51"/>
    </row>
    <row r="553" spans="1:8" s="11" customFormat="1">
      <c r="A553" s="37" t="s">
        <v>455</v>
      </c>
      <c r="B553" s="29" t="e">
        <f>IF(LEFT(G553,3)="ARQ",VLOOKUP(VALUE(RIGHT(G553,3)),#REF!,4,FALSE),IF(LEFT(G553,3)="SCI",VLOOKUP(VALUE(RIGHT(G553,3)),#REF!,4,FALSE),IF(LEFT(G553,3)="SCE",VLOOKUP(VALUE(RIGHT(G553,3)),#REF!,4,FALSE),IF(LEFT(G553,3)="EST",VLOOKUP(VALUE(RIGHT(G553,3)),#REF!,4,FALSE),IF(LEFT(G553,3)="HID",VLOOKUP(VALUE(RIGHT(G553,3)),#REF!,4,FALSE),IF(LEFT(G553,3)="INC",VLOOKUP(VALUE(RIGHT(G553,3)),#REF!,4,FALSE),IF(LEFT(G553,3)="ELE",VLOOKUP(VALUE(RIGHT(G553,3)),#REF!,4,FALSE),IF(LEFT(G553,3)="CAB",VLOOKUP(VALUE(RIGHT(G553,3)),'ADM-COMP'!B:J,4,FALSE),IF(LEFT(G553,3)="SEG",VLOOKUP(VALUE(RIGHT(G553,3)),#REF!,4,FALSE),IF(LEFT(G553,3)="CLI",VLOOKUP(VALUE(RIGHT(G553,3)),#REF!,4,FALSE),IF(LEFT(G553,4)="IMPL",VLOOKUP(VALUE(RIGHT(G553,3)),#REF!,4,FALSE),IF(LEFT(G553,4)="SPDA",VLOOKUP(VALUE(RIGHT(G553,3)),'SPDA-COMP'!B:J,4,FALSE),IF(LEFT(G553,4)="SDAI",VLOOKUP(VALUE(RIGHT(G553,3)),#REF!,4,FALSE),IF(LEFT(G553,5)="IMPER",VLOOKUP(VALUE(RIGHT(G553,3)),#REF!,4,FALSE),IF(LEFT(G553,5)="LABOR",VLOOKUP(VALUE(RIGHT(G553,6)),#REF!,5,FALSE))))))))))))))))</f>
        <v>#REF!</v>
      </c>
      <c r="C553" s="30" t="e">
        <f>IF(LEFT(G553,3)="ARQ",VLOOKUP(VALUE(RIGHT(G553,3)),#REF!,5,FALSE),IF(LEFT(G553,3)="SCI",VLOOKUP(VALUE(RIGHT(G553,3)),#REF!,5,FALSE),IF(LEFT(G553,3)="SCE",VLOOKUP(VALUE(RIGHT(G553,3)),#REF!,5,FALSE),IF(LEFT(G553,3)="EST",VLOOKUP(VALUE(RIGHT(G553,3)),#REF!,5,FALSE),IF(LEFT(G553,3)="HID",VLOOKUP(VALUE(RIGHT(G553,3)),#REF!,5,FALSE),IF(LEFT(G553,3)="INC",VLOOKUP(VALUE(RIGHT(G553,3)),#REF!,5,FALSE),IF(LEFT(G553,3)="ELE",VLOOKUP(VALUE(RIGHT(G553,3)),#REF!,5,FALSE),IF(LEFT(G553,3)="CAB",VLOOKUP(VALUE(RIGHT(G553,3)),'ADM-COMP'!B:J,5,FALSE),IF(LEFT(G553,3)="SEG",VLOOKUP(VALUE(RIGHT(G553,3)),#REF!,5,FALSE),IF(LEFT(G553,3)="CLI",VLOOKUP(VALUE(RIGHT(G553,3)),#REF!,5,FALSE),IF(LEFT(G553,4)="IMPL",VLOOKUP(VALUE(RIGHT(G553,3)),#REF!,5,FALSE),IF(LEFT(G553,4)="SPDA",VLOOKUP(VALUE(RIGHT(G553,3)),'SPDA-COMP'!B:J,5,FALSE),IF(LEFT(G553,4)="SDAI",VLOOKUP(VALUE(RIGHT(G553,3)),#REF!,5,FALSE),IF(LEFT(G553,5)="IMPER",VLOOKUP(VALUE(RIGHT(G553,3)),#REF!,5,FALSE),IF(LEFT(G553,5)="LABOR",VLOOKUP(VALUE(RIGHT(G553,6)),#REF!,6,FALSE))))))))))))))))</f>
        <v>#REF!</v>
      </c>
      <c r="D553" s="74" t="e">
        <f>ROUND(VLOOKUP(A553,#REF!,8,FALSE),2)</f>
        <v>#REF!</v>
      </c>
      <c r="E553" s="74" t="e">
        <f>IF(LEFT(G553,3)="ARQ",VLOOKUP(VALUE(RIGHT(G553,3)),#REF!,9,FALSE),IF(LEFT(G553,3)="SCI",VLOOKUP(VALUE(RIGHT(G553,3)),#REF!,9,FALSE),IF(LEFT(G553,3)="SCE",VLOOKUP(VALUE(RIGHT(G553,3)),#REF!,9,FALSE),IF(LEFT(G553,3)="EST",VLOOKUP(VALUE(RIGHT(G553,3)),#REF!,9,FALSE),IF(LEFT(G553,3)="HID",VLOOKUP(VALUE(RIGHT(G553,3)),#REF!,9,FALSE),IF(LEFT(G553,3)="INC",VLOOKUP(VALUE(RIGHT(G553,3)),#REF!,9,FALSE),IF(LEFT(G553,3)="ELE",VLOOKUP(VALUE(RIGHT(G553,3)),#REF!,9,FALSE),IF(LEFT(G553,3)="CAB",VLOOKUP(VALUE(RIGHT(G553,3)),'ADM-COMP'!B:J,9,FALSE),IF(LEFT(G553,3)="SEG",VLOOKUP(VALUE(RIGHT(G553,3)),#REF!,9,FALSE),IF(LEFT(G553,3)="CLI",VLOOKUP(VALUE(RIGHT(G553,3)),#REF!,9,FALSE),IF(LEFT(G553,4)="IMPL",VLOOKUP(VALUE(RIGHT(G553,3)),#REF!,9,FALSE),IF(LEFT(G553,4)="SPDA",VLOOKUP(VALUE(RIGHT(G553,3)),'SPDA-COMP'!B:J,9,FALSE),IF(LEFT(G553,4)="SDAI",VLOOKUP(VALUE(RIGHT(G553,3)),#REF!,9,FALSE),IF(LEFT(G553,5)="IMPER",VLOOKUP(VALUE(RIGHT(G553,3)),#REF!,9,FALSE),IF(LEFT(G553,5)="LABOR",VLOOKUP(VALUE(RIGHT(G553,6)),#REF!,4,FALSE))))))))))))))))</f>
        <v>#REF!</v>
      </c>
      <c r="F553" s="31" t="e">
        <f t="shared" si="8"/>
        <v>#REF!</v>
      </c>
      <c r="G553" s="152" t="s">
        <v>480</v>
      </c>
      <c r="H553" s="51"/>
    </row>
    <row r="554" spans="1:8" s="11" customFormat="1">
      <c r="A554" s="100" t="s">
        <v>759</v>
      </c>
      <c r="B554" s="29" t="e">
        <f>IF(LEFT(G554,3)="ARQ",VLOOKUP(VALUE(RIGHT(G554,3)),#REF!,4,FALSE),IF(LEFT(G554,3)="SCI",VLOOKUP(VALUE(RIGHT(G554,3)),'ADM-COMP'!B:J,4,FALSE),IF(LEFT(G554,3)="SCE",VLOOKUP(VALUE(RIGHT(G554,3)),#REF!,4,FALSE),IF(LEFT(G554,3)="EST",VLOOKUP(VALUE(RIGHT(G554,3)),#REF!,4,FALSE),IF(LEFT(G554,3)="HID",VLOOKUP(VALUE(RIGHT(G554,3)),#REF!,4,FALSE),IF(LEFT(G554,3)="INC",VLOOKUP(VALUE(RIGHT(G554,3)),#REF!,4,FALSE),IF(LEFT(G554,3)="ELE",VLOOKUP(VALUE(RIGHT(G554,3)),#REF!,4,FALSE),IF(LEFT(G554,3)="CAB",VLOOKUP(VALUE(RIGHT(G554,3)),#REF!,4,FALSE),IF(LEFT(G554,3)="SEG",VLOOKUP(VALUE(RIGHT(G554,3)),#REF!,4,FALSE),IF(LEFT(G554,3)="CLI",VLOOKUP(VALUE(RIGHT(G554,3)),#REF!,4,FALSE),IF(LEFT(G554,4)="IMPL",VLOOKUP(VALUE(RIGHT(G554,3)),#REF!,4,FALSE),IF(LEFT(G554,4)="SPDA",VLOOKUP(VALUE(RIGHT(G554,3)),'SPDA-COMP'!B:J,4,FALSE),IF(LEFT(G554,4)="SDAI",VLOOKUP(VALUE(RIGHT(G554,3)),#REF!,4,FALSE),IF(LEFT(G554,5)="CHENF",VLOOKUP(VALUE(RIGHT(G554,3)),#REF!,4,FALSE),IF(LEFT(G554,5)="IMPER",VLOOKUP(VALUE(RIGHT(G554,3)),#REF!,4,FALSE),IF(LEFT(G554,5)="LABOR",VLOOKUP(VALUE(RIGHT(G554,6)),#REF!,5,FALSE)))))))))))))))))</f>
        <v>#REF!</v>
      </c>
      <c r="C554" s="30" t="e">
        <f>IF(LEFT(G554,3)="ARQ",VLOOKUP(VALUE(RIGHT(G554,3)),#REF!,5,FALSE),IF(LEFT(G554,3)="SCI",VLOOKUP(VALUE(RIGHT(G554,3)),'ADM-COMP'!B:J,5,FALSE),IF(LEFT(G554,3)="SCE",VLOOKUP(VALUE(RIGHT(G554,3)),#REF!,5,FALSE),IF(LEFT(G554,3)="EST",VLOOKUP(VALUE(RIGHT(G554,3)),#REF!,5,FALSE),IF(LEFT(G554,3)="HID",VLOOKUP(VALUE(RIGHT(G554,3)),#REF!,5,FALSE),IF(LEFT(G554,3)="INC",VLOOKUP(VALUE(RIGHT(G554,3)),#REF!,5,FALSE),IF(LEFT(G554,3)="ELE",VLOOKUP(VALUE(RIGHT(G554,3)),#REF!,5,FALSE),IF(LEFT(G554,3)="CAB",VLOOKUP(VALUE(RIGHT(G554,3)),#REF!,5,FALSE),IF(LEFT(G554,3)="SEG",VLOOKUP(VALUE(RIGHT(G554,3)),#REF!,5,FALSE),IF(LEFT(G554,3)="CLI",VLOOKUP(VALUE(RIGHT(G554,3)),#REF!,5,FALSE),IF(LEFT(G554,4)="IMPL",VLOOKUP(VALUE(RIGHT(G554,3)),#REF!,5,FALSE),IF(LEFT(G554,4)="SPDA",VLOOKUP(VALUE(RIGHT(G554,3)),'SPDA-COMP'!B:J,5,FALSE),IF(LEFT(G554,4)="SDAI",VLOOKUP(VALUE(RIGHT(G554,3)),#REF!,5,FALSE),IF(LEFT(G554,5)="CHENF",VLOOKUP(VALUE(RIGHT(G554,3)),#REF!,5,FALSE),IF(LEFT(G554,5)="IMPER",VLOOKUP(VALUE(RIGHT(G554,3)),#REF!,5,FALSE),IF(LEFT(G554,5)="LABOR",VLOOKUP(VALUE(RIGHT(G554,6)),#REF!,6,FALSE)))))))))))))))))</f>
        <v>#REF!</v>
      </c>
      <c r="D554" s="74" t="e">
        <f>ROUND(VLOOKUP(A554,#REF!,8,FALSE),2)</f>
        <v>#REF!</v>
      </c>
      <c r="E554" s="74" t="e">
        <f>IF(LEFT(G554,3)="ARQ",VLOOKUP(VALUE(RIGHT(G554,3)),#REF!,9,FALSE),IF(LEFT(G554,3)="SCI",VLOOKUP(VALUE(RIGHT(G554,3)),'ADM-COMP'!B:J,9,FALSE),IF(LEFT(G554,3)="SCE",VLOOKUP(VALUE(RIGHT(G554,3)),#REF!,9,FALSE),IF(LEFT(G554,3)="EST",VLOOKUP(VALUE(RIGHT(G554,3)),#REF!,9,FALSE),IF(LEFT(G554,3)="HID",VLOOKUP(VALUE(RIGHT(G554,3)),#REF!,9,FALSE),IF(LEFT(G554,3)="INC",VLOOKUP(VALUE(RIGHT(G554,3)),#REF!,9,FALSE),IF(LEFT(G554,3)="ELE",VLOOKUP(VALUE(RIGHT(G554,3)),#REF!,9,FALSE),IF(LEFT(G554,3)="CAB",VLOOKUP(VALUE(RIGHT(G554,3)),#REF!,9,FALSE),IF(LEFT(G554,3)="SEG",VLOOKUP(VALUE(RIGHT(G554,3)),#REF!,9,FALSE),IF(LEFT(G554,3)="CLI",VLOOKUP(VALUE(RIGHT(G554,3)),#REF!,9,FALSE),IF(LEFT(G554,4)="IMPL",VLOOKUP(VALUE(RIGHT(G554,3)),#REF!,9,FALSE),IF(LEFT(G554,4)="SPDA",VLOOKUP(VALUE(RIGHT(G554,3)),'SPDA-COMP'!B:J,9,FALSE),IF(LEFT(G554,4)="SDAI",VLOOKUP(VALUE(RIGHT(G554,3)),#REF!,9,FALSE),IF(LEFT(G554,5)="CHENF",VLOOKUP(VALUE(RIGHT(G554,3)),#REF!,9,FALSE),IF(LEFT(G554,5)="IMPER",VLOOKUP(VALUE(RIGHT(G554,3)),#REF!,9,FALSE),IF(LEFT(G554,5)="LABOR",VLOOKUP(VALUE(RIGHT(G554,6)),#REF!,4,FALSE)))))))))))))))))</f>
        <v>#REF!</v>
      </c>
      <c r="F554" s="31" t="e">
        <f t="shared" si="8"/>
        <v>#REF!</v>
      </c>
      <c r="G554" s="152" t="s">
        <v>397</v>
      </c>
      <c r="H554" s="51"/>
    </row>
    <row r="555" spans="1:8" s="11" customFormat="1">
      <c r="A555" s="85" t="s">
        <v>640</v>
      </c>
      <c r="B555" s="29" t="e">
        <f>IF(LEFT(G555,3)="ARQ",VLOOKUP(VALUE(RIGHT(G555,3)),#REF!,4,FALSE),IF(LEFT(G555,3)="SCI",VLOOKUP(VALUE(RIGHT(G555,3)),#REF!,4,FALSE),IF(LEFT(G555,3)="SCE",VLOOKUP(VALUE(RIGHT(G555,3)),#REF!,4,FALSE),IF(LEFT(G555,3)="EST",VLOOKUP(VALUE(RIGHT(G555,3)),#REF!,4,FALSE),IF(LEFT(G555,3)="HID",VLOOKUP(VALUE(RIGHT(G555,3)),#REF!,4,FALSE),IF(LEFT(G555,3)="INC",VLOOKUP(VALUE(RIGHT(G555,3)),#REF!,4,FALSE),IF(LEFT(G555,3)="ELE",VLOOKUP(VALUE(RIGHT(G555,3)),#REF!,4,FALSE),IF(LEFT(G555,3)="CAB",VLOOKUP(VALUE(RIGHT(G555,3)),'ADM-COMP'!B:J,4,FALSE),IF(LEFT(G555,3)="SEG",VLOOKUP(VALUE(RIGHT(G555,3)),#REF!,4,FALSE),IF(LEFT(G555,3)="CLI",VLOOKUP(VALUE(RIGHT(G555,3)),#REF!,4,FALSE),IF(LEFT(G555,4)="IMPL",VLOOKUP(VALUE(RIGHT(G555,3)),#REF!,4,FALSE),IF(LEFT(G555,4)="SPDA",VLOOKUP(VALUE(RIGHT(G555,3)),'SPDA-COMP'!B:J,4,FALSE),IF(LEFT(G555,4)="SDAI",VLOOKUP(VALUE(RIGHT(G555,3)),#REF!,4,FALSE),IF(LEFT(G555,5)="IMPER",VLOOKUP(VALUE(RIGHT(G555,3)),#REF!,4,FALSE),IF(LEFT(G555,5)="LABOR",VLOOKUP(VALUE(RIGHT(G555,6)),#REF!,5,FALSE))))))))))))))))</f>
        <v>#N/A</v>
      </c>
      <c r="C555" s="30" t="e">
        <f>IF(LEFT(G555,3)="ARQ",VLOOKUP(VALUE(RIGHT(G555,3)),#REF!,5,FALSE),IF(LEFT(G555,3)="SCI",VLOOKUP(VALUE(RIGHT(G555,3)),#REF!,5,FALSE),IF(LEFT(G555,3)="SCE",VLOOKUP(VALUE(RIGHT(G555,3)),#REF!,5,FALSE),IF(LEFT(G555,3)="EST",VLOOKUP(VALUE(RIGHT(G555,3)),#REF!,5,FALSE),IF(LEFT(G555,3)="HID",VLOOKUP(VALUE(RIGHT(G555,3)),#REF!,5,FALSE),IF(LEFT(G555,3)="INC",VLOOKUP(VALUE(RIGHT(G555,3)),#REF!,5,FALSE),IF(LEFT(G555,3)="ELE",VLOOKUP(VALUE(RIGHT(G555,3)),#REF!,5,FALSE),IF(LEFT(G555,3)="CAB",VLOOKUP(VALUE(RIGHT(G555,3)),'ADM-COMP'!B:J,5,FALSE),IF(LEFT(G555,3)="SEG",VLOOKUP(VALUE(RIGHT(G555,3)),#REF!,5,FALSE),IF(LEFT(G555,3)="CLI",VLOOKUP(VALUE(RIGHT(G555,3)),#REF!,5,FALSE),IF(LEFT(G555,4)="IMPL",VLOOKUP(VALUE(RIGHT(G555,3)),#REF!,5,FALSE),IF(LEFT(G555,4)="SPDA",VLOOKUP(VALUE(RIGHT(G555,3)),'SPDA-COMP'!B:J,5,FALSE),IF(LEFT(G555,4)="SDAI",VLOOKUP(VALUE(RIGHT(G555,3)),#REF!,5,FALSE),IF(LEFT(G555,5)="IMPER",VLOOKUP(VALUE(RIGHT(G555,3)),#REF!,5,FALSE),IF(LEFT(G555,5)="LABOR",VLOOKUP(VALUE(RIGHT(G555,6)),#REF!,6,FALSE))))))))))))))))</f>
        <v>#N/A</v>
      </c>
      <c r="D555" s="74" t="e">
        <f>ROUND(VLOOKUP(A555,#REF!,8,FALSE),2)</f>
        <v>#REF!</v>
      </c>
      <c r="E555" s="74" t="e">
        <f>IF(LEFT(G555,3)="ARQ",VLOOKUP(VALUE(RIGHT(G555,3)),#REF!,9,FALSE),IF(LEFT(G555,3)="SCI",VLOOKUP(VALUE(RIGHT(G555,3)),#REF!,9,FALSE),IF(LEFT(G555,3)="SCE",VLOOKUP(VALUE(RIGHT(G555,3)),#REF!,9,FALSE),IF(LEFT(G555,3)="EST",VLOOKUP(VALUE(RIGHT(G555,3)),#REF!,9,FALSE),IF(LEFT(G555,3)="HID",VLOOKUP(VALUE(RIGHT(G555,3)),#REF!,9,FALSE),IF(LEFT(G555,3)="INC",VLOOKUP(VALUE(RIGHT(G555,3)),#REF!,9,FALSE),IF(LEFT(G555,3)="ELE",VLOOKUP(VALUE(RIGHT(G555,3)),#REF!,9,FALSE),IF(LEFT(G555,3)="CAB",VLOOKUP(VALUE(RIGHT(G555,3)),'ADM-COMP'!B:J,9,FALSE),IF(LEFT(G555,3)="SEG",VLOOKUP(VALUE(RIGHT(G555,3)),#REF!,9,FALSE),IF(LEFT(G555,3)="CLI",VLOOKUP(VALUE(RIGHT(G555,3)),#REF!,9,FALSE),IF(LEFT(G555,4)="IMPL",VLOOKUP(VALUE(RIGHT(G555,3)),#REF!,9,FALSE),IF(LEFT(G555,4)="SPDA",VLOOKUP(VALUE(RIGHT(G555,3)),'SPDA-COMP'!B:J,9,FALSE),IF(LEFT(G555,4)="SDAI",VLOOKUP(VALUE(RIGHT(G555,3)),#REF!,9,FALSE),IF(LEFT(G555,5)="IMPER",VLOOKUP(VALUE(RIGHT(G555,3)),#REF!,9,FALSE),IF(LEFT(G555,5)="LABOR",VLOOKUP(VALUE(RIGHT(G555,6)),#REF!,4,FALSE))))))))))))))))</f>
        <v>#N/A</v>
      </c>
      <c r="F555" s="31" t="e">
        <f t="shared" si="8"/>
        <v>#REF!</v>
      </c>
      <c r="G555" s="84" t="s">
        <v>659</v>
      </c>
      <c r="H555" s="51"/>
    </row>
    <row r="556" spans="1:8" s="11" customFormat="1">
      <c r="A556" s="83" t="s">
        <v>588</v>
      </c>
      <c r="B556" s="29" t="e">
        <f>IF(LEFT(G556,3)="ARQ",VLOOKUP(VALUE(RIGHT(G556,3)),#REF!,4,FALSE),IF(LEFT(G556,3)="SCI",VLOOKUP(VALUE(RIGHT(G556,3)),#REF!,4,FALSE),IF(LEFT(G556,3)="SCE",VLOOKUP(VALUE(RIGHT(G556,3)),#REF!,4,FALSE),IF(LEFT(G556,3)="EST",VLOOKUP(VALUE(RIGHT(G556,3)),#REF!,4,FALSE),IF(LEFT(G556,3)="HID",VLOOKUP(VALUE(RIGHT(G556,3)),#REF!,4,FALSE),IF(LEFT(G556,3)="INC",VLOOKUP(VALUE(RIGHT(G556,3)),#REF!,4,FALSE),IF(LEFT(G556,3)="ELE",VLOOKUP(VALUE(RIGHT(G556,3)),#REF!,4,FALSE),IF(LEFT(G556,3)="CAB",VLOOKUP(VALUE(RIGHT(G556,3)),'ADM-COMP'!B:J,4,FALSE),IF(LEFT(G556,3)="SEG",VLOOKUP(VALUE(RIGHT(G556,3)),#REF!,4,FALSE),IF(LEFT(G556,3)="CLI",VLOOKUP(VALUE(RIGHT(G556,3)),#REF!,4,FALSE),IF(LEFT(G556,4)="IMPL",VLOOKUP(VALUE(RIGHT(G556,3)),#REF!,4,FALSE),IF(LEFT(G556,4)="SPDA",VLOOKUP(VALUE(RIGHT(G556,3)),'SPDA-COMP'!B:J,4,FALSE),IF(LEFT(G556,4)="SDAI",VLOOKUP(VALUE(RIGHT(G556,3)),#REF!,4,FALSE),IF(LEFT(G556,5)="IMPER",VLOOKUP(VALUE(RIGHT(G556,3)),#REF!,4,FALSE),IF(LEFT(G556,5)="LABOR",VLOOKUP(VALUE(RIGHT(G556,6)),#REF!,5,FALSE))))))))))))))))</f>
        <v>#REF!</v>
      </c>
      <c r="C556" s="30" t="e">
        <f>IF(LEFT(G556,3)="ARQ",VLOOKUP(VALUE(RIGHT(G556,3)),#REF!,5,FALSE),IF(LEFT(G556,3)="SCI",VLOOKUP(VALUE(RIGHT(G556,3)),#REF!,5,FALSE),IF(LEFT(G556,3)="SCE",VLOOKUP(VALUE(RIGHT(G556,3)),#REF!,5,FALSE),IF(LEFT(G556,3)="EST",VLOOKUP(VALUE(RIGHT(G556,3)),#REF!,5,FALSE),IF(LEFT(G556,3)="HID",VLOOKUP(VALUE(RIGHT(G556,3)),#REF!,5,FALSE),IF(LEFT(G556,3)="INC",VLOOKUP(VALUE(RIGHT(G556,3)),#REF!,5,FALSE),IF(LEFT(G556,3)="ELE",VLOOKUP(VALUE(RIGHT(G556,3)),#REF!,5,FALSE),IF(LEFT(G556,3)="CAB",VLOOKUP(VALUE(RIGHT(G556,3)),'ADM-COMP'!B:J,5,FALSE),IF(LEFT(G556,3)="SEG",VLOOKUP(VALUE(RIGHT(G556,3)),#REF!,5,FALSE),IF(LEFT(G556,3)="CLI",VLOOKUP(VALUE(RIGHT(G556,3)),#REF!,5,FALSE),IF(LEFT(G556,4)="IMPL",VLOOKUP(VALUE(RIGHT(G556,3)),#REF!,5,FALSE),IF(LEFT(G556,4)="SPDA",VLOOKUP(VALUE(RIGHT(G556,3)),'SPDA-COMP'!B:J,5,FALSE),IF(LEFT(G556,4)="SDAI",VLOOKUP(VALUE(RIGHT(G556,3)),#REF!,5,FALSE),IF(LEFT(G556,5)="IMPER",VLOOKUP(VALUE(RIGHT(G556,3)),#REF!,5,FALSE),IF(LEFT(G556,5)="LABOR",VLOOKUP(VALUE(RIGHT(G556,6)),#REF!,6,FALSE))))))))))))))))</f>
        <v>#REF!</v>
      </c>
      <c r="D556" s="74" t="e">
        <f>ROUND(VLOOKUP(A556,#REF!,8,FALSE),2)</f>
        <v>#REF!</v>
      </c>
      <c r="E556" s="74" t="e">
        <f>IF(LEFT(G556,3)="ARQ",VLOOKUP(VALUE(RIGHT(G556,3)),#REF!,9,FALSE),IF(LEFT(G556,3)="SCI",VLOOKUP(VALUE(RIGHT(G556,3)),#REF!,9,FALSE),IF(LEFT(G556,3)="SCE",VLOOKUP(VALUE(RIGHT(G556,3)),#REF!,9,FALSE),IF(LEFT(G556,3)="EST",VLOOKUP(VALUE(RIGHT(G556,3)),#REF!,9,FALSE),IF(LEFT(G556,3)="HID",VLOOKUP(VALUE(RIGHT(G556,3)),#REF!,9,FALSE),IF(LEFT(G556,3)="INC",VLOOKUP(VALUE(RIGHT(G556,3)),#REF!,9,FALSE),IF(LEFT(G556,3)="ELE",VLOOKUP(VALUE(RIGHT(G556,3)),#REF!,9,FALSE),IF(LEFT(G556,3)="CAB",VLOOKUP(VALUE(RIGHT(G556,3)),'ADM-COMP'!B:J,9,FALSE),IF(LEFT(G556,3)="SEG",VLOOKUP(VALUE(RIGHT(G556,3)),#REF!,9,FALSE),IF(LEFT(G556,3)="CLI",VLOOKUP(VALUE(RIGHT(G556,3)),#REF!,9,FALSE),IF(LEFT(G556,4)="IMPL",VLOOKUP(VALUE(RIGHT(G556,3)),#REF!,9,FALSE),IF(LEFT(G556,4)="SPDA",VLOOKUP(VALUE(RIGHT(G556,3)),'SPDA-COMP'!B:J,9,FALSE),IF(LEFT(G556,4)="SDAI",VLOOKUP(VALUE(RIGHT(G556,3)),#REF!,9,FALSE),IF(LEFT(G556,5)="IMPER",VLOOKUP(VALUE(RIGHT(G556,3)),#REF!,9,FALSE),IF(LEFT(G556,5)="LABOR",VLOOKUP(VALUE(RIGHT(G556,6)),#REF!,4,FALSE))))))))))))))))</f>
        <v>#REF!</v>
      </c>
      <c r="F556" s="31" t="e">
        <f t="shared" si="8"/>
        <v>#REF!</v>
      </c>
      <c r="G556" s="84" t="s">
        <v>597</v>
      </c>
      <c r="H556" s="51"/>
    </row>
    <row r="557" spans="1:8" s="11" customFormat="1">
      <c r="A557" s="100" t="s">
        <v>675</v>
      </c>
      <c r="B557" s="86" t="e">
        <f>IF(LEFT(G557,3)="ARQ",VLOOKUP(VALUE(RIGHT(G557,3)),#REF!,4,FALSE),IF(LEFT(G557,3)="SCI",VLOOKUP(VALUE(RIGHT(G557,3)),#REF!,4,FALSE),IF(LEFT(G557,3)="SCE",VLOOKUP(VALUE(RIGHT(G557,3)),#REF!,4,FALSE),IF(LEFT(G557,3)="EST",VLOOKUP(VALUE(RIGHT(G557,3)),#REF!,4,FALSE),IF(LEFT(G557,3)="HID",VLOOKUP(VALUE(RIGHT(G557,3)),#REF!,4,FALSE),IF(LEFT(G557,3)="INC",VLOOKUP(VALUE(RIGHT(G557,3)),#REF!,4,FALSE),IF(LEFT(G557,3)="ELE",VLOOKUP(VALUE(RIGHT(G557,3)),#REF!,4,FALSE),IF(LEFT(G557,3)="CAB",VLOOKUP(VALUE(RIGHT(G557,3)),'ADM-COMP'!B:J,4,FALSE),IF(LEFT(G557,3)="SEG",VLOOKUP(VALUE(RIGHT(G557,3)),#REF!,4,FALSE),IF(LEFT(G557,3)="CLI",VLOOKUP(VALUE(RIGHT(G557,3)),#REF!,4,FALSE),IF(LEFT(G557,4)="IMPL",VLOOKUP(VALUE(RIGHT(G557,3)),#REF!,4,FALSE),IF(LEFT(G557,4)="SPDA",VLOOKUP(VALUE(RIGHT(G557,3)),'SPDA-COMP'!B:J,4,FALSE),IF(LEFT(G557,4)="SDAI",VLOOKUP(VALUE(RIGHT(G557,3)),#REF!,4,FALSE),IF(LEFT(G557,5)="IMPER",VLOOKUP(VALUE(RIGHT(G557,3)),#REF!,4,FALSE),IF(LEFT(G557,5)="LABOR",VLOOKUP(VALUE(RIGHT(G557,6)),#REF!,5,FALSE))))))))))))))))</f>
        <v>#REF!</v>
      </c>
      <c r="C557" s="30" t="e">
        <f>IF(LEFT(G557,3)="ARQ",VLOOKUP(VALUE(RIGHT(G557,3)),#REF!,5,FALSE),IF(LEFT(G557,3)="SCI",VLOOKUP(VALUE(RIGHT(G557,3)),#REF!,5,FALSE),IF(LEFT(G557,3)="SCE",VLOOKUP(VALUE(RIGHT(G557,3)),#REF!,5,FALSE),IF(LEFT(G557,3)="EST",VLOOKUP(VALUE(RIGHT(G557,3)),#REF!,5,FALSE),IF(LEFT(G557,3)="HID",VLOOKUP(VALUE(RIGHT(G557,3)),#REF!,5,FALSE),IF(LEFT(G557,3)="INC",VLOOKUP(VALUE(RIGHT(G557,3)),#REF!,5,FALSE),IF(LEFT(G557,3)="ELE",VLOOKUP(VALUE(RIGHT(G557,3)),#REF!,5,FALSE),IF(LEFT(G557,3)="CAB",VLOOKUP(VALUE(RIGHT(G557,3)),'ADM-COMP'!B:J,5,FALSE),IF(LEFT(G557,3)="SEG",VLOOKUP(VALUE(RIGHT(G557,3)),#REF!,5,FALSE),IF(LEFT(G557,3)="CLI",VLOOKUP(VALUE(RIGHT(G557,3)),#REF!,5,FALSE),IF(LEFT(G557,4)="IMPL",VLOOKUP(VALUE(RIGHT(G557,3)),#REF!,5,FALSE),IF(LEFT(G557,4)="SPDA",VLOOKUP(VALUE(RIGHT(G557,3)),'SPDA-COMP'!B:J,5,FALSE),IF(LEFT(G557,4)="SDAI",VLOOKUP(VALUE(RIGHT(G557,3)),#REF!,5,FALSE),IF(LEFT(G557,5)="IMPER",VLOOKUP(VALUE(RIGHT(G557,3)),#REF!,5,FALSE),IF(LEFT(G557,5)="LABOR",VLOOKUP(VALUE(RIGHT(G557,6)),#REF!,6,FALSE))))))))))))))))</f>
        <v>#REF!</v>
      </c>
      <c r="D557" s="74" t="e">
        <f>ROUND(VLOOKUP(A557,#REF!,8,FALSE),2)</f>
        <v>#REF!</v>
      </c>
      <c r="E557" s="74" t="e">
        <f>IF(LEFT(G557,3)="ARQ",VLOOKUP(VALUE(RIGHT(G557,3)),#REF!,9,FALSE),IF(LEFT(G557,3)="SCI",VLOOKUP(VALUE(RIGHT(G557,3)),#REF!,9,FALSE),IF(LEFT(G557,3)="SCE",VLOOKUP(VALUE(RIGHT(G557,3)),#REF!,9,FALSE),IF(LEFT(G557,3)="EST",VLOOKUP(VALUE(RIGHT(G557,3)),#REF!,9,FALSE),IF(LEFT(G557,3)="HID",VLOOKUP(VALUE(RIGHT(G557,3)),#REF!,9,FALSE),IF(LEFT(G557,3)="INC",VLOOKUP(VALUE(RIGHT(G557,3)),#REF!,9,FALSE),IF(LEFT(G557,3)="ELE",VLOOKUP(VALUE(RIGHT(G557,3)),#REF!,9,FALSE),IF(LEFT(G557,3)="CAB",VLOOKUP(VALUE(RIGHT(G557,3)),'ADM-COMP'!B:J,9,FALSE),IF(LEFT(G557,3)="SEG",VLOOKUP(VALUE(RIGHT(G557,3)),#REF!,9,FALSE),IF(LEFT(G557,3)="CLI",VLOOKUP(VALUE(RIGHT(G557,3)),#REF!,9,FALSE),IF(LEFT(G557,4)="IMPL",VLOOKUP(VALUE(RIGHT(G557,3)),#REF!,9,FALSE),IF(LEFT(G557,4)="SPDA",VLOOKUP(VALUE(RIGHT(G557,3)),'SPDA-COMP'!B:J,9,FALSE),IF(LEFT(G557,4)="SDAI",VLOOKUP(VALUE(RIGHT(G557,3)),#REF!,9,FALSE),IF(LEFT(G557,5)="IMPER",VLOOKUP(VALUE(RIGHT(G557,3)),#REF!,9,FALSE),IF(LEFT(G557,5)="LABOR",VLOOKUP(VALUE(RIGHT(G557,6)),#REF!,4,FALSE))))))))))))))))</f>
        <v>#REF!</v>
      </c>
      <c r="F557" s="31" t="e">
        <f t="shared" si="8"/>
        <v>#REF!</v>
      </c>
      <c r="G557" s="152" t="s">
        <v>715</v>
      </c>
      <c r="H557" s="51"/>
    </row>
    <row r="558" spans="1:8" s="11" customFormat="1">
      <c r="A558" s="100" t="s">
        <v>676</v>
      </c>
      <c r="B558" s="86" t="e">
        <f>IF(LEFT(G558,3)="ARQ",VLOOKUP(VALUE(RIGHT(G558,3)),#REF!,4,FALSE),IF(LEFT(G558,3)="SCI",VLOOKUP(VALUE(RIGHT(G558,3)),#REF!,4,FALSE),IF(LEFT(G558,3)="SCE",VLOOKUP(VALUE(RIGHT(G558,3)),#REF!,4,FALSE),IF(LEFT(G558,3)="EST",VLOOKUP(VALUE(RIGHT(G558,3)),#REF!,4,FALSE),IF(LEFT(G558,3)="HID",VLOOKUP(VALUE(RIGHT(G558,3)),#REF!,4,FALSE),IF(LEFT(G558,3)="INC",VLOOKUP(VALUE(RIGHT(G558,3)),#REF!,4,FALSE),IF(LEFT(G558,3)="ELE",VLOOKUP(VALUE(RIGHT(G558,3)),#REF!,4,FALSE),IF(LEFT(G558,3)="CAB",VLOOKUP(VALUE(RIGHT(G558,3)),'ADM-COMP'!B:J,4,FALSE),IF(LEFT(G558,3)="SEG",VLOOKUP(VALUE(RIGHT(G558,3)),#REF!,4,FALSE),IF(LEFT(G558,3)="CLI",VLOOKUP(VALUE(RIGHT(G558,3)),#REF!,4,FALSE),IF(LEFT(G558,4)="IMPL",VLOOKUP(VALUE(RIGHT(G558,3)),#REF!,4,FALSE),IF(LEFT(G558,4)="SPDA",VLOOKUP(VALUE(RIGHT(G558,3)),'SPDA-COMP'!B:J,4,FALSE),IF(LEFT(G558,4)="SDAI",VLOOKUP(VALUE(RIGHT(G558,3)),#REF!,4,FALSE),IF(LEFT(G558,5)="IMPER",VLOOKUP(VALUE(RIGHT(G558,3)),#REF!,4,FALSE),IF(LEFT(G558,5)="LABOR",VLOOKUP(VALUE(RIGHT(G558,6)),#REF!,5,FALSE))))))))))))))))</f>
        <v>#REF!</v>
      </c>
      <c r="C558" s="30" t="e">
        <f>IF(LEFT(G558,3)="ARQ",VLOOKUP(VALUE(RIGHT(G558,3)),#REF!,5,FALSE),IF(LEFT(G558,3)="SCI",VLOOKUP(VALUE(RIGHT(G558,3)),#REF!,5,FALSE),IF(LEFT(G558,3)="SCE",VLOOKUP(VALUE(RIGHT(G558,3)),#REF!,5,FALSE),IF(LEFT(G558,3)="EST",VLOOKUP(VALUE(RIGHT(G558,3)),#REF!,5,FALSE),IF(LEFT(G558,3)="HID",VLOOKUP(VALUE(RIGHT(G558,3)),#REF!,5,FALSE),IF(LEFT(G558,3)="INC",VLOOKUP(VALUE(RIGHT(G558,3)),#REF!,5,FALSE),IF(LEFT(G558,3)="ELE",VLOOKUP(VALUE(RIGHT(G558,3)),#REF!,5,FALSE),IF(LEFT(G558,3)="CAB",VLOOKUP(VALUE(RIGHT(G558,3)),'ADM-COMP'!B:J,5,FALSE),IF(LEFT(G558,3)="SEG",VLOOKUP(VALUE(RIGHT(G558,3)),#REF!,5,FALSE),IF(LEFT(G558,3)="CLI",VLOOKUP(VALUE(RIGHT(G558,3)),#REF!,5,FALSE),IF(LEFT(G558,4)="IMPL",VLOOKUP(VALUE(RIGHT(G558,3)),#REF!,5,FALSE),IF(LEFT(G558,4)="SPDA",VLOOKUP(VALUE(RIGHT(G558,3)),'SPDA-COMP'!B:J,5,FALSE),IF(LEFT(G558,4)="SDAI",VLOOKUP(VALUE(RIGHT(G558,3)),#REF!,5,FALSE),IF(LEFT(G558,5)="IMPER",VLOOKUP(VALUE(RIGHT(G558,3)),#REF!,5,FALSE),IF(LEFT(G558,5)="LABOR",VLOOKUP(VALUE(RIGHT(G558,6)),#REF!,6,FALSE))))))))))))))))</f>
        <v>#REF!</v>
      </c>
      <c r="D558" s="74" t="e">
        <f>ROUND(VLOOKUP(A558,#REF!,8,FALSE),2)</f>
        <v>#REF!</v>
      </c>
      <c r="E558" s="74" t="e">
        <f>IF(LEFT(G558,3)="ARQ",VLOOKUP(VALUE(RIGHT(G558,3)),#REF!,9,FALSE),IF(LEFT(G558,3)="SCI",VLOOKUP(VALUE(RIGHT(G558,3)),#REF!,9,FALSE),IF(LEFT(G558,3)="SCE",VLOOKUP(VALUE(RIGHT(G558,3)),#REF!,9,FALSE),IF(LEFT(G558,3)="EST",VLOOKUP(VALUE(RIGHT(G558,3)),#REF!,9,FALSE),IF(LEFT(G558,3)="HID",VLOOKUP(VALUE(RIGHT(G558,3)),#REF!,9,FALSE),IF(LEFT(G558,3)="INC",VLOOKUP(VALUE(RIGHT(G558,3)),#REF!,9,FALSE),IF(LEFT(G558,3)="ELE",VLOOKUP(VALUE(RIGHT(G558,3)),#REF!,9,FALSE),IF(LEFT(G558,3)="CAB",VLOOKUP(VALUE(RIGHT(G558,3)),'ADM-COMP'!B:J,9,FALSE),IF(LEFT(G558,3)="SEG",VLOOKUP(VALUE(RIGHT(G558,3)),#REF!,9,FALSE),IF(LEFT(G558,3)="CLI",VLOOKUP(VALUE(RIGHT(G558,3)),#REF!,9,FALSE),IF(LEFT(G558,4)="IMPL",VLOOKUP(VALUE(RIGHT(G558,3)),#REF!,9,FALSE),IF(LEFT(G558,4)="SPDA",VLOOKUP(VALUE(RIGHT(G558,3)),'SPDA-COMP'!B:J,9,FALSE),IF(LEFT(G558,4)="SDAI",VLOOKUP(VALUE(RIGHT(G558,3)),#REF!,9,FALSE),IF(LEFT(G558,5)="IMPER",VLOOKUP(VALUE(RIGHT(G558,3)),#REF!,9,FALSE),IF(LEFT(G558,5)="LABOR",VLOOKUP(VALUE(RIGHT(G558,6)),#REF!,4,FALSE))))))))))))))))</f>
        <v>#REF!</v>
      </c>
      <c r="F558" s="31" t="e">
        <f t="shared" si="8"/>
        <v>#REF!</v>
      </c>
      <c r="G558" s="152" t="s">
        <v>716</v>
      </c>
      <c r="H558" s="51"/>
    </row>
    <row r="559" spans="1:8" s="11" customFormat="1">
      <c r="A559" s="85" t="s">
        <v>1124</v>
      </c>
      <c r="B559" s="29" t="e">
        <f>IF(LEFT(G559,3)="ARQ",VLOOKUP(VALUE(RIGHT(G559,3)),#REF!,4,FALSE),IF(LEFT(G559,3)="SCI",VLOOKUP(VALUE(RIGHT(G559,3)),#REF!,4,FALSE),IF(LEFT(G559,3)="SCE",VLOOKUP(VALUE(RIGHT(G559,3)),#REF!,4,FALSE),IF(LEFT(G559,3)="EST",VLOOKUP(VALUE(RIGHT(G559,3)),#REF!,4,FALSE),IF(LEFT(G559,3)="HID",VLOOKUP(VALUE(RIGHT(G559,3)),#REF!,4,FALSE),IF(LEFT(G559,3)="INC",VLOOKUP(VALUE(RIGHT(G559,3)),#REF!,4,FALSE),IF(LEFT(G559,3)="ELE",VLOOKUP(VALUE(RIGHT(G559,3)),#REF!,4,FALSE),IF(LEFT(G559,3)="CAB",VLOOKUP(VALUE(RIGHT(G559,3)),'ADM-COMP'!B:J,4,FALSE),IF(LEFT(G559,3)="SEG",VLOOKUP(VALUE(RIGHT(G559,3)),#REF!,4,FALSE),IF(LEFT(G559,3)="CLI",VLOOKUP(VALUE(RIGHT(G559,3)),#REF!,4,FALSE),IF(LEFT(G559,4)="IMPL",VLOOKUP(VALUE(RIGHT(G559,3)),#REF!,4,FALSE),IF(LEFT(G559,4)="SPDA",VLOOKUP(VALUE(RIGHT(G559,3)),'SPDA-COMP'!B:J,4,FALSE),IF(LEFT(G559,4)="SDAI",VLOOKUP(VALUE(RIGHT(G559,3)),#REF!,4,FALSE),IF(LEFT(G559,5)="IMPER",VLOOKUP(VALUE(RIGHT(G559,3)),#REF!,4,FALSE),IF(LEFT(G559,5)="LABOR",VLOOKUP(VALUE(RIGHT(G559,6)),#REF!,5,FALSE))))))))))))))))</f>
        <v>#REF!</v>
      </c>
      <c r="C559" s="30" t="e">
        <f>IF(LEFT(G559,3)="ARQ",VLOOKUP(VALUE(RIGHT(G559,3)),#REF!,5,FALSE),IF(LEFT(G559,3)="SCI",VLOOKUP(VALUE(RIGHT(G559,3)),#REF!,5,FALSE),IF(LEFT(G559,3)="SCE",VLOOKUP(VALUE(RIGHT(G559,3)),#REF!,5,FALSE),IF(LEFT(G559,3)="EST",VLOOKUP(VALUE(RIGHT(G559,3)),#REF!,5,FALSE),IF(LEFT(G559,3)="HID",VLOOKUP(VALUE(RIGHT(G559,3)),#REF!,5,FALSE),IF(LEFT(G559,3)="INC",VLOOKUP(VALUE(RIGHT(G559,3)),#REF!,5,FALSE),IF(LEFT(G559,3)="ELE",VLOOKUP(VALUE(RIGHT(G559,3)),#REF!,5,FALSE),IF(LEFT(G559,3)="CAB",VLOOKUP(VALUE(RIGHT(G559,3)),'ADM-COMP'!B:J,5,FALSE),IF(LEFT(G559,3)="SEG",VLOOKUP(VALUE(RIGHT(G559,3)),#REF!,5,FALSE),IF(LEFT(G559,3)="CLI",VLOOKUP(VALUE(RIGHT(G559,3)),#REF!,5,FALSE),IF(LEFT(G559,4)="IMPL",VLOOKUP(VALUE(RIGHT(G559,3)),#REF!,5,FALSE),IF(LEFT(G559,4)="SPDA",VLOOKUP(VALUE(RIGHT(G559,3)),'SPDA-COMP'!B:J,5,FALSE),IF(LEFT(G559,4)="SDAI",VLOOKUP(VALUE(RIGHT(G559,3)),#REF!,5,FALSE),IF(LEFT(G559,5)="IMPER",VLOOKUP(VALUE(RIGHT(G559,3)),#REF!,5,FALSE),IF(LEFT(G559,5)="LABOR",VLOOKUP(VALUE(RIGHT(G559,6)),#REF!,6,FALSE))))))))))))))))</f>
        <v>#REF!</v>
      </c>
      <c r="D559" s="74" t="e">
        <f>ROUND(VLOOKUP(A559,#REF!,8,FALSE),2)</f>
        <v>#REF!</v>
      </c>
      <c r="E559" s="74" t="e">
        <f>IF(LEFT(G559,3)="ARQ",VLOOKUP(VALUE(RIGHT(G559,3)),#REF!,9,FALSE),IF(LEFT(G559,3)="SCI",VLOOKUP(VALUE(RIGHT(G559,3)),#REF!,9,FALSE),IF(LEFT(G559,3)="SCE",VLOOKUP(VALUE(RIGHT(G559,3)),#REF!,9,FALSE),IF(LEFT(G559,3)="EST",VLOOKUP(VALUE(RIGHT(G559,3)),#REF!,9,FALSE),IF(LEFT(G559,3)="HID",VLOOKUP(VALUE(RIGHT(G559,3)),#REF!,9,FALSE),IF(LEFT(G559,3)="INC",VLOOKUP(VALUE(RIGHT(G559,3)),#REF!,9,FALSE),IF(LEFT(G559,3)="ELE",VLOOKUP(VALUE(RIGHT(G559,3)),#REF!,9,FALSE),IF(LEFT(G559,3)="CAB",VLOOKUP(VALUE(RIGHT(G559,3)),'ADM-COMP'!B:J,9,FALSE),IF(LEFT(G559,3)="SEG",VLOOKUP(VALUE(RIGHT(G559,3)),#REF!,9,FALSE),IF(LEFT(G559,3)="CLI",VLOOKUP(VALUE(RIGHT(G559,3)),#REF!,9,FALSE),IF(LEFT(G559,4)="IMPL",VLOOKUP(VALUE(RIGHT(G559,3)),#REF!,9,FALSE),IF(LEFT(G559,4)="SPDA",VLOOKUP(VALUE(RIGHT(G559,3)),'SPDA-COMP'!B:J,9,FALSE),IF(LEFT(G559,4)="SDAI",VLOOKUP(VALUE(RIGHT(G559,3)),#REF!,9,FALSE),IF(LEFT(G559,5)="IMPER",VLOOKUP(VALUE(RIGHT(G559,3)),#REF!,9,FALSE),IF(LEFT(G559,5)="LABOR",VLOOKUP(VALUE(RIGHT(G559,6)),#REF!,4,FALSE))))))))))))))))</f>
        <v>#REF!</v>
      </c>
      <c r="F559" s="31" t="e">
        <f t="shared" si="8"/>
        <v>#REF!</v>
      </c>
      <c r="G559" s="84" t="s">
        <v>1009</v>
      </c>
      <c r="H559" s="51"/>
    </row>
    <row r="560" spans="1:8" s="11" customFormat="1">
      <c r="A560" s="85" t="s">
        <v>623</v>
      </c>
      <c r="B560" s="29" t="e">
        <f>IF(LEFT(G560,3)="ARQ",VLOOKUP(VALUE(RIGHT(G560,3)),#REF!,4,FALSE),IF(LEFT(G560,3)="SCI",VLOOKUP(VALUE(RIGHT(G560,3)),#REF!,4,FALSE),IF(LEFT(G560,3)="SCE",VLOOKUP(VALUE(RIGHT(G560,3)),#REF!,4,FALSE),IF(LEFT(G560,3)="EST",VLOOKUP(VALUE(RIGHT(G560,3)),#REF!,4,FALSE),IF(LEFT(G560,3)="HID",VLOOKUP(VALUE(RIGHT(G560,3)),#REF!,4,FALSE),IF(LEFT(G560,3)="INC",VLOOKUP(VALUE(RIGHT(G560,3)),#REF!,4,FALSE),IF(LEFT(G560,3)="ELE",VLOOKUP(VALUE(RIGHT(G560,3)),#REF!,4,FALSE),IF(LEFT(G560,3)="CAB",VLOOKUP(VALUE(RIGHT(G560,3)),'ADM-COMP'!B:J,4,FALSE),IF(LEFT(G560,3)="SEG",VLOOKUP(VALUE(RIGHT(G560,3)),#REF!,4,FALSE),IF(LEFT(G560,3)="CLI",VLOOKUP(VALUE(RIGHT(G560,3)),#REF!,4,FALSE),IF(LEFT(G560,4)="IMPL",VLOOKUP(VALUE(RIGHT(G560,3)),#REF!,4,FALSE),IF(LEFT(G560,4)="SPDA",VLOOKUP(VALUE(RIGHT(G560,3)),'SPDA-COMP'!B:J,4,FALSE),IF(LEFT(G560,4)="SDAI",VLOOKUP(VALUE(RIGHT(G560,3)),#REF!,4,FALSE),IF(LEFT(G560,5)="IMPER",VLOOKUP(VALUE(RIGHT(G560,3)),#REF!,4,FALSE),IF(LEFT(G560,5)="LABOR",VLOOKUP(VALUE(RIGHT(G560,6)),#REF!,5,FALSE))))))))))))))))</f>
        <v>#REF!</v>
      </c>
      <c r="C560" s="30" t="e">
        <f>IF(LEFT(G560,3)="ARQ",VLOOKUP(VALUE(RIGHT(G560,3)),#REF!,5,FALSE),IF(LEFT(G560,3)="SCI",VLOOKUP(VALUE(RIGHT(G560,3)),#REF!,5,FALSE),IF(LEFT(G560,3)="SCE",VLOOKUP(VALUE(RIGHT(G560,3)),#REF!,5,FALSE),IF(LEFT(G560,3)="EST",VLOOKUP(VALUE(RIGHT(G560,3)),#REF!,5,FALSE),IF(LEFT(G560,3)="HID",VLOOKUP(VALUE(RIGHT(G560,3)),#REF!,5,FALSE),IF(LEFT(G560,3)="INC",VLOOKUP(VALUE(RIGHT(G560,3)),#REF!,5,FALSE),IF(LEFT(G560,3)="ELE",VLOOKUP(VALUE(RIGHT(G560,3)),#REF!,5,FALSE),IF(LEFT(G560,3)="CAB",VLOOKUP(VALUE(RIGHT(G560,3)),'ADM-COMP'!B:J,5,FALSE),IF(LEFT(G560,3)="SEG",VLOOKUP(VALUE(RIGHT(G560,3)),#REF!,5,FALSE),IF(LEFT(G560,3)="CLI",VLOOKUP(VALUE(RIGHT(G560,3)),#REF!,5,FALSE),IF(LEFT(G560,4)="IMPL",VLOOKUP(VALUE(RIGHT(G560,3)),#REF!,5,FALSE),IF(LEFT(G560,4)="SPDA",VLOOKUP(VALUE(RIGHT(G560,3)),'SPDA-COMP'!B:J,5,FALSE),IF(LEFT(G560,4)="SDAI",VLOOKUP(VALUE(RIGHT(G560,3)),#REF!,5,FALSE),IF(LEFT(G560,5)="IMPER",VLOOKUP(VALUE(RIGHT(G560,3)),#REF!,5,FALSE),IF(LEFT(G560,5)="LABOR",VLOOKUP(VALUE(RIGHT(G560,6)),#REF!,6,FALSE))))))))))))))))</f>
        <v>#REF!</v>
      </c>
      <c r="D560" s="74" t="e">
        <f>ROUND(VLOOKUP(A560,#REF!,8,FALSE),2)</f>
        <v>#REF!</v>
      </c>
      <c r="E560" s="74" t="e">
        <f>IF(LEFT(G560,3)="ARQ",VLOOKUP(VALUE(RIGHT(G560,3)),#REF!,9,FALSE),IF(LEFT(G560,3)="SCI",VLOOKUP(VALUE(RIGHT(G560,3)),#REF!,9,FALSE),IF(LEFT(G560,3)="SCE",VLOOKUP(VALUE(RIGHT(G560,3)),#REF!,9,FALSE),IF(LEFT(G560,3)="EST",VLOOKUP(VALUE(RIGHT(G560,3)),#REF!,9,FALSE),IF(LEFT(G560,3)="HID",VLOOKUP(VALUE(RIGHT(G560,3)),#REF!,9,FALSE),IF(LEFT(G560,3)="INC",VLOOKUP(VALUE(RIGHT(G560,3)),#REF!,9,FALSE),IF(LEFT(G560,3)="ELE",VLOOKUP(VALUE(RIGHT(G560,3)),#REF!,9,FALSE),IF(LEFT(G560,3)="CAB",VLOOKUP(VALUE(RIGHT(G560,3)),'ADM-COMP'!B:J,9,FALSE),IF(LEFT(G560,3)="SEG",VLOOKUP(VALUE(RIGHT(G560,3)),#REF!,9,FALSE),IF(LEFT(G560,3)="CLI",VLOOKUP(VALUE(RIGHT(G560,3)),#REF!,9,FALSE),IF(LEFT(G560,4)="IMPL",VLOOKUP(VALUE(RIGHT(G560,3)),#REF!,9,FALSE),IF(LEFT(G560,4)="SPDA",VLOOKUP(VALUE(RIGHT(G560,3)),'SPDA-COMP'!B:J,9,FALSE),IF(LEFT(G560,4)="SDAI",VLOOKUP(VALUE(RIGHT(G560,3)),#REF!,9,FALSE),IF(LEFT(G560,5)="IMPER",VLOOKUP(VALUE(RIGHT(G560,3)),#REF!,9,FALSE),IF(LEFT(G560,5)="LABOR",VLOOKUP(VALUE(RIGHT(G560,6)),#REF!,4,FALSE))))))))))))))))</f>
        <v>#REF!</v>
      </c>
      <c r="F560" s="31" t="e">
        <f t="shared" si="8"/>
        <v>#REF!</v>
      </c>
      <c r="G560" s="84" t="s">
        <v>575</v>
      </c>
      <c r="H560" s="51"/>
    </row>
    <row r="561" spans="1:8" s="11" customFormat="1">
      <c r="A561" s="100" t="s">
        <v>683</v>
      </c>
      <c r="B561" s="86" t="e">
        <f>IF(LEFT(G561,3)="ARQ",VLOOKUP(VALUE(RIGHT(G561,3)),#REF!,4,FALSE),IF(LEFT(G561,3)="SCI",VLOOKUP(VALUE(RIGHT(G561,3)),#REF!,4,FALSE),IF(LEFT(G561,3)="SCE",VLOOKUP(VALUE(RIGHT(G561,3)),#REF!,4,FALSE),IF(LEFT(G561,3)="EST",VLOOKUP(VALUE(RIGHT(G561,3)),#REF!,4,FALSE),IF(LEFT(G561,3)="HID",VLOOKUP(VALUE(RIGHT(G561,3)),#REF!,4,FALSE),IF(LEFT(G561,3)="INC",VLOOKUP(VALUE(RIGHT(G561,3)),#REF!,4,FALSE),IF(LEFT(G561,3)="ELE",VLOOKUP(VALUE(RIGHT(G561,3)),#REF!,4,FALSE),IF(LEFT(G561,3)="CAB",VLOOKUP(VALUE(RIGHT(G561,3)),'ADM-COMP'!B:J,4,FALSE),IF(LEFT(G561,3)="SEG",VLOOKUP(VALUE(RIGHT(G561,3)),#REF!,4,FALSE),IF(LEFT(G561,3)="CLI",VLOOKUP(VALUE(RIGHT(G561,3)),#REF!,4,FALSE),IF(LEFT(G561,4)="IMPL",VLOOKUP(VALUE(RIGHT(G561,3)),#REF!,4,FALSE),IF(LEFT(G561,4)="SPDA",VLOOKUP(VALUE(RIGHT(G561,3)),'SPDA-COMP'!B:J,4,FALSE),IF(LEFT(G561,4)="SDAI",VLOOKUP(VALUE(RIGHT(G561,3)),#REF!,4,FALSE),IF(LEFT(G561,5)="IMPER",VLOOKUP(VALUE(RIGHT(G561,3)),#REF!,4,FALSE),IF(LEFT(G561,5)="LABOR",VLOOKUP(VALUE(RIGHT(G561,6)),#REF!,5,FALSE))))))))))))))))</f>
        <v>#REF!</v>
      </c>
      <c r="C561" s="30" t="e">
        <f>IF(LEFT(G561,3)="ARQ",VLOOKUP(VALUE(RIGHT(G561,3)),#REF!,5,FALSE),IF(LEFT(G561,3)="SCI",VLOOKUP(VALUE(RIGHT(G561,3)),#REF!,5,FALSE),IF(LEFT(G561,3)="SCE",VLOOKUP(VALUE(RIGHT(G561,3)),#REF!,5,FALSE),IF(LEFT(G561,3)="EST",VLOOKUP(VALUE(RIGHT(G561,3)),#REF!,5,FALSE),IF(LEFT(G561,3)="HID",VLOOKUP(VALUE(RIGHT(G561,3)),#REF!,5,FALSE),IF(LEFT(G561,3)="INC",VLOOKUP(VALUE(RIGHT(G561,3)),#REF!,5,FALSE),IF(LEFT(G561,3)="ELE",VLOOKUP(VALUE(RIGHT(G561,3)),#REF!,5,FALSE),IF(LEFT(G561,3)="CAB",VLOOKUP(VALUE(RIGHT(G561,3)),'ADM-COMP'!B:J,5,FALSE),IF(LEFT(G561,3)="SEG",VLOOKUP(VALUE(RIGHT(G561,3)),#REF!,5,FALSE),IF(LEFT(G561,3)="CLI",VLOOKUP(VALUE(RIGHT(G561,3)),#REF!,5,FALSE),IF(LEFT(G561,4)="IMPL",VLOOKUP(VALUE(RIGHT(G561,3)),#REF!,5,FALSE),IF(LEFT(G561,4)="SPDA",VLOOKUP(VALUE(RIGHT(G561,3)),'SPDA-COMP'!B:J,5,FALSE),IF(LEFT(G561,4)="SDAI",VLOOKUP(VALUE(RIGHT(G561,3)),#REF!,5,FALSE),IF(LEFT(G561,5)="IMPER",VLOOKUP(VALUE(RIGHT(G561,3)),#REF!,5,FALSE),IF(LEFT(G561,5)="LABOR",VLOOKUP(VALUE(RIGHT(G561,6)),#REF!,6,FALSE))))))))))))))))</f>
        <v>#REF!</v>
      </c>
      <c r="D561" s="74" t="e">
        <f>ROUND(VLOOKUP(A561,#REF!,8,FALSE),2)</f>
        <v>#REF!</v>
      </c>
      <c r="E561" s="74" t="e">
        <f>IF(LEFT(G561,3)="ARQ",VLOOKUP(VALUE(RIGHT(G561,3)),#REF!,9,FALSE),IF(LEFT(G561,3)="SCI",VLOOKUP(VALUE(RIGHT(G561,3)),#REF!,9,FALSE),IF(LEFT(G561,3)="SCE",VLOOKUP(VALUE(RIGHT(G561,3)),#REF!,9,FALSE),IF(LEFT(G561,3)="EST",VLOOKUP(VALUE(RIGHT(G561,3)),#REF!,9,FALSE),IF(LEFT(G561,3)="HID",VLOOKUP(VALUE(RIGHT(G561,3)),#REF!,9,FALSE),IF(LEFT(G561,3)="INC",VLOOKUP(VALUE(RIGHT(G561,3)),#REF!,9,FALSE),IF(LEFT(G561,3)="ELE",VLOOKUP(VALUE(RIGHT(G561,3)),#REF!,9,FALSE),IF(LEFT(G561,3)="CAB",VLOOKUP(VALUE(RIGHT(G561,3)),'ADM-COMP'!B:J,9,FALSE),IF(LEFT(G561,3)="SEG",VLOOKUP(VALUE(RIGHT(G561,3)),#REF!,9,FALSE),IF(LEFT(G561,3)="CLI",VLOOKUP(VALUE(RIGHT(G561,3)),#REF!,9,FALSE),IF(LEFT(G561,4)="IMPL",VLOOKUP(VALUE(RIGHT(G561,3)),#REF!,9,FALSE),IF(LEFT(G561,4)="SPDA",VLOOKUP(VALUE(RIGHT(G561,3)),'SPDA-COMP'!B:J,9,FALSE),IF(LEFT(G561,4)="SDAI",VLOOKUP(VALUE(RIGHT(G561,3)),#REF!,9,FALSE),IF(LEFT(G561,5)="IMPER",VLOOKUP(VALUE(RIGHT(G561,3)),#REF!,9,FALSE),IF(LEFT(G561,5)="LABOR",VLOOKUP(VALUE(RIGHT(G561,6)),#REF!,4,FALSE))))))))))))))))</f>
        <v>#REF!</v>
      </c>
      <c r="F561" s="31" t="e">
        <f t="shared" si="8"/>
        <v>#REF!</v>
      </c>
      <c r="G561" s="152" t="s">
        <v>723</v>
      </c>
      <c r="H561" s="51"/>
    </row>
    <row r="562" spans="1:8" s="11" customFormat="1">
      <c r="A562" s="85" t="s">
        <v>642</v>
      </c>
      <c r="B562" s="29" t="e">
        <f>IF(LEFT(G562,3)="ARQ",VLOOKUP(VALUE(RIGHT(G562,3)),#REF!,4,FALSE),IF(LEFT(G562,3)="SCI",VLOOKUP(VALUE(RIGHT(G562,3)),#REF!,4,FALSE),IF(LEFT(G562,3)="SCE",VLOOKUP(VALUE(RIGHT(G562,3)),#REF!,4,FALSE),IF(LEFT(G562,3)="EST",VLOOKUP(VALUE(RIGHT(G562,3)),#REF!,4,FALSE),IF(LEFT(G562,3)="HID",VLOOKUP(VALUE(RIGHT(G562,3)),#REF!,4,FALSE),IF(LEFT(G562,3)="INC",VLOOKUP(VALUE(RIGHT(G562,3)),#REF!,4,FALSE),IF(LEFT(G562,3)="ELE",VLOOKUP(VALUE(RIGHT(G562,3)),#REF!,4,FALSE),IF(LEFT(G562,3)="CAB",VLOOKUP(VALUE(RIGHT(G562,3)),'ADM-COMP'!B:J,4,FALSE),IF(LEFT(G562,3)="SEG",VLOOKUP(VALUE(RIGHT(G562,3)),#REF!,4,FALSE),IF(LEFT(G562,3)="CLI",VLOOKUP(VALUE(RIGHT(G562,3)),#REF!,4,FALSE),IF(LEFT(G562,4)="IMPL",VLOOKUP(VALUE(RIGHT(G562,3)),#REF!,4,FALSE),IF(LEFT(G562,4)="SPDA",VLOOKUP(VALUE(RIGHT(G562,3)),'SPDA-COMP'!B:J,4,FALSE),IF(LEFT(G562,4)="SDAI",VLOOKUP(VALUE(RIGHT(G562,3)),#REF!,4,FALSE),IF(LEFT(G562,5)="IMPER",VLOOKUP(VALUE(RIGHT(G562,3)),#REF!,4,FALSE),IF(LEFT(G562,5)="LABOR",VLOOKUP(VALUE(RIGHT(G562,6)),#REF!,5,FALSE))))))))))))))))</f>
        <v>#N/A</v>
      </c>
      <c r="C562" s="30" t="e">
        <f>IF(LEFT(G562,3)="ARQ",VLOOKUP(VALUE(RIGHT(G562,3)),#REF!,5,FALSE),IF(LEFT(G562,3)="SCI",VLOOKUP(VALUE(RIGHT(G562,3)),#REF!,5,FALSE),IF(LEFT(G562,3)="SCE",VLOOKUP(VALUE(RIGHT(G562,3)),#REF!,5,FALSE),IF(LEFT(G562,3)="EST",VLOOKUP(VALUE(RIGHT(G562,3)),#REF!,5,FALSE),IF(LEFT(G562,3)="HID",VLOOKUP(VALUE(RIGHT(G562,3)),#REF!,5,FALSE),IF(LEFT(G562,3)="INC",VLOOKUP(VALUE(RIGHT(G562,3)),#REF!,5,FALSE),IF(LEFT(G562,3)="ELE",VLOOKUP(VALUE(RIGHT(G562,3)),#REF!,5,FALSE),IF(LEFT(G562,3)="CAB",VLOOKUP(VALUE(RIGHT(G562,3)),'ADM-COMP'!B:J,5,FALSE),IF(LEFT(G562,3)="SEG",VLOOKUP(VALUE(RIGHT(G562,3)),#REF!,5,FALSE),IF(LEFT(G562,3)="CLI",VLOOKUP(VALUE(RIGHT(G562,3)),#REF!,5,FALSE),IF(LEFT(G562,4)="IMPL",VLOOKUP(VALUE(RIGHT(G562,3)),#REF!,5,FALSE),IF(LEFT(G562,4)="SPDA",VLOOKUP(VALUE(RIGHT(G562,3)),'SPDA-COMP'!B:J,5,FALSE),IF(LEFT(G562,4)="SDAI",VLOOKUP(VALUE(RIGHT(G562,3)),#REF!,5,FALSE),IF(LEFT(G562,5)="IMPER",VLOOKUP(VALUE(RIGHT(G562,3)),#REF!,5,FALSE),IF(LEFT(G562,5)="LABOR",VLOOKUP(VALUE(RIGHT(G562,6)),#REF!,6,FALSE))))))))))))))))</f>
        <v>#N/A</v>
      </c>
      <c r="D562" s="74" t="e">
        <f>ROUND(VLOOKUP(A562,#REF!,8,FALSE),2)</f>
        <v>#REF!</v>
      </c>
      <c r="E562" s="74" t="e">
        <f>IF(LEFT(G562,3)="ARQ",VLOOKUP(VALUE(RIGHT(G562,3)),#REF!,9,FALSE),IF(LEFT(G562,3)="SCI",VLOOKUP(VALUE(RIGHT(G562,3)),#REF!,9,FALSE),IF(LEFT(G562,3)="SCE",VLOOKUP(VALUE(RIGHT(G562,3)),#REF!,9,FALSE),IF(LEFT(G562,3)="EST",VLOOKUP(VALUE(RIGHT(G562,3)),#REF!,9,FALSE),IF(LEFT(G562,3)="HID",VLOOKUP(VALUE(RIGHT(G562,3)),#REF!,9,FALSE),IF(LEFT(G562,3)="INC",VLOOKUP(VALUE(RIGHT(G562,3)),#REF!,9,FALSE),IF(LEFT(G562,3)="ELE",VLOOKUP(VALUE(RIGHT(G562,3)),#REF!,9,FALSE),IF(LEFT(G562,3)="CAB",VLOOKUP(VALUE(RIGHT(G562,3)),'ADM-COMP'!B:J,9,FALSE),IF(LEFT(G562,3)="SEG",VLOOKUP(VALUE(RIGHT(G562,3)),#REF!,9,FALSE),IF(LEFT(G562,3)="CLI",VLOOKUP(VALUE(RIGHT(G562,3)),#REF!,9,FALSE),IF(LEFT(G562,4)="IMPL",VLOOKUP(VALUE(RIGHT(G562,3)),#REF!,9,FALSE),IF(LEFT(G562,4)="SPDA",VLOOKUP(VALUE(RIGHT(G562,3)),'SPDA-COMP'!B:J,9,FALSE),IF(LEFT(G562,4)="SDAI",VLOOKUP(VALUE(RIGHT(G562,3)),#REF!,9,FALSE),IF(LEFT(G562,5)="IMPER",VLOOKUP(VALUE(RIGHT(G562,3)),#REF!,9,FALSE),IF(LEFT(G562,5)="LABOR",VLOOKUP(VALUE(RIGHT(G562,6)),#REF!,4,FALSE))))))))))))))))</f>
        <v>#N/A</v>
      </c>
      <c r="F562" s="31" t="e">
        <f t="shared" si="8"/>
        <v>#REF!</v>
      </c>
      <c r="G562" s="84" t="s">
        <v>661</v>
      </c>
      <c r="H562" s="51"/>
    </row>
    <row r="563" spans="1:8" s="11" customFormat="1">
      <c r="A563" s="85" t="s">
        <v>643</v>
      </c>
      <c r="B563" s="29" t="e">
        <f>IF(LEFT(G563,3)="ARQ",VLOOKUP(VALUE(RIGHT(G563,3)),#REF!,4,FALSE),IF(LEFT(G563,3)="SCI",VLOOKUP(VALUE(RIGHT(G563,3)),#REF!,4,FALSE),IF(LEFT(G563,3)="SCE",VLOOKUP(VALUE(RIGHT(G563,3)),#REF!,4,FALSE),IF(LEFT(G563,3)="EST",VLOOKUP(VALUE(RIGHT(G563,3)),#REF!,4,FALSE),IF(LEFT(G563,3)="HID",VLOOKUP(VALUE(RIGHT(G563,3)),#REF!,4,FALSE),IF(LEFT(G563,3)="INC",VLOOKUP(VALUE(RIGHT(G563,3)),#REF!,4,FALSE),IF(LEFT(G563,3)="ELE",VLOOKUP(VALUE(RIGHT(G563,3)),#REF!,4,FALSE),IF(LEFT(G563,3)="CAB",VLOOKUP(VALUE(RIGHT(G563,3)),'ADM-COMP'!B:J,4,FALSE),IF(LEFT(G563,3)="SEG",VLOOKUP(VALUE(RIGHT(G563,3)),#REF!,4,FALSE),IF(LEFT(G563,3)="CLI",VLOOKUP(VALUE(RIGHT(G563,3)),#REF!,4,FALSE),IF(LEFT(G563,4)="IMPL",VLOOKUP(VALUE(RIGHT(G563,3)),#REF!,4,FALSE),IF(LEFT(G563,4)="SPDA",VLOOKUP(VALUE(RIGHT(G563,3)),'SPDA-COMP'!B:J,4,FALSE),IF(LEFT(G563,4)="SDAI",VLOOKUP(VALUE(RIGHT(G563,3)),#REF!,4,FALSE),IF(LEFT(G563,5)="IMPER",VLOOKUP(VALUE(RIGHT(G563,3)),#REF!,4,FALSE),IF(LEFT(G563,5)="LABOR",VLOOKUP(VALUE(RIGHT(G563,6)),#REF!,5,FALSE))))))))))))))))</f>
        <v>#N/A</v>
      </c>
      <c r="C563" s="30" t="e">
        <f>IF(LEFT(G563,3)="ARQ",VLOOKUP(VALUE(RIGHT(G563,3)),#REF!,5,FALSE),IF(LEFT(G563,3)="SCI",VLOOKUP(VALUE(RIGHT(G563,3)),#REF!,5,FALSE),IF(LEFT(G563,3)="SCE",VLOOKUP(VALUE(RIGHT(G563,3)),#REF!,5,FALSE),IF(LEFT(G563,3)="EST",VLOOKUP(VALUE(RIGHT(G563,3)),#REF!,5,FALSE),IF(LEFT(G563,3)="HID",VLOOKUP(VALUE(RIGHT(G563,3)),#REF!,5,FALSE),IF(LEFT(G563,3)="INC",VLOOKUP(VALUE(RIGHT(G563,3)),#REF!,5,FALSE),IF(LEFT(G563,3)="ELE",VLOOKUP(VALUE(RIGHT(G563,3)),#REF!,5,FALSE),IF(LEFT(G563,3)="CAB",VLOOKUP(VALUE(RIGHT(G563,3)),'ADM-COMP'!B:J,5,FALSE),IF(LEFT(G563,3)="SEG",VLOOKUP(VALUE(RIGHT(G563,3)),#REF!,5,FALSE),IF(LEFT(G563,3)="CLI",VLOOKUP(VALUE(RIGHT(G563,3)),#REF!,5,FALSE),IF(LEFT(G563,4)="IMPL",VLOOKUP(VALUE(RIGHT(G563,3)),#REF!,5,FALSE),IF(LEFT(G563,4)="SPDA",VLOOKUP(VALUE(RIGHT(G563,3)),'SPDA-COMP'!B:J,5,FALSE),IF(LEFT(G563,4)="SDAI",VLOOKUP(VALUE(RIGHT(G563,3)),#REF!,5,FALSE),IF(LEFT(G563,5)="IMPER",VLOOKUP(VALUE(RIGHT(G563,3)),#REF!,5,FALSE),IF(LEFT(G563,5)="LABOR",VLOOKUP(VALUE(RIGHT(G563,6)),#REF!,6,FALSE))))))))))))))))</f>
        <v>#N/A</v>
      </c>
      <c r="D563" s="74" t="e">
        <f>ROUND(VLOOKUP(A563,#REF!,8,FALSE),2)</f>
        <v>#REF!</v>
      </c>
      <c r="E563" s="74" t="e">
        <f>IF(LEFT(G563,3)="ARQ",VLOOKUP(VALUE(RIGHT(G563,3)),#REF!,9,FALSE),IF(LEFT(G563,3)="SCI",VLOOKUP(VALUE(RIGHT(G563,3)),#REF!,9,FALSE),IF(LEFT(G563,3)="SCE",VLOOKUP(VALUE(RIGHT(G563,3)),#REF!,9,FALSE),IF(LEFT(G563,3)="EST",VLOOKUP(VALUE(RIGHT(G563,3)),#REF!,9,FALSE),IF(LEFT(G563,3)="HID",VLOOKUP(VALUE(RIGHT(G563,3)),#REF!,9,FALSE),IF(LEFT(G563,3)="INC",VLOOKUP(VALUE(RIGHT(G563,3)),#REF!,9,FALSE),IF(LEFT(G563,3)="ELE",VLOOKUP(VALUE(RIGHT(G563,3)),#REF!,9,FALSE),IF(LEFT(G563,3)="CAB",VLOOKUP(VALUE(RIGHT(G563,3)),'ADM-COMP'!B:J,9,FALSE),IF(LEFT(G563,3)="SEG",VLOOKUP(VALUE(RIGHT(G563,3)),#REF!,9,FALSE),IF(LEFT(G563,3)="CLI",VLOOKUP(VALUE(RIGHT(G563,3)),#REF!,9,FALSE),IF(LEFT(G563,4)="IMPL",VLOOKUP(VALUE(RIGHT(G563,3)),#REF!,9,FALSE),IF(LEFT(G563,4)="SPDA",VLOOKUP(VALUE(RIGHT(G563,3)),'SPDA-COMP'!B:J,9,FALSE),IF(LEFT(G563,4)="SDAI",VLOOKUP(VALUE(RIGHT(G563,3)),#REF!,9,FALSE),IF(LEFT(G563,5)="IMPER",VLOOKUP(VALUE(RIGHT(G563,3)),#REF!,9,FALSE),IF(LEFT(G563,5)="LABOR",VLOOKUP(VALUE(RIGHT(G563,6)),#REF!,4,FALSE))))))))))))))))</f>
        <v>#N/A</v>
      </c>
      <c r="F563" s="31" t="e">
        <f t="shared" si="8"/>
        <v>#REF!</v>
      </c>
      <c r="G563" s="84" t="s">
        <v>662</v>
      </c>
      <c r="H563" s="51"/>
    </row>
    <row r="564" spans="1:8" s="11" customFormat="1">
      <c r="A564" s="85" t="s">
        <v>914</v>
      </c>
      <c r="B564" s="29" t="e">
        <f>IF(LEFT(G564,3)="ARQ",VLOOKUP(VALUE(RIGHT(G564,3)),#REF!,4,FALSE),IF(LEFT(G564,3)="SCI",VLOOKUP(VALUE(RIGHT(G564,3)),#REF!,4,FALSE),IF(LEFT(G564,3)="SCE",VLOOKUP(VALUE(RIGHT(G564,3)),#REF!,4,FALSE),IF(LEFT(G564,3)="EST",VLOOKUP(VALUE(RIGHT(G564,3)),#REF!,4,FALSE),IF(LEFT(G564,3)="HID",VLOOKUP(VALUE(RIGHT(G564,3)),#REF!,4,FALSE),IF(LEFT(G564,3)="INC",VLOOKUP(VALUE(RIGHT(G564,3)),#REF!,4,FALSE),IF(LEFT(G564,3)="ELE",VLOOKUP(VALUE(RIGHT(G564,3)),#REF!,4,FALSE),IF(LEFT(G564,3)="CAB",VLOOKUP(VALUE(RIGHT(G564,3)),'ADM-COMP'!B:J,4,FALSE),IF(LEFT(G564,3)="SEG",VLOOKUP(VALUE(RIGHT(G564,3)),#REF!,4,FALSE),IF(LEFT(G564,3)="CLI",VLOOKUP(VALUE(RIGHT(G564,3)),#REF!,4,FALSE),IF(LEFT(G564,4)="IMPL",VLOOKUP(VALUE(RIGHT(G564,3)),#REF!,4,FALSE),IF(LEFT(G564,4)="SPDA",VLOOKUP(VALUE(RIGHT(G564,3)),'SPDA-COMP'!B:J,4,FALSE),IF(LEFT(G564,4)="SDAI",VLOOKUP(VALUE(RIGHT(G564,3)),#REF!,4,FALSE),IF(LEFT(G564,5)="IMPER",VLOOKUP(VALUE(RIGHT(G564,3)),#REF!,4,FALSE),IF(LEFT(G564,5)="LABOR",VLOOKUP(VALUE(RIGHT(G564,6)),#REF!,5,FALSE))))))))))))))))</f>
        <v>#REF!</v>
      </c>
      <c r="C564" s="30" t="e">
        <f>IF(LEFT(G564,3)="ARQ",VLOOKUP(VALUE(RIGHT(G564,3)),#REF!,5,FALSE),IF(LEFT(G564,3)="SCI",VLOOKUP(VALUE(RIGHT(G564,3)),#REF!,5,FALSE),IF(LEFT(G564,3)="SCE",VLOOKUP(VALUE(RIGHT(G564,3)),#REF!,5,FALSE),IF(LEFT(G564,3)="EST",VLOOKUP(VALUE(RIGHT(G564,3)),#REF!,5,FALSE),IF(LEFT(G564,3)="HID",VLOOKUP(VALUE(RIGHT(G564,3)),#REF!,5,FALSE),IF(LEFT(G564,3)="INC",VLOOKUP(VALUE(RIGHT(G564,3)),#REF!,5,FALSE),IF(LEFT(G564,3)="ELE",VLOOKUP(VALUE(RIGHT(G564,3)),#REF!,5,FALSE),IF(LEFT(G564,3)="CAB",VLOOKUP(VALUE(RIGHT(G564,3)),'ADM-COMP'!B:J,5,FALSE),IF(LEFT(G564,3)="SEG",VLOOKUP(VALUE(RIGHT(G564,3)),#REF!,5,FALSE),IF(LEFT(G564,3)="CLI",VLOOKUP(VALUE(RIGHT(G564,3)),#REF!,5,FALSE),IF(LEFT(G564,4)="IMPL",VLOOKUP(VALUE(RIGHT(G564,3)),#REF!,5,FALSE),IF(LEFT(G564,4)="SPDA",VLOOKUP(VALUE(RIGHT(G564,3)),'SPDA-COMP'!B:J,5,FALSE),IF(LEFT(G564,4)="SDAI",VLOOKUP(VALUE(RIGHT(G564,3)),#REF!,5,FALSE),IF(LEFT(G564,5)="IMPER",VLOOKUP(VALUE(RIGHT(G564,3)),#REF!,5,FALSE),IF(LEFT(G564,5)="LABOR",VLOOKUP(VALUE(RIGHT(G564,6)),#REF!,6,FALSE))))))))))))))))</f>
        <v>#REF!</v>
      </c>
      <c r="D564" s="74" t="e">
        <f>ROUND(VLOOKUP(A564,#REF!,8,FALSE),2)</f>
        <v>#REF!</v>
      </c>
      <c r="E564" s="74" t="e">
        <f>IF(LEFT(G564,3)="ARQ",VLOOKUP(VALUE(RIGHT(G564,3)),#REF!,9,FALSE),IF(LEFT(G564,3)="SCI",VLOOKUP(VALUE(RIGHT(G564,3)),#REF!,9,FALSE),IF(LEFT(G564,3)="SCE",VLOOKUP(VALUE(RIGHT(G564,3)),#REF!,9,FALSE),IF(LEFT(G564,3)="EST",VLOOKUP(VALUE(RIGHT(G564,3)),#REF!,9,FALSE),IF(LEFT(G564,3)="HID",VLOOKUP(VALUE(RIGHT(G564,3)),#REF!,9,FALSE),IF(LEFT(G564,3)="INC",VLOOKUP(VALUE(RIGHT(G564,3)),#REF!,9,FALSE),IF(LEFT(G564,3)="ELE",VLOOKUP(VALUE(RIGHT(G564,3)),#REF!,9,FALSE),IF(LEFT(G564,3)="CAB",VLOOKUP(VALUE(RIGHT(G564,3)),'ADM-COMP'!B:J,9,FALSE),IF(LEFT(G564,3)="SEG",VLOOKUP(VALUE(RIGHT(G564,3)),#REF!,9,FALSE),IF(LEFT(G564,3)="CLI",VLOOKUP(VALUE(RIGHT(G564,3)),#REF!,9,FALSE),IF(LEFT(G564,4)="IMPL",VLOOKUP(VALUE(RIGHT(G564,3)),#REF!,9,FALSE),IF(LEFT(G564,4)="SPDA",VLOOKUP(VALUE(RIGHT(G564,3)),'SPDA-COMP'!B:J,9,FALSE),IF(LEFT(G564,4)="SDAI",VLOOKUP(VALUE(RIGHT(G564,3)),#REF!,9,FALSE),IF(LEFT(G564,5)="IMPER",VLOOKUP(VALUE(RIGHT(G564,3)),#REF!,9,FALSE),IF(LEFT(G564,5)="LABOR",VLOOKUP(VALUE(RIGHT(G564,6)),#REF!,4,FALSE))))))))))))))))</f>
        <v>#REF!</v>
      </c>
      <c r="F564" s="31" t="e">
        <f t="shared" si="8"/>
        <v>#REF!</v>
      </c>
      <c r="G564" s="84" t="s">
        <v>982</v>
      </c>
      <c r="H564" s="51"/>
    </row>
    <row r="565" spans="1:8" s="11" customFormat="1">
      <c r="A565" s="85" t="s">
        <v>922</v>
      </c>
      <c r="B565" s="29" t="e">
        <f>IF(LEFT(G565,3)="ARQ",VLOOKUP(VALUE(RIGHT(G565,3)),#REF!,4,FALSE),IF(LEFT(G565,3)="SCI",VLOOKUP(VALUE(RIGHT(G565,3)),#REF!,4,FALSE),IF(LEFT(G565,3)="SCE",VLOOKUP(VALUE(RIGHT(G565,3)),#REF!,4,FALSE),IF(LEFT(G565,3)="EST",VLOOKUP(VALUE(RIGHT(G565,3)),#REF!,4,FALSE),IF(LEFT(G565,3)="HID",VLOOKUP(VALUE(RIGHT(G565,3)),#REF!,4,FALSE),IF(LEFT(G565,3)="INC",VLOOKUP(VALUE(RIGHT(G565,3)),#REF!,4,FALSE),IF(LEFT(G565,3)="ELE",VLOOKUP(VALUE(RIGHT(G565,3)),#REF!,4,FALSE),IF(LEFT(G565,3)="CAB",VLOOKUP(VALUE(RIGHT(G565,3)),'ADM-COMP'!B:J,4,FALSE),IF(LEFT(G565,3)="SEG",VLOOKUP(VALUE(RIGHT(G565,3)),#REF!,4,FALSE),IF(LEFT(G565,3)="CLI",VLOOKUP(VALUE(RIGHT(G565,3)),#REF!,4,FALSE),IF(LEFT(G565,4)="IMPL",VLOOKUP(VALUE(RIGHT(G565,3)),#REF!,4,FALSE),IF(LEFT(G565,4)="SPDA",VLOOKUP(VALUE(RIGHT(G565,3)),'SPDA-COMP'!B:J,4,FALSE),IF(LEFT(G565,4)="SDAI",VLOOKUP(VALUE(RIGHT(G565,3)),#REF!,4,FALSE),IF(LEFT(G565,5)="IMPER",VLOOKUP(VALUE(RIGHT(G565,3)),#REF!,4,FALSE),IF(LEFT(G565,5)="LABOR",VLOOKUP(VALUE(RIGHT(G565,6)),#REF!,5,FALSE))))))))))))))))</f>
        <v>#REF!</v>
      </c>
      <c r="C565" s="30" t="e">
        <f>IF(LEFT(G565,3)="ARQ",VLOOKUP(VALUE(RIGHT(G565,3)),#REF!,5,FALSE),IF(LEFT(G565,3)="SCI",VLOOKUP(VALUE(RIGHT(G565,3)),#REF!,5,FALSE),IF(LEFT(G565,3)="SCE",VLOOKUP(VALUE(RIGHT(G565,3)),#REF!,5,FALSE),IF(LEFT(G565,3)="EST",VLOOKUP(VALUE(RIGHT(G565,3)),#REF!,5,FALSE),IF(LEFT(G565,3)="HID",VLOOKUP(VALUE(RIGHT(G565,3)),#REF!,5,FALSE),IF(LEFT(G565,3)="INC",VLOOKUP(VALUE(RIGHT(G565,3)),#REF!,5,FALSE),IF(LEFT(G565,3)="ELE",VLOOKUP(VALUE(RIGHT(G565,3)),#REF!,5,FALSE),IF(LEFT(G565,3)="CAB",VLOOKUP(VALUE(RIGHT(G565,3)),'ADM-COMP'!B:J,5,FALSE),IF(LEFT(G565,3)="SEG",VLOOKUP(VALUE(RIGHT(G565,3)),#REF!,5,FALSE),IF(LEFT(G565,3)="CLI",VLOOKUP(VALUE(RIGHT(G565,3)),#REF!,5,FALSE),IF(LEFT(G565,4)="IMPL",VLOOKUP(VALUE(RIGHT(G565,3)),#REF!,5,FALSE),IF(LEFT(G565,4)="SPDA",VLOOKUP(VALUE(RIGHT(G565,3)),'SPDA-COMP'!B:J,5,FALSE),IF(LEFT(G565,4)="SDAI",VLOOKUP(VALUE(RIGHT(G565,3)),#REF!,5,FALSE),IF(LEFT(G565,5)="IMPER",VLOOKUP(VALUE(RIGHT(G565,3)),#REF!,5,FALSE),IF(LEFT(G565,5)="LABOR",VLOOKUP(VALUE(RIGHT(G565,6)),#REF!,6,FALSE))))))))))))))))</f>
        <v>#REF!</v>
      </c>
      <c r="D565" s="74" t="e">
        <f>ROUND(VLOOKUP(A565,#REF!,8,FALSE),2)</f>
        <v>#REF!</v>
      </c>
      <c r="E565" s="74" t="e">
        <f>IF(LEFT(G565,3)="ARQ",VLOOKUP(VALUE(RIGHT(G565,3)),#REF!,9,FALSE),IF(LEFT(G565,3)="SCI",VLOOKUP(VALUE(RIGHT(G565,3)),#REF!,9,FALSE),IF(LEFT(G565,3)="SCE",VLOOKUP(VALUE(RIGHT(G565,3)),#REF!,9,FALSE),IF(LEFT(G565,3)="EST",VLOOKUP(VALUE(RIGHT(G565,3)),#REF!,9,FALSE),IF(LEFT(G565,3)="HID",VLOOKUP(VALUE(RIGHT(G565,3)),#REF!,9,FALSE),IF(LEFT(G565,3)="INC",VLOOKUP(VALUE(RIGHT(G565,3)),#REF!,9,FALSE),IF(LEFT(G565,3)="ELE",VLOOKUP(VALUE(RIGHT(G565,3)),#REF!,9,FALSE),IF(LEFT(G565,3)="CAB",VLOOKUP(VALUE(RIGHT(G565,3)),'ADM-COMP'!B:J,9,FALSE),IF(LEFT(G565,3)="SEG",VLOOKUP(VALUE(RIGHT(G565,3)),#REF!,9,FALSE),IF(LEFT(G565,3)="CLI",VLOOKUP(VALUE(RIGHT(G565,3)),#REF!,9,FALSE),IF(LEFT(G565,4)="IMPL",VLOOKUP(VALUE(RIGHT(G565,3)),#REF!,9,FALSE),IF(LEFT(G565,4)="SPDA",VLOOKUP(VALUE(RIGHT(G565,3)),'SPDA-COMP'!B:J,9,FALSE),IF(LEFT(G565,4)="SDAI",VLOOKUP(VALUE(RIGHT(G565,3)),#REF!,9,FALSE),IF(LEFT(G565,5)="IMPER",VLOOKUP(VALUE(RIGHT(G565,3)),#REF!,9,FALSE),IF(LEFT(G565,5)="LABOR",VLOOKUP(VALUE(RIGHT(G565,6)),#REF!,4,FALSE))))))))))))))))</f>
        <v>#REF!</v>
      </c>
      <c r="F565" s="31" t="e">
        <f t="shared" si="8"/>
        <v>#REF!</v>
      </c>
      <c r="G565" s="84" t="s">
        <v>990</v>
      </c>
      <c r="H565" s="51"/>
    </row>
    <row r="566" spans="1:8" s="11" customFormat="1">
      <c r="A566" s="85" t="s">
        <v>924</v>
      </c>
      <c r="B566" s="29" t="e">
        <f>IF(LEFT(G566,3)="ARQ",VLOOKUP(VALUE(RIGHT(G566,3)),#REF!,4,FALSE),IF(LEFT(G566,3)="SCI",VLOOKUP(VALUE(RIGHT(G566,3)),#REF!,4,FALSE),IF(LEFT(G566,3)="SCE",VLOOKUP(VALUE(RIGHT(G566,3)),#REF!,4,FALSE),IF(LEFT(G566,3)="EST",VLOOKUP(VALUE(RIGHT(G566,3)),#REF!,4,FALSE),IF(LEFT(G566,3)="HID",VLOOKUP(VALUE(RIGHT(G566,3)),#REF!,4,FALSE),IF(LEFT(G566,3)="INC",VLOOKUP(VALUE(RIGHT(G566,3)),#REF!,4,FALSE),IF(LEFT(G566,3)="ELE",VLOOKUP(VALUE(RIGHT(G566,3)),#REF!,4,FALSE),IF(LEFT(G566,3)="CAB",VLOOKUP(VALUE(RIGHT(G566,3)),'ADM-COMP'!B:J,4,FALSE),IF(LEFT(G566,3)="SEG",VLOOKUP(VALUE(RIGHT(G566,3)),#REF!,4,FALSE),IF(LEFT(G566,3)="CLI",VLOOKUP(VALUE(RIGHT(G566,3)),#REF!,4,FALSE),IF(LEFT(G566,4)="IMPL",VLOOKUP(VALUE(RIGHT(G566,3)),#REF!,4,FALSE),IF(LEFT(G566,4)="SPDA",VLOOKUP(VALUE(RIGHT(G566,3)),'SPDA-COMP'!B:J,4,FALSE),IF(LEFT(G566,4)="SDAI",VLOOKUP(VALUE(RIGHT(G566,3)),#REF!,4,FALSE),IF(LEFT(G566,5)="IMPER",VLOOKUP(VALUE(RIGHT(G566,3)),#REF!,4,FALSE),IF(LEFT(G566,5)="LABOR",VLOOKUP(VALUE(RIGHT(G566,6)),#REF!,5,FALSE))))))))))))))))</f>
        <v>#REF!</v>
      </c>
      <c r="C566" s="30" t="e">
        <f>IF(LEFT(G566,3)="ARQ",VLOOKUP(VALUE(RIGHT(G566,3)),#REF!,5,FALSE),IF(LEFT(G566,3)="SCI",VLOOKUP(VALUE(RIGHT(G566,3)),#REF!,5,FALSE),IF(LEFT(G566,3)="SCE",VLOOKUP(VALUE(RIGHT(G566,3)),#REF!,5,FALSE),IF(LEFT(G566,3)="EST",VLOOKUP(VALUE(RIGHT(G566,3)),#REF!,5,FALSE),IF(LEFT(G566,3)="HID",VLOOKUP(VALUE(RIGHT(G566,3)),#REF!,5,FALSE),IF(LEFT(G566,3)="INC",VLOOKUP(VALUE(RIGHT(G566,3)),#REF!,5,FALSE),IF(LEFT(G566,3)="ELE",VLOOKUP(VALUE(RIGHT(G566,3)),#REF!,5,FALSE),IF(LEFT(G566,3)="CAB",VLOOKUP(VALUE(RIGHT(G566,3)),'ADM-COMP'!B:J,5,FALSE),IF(LEFT(G566,3)="SEG",VLOOKUP(VALUE(RIGHT(G566,3)),#REF!,5,FALSE),IF(LEFT(G566,3)="CLI",VLOOKUP(VALUE(RIGHT(G566,3)),#REF!,5,FALSE),IF(LEFT(G566,4)="IMPL",VLOOKUP(VALUE(RIGHT(G566,3)),#REF!,5,FALSE),IF(LEFT(G566,4)="SPDA",VLOOKUP(VALUE(RIGHT(G566,3)),'SPDA-COMP'!B:J,5,FALSE),IF(LEFT(G566,4)="SDAI",VLOOKUP(VALUE(RIGHT(G566,3)),#REF!,5,FALSE),IF(LEFT(G566,5)="IMPER",VLOOKUP(VALUE(RIGHT(G566,3)),#REF!,5,FALSE),IF(LEFT(G566,5)="LABOR",VLOOKUP(VALUE(RIGHT(G566,6)),#REF!,6,FALSE))))))))))))))))</f>
        <v>#REF!</v>
      </c>
      <c r="D566" s="74" t="e">
        <f>ROUND(VLOOKUP(A566,#REF!,8,FALSE),2)</f>
        <v>#REF!</v>
      </c>
      <c r="E566" s="74" t="e">
        <f>IF(LEFT(G566,3)="ARQ",VLOOKUP(VALUE(RIGHT(G566,3)),#REF!,9,FALSE),IF(LEFT(G566,3)="SCI",VLOOKUP(VALUE(RIGHT(G566,3)),#REF!,9,FALSE),IF(LEFT(G566,3)="SCE",VLOOKUP(VALUE(RIGHT(G566,3)),#REF!,9,FALSE),IF(LEFT(G566,3)="EST",VLOOKUP(VALUE(RIGHT(G566,3)),#REF!,9,FALSE),IF(LEFT(G566,3)="HID",VLOOKUP(VALUE(RIGHT(G566,3)),#REF!,9,FALSE),IF(LEFT(G566,3)="INC",VLOOKUP(VALUE(RIGHT(G566,3)),#REF!,9,FALSE),IF(LEFT(G566,3)="ELE",VLOOKUP(VALUE(RIGHT(G566,3)),#REF!,9,FALSE),IF(LEFT(G566,3)="CAB",VLOOKUP(VALUE(RIGHT(G566,3)),'ADM-COMP'!B:J,9,FALSE),IF(LEFT(G566,3)="SEG",VLOOKUP(VALUE(RIGHT(G566,3)),#REF!,9,FALSE),IF(LEFT(G566,3)="CLI",VLOOKUP(VALUE(RIGHT(G566,3)),#REF!,9,FALSE),IF(LEFT(G566,4)="IMPL",VLOOKUP(VALUE(RIGHT(G566,3)),#REF!,9,FALSE),IF(LEFT(G566,4)="SPDA",VLOOKUP(VALUE(RIGHT(G566,3)),'SPDA-COMP'!B:J,9,FALSE),IF(LEFT(G566,4)="SDAI",VLOOKUP(VALUE(RIGHT(G566,3)),#REF!,9,FALSE),IF(LEFT(G566,5)="IMPER",VLOOKUP(VALUE(RIGHT(G566,3)),#REF!,9,FALSE),IF(LEFT(G566,5)="LABOR",VLOOKUP(VALUE(RIGHT(G566,6)),#REF!,4,FALSE))))))))))))))))</f>
        <v>#REF!</v>
      </c>
      <c r="F566" s="31" t="e">
        <f t="shared" si="8"/>
        <v>#REF!</v>
      </c>
      <c r="G566" s="84" t="s">
        <v>992</v>
      </c>
      <c r="H566" s="51"/>
    </row>
    <row r="567" spans="1:8" s="11" customFormat="1">
      <c r="A567" s="37" t="s">
        <v>479</v>
      </c>
      <c r="B567" s="29" t="e">
        <f>IF(LEFT(G567,3)="ARQ",VLOOKUP(VALUE(RIGHT(G567,3)),#REF!,4,FALSE),IF(LEFT(G567,3)="SCI",VLOOKUP(VALUE(RIGHT(G567,3)),#REF!,4,FALSE),IF(LEFT(G567,3)="SCE",VLOOKUP(VALUE(RIGHT(G567,3)),#REF!,4,FALSE),IF(LEFT(G567,3)="EST",VLOOKUP(VALUE(RIGHT(G567,3)),#REF!,4,FALSE),IF(LEFT(G567,3)="HID",VLOOKUP(VALUE(RIGHT(G567,3)),#REF!,4,FALSE),IF(LEFT(G567,3)="INC",VLOOKUP(VALUE(RIGHT(G567,3)),#REF!,4,FALSE),IF(LEFT(G567,3)="ELE",VLOOKUP(VALUE(RIGHT(G567,3)),#REF!,4,FALSE),IF(LEFT(G567,3)="CAB",VLOOKUP(VALUE(RIGHT(G567,3)),'ADM-COMP'!B:J,4,FALSE),IF(LEFT(G567,3)="SEG",VLOOKUP(VALUE(RIGHT(G567,3)),#REF!,4,FALSE),IF(LEFT(G567,3)="CLI",VLOOKUP(VALUE(RIGHT(G567,3)),#REF!,4,FALSE),IF(LEFT(G567,4)="IMPL",VLOOKUP(VALUE(RIGHT(G567,3)),#REF!,4,FALSE),IF(LEFT(G567,4)="SPDA",VLOOKUP(VALUE(RIGHT(G567,3)),'SPDA-COMP'!B:J,4,FALSE),IF(LEFT(G567,4)="SDAI",VLOOKUP(VALUE(RIGHT(G567,3)),#REF!,4,FALSE),IF(LEFT(G567,5)="IMPER",VLOOKUP(VALUE(RIGHT(G567,3)),#REF!,4,FALSE),IF(LEFT(G567,5)="LABOR",VLOOKUP(VALUE(RIGHT(G567,6)),#REF!,5,FALSE))))))))))))))))</f>
        <v>#REF!</v>
      </c>
      <c r="C567" s="30" t="e">
        <f>IF(LEFT(G567,3)="ARQ",VLOOKUP(VALUE(RIGHT(G567,3)),#REF!,5,FALSE),IF(LEFT(G567,3)="SCI",VLOOKUP(VALUE(RIGHT(G567,3)),#REF!,5,FALSE),IF(LEFT(G567,3)="SCE",VLOOKUP(VALUE(RIGHT(G567,3)),#REF!,5,FALSE),IF(LEFT(G567,3)="EST",VLOOKUP(VALUE(RIGHT(G567,3)),#REF!,5,FALSE),IF(LEFT(G567,3)="HID",VLOOKUP(VALUE(RIGHT(G567,3)),#REF!,5,FALSE),IF(LEFT(G567,3)="INC",VLOOKUP(VALUE(RIGHT(G567,3)),#REF!,5,FALSE),IF(LEFT(G567,3)="ELE",VLOOKUP(VALUE(RIGHT(G567,3)),#REF!,5,FALSE),IF(LEFT(G567,3)="CAB",VLOOKUP(VALUE(RIGHT(G567,3)),'ADM-COMP'!B:J,5,FALSE),IF(LEFT(G567,3)="SEG",VLOOKUP(VALUE(RIGHT(G567,3)),#REF!,5,FALSE),IF(LEFT(G567,3)="CLI",VLOOKUP(VALUE(RIGHT(G567,3)),#REF!,5,FALSE),IF(LEFT(G567,4)="IMPL",VLOOKUP(VALUE(RIGHT(G567,3)),#REF!,5,FALSE),IF(LEFT(G567,4)="SPDA",VLOOKUP(VALUE(RIGHT(G567,3)),'SPDA-COMP'!B:J,5,FALSE),IF(LEFT(G567,4)="SDAI",VLOOKUP(VALUE(RIGHT(G567,3)),#REF!,5,FALSE),IF(LEFT(G567,5)="IMPER",VLOOKUP(VALUE(RIGHT(G567,3)),#REF!,5,FALSE),IF(LEFT(G567,5)="LABOR",VLOOKUP(VALUE(RIGHT(G567,6)),#REF!,6,FALSE))))))))))))))))</f>
        <v>#REF!</v>
      </c>
      <c r="D567" s="74" t="e">
        <f>ROUND(VLOOKUP(A567,#REF!,8,FALSE),2)</f>
        <v>#REF!</v>
      </c>
      <c r="E567" s="74" t="e">
        <f>IF(LEFT(G567,3)="ARQ",VLOOKUP(VALUE(RIGHT(G567,3)),#REF!,9,FALSE),IF(LEFT(G567,3)="SCI",VLOOKUP(VALUE(RIGHT(G567,3)),#REF!,9,FALSE),IF(LEFT(G567,3)="SCE",VLOOKUP(VALUE(RIGHT(G567,3)),#REF!,9,FALSE),IF(LEFT(G567,3)="EST",VLOOKUP(VALUE(RIGHT(G567,3)),#REF!,9,FALSE),IF(LEFT(G567,3)="HID",VLOOKUP(VALUE(RIGHT(G567,3)),#REF!,9,FALSE),IF(LEFT(G567,3)="INC",VLOOKUP(VALUE(RIGHT(G567,3)),#REF!,9,FALSE),IF(LEFT(G567,3)="ELE",VLOOKUP(VALUE(RIGHT(G567,3)),#REF!,9,FALSE),IF(LEFT(G567,3)="CAB",VLOOKUP(VALUE(RIGHT(G567,3)),'ADM-COMP'!B:J,9,FALSE),IF(LEFT(G567,3)="SEG",VLOOKUP(VALUE(RIGHT(G567,3)),#REF!,9,FALSE),IF(LEFT(G567,3)="CLI",VLOOKUP(VALUE(RIGHT(G567,3)),#REF!,9,FALSE),IF(LEFT(G567,4)="IMPL",VLOOKUP(VALUE(RIGHT(G567,3)),#REF!,9,FALSE),IF(LEFT(G567,4)="SPDA",VLOOKUP(VALUE(RIGHT(G567,3)),'SPDA-COMP'!B:J,9,FALSE),IF(LEFT(G567,4)="SDAI",VLOOKUP(VALUE(RIGHT(G567,3)),#REF!,9,FALSE),IF(LEFT(G567,5)="IMPER",VLOOKUP(VALUE(RIGHT(G567,3)),#REF!,9,FALSE),IF(LEFT(G567,5)="LABOR",VLOOKUP(VALUE(RIGHT(G567,6)),#REF!,4,FALSE))))))))))))))))</f>
        <v>#REF!</v>
      </c>
      <c r="F567" s="31" t="e">
        <f t="shared" si="8"/>
        <v>#REF!</v>
      </c>
      <c r="G567" s="152" t="s">
        <v>1230</v>
      </c>
      <c r="H567" s="51"/>
    </row>
    <row r="568" spans="1:8" s="11" customFormat="1">
      <c r="A568" s="100" t="s">
        <v>745</v>
      </c>
      <c r="B568" s="29" t="e">
        <f>IF(LEFT(G568,3)="ARQ",VLOOKUP(VALUE(RIGHT(G568,3)),#REF!,4,FALSE),IF(LEFT(G568,3)="SCI",VLOOKUP(VALUE(RIGHT(G568,3)),'ADM-COMP'!B:J,4,FALSE),IF(LEFT(G568,3)="SCE",VLOOKUP(VALUE(RIGHT(G568,3)),#REF!,4,FALSE),IF(LEFT(G568,3)="EST",VLOOKUP(VALUE(RIGHT(G568,3)),#REF!,4,FALSE),IF(LEFT(G568,3)="HID",VLOOKUP(VALUE(RIGHT(G568,3)),#REF!,4,FALSE),IF(LEFT(G568,3)="INC",VLOOKUP(VALUE(RIGHT(G568,3)),#REF!,4,FALSE),IF(LEFT(G568,3)="ELE",VLOOKUP(VALUE(RIGHT(G568,3)),#REF!,4,FALSE),IF(LEFT(G568,3)="CAB",VLOOKUP(VALUE(RIGHT(G568,3)),#REF!,4,FALSE),IF(LEFT(G568,3)="SEG",VLOOKUP(VALUE(RIGHT(G568,3)),#REF!,4,FALSE),IF(LEFT(G568,3)="CLI",VLOOKUP(VALUE(RIGHT(G568,3)),#REF!,4,FALSE),IF(LEFT(G568,4)="IMPL",VLOOKUP(VALUE(RIGHT(G568,3)),#REF!,4,FALSE),IF(LEFT(G568,4)="SPDA",VLOOKUP(VALUE(RIGHT(G568,3)),'SPDA-COMP'!B:J,4,FALSE),IF(LEFT(G568,4)="SDAI",VLOOKUP(VALUE(RIGHT(G568,3)),#REF!,4,FALSE),IF(LEFT(G568,5)="CHENF",VLOOKUP(VALUE(RIGHT(G568,3)),#REF!,4,FALSE),IF(LEFT(G568,5)="IMPER",VLOOKUP(VALUE(RIGHT(G568,3)),#REF!,4,FALSE),IF(LEFT(G568,5)="LABOR",VLOOKUP(VALUE(RIGHT(G568,6)),#REF!,5,FALSE)))))))))))))))))</f>
        <v>#REF!</v>
      </c>
      <c r="C568" s="30" t="e">
        <f>IF(LEFT(G568,3)="ARQ",VLOOKUP(VALUE(RIGHT(G568,3)),#REF!,5,FALSE),IF(LEFT(G568,3)="SCI",VLOOKUP(VALUE(RIGHT(G568,3)),'ADM-COMP'!B:J,5,FALSE),IF(LEFT(G568,3)="SCE",VLOOKUP(VALUE(RIGHT(G568,3)),#REF!,5,FALSE),IF(LEFT(G568,3)="EST",VLOOKUP(VALUE(RIGHT(G568,3)),#REF!,5,FALSE),IF(LEFT(G568,3)="HID",VLOOKUP(VALUE(RIGHT(G568,3)),#REF!,5,FALSE),IF(LEFT(G568,3)="INC",VLOOKUP(VALUE(RIGHT(G568,3)),#REF!,5,FALSE),IF(LEFT(G568,3)="ELE",VLOOKUP(VALUE(RIGHT(G568,3)),#REF!,5,FALSE),IF(LEFT(G568,3)="CAB",VLOOKUP(VALUE(RIGHT(G568,3)),#REF!,5,FALSE),IF(LEFT(G568,3)="SEG",VLOOKUP(VALUE(RIGHT(G568,3)),#REF!,5,FALSE),IF(LEFT(G568,3)="CLI",VLOOKUP(VALUE(RIGHT(G568,3)),#REF!,5,FALSE),IF(LEFT(G568,4)="IMPL",VLOOKUP(VALUE(RIGHT(G568,3)),#REF!,5,FALSE),IF(LEFT(G568,4)="SPDA",VLOOKUP(VALUE(RIGHT(G568,3)),'SPDA-COMP'!B:J,5,FALSE),IF(LEFT(G568,4)="SDAI",VLOOKUP(VALUE(RIGHT(G568,3)),#REF!,5,FALSE),IF(LEFT(G568,5)="CHENF",VLOOKUP(VALUE(RIGHT(G568,3)),#REF!,5,FALSE),IF(LEFT(G568,5)="IMPER",VLOOKUP(VALUE(RIGHT(G568,3)),#REF!,5,FALSE),IF(LEFT(G568,5)="LABOR",VLOOKUP(VALUE(RIGHT(G568,6)),#REF!,6,FALSE)))))))))))))))))</f>
        <v>#REF!</v>
      </c>
      <c r="D568" s="74" t="e">
        <f>ROUND(VLOOKUP(A568,#REF!,8,FALSE),2)</f>
        <v>#REF!</v>
      </c>
      <c r="E568" s="74" t="e">
        <f>IF(LEFT(G568,3)="ARQ",VLOOKUP(VALUE(RIGHT(G568,3)),#REF!,9,FALSE),IF(LEFT(G568,3)="SCI",VLOOKUP(VALUE(RIGHT(G568,3)),'ADM-COMP'!B:J,9,FALSE),IF(LEFT(G568,3)="SCE",VLOOKUP(VALUE(RIGHT(G568,3)),#REF!,9,FALSE),IF(LEFT(G568,3)="EST",VLOOKUP(VALUE(RIGHT(G568,3)),#REF!,9,FALSE),IF(LEFT(G568,3)="HID",VLOOKUP(VALUE(RIGHT(G568,3)),#REF!,9,FALSE),IF(LEFT(G568,3)="INC",VLOOKUP(VALUE(RIGHT(G568,3)),#REF!,9,FALSE),IF(LEFT(G568,3)="ELE",VLOOKUP(VALUE(RIGHT(G568,3)),#REF!,9,FALSE),IF(LEFT(G568,3)="CAB",VLOOKUP(VALUE(RIGHT(G568,3)),#REF!,9,FALSE),IF(LEFT(G568,3)="SEG",VLOOKUP(VALUE(RIGHT(G568,3)),#REF!,9,FALSE),IF(LEFT(G568,3)="CLI",VLOOKUP(VALUE(RIGHT(G568,3)),#REF!,9,FALSE),IF(LEFT(G568,4)="IMPL",VLOOKUP(VALUE(RIGHT(G568,3)),#REF!,9,FALSE),IF(LEFT(G568,4)="SPDA",VLOOKUP(VALUE(RIGHT(G568,3)),'SPDA-COMP'!B:J,9,FALSE),IF(LEFT(G568,4)="SDAI",VLOOKUP(VALUE(RIGHT(G568,3)),#REF!,9,FALSE),IF(LEFT(G568,5)="CHENF",VLOOKUP(VALUE(RIGHT(G568,3)),#REF!,9,FALSE),IF(LEFT(G568,5)="IMPER",VLOOKUP(VALUE(RIGHT(G568,3)),#REF!,9,FALSE),IF(LEFT(G568,5)="LABOR",VLOOKUP(VALUE(RIGHT(G568,6)),#REF!,4,FALSE)))))))))))))))))</f>
        <v>#REF!</v>
      </c>
      <c r="F568" s="31" t="e">
        <f t="shared" si="8"/>
        <v>#REF!</v>
      </c>
      <c r="G568" s="152" t="s">
        <v>763</v>
      </c>
      <c r="H568" s="51"/>
    </row>
    <row r="569" spans="1:8" s="11" customFormat="1">
      <c r="A569" s="85" t="s">
        <v>917</v>
      </c>
      <c r="B569" s="29" t="e">
        <f>IF(LEFT(G569,3)="ARQ",VLOOKUP(VALUE(RIGHT(G569,3)),#REF!,4,FALSE),IF(LEFT(G569,3)="SCI",VLOOKUP(VALUE(RIGHT(G569,3)),#REF!,4,FALSE),IF(LEFT(G569,3)="SCE",VLOOKUP(VALUE(RIGHT(G569,3)),#REF!,4,FALSE),IF(LEFT(G569,3)="EST",VLOOKUP(VALUE(RIGHT(G569,3)),#REF!,4,FALSE),IF(LEFT(G569,3)="HID",VLOOKUP(VALUE(RIGHT(G569,3)),#REF!,4,FALSE),IF(LEFT(G569,3)="INC",VLOOKUP(VALUE(RIGHT(G569,3)),#REF!,4,FALSE),IF(LEFT(G569,3)="ELE",VLOOKUP(VALUE(RIGHT(G569,3)),#REF!,4,FALSE),IF(LEFT(G569,3)="CAB",VLOOKUP(VALUE(RIGHT(G569,3)),'ADM-COMP'!B:J,4,FALSE),IF(LEFT(G569,3)="SEG",VLOOKUP(VALUE(RIGHT(G569,3)),#REF!,4,FALSE),IF(LEFT(G569,3)="CLI",VLOOKUP(VALUE(RIGHT(G569,3)),#REF!,4,FALSE),IF(LEFT(G569,4)="IMPL",VLOOKUP(VALUE(RIGHT(G569,3)),#REF!,4,FALSE),IF(LEFT(G569,4)="SPDA",VLOOKUP(VALUE(RIGHT(G569,3)),'SPDA-COMP'!B:J,4,FALSE),IF(LEFT(G569,4)="SDAI",VLOOKUP(VALUE(RIGHT(G569,3)),#REF!,4,FALSE),IF(LEFT(G569,5)="IMPER",VLOOKUP(VALUE(RIGHT(G569,3)),#REF!,4,FALSE),IF(LEFT(G569,5)="LABOR",VLOOKUP(VALUE(RIGHT(G569,6)),#REF!,5,FALSE))))))))))))))))</f>
        <v>#REF!</v>
      </c>
      <c r="C569" s="30" t="e">
        <f>IF(LEFT(G569,3)="ARQ",VLOOKUP(VALUE(RIGHT(G569,3)),#REF!,5,FALSE),IF(LEFT(G569,3)="SCI",VLOOKUP(VALUE(RIGHT(G569,3)),#REF!,5,FALSE),IF(LEFT(G569,3)="SCE",VLOOKUP(VALUE(RIGHT(G569,3)),#REF!,5,FALSE),IF(LEFT(G569,3)="EST",VLOOKUP(VALUE(RIGHT(G569,3)),#REF!,5,FALSE),IF(LEFT(G569,3)="HID",VLOOKUP(VALUE(RIGHT(G569,3)),#REF!,5,FALSE),IF(LEFT(G569,3)="INC",VLOOKUP(VALUE(RIGHT(G569,3)),#REF!,5,FALSE),IF(LEFT(G569,3)="ELE",VLOOKUP(VALUE(RIGHT(G569,3)),#REF!,5,FALSE),IF(LEFT(G569,3)="CAB",VLOOKUP(VALUE(RIGHT(G569,3)),'ADM-COMP'!B:J,5,FALSE),IF(LEFT(G569,3)="SEG",VLOOKUP(VALUE(RIGHT(G569,3)),#REF!,5,FALSE),IF(LEFT(G569,3)="CLI",VLOOKUP(VALUE(RIGHT(G569,3)),#REF!,5,FALSE),IF(LEFT(G569,4)="IMPL",VLOOKUP(VALUE(RIGHT(G569,3)),#REF!,5,FALSE),IF(LEFT(G569,4)="SPDA",VLOOKUP(VALUE(RIGHT(G569,3)),'SPDA-COMP'!B:J,5,FALSE),IF(LEFT(G569,4)="SDAI",VLOOKUP(VALUE(RIGHT(G569,3)),#REF!,5,FALSE),IF(LEFT(G569,5)="IMPER",VLOOKUP(VALUE(RIGHT(G569,3)),#REF!,5,FALSE),IF(LEFT(G569,5)="LABOR",VLOOKUP(VALUE(RIGHT(G569,6)),#REF!,6,FALSE))))))))))))))))</f>
        <v>#REF!</v>
      </c>
      <c r="D569" s="74" t="e">
        <f>ROUND(VLOOKUP(A569,#REF!,8,FALSE),2)</f>
        <v>#REF!</v>
      </c>
      <c r="E569" s="74" t="e">
        <f>IF(LEFT(G569,3)="ARQ",VLOOKUP(VALUE(RIGHT(G569,3)),#REF!,9,FALSE),IF(LEFT(G569,3)="SCI",VLOOKUP(VALUE(RIGHT(G569,3)),#REF!,9,FALSE),IF(LEFT(G569,3)="SCE",VLOOKUP(VALUE(RIGHT(G569,3)),#REF!,9,FALSE),IF(LEFT(G569,3)="EST",VLOOKUP(VALUE(RIGHT(G569,3)),#REF!,9,FALSE),IF(LEFT(G569,3)="HID",VLOOKUP(VALUE(RIGHT(G569,3)),#REF!,9,FALSE),IF(LEFT(G569,3)="INC",VLOOKUP(VALUE(RIGHT(G569,3)),#REF!,9,FALSE),IF(LEFT(G569,3)="ELE",VLOOKUP(VALUE(RIGHT(G569,3)),#REF!,9,FALSE),IF(LEFT(G569,3)="CAB",VLOOKUP(VALUE(RIGHT(G569,3)),'ADM-COMP'!B:J,9,FALSE),IF(LEFT(G569,3)="SEG",VLOOKUP(VALUE(RIGHT(G569,3)),#REF!,9,FALSE),IF(LEFT(G569,3)="CLI",VLOOKUP(VALUE(RIGHT(G569,3)),#REF!,9,FALSE),IF(LEFT(G569,4)="IMPL",VLOOKUP(VALUE(RIGHT(G569,3)),#REF!,9,FALSE),IF(LEFT(G569,4)="SPDA",VLOOKUP(VALUE(RIGHT(G569,3)),'SPDA-COMP'!B:J,9,FALSE),IF(LEFT(G569,4)="SDAI",VLOOKUP(VALUE(RIGHT(G569,3)),#REF!,9,FALSE),IF(LEFT(G569,5)="IMPER",VLOOKUP(VALUE(RIGHT(G569,3)),#REF!,9,FALSE),IF(LEFT(G569,5)="LABOR",VLOOKUP(VALUE(RIGHT(G569,6)),#REF!,4,FALSE))))))))))))))))</f>
        <v>#REF!</v>
      </c>
      <c r="F569" s="31" t="e">
        <f t="shared" si="8"/>
        <v>#REF!</v>
      </c>
      <c r="G569" s="84" t="s">
        <v>985</v>
      </c>
      <c r="H569" s="51"/>
    </row>
    <row r="570" spans="1:8" s="11" customFormat="1">
      <c r="A570" s="83" t="s">
        <v>567</v>
      </c>
      <c r="B570" s="29" t="e">
        <f>IF(LEFT(G570,3)="ARQ",VLOOKUP(VALUE(RIGHT(G570,3)),#REF!,4,FALSE),IF(LEFT(G570,3)="SCI",VLOOKUP(VALUE(RIGHT(G570,3)),#REF!,4,FALSE),IF(LEFT(G570,3)="SCE",VLOOKUP(VALUE(RIGHT(G570,3)),#REF!,4,FALSE),IF(LEFT(G570,3)="EST",VLOOKUP(VALUE(RIGHT(G570,3)),#REF!,4,FALSE),IF(LEFT(G570,3)="HID",VLOOKUP(VALUE(RIGHT(G570,3)),#REF!,4,FALSE),IF(LEFT(G570,3)="INC",VLOOKUP(VALUE(RIGHT(G570,3)),#REF!,4,FALSE),IF(LEFT(G570,3)="ELE",VLOOKUP(VALUE(RIGHT(G570,3)),#REF!,4,FALSE),IF(LEFT(G570,3)="CAB",VLOOKUP(VALUE(RIGHT(G570,3)),'ADM-COMP'!B:J,4,FALSE),IF(LEFT(G570,3)="SEG",VLOOKUP(VALUE(RIGHT(G570,3)),#REF!,4,FALSE),IF(LEFT(G570,3)="CLI",VLOOKUP(VALUE(RIGHT(G570,3)),#REF!,4,FALSE),IF(LEFT(G570,4)="IMPL",VLOOKUP(VALUE(RIGHT(G570,3)),#REF!,4,FALSE),IF(LEFT(G570,4)="SPDA",VLOOKUP(VALUE(RIGHT(G570,3)),'SPDA-COMP'!B:J,4,FALSE),IF(LEFT(G570,4)="SDAI",VLOOKUP(VALUE(RIGHT(G570,3)),#REF!,4,FALSE),IF(LEFT(G570,5)="IMPER",VLOOKUP(VALUE(RIGHT(G570,3)),#REF!,4,FALSE),IF(LEFT(G570,5)="LABOR",VLOOKUP(VALUE(RIGHT(G570,6)),#REF!,5,FALSE))))))))))))))))</f>
        <v>#REF!</v>
      </c>
      <c r="C570" s="30" t="e">
        <f>IF(LEFT(G570,3)="ARQ",VLOOKUP(VALUE(RIGHT(G570,3)),#REF!,5,FALSE),IF(LEFT(G570,3)="SCI",VLOOKUP(VALUE(RIGHT(G570,3)),#REF!,5,FALSE),IF(LEFT(G570,3)="SCE",VLOOKUP(VALUE(RIGHT(G570,3)),#REF!,5,FALSE),IF(LEFT(G570,3)="EST",VLOOKUP(VALUE(RIGHT(G570,3)),#REF!,5,FALSE),IF(LEFT(G570,3)="HID",VLOOKUP(VALUE(RIGHT(G570,3)),#REF!,5,FALSE),IF(LEFT(G570,3)="INC",VLOOKUP(VALUE(RIGHT(G570,3)),#REF!,5,FALSE),IF(LEFT(G570,3)="ELE",VLOOKUP(VALUE(RIGHT(G570,3)),#REF!,5,FALSE),IF(LEFT(G570,3)="CAB",VLOOKUP(VALUE(RIGHT(G570,3)),'ADM-COMP'!B:J,5,FALSE),IF(LEFT(G570,3)="SEG",VLOOKUP(VALUE(RIGHT(G570,3)),#REF!,5,FALSE),IF(LEFT(G570,3)="CLI",VLOOKUP(VALUE(RIGHT(G570,3)),#REF!,5,FALSE),IF(LEFT(G570,4)="IMPL",VLOOKUP(VALUE(RIGHT(G570,3)),#REF!,5,FALSE),IF(LEFT(G570,4)="SPDA",VLOOKUP(VALUE(RIGHT(G570,3)),'SPDA-COMP'!B:J,5,FALSE),IF(LEFT(G570,4)="SDAI",VLOOKUP(VALUE(RIGHT(G570,3)),#REF!,5,FALSE),IF(LEFT(G570,5)="IMPER",VLOOKUP(VALUE(RIGHT(G570,3)),#REF!,5,FALSE),IF(LEFT(G570,5)="LABOR",VLOOKUP(VALUE(RIGHT(G570,6)),#REF!,6,FALSE))))))))))))))))</f>
        <v>#REF!</v>
      </c>
      <c r="D570" s="74" t="e">
        <f>ROUND(VLOOKUP(A570,#REF!,8,FALSE),2)</f>
        <v>#REF!</v>
      </c>
      <c r="E570" s="74" t="e">
        <f>IF(LEFT(G570,3)="ARQ",VLOOKUP(VALUE(RIGHT(G570,3)),#REF!,9,FALSE),IF(LEFT(G570,3)="SCI",VLOOKUP(VALUE(RIGHT(G570,3)),#REF!,9,FALSE),IF(LEFT(G570,3)="SCE",VLOOKUP(VALUE(RIGHT(G570,3)),#REF!,9,FALSE),IF(LEFT(G570,3)="EST",VLOOKUP(VALUE(RIGHT(G570,3)),#REF!,9,FALSE),IF(LEFT(G570,3)="HID",VLOOKUP(VALUE(RIGHT(G570,3)),#REF!,9,FALSE),IF(LEFT(G570,3)="INC",VLOOKUP(VALUE(RIGHT(G570,3)),#REF!,9,FALSE),IF(LEFT(G570,3)="ELE",VLOOKUP(VALUE(RIGHT(G570,3)),#REF!,9,FALSE),IF(LEFT(G570,3)="CAB",VLOOKUP(VALUE(RIGHT(G570,3)),'ADM-COMP'!B:J,9,FALSE),IF(LEFT(G570,3)="SEG",VLOOKUP(VALUE(RIGHT(G570,3)),#REF!,9,FALSE),IF(LEFT(G570,3)="CLI",VLOOKUP(VALUE(RIGHT(G570,3)),#REF!,9,FALSE),IF(LEFT(G570,4)="IMPL",VLOOKUP(VALUE(RIGHT(G570,3)),#REF!,9,FALSE),IF(LEFT(G570,4)="SPDA",VLOOKUP(VALUE(RIGHT(G570,3)),'SPDA-COMP'!B:J,9,FALSE),IF(LEFT(G570,4)="SDAI",VLOOKUP(VALUE(RIGHT(G570,3)),#REF!,9,FALSE),IF(LEFT(G570,5)="IMPER",VLOOKUP(VALUE(RIGHT(G570,3)),#REF!,9,FALSE),IF(LEFT(G570,5)="LABOR",VLOOKUP(VALUE(RIGHT(G570,6)),#REF!,4,FALSE))))))))))))))))</f>
        <v>#REF!</v>
      </c>
      <c r="F570" s="31" t="e">
        <f t="shared" si="8"/>
        <v>#REF!</v>
      </c>
      <c r="G570" s="84" t="s">
        <v>578</v>
      </c>
      <c r="H570" s="51"/>
    </row>
    <row r="571" spans="1:8" s="11" customFormat="1">
      <c r="A571" s="83" t="s">
        <v>565</v>
      </c>
      <c r="B571" s="29" t="e">
        <f>IF(LEFT(G571,3)="ARQ",VLOOKUP(VALUE(RIGHT(G571,3)),#REF!,4,FALSE),IF(LEFT(G571,3)="SCI",VLOOKUP(VALUE(RIGHT(G571,3)),#REF!,4,FALSE),IF(LEFT(G571,3)="SCE",VLOOKUP(VALUE(RIGHT(G571,3)),#REF!,4,FALSE),IF(LEFT(G571,3)="EST",VLOOKUP(VALUE(RIGHT(G571,3)),#REF!,4,FALSE),IF(LEFT(G571,3)="HID",VLOOKUP(VALUE(RIGHT(G571,3)),#REF!,4,FALSE),IF(LEFT(G571,3)="INC",VLOOKUP(VALUE(RIGHT(G571,3)),#REF!,4,FALSE),IF(LEFT(G571,3)="ELE",VLOOKUP(VALUE(RIGHT(G571,3)),#REF!,4,FALSE),IF(LEFT(G571,3)="CAB",VLOOKUP(VALUE(RIGHT(G571,3)),'ADM-COMP'!B:J,4,FALSE),IF(LEFT(G571,3)="SEG",VLOOKUP(VALUE(RIGHT(G571,3)),#REF!,4,FALSE),IF(LEFT(G571,3)="CLI",VLOOKUP(VALUE(RIGHT(G571,3)),#REF!,4,FALSE),IF(LEFT(G571,4)="IMPL",VLOOKUP(VALUE(RIGHT(G571,3)),#REF!,4,FALSE),IF(LEFT(G571,4)="SPDA",VLOOKUP(VALUE(RIGHT(G571,3)),'SPDA-COMP'!B:J,4,FALSE),IF(LEFT(G571,4)="SDAI",VLOOKUP(VALUE(RIGHT(G571,3)),#REF!,4,FALSE),IF(LEFT(G571,5)="IMPER",VLOOKUP(VALUE(RIGHT(G571,3)),#REF!,4,FALSE),IF(LEFT(G571,5)="LABOR",VLOOKUP(VALUE(RIGHT(G571,6)),#REF!,5,FALSE))))))))))))))))</f>
        <v>#REF!</v>
      </c>
      <c r="C571" s="30" t="e">
        <f>IF(LEFT(G571,3)="ARQ",VLOOKUP(VALUE(RIGHT(G571,3)),#REF!,5,FALSE),IF(LEFT(G571,3)="SCI",VLOOKUP(VALUE(RIGHT(G571,3)),#REF!,5,FALSE),IF(LEFT(G571,3)="SCE",VLOOKUP(VALUE(RIGHT(G571,3)),#REF!,5,FALSE),IF(LEFT(G571,3)="EST",VLOOKUP(VALUE(RIGHT(G571,3)),#REF!,5,FALSE),IF(LEFT(G571,3)="HID",VLOOKUP(VALUE(RIGHT(G571,3)),#REF!,5,FALSE),IF(LEFT(G571,3)="INC",VLOOKUP(VALUE(RIGHT(G571,3)),#REF!,5,FALSE),IF(LEFT(G571,3)="ELE",VLOOKUP(VALUE(RIGHT(G571,3)),#REF!,5,FALSE),IF(LEFT(G571,3)="CAB",VLOOKUP(VALUE(RIGHT(G571,3)),'ADM-COMP'!B:J,5,FALSE),IF(LEFT(G571,3)="SEG",VLOOKUP(VALUE(RIGHT(G571,3)),#REF!,5,FALSE),IF(LEFT(G571,3)="CLI",VLOOKUP(VALUE(RIGHT(G571,3)),#REF!,5,FALSE),IF(LEFT(G571,4)="IMPL",VLOOKUP(VALUE(RIGHT(G571,3)),#REF!,5,FALSE),IF(LEFT(G571,4)="SPDA",VLOOKUP(VALUE(RIGHT(G571,3)),'SPDA-COMP'!B:J,5,FALSE),IF(LEFT(G571,4)="SDAI",VLOOKUP(VALUE(RIGHT(G571,3)),#REF!,5,FALSE),IF(LEFT(G571,5)="IMPER",VLOOKUP(VALUE(RIGHT(G571,3)),#REF!,5,FALSE),IF(LEFT(G571,5)="LABOR",VLOOKUP(VALUE(RIGHT(G571,6)),#REF!,6,FALSE))))))))))))))))</f>
        <v>#REF!</v>
      </c>
      <c r="D571" s="74" t="e">
        <f>ROUND(VLOOKUP(A571,#REF!,8,FALSE),2)</f>
        <v>#REF!</v>
      </c>
      <c r="E571" s="74" t="e">
        <f>IF(LEFT(G571,3)="ARQ",VLOOKUP(VALUE(RIGHT(G571,3)),#REF!,9,FALSE),IF(LEFT(G571,3)="SCI",VLOOKUP(VALUE(RIGHT(G571,3)),#REF!,9,FALSE),IF(LEFT(G571,3)="SCE",VLOOKUP(VALUE(RIGHT(G571,3)),#REF!,9,FALSE),IF(LEFT(G571,3)="EST",VLOOKUP(VALUE(RIGHT(G571,3)),#REF!,9,FALSE),IF(LEFT(G571,3)="HID",VLOOKUP(VALUE(RIGHT(G571,3)),#REF!,9,FALSE),IF(LEFT(G571,3)="INC",VLOOKUP(VALUE(RIGHT(G571,3)),#REF!,9,FALSE),IF(LEFT(G571,3)="ELE",VLOOKUP(VALUE(RIGHT(G571,3)),#REF!,9,FALSE),IF(LEFT(G571,3)="CAB",VLOOKUP(VALUE(RIGHT(G571,3)),'ADM-COMP'!B:J,9,FALSE),IF(LEFT(G571,3)="SEG",VLOOKUP(VALUE(RIGHT(G571,3)),#REF!,9,FALSE),IF(LEFT(G571,3)="CLI",VLOOKUP(VALUE(RIGHT(G571,3)),#REF!,9,FALSE),IF(LEFT(G571,4)="IMPL",VLOOKUP(VALUE(RIGHT(G571,3)),#REF!,9,FALSE),IF(LEFT(G571,4)="SPDA",VLOOKUP(VALUE(RIGHT(G571,3)),'SPDA-COMP'!B:J,9,FALSE),IF(LEFT(G571,4)="SDAI",VLOOKUP(VALUE(RIGHT(G571,3)),#REF!,9,FALSE),IF(LEFT(G571,5)="IMPER",VLOOKUP(VALUE(RIGHT(G571,3)),#REF!,9,FALSE),IF(LEFT(G571,5)="LABOR",VLOOKUP(VALUE(RIGHT(G571,6)),#REF!,4,FALSE))))))))))))))))</f>
        <v>#REF!</v>
      </c>
      <c r="F571" s="31" t="e">
        <f t="shared" si="8"/>
        <v>#REF!</v>
      </c>
      <c r="G571" s="84" t="s">
        <v>576</v>
      </c>
      <c r="H571" s="51"/>
    </row>
    <row r="572" spans="1:8" s="11" customFormat="1">
      <c r="A572" s="83" t="s">
        <v>574</v>
      </c>
      <c r="B572" s="29" t="e">
        <f>IF(LEFT(G572,3)="ARQ",VLOOKUP(VALUE(RIGHT(G572,3)),#REF!,4,FALSE),IF(LEFT(G572,3)="SCI",VLOOKUP(VALUE(RIGHT(G572,3)),#REF!,4,FALSE),IF(LEFT(G572,3)="SCE",VLOOKUP(VALUE(RIGHT(G572,3)),#REF!,4,FALSE),IF(LEFT(G572,3)="EST",VLOOKUP(VALUE(RIGHT(G572,3)),#REF!,4,FALSE),IF(LEFT(G572,3)="HID",VLOOKUP(VALUE(RIGHT(G572,3)),#REF!,4,FALSE),IF(LEFT(G572,3)="INC",VLOOKUP(VALUE(RIGHT(G572,3)),#REF!,4,FALSE),IF(LEFT(G572,3)="ELE",VLOOKUP(VALUE(RIGHT(G572,3)),#REF!,4,FALSE),IF(LEFT(G572,3)="CAB",VLOOKUP(VALUE(RIGHT(G572,3)),'ADM-COMP'!B:J,4,FALSE),IF(LEFT(G572,3)="SEG",VLOOKUP(VALUE(RIGHT(G572,3)),#REF!,4,FALSE),IF(LEFT(G572,3)="CLI",VLOOKUP(VALUE(RIGHT(G572,3)),#REF!,4,FALSE),IF(LEFT(G572,4)="IMPL",VLOOKUP(VALUE(RIGHT(G572,3)),#REF!,4,FALSE),IF(LEFT(G572,4)="SPDA",VLOOKUP(VALUE(RIGHT(G572,3)),'SPDA-COMP'!B:J,4,FALSE),IF(LEFT(G572,4)="SDAI",VLOOKUP(VALUE(RIGHT(G572,3)),#REF!,4,FALSE),IF(LEFT(G572,5)="IMPER",VLOOKUP(VALUE(RIGHT(G572,3)),#REF!,4,FALSE),IF(LEFT(G572,5)="LABOR",VLOOKUP(VALUE(RIGHT(G572,6)),#REF!,5,FALSE))))))))))))))))</f>
        <v>#REF!</v>
      </c>
      <c r="C572" s="30" t="e">
        <f>IF(LEFT(G572,3)="ARQ",VLOOKUP(VALUE(RIGHT(G572,3)),#REF!,5,FALSE),IF(LEFT(G572,3)="SCI",VLOOKUP(VALUE(RIGHT(G572,3)),#REF!,5,FALSE),IF(LEFT(G572,3)="SCE",VLOOKUP(VALUE(RIGHT(G572,3)),#REF!,5,FALSE),IF(LEFT(G572,3)="EST",VLOOKUP(VALUE(RIGHT(G572,3)),#REF!,5,FALSE),IF(LEFT(G572,3)="HID",VLOOKUP(VALUE(RIGHT(G572,3)),#REF!,5,FALSE),IF(LEFT(G572,3)="INC",VLOOKUP(VALUE(RIGHT(G572,3)),#REF!,5,FALSE),IF(LEFT(G572,3)="ELE",VLOOKUP(VALUE(RIGHT(G572,3)),#REF!,5,FALSE),IF(LEFT(G572,3)="CAB",VLOOKUP(VALUE(RIGHT(G572,3)),'ADM-COMP'!B:J,5,FALSE),IF(LEFT(G572,3)="SEG",VLOOKUP(VALUE(RIGHT(G572,3)),#REF!,5,FALSE),IF(LEFT(G572,3)="CLI",VLOOKUP(VALUE(RIGHT(G572,3)),#REF!,5,FALSE),IF(LEFT(G572,4)="IMPL",VLOOKUP(VALUE(RIGHT(G572,3)),#REF!,5,FALSE),IF(LEFT(G572,4)="SPDA",VLOOKUP(VALUE(RIGHT(G572,3)),'SPDA-COMP'!B:J,5,FALSE),IF(LEFT(G572,4)="SDAI",VLOOKUP(VALUE(RIGHT(G572,3)),#REF!,5,FALSE),IF(LEFT(G572,5)="IMPER",VLOOKUP(VALUE(RIGHT(G572,3)),#REF!,5,FALSE),IF(LEFT(G572,5)="LABOR",VLOOKUP(VALUE(RIGHT(G572,6)),#REF!,6,FALSE))))))))))))))))</f>
        <v>#REF!</v>
      </c>
      <c r="D572" s="74" t="e">
        <f>ROUND(VLOOKUP(A572,#REF!,8,FALSE),2)</f>
        <v>#REF!</v>
      </c>
      <c r="E572" s="74" t="e">
        <f>IF(LEFT(G572,3)="ARQ",VLOOKUP(VALUE(RIGHT(G572,3)),#REF!,9,FALSE),IF(LEFT(G572,3)="SCI",VLOOKUP(VALUE(RIGHT(G572,3)),#REF!,9,FALSE),IF(LEFT(G572,3)="SCE",VLOOKUP(VALUE(RIGHT(G572,3)),#REF!,9,FALSE),IF(LEFT(G572,3)="EST",VLOOKUP(VALUE(RIGHT(G572,3)),#REF!,9,FALSE),IF(LEFT(G572,3)="HID",VLOOKUP(VALUE(RIGHT(G572,3)),#REF!,9,FALSE),IF(LEFT(G572,3)="INC",VLOOKUP(VALUE(RIGHT(G572,3)),#REF!,9,FALSE),IF(LEFT(G572,3)="ELE",VLOOKUP(VALUE(RIGHT(G572,3)),#REF!,9,FALSE),IF(LEFT(G572,3)="CAB",VLOOKUP(VALUE(RIGHT(G572,3)),'ADM-COMP'!B:J,9,FALSE),IF(LEFT(G572,3)="SEG",VLOOKUP(VALUE(RIGHT(G572,3)),#REF!,9,FALSE),IF(LEFT(G572,3)="CLI",VLOOKUP(VALUE(RIGHT(G572,3)),#REF!,9,FALSE),IF(LEFT(G572,4)="IMPL",VLOOKUP(VALUE(RIGHT(G572,3)),#REF!,9,FALSE),IF(LEFT(G572,4)="SPDA",VLOOKUP(VALUE(RIGHT(G572,3)),'SPDA-COMP'!B:J,9,FALSE),IF(LEFT(G572,4)="SDAI",VLOOKUP(VALUE(RIGHT(G572,3)),#REF!,9,FALSE),IF(LEFT(G572,5)="IMPER",VLOOKUP(VALUE(RIGHT(G572,3)),#REF!,9,FALSE),IF(LEFT(G572,5)="LABOR",VLOOKUP(VALUE(RIGHT(G572,6)),#REF!,4,FALSE))))))))))))))))</f>
        <v>#REF!</v>
      </c>
      <c r="F572" s="31" t="e">
        <f t="shared" si="8"/>
        <v>#REF!</v>
      </c>
      <c r="G572" s="84" t="s">
        <v>585</v>
      </c>
      <c r="H572" s="51"/>
    </row>
    <row r="573" spans="1:8" s="11" customFormat="1">
      <c r="A573" s="37" t="s">
        <v>478</v>
      </c>
      <c r="B573" s="29" t="e">
        <f>IF(LEFT(G573,3)="ARQ",VLOOKUP(VALUE(RIGHT(G573,3)),#REF!,4,FALSE),IF(LEFT(G573,3)="SCI",VLOOKUP(VALUE(RIGHT(G573,3)),#REF!,4,FALSE),IF(LEFT(G573,3)="SCE",VLOOKUP(VALUE(RIGHT(G573,3)),#REF!,4,FALSE),IF(LEFT(G573,3)="EST",VLOOKUP(VALUE(RIGHT(G573,3)),#REF!,4,FALSE),IF(LEFT(G573,3)="HID",VLOOKUP(VALUE(RIGHT(G573,3)),#REF!,4,FALSE),IF(LEFT(G573,3)="INC",VLOOKUP(VALUE(RIGHT(G573,3)),#REF!,4,FALSE),IF(LEFT(G573,3)="ELE",VLOOKUP(VALUE(RIGHT(G573,3)),#REF!,4,FALSE),IF(LEFT(G573,3)="CAB",VLOOKUP(VALUE(RIGHT(G573,3)),'ADM-COMP'!B:J,4,FALSE),IF(LEFT(G573,3)="SEG",VLOOKUP(VALUE(RIGHT(G573,3)),#REF!,4,FALSE),IF(LEFT(G573,3)="CLI",VLOOKUP(VALUE(RIGHT(G573,3)),#REF!,4,FALSE),IF(LEFT(G573,4)="IMPL",VLOOKUP(VALUE(RIGHT(G573,3)),#REF!,4,FALSE),IF(LEFT(G573,4)="SPDA",VLOOKUP(VALUE(RIGHT(G573,3)),'SPDA-COMP'!B:J,4,FALSE),IF(LEFT(G573,4)="SDAI",VLOOKUP(VALUE(RIGHT(G573,3)),#REF!,4,FALSE),IF(LEFT(G573,5)="IMPER",VLOOKUP(VALUE(RIGHT(G573,3)),#REF!,4,FALSE),IF(LEFT(G573,5)="LABOR",VLOOKUP(VALUE(RIGHT(G573,6)),#REF!,5,FALSE))))))))))))))))</f>
        <v>#REF!</v>
      </c>
      <c r="C573" s="30" t="e">
        <f>IF(LEFT(G573,3)="ARQ",VLOOKUP(VALUE(RIGHT(G573,3)),#REF!,5,FALSE),IF(LEFT(G573,3)="SCI",VLOOKUP(VALUE(RIGHT(G573,3)),#REF!,5,FALSE),IF(LEFT(G573,3)="SCE",VLOOKUP(VALUE(RIGHT(G573,3)),#REF!,5,FALSE),IF(LEFT(G573,3)="EST",VLOOKUP(VALUE(RIGHT(G573,3)),#REF!,5,FALSE),IF(LEFT(G573,3)="HID",VLOOKUP(VALUE(RIGHT(G573,3)),#REF!,5,FALSE),IF(LEFT(G573,3)="INC",VLOOKUP(VALUE(RIGHT(G573,3)),#REF!,5,FALSE),IF(LEFT(G573,3)="ELE",VLOOKUP(VALUE(RIGHT(G573,3)),#REF!,5,FALSE),IF(LEFT(G573,3)="CAB",VLOOKUP(VALUE(RIGHT(G573,3)),'ADM-COMP'!B:J,5,FALSE),IF(LEFT(G573,3)="SEG",VLOOKUP(VALUE(RIGHT(G573,3)),#REF!,5,FALSE),IF(LEFT(G573,3)="CLI",VLOOKUP(VALUE(RIGHT(G573,3)),#REF!,5,FALSE),IF(LEFT(G573,4)="IMPL",VLOOKUP(VALUE(RIGHT(G573,3)),#REF!,5,FALSE),IF(LEFT(G573,4)="SPDA",VLOOKUP(VALUE(RIGHT(G573,3)),'SPDA-COMP'!B:J,5,FALSE),IF(LEFT(G573,4)="SDAI",VLOOKUP(VALUE(RIGHT(G573,3)),#REF!,5,FALSE),IF(LEFT(G573,5)="IMPER",VLOOKUP(VALUE(RIGHT(G573,3)),#REF!,5,FALSE),IF(LEFT(G573,5)="LABOR",VLOOKUP(VALUE(RIGHT(G573,6)),#REF!,6,FALSE))))))))))))))))</f>
        <v>#REF!</v>
      </c>
      <c r="D573" s="74" t="e">
        <f>ROUND(VLOOKUP(A573,#REF!,8,FALSE),2)</f>
        <v>#REF!</v>
      </c>
      <c r="E573" s="74" t="e">
        <f>IF(LEFT(G573,3)="ARQ",VLOOKUP(VALUE(RIGHT(G573,3)),#REF!,9,FALSE),IF(LEFT(G573,3)="SCI",VLOOKUP(VALUE(RIGHT(G573,3)),#REF!,9,FALSE),IF(LEFT(G573,3)="SCE",VLOOKUP(VALUE(RIGHT(G573,3)),#REF!,9,FALSE),IF(LEFT(G573,3)="EST",VLOOKUP(VALUE(RIGHT(G573,3)),#REF!,9,FALSE),IF(LEFT(G573,3)="HID",VLOOKUP(VALUE(RIGHT(G573,3)),#REF!,9,FALSE),IF(LEFT(G573,3)="INC",VLOOKUP(VALUE(RIGHT(G573,3)),#REF!,9,FALSE),IF(LEFT(G573,3)="ELE",VLOOKUP(VALUE(RIGHT(G573,3)),#REF!,9,FALSE),IF(LEFT(G573,3)="CAB",VLOOKUP(VALUE(RIGHT(G573,3)),'ADM-COMP'!B:J,9,FALSE),IF(LEFT(G573,3)="SEG",VLOOKUP(VALUE(RIGHT(G573,3)),#REF!,9,FALSE),IF(LEFT(G573,3)="CLI",VLOOKUP(VALUE(RIGHT(G573,3)),#REF!,9,FALSE),IF(LEFT(G573,4)="IMPL",VLOOKUP(VALUE(RIGHT(G573,3)),#REF!,9,FALSE),IF(LEFT(G573,4)="SPDA",VLOOKUP(VALUE(RIGHT(G573,3)),'SPDA-COMP'!B:J,9,FALSE),IF(LEFT(G573,4)="SDAI",VLOOKUP(VALUE(RIGHT(G573,3)),#REF!,9,FALSE),IF(LEFT(G573,5)="IMPER",VLOOKUP(VALUE(RIGHT(G573,3)),#REF!,9,FALSE),IF(LEFT(G573,5)="LABOR",VLOOKUP(VALUE(RIGHT(G573,6)),#REF!,4,FALSE))))))))))))))))</f>
        <v>#REF!</v>
      </c>
      <c r="F573" s="31" t="e">
        <f t="shared" si="8"/>
        <v>#REF!</v>
      </c>
      <c r="G573" s="152" t="s">
        <v>477</v>
      </c>
      <c r="H573" s="51"/>
    </row>
    <row r="574" spans="1:8" s="11" customFormat="1">
      <c r="A574" s="37" t="s">
        <v>550</v>
      </c>
      <c r="B574" s="29" t="e">
        <f>IF(LEFT(G574,3)="ARQ",VLOOKUP(VALUE(RIGHT(G574,3)),#REF!,4,FALSE),IF(LEFT(G574,3)="SCI",VLOOKUP(VALUE(RIGHT(G574,3)),#REF!,4,FALSE),IF(LEFT(G574,3)="SCE",VLOOKUP(VALUE(RIGHT(G574,3)),#REF!,4,FALSE),IF(LEFT(G574,3)="EST",VLOOKUP(VALUE(RIGHT(G574,3)),#REF!,4,FALSE),IF(LEFT(G574,3)="HID",VLOOKUP(VALUE(RIGHT(G574,3)),#REF!,4,FALSE),IF(LEFT(G574,3)="INC",VLOOKUP(VALUE(RIGHT(G574,3)),#REF!,4,FALSE),IF(LEFT(G574,3)="ELE",VLOOKUP(VALUE(RIGHT(G574,3)),#REF!,4,FALSE),IF(LEFT(G574,3)="CAB",VLOOKUP(VALUE(RIGHT(G574,3)),'ADM-COMP'!B:J,4,FALSE),IF(LEFT(G574,3)="SEG",VLOOKUP(VALUE(RIGHT(G574,3)),#REF!,4,FALSE),IF(LEFT(G574,3)="CLI",VLOOKUP(VALUE(RIGHT(G574,3)),#REF!,4,FALSE),IF(LEFT(G574,4)="IMPL",VLOOKUP(VALUE(RIGHT(G574,3)),#REF!,4,FALSE),IF(LEFT(G574,4)="SPDA",VLOOKUP(VALUE(RIGHT(G574,3)),'SPDA-COMP'!B:J,4,FALSE),IF(LEFT(G574,4)="SDAI",VLOOKUP(VALUE(RIGHT(G574,3)),#REF!,4,FALSE),IF(LEFT(G574,5)="IMPER",VLOOKUP(VALUE(RIGHT(G574,3)),#REF!,4,FALSE),IF(LEFT(G574,5)="LABOR",VLOOKUP(VALUE(RIGHT(G574,6)),#REF!,5,FALSE))))))))))))))))</f>
        <v>#N/A</v>
      </c>
      <c r="C574" s="30" t="e">
        <f>IF(LEFT(G574,3)="ARQ",VLOOKUP(VALUE(RIGHT(G574,3)),#REF!,5,FALSE),IF(LEFT(G574,3)="SCI",VLOOKUP(VALUE(RIGHT(G574,3)),#REF!,5,FALSE),IF(LEFT(G574,3)="SCE",VLOOKUP(VALUE(RIGHT(G574,3)),#REF!,5,FALSE),IF(LEFT(G574,3)="EST",VLOOKUP(VALUE(RIGHT(G574,3)),#REF!,5,FALSE),IF(LEFT(G574,3)="HID",VLOOKUP(VALUE(RIGHT(G574,3)),#REF!,5,FALSE),IF(LEFT(G574,3)="INC",VLOOKUP(VALUE(RIGHT(G574,3)),#REF!,5,FALSE),IF(LEFT(G574,3)="ELE",VLOOKUP(VALUE(RIGHT(G574,3)),#REF!,5,FALSE),IF(LEFT(G574,3)="CAB",VLOOKUP(VALUE(RIGHT(G574,3)),'ADM-COMP'!B:J,5,FALSE),IF(LEFT(G574,3)="SEG",VLOOKUP(VALUE(RIGHT(G574,3)),#REF!,5,FALSE),IF(LEFT(G574,3)="CLI",VLOOKUP(VALUE(RIGHT(G574,3)),#REF!,5,FALSE),IF(LEFT(G574,4)="IMPL",VLOOKUP(VALUE(RIGHT(G574,3)),#REF!,5,FALSE),IF(LEFT(G574,4)="SPDA",VLOOKUP(VALUE(RIGHT(G574,3)),'SPDA-COMP'!B:J,5,FALSE),IF(LEFT(G574,4)="SDAI",VLOOKUP(VALUE(RIGHT(G574,3)),#REF!,5,FALSE),IF(LEFT(G574,5)="IMPER",VLOOKUP(VALUE(RIGHT(G574,3)),#REF!,5,FALSE),IF(LEFT(G574,5)="LABOR",VLOOKUP(VALUE(RIGHT(G574,6)),#REF!,6,FALSE))))))))))))))))</f>
        <v>#N/A</v>
      </c>
      <c r="D574" s="74" t="e">
        <f>ROUND(VLOOKUP(A574,#REF!,8,FALSE),2)</f>
        <v>#REF!</v>
      </c>
      <c r="E574" s="74" t="e">
        <f>IF(LEFT(G574,3)="ARQ",VLOOKUP(VALUE(RIGHT(G574,3)),#REF!,9,FALSE),IF(LEFT(G574,3)="SCI",VLOOKUP(VALUE(RIGHT(G574,3)),#REF!,9,FALSE),IF(LEFT(G574,3)="SCE",VLOOKUP(VALUE(RIGHT(G574,3)),#REF!,9,FALSE),IF(LEFT(G574,3)="EST",VLOOKUP(VALUE(RIGHT(G574,3)),#REF!,9,FALSE),IF(LEFT(G574,3)="HID",VLOOKUP(VALUE(RIGHT(G574,3)),#REF!,9,FALSE),IF(LEFT(G574,3)="INC",VLOOKUP(VALUE(RIGHT(G574,3)),#REF!,9,FALSE),IF(LEFT(G574,3)="ELE",VLOOKUP(VALUE(RIGHT(G574,3)),#REF!,9,FALSE),IF(LEFT(G574,3)="CAB",VLOOKUP(VALUE(RIGHT(G574,3)),'ADM-COMP'!B:J,9,FALSE),IF(LEFT(G574,3)="SEG",VLOOKUP(VALUE(RIGHT(G574,3)),#REF!,9,FALSE),IF(LEFT(G574,3)="CLI",VLOOKUP(VALUE(RIGHT(G574,3)),#REF!,9,FALSE),IF(LEFT(G574,4)="IMPL",VLOOKUP(VALUE(RIGHT(G574,3)),#REF!,9,FALSE),IF(LEFT(G574,4)="SPDA",VLOOKUP(VALUE(RIGHT(G574,3)),'SPDA-COMP'!B:J,9,FALSE),IF(LEFT(G574,4)="SDAI",VLOOKUP(VALUE(RIGHT(G574,3)),#REF!,9,FALSE),IF(LEFT(G574,5)="IMPER",VLOOKUP(VALUE(RIGHT(G574,3)),#REF!,9,FALSE),IF(LEFT(G574,5)="LABOR",VLOOKUP(VALUE(RIGHT(G574,6)),#REF!,4,FALSE))))))))))))))))</f>
        <v>#N/A</v>
      </c>
      <c r="F574" s="31" t="e">
        <f t="shared" si="8"/>
        <v>#REF!</v>
      </c>
      <c r="G574" s="152" t="s">
        <v>561</v>
      </c>
      <c r="H574" s="51"/>
    </row>
    <row r="575" spans="1:8" s="11" customFormat="1" ht="51">
      <c r="A575" s="37" t="s">
        <v>323</v>
      </c>
      <c r="B575" s="29" t="e">
        <f>IF(LEFT(G575,3)="ARQ",VLOOKUP(VALUE(RIGHT(G575,3)),#REF!,4,FALSE),IF(LEFT(G575,3)="SCI",VLOOKUP(VALUE(RIGHT(G575,3)),#REF!,4,FALSE),IF(LEFT(G575,3)="SCE",VLOOKUP(VALUE(RIGHT(G575,3)),#REF!,4,FALSE),IF(LEFT(G575,3)="EST",VLOOKUP(VALUE(RIGHT(G575,3)),#REF!,4,FALSE),IF(LEFT(G575,3)="HID",VLOOKUP(VALUE(RIGHT(G575,3)),#REF!,4,FALSE),IF(LEFT(G575,3)="INC",VLOOKUP(VALUE(RIGHT(G575,3)),#REF!,4,FALSE),IF(LEFT(G575,3)="ELE",VLOOKUP(VALUE(RIGHT(G575,3)),#REF!,4,FALSE),IF(LEFT(G575,3)="CAB",VLOOKUP(VALUE(RIGHT(G575,3)),'ADM-COMP'!B:J,4,FALSE),IF(LEFT(G575,3)="SEG",VLOOKUP(VALUE(RIGHT(G575,3)),#REF!,4,FALSE),IF(LEFT(G575,3)="CLI",VLOOKUP(VALUE(RIGHT(G575,3)),#REF!,4,FALSE),IF(LEFT(G575,4)="IMPL",VLOOKUP(VALUE(RIGHT(G575,3)),#REF!,4,FALSE),IF(LEFT(G575,4)="SPDA",VLOOKUP(VALUE(RIGHT(G575,3)),'SPDA-COMP'!B:J,4,FALSE),IF(LEFT(G575,4)="SDAI",VLOOKUP(VALUE(RIGHT(G575,3)),#REF!,4,FALSE),IF(LEFT(G575,5)="IMPER",VLOOKUP(VALUE(RIGHT(G575,3)),#REF!,4,FALSE),IF(LEFT(G575,5)="LABOR",VLOOKUP(VALUE(RIGHT(G575,6)),#REF!,5,FALSE))))))))))))))))</f>
        <v>#REF!</v>
      </c>
      <c r="C575" s="30" t="e">
        <f>IF(LEFT(G575,3)="ARQ",VLOOKUP(VALUE(RIGHT(G575,3)),#REF!,5,FALSE),IF(LEFT(G575,3)="SCI",VLOOKUP(VALUE(RIGHT(G575,3)),#REF!,5,FALSE),IF(LEFT(G575,3)="SCE",VLOOKUP(VALUE(RIGHT(G575,3)),#REF!,5,FALSE),IF(LEFT(G575,3)="EST",VLOOKUP(VALUE(RIGHT(G575,3)),#REF!,5,FALSE),IF(LEFT(G575,3)="HID",VLOOKUP(VALUE(RIGHT(G575,3)),#REF!,5,FALSE),IF(LEFT(G575,3)="INC",VLOOKUP(VALUE(RIGHT(G575,3)),#REF!,5,FALSE),IF(LEFT(G575,3)="ELE",VLOOKUP(VALUE(RIGHT(G575,3)),#REF!,5,FALSE),IF(LEFT(G575,3)="CAB",VLOOKUP(VALUE(RIGHT(G575,3)),'ADM-COMP'!B:J,5,FALSE),IF(LEFT(G575,3)="SEG",VLOOKUP(VALUE(RIGHT(G575,3)),#REF!,5,FALSE),IF(LEFT(G575,3)="CLI",VLOOKUP(VALUE(RIGHT(G575,3)),#REF!,5,FALSE),IF(LEFT(G575,4)="IMPL",VLOOKUP(VALUE(RIGHT(G575,3)),#REF!,5,FALSE),IF(LEFT(G575,4)="SPDA",VLOOKUP(VALUE(RIGHT(G575,3)),'SPDA-COMP'!B:J,5,FALSE),IF(LEFT(G575,4)="SDAI",VLOOKUP(VALUE(RIGHT(G575,3)),#REF!,5,FALSE),IF(LEFT(G575,5)="IMPER",VLOOKUP(VALUE(RIGHT(G575,3)),#REF!,5,FALSE),IF(LEFT(G575,5)="LABOR",VLOOKUP(VALUE(RIGHT(G575,6)),#REF!,6,FALSE))))))))))))))))</f>
        <v>#REF!</v>
      </c>
      <c r="D575" s="74" t="e">
        <f>ROUND(VLOOKUP(A575,#REF!,8,FALSE),2)</f>
        <v>#REF!</v>
      </c>
      <c r="E575" s="74" t="e">
        <f>IF(LEFT(G575,3)="ARQ",VLOOKUP(VALUE(RIGHT(G575,3)),#REF!,9,FALSE),IF(LEFT(G575,3)="SCI",VLOOKUP(VALUE(RIGHT(G575,3)),#REF!,9,FALSE),IF(LEFT(G575,3)="SCE",VLOOKUP(VALUE(RIGHT(G575,3)),#REF!,9,FALSE),IF(LEFT(G575,3)="EST",VLOOKUP(VALUE(RIGHT(G575,3)),#REF!,9,FALSE),IF(LEFT(G575,3)="HID",VLOOKUP(VALUE(RIGHT(G575,3)),#REF!,9,FALSE),IF(LEFT(G575,3)="INC",VLOOKUP(VALUE(RIGHT(G575,3)),#REF!,9,FALSE),IF(LEFT(G575,3)="ELE",VLOOKUP(VALUE(RIGHT(G575,3)),#REF!,9,FALSE),IF(LEFT(G575,3)="CAB",VLOOKUP(VALUE(RIGHT(G575,3)),'ADM-COMP'!B:J,9,FALSE),IF(LEFT(G575,3)="SEG",VLOOKUP(VALUE(RIGHT(G575,3)),#REF!,9,FALSE),IF(LEFT(G575,3)="CLI",VLOOKUP(VALUE(RIGHT(G575,3)),#REF!,9,FALSE),IF(LEFT(G575,4)="IMPL",VLOOKUP(VALUE(RIGHT(G575,3)),#REF!,9,FALSE),IF(LEFT(G575,4)="SPDA",VLOOKUP(VALUE(RIGHT(G575,3)),'SPDA-COMP'!B:J,9,FALSE),IF(LEFT(G575,4)="SDAI",VLOOKUP(VALUE(RIGHT(G575,3)),#REF!,9,FALSE),IF(LEFT(G575,5)="IMPER",VLOOKUP(VALUE(RIGHT(G575,3)),#REF!,9,FALSE),IF(LEFT(G575,5)="LABOR",VLOOKUP(VALUE(RIGHT(G575,6)),#REF!,4,FALSE))))))))))))))))</f>
        <v>#REF!</v>
      </c>
      <c r="F575" s="31" t="e">
        <f t="shared" si="8"/>
        <v>#REF!</v>
      </c>
      <c r="G575" s="38" t="s">
        <v>534</v>
      </c>
      <c r="H575" s="51"/>
    </row>
    <row r="576" spans="1:8" s="11" customFormat="1" ht="25.5">
      <c r="A576" s="85" t="s">
        <v>633</v>
      </c>
      <c r="B576" s="29" t="str">
        <f>IF(LEFT(G576,3)="ARQ",VLOOKUP(VALUE(RIGHT(G576,3)),#REF!,4,FALSE),IF(LEFT(G576,3)="SCI",VLOOKUP(VALUE(RIGHT(G576,3)),#REF!,4,FALSE),IF(LEFT(G576,3)="SCE",VLOOKUP(VALUE(RIGHT(G576,3)),#REF!,4,FALSE),IF(LEFT(G576,3)="EST",VLOOKUP(VALUE(RIGHT(G576,3)),#REF!,4,FALSE),IF(LEFT(G576,3)="HID",VLOOKUP(VALUE(RIGHT(G576,3)),#REF!,4,FALSE),IF(LEFT(G576,3)="INC",VLOOKUP(VALUE(RIGHT(G576,3)),#REF!,4,FALSE),IF(LEFT(G576,3)="ELE",VLOOKUP(VALUE(RIGHT(G576,3)),#REF!,4,FALSE),IF(LEFT(G576,3)="CAB",VLOOKUP(VALUE(RIGHT(G576,3)),'ADM-COMP'!B:J,4,FALSE),IF(LEFT(G576,3)="SEG",VLOOKUP(VALUE(RIGHT(G576,3)),#REF!,4,FALSE),IF(LEFT(G576,3)="CLI",VLOOKUP(VALUE(RIGHT(G576,3)),#REF!,4,FALSE),IF(LEFT(G576,4)="IMPL",VLOOKUP(VALUE(RIGHT(G576,3)),#REF!,4,FALSE),IF(LEFT(G576,4)="SPDA",VLOOKUP(VALUE(RIGHT(G576,3)),'SPDA-COMP'!B:J,4,FALSE),IF(LEFT(G576,4)="SDAI",VLOOKUP(VALUE(RIGHT(G576,3)),#REF!,4,FALSE),IF(LEFT(G576,5)="IMPER",VLOOKUP(VALUE(RIGHT(G576,3)),#REF!,4,FALSE),IF(LEFT(G576,5)="LABOR",VLOOKUP(VALUE(RIGHT(G576,6)),#REF!,5,FALSE))))))))))))))))</f>
        <v>EQUIPE DE OBRA, INCLUINDO ENGENHEIRO PLENO E ENCARREGADO DE OBRAS (PARCIAL)</v>
      </c>
      <c r="C576" s="30" t="str">
        <f>IF(LEFT(G576,3)="ARQ",VLOOKUP(VALUE(RIGHT(G576,3)),#REF!,5,FALSE),IF(LEFT(G576,3)="SCI",VLOOKUP(VALUE(RIGHT(G576,3)),#REF!,5,FALSE),IF(LEFT(G576,3)="SCE",VLOOKUP(VALUE(RIGHT(G576,3)),#REF!,5,FALSE),IF(LEFT(G576,3)="EST",VLOOKUP(VALUE(RIGHT(G576,3)),#REF!,5,FALSE),IF(LEFT(G576,3)="HID",VLOOKUP(VALUE(RIGHT(G576,3)),#REF!,5,FALSE),IF(LEFT(G576,3)="INC",VLOOKUP(VALUE(RIGHT(G576,3)),#REF!,5,FALSE),IF(LEFT(G576,3)="ELE",VLOOKUP(VALUE(RIGHT(G576,3)),#REF!,5,FALSE),IF(LEFT(G576,3)="CAB",VLOOKUP(VALUE(RIGHT(G576,3)),'ADM-COMP'!B:J,5,FALSE),IF(LEFT(G576,3)="SEG",VLOOKUP(VALUE(RIGHT(G576,3)),#REF!,5,FALSE),IF(LEFT(G576,3)="CLI",VLOOKUP(VALUE(RIGHT(G576,3)),#REF!,5,FALSE),IF(LEFT(G576,4)="IMPL",VLOOKUP(VALUE(RIGHT(G576,3)),#REF!,5,FALSE),IF(LEFT(G576,4)="SPDA",VLOOKUP(VALUE(RIGHT(G576,3)),'SPDA-COMP'!B:J,5,FALSE),IF(LEFT(G576,4)="SDAI",VLOOKUP(VALUE(RIGHT(G576,3)),#REF!,5,FALSE),IF(LEFT(G576,5)="IMPER",VLOOKUP(VALUE(RIGHT(G576,3)),#REF!,5,FALSE),IF(LEFT(G576,5)="LABOR",VLOOKUP(VALUE(RIGHT(G576,6)),#REF!,6,FALSE))))))))))))))))</f>
        <v>CJ</v>
      </c>
      <c r="D576" s="74" t="e">
        <f>ROUND(VLOOKUP(A576,#REF!,8,FALSE),2)</f>
        <v>#REF!</v>
      </c>
      <c r="E576" s="74" t="e">
        <f>IF(LEFT(G576,3)="ARQ",VLOOKUP(VALUE(RIGHT(G576,3)),#REF!,9,FALSE),IF(LEFT(G576,3)="SCI",VLOOKUP(VALUE(RIGHT(G576,3)),#REF!,9,FALSE),IF(LEFT(G576,3)="SCE",VLOOKUP(VALUE(RIGHT(G576,3)),#REF!,9,FALSE),IF(LEFT(G576,3)="EST",VLOOKUP(VALUE(RIGHT(G576,3)),#REF!,9,FALSE),IF(LEFT(G576,3)="HID",VLOOKUP(VALUE(RIGHT(G576,3)),#REF!,9,FALSE),IF(LEFT(G576,3)="INC",VLOOKUP(VALUE(RIGHT(G576,3)),#REF!,9,FALSE),IF(LEFT(G576,3)="ELE",VLOOKUP(VALUE(RIGHT(G576,3)),#REF!,9,FALSE),IF(LEFT(G576,3)="CAB",VLOOKUP(VALUE(RIGHT(G576,3)),'ADM-COMP'!B:J,9,FALSE),IF(LEFT(G576,3)="SEG",VLOOKUP(VALUE(RIGHT(G576,3)),#REF!,9,FALSE),IF(LEFT(G576,3)="CLI",VLOOKUP(VALUE(RIGHT(G576,3)),#REF!,9,FALSE),IF(LEFT(G576,4)="IMPL",VLOOKUP(VALUE(RIGHT(G576,3)),#REF!,9,FALSE),IF(LEFT(G576,4)="SPDA",VLOOKUP(VALUE(RIGHT(G576,3)),'SPDA-COMP'!B:J,9,FALSE),IF(LEFT(G576,4)="SDAI",VLOOKUP(VALUE(RIGHT(G576,3)),#REF!,9,FALSE),IF(LEFT(G576,5)="IMPER",VLOOKUP(VALUE(RIGHT(G576,3)),#REF!,9,FALSE),IF(LEFT(G576,5)="LABOR",VLOOKUP(VALUE(RIGHT(G576,6)),#REF!,4,FALSE))))))))))))))))</f>
        <v>#REF!</v>
      </c>
      <c r="F576" s="31" t="e">
        <f t="shared" si="8"/>
        <v>#REF!</v>
      </c>
      <c r="G576" s="84" t="s">
        <v>653</v>
      </c>
      <c r="H576" s="51"/>
    </row>
    <row r="577" spans="1:9" s="11" customFormat="1">
      <c r="A577" s="83" t="s">
        <v>564</v>
      </c>
      <c r="B577" s="29" t="e">
        <f>IF(LEFT(G577,3)="ARQ",VLOOKUP(VALUE(RIGHT(G577,3)),#REF!,4,FALSE),IF(LEFT(G577,3)="SCI",VLOOKUP(VALUE(RIGHT(G577,3)),#REF!,4,FALSE),IF(LEFT(G577,3)="SCE",VLOOKUP(VALUE(RIGHT(G577,3)),#REF!,4,FALSE),IF(LEFT(G577,3)="EST",VLOOKUP(VALUE(RIGHT(G577,3)),#REF!,4,FALSE),IF(LEFT(G577,3)="HID",VLOOKUP(VALUE(RIGHT(G577,3)),#REF!,4,FALSE),IF(LEFT(G577,3)="INC",VLOOKUP(VALUE(RIGHT(G577,3)),#REF!,4,FALSE),IF(LEFT(G577,3)="ELE",VLOOKUP(VALUE(RIGHT(G577,3)),#REF!,4,FALSE),IF(LEFT(G577,3)="CAB",VLOOKUP(VALUE(RIGHT(G577,3)),'ADM-COMP'!B:J,4,FALSE),IF(LEFT(G577,3)="SEG",VLOOKUP(VALUE(RIGHT(G577,3)),#REF!,4,FALSE),IF(LEFT(G577,3)="CLI",VLOOKUP(VALUE(RIGHT(G577,3)),#REF!,4,FALSE),IF(LEFT(G577,4)="IMPL",VLOOKUP(VALUE(RIGHT(G577,3)),#REF!,4,FALSE),IF(LEFT(G577,4)="SPDA",VLOOKUP(VALUE(RIGHT(G577,3)),'SPDA-COMP'!B:J,4,FALSE),IF(LEFT(G577,4)="SDAI",VLOOKUP(VALUE(RIGHT(G577,3)),#REF!,4,FALSE),IF(LEFT(G577,5)="IMPER",VLOOKUP(VALUE(RIGHT(G577,3)),#REF!,4,FALSE),IF(LEFT(G577,5)="LABOR",VLOOKUP(VALUE(RIGHT(G577,6)),#REF!,5,FALSE))))))))))))))))</f>
        <v>#REF!</v>
      </c>
      <c r="C577" s="30" t="e">
        <f>IF(LEFT(G577,3)="ARQ",VLOOKUP(VALUE(RIGHT(G577,3)),#REF!,5,FALSE),IF(LEFT(G577,3)="SCI",VLOOKUP(VALUE(RIGHT(G577,3)),#REF!,5,FALSE),IF(LEFT(G577,3)="SCE",VLOOKUP(VALUE(RIGHT(G577,3)),#REF!,5,FALSE),IF(LEFT(G577,3)="EST",VLOOKUP(VALUE(RIGHT(G577,3)),#REF!,5,FALSE),IF(LEFT(G577,3)="HID",VLOOKUP(VALUE(RIGHT(G577,3)),#REF!,5,FALSE),IF(LEFT(G577,3)="INC",VLOOKUP(VALUE(RIGHT(G577,3)),#REF!,5,FALSE),IF(LEFT(G577,3)="ELE",VLOOKUP(VALUE(RIGHT(G577,3)),#REF!,5,FALSE),IF(LEFT(G577,3)="CAB",VLOOKUP(VALUE(RIGHT(G577,3)),'ADM-COMP'!B:J,5,FALSE),IF(LEFT(G577,3)="SEG",VLOOKUP(VALUE(RIGHT(G577,3)),#REF!,5,FALSE),IF(LEFT(G577,3)="CLI",VLOOKUP(VALUE(RIGHT(G577,3)),#REF!,5,FALSE),IF(LEFT(G577,4)="IMPL",VLOOKUP(VALUE(RIGHT(G577,3)),#REF!,5,FALSE),IF(LEFT(G577,4)="SPDA",VLOOKUP(VALUE(RIGHT(G577,3)),'SPDA-COMP'!B:J,5,FALSE),IF(LEFT(G577,4)="SDAI",VLOOKUP(VALUE(RIGHT(G577,3)),#REF!,5,FALSE),IF(LEFT(G577,5)="IMPER",VLOOKUP(VALUE(RIGHT(G577,3)),#REF!,5,FALSE),IF(LEFT(G577,5)="LABOR",VLOOKUP(VALUE(RIGHT(G577,6)),#REF!,6,FALSE))))))))))))))))</f>
        <v>#REF!</v>
      </c>
      <c r="D577" s="74" t="e">
        <f>ROUND(VLOOKUP(A577,#REF!,8,FALSE),2)</f>
        <v>#REF!</v>
      </c>
      <c r="E577" s="74" t="e">
        <f>IF(LEFT(G577,3)="ARQ",VLOOKUP(VALUE(RIGHT(G577,3)),#REF!,9,FALSE),IF(LEFT(G577,3)="SCI",VLOOKUP(VALUE(RIGHT(G577,3)),#REF!,9,FALSE),IF(LEFT(G577,3)="SCE",VLOOKUP(VALUE(RIGHT(G577,3)),#REF!,9,FALSE),IF(LEFT(G577,3)="EST",VLOOKUP(VALUE(RIGHT(G577,3)),#REF!,9,FALSE),IF(LEFT(G577,3)="HID",VLOOKUP(VALUE(RIGHT(G577,3)),#REF!,9,FALSE),IF(LEFT(G577,3)="INC",VLOOKUP(VALUE(RIGHT(G577,3)),#REF!,9,FALSE),IF(LEFT(G577,3)="ELE",VLOOKUP(VALUE(RIGHT(G577,3)),#REF!,9,FALSE),IF(LEFT(G577,3)="CAB",VLOOKUP(VALUE(RIGHT(G577,3)),'ADM-COMP'!B:J,9,FALSE),IF(LEFT(G577,3)="SEG",VLOOKUP(VALUE(RIGHT(G577,3)),#REF!,9,FALSE),IF(LEFT(G577,3)="CLI",VLOOKUP(VALUE(RIGHT(G577,3)),#REF!,9,FALSE),IF(LEFT(G577,4)="IMPL",VLOOKUP(VALUE(RIGHT(G577,3)),#REF!,9,FALSE),IF(LEFT(G577,4)="SPDA",VLOOKUP(VALUE(RIGHT(G577,3)),'SPDA-COMP'!B:J,9,FALSE),IF(LEFT(G577,4)="SDAI",VLOOKUP(VALUE(RIGHT(G577,3)),#REF!,9,FALSE),IF(LEFT(G577,5)="IMPER",VLOOKUP(VALUE(RIGHT(G577,3)),#REF!,9,FALSE),IF(LEFT(G577,5)="LABOR",VLOOKUP(VALUE(RIGHT(G577,6)),#REF!,4,FALSE))))))))))))))))</f>
        <v>#REF!</v>
      </c>
      <c r="F577" s="31" t="e">
        <f t="shared" si="8"/>
        <v>#REF!</v>
      </c>
      <c r="G577" s="84" t="s">
        <v>575</v>
      </c>
      <c r="H577" s="51"/>
    </row>
    <row r="578" spans="1:9" s="11" customFormat="1">
      <c r="A578" s="85" t="s">
        <v>612</v>
      </c>
      <c r="B578" s="86" t="e">
        <f>IF(LEFT(G578,3)="ARQ",VLOOKUP(VALUE(RIGHT(G578,3)),#REF!,4,FALSE),IF(LEFT(G578,3)="SCI",VLOOKUP(VALUE(RIGHT(G578,3)),#REF!,4,FALSE),IF(LEFT(G578,3)="SCE",VLOOKUP(VALUE(RIGHT(G578,3)),#REF!,4,FALSE),IF(LEFT(G578,3)="EST",VLOOKUP(VALUE(RIGHT(G578,3)),#REF!,4,FALSE),IF(LEFT(G578,3)="HID",VLOOKUP(VALUE(RIGHT(G578,3)),#REF!,4,FALSE),IF(LEFT(G578,3)="INC",VLOOKUP(VALUE(RIGHT(G578,3)),#REF!,4,FALSE),IF(LEFT(G578,3)="ELE",VLOOKUP(VALUE(RIGHT(G578,3)),#REF!,4,FALSE),IF(LEFT(G578,3)="CAB",VLOOKUP(VALUE(RIGHT(G578,3)),'ADM-COMP'!B:J,4,FALSE),IF(LEFT(G578,3)="SEG",VLOOKUP(VALUE(RIGHT(G578,3)),#REF!,4,FALSE),IF(LEFT(G578,3)="CLI",VLOOKUP(VALUE(RIGHT(G578,3)),#REF!,4,FALSE),IF(LEFT(G578,4)="IMPL",VLOOKUP(VALUE(RIGHT(G578,3)),#REF!,4,FALSE),IF(LEFT(G578,4)="SPDA",VLOOKUP(VALUE(RIGHT(G578,3)),#REF!,4,FALSE),IF(LEFT(G578,4)="SDAI",VLOOKUP(VALUE(RIGHT(G578,3)),#REF!,4,FALSE),IF(LEFT(G578,5)="IMPER",VLOOKUP(VALUE(RIGHT(G578,3)),#REF!,4,FALSE),IF(LEFT(G578,5)="LABOR",VLOOKUP(VALUE(RIGHT(G578,6)),#REF!,5,FALSE))))))))))))))))</f>
        <v>#REF!</v>
      </c>
      <c r="C578" s="30" t="e">
        <f>IF(LEFT(G578,3)="ARQ",VLOOKUP(VALUE(RIGHT(G578,3)),#REF!,5,FALSE),IF(LEFT(G578,3)="SCI",VLOOKUP(VALUE(RIGHT(G578,3)),#REF!,5,FALSE),IF(LEFT(G578,3)="SCE",VLOOKUP(VALUE(RIGHT(G578,3)),#REF!,5,FALSE),IF(LEFT(G578,3)="EST",VLOOKUP(VALUE(RIGHT(G578,3)),#REF!,5,FALSE),IF(LEFT(G578,3)="HID",VLOOKUP(VALUE(RIGHT(G578,3)),#REF!,5,FALSE),IF(LEFT(G578,3)="INC",VLOOKUP(VALUE(RIGHT(G578,3)),#REF!,5,FALSE),IF(LEFT(G578,3)="ELE",VLOOKUP(VALUE(RIGHT(G578,3)),#REF!,5,FALSE),IF(LEFT(G578,3)="CAB",VLOOKUP(VALUE(RIGHT(G578,3)),'ADM-COMP'!B:J,5,FALSE),IF(LEFT(G578,3)="SEG",VLOOKUP(VALUE(RIGHT(G578,3)),#REF!,5,FALSE),IF(LEFT(G578,3)="CLI",VLOOKUP(VALUE(RIGHT(G578,3)),#REF!,5,FALSE),IF(LEFT(G578,4)="IMPL",VLOOKUP(VALUE(RIGHT(G578,3)),#REF!,5,FALSE),IF(LEFT(G578,4)="SPDA",VLOOKUP(VALUE(RIGHT(G578,3)),'SPDA-COMP'!B:J,5,FALSE),IF(LEFT(G578,4)="SDAI",VLOOKUP(VALUE(RIGHT(G578,3)),#REF!,5,FALSE),IF(LEFT(G578,5)="IMPER",VLOOKUP(VALUE(RIGHT(G578,3)),#REF!,5,FALSE),IF(LEFT(G578,5)="LABOR",VLOOKUP(VALUE(RIGHT(G578,6)),#REF!,6,FALSE))))))))))))))))</f>
        <v>#REF!</v>
      </c>
      <c r="D578" s="74" t="e">
        <f>ROUND(VLOOKUP(A578,#REF!,8,FALSE),2)</f>
        <v>#REF!</v>
      </c>
      <c r="E578" s="74" t="e">
        <f>IF(LEFT(G578,3)="ARQ",VLOOKUP(VALUE(RIGHT(G578,3)),#REF!,9,FALSE),IF(LEFT(G578,3)="SCI",VLOOKUP(VALUE(RIGHT(G578,3)),#REF!,9,FALSE),IF(LEFT(G578,3)="SCE",VLOOKUP(VALUE(RIGHT(G578,3)),#REF!,9,FALSE),IF(LEFT(G578,3)="EST",VLOOKUP(VALUE(RIGHT(G578,3)),#REF!,9,FALSE),IF(LEFT(G578,3)="HID",VLOOKUP(VALUE(RIGHT(G578,3)),#REF!,9,FALSE),IF(LEFT(G578,3)="INC",VLOOKUP(VALUE(RIGHT(G578,3)),#REF!,9,FALSE),IF(LEFT(G578,3)="ELE",VLOOKUP(VALUE(RIGHT(G578,3)),#REF!,9,FALSE),IF(LEFT(G578,3)="CAB",VLOOKUP(VALUE(RIGHT(G578,3)),'ADM-COMP'!B:J,9,FALSE),IF(LEFT(G578,3)="SEG",VLOOKUP(VALUE(RIGHT(G578,3)),#REF!,9,FALSE),IF(LEFT(G578,3)="CLI",VLOOKUP(VALUE(RIGHT(G578,3)),#REF!,9,FALSE),IF(LEFT(G578,4)="IMPL",VLOOKUP(VALUE(RIGHT(G578,3)),#REF!,9,FALSE),IF(LEFT(G578,4)="SPDA",VLOOKUP(VALUE(RIGHT(G578,3)),'SPDA-COMP'!B:J,9,FALSE),IF(LEFT(G578,4)="SDAI",VLOOKUP(VALUE(RIGHT(G578,3)),#REF!,9,FALSE),IF(LEFT(G578,5)="IMPER",VLOOKUP(VALUE(RIGHT(G578,3)),#REF!,9,FALSE),IF(LEFT(G578,5)="LABOR",VLOOKUP(VALUE(RIGHT(G578,6)),#REF!,4,FALSE))))))))))))))))</f>
        <v>#REF!</v>
      </c>
      <c r="F578" s="31" t="e">
        <f t="shared" si="8"/>
        <v>#REF!</v>
      </c>
      <c r="G578" s="84" t="s">
        <v>618</v>
      </c>
      <c r="H578" s="51"/>
    </row>
    <row r="579" spans="1:9" s="11" customFormat="1">
      <c r="A579" s="37" t="s">
        <v>551</v>
      </c>
      <c r="B579" s="29" t="e">
        <f>IF(LEFT(G579,3)="ARQ",VLOOKUP(VALUE(RIGHT(G579,3)),#REF!,4,FALSE),IF(LEFT(G579,3)="SCI",VLOOKUP(VALUE(RIGHT(G579,3)),#REF!,4,FALSE),IF(LEFT(G579,3)="SCE",VLOOKUP(VALUE(RIGHT(G579,3)),#REF!,4,FALSE),IF(LEFT(G579,3)="EST",VLOOKUP(VALUE(RIGHT(G579,3)),#REF!,4,FALSE),IF(LEFT(G579,3)="HID",VLOOKUP(VALUE(RIGHT(G579,3)),#REF!,4,FALSE),IF(LEFT(G579,3)="INC",VLOOKUP(VALUE(RIGHT(G579,3)),#REF!,4,FALSE),IF(LEFT(G579,3)="ELE",VLOOKUP(VALUE(RIGHT(G579,3)),#REF!,4,FALSE),IF(LEFT(G579,3)="CAB",VLOOKUP(VALUE(RIGHT(G579,3)),'ADM-COMP'!B:J,4,FALSE),IF(LEFT(G579,3)="SEG",VLOOKUP(VALUE(RIGHT(G579,3)),#REF!,4,FALSE),IF(LEFT(G579,3)="CLI",VLOOKUP(VALUE(RIGHT(G579,3)),#REF!,4,FALSE),IF(LEFT(G579,4)="IMPL",VLOOKUP(VALUE(RIGHT(G579,3)),#REF!,4,FALSE),IF(LEFT(G579,4)="SPDA",VLOOKUP(VALUE(RIGHT(G579,3)),'SPDA-COMP'!B:J,4,FALSE),IF(LEFT(G579,4)="SDAI",VLOOKUP(VALUE(RIGHT(G579,3)),#REF!,4,FALSE),IF(LEFT(G579,5)="IMPER",VLOOKUP(VALUE(RIGHT(G579,3)),#REF!,4,FALSE),IF(LEFT(G579,5)="LABOR",VLOOKUP(VALUE(RIGHT(G579,6)),#REF!,5,FALSE))))))))))))))))</f>
        <v>#N/A</v>
      </c>
      <c r="C579" s="30" t="e">
        <f>IF(LEFT(G579,3)="ARQ",VLOOKUP(VALUE(RIGHT(G579,3)),#REF!,5,FALSE),IF(LEFT(G579,3)="SCI",VLOOKUP(VALUE(RIGHT(G579,3)),#REF!,5,FALSE),IF(LEFT(G579,3)="SCE",VLOOKUP(VALUE(RIGHT(G579,3)),#REF!,5,FALSE),IF(LEFT(G579,3)="EST",VLOOKUP(VALUE(RIGHT(G579,3)),#REF!,5,FALSE),IF(LEFT(G579,3)="HID",VLOOKUP(VALUE(RIGHT(G579,3)),#REF!,5,FALSE),IF(LEFT(G579,3)="INC",VLOOKUP(VALUE(RIGHT(G579,3)),#REF!,5,FALSE),IF(LEFT(G579,3)="ELE",VLOOKUP(VALUE(RIGHT(G579,3)),#REF!,5,FALSE),IF(LEFT(G579,3)="CAB",VLOOKUP(VALUE(RIGHT(G579,3)),'ADM-COMP'!B:J,5,FALSE),IF(LEFT(G579,3)="SEG",VLOOKUP(VALUE(RIGHT(G579,3)),#REF!,5,FALSE),IF(LEFT(G579,3)="CLI",VLOOKUP(VALUE(RIGHT(G579,3)),#REF!,5,FALSE),IF(LEFT(G579,4)="IMPL",VLOOKUP(VALUE(RIGHT(G579,3)),#REF!,5,FALSE),IF(LEFT(G579,4)="SPDA",VLOOKUP(VALUE(RIGHT(G579,3)),'SPDA-COMP'!B:J,5,FALSE),IF(LEFT(G579,4)="SDAI",VLOOKUP(VALUE(RIGHT(G579,3)),#REF!,5,FALSE),IF(LEFT(G579,5)="IMPER",VLOOKUP(VALUE(RIGHT(G579,3)),#REF!,5,FALSE),IF(LEFT(G579,5)="LABOR",VLOOKUP(VALUE(RIGHT(G579,6)),#REF!,6,FALSE))))))))))))))))</f>
        <v>#N/A</v>
      </c>
      <c r="D579" s="74" t="e">
        <f>ROUND(VLOOKUP(A579,#REF!,8,FALSE),2)</f>
        <v>#REF!</v>
      </c>
      <c r="E579" s="74" t="e">
        <f>IF(LEFT(G579,3)="ARQ",VLOOKUP(VALUE(RIGHT(G579,3)),#REF!,9,FALSE),IF(LEFT(G579,3)="SCI",VLOOKUP(VALUE(RIGHT(G579,3)),#REF!,9,FALSE),IF(LEFT(G579,3)="SCE",VLOOKUP(VALUE(RIGHT(G579,3)),#REF!,9,FALSE),IF(LEFT(G579,3)="EST",VLOOKUP(VALUE(RIGHT(G579,3)),#REF!,9,FALSE),IF(LEFT(G579,3)="HID",VLOOKUP(VALUE(RIGHT(G579,3)),#REF!,9,FALSE),IF(LEFT(G579,3)="INC",VLOOKUP(VALUE(RIGHT(G579,3)),#REF!,9,FALSE),IF(LEFT(G579,3)="ELE",VLOOKUP(VALUE(RIGHT(G579,3)),#REF!,9,FALSE),IF(LEFT(G579,3)="CAB",VLOOKUP(VALUE(RIGHT(G579,3)),'ADM-COMP'!B:J,9,FALSE),IF(LEFT(G579,3)="SEG",VLOOKUP(VALUE(RIGHT(G579,3)),#REF!,9,FALSE),IF(LEFT(G579,3)="CLI",VLOOKUP(VALUE(RIGHT(G579,3)),#REF!,9,FALSE),IF(LEFT(G579,4)="IMPL",VLOOKUP(VALUE(RIGHT(G579,3)),#REF!,9,FALSE),IF(LEFT(G579,4)="SPDA",VLOOKUP(VALUE(RIGHT(G579,3)),'SPDA-COMP'!B:J,9,FALSE),IF(LEFT(G579,4)="SDAI",VLOOKUP(VALUE(RIGHT(G579,3)),#REF!,9,FALSE),IF(LEFT(G579,5)="IMPER",VLOOKUP(VALUE(RIGHT(G579,3)),#REF!,9,FALSE),IF(LEFT(G579,5)="LABOR",VLOOKUP(VALUE(RIGHT(G579,6)),#REF!,4,FALSE))))))))))))))))</f>
        <v>#N/A</v>
      </c>
      <c r="F579" s="31" t="e">
        <f t="shared" si="8"/>
        <v>#REF!</v>
      </c>
      <c r="G579" s="152" t="s">
        <v>562</v>
      </c>
      <c r="H579" s="51"/>
    </row>
    <row r="580" spans="1:9" s="11" customFormat="1">
      <c r="A580" s="37" t="s">
        <v>552</v>
      </c>
      <c r="B580" s="29" t="e">
        <f>IF(LEFT(G580,3)="ARQ",VLOOKUP(VALUE(RIGHT(G580,3)),#REF!,4,FALSE),IF(LEFT(G580,3)="SCI",VLOOKUP(VALUE(RIGHT(G580,3)),#REF!,4,FALSE),IF(LEFT(G580,3)="SCE",VLOOKUP(VALUE(RIGHT(G580,3)),#REF!,4,FALSE),IF(LEFT(G580,3)="EST",VLOOKUP(VALUE(RIGHT(G580,3)),#REF!,4,FALSE),IF(LEFT(G580,3)="HID",VLOOKUP(VALUE(RIGHT(G580,3)),#REF!,4,FALSE),IF(LEFT(G580,3)="INC",VLOOKUP(VALUE(RIGHT(G580,3)),#REF!,4,FALSE),IF(LEFT(G580,3)="ELE",VLOOKUP(VALUE(RIGHT(G580,3)),#REF!,4,FALSE),IF(LEFT(G580,3)="CAB",VLOOKUP(VALUE(RIGHT(G580,3)),'ADM-COMP'!B:J,4,FALSE),IF(LEFT(G580,3)="SEG",VLOOKUP(VALUE(RIGHT(G580,3)),#REF!,4,FALSE),IF(LEFT(G580,3)="CLI",VLOOKUP(VALUE(RIGHT(G580,3)),#REF!,4,FALSE),IF(LEFT(G580,4)="IMPL",VLOOKUP(VALUE(RIGHT(G580,3)),#REF!,4,FALSE),IF(LEFT(G580,4)="SPDA",VLOOKUP(VALUE(RIGHT(G580,3)),'SPDA-COMP'!B:J,4,FALSE),IF(LEFT(G580,4)="SDAI",VLOOKUP(VALUE(RIGHT(G580,3)),#REF!,4,FALSE),IF(LEFT(G580,5)="IMPER",VLOOKUP(VALUE(RIGHT(G580,3)),#REF!,4,FALSE),IF(LEFT(G580,5)="LABOR",VLOOKUP(VALUE(RIGHT(G580,6)),#REF!,5,FALSE))))))))))))))))</f>
        <v>#REF!</v>
      </c>
      <c r="C580" s="30" t="e">
        <f>IF(LEFT(G580,3)="ARQ",VLOOKUP(VALUE(RIGHT(G580,3)),#REF!,5,FALSE),IF(LEFT(G580,3)="SCI",VLOOKUP(VALUE(RIGHT(G580,3)),#REF!,5,FALSE),IF(LEFT(G580,3)="SCE",VLOOKUP(VALUE(RIGHT(G580,3)),#REF!,5,FALSE),IF(LEFT(G580,3)="EST",VLOOKUP(VALUE(RIGHT(G580,3)),#REF!,5,FALSE),IF(LEFT(G580,3)="HID",VLOOKUP(VALUE(RIGHT(G580,3)),#REF!,5,FALSE),IF(LEFT(G580,3)="INC",VLOOKUP(VALUE(RIGHT(G580,3)),#REF!,5,FALSE),IF(LEFT(G580,3)="ELE",VLOOKUP(VALUE(RIGHT(G580,3)),#REF!,5,FALSE),IF(LEFT(G580,3)="CAB",VLOOKUP(VALUE(RIGHT(G580,3)),'ADM-COMP'!B:J,5,FALSE),IF(LEFT(G580,3)="SEG",VLOOKUP(VALUE(RIGHT(G580,3)),#REF!,5,FALSE),IF(LEFT(G580,3)="CLI",VLOOKUP(VALUE(RIGHT(G580,3)),#REF!,5,FALSE),IF(LEFT(G580,4)="IMPL",VLOOKUP(VALUE(RIGHT(G580,3)),#REF!,5,FALSE),IF(LEFT(G580,4)="SPDA",VLOOKUP(VALUE(RIGHT(G580,3)),'SPDA-COMP'!B:J,5,FALSE),IF(LEFT(G580,4)="SDAI",VLOOKUP(VALUE(RIGHT(G580,3)),#REF!,5,FALSE),IF(LEFT(G580,5)="IMPER",VLOOKUP(VALUE(RIGHT(G580,3)),#REF!,5,FALSE),IF(LEFT(G580,5)="LABOR",VLOOKUP(VALUE(RIGHT(G580,6)),#REF!,6,FALSE))))))))))))))))</f>
        <v>#REF!</v>
      </c>
      <c r="D580" s="74" t="e">
        <f>ROUND(VLOOKUP(A580,#REF!,8,FALSE),2)</f>
        <v>#REF!</v>
      </c>
      <c r="E580" s="74" t="e">
        <f>IF(LEFT(G580,3)="ARQ",VLOOKUP(VALUE(RIGHT(G580,3)),#REF!,9,FALSE),IF(LEFT(G580,3)="SCI",VLOOKUP(VALUE(RIGHT(G580,3)),#REF!,9,FALSE),IF(LEFT(G580,3)="SCE",VLOOKUP(VALUE(RIGHT(G580,3)),#REF!,9,FALSE),IF(LEFT(G580,3)="EST",VLOOKUP(VALUE(RIGHT(G580,3)),#REF!,9,FALSE),IF(LEFT(G580,3)="HID",VLOOKUP(VALUE(RIGHT(G580,3)),#REF!,9,FALSE),IF(LEFT(G580,3)="INC",VLOOKUP(VALUE(RIGHT(G580,3)),#REF!,9,FALSE),IF(LEFT(G580,3)="ELE",VLOOKUP(VALUE(RIGHT(G580,3)),#REF!,9,FALSE),IF(LEFT(G580,3)="CAB",VLOOKUP(VALUE(RIGHT(G580,3)),'ADM-COMP'!B:J,9,FALSE),IF(LEFT(G580,3)="SEG",VLOOKUP(VALUE(RIGHT(G580,3)),#REF!,9,FALSE),IF(LEFT(G580,3)="CLI",VLOOKUP(VALUE(RIGHT(G580,3)),#REF!,9,FALSE),IF(LEFT(G580,4)="IMPL",VLOOKUP(VALUE(RIGHT(G580,3)),#REF!,9,FALSE),IF(LEFT(G580,4)="SPDA",VLOOKUP(VALUE(RIGHT(G580,3)),'SPDA-COMP'!B:J,9,FALSE),IF(LEFT(G580,4)="SDAI",VLOOKUP(VALUE(RIGHT(G580,3)),#REF!,9,FALSE),IF(LEFT(G580,5)="IMPER",VLOOKUP(VALUE(RIGHT(G580,3)),#REF!,9,FALSE),IF(LEFT(G580,5)="LABOR",VLOOKUP(VALUE(RIGHT(G580,6)),#REF!,4,FALSE))))))))))))))))</f>
        <v>#REF!</v>
      </c>
      <c r="F580" s="31" t="e">
        <f t="shared" si="8"/>
        <v>#REF!</v>
      </c>
      <c r="G580" s="152" t="s">
        <v>563</v>
      </c>
      <c r="H580" s="51"/>
    </row>
    <row r="581" spans="1:9" s="80" customFormat="1" ht="13.5" thickBot="1">
      <c r="A581" s="39"/>
      <c r="B581" s="40" t="s">
        <v>131</v>
      </c>
      <c r="C581" s="41"/>
      <c r="D581" s="42"/>
      <c r="E581" s="42"/>
      <c r="F581" s="43"/>
      <c r="G581" s="44"/>
      <c r="H581" s="51"/>
    </row>
    <row r="582" spans="1:9" s="11" customFormat="1">
      <c r="A582" s="8"/>
      <c r="B582" s="8"/>
      <c r="C582" s="8"/>
      <c r="D582" s="12"/>
      <c r="E582" s="13"/>
      <c r="F582" s="8"/>
      <c r="G582" s="5"/>
      <c r="H582" s="51"/>
    </row>
    <row r="583" spans="1:9" s="80" customFormat="1" collapsed="1">
      <c r="A583" s="8"/>
      <c r="B583" s="8"/>
      <c r="C583" s="8"/>
      <c r="D583" s="12"/>
      <c r="E583" s="13"/>
      <c r="F583" s="13" t="e">
        <f>SUM(F6:F580)</f>
        <v>#REF!</v>
      </c>
      <c r="G583" s="6"/>
      <c r="H583" s="51"/>
    </row>
    <row r="584" spans="1:9" s="11" customFormat="1">
      <c r="A584" s="8"/>
      <c r="B584" s="8"/>
      <c r="C584" s="8"/>
      <c r="D584" s="12"/>
      <c r="E584" s="13"/>
      <c r="G584" s="60"/>
      <c r="H584" s="51"/>
    </row>
    <row r="585" spans="1:9" s="26" customFormat="1" ht="20.100000000000001" customHeight="1">
      <c r="A585" s="8"/>
      <c r="B585" s="8"/>
      <c r="C585" s="8"/>
      <c r="D585" s="12"/>
      <c r="E585" s="13"/>
      <c r="F585" s="8"/>
      <c r="G585" s="5"/>
      <c r="H585" s="51"/>
      <c r="I585" s="28"/>
    </row>
    <row r="586" spans="1:9">
      <c r="F586" s="32" t="e">
        <f>F583/F585</f>
        <v>#REF!</v>
      </c>
    </row>
  </sheetData>
  <sortState ref="A6:G726">
    <sortCondition descending="1" ref="F6:F726"/>
  </sortState>
  <mergeCells count="4">
    <mergeCell ref="A1:G1"/>
    <mergeCell ref="A3:C3"/>
    <mergeCell ref="E3:G3"/>
    <mergeCell ref="A4:G4"/>
  </mergeCells>
  <printOptions horizontalCentered="1" gridLines="1"/>
  <pageMargins left="0.51181102362204722" right="0.51181102362204722" top="0.39370078740157483" bottom="0.78740157480314965" header="0.31496062992125984" footer="0.31496062992125984"/>
  <pageSetup paperSize="9" scale="64" orientation="portrait" r:id="rId1"/>
  <headerFooter alignWithMargins="0">
    <oddFooter>&amp;C&amp;P de &amp;N&amp;R&amp;G</oddFooter>
  </headerFooter>
  <rowBreaks count="1" manualBreakCount="1">
    <brk id="178" max="6"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86"/>
  <sheetViews>
    <sheetView workbookViewId="0">
      <selection sqref="A1:G1"/>
    </sheetView>
  </sheetViews>
  <sheetFormatPr defaultRowHeight="12.75"/>
  <cols>
    <col min="1" max="1" width="15.42578125" style="8" customWidth="1"/>
    <col min="2" max="2" width="58.140625" style="8" customWidth="1"/>
    <col min="3" max="3" width="8.28515625" style="8" customWidth="1"/>
    <col min="4" max="4" width="10.42578125" style="12" customWidth="1"/>
    <col min="5" max="5" width="14.7109375" style="13" bestFit="1" customWidth="1"/>
    <col min="6" max="6" width="18.85546875" style="8" bestFit="1" customWidth="1"/>
    <col min="7" max="7" width="16.85546875" style="5" customWidth="1"/>
    <col min="8" max="8" width="15.5703125" style="51" customWidth="1"/>
    <col min="9" max="34" width="13.85546875" style="8" customWidth="1"/>
    <col min="35" max="250" width="9.140625" style="8"/>
    <col min="251" max="251" width="15.42578125" style="8" customWidth="1"/>
    <col min="252" max="252" width="58.140625" style="8" customWidth="1"/>
    <col min="253" max="253" width="8.28515625" style="8" customWidth="1"/>
    <col min="254" max="254" width="10.42578125" style="8" customWidth="1"/>
    <col min="255" max="255" width="14.7109375" style="8" bestFit="1" customWidth="1"/>
    <col min="256" max="256" width="18.85546875" style="8" bestFit="1" customWidth="1"/>
    <col min="257" max="257" width="16" style="8" bestFit="1" customWidth="1"/>
    <col min="258" max="258" width="14.42578125" style="8" customWidth="1"/>
    <col min="259" max="259" width="17" style="8" customWidth="1"/>
    <col min="260" max="277" width="15.7109375" style="8" customWidth="1"/>
    <col min="278" max="506" width="9.140625" style="8"/>
    <col min="507" max="507" width="15.42578125" style="8" customWidth="1"/>
    <col min="508" max="508" width="58.140625" style="8" customWidth="1"/>
    <col min="509" max="509" width="8.28515625" style="8" customWidth="1"/>
    <col min="510" max="510" width="10.42578125" style="8" customWidth="1"/>
    <col min="511" max="511" width="14.7109375" style="8" bestFit="1" customWidth="1"/>
    <col min="512" max="512" width="18.85546875" style="8" bestFit="1" customWidth="1"/>
    <col min="513" max="513" width="16" style="8" bestFit="1" customWidth="1"/>
    <col min="514" max="514" width="14.42578125" style="8" customWidth="1"/>
    <col min="515" max="515" width="17" style="8" customWidth="1"/>
    <col min="516" max="533" width="15.7109375" style="8" customWidth="1"/>
    <col min="534" max="762" width="9.140625" style="8"/>
    <col min="763" max="763" width="15.42578125" style="8" customWidth="1"/>
    <col min="764" max="764" width="58.140625" style="8" customWidth="1"/>
    <col min="765" max="765" width="8.28515625" style="8" customWidth="1"/>
    <col min="766" max="766" width="10.42578125" style="8" customWidth="1"/>
    <col min="767" max="767" width="14.7109375" style="8" bestFit="1" customWidth="1"/>
    <col min="768" max="768" width="18.85546875" style="8" bestFit="1" customWidth="1"/>
    <col min="769" max="769" width="16" style="8" bestFit="1" customWidth="1"/>
    <col min="770" max="770" width="14.42578125" style="8" customWidth="1"/>
    <col min="771" max="771" width="17" style="8" customWidth="1"/>
    <col min="772" max="789" width="15.7109375" style="8" customWidth="1"/>
    <col min="790" max="1018" width="9.140625" style="8"/>
    <col min="1019" max="1019" width="15.42578125" style="8" customWidth="1"/>
    <col min="1020" max="1020" width="58.140625" style="8" customWidth="1"/>
    <col min="1021" max="1021" width="8.28515625" style="8" customWidth="1"/>
    <col min="1022" max="1022" width="10.42578125" style="8" customWidth="1"/>
    <col min="1023" max="1023" width="14.7109375" style="8" bestFit="1" customWidth="1"/>
    <col min="1024" max="1024" width="18.85546875" style="8" bestFit="1" customWidth="1"/>
    <col min="1025" max="1025" width="16" style="8" bestFit="1" customWidth="1"/>
    <col min="1026" max="1026" width="14.42578125" style="8" customWidth="1"/>
    <col min="1027" max="1027" width="17" style="8" customWidth="1"/>
    <col min="1028" max="1045" width="15.7109375" style="8" customWidth="1"/>
    <col min="1046" max="1274" width="9.140625" style="8"/>
    <col min="1275" max="1275" width="15.42578125" style="8" customWidth="1"/>
    <col min="1276" max="1276" width="58.140625" style="8" customWidth="1"/>
    <col min="1277" max="1277" width="8.28515625" style="8" customWidth="1"/>
    <col min="1278" max="1278" width="10.42578125" style="8" customWidth="1"/>
    <col min="1279" max="1279" width="14.7109375" style="8" bestFit="1" customWidth="1"/>
    <col min="1280" max="1280" width="18.85546875" style="8" bestFit="1" customWidth="1"/>
    <col min="1281" max="1281" width="16" style="8" bestFit="1" customWidth="1"/>
    <col min="1282" max="1282" width="14.42578125" style="8" customWidth="1"/>
    <col min="1283" max="1283" width="17" style="8" customWidth="1"/>
    <col min="1284" max="1301" width="15.7109375" style="8" customWidth="1"/>
    <col min="1302" max="1530" width="9.140625" style="8"/>
    <col min="1531" max="1531" width="15.42578125" style="8" customWidth="1"/>
    <col min="1532" max="1532" width="58.140625" style="8" customWidth="1"/>
    <col min="1533" max="1533" width="8.28515625" style="8" customWidth="1"/>
    <col min="1534" max="1534" width="10.42578125" style="8" customWidth="1"/>
    <col min="1535" max="1535" width="14.7109375" style="8" bestFit="1" customWidth="1"/>
    <col min="1536" max="1536" width="18.85546875" style="8" bestFit="1" customWidth="1"/>
    <col min="1537" max="1537" width="16" style="8" bestFit="1" customWidth="1"/>
    <col min="1538" max="1538" width="14.42578125" style="8" customWidth="1"/>
    <col min="1539" max="1539" width="17" style="8" customWidth="1"/>
    <col min="1540" max="1557" width="15.7109375" style="8" customWidth="1"/>
    <col min="1558" max="1786" width="9.140625" style="8"/>
    <col min="1787" max="1787" width="15.42578125" style="8" customWidth="1"/>
    <col min="1788" max="1788" width="58.140625" style="8" customWidth="1"/>
    <col min="1789" max="1789" width="8.28515625" style="8" customWidth="1"/>
    <col min="1790" max="1790" width="10.42578125" style="8" customWidth="1"/>
    <col min="1791" max="1791" width="14.7109375" style="8" bestFit="1" customWidth="1"/>
    <col min="1792" max="1792" width="18.85546875" style="8" bestFit="1" customWidth="1"/>
    <col min="1793" max="1793" width="16" style="8" bestFit="1" customWidth="1"/>
    <col min="1794" max="1794" width="14.42578125" style="8" customWidth="1"/>
    <col min="1795" max="1795" width="17" style="8" customWidth="1"/>
    <col min="1796" max="1813" width="15.7109375" style="8" customWidth="1"/>
    <col min="1814" max="2042" width="9.140625" style="8"/>
    <col min="2043" max="2043" width="15.42578125" style="8" customWidth="1"/>
    <col min="2044" max="2044" width="58.140625" style="8" customWidth="1"/>
    <col min="2045" max="2045" width="8.28515625" style="8" customWidth="1"/>
    <col min="2046" max="2046" width="10.42578125" style="8" customWidth="1"/>
    <col min="2047" max="2047" width="14.7109375" style="8" bestFit="1" customWidth="1"/>
    <col min="2048" max="2048" width="18.85546875" style="8" bestFit="1" customWidth="1"/>
    <col min="2049" max="2049" width="16" style="8" bestFit="1" customWidth="1"/>
    <col min="2050" max="2050" width="14.42578125" style="8" customWidth="1"/>
    <col min="2051" max="2051" width="17" style="8" customWidth="1"/>
    <col min="2052" max="2069" width="15.7109375" style="8" customWidth="1"/>
    <col min="2070" max="2298" width="9.140625" style="8"/>
    <col min="2299" max="2299" width="15.42578125" style="8" customWidth="1"/>
    <col min="2300" max="2300" width="58.140625" style="8" customWidth="1"/>
    <col min="2301" max="2301" width="8.28515625" style="8" customWidth="1"/>
    <col min="2302" max="2302" width="10.42578125" style="8" customWidth="1"/>
    <col min="2303" max="2303" width="14.7109375" style="8" bestFit="1" customWidth="1"/>
    <col min="2304" max="2304" width="18.85546875" style="8" bestFit="1" customWidth="1"/>
    <col min="2305" max="2305" width="16" style="8" bestFit="1" customWidth="1"/>
    <col min="2306" max="2306" width="14.42578125" style="8" customWidth="1"/>
    <col min="2307" max="2307" width="17" style="8" customWidth="1"/>
    <col min="2308" max="2325" width="15.7109375" style="8" customWidth="1"/>
    <col min="2326" max="2554" width="9.140625" style="8"/>
    <col min="2555" max="2555" width="15.42578125" style="8" customWidth="1"/>
    <col min="2556" max="2556" width="58.140625" style="8" customWidth="1"/>
    <col min="2557" max="2557" width="8.28515625" style="8" customWidth="1"/>
    <col min="2558" max="2558" width="10.42578125" style="8" customWidth="1"/>
    <col min="2559" max="2559" width="14.7109375" style="8" bestFit="1" customWidth="1"/>
    <col min="2560" max="2560" width="18.85546875" style="8" bestFit="1" customWidth="1"/>
    <col min="2561" max="2561" width="16" style="8" bestFit="1" customWidth="1"/>
    <col min="2562" max="2562" width="14.42578125" style="8" customWidth="1"/>
    <col min="2563" max="2563" width="17" style="8" customWidth="1"/>
    <col min="2564" max="2581" width="15.7109375" style="8" customWidth="1"/>
    <col min="2582" max="2810" width="9.140625" style="8"/>
    <col min="2811" max="2811" width="15.42578125" style="8" customWidth="1"/>
    <col min="2812" max="2812" width="58.140625" style="8" customWidth="1"/>
    <col min="2813" max="2813" width="8.28515625" style="8" customWidth="1"/>
    <col min="2814" max="2814" width="10.42578125" style="8" customWidth="1"/>
    <col min="2815" max="2815" width="14.7109375" style="8" bestFit="1" customWidth="1"/>
    <col min="2816" max="2816" width="18.85546875" style="8" bestFit="1" customWidth="1"/>
    <col min="2817" max="2817" width="16" style="8" bestFit="1" customWidth="1"/>
    <col min="2818" max="2818" width="14.42578125" style="8" customWidth="1"/>
    <col min="2819" max="2819" width="17" style="8" customWidth="1"/>
    <col min="2820" max="2837" width="15.7109375" style="8" customWidth="1"/>
    <col min="2838" max="3066" width="9.140625" style="8"/>
    <col min="3067" max="3067" width="15.42578125" style="8" customWidth="1"/>
    <col min="3068" max="3068" width="58.140625" style="8" customWidth="1"/>
    <col min="3069" max="3069" width="8.28515625" style="8" customWidth="1"/>
    <col min="3070" max="3070" width="10.42578125" style="8" customWidth="1"/>
    <col min="3071" max="3071" width="14.7109375" style="8" bestFit="1" customWidth="1"/>
    <col min="3072" max="3072" width="18.85546875" style="8" bestFit="1" customWidth="1"/>
    <col min="3073" max="3073" width="16" style="8" bestFit="1" customWidth="1"/>
    <col min="3074" max="3074" width="14.42578125" style="8" customWidth="1"/>
    <col min="3075" max="3075" width="17" style="8" customWidth="1"/>
    <col min="3076" max="3093" width="15.7109375" style="8" customWidth="1"/>
    <col min="3094" max="3322" width="9.140625" style="8"/>
    <col min="3323" max="3323" width="15.42578125" style="8" customWidth="1"/>
    <col min="3324" max="3324" width="58.140625" style="8" customWidth="1"/>
    <col min="3325" max="3325" width="8.28515625" style="8" customWidth="1"/>
    <col min="3326" max="3326" width="10.42578125" style="8" customWidth="1"/>
    <col min="3327" max="3327" width="14.7109375" style="8" bestFit="1" customWidth="1"/>
    <col min="3328" max="3328" width="18.85546875" style="8" bestFit="1" customWidth="1"/>
    <col min="3329" max="3329" width="16" style="8" bestFit="1" customWidth="1"/>
    <col min="3330" max="3330" width="14.42578125" style="8" customWidth="1"/>
    <col min="3331" max="3331" width="17" style="8" customWidth="1"/>
    <col min="3332" max="3349" width="15.7109375" style="8" customWidth="1"/>
    <col min="3350" max="3578" width="9.140625" style="8"/>
    <col min="3579" max="3579" width="15.42578125" style="8" customWidth="1"/>
    <col min="3580" max="3580" width="58.140625" style="8" customWidth="1"/>
    <col min="3581" max="3581" width="8.28515625" style="8" customWidth="1"/>
    <col min="3582" max="3582" width="10.42578125" style="8" customWidth="1"/>
    <col min="3583" max="3583" width="14.7109375" style="8" bestFit="1" customWidth="1"/>
    <col min="3584" max="3584" width="18.85546875" style="8" bestFit="1" customWidth="1"/>
    <col min="3585" max="3585" width="16" style="8" bestFit="1" customWidth="1"/>
    <col min="3586" max="3586" width="14.42578125" style="8" customWidth="1"/>
    <col min="3587" max="3587" width="17" style="8" customWidth="1"/>
    <col min="3588" max="3605" width="15.7109375" style="8" customWidth="1"/>
    <col min="3606" max="3834" width="9.140625" style="8"/>
    <col min="3835" max="3835" width="15.42578125" style="8" customWidth="1"/>
    <col min="3836" max="3836" width="58.140625" style="8" customWidth="1"/>
    <col min="3837" max="3837" width="8.28515625" style="8" customWidth="1"/>
    <col min="3838" max="3838" width="10.42578125" style="8" customWidth="1"/>
    <col min="3839" max="3839" width="14.7109375" style="8" bestFit="1" customWidth="1"/>
    <col min="3840" max="3840" width="18.85546875" style="8" bestFit="1" customWidth="1"/>
    <col min="3841" max="3841" width="16" style="8" bestFit="1" customWidth="1"/>
    <col min="3842" max="3842" width="14.42578125" style="8" customWidth="1"/>
    <col min="3843" max="3843" width="17" style="8" customWidth="1"/>
    <col min="3844" max="3861" width="15.7109375" style="8" customWidth="1"/>
    <col min="3862" max="4090" width="9.140625" style="8"/>
    <col min="4091" max="4091" width="15.42578125" style="8" customWidth="1"/>
    <col min="4092" max="4092" width="58.140625" style="8" customWidth="1"/>
    <col min="4093" max="4093" width="8.28515625" style="8" customWidth="1"/>
    <col min="4094" max="4094" width="10.42578125" style="8" customWidth="1"/>
    <col min="4095" max="4095" width="14.7109375" style="8" bestFit="1" customWidth="1"/>
    <col min="4096" max="4096" width="18.85546875" style="8" bestFit="1" customWidth="1"/>
    <col min="4097" max="4097" width="16" style="8" bestFit="1" customWidth="1"/>
    <col min="4098" max="4098" width="14.42578125" style="8" customWidth="1"/>
    <col min="4099" max="4099" width="17" style="8" customWidth="1"/>
    <col min="4100" max="4117" width="15.7109375" style="8" customWidth="1"/>
    <col min="4118" max="4346" width="9.140625" style="8"/>
    <col min="4347" max="4347" width="15.42578125" style="8" customWidth="1"/>
    <col min="4348" max="4348" width="58.140625" style="8" customWidth="1"/>
    <col min="4349" max="4349" width="8.28515625" style="8" customWidth="1"/>
    <col min="4350" max="4350" width="10.42578125" style="8" customWidth="1"/>
    <col min="4351" max="4351" width="14.7109375" style="8" bestFit="1" customWidth="1"/>
    <col min="4352" max="4352" width="18.85546875" style="8" bestFit="1" customWidth="1"/>
    <col min="4353" max="4353" width="16" style="8" bestFit="1" customWidth="1"/>
    <col min="4354" max="4354" width="14.42578125" style="8" customWidth="1"/>
    <col min="4355" max="4355" width="17" style="8" customWidth="1"/>
    <col min="4356" max="4373" width="15.7109375" style="8" customWidth="1"/>
    <col min="4374" max="4602" width="9.140625" style="8"/>
    <col min="4603" max="4603" width="15.42578125" style="8" customWidth="1"/>
    <col min="4604" max="4604" width="58.140625" style="8" customWidth="1"/>
    <col min="4605" max="4605" width="8.28515625" style="8" customWidth="1"/>
    <col min="4606" max="4606" width="10.42578125" style="8" customWidth="1"/>
    <col min="4607" max="4607" width="14.7109375" style="8" bestFit="1" customWidth="1"/>
    <col min="4608" max="4608" width="18.85546875" style="8" bestFit="1" customWidth="1"/>
    <col min="4609" max="4609" width="16" style="8" bestFit="1" customWidth="1"/>
    <col min="4610" max="4610" width="14.42578125" style="8" customWidth="1"/>
    <col min="4611" max="4611" width="17" style="8" customWidth="1"/>
    <col min="4612" max="4629" width="15.7109375" style="8" customWidth="1"/>
    <col min="4630" max="4858" width="9.140625" style="8"/>
    <col min="4859" max="4859" width="15.42578125" style="8" customWidth="1"/>
    <col min="4860" max="4860" width="58.140625" style="8" customWidth="1"/>
    <col min="4861" max="4861" width="8.28515625" style="8" customWidth="1"/>
    <col min="4862" max="4862" width="10.42578125" style="8" customWidth="1"/>
    <col min="4863" max="4863" width="14.7109375" style="8" bestFit="1" customWidth="1"/>
    <col min="4864" max="4864" width="18.85546875" style="8" bestFit="1" customWidth="1"/>
    <col min="4865" max="4865" width="16" style="8" bestFit="1" customWidth="1"/>
    <col min="4866" max="4866" width="14.42578125" style="8" customWidth="1"/>
    <col min="4867" max="4867" width="17" style="8" customWidth="1"/>
    <col min="4868" max="4885" width="15.7109375" style="8" customWidth="1"/>
    <col min="4886" max="5114" width="9.140625" style="8"/>
    <col min="5115" max="5115" width="15.42578125" style="8" customWidth="1"/>
    <col min="5116" max="5116" width="58.140625" style="8" customWidth="1"/>
    <col min="5117" max="5117" width="8.28515625" style="8" customWidth="1"/>
    <col min="5118" max="5118" width="10.42578125" style="8" customWidth="1"/>
    <col min="5119" max="5119" width="14.7109375" style="8" bestFit="1" customWidth="1"/>
    <col min="5120" max="5120" width="18.85546875" style="8" bestFit="1" customWidth="1"/>
    <col min="5121" max="5121" width="16" style="8" bestFit="1" customWidth="1"/>
    <col min="5122" max="5122" width="14.42578125" style="8" customWidth="1"/>
    <col min="5123" max="5123" width="17" style="8" customWidth="1"/>
    <col min="5124" max="5141" width="15.7109375" style="8" customWidth="1"/>
    <col min="5142" max="5370" width="9.140625" style="8"/>
    <col min="5371" max="5371" width="15.42578125" style="8" customWidth="1"/>
    <col min="5372" max="5372" width="58.140625" style="8" customWidth="1"/>
    <col min="5373" max="5373" width="8.28515625" style="8" customWidth="1"/>
    <col min="5374" max="5374" width="10.42578125" style="8" customWidth="1"/>
    <col min="5375" max="5375" width="14.7109375" style="8" bestFit="1" customWidth="1"/>
    <col min="5376" max="5376" width="18.85546875" style="8" bestFit="1" customWidth="1"/>
    <col min="5377" max="5377" width="16" style="8" bestFit="1" customWidth="1"/>
    <col min="5378" max="5378" width="14.42578125" style="8" customWidth="1"/>
    <col min="5379" max="5379" width="17" style="8" customWidth="1"/>
    <col min="5380" max="5397" width="15.7109375" style="8" customWidth="1"/>
    <col min="5398" max="5626" width="9.140625" style="8"/>
    <col min="5627" max="5627" width="15.42578125" style="8" customWidth="1"/>
    <col min="5628" max="5628" width="58.140625" style="8" customWidth="1"/>
    <col min="5629" max="5629" width="8.28515625" style="8" customWidth="1"/>
    <col min="5630" max="5630" width="10.42578125" style="8" customWidth="1"/>
    <col min="5631" max="5631" width="14.7109375" style="8" bestFit="1" customWidth="1"/>
    <col min="5632" max="5632" width="18.85546875" style="8" bestFit="1" customWidth="1"/>
    <col min="5633" max="5633" width="16" style="8" bestFit="1" customWidth="1"/>
    <col min="5634" max="5634" width="14.42578125" style="8" customWidth="1"/>
    <col min="5635" max="5635" width="17" style="8" customWidth="1"/>
    <col min="5636" max="5653" width="15.7109375" style="8" customWidth="1"/>
    <col min="5654" max="5882" width="9.140625" style="8"/>
    <col min="5883" max="5883" width="15.42578125" style="8" customWidth="1"/>
    <col min="5884" max="5884" width="58.140625" style="8" customWidth="1"/>
    <col min="5885" max="5885" width="8.28515625" style="8" customWidth="1"/>
    <col min="5886" max="5886" width="10.42578125" style="8" customWidth="1"/>
    <col min="5887" max="5887" width="14.7109375" style="8" bestFit="1" customWidth="1"/>
    <col min="5888" max="5888" width="18.85546875" style="8" bestFit="1" customWidth="1"/>
    <col min="5889" max="5889" width="16" style="8" bestFit="1" customWidth="1"/>
    <col min="5890" max="5890" width="14.42578125" style="8" customWidth="1"/>
    <col min="5891" max="5891" width="17" style="8" customWidth="1"/>
    <col min="5892" max="5909" width="15.7109375" style="8" customWidth="1"/>
    <col min="5910" max="6138" width="9.140625" style="8"/>
    <col min="6139" max="6139" width="15.42578125" style="8" customWidth="1"/>
    <col min="6140" max="6140" width="58.140625" style="8" customWidth="1"/>
    <col min="6141" max="6141" width="8.28515625" style="8" customWidth="1"/>
    <col min="6142" max="6142" width="10.42578125" style="8" customWidth="1"/>
    <col min="6143" max="6143" width="14.7109375" style="8" bestFit="1" customWidth="1"/>
    <col min="6144" max="6144" width="18.85546875" style="8" bestFit="1" customWidth="1"/>
    <col min="6145" max="6145" width="16" style="8" bestFit="1" customWidth="1"/>
    <col min="6146" max="6146" width="14.42578125" style="8" customWidth="1"/>
    <col min="6147" max="6147" width="17" style="8" customWidth="1"/>
    <col min="6148" max="6165" width="15.7109375" style="8" customWidth="1"/>
    <col min="6166" max="6394" width="9.140625" style="8"/>
    <col min="6395" max="6395" width="15.42578125" style="8" customWidth="1"/>
    <col min="6396" max="6396" width="58.140625" style="8" customWidth="1"/>
    <col min="6397" max="6397" width="8.28515625" style="8" customWidth="1"/>
    <col min="6398" max="6398" width="10.42578125" style="8" customWidth="1"/>
    <col min="6399" max="6399" width="14.7109375" style="8" bestFit="1" customWidth="1"/>
    <col min="6400" max="6400" width="18.85546875" style="8" bestFit="1" customWidth="1"/>
    <col min="6401" max="6401" width="16" style="8" bestFit="1" customWidth="1"/>
    <col min="6402" max="6402" width="14.42578125" style="8" customWidth="1"/>
    <col min="6403" max="6403" width="17" style="8" customWidth="1"/>
    <col min="6404" max="6421" width="15.7109375" style="8" customWidth="1"/>
    <col min="6422" max="6650" width="9.140625" style="8"/>
    <col min="6651" max="6651" width="15.42578125" style="8" customWidth="1"/>
    <col min="6652" max="6652" width="58.140625" style="8" customWidth="1"/>
    <col min="6653" max="6653" width="8.28515625" style="8" customWidth="1"/>
    <col min="6654" max="6654" width="10.42578125" style="8" customWidth="1"/>
    <col min="6655" max="6655" width="14.7109375" style="8" bestFit="1" customWidth="1"/>
    <col min="6656" max="6656" width="18.85546875" style="8" bestFit="1" customWidth="1"/>
    <col min="6657" max="6657" width="16" style="8" bestFit="1" customWidth="1"/>
    <col min="6658" max="6658" width="14.42578125" style="8" customWidth="1"/>
    <col min="6659" max="6659" width="17" style="8" customWidth="1"/>
    <col min="6660" max="6677" width="15.7109375" style="8" customWidth="1"/>
    <col min="6678" max="6906" width="9.140625" style="8"/>
    <col min="6907" max="6907" width="15.42578125" style="8" customWidth="1"/>
    <col min="6908" max="6908" width="58.140625" style="8" customWidth="1"/>
    <col min="6909" max="6909" width="8.28515625" style="8" customWidth="1"/>
    <col min="6910" max="6910" width="10.42578125" style="8" customWidth="1"/>
    <col min="6911" max="6911" width="14.7109375" style="8" bestFit="1" customWidth="1"/>
    <col min="6912" max="6912" width="18.85546875" style="8" bestFit="1" customWidth="1"/>
    <col min="6913" max="6913" width="16" style="8" bestFit="1" customWidth="1"/>
    <col min="6914" max="6914" width="14.42578125" style="8" customWidth="1"/>
    <col min="6915" max="6915" width="17" style="8" customWidth="1"/>
    <col min="6916" max="6933" width="15.7109375" style="8" customWidth="1"/>
    <col min="6934" max="7162" width="9.140625" style="8"/>
    <col min="7163" max="7163" width="15.42578125" style="8" customWidth="1"/>
    <col min="7164" max="7164" width="58.140625" style="8" customWidth="1"/>
    <col min="7165" max="7165" width="8.28515625" style="8" customWidth="1"/>
    <col min="7166" max="7166" width="10.42578125" style="8" customWidth="1"/>
    <col min="7167" max="7167" width="14.7109375" style="8" bestFit="1" customWidth="1"/>
    <col min="7168" max="7168" width="18.85546875" style="8" bestFit="1" customWidth="1"/>
    <col min="7169" max="7169" width="16" style="8" bestFit="1" customWidth="1"/>
    <col min="7170" max="7170" width="14.42578125" style="8" customWidth="1"/>
    <col min="7171" max="7171" width="17" style="8" customWidth="1"/>
    <col min="7172" max="7189" width="15.7109375" style="8" customWidth="1"/>
    <col min="7190" max="7418" width="9.140625" style="8"/>
    <col min="7419" max="7419" width="15.42578125" style="8" customWidth="1"/>
    <col min="7420" max="7420" width="58.140625" style="8" customWidth="1"/>
    <col min="7421" max="7421" width="8.28515625" style="8" customWidth="1"/>
    <col min="7422" max="7422" width="10.42578125" style="8" customWidth="1"/>
    <col min="7423" max="7423" width="14.7109375" style="8" bestFit="1" customWidth="1"/>
    <col min="7424" max="7424" width="18.85546875" style="8" bestFit="1" customWidth="1"/>
    <col min="7425" max="7425" width="16" style="8" bestFit="1" customWidth="1"/>
    <col min="7426" max="7426" width="14.42578125" style="8" customWidth="1"/>
    <col min="7427" max="7427" width="17" style="8" customWidth="1"/>
    <col min="7428" max="7445" width="15.7109375" style="8" customWidth="1"/>
    <col min="7446" max="7674" width="9.140625" style="8"/>
    <col min="7675" max="7675" width="15.42578125" style="8" customWidth="1"/>
    <col min="7676" max="7676" width="58.140625" style="8" customWidth="1"/>
    <col min="7677" max="7677" width="8.28515625" style="8" customWidth="1"/>
    <col min="7678" max="7678" width="10.42578125" style="8" customWidth="1"/>
    <col min="7679" max="7679" width="14.7109375" style="8" bestFit="1" customWidth="1"/>
    <col min="7680" max="7680" width="18.85546875" style="8" bestFit="1" customWidth="1"/>
    <col min="7681" max="7681" width="16" style="8" bestFit="1" customWidth="1"/>
    <col min="7682" max="7682" width="14.42578125" style="8" customWidth="1"/>
    <col min="7683" max="7683" width="17" style="8" customWidth="1"/>
    <col min="7684" max="7701" width="15.7109375" style="8" customWidth="1"/>
    <col min="7702" max="7930" width="9.140625" style="8"/>
    <col min="7931" max="7931" width="15.42578125" style="8" customWidth="1"/>
    <col min="7932" max="7932" width="58.140625" style="8" customWidth="1"/>
    <col min="7933" max="7933" width="8.28515625" style="8" customWidth="1"/>
    <col min="7934" max="7934" width="10.42578125" style="8" customWidth="1"/>
    <col min="7935" max="7935" width="14.7109375" style="8" bestFit="1" customWidth="1"/>
    <col min="7936" max="7936" width="18.85546875" style="8" bestFit="1" customWidth="1"/>
    <col min="7937" max="7937" width="16" style="8" bestFit="1" customWidth="1"/>
    <col min="7938" max="7938" width="14.42578125" style="8" customWidth="1"/>
    <col min="7939" max="7939" width="17" style="8" customWidth="1"/>
    <col min="7940" max="7957" width="15.7109375" style="8" customWidth="1"/>
    <col min="7958" max="8186" width="9.140625" style="8"/>
    <col min="8187" max="8187" width="15.42578125" style="8" customWidth="1"/>
    <col min="8188" max="8188" width="58.140625" style="8" customWidth="1"/>
    <col min="8189" max="8189" width="8.28515625" style="8" customWidth="1"/>
    <col min="8190" max="8190" width="10.42578125" style="8" customWidth="1"/>
    <col min="8191" max="8191" width="14.7109375" style="8" bestFit="1" customWidth="1"/>
    <col min="8192" max="8192" width="18.85546875" style="8" bestFit="1" customWidth="1"/>
    <col min="8193" max="8193" width="16" style="8" bestFit="1" customWidth="1"/>
    <col min="8194" max="8194" width="14.42578125" style="8" customWidth="1"/>
    <col min="8195" max="8195" width="17" style="8" customWidth="1"/>
    <col min="8196" max="8213" width="15.7109375" style="8" customWidth="1"/>
    <col min="8214" max="8442" width="9.140625" style="8"/>
    <col min="8443" max="8443" width="15.42578125" style="8" customWidth="1"/>
    <col min="8444" max="8444" width="58.140625" style="8" customWidth="1"/>
    <col min="8445" max="8445" width="8.28515625" style="8" customWidth="1"/>
    <col min="8446" max="8446" width="10.42578125" style="8" customWidth="1"/>
    <col min="8447" max="8447" width="14.7109375" style="8" bestFit="1" customWidth="1"/>
    <col min="8448" max="8448" width="18.85546875" style="8" bestFit="1" customWidth="1"/>
    <col min="8449" max="8449" width="16" style="8" bestFit="1" customWidth="1"/>
    <col min="8450" max="8450" width="14.42578125" style="8" customWidth="1"/>
    <col min="8451" max="8451" width="17" style="8" customWidth="1"/>
    <col min="8452" max="8469" width="15.7109375" style="8" customWidth="1"/>
    <col min="8470" max="8698" width="9.140625" style="8"/>
    <col min="8699" max="8699" width="15.42578125" style="8" customWidth="1"/>
    <col min="8700" max="8700" width="58.140625" style="8" customWidth="1"/>
    <col min="8701" max="8701" width="8.28515625" style="8" customWidth="1"/>
    <col min="8702" max="8702" width="10.42578125" style="8" customWidth="1"/>
    <col min="8703" max="8703" width="14.7109375" style="8" bestFit="1" customWidth="1"/>
    <col min="8704" max="8704" width="18.85546875" style="8" bestFit="1" customWidth="1"/>
    <col min="8705" max="8705" width="16" style="8" bestFit="1" customWidth="1"/>
    <col min="8706" max="8706" width="14.42578125" style="8" customWidth="1"/>
    <col min="8707" max="8707" width="17" style="8" customWidth="1"/>
    <col min="8708" max="8725" width="15.7109375" style="8" customWidth="1"/>
    <col min="8726" max="8954" width="9.140625" style="8"/>
    <col min="8955" max="8955" width="15.42578125" style="8" customWidth="1"/>
    <col min="8956" max="8956" width="58.140625" style="8" customWidth="1"/>
    <col min="8957" max="8957" width="8.28515625" style="8" customWidth="1"/>
    <col min="8958" max="8958" width="10.42578125" style="8" customWidth="1"/>
    <col min="8959" max="8959" width="14.7109375" style="8" bestFit="1" customWidth="1"/>
    <col min="8960" max="8960" width="18.85546875" style="8" bestFit="1" customWidth="1"/>
    <col min="8961" max="8961" width="16" style="8" bestFit="1" customWidth="1"/>
    <col min="8962" max="8962" width="14.42578125" style="8" customWidth="1"/>
    <col min="8963" max="8963" width="17" style="8" customWidth="1"/>
    <col min="8964" max="8981" width="15.7109375" style="8" customWidth="1"/>
    <col min="8982" max="9210" width="9.140625" style="8"/>
    <col min="9211" max="9211" width="15.42578125" style="8" customWidth="1"/>
    <col min="9212" max="9212" width="58.140625" style="8" customWidth="1"/>
    <col min="9213" max="9213" width="8.28515625" style="8" customWidth="1"/>
    <col min="9214" max="9214" width="10.42578125" style="8" customWidth="1"/>
    <col min="9215" max="9215" width="14.7109375" style="8" bestFit="1" customWidth="1"/>
    <col min="9216" max="9216" width="18.85546875" style="8" bestFit="1" customWidth="1"/>
    <col min="9217" max="9217" width="16" style="8" bestFit="1" customWidth="1"/>
    <col min="9218" max="9218" width="14.42578125" style="8" customWidth="1"/>
    <col min="9219" max="9219" width="17" style="8" customWidth="1"/>
    <col min="9220" max="9237" width="15.7109375" style="8" customWidth="1"/>
    <col min="9238" max="9466" width="9.140625" style="8"/>
    <col min="9467" max="9467" width="15.42578125" style="8" customWidth="1"/>
    <col min="9468" max="9468" width="58.140625" style="8" customWidth="1"/>
    <col min="9469" max="9469" width="8.28515625" style="8" customWidth="1"/>
    <col min="9470" max="9470" width="10.42578125" style="8" customWidth="1"/>
    <col min="9471" max="9471" width="14.7109375" style="8" bestFit="1" customWidth="1"/>
    <col min="9472" max="9472" width="18.85546875" style="8" bestFit="1" customWidth="1"/>
    <col min="9473" max="9473" width="16" style="8" bestFit="1" customWidth="1"/>
    <col min="9474" max="9474" width="14.42578125" style="8" customWidth="1"/>
    <col min="9475" max="9475" width="17" style="8" customWidth="1"/>
    <col min="9476" max="9493" width="15.7109375" style="8" customWidth="1"/>
    <col min="9494" max="9722" width="9.140625" style="8"/>
    <col min="9723" max="9723" width="15.42578125" style="8" customWidth="1"/>
    <col min="9724" max="9724" width="58.140625" style="8" customWidth="1"/>
    <col min="9725" max="9725" width="8.28515625" style="8" customWidth="1"/>
    <col min="9726" max="9726" width="10.42578125" style="8" customWidth="1"/>
    <col min="9727" max="9727" width="14.7109375" style="8" bestFit="1" customWidth="1"/>
    <col min="9728" max="9728" width="18.85546875" style="8" bestFit="1" customWidth="1"/>
    <col min="9729" max="9729" width="16" style="8" bestFit="1" customWidth="1"/>
    <col min="9730" max="9730" width="14.42578125" style="8" customWidth="1"/>
    <col min="9731" max="9731" width="17" style="8" customWidth="1"/>
    <col min="9732" max="9749" width="15.7109375" style="8" customWidth="1"/>
    <col min="9750" max="9978" width="9.140625" style="8"/>
    <col min="9979" max="9979" width="15.42578125" style="8" customWidth="1"/>
    <col min="9980" max="9980" width="58.140625" style="8" customWidth="1"/>
    <col min="9981" max="9981" width="8.28515625" style="8" customWidth="1"/>
    <col min="9982" max="9982" width="10.42578125" style="8" customWidth="1"/>
    <col min="9983" max="9983" width="14.7109375" style="8" bestFit="1" customWidth="1"/>
    <col min="9984" max="9984" width="18.85546875" style="8" bestFit="1" customWidth="1"/>
    <col min="9985" max="9985" width="16" style="8" bestFit="1" customWidth="1"/>
    <col min="9986" max="9986" width="14.42578125" style="8" customWidth="1"/>
    <col min="9987" max="9987" width="17" style="8" customWidth="1"/>
    <col min="9988" max="10005" width="15.7109375" style="8" customWidth="1"/>
    <col min="10006" max="10234" width="9.140625" style="8"/>
    <col min="10235" max="10235" width="15.42578125" style="8" customWidth="1"/>
    <col min="10236" max="10236" width="58.140625" style="8" customWidth="1"/>
    <col min="10237" max="10237" width="8.28515625" style="8" customWidth="1"/>
    <col min="10238" max="10238" width="10.42578125" style="8" customWidth="1"/>
    <col min="10239" max="10239" width="14.7109375" style="8" bestFit="1" customWidth="1"/>
    <col min="10240" max="10240" width="18.85546875" style="8" bestFit="1" customWidth="1"/>
    <col min="10241" max="10241" width="16" style="8" bestFit="1" customWidth="1"/>
    <col min="10242" max="10242" width="14.42578125" style="8" customWidth="1"/>
    <col min="10243" max="10243" width="17" style="8" customWidth="1"/>
    <col min="10244" max="10261" width="15.7109375" style="8" customWidth="1"/>
    <col min="10262" max="10490" width="9.140625" style="8"/>
    <col min="10491" max="10491" width="15.42578125" style="8" customWidth="1"/>
    <col min="10492" max="10492" width="58.140625" style="8" customWidth="1"/>
    <col min="10493" max="10493" width="8.28515625" style="8" customWidth="1"/>
    <col min="10494" max="10494" width="10.42578125" style="8" customWidth="1"/>
    <col min="10495" max="10495" width="14.7109375" style="8" bestFit="1" customWidth="1"/>
    <col min="10496" max="10496" width="18.85546875" style="8" bestFit="1" customWidth="1"/>
    <col min="10497" max="10497" width="16" style="8" bestFit="1" customWidth="1"/>
    <col min="10498" max="10498" width="14.42578125" style="8" customWidth="1"/>
    <col min="10499" max="10499" width="17" style="8" customWidth="1"/>
    <col min="10500" max="10517" width="15.7109375" style="8" customWidth="1"/>
    <col min="10518" max="10746" width="9.140625" style="8"/>
    <col min="10747" max="10747" width="15.42578125" style="8" customWidth="1"/>
    <col min="10748" max="10748" width="58.140625" style="8" customWidth="1"/>
    <col min="10749" max="10749" width="8.28515625" style="8" customWidth="1"/>
    <col min="10750" max="10750" width="10.42578125" style="8" customWidth="1"/>
    <col min="10751" max="10751" width="14.7109375" style="8" bestFit="1" customWidth="1"/>
    <col min="10752" max="10752" width="18.85546875" style="8" bestFit="1" customWidth="1"/>
    <col min="10753" max="10753" width="16" style="8" bestFit="1" customWidth="1"/>
    <col min="10754" max="10754" width="14.42578125" style="8" customWidth="1"/>
    <col min="10755" max="10755" width="17" style="8" customWidth="1"/>
    <col min="10756" max="10773" width="15.7109375" style="8" customWidth="1"/>
    <col min="10774" max="11002" width="9.140625" style="8"/>
    <col min="11003" max="11003" width="15.42578125" style="8" customWidth="1"/>
    <col min="11004" max="11004" width="58.140625" style="8" customWidth="1"/>
    <col min="11005" max="11005" width="8.28515625" style="8" customWidth="1"/>
    <col min="11006" max="11006" width="10.42578125" style="8" customWidth="1"/>
    <col min="11007" max="11007" width="14.7109375" style="8" bestFit="1" customWidth="1"/>
    <col min="11008" max="11008" width="18.85546875" style="8" bestFit="1" customWidth="1"/>
    <col min="11009" max="11009" width="16" style="8" bestFit="1" customWidth="1"/>
    <col min="11010" max="11010" width="14.42578125" style="8" customWidth="1"/>
    <col min="11011" max="11011" width="17" style="8" customWidth="1"/>
    <col min="11012" max="11029" width="15.7109375" style="8" customWidth="1"/>
    <col min="11030" max="11258" width="9.140625" style="8"/>
    <col min="11259" max="11259" width="15.42578125" style="8" customWidth="1"/>
    <col min="11260" max="11260" width="58.140625" style="8" customWidth="1"/>
    <col min="11261" max="11261" width="8.28515625" style="8" customWidth="1"/>
    <col min="11262" max="11262" width="10.42578125" style="8" customWidth="1"/>
    <col min="11263" max="11263" width="14.7109375" style="8" bestFit="1" customWidth="1"/>
    <col min="11264" max="11264" width="18.85546875" style="8" bestFit="1" customWidth="1"/>
    <col min="11265" max="11265" width="16" style="8" bestFit="1" customWidth="1"/>
    <col min="11266" max="11266" width="14.42578125" style="8" customWidth="1"/>
    <col min="11267" max="11267" width="17" style="8" customWidth="1"/>
    <col min="11268" max="11285" width="15.7109375" style="8" customWidth="1"/>
    <col min="11286" max="11514" width="9.140625" style="8"/>
    <col min="11515" max="11515" width="15.42578125" style="8" customWidth="1"/>
    <col min="11516" max="11516" width="58.140625" style="8" customWidth="1"/>
    <col min="11517" max="11517" width="8.28515625" style="8" customWidth="1"/>
    <col min="11518" max="11518" width="10.42578125" style="8" customWidth="1"/>
    <col min="11519" max="11519" width="14.7109375" style="8" bestFit="1" customWidth="1"/>
    <col min="11520" max="11520" width="18.85546875" style="8" bestFit="1" customWidth="1"/>
    <col min="11521" max="11521" width="16" style="8" bestFit="1" customWidth="1"/>
    <col min="11522" max="11522" width="14.42578125" style="8" customWidth="1"/>
    <col min="11523" max="11523" width="17" style="8" customWidth="1"/>
    <col min="11524" max="11541" width="15.7109375" style="8" customWidth="1"/>
    <col min="11542" max="11770" width="9.140625" style="8"/>
    <col min="11771" max="11771" width="15.42578125" style="8" customWidth="1"/>
    <col min="11772" max="11772" width="58.140625" style="8" customWidth="1"/>
    <col min="11773" max="11773" width="8.28515625" style="8" customWidth="1"/>
    <col min="11774" max="11774" width="10.42578125" style="8" customWidth="1"/>
    <col min="11775" max="11775" width="14.7109375" style="8" bestFit="1" customWidth="1"/>
    <col min="11776" max="11776" width="18.85546875" style="8" bestFit="1" customWidth="1"/>
    <col min="11777" max="11777" width="16" style="8" bestFit="1" customWidth="1"/>
    <col min="11778" max="11778" width="14.42578125" style="8" customWidth="1"/>
    <col min="11779" max="11779" width="17" style="8" customWidth="1"/>
    <col min="11780" max="11797" width="15.7109375" style="8" customWidth="1"/>
    <col min="11798" max="12026" width="9.140625" style="8"/>
    <col min="12027" max="12027" width="15.42578125" style="8" customWidth="1"/>
    <col min="12028" max="12028" width="58.140625" style="8" customWidth="1"/>
    <col min="12029" max="12029" width="8.28515625" style="8" customWidth="1"/>
    <col min="12030" max="12030" width="10.42578125" style="8" customWidth="1"/>
    <col min="12031" max="12031" width="14.7109375" style="8" bestFit="1" customWidth="1"/>
    <col min="12032" max="12032" width="18.85546875" style="8" bestFit="1" customWidth="1"/>
    <col min="12033" max="12033" width="16" style="8" bestFit="1" customWidth="1"/>
    <col min="12034" max="12034" width="14.42578125" style="8" customWidth="1"/>
    <col min="12035" max="12035" width="17" style="8" customWidth="1"/>
    <col min="12036" max="12053" width="15.7109375" style="8" customWidth="1"/>
    <col min="12054" max="12282" width="9.140625" style="8"/>
    <col min="12283" max="12283" width="15.42578125" style="8" customWidth="1"/>
    <col min="12284" max="12284" width="58.140625" style="8" customWidth="1"/>
    <col min="12285" max="12285" width="8.28515625" style="8" customWidth="1"/>
    <col min="12286" max="12286" width="10.42578125" style="8" customWidth="1"/>
    <col min="12287" max="12287" width="14.7109375" style="8" bestFit="1" customWidth="1"/>
    <col min="12288" max="12288" width="18.85546875" style="8" bestFit="1" customWidth="1"/>
    <col min="12289" max="12289" width="16" style="8" bestFit="1" customWidth="1"/>
    <col min="12290" max="12290" width="14.42578125" style="8" customWidth="1"/>
    <col min="12291" max="12291" width="17" style="8" customWidth="1"/>
    <col min="12292" max="12309" width="15.7109375" style="8" customWidth="1"/>
    <col min="12310" max="12538" width="9.140625" style="8"/>
    <col min="12539" max="12539" width="15.42578125" style="8" customWidth="1"/>
    <col min="12540" max="12540" width="58.140625" style="8" customWidth="1"/>
    <col min="12541" max="12541" width="8.28515625" style="8" customWidth="1"/>
    <col min="12542" max="12542" width="10.42578125" style="8" customWidth="1"/>
    <col min="12543" max="12543" width="14.7109375" style="8" bestFit="1" customWidth="1"/>
    <col min="12544" max="12544" width="18.85546875" style="8" bestFit="1" customWidth="1"/>
    <col min="12545" max="12545" width="16" style="8" bestFit="1" customWidth="1"/>
    <col min="12546" max="12546" width="14.42578125" style="8" customWidth="1"/>
    <col min="12547" max="12547" width="17" style="8" customWidth="1"/>
    <col min="12548" max="12565" width="15.7109375" style="8" customWidth="1"/>
    <col min="12566" max="12794" width="9.140625" style="8"/>
    <col min="12795" max="12795" width="15.42578125" style="8" customWidth="1"/>
    <col min="12796" max="12796" width="58.140625" style="8" customWidth="1"/>
    <col min="12797" max="12797" width="8.28515625" style="8" customWidth="1"/>
    <col min="12798" max="12798" width="10.42578125" style="8" customWidth="1"/>
    <col min="12799" max="12799" width="14.7109375" style="8" bestFit="1" customWidth="1"/>
    <col min="12800" max="12800" width="18.85546875" style="8" bestFit="1" customWidth="1"/>
    <col min="12801" max="12801" width="16" style="8" bestFit="1" customWidth="1"/>
    <col min="12802" max="12802" width="14.42578125" style="8" customWidth="1"/>
    <col min="12803" max="12803" width="17" style="8" customWidth="1"/>
    <col min="12804" max="12821" width="15.7109375" style="8" customWidth="1"/>
    <col min="12822" max="13050" width="9.140625" style="8"/>
    <col min="13051" max="13051" width="15.42578125" style="8" customWidth="1"/>
    <col min="13052" max="13052" width="58.140625" style="8" customWidth="1"/>
    <col min="13053" max="13053" width="8.28515625" style="8" customWidth="1"/>
    <col min="13054" max="13054" width="10.42578125" style="8" customWidth="1"/>
    <col min="13055" max="13055" width="14.7109375" style="8" bestFit="1" customWidth="1"/>
    <col min="13056" max="13056" width="18.85546875" style="8" bestFit="1" customWidth="1"/>
    <col min="13057" max="13057" width="16" style="8" bestFit="1" customWidth="1"/>
    <col min="13058" max="13058" width="14.42578125" style="8" customWidth="1"/>
    <col min="13059" max="13059" width="17" style="8" customWidth="1"/>
    <col min="13060" max="13077" width="15.7109375" style="8" customWidth="1"/>
    <col min="13078" max="13306" width="9.140625" style="8"/>
    <col min="13307" max="13307" width="15.42578125" style="8" customWidth="1"/>
    <col min="13308" max="13308" width="58.140625" style="8" customWidth="1"/>
    <col min="13309" max="13309" width="8.28515625" style="8" customWidth="1"/>
    <col min="13310" max="13310" width="10.42578125" style="8" customWidth="1"/>
    <col min="13311" max="13311" width="14.7109375" style="8" bestFit="1" customWidth="1"/>
    <col min="13312" max="13312" width="18.85546875" style="8" bestFit="1" customWidth="1"/>
    <col min="13313" max="13313" width="16" style="8" bestFit="1" customWidth="1"/>
    <col min="13314" max="13314" width="14.42578125" style="8" customWidth="1"/>
    <col min="13315" max="13315" width="17" style="8" customWidth="1"/>
    <col min="13316" max="13333" width="15.7109375" style="8" customWidth="1"/>
    <col min="13334" max="13562" width="9.140625" style="8"/>
    <col min="13563" max="13563" width="15.42578125" style="8" customWidth="1"/>
    <col min="13564" max="13564" width="58.140625" style="8" customWidth="1"/>
    <col min="13565" max="13565" width="8.28515625" style="8" customWidth="1"/>
    <col min="13566" max="13566" width="10.42578125" style="8" customWidth="1"/>
    <col min="13567" max="13567" width="14.7109375" style="8" bestFit="1" customWidth="1"/>
    <col min="13568" max="13568" width="18.85546875" style="8" bestFit="1" customWidth="1"/>
    <col min="13569" max="13569" width="16" style="8" bestFit="1" customWidth="1"/>
    <col min="13570" max="13570" width="14.42578125" style="8" customWidth="1"/>
    <col min="13571" max="13571" width="17" style="8" customWidth="1"/>
    <col min="13572" max="13589" width="15.7109375" style="8" customWidth="1"/>
    <col min="13590" max="13818" width="9.140625" style="8"/>
    <col min="13819" max="13819" width="15.42578125" style="8" customWidth="1"/>
    <col min="13820" max="13820" width="58.140625" style="8" customWidth="1"/>
    <col min="13821" max="13821" width="8.28515625" style="8" customWidth="1"/>
    <col min="13822" max="13822" width="10.42578125" style="8" customWidth="1"/>
    <col min="13823" max="13823" width="14.7109375" style="8" bestFit="1" customWidth="1"/>
    <col min="13824" max="13824" width="18.85546875" style="8" bestFit="1" customWidth="1"/>
    <col min="13825" max="13825" width="16" style="8" bestFit="1" customWidth="1"/>
    <col min="13826" max="13826" width="14.42578125" style="8" customWidth="1"/>
    <col min="13827" max="13827" width="17" style="8" customWidth="1"/>
    <col min="13828" max="13845" width="15.7109375" style="8" customWidth="1"/>
    <col min="13846" max="14074" width="9.140625" style="8"/>
    <col min="14075" max="14075" width="15.42578125" style="8" customWidth="1"/>
    <col min="14076" max="14076" width="58.140625" style="8" customWidth="1"/>
    <col min="14077" max="14077" width="8.28515625" style="8" customWidth="1"/>
    <col min="14078" max="14078" width="10.42578125" style="8" customWidth="1"/>
    <col min="14079" max="14079" width="14.7109375" style="8" bestFit="1" customWidth="1"/>
    <col min="14080" max="14080" width="18.85546875" style="8" bestFit="1" customWidth="1"/>
    <col min="14081" max="14081" width="16" style="8" bestFit="1" customWidth="1"/>
    <col min="14082" max="14082" width="14.42578125" style="8" customWidth="1"/>
    <col min="14083" max="14083" width="17" style="8" customWidth="1"/>
    <col min="14084" max="14101" width="15.7109375" style="8" customWidth="1"/>
    <col min="14102" max="14330" width="9.140625" style="8"/>
    <col min="14331" max="14331" width="15.42578125" style="8" customWidth="1"/>
    <col min="14332" max="14332" width="58.140625" style="8" customWidth="1"/>
    <col min="14333" max="14333" width="8.28515625" style="8" customWidth="1"/>
    <col min="14334" max="14334" width="10.42578125" style="8" customWidth="1"/>
    <col min="14335" max="14335" width="14.7109375" style="8" bestFit="1" customWidth="1"/>
    <col min="14336" max="14336" width="18.85546875" style="8" bestFit="1" customWidth="1"/>
    <col min="14337" max="14337" width="16" style="8" bestFit="1" customWidth="1"/>
    <col min="14338" max="14338" width="14.42578125" style="8" customWidth="1"/>
    <col min="14339" max="14339" width="17" style="8" customWidth="1"/>
    <col min="14340" max="14357" width="15.7109375" style="8" customWidth="1"/>
    <col min="14358" max="14586" width="9.140625" style="8"/>
    <col min="14587" max="14587" width="15.42578125" style="8" customWidth="1"/>
    <col min="14588" max="14588" width="58.140625" style="8" customWidth="1"/>
    <col min="14589" max="14589" width="8.28515625" style="8" customWidth="1"/>
    <col min="14590" max="14590" width="10.42578125" style="8" customWidth="1"/>
    <col min="14591" max="14591" width="14.7109375" style="8" bestFit="1" customWidth="1"/>
    <col min="14592" max="14592" width="18.85546875" style="8" bestFit="1" customWidth="1"/>
    <col min="14593" max="14593" width="16" style="8" bestFit="1" customWidth="1"/>
    <col min="14594" max="14594" width="14.42578125" style="8" customWidth="1"/>
    <col min="14595" max="14595" width="17" style="8" customWidth="1"/>
    <col min="14596" max="14613" width="15.7109375" style="8" customWidth="1"/>
    <col min="14614" max="14842" width="9.140625" style="8"/>
    <col min="14843" max="14843" width="15.42578125" style="8" customWidth="1"/>
    <col min="14844" max="14844" width="58.140625" style="8" customWidth="1"/>
    <col min="14845" max="14845" width="8.28515625" style="8" customWidth="1"/>
    <col min="14846" max="14846" width="10.42578125" style="8" customWidth="1"/>
    <col min="14847" max="14847" width="14.7109375" style="8" bestFit="1" customWidth="1"/>
    <col min="14848" max="14848" width="18.85546875" style="8" bestFit="1" customWidth="1"/>
    <col min="14849" max="14849" width="16" style="8" bestFit="1" customWidth="1"/>
    <col min="14850" max="14850" width="14.42578125" style="8" customWidth="1"/>
    <col min="14851" max="14851" width="17" style="8" customWidth="1"/>
    <col min="14852" max="14869" width="15.7109375" style="8" customWidth="1"/>
    <col min="14870" max="15098" width="9.140625" style="8"/>
    <col min="15099" max="15099" width="15.42578125" style="8" customWidth="1"/>
    <col min="15100" max="15100" width="58.140625" style="8" customWidth="1"/>
    <col min="15101" max="15101" width="8.28515625" style="8" customWidth="1"/>
    <col min="15102" max="15102" width="10.42578125" style="8" customWidth="1"/>
    <col min="15103" max="15103" width="14.7109375" style="8" bestFit="1" customWidth="1"/>
    <col min="15104" max="15104" width="18.85546875" style="8" bestFit="1" customWidth="1"/>
    <col min="15105" max="15105" width="16" style="8" bestFit="1" customWidth="1"/>
    <col min="15106" max="15106" width="14.42578125" style="8" customWidth="1"/>
    <col min="15107" max="15107" width="17" style="8" customWidth="1"/>
    <col min="15108" max="15125" width="15.7109375" style="8" customWidth="1"/>
    <col min="15126" max="15354" width="9.140625" style="8"/>
    <col min="15355" max="15355" width="15.42578125" style="8" customWidth="1"/>
    <col min="15356" max="15356" width="58.140625" style="8" customWidth="1"/>
    <col min="15357" max="15357" width="8.28515625" style="8" customWidth="1"/>
    <col min="15358" max="15358" width="10.42578125" style="8" customWidth="1"/>
    <col min="15359" max="15359" width="14.7109375" style="8" bestFit="1" customWidth="1"/>
    <col min="15360" max="15360" width="18.85546875" style="8" bestFit="1" customWidth="1"/>
    <col min="15361" max="15361" width="16" style="8" bestFit="1" customWidth="1"/>
    <col min="15362" max="15362" width="14.42578125" style="8" customWidth="1"/>
    <col min="15363" max="15363" width="17" style="8" customWidth="1"/>
    <col min="15364" max="15381" width="15.7109375" style="8" customWidth="1"/>
    <col min="15382" max="15610" width="9.140625" style="8"/>
    <col min="15611" max="15611" width="15.42578125" style="8" customWidth="1"/>
    <col min="15612" max="15612" width="58.140625" style="8" customWidth="1"/>
    <col min="15613" max="15613" width="8.28515625" style="8" customWidth="1"/>
    <col min="15614" max="15614" width="10.42578125" style="8" customWidth="1"/>
    <col min="15615" max="15615" width="14.7109375" style="8" bestFit="1" customWidth="1"/>
    <col min="15616" max="15616" width="18.85546875" style="8" bestFit="1" customWidth="1"/>
    <col min="15617" max="15617" width="16" style="8" bestFit="1" customWidth="1"/>
    <col min="15618" max="15618" width="14.42578125" style="8" customWidth="1"/>
    <col min="15619" max="15619" width="17" style="8" customWidth="1"/>
    <col min="15620" max="15637" width="15.7109375" style="8" customWidth="1"/>
    <col min="15638" max="15866" width="9.140625" style="8"/>
    <col min="15867" max="15867" width="15.42578125" style="8" customWidth="1"/>
    <col min="15868" max="15868" width="58.140625" style="8" customWidth="1"/>
    <col min="15869" max="15869" width="8.28515625" style="8" customWidth="1"/>
    <col min="15870" max="15870" width="10.42578125" style="8" customWidth="1"/>
    <col min="15871" max="15871" width="14.7109375" style="8" bestFit="1" customWidth="1"/>
    <col min="15872" max="15872" width="18.85546875" style="8" bestFit="1" customWidth="1"/>
    <col min="15873" max="15873" width="16" style="8" bestFit="1" customWidth="1"/>
    <col min="15874" max="15874" width="14.42578125" style="8" customWidth="1"/>
    <col min="15875" max="15875" width="17" style="8" customWidth="1"/>
    <col min="15876" max="15893" width="15.7109375" style="8" customWidth="1"/>
    <col min="15894" max="16122" width="9.140625" style="8"/>
    <col min="16123" max="16123" width="15.42578125" style="8" customWidth="1"/>
    <col min="16124" max="16124" width="58.140625" style="8" customWidth="1"/>
    <col min="16125" max="16125" width="8.28515625" style="8" customWidth="1"/>
    <col min="16126" max="16126" width="10.42578125" style="8" customWidth="1"/>
    <col min="16127" max="16127" width="14.7109375" style="8" bestFit="1" customWidth="1"/>
    <col min="16128" max="16128" width="18.85546875" style="8" bestFit="1" customWidth="1"/>
    <col min="16129" max="16129" width="16" style="8" bestFit="1" customWidth="1"/>
    <col min="16130" max="16130" width="14.42578125" style="8" customWidth="1"/>
    <col min="16131" max="16131" width="17" style="8" customWidth="1"/>
    <col min="16132" max="16149" width="15.7109375" style="8" customWidth="1"/>
    <col min="16150" max="16384" width="9.140625" style="8"/>
  </cols>
  <sheetData>
    <row r="1" spans="1:35" s="26" customFormat="1" ht="84.75" customHeight="1">
      <c r="A1" s="464" t="s">
        <v>130</v>
      </c>
      <c r="B1" s="465"/>
      <c r="C1" s="465"/>
      <c r="D1" s="465"/>
      <c r="E1" s="465"/>
      <c r="F1" s="465"/>
      <c r="G1" s="466"/>
      <c r="H1" s="51"/>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row>
    <row r="2" spans="1:35" s="26" customFormat="1" ht="15">
      <c r="A2" s="65" t="e">
        <f>#REF!</f>
        <v>#REF!</v>
      </c>
      <c r="B2" s="66"/>
      <c r="C2" s="66"/>
      <c r="D2" s="67"/>
      <c r="E2" s="68" t="s">
        <v>153</v>
      </c>
      <c r="F2" s="68"/>
      <c r="G2" s="69"/>
      <c r="H2" s="51"/>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row>
    <row r="3" spans="1:35" s="26" customFormat="1" ht="57" customHeight="1">
      <c r="A3" s="467" t="e">
        <f>#REF!</f>
        <v>#REF!</v>
      </c>
      <c r="B3" s="468"/>
      <c r="C3" s="468"/>
      <c r="D3" s="70"/>
      <c r="E3" s="425" t="s">
        <v>1388</v>
      </c>
      <c r="F3" s="425"/>
      <c r="G3" s="426"/>
      <c r="H3" s="51"/>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row>
    <row r="4" spans="1:35" s="153" customFormat="1" ht="24.75" customHeight="1">
      <c r="A4" s="469" t="s">
        <v>1394</v>
      </c>
      <c r="B4" s="470"/>
      <c r="C4" s="470"/>
      <c r="D4" s="470"/>
      <c r="E4" s="470"/>
      <c r="F4" s="470"/>
      <c r="G4" s="471"/>
      <c r="H4" s="51"/>
      <c r="I4" s="50"/>
      <c r="J4" s="46"/>
      <c r="K4" s="46"/>
    </row>
    <row r="5" spans="1:35" ht="38.25">
      <c r="A5" s="52" t="s">
        <v>94</v>
      </c>
      <c r="B5" s="53" t="s">
        <v>85</v>
      </c>
      <c r="C5" s="53" t="s">
        <v>95</v>
      </c>
      <c r="D5" s="9" t="s">
        <v>87</v>
      </c>
      <c r="E5" s="54" t="s">
        <v>144</v>
      </c>
      <c r="F5" s="55" t="s">
        <v>133</v>
      </c>
      <c r="G5" s="56" t="s">
        <v>109</v>
      </c>
      <c r="I5" s="7"/>
      <c r="J5" s="7"/>
      <c r="K5" s="7"/>
      <c r="L5" s="7"/>
      <c r="M5" s="7"/>
      <c r="N5" s="7"/>
      <c r="O5" s="7"/>
      <c r="P5" s="7"/>
      <c r="Q5" s="7"/>
      <c r="R5" s="7"/>
      <c r="S5" s="7"/>
      <c r="T5" s="7"/>
      <c r="U5" s="7"/>
      <c r="V5" s="7"/>
      <c r="W5" s="7"/>
      <c r="X5" s="7"/>
      <c r="Y5" s="7"/>
      <c r="Z5" s="7"/>
      <c r="AA5" s="7"/>
      <c r="AB5" s="7"/>
      <c r="AC5" s="7"/>
      <c r="AD5" s="7"/>
      <c r="AE5" s="7"/>
      <c r="AF5" s="7"/>
      <c r="AG5" s="7"/>
      <c r="AH5" s="7"/>
    </row>
    <row r="6" spans="1:35" s="11" customFormat="1" ht="25.5">
      <c r="A6" s="85" t="s">
        <v>1127</v>
      </c>
      <c r="B6" s="29" t="e">
        <f>IF(LEFT(G6,3)="ARQ",VLOOKUP(VALUE(RIGHT(G6,3)),#REF!,4,FALSE),IF(LEFT(G6,3)="SCI",VLOOKUP(VALUE(RIGHT(G6,3)),#REF!,4,FALSE),IF(LEFT(G6,3)="SCE",VLOOKUP(VALUE(RIGHT(G6,3)),#REF!,4,FALSE),IF(LEFT(G6,3)="EST",VLOOKUP(VALUE(RIGHT(G6,3)),#REF!,4,FALSE),IF(LEFT(G6,3)="HID",VLOOKUP(VALUE(RIGHT(G6,3)),#REF!,4,FALSE),IF(LEFT(G6,3)="INC",VLOOKUP(VALUE(RIGHT(G6,3)),#REF!,4,FALSE),IF(LEFT(G6,3)="ELE",VLOOKUP(VALUE(RIGHT(G6,3)),#REF!,4,FALSE),IF(LEFT(G6,3)="CAB",VLOOKUP(VALUE(RIGHT(G6,3)),'ADM-COMP'!B:J,4,FALSE),IF(LEFT(G6,3)="SEG",VLOOKUP(VALUE(RIGHT(G6,3)),#REF!,4,FALSE),IF(LEFT(G6,3)="CLI",VLOOKUP(VALUE(RIGHT(G6,3)),#REF!,4,FALSE),IF(LEFT(G6,4)="IMPL",VLOOKUP(VALUE(RIGHT(G6,3)),#REF!,4,FALSE),IF(LEFT(G6,4)="SPDA",VLOOKUP(VALUE(RIGHT(G6,3)),'SPDA-COMP'!B:J,4,FALSE),IF(LEFT(G6,4)="SDAI",VLOOKUP(VALUE(RIGHT(G6,3)),#REF!,4,FALSE),IF(LEFT(G6,5)="IMPER",VLOOKUP(VALUE(RIGHT(G6,3)),#REF!,4,FALSE),IF(LEFT(G6,5)="LABOR",VLOOKUP(VALUE(RIGHT(G6,6)),#REF!,5,FALSE))))))))))))))))</f>
        <v>#REF!</v>
      </c>
      <c r="C6" s="30" t="e">
        <f>IF(LEFT(G6,3)="ARQ",VLOOKUP(VALUE(RIGHT(G6,3)),#REF!,5,FALSE),IF(LEFT(G6,3)="SCI",VLOOKUP(VALUE(RIGHT(G6,3)),#REF!,5,FALSE),IF(LEFT(G6,3)="SCE",VLOOKUP(VALUE(RIGHT(G6,3)),#REF!,5,FALSE),IF(LEFT(G6,3)="EST",VLOOKUP(VALUE(RIGHT(G6,3)),#REF!,5,FALSE),IF(LEFT(G6,3)="HID",VLOOKUP(VALUE(RIGHT(G6,3)),#REF!,5,FALSE),IF(LEFT(G6,3)="INC",VLOOKUP(VALUE(RIGHT(G6,3)),#REF!,5,FALSE),IF(LEFT(G6,3)="ELE",VLOOKUP(VALUE(RIGHT(G6,3)),#REF!,5,FALSE),IF(LEFT(G6,3)="CAB",VLOOKUP(VALUE(RIGHT(G6,3)),'ADM-COMP'!B:J,5,FALSE),IF(LEFT(G6,3)="SEG",VLOOKUP(VALUE(RIGHT(G6,3)),#REF!,5,FALSE),IF(LEFT(G6,3)="CLI",VLOOKUP(VALUE(RIGHT(G6,3)),#REF!,5,FALSE),IF(LEFT(G6,4)="IMPL",VLOOKUP(VALUE(RIGHT(G6,3)),#REF!,5,FALSE),IF(LEFT(G6,4)="SPDA",VLOOKUP(VALUE(RIGHT(G6,3)),'SPDA-COMP'!B:J,5,FALSE),IF(LEFT(G6,4)="SDAI",VLOOKUP(VALUE(RIGHT(G6,3)),#REF!,5,FALSE),IF(LEFT(G6,5)="IMPER",VLOOKUP(VALUE(RIGHT(G6,3)),#REF!,5,FALSE),IF(LEFT(G6,5)="LABOR",VLOOKUP(VALUE(RIGHT(G6,6)),#REF!,6,FALSE))))))))))))))))</f>
        <v>#REF!</v>
      </c>
      <c r="D6" s="74" t="e">
        <f>ROUND(VLOOKUP(A6,#REF!,8,FALSE),2)</f>
        <v>#REF!</v>
      </c>
      <c r="E6" s="74" t="e">
        <f>IF(LEFT(G6,3)="ARQ",VLOOKUP(VALUE(RIGHT(G6,3)),#REF!,9,FALSE),IF(LEFT(G6,3)="SCI",VLOOKUP(VALUE(RIGHT(G6,3)),#REF!,9,FALSE),IF(LEFT(G6,3)="SCE",VLOOKUP(VALUE(RIGHT(G6,3)),#REF!,9,FALSE),IF(LEFT(G6,3)="EST",VLOOKUP(VALUE(RIGHT(G6,3)),#REF!,9,FALSE),IF(LEFT(G6,3)="HID",VLOOKUP(VALUE(RIGHT(G6,3)),#REF!,9,FALSE),IF(LEFT(G6,3)="INC",VLOOKUP(VALUE(RIGHT(G6,3)),#REF!,9,FALSE),IF(LEFT(G6,3)="ELE",VLOOKUP(VALUE(RIGHT(G6,3)),#REF!,9,FALSE),IF(LEFT(G6,3)="CAB",VLOOKUP(VALUE(RIGHT(G6,3)),'ADM-COMP'!B:J,9,FALSE),IF(LEFT(G6,3)="SEG",VLOOKUP(VALUE(RIGHT(G6,3)),#REF!,9,FALSE),IF(LEFT(G6,3)="CLI",VLOOKUP(VALUE(RIGHT(G6,3)),#REF!,9,FALSE),IF(LEFT(G6,4)="IMPL",VLOOKUP(VALUE(RIGHT(G6,3)),#REF!,9,FALSE),IF(LEFT(G6,4)="SPDA",VLOOKUP(VALUE(RIGHT(G6,3)),'SPDA-COMP'!B:J,9,FALSE),IF(LEFT(G6,4)="SDAI",VLOOKUP(VALUE(RIGHT(G6,3)),#REF!,9,FALSE),IF(LEFT(G6,5)="IMPER",VLOOKUP(VALUE(RIGHT(G6,3)),#REF!,9,FALSE),IF(LEFT(G6,5)="LABOR",VLOOKUP(VALUE(RIGHT(G6,6)),#REF!,4,FALSE))))))))))))))))</f>
        <v>#REF!</v>
      </c>
      <c r="F6" s="31" t="e">
        <f t="shared" ref="F6:F69" si="0">ROUND(D6*E6,2)</f>
        <v>#REF!</v>
      </c>
      <c r="G6" s="84" t="s">
        <v>1012</v>
      </c>
      <c r="H6" s="51"/>
    </row>
    <row r="7" spans="1:35" s="11" customFormat="1">
      <c r="A7" s="100" t="s">
        <v>803</v>
      </c>
      <c r="B7" s="86" t="e">
        <f>IF(LEFT(G7,3)="ARQ",VLOOKUP(VALUE(RIGHT(G7,3)),#REF!,4,FALSE),IF(LEFT(G7,3)="EQP",VLOOKUP(VALUE(RIGHT(G7,3)),#REF!,4,FALSE),IF(LEFT(G7,3)="SCE",VLOOKUP(VALUE(RIGHT(G7,3)),#REF!,4,FALSE),IF(LEFT(G7,3)="EST",VLOOKUP(VALUE(RIGHT(G7,3)),#REF!,4,FALSE),IF(LEFT(G7,3)="HID",VLOOKUP(VALUE(RIGHT(G7,3)),#REF!,4,FALSE),IF(LEFT(G7,3)="INC",VLOOKUP(VALUE(RIGHT(G7,3)),#REF!,4,FALSE),IF(LEFT(G7,3)="ELE",VLOOKUP(VALUE(RIGHT(G7,3)),#REF!,4,FALSE),IF(LEFT(G7,3)="CAB",VLOOKUP(VALUE(RIGHT(G7,3)),'ADM-COMP'!B:J,4,FALSE),IF(LEFT(G7,3)="SEG",VLOOKUP(VALUE(RIGHT(G7,3)),#REF!,4,FALSE),IF(LEFT(G7,3)="CLI",VLOOKUP(VALUE(RIGHT(G7,3)),#REF!,4,FALSE),IF(LEFT(G7,4)="IMPL",VLOOKUP(VALUE(RIGHT(G7,3)),#REF!,4,FALSE),IF(LEFT(G7,4)="SPDA",VLOOKUP(VALUE(RIGHT(G7,3)),'SPDA-COMP'!B:J,4,FALSE),IF(LEFT(G7,4)="SDAI",VLOOKUP(VALUE(RIGHT(G7,3)),#REF!,4,FALSE),IF(LEFT(G7,5)="IMPER",VLOOKUP(VALUE(RIGHT(G7,3)),#REF!,4,FALSE),IF(LEFT(G7,5)="LABOR",VLOOKUP(VALUE(RIGHT(G7,6)),#REF!,5,FALSE))))))))))))))))</f>
        <v>#REF!</v>
      </c>
      <c r="C7" s="30" t="e">
        <f>IF(LEFT(G7,3)="ARQ",VLOOKUP(VALUE(RIGHT(G7,3)),#REF!,5,FALSE),IF(LEFT(G7,3)="eqp",VLOOKUP(VALUE(RIGHT(G7,3)),#REF!,5,FALSE),IF(LEFT(G7,3)="SCE",VLOOKUP(VALUE(RIGHT(G7,3)),#REF!,5,FALSE),IF(LEFT(G7,3)="EST",VLOOKUP(VALUE(RIGHT(G7,3)),#REF!,5,FALSE),IF(LEFT(G7,3)="HID",VLOOKUP(VALUE(RIGHT(G7,3)),#REF!,5,FALSE),IF(LEFT(G7,3)="INC",VLOOKUP(VALUE(RIGHT(G7,3)),#REF!,5,FALSE),IF(LEFT(G7,3)="ELE",VLOOKUP(VALUE(RIGHT(G7,3)),#REF!,5,FALSE),IF(LEFT(G7,3)="CAB",VLOOKUP(VALUE(RIGHT(G7,3)),'ADM-COMP'!B:J,5,FALSE),IF(LEFT(G7,3)="SEG",VLOOKUP(VALUE(RIGHT(G7,3)),#REF!,5,FALSE),IF(LEFT(G7,3)="CLI",VLOOKUP(VALUE(RIGHT(G7,3)),#REF!,5,FALSE),IF(LEFT(G7,4)="IMPL",VLOOKUP(VALUE(RIGHT(G7,3)),#REF!,5,FALSE),IF(LEFT(G7,4)="SPDA",VLOOKUP(VALUE(RIGHT(G7,3)),'SPDA-COMP'!B:J,5,FALSE),IF(LEFT(G7,4)="SDAI",VLOOKUP(VALUE(RIGHT(G7,3)),#REF!,5,FALSE),IF(LEFT(G7,5)="IMPER",VLOOKUP(VALUE(RIGHT(G7,3)),#REF!,5,FALSE),IF(LEFT(G7,5)="LABOR",VLOOKUP(VALUE(RIGHT(G7,6)),#REF!,6,FALSE))))))))))))))))</f>
        <v>#REF!</v>
      </c>
      <c r="D7" s="74" t="e">
        <f>ROUND(VLOOKUP(A7,#REF!,8,FALSE),2)</f>
        <v>#REF!</v>
      </c>
      <c r="E7" s="74" t="e">
        <f>IF(LEFT(G7,3)="ARQ",VLOOKUP(VALUE(RIGHT(G7,3)),#REF!,9,FALSE),IF(LEFT(G7,3)="eqp",VLOOKUP(VALUE(RIGHT(G7,3)),#REF!,9,FALSE),IF(LEFT(G7,3)="SCE",VLOOKUP(VALUE(RIGHT(G7,3)),#REF!,9,FALSE),IF(LEFT(G7,3)="EST",VLOOKUP(VALUE(RIGHT(G7,3)),#REF!,9,FALSE),IF(LEFT(G7,3)="HID",VLOOKUP(VALUE(RIGHT(G7,3)),#REF!,9,FALSE),IF(LEFT(G7,3)="INC",VLOOKUP(VALUE(RIGHT(G7,3)),#REF!,9,FALSE),IF(LEFT(G7,3)="ELE",VLOOKUP(VALUE(RIGHT(G7,3)),#REF!,9,FALSE),IF(LEFT(G7,3)="CAB",VLOOKUP(VALUE(RIGHT(G7,3)),'ADM-COMP'!B:J,9,FALSE),IF(LEFT(G7,3)="SEG",VLOOKUP(VALUE(RIGHT(G7,3)),#REF!,9,FALSE),IF(LEFT(G7,3)="CLI",VLOOKUP(VALUE(RIGHT(G7,3)),#REF!,9,FALSE),IF(LEFT(G7,4)="IMPL",VLOOKUP(VALUE(RIGHT(G7,3)),#REF!,9,FALSE),IF(LEFT(G7,4)="SPDA",VLOOKUP(VALUE(RIGHT(G7,3)),'SPDA-COMP'!B:J,9,FALSE),IF(LEFT(G7,4)="SDAI",VLOOKUP(VALUE(RIGHT(G7,3)),#REF!,9,FALSE),IF(LEFT(G7,5)="IMPER",VLOOKUP(VALUE(RIGHT(G7,3)),#REF!,9,FALSE),IF(LEFT(G7,5)="LABOR",VLOOKUP(VALUE(RIGHT(G7,6)),#REF!,4,FALSE))))))))))))))))</f>
        <v>#REF!</v>
      </c>
      <c r="F7" s="31" t="e">
        <f t="shared" si="0"/>
        <v>#REF!</v>
      </c>
      <c r="G7" s="152" t="s">
        <v>829</v>
      </c>
      <c r="H7" s="51"/>
    </row>
    <row r="8" spans="1:35" s="11" customFormat="1">
      <c r="A8" s="100" t="s">
        <v>804</v>
      </c>
      <c r="B8" s="86" t="e">
        <f>IF(LEFT(G8,3)="ARQ",VLOOKUP(VALUE(RIGHT(G8,3)),#REF!,4,FALSE),IF(LEFT(G8,3)="EQP",VLOOKUP(VALUE(RIGHT(G8,3)),#REF!,4,FALSE),IF(LEFT(G8,3)="SCE",VLOOKUP(VALUE(RIGHT(G8,3)),#REF!,4,FALSE),IF(LEFT(G8,3)="EST",VLOOKUP(VALUE(RIGHT(G8,3)),#REF!,4,FALSE),IF(LEFT(G8,3)="HID",VLOOKUP(VALUE(RIGHT(G8,3)),#REF!,4,FALSE),IF(LEFT(G8,3)="INC",VLOOKUP(VALUE(RIGHT(G8,3)),#REF!,4,FALSE),IF(LEFT(G8,3)="ELE",VLOOKUP(VALUE(RIGHT(G8,3)),#REF!,4,FALSE),IF(LEFT(G8,3)="CAB",VLOOKUP(VALUE(RIGHT(G8,3)),'ADM-COMP'!B:J,4,FALSE),IF(LEFT(G8,3)="SEG",VLOOKUP(VALUE(RIGHT(G8,3)),#REF!,4,FALSE),IF(LEFT(G8,3)="CLI",VLOOKUP(VALUE(RIGHT(G8,3)),#REF!,4,FALSE),IF(LEFT(G8,4)="IMPL",VLOOKUP(VALUE(RIGHT(G8,3)),#REF!,4,FALSE),IF(LEFT(G8,4)="SPDA",VLOOKUP(VALUE(RIGHT(G8,3)),'SPDA-COMP'!B:J,4,FALSE),IF(LEFT(G8,4)="SDAI",VLOOKUP(VALUE(RIGHT(G8,3)),#REF!,4,FALSE),IF(LEFT(G8,5)="IMPER",VLOOKUP(VALUE(RIGHT(G8,3)),#REF!,4,FALSE),IF(LEFT(G8,5)="LABOR",VLOOKUP(VALUE(RIGHT(G8,6)),#REF!,5,FALSE))))))))))))))))</f>
        <v>#REF!</v>
      </c>
      <c r="C8" s="30" t="e">
        <f>IF(LEFT(G8,3)="ARQ",VLOOKUP(VALUE(RIGHT(G8,3)),#REF!,5,FALSE),IF(LEFT(G8,3)="eqp",VLOOKUP(VALUE(RIGHT(G8,3)),#REF!,5,FALSE),IF(LEFT(G8,3)="SCE",VLOOKUP(VALUE(RIGHT(G8,3)),#REF!,5,FALSE),IF(LEFT(G8,3)="EST",VLOOKUP(VALUE(RIGHT(G8,3)),#REF!,5,FALSE),IF(LEFT(G8,3)="HID",VLOOKUP(VALUE(RIGHT(G8,3)),#REF!,5,FALSE),IF(LEFT(G8,3)="INC",VLOOKUP(VALUE(RIGHT(G8,3)),#REF!,5,FALSE),IF(LEFT(G8,3)="ELE",VLOOKUP(VALUE(RIGHT(G8,3)),#REF!,5,FALSE),IF(LEFT(G8,3)="CAB",VLOOKUP(VALUE(RIGHT(G8,3)),'ADM-COMP'!B:J,5,FALSE),IF(LEFT(G8,3)="SEG",VLOOKUP(VALUE(RIGHT(G8,3)),#REF!,5,FALSE),IF(LEFT(G8,3)="CLI",VLOOKUP(VALUE(RIGHT(G8,3)),#REF!,5,FALSE),IF(LEFT(G8,4)="IMPL",VLOOKUP(VALUE(RIGHT(G8,3)),#REF!,5,FALSE),IF(LEFT(G8,4)="SPDA",VLOOKUP(VALUE(RIGHT(G8,3)),'SPDA-COMP'!B:J,5,FALSE),IF(LEFT(G8,4)="SDAI",VLOOKUP(VALUE(RIGHT(G8,3)),#REF!,5,FALSE),IF(LEFT(G8,5)="IMPER",VLOOKUP(VALUE(RIGHT(G8,3)),#REF!,5,FALSE),IF(LEFT(G8,5)="LABOR",VLOOKUP(VALUE(RIGHT(G8,6)),#REF!,6,FALSE))))))))))))))))</f>
        <v>#REF!</v>
      </c>
      <c r="D8" s="74" t="e">
        <f>ROUND(VLOOKUP(A8,#REF!,8,FALSE),2)</f>
        <v>#REF!</v>
      </c>
      <c r="E8" s="74" t="e">
        <f>IF(LEFT(G8,3)="ARQ",VLOOKUP(VALUE(RIGHT(G8,3)),#REF!,9,FALSE),IF(LEFT(G8,3)="eqp",VLOOKUP(VALUE(RIGHT(G8,3)),#REF!,9,FALSE),IF(LEFT(G8,3)="SCE",VLOOKUP(VALUE(RIGHT(G8,3)),#REF!,9,FALSE),IF(LEFT(G8,3)="EST",VLOOKUP(VALUE(RIGHT(G8,3)),#REF!,9,FALSE),IF(LEFT(G8,3)="HID",VLOOKUP(VALUE(RIGHT(G8,3)),#REF!,9,FALSE),IF(LEFT(G8,3)="INC",VLOOKUP(VALUE(RIGHT(G8,3)),#REF!,9,FALSE),IF(LEFT(G8,3)="ELE",VLOOKUP(VALUE(RIGHT(G8,3)),#REF!,9,FALSE),IF(LEFT(G8,3)="CAB",VLOOKUP(VALUE(RIGHT(G8,3)),'ADM-COMP'!B:J,9,FALSE),IF(LEFT(G8,3)="SEG",VLOOKUP(VALUE(RIGHT(G8,3)),#REF!,9,FALSE),IF(LEFT(G8,3)="CLI",VLOOKUP(VALUE(RIGHT(G8,3)),#REF!,9,FALSE),IF(LEFT(G8,4)="IMPL",VLOOKUP(VALUE(RIGHT(G8,3)),#REF!,9,FALSE),IF(LEFT(G8,4)="SPDA",VLOOKUP(VALUE(RIGHT(G8,3)),'SPDA-COMP'!B:J,9,FALSE),IF(LEFT(G8,4)="SDAI",VLOOKUP(VALUE(RIGHT(G8,3)),#REF!,9,FALSE),IF(LEFT(G8,5)="IMPER",VLOOKUP(VALUE(RIGHT(G8,3)),#REF!,9,FALSE),IF(LEFT(G8,5)="LABOR",VLOOKUP(VALUE(RIGHT(G8,6)),#REF!,4,FALSE))))))))))))))))</f>
        <v>#REF!</v>
      </c>
      <c r="F8" s="31" t="e">
        <f t="shared" si="0"/>
        <v>#REF!</v>
      </c>
      <c r="G8" s="152" t="s">
        <v>830</v>
      </c>
      <c r="H8" s="51"/>
    </row>
    <row r="9" spans="1:35" s="11" customFormat="1">
      <c r="A9" s="85" t="s">
        <v>353</v>
      </c>
      <c r="B9" s="29" t="e">
        <f>IF(LEFT(G9,3)="ARQ",VLOOKUP(VALUE(RIGHT(G9,3)),#REF!,4,FALSE),IF(LEFT(G9,3)="SCI",VLOOKUP(VALUE(RIGHT(G9,3)),#REF!,4,FALSE),IF(LEFT(G9,3)="SCE",VLOOKUP(VALUE(RIGHT(G9,3)),#REF!,4,FALSE),IF(LEFT(G9,3)="EST",VLOOKUP(VALUE(RIGHT(G9,3)),#REF!,4,FALSE),IF(LEFT(G9,3)="HID",VLOOKUP(VALUE(RIGHT(G9,3)),#REF!,4,FALSE),IF(LEFT(G9,3)="INC",VLOOKUP(VALUE(RIGHT(G9,3)),#REF!,4,FALSE),IF(LEFT(G9,3)="ELE",VLOOKUP(VALUE(RIGHT(G9,3)),#REF!,4,FALSE),IF(LEFT(G9,3)="CAB",VLOOKUP(VALUE(RIGHT(G9,3)),'ADM-COMP'!B:J,4,FALSE),IF(LEFT(G9,3)="SEG",VLOOKUP(VALUE(RIGHT(G9,3)),#REF!,4,FALSE),IF(LEFT(G9,3)="CLI",VLOOKUP(VALUE(RIGHT(G9,3)),#REF!,4,FALSE),IF(LEFT(G9,4)="IMPL",VLOOKUP(VALUE(RIGHT(G9,3)),#REF!,4,FALSE),IF(LEFT(G9,4)="SPDA",VLOOKUP(VALUE(RIGHT(G9,3)),'SPDA-COMP'!B:J,4,FALSE),IF(LEFT(G9,4)="SDAI",VLOOKUP(VALUE(RIGHT(G9,3)),#REF!,4,FALSE),IF(LEFT(G9,5)="IMPER",VLOOKUP(VALUE(RIGHT(G9,3)),#REF!,4,FALSE),IF(LEFT(G9,5)="LABOR",VLOOKUP(VALUE(RIGHT(G9,6)),#REF!,5,FALSE))))))))))))))))</f>
        <v>#REF!</v>
      </c>
      <c r="C9" s="30" t="e">
        <f>IF(LEFT(G9,3)="ARQ",VLOOKUP(VALUE(RIGHT(G9,3)),#REF!,5,FALSE),IF(LEFT(G9,3)="SCI",VLOOKUP(VALUE(RIGHT(G9,3)),#REF!,5,FALSE),IF(LEFT(G9,3)="SCE",VLOOKUP(VALUE(RIGHT(G9,3)),#REF!,5,FALSE),IF(LEFT(G9,3)="EST",VLOOKUP(VALUE(RIGHT(G9,3)),#REF!,5,FALSE),IF(LEFT(G9,3)="HID",VLOOKUP(VALUE(RIGHT(G9,3)),#REF!,5,FALSE),IF(LEFT(G9,3)="INC",VLOOKUP(VALUE(RIGHT(G9,3)),#REF!,5,FALSE),IF(LEFT(G9,3)="ELE",VLOOKUP(VALUE(RIGHT(G9,3)),#REF!,5,FALSE),IF(LEFT(G9,3)="CAB",VLOOKUP(VALUE(RIGHT(G9,3)),'ADM-COMP'!B:J,5,FALSE),IF(LEFT(G9,3)="SEG",VLOOKUP(VALUE(RIGHT(G9,3)),#REF!,5,FALSE),IF(LEFT(G9,3)="CLI",VLOOKUP(VALUE(RIGHT(G9,3)),#REF!,5,FALSE),IF(LEFT(G9,4)="IMPL",VLOOKUP(VALUE(RIGHT(G9,3)),#REF!,5,FALSE),IF(LEFT(G9,4)="SPDA",VLOOKUP(VALUE(RIGHT(G9,3)),'SPDA-COMP'!B:J,5,FALSE),IF(LEFT(G9,4)="SDAI",VLOOKUP(VALUE(RIGHT(G9,3)),#REF!,5,FALSE),IF(LEFT(G9,5)="IMPER",VLOOKUP(VALUE(RIGHT(G9,3)),#REF!,5,FALSE),IF(LEFT(G9,5)="LABOR",VLOOKUP(VALUE(RIGHT(G9,6)),#REF!,6,FALSE))))))))))))))))</f>
        <v>#REF!</v>
      </c>
      <c r="D9" s="74" t="e">
        <f>ROUND(VLOOKUP(A9,#REF!,8,FALSE),2)</f>
        <v>#REF!</v>
      </c>
      <c r="E9" s="74" t="e">
        <f>IF(LEFT(G9,3)="ARQ",VLOOKUP(VALUE(RIGHT(G9,3)),#REF!,9,FALSE),IF(LEFT(G9,3)="SCI",VLOOKUP(VALUE(RIGHT(G9,3)),#REF!,9,FALSE),IF(LEFT(G9,3)="SCE",VLOOKUP(VALUE(RIGHT(G9,3)),#REF!,9,FALSE),IF(LEFT(G9,3)="EST",VLOOKUP(VALUE(RIGHT(G9,3)),#REF!,9,FALSE),IF(LEFT(G9,3)="HID",VLOOKUP(VALUE(RIGHT(G9,3)),#REF!,9,FALSE),IF(LEFT(G9,3)="INC",VLOOKUP(VALUE(RIGHT(G9,3)),#REF!,9,FALSE),IF(LEFT(G9,3)="ELE",VLOOKUP(VALUE(RIGHT(G9,3)),#REF!,9,FALSE),IF(LEFT(G9,3)="CAB",VLOOKUP(VALUE(RIGHT(G9,3)),'ADM-COMP'!B:J,9,FALSE),IF(LEFT(G9,3)="SEG",VLOOKUP(VALUE(RIGHT(G9,3)),#REF!,9,FALSE),IF(LEFT(G9,3)="CLI",VLOOKUP(VALUE(RIGHT(G9,3)),#REF!,9,FALSE),IF(LEFT(G9,4)="IMPL",VLOOKUP(VALUE(RIGHT(G9,3)),#REF!,9,FALSE),IF(LEFT(G9,4)="SPDA",VLOOKUP(VALUE(RIGHT(G9,3)),'SPDA-COMP'!B:J,9,FALSE),IF(LEFT(G9,4)="SDAI",VLOOKUP(VALUE(RIGHT(G9,3)),#REF!,9,FALSE),IF(LEFT(G9,5)="IMPER",VLOOKUP(VALUE(RIGHT(G9,3)),#REF!,9,FALSE),IF(LEFT(G9,5)="LABOR",VLOOKUP(VALUE(RIGHT(G9,6)),#REF!,4,FALSE))))))))))))))))</f>
        <v>#REF!</v>
      </c>
      <c r="F9" s="31" t="e">
        <f t="shared" si="0"/>
        <v>#REF!</v>
      </c>
      <c r="G9" s="84" t="s">
        <v>936</v>
      </c>
      <c r="H9" s="51"/>
    </row>
    <row r="10" spans="1:35" s="11" customFormat="1" ht="38.25">
      <c r="A10" s="85" t="s">
        <v>863</v>
      </c>
      <c r="B10" s="29" t="e">
        <f>IF(LEFT(G10,3)="ARQ",VLOOKUP(VALUE(RIGHT(G10,3)),#REF!,4,FALSE),IF(LEFT(G10,3)="SCI",VLOOKUP(VALUE(RIGHT(G10,3)),#REF!,4,FALSE),IF(LEFT(G10,3)="SCE",VLOOKUP(VALUE(RIGHT(G10,3)),#REF!,4,FALSE),IF(LEFT(G10,3)="EST",VLOOKUP(VALUE(RIGHT(G10,3)),#REF!,4,FALSE),IF(LEFT(G10,3)="HID",VLOOKUP(VALUE(RIGHT(G10,3)),#REF!,4,FALSE),IF(LEFT(G10,3)="INC",VLOOKUP(VALUE(RIGHT(G10,3)),#REF!,4,FALSE),IF(LEFT(G10,3)="ELE",VLOOKUP(VALUE(RIGHT(G10,3)),#REF!,4,FALSE),IF(LEFT(G10,3)="CAB",VLOOKUP(VALUE(RIGHT(G10,3)),'ADM-COMP'!B:J,4,FALSE),IF(LEFT(G10,3)="SEG",VLOOKUP(VALUE(RIGHT(G10,3)),#REF!,4,FALSE),IF(LEFT(G10,3)="CLI",VLOOKUP(VALUE(RIGHT(G10,3)),#REF!,4,FALSE),IF(LEFT(G10,4)="IMPL",VLOOKUP(VALUE(RIGHT(G10,3)),#REF!,4,FALSE),IF(LEFT(G10,4)="SPDA",VLOOKUP(VALUE(RIGHT(G10,3)),'SPDA-COMP'!B:J,4,FALSE),IF(LEFT(G10,4)="SDAI",VLOOKUP(VALUE(RIGHT(G10,3)),#REF!,4,FALSE),IF(LEFT(G10,5)="IMPER",VLOOKUP(VALUE(RIGHT(G10,3)),#REF!,4,FALSE),IF(LEFT(G10,5)="LABOR",VLOOKUP(VALUE(RIGHT(G10,6)),#REF!,5,FALSE))))))))))))))))</f>
        <v>#REF!</v>
      </c>
      <c r="C10" s="30" t="e">
        <f>IF(LEFT(G10,3)="ARQ",VLOOKUP(VALUE(RIGHT(G10,3)),#REF!,5,FALSE),IF(LEFT(G10,3)="SCI",VLOOKUP(VALUE(RIGHT(G10,3)),#REF!,5,FALSE),IF(LEFT(G10,3)="SCE",VLOOKUP(VALUE(RIGHT(G10,3)),#REF!,5,FALSE),IF(LEFT(G10,3)="EST",VLOOKUP(VALUE(RIGHT(G10,3)),#REF!,5,FALSE),IF(LEFT(G10,3)="HID",VLOOKUP(VALUE(RIGHT(G10,3)),#REF!,5,FALSE),IF(LEFT(G10,3)="INC",VLOOKUP(VALUE(RIGHT(G10,3)),#REF!,5,FALSE),IF(LEFT(G10,3)="ELE",VLOOKUP(VALUE(RIGHT(G10,3)),#REF!,5,FALSE),IF(LEFT(G10,3)="CAB",VLOOKUP(VALUE(RIGHT(G10,3)),'ADM-COMP'!B:J,5,FALSE),IF(LEFT(G10,3)="SEG",VLOOKUP(VALUE(RIGHT(G10,3)),#REF!,5,FALSE),IF(LEFT(G10,3)="CLI",VLOOKUP(VALUE(RIGHT(G10,3)),#REF!,5,FALSE),IF(LEFT(G10,4)="IMPL",VLOOKUP(VALUE(RIGHT(G10,3)),#REF!,5,FALSE),IF(LEFT(G10,4)="SPDA",VLOOKUP(VALUE(RIGHT(G10,3)),'SPDA-COMP'!B:J,5,FALSE),IF(LEFT(G10,4)="SDAI",VLOOKUP(VALUE(RIGHT(G10,3)),#REF!,5,FALSE),IF(LEFT(G10,5)="IMPER",VLOOKUP(VALUE(RIGHT(G10,3)),#REF!,5,FALSE),IF(LEFT(G10,5)="LABOR",VLOOKUP(VALUE(RIGHT(G10,6)),#REF!,6,FALSE))))))))))))))))</f>
        <v>#REF!</v>
      </c>
      <c r="D10" s="74" t="e">
        <f>ROUND(VLOOKUP(A10,#REF!,8,FALSE),2)</f>
        <v>#REF!</v>
      </c>
      <c r="E10" s="74" t="e">
        <f>IF(LEFT(G10,3)="ARQ",VLOOKUP(VALUE(RIGHT(G10,3)),#REF!,9,FALSE),IF(LEFT(G10,3)="SCI",VLOOKUP(VALUE(RIGHT(G10,3)),#REF!,9,FALSE),IF(LEFT(G10,3)="SCE",VLOOKUP(VALUE(RIGHT(G10,3)),#REF!,9,FALSE),IF(LEFT(G10,3)="EST",VLOOKUP(VALUE(RIGHT(G10,3)),#REF!,9,FALSE),IF(LEFT(G10,3)="HID",VLOOKUP(VALUE(RIGHT(G10,3)),#REF!,9,FALSE),IF(LEFT(G10,3)="INC",VLOOKUP(VALUE(RIGHT(G10,3)),#REF!,9,FALSE),IF(LEFT(G10,3)="ELE",VLOOKUP(VALUE(RIGHT(G10,3)),#REF!,9,FALSE),IF(LEFT(G10,3)="CAB",VLOOKUP(VALUE(RIGHT(G10,3)),'ADM-COMP'!B:J,9,FALSE),IF(LEFT(G10,3)="SEG",VLOOKUP(VALUE(RIGHT(G10,3)),#REF!,9,FALSE),IF(LEFT(G10,3)="CLI",VLOOKUP(VALUE(RIGHT(G10,3)),#REF!,9,FALSE),IF(LEFT(G10,4)="IMPL",VLOOKUP(VALUE(RIGHT(G10,3)),#REF!,9,FALSE),IF(LEFT(G10,4)="SPDA",VLOOKUP(VALUE(RIGHT(G10,3)),'SPDA-COMP'!B:J,9,FALSE),IF(LEFT(G10,4)="SDAI",VLOOKUP(VALUE(RIGHT(G10,3)),#REF!,9,FALSE),IF(LEFT(G10,5)="IMPER",VLOOKUP(VALUE(RIGHT(G10,3)),#REF!,9,FALSE),IF(LEFT(G10,5)="LABOR",VLOOKUP(VALUE(RIGHT(G10,6)),#REF!,4,FALSE))))))))))))))))</f>
        <v>#REF!</v>
      </c>
      <c r="F10" s="31" t="e">
        <f t="shared" si="0"/>
        <v>#REF!</v>
      </c>
      <c r="G10" s="84" t="s">
        <v>943</v>
      </c>
      <c r="H10" s="51"/>
    </row>
    <row r="11" spans="1:35" s="11" customFormat="1" ht="25.5">
      <c r="A11" s="37" t="s">
        <v>1234</v>
      </c>
      <c r="B11" s="29" t="e">
        <f>IF(LEFT(G11,3)="ARQ",VLOOKUP(VALUE(RIGHT(G11,3)),#REF!,4,FALSE),IF(LEFT(G11,3)="SCI",VLOOKUP(VALUE(RIGHT(G11,3)),#REF!,4,FALSE),IF(LEFT(G11,3)="SCE",VLOOKUP(VALUE(RIGHT(G11,3)),#REF!,4,FALSE),IF(LEFT(G11,3)="EST",VLOOKUP(VALUE(RIGHT(G11,3)),#REF!,4,FALSE),IF(LEFT(G11,3)="HID",VLOOKUP(VALUE(RIGHT(G11,3)),#REF!,4,FALSE),IF(LEFT(G11,3)="INC",VLOOKUP(VALUE(RIGHT(G11,3)),#REF!,4,FALSE),IF(LEFT(G11,3)="ELE",VLOOKUP(VALUE(RIGHT(G11,3)),#REF!,4,FALSE),IF(LEFT(G11,3)="CAB",VLOOKUP(VALUE(RIGHT(G11,3)),'ADM-COMP'!B:J,4,FALSE),IF(LEFT(G11,3)="SEG",VLOOKUP(VALUE(RIGHT(G11,3)),#REF!,4,FALSE),IF(LEFT(G11,3)="CLI",VLOOKUP(VALUE(RIGHT(G11,3)),#REF!,4,FALSE),IF(LEFT(G11,4)="IMPL",VLOOKUP(VALUE(RIGHT(G11,3)),#REF!,4,FALSE),IF(LEFT(G11,4)="SPDA",VLOOKUP(VALUE(RIGHT(G11,3)),'SPDA-COMP'!B:J,4,FALSE),IF(LEFT(G11,4)="SDAI",VLOOKUP(VALUE(RIGHT(G11,3)),#REF!,4,FALSE),IF(LEFT(G11,5)="IMPER",VLOOKUP(VALUE(RIGHT(G11,3)),#REF!,4,FALSE),IF(LEFT(G11,5)="LABOR",VLOOKUP(VALUE(RIGHT(G11,6)),#REF!,5,FALSE))))))))))))))))</f>
        <v>#REF!</v>
      </c>
      <c r="C11" s="30" t="e">
        <f>IF(LEFT(G11,3)="ARQ",VLOOKUP(VALUE(RIGHT(G11,3)),#REF!,5,FALSE),IF(LEFT(G11,3)="SCI",VLOOKUP(VALUE(RIGHT(G11,3)),#REF!,5,FALSE),IF(LEFT(G11,3)="SCE",VLOOKUP(VALUE(RIGHT(G11,3)),#REF!,5,FALSE),IF(LEFT(G11,3)="EST",VLOOKUP(VALUE(RIGHT(G11,3)),#REF!,5,FALSE),IF(LEFT(G11,3)="HID",VLOOKUP(VALUE(RIGHT(G11,3)),#REF!,5,FALSE),IF(LEFT(G11,3)="INC",VLOOKUP(VALUE(RIGHT(G11,3)),#REF!,5,FALSE),IF(LEFT(G11,3)="ELE",VLOOKUP(VALUE(RIGHT(G11,3)),#REF!,5,FALSE),IF(LEFT(G11,3)="CAB",VLOOKUP(VALUE(RIGHT(G11,3)),'ADM-COMP'!B:J,5,FALSE),IF(LEFT(G11,3)="SEG",VLOOKUP(VALUE(RIGHT(G11,3)),#REF!,5,FALSE),IF(LEFT(G11,3)="CLI",VLOOKUP(VALUE(RIGHT(G11,3)),#REF!,5,FALSE),IF(LEFT(G11,4)="IMPL",VLOOKUP(VALUE(RIGHT(G11,3)),#REF!,5,FALSE),IF(LEFT(G11,4)="SPDA",VLOOKUP(VALUE(RIGHT(G11,3)),'SPDA-COMP'!B:J,5,FALSE),IF(LEFT(G11,4)="SDAI",VLOOKUP(VALUE(RIGHT(G11,3)),#REF!,5,FALSE),IF(LEFT(G11,5)="IMPER",VLOOKUP(VALUE(RIGHT(G11,3)),#REF!,5,FALSE),IF(LEFT(G11,5)="LABOR",VLOOKUP(VALUE(RIGHT(G11,6)),#REF!,6,FALSE))))))))))))))))</f>
        <v>#REF!</v>
      </c>
      <c r="D11" s="74" t="e">
        <f>ROUND(VLOOKUP(A11,#REF!,8,FALSE),2)</f>
        <v>#REF!</v>
      </c>
      <c r="E11" s="74" t="e">
        <f>IF(LEFT(G11,3)="ARQ",VLOOKUP(VALUE(RIGHT(G11,3)),#REF!,9,FALSE),IF(LEFT(G11,3)="SCI",VLOOKUP(VALUE(RIGHT(G11,3)),#REF!,9,FALSE),IF(LEFT(G11,3)="SCE",VLOOKUP(VALUE(RIGHT(G11,3)),#REF!,9,FALSE),IF(LEFT(G11,3)="EST",VLOOKUP(VALUE(RIGHT(G11,3)),#REF!,9,FALSE),IF(LEFT(G11,3)="HID",VLOOKUP(VALUE(RIGHT(G11,3)),#REF!,9,FALSE),IF(LEFT(G11,3)="INC",VLOOKUP(VALUE(RIGHT(G11,3)),#REF!,9,FALSE),IF(LEFT(G11,3)="ELE",VLOOKUP(VALUE(RIGHT(G11,3)),#REF!,9,FALSE),IF(LEFT(G11,3)="CAB",VLOOKUP(VALUE(RIGHT(G11,3)),'ADM-COMP'!B:J,9,FALSE),IF(LEFT(G11,3)="SEG",VLOOKUP(VALUE(RIGHT(G11,3)),#REF!,9,FALSE),IF(LEFT(G11,3)="CLI",VLOOKUP(VALUE(RIGHT(G11,3)),#REF!,9,FALSE),IF(LEFT(G11,4)="IMPL",VLOOKUP(VALUE(RIGHT(G11,3)),#REF!,9,FALSE),IF(LEFT(G11,4)="SPDA",VLOOKUP(VALUE(RIGHT(G11,3)),'SPDA-COMP'!B:J,9,FALSE),IF(LEFT(G11,4)="SDAI",VLOOKUP(VALUE(RIGHT(G11,3)),#REF!,9,FALSE),IF(LEFT(G11,5)="IMPER",VLOOKUP(VALUE(RIGHT(G11,3)),#REF!,9,FALSE),IF(LEFT(G11,5)="LABOR",VLOOKUP(VALUE(RIGHT(G11,6)),#REF!,4,FALSE))))))))))))))))</f>
        <v>#REF!</v>
      </c>
      <c r="F11" s="31" t="e">
        <f t="shared" si="0"/>
        <v>#REF!</v>
      </c>
      <c r="G11" s="152" t="s">
        <v>1236</v>
      </c>
      <c r="H11" s="51"/>
    </row>
    <row r="12" spans="1:35" s="11" customFormat="1">
      <c r="A12" s="37" t="s">
        <v>208</v>
      </c>
      <c r="B12" s="29" t="e">
        <f>IF(LEFT(G12,3)="ARQ",VLOOKUP(VALUE(RIGHT(G12,3)),#REF!,4,FALSE),IF(LEFT(G12,3)="SCI",VLOOKUP(VALUE(RIGHT(G12,3)),#REF!,4,FALSE),IF(LEFT(G12,3)="SCE",VLOOKUP(VALUE(RIGHT(G12,3)),#REF!,4,FALSE),IF(LEFT(G12,3)="EST",VLOOKUP(VALUE(RIGHT(G12,3)),#REF!,4,FALSE),IF(LEFT(G12,3)="HID",VLOOKUP(VALUE(RIGHT(G12,3)),#REF!,4,FALSE),IF(LEFT(G12,3)="INC",VLOOKUP(VALUE(RIGHT(G12,3)),#REF!,4,FALSE),IF(LEFT(G12,3)="ELE",VLOOKUP(VALUE(RIGHT(G12,3)),#REF!,4,FALSE),IF(LEFT(G12,3)="CAB",VLOOKUP(VALUE(RIGHT(G12,3)),'ADM-COMP'!B:J,4,FALSE),IF(LEFT(G12,3)="SEG",VLOOKUP(VALUE(RIGHT(G12,3)),#REF!,4,FALSE),IF(LEFT(G12,3)="CLI",VLOOKUP(VALUE(RIGHT(G12,3)),#REF!,4,FALSE),IF(LEFT(G12,4)="IMPL",VLOOKUP(VALUE(RIGHT(G12,3)),#REF!,4,FALSE),IF(LEFT(G12,4)="SPDA",VLOOKUP(VALUE(RIGHT(G12,3)),'SPDA-COMP'!B:J,4,FALSE),IF(LEFT(G12,4)="SDAI",VLOOKUP(VALUE(RIGHT(G12,3)),#REF!,4,FALSE),IF(LEFT(G12,5)="IMPER",VLOOKUP(VALUE(RIGHT(G12,3)),#REF!,4,FALSE),IF(LEFT(G12,5)="LABOR",VLOOKUP(VALUE(RIGHT(G12,6)),#REF!,5,FALSE))))))))))))))))</f>
        <v>#REF!</v>
      </c>
      <c r="C12" s="30" t="e">
        <f>IF(LEFT(G12,3)="ARQ",VLOOKUP(VALUE(RIGHT(G12,3)),#REF!,5,FALSE),IF(LEFT(G12,3)="SCI",VLOOKUP(VALUE(RIGHT(G12,3)),#REF!,5,FALSE),IF(LEFT(G12,3)="SCE",VLOOKUP(VALUE(RIGHT(G12,3)),#REF!,5,FALSE),IF(LEFT(G12,3)="EST",VLOOKUP(VALUE(RIGHT(G12,3)),#REF!,5,FALSE),IF(LEFT(G12,3)="HID",VLOOKUP(VALUE(RIGHT(G12,3)),#REF!,5,FALSE),IF(LEFT(G12,3)="INC",VLOOKUP(VALUE(RIGHT(G12,3)),#REF!,5,FALSE),IF(LEFT(G12,3)="ELE",VLOOKUP(VALUE(RIGHT(G12,3)),#REF!,5,FALSE),IF(LEFT(G12,3)="CAB",VLOOKUP(VALUE(RIGHT(G12,3)),'ADM-COMP'!B:J,5,FALSE),IF(LEFT(G12,3)="SEG",VLOOKUP(VALUE(RIGHT(G12,3)),#REF!,5,FALSE),IF(LEFT(G12,3)="CLI",VLOOKUP(VALUE(RIGHT(G12,3)),#REF!,5,FALSE),IF(LEFT(G12,4)="IMPL",VLOOKUP(VALUE(RIGHT(G12,3)),#REF!,5,FALSE),IF(LEFT(G12,4)="SPDA",VLOOKUP(VALUE(RIGHT(G12,3)),'SPDA-COMP'!B:J,5,FALSE),IF(LEFT(G12,4)="SDAI",VLOOKUP(VALUE(RIGHT(G12,3)),#REF!,5,FALSE),IF(LEFT(G12,5)="IMPER",VLOOKUP(VALUE(RIGHT(G12,3)),#REF!,5,FALSE),IF(LEFT(G12,5)="LABOR",VLOOKUP(VALUE(RIGHT(G12,6)),#REF!,6,FALSE))))))))))))))))</f>
        <v>#REF!</v>
      </c>
      <c r="D12" s="74" t="e">
        <f>ROUND(VLOOKUP(A12,#REF!,8,FALSE),2)</f>
        <v>#REF!</v>
      </c>
      <c r="E12" s="74" t="e">
        <f>IF(LEFT(G12,3)="ARQ",VLOOKUP(VALUE(RIGHT(G12,3)),#REF!,9,FALSE),IF(LEFT(G12,3)="SCI",VLOOKUP(VALUE(RIGHT(G12,3)),#REF!,9,FALSE),IF(LEFT(G12,3)="SCE",VLOOKUP(VALUE(RIGHT(G12,3)),#REF!,9,FALSE),IF(LEFT(G12,3)="EST",VLOOKUP(VALUE(RIGHT(G12,3)),#REF!,9,FALSE),IF(LEFT(G12,3)="HID",VLOOKUP(VALUE(RIGHT(G12,3)),#REF!,9,FALSE),IF(LEFT(G12,3)="INC",VLOOKUP(VALUE(RIGHT(G12,3)),#REF!,9,FALSE),IF(LEFT(G12,3)="ELE",VLOOKUP(VALUE(RIGHT(G12,3)),#REF!,9,FALSE),IF(LEFT(G12,3)="CAB",VLOOKUP(VALUE(RIGHT(G12,3)),'ADM-COMP'!B:J,9,FALSE),IF(LEFT(G12,3)="SEG",VLOOKUP(VALUE(RIGHT(G12,3)),#REF!,9,FALSE),IF(LEFT(G12,3)="CLI",VLOOKUP(VALUE(RIGHT(G12,3)),#REF!,9,FALSE),IF(LEFT(G12,4)="IMPL",VLOOKUP(VALUE(RIGHT(G12,3)),#REF!,9,FALSE),IF(LEFT(G12,4)="SPDA",VLOOKUP(VALUE(RIGHT(G12,3)),'SPDA-COMP'!B:J,9,FALSE),IF(LEFT(G12,4)="SDAI",VLOOKUP(VALUE(RIGHT(G12,3)),#REF!,9,FALSE),IF(LEFT(G12,5)="IMPER",VLOOKUP(VALUE(RIGHT(G12,3)),#REF!,9,FALSE),IF(LEFT(G12,5)="LABOR",VLOOKUP(VALUE(RIGHT(G12,6)),#REF!,4,FALSE))))))))))))))))</f>
        <v>#REF!</v>
      </c>
      <c r="F12" s="31" t="e">
        <f t="shared" si="0"/>
        <v>#REF!</v>
      </c>
      <c r="G12" s="152" t="s">
        <v>209</v>
      </c>
      <c r="H12" s="51"/>
    </row>
    <row r="13" spans="1:35" s="11" customFormat="1">
      <c r="A13" s="100" t="s">
        <v>277</v>
      </c>
      <c r="B13" s="86" t="e">
        <f>IF(LEFT(G13,3)="ARQ",VLOOKUP(VALUE(RIGHT(G13,3)),#REF!,4,FALSE),IF(LEFT(G13,3)="SCI",VLOOKUP(VALUE(RIGHT(G13,3)),#REF!,4,FALSE),IF(LEFT(G13,3)="SCE",VLOOKUP(VALUE(RIGHT(G13,3)),#REF!,4,FALSE),IF(LEFT(G13,3)="EST",VLOOKUP(VALUE(RIGHT(G13,3)),#REF!,4,FALSE),IF(LEFT(G13,3)="HID",VLOOKUP(VALUE(RIGHT(G13,3)),#REF!,4,FALSE),IF(LEFT(G13,3)="INC",VLOOKUP(VALUE(RIGHT(G13,3)),#REF!,4,FALSE),IF(LEFT(G13,3)="ELE",VLOOKUP(VALUE(RIGHT(G13,3)),#REF!,4,FALSE),IF(LEFT(G13,3)="CAB",VLOOKUP(VALUE(RIGHT(G13,3)),'ADM-COMP'!B:J,4,FALSE),IF(LEFT(G13,3)="SEG",VLOOKUP(VALUE(RIGHT(G13,3)),#REF!,4,FALSE),IF(LEFT(G13,3)="CLI",VLOOKUP(VALUE(RIGHT(G13,3)),#REF!,4,FALSE),IF(LEFT(G13,4)="IMPL",VLOOKUP(VALUE(RIGHT(G13,3)),#REF!,4,FALSE),IF(LEFT(G13,4)="SPDA",VLOOKUP(VALUE(RIGHT(G13,3)),'SPDA-COMP'!B:J,4,FALSE),IF(LEFT(G13,4)="SDAI",VLOOKUP(VALUE(RIGHT(G13,3)),#REF!,4,FALSE),IF(LEFT(G13,5)="IMPER",VLOOKUP(VALUE(RIGHT(G13,3)),#REF!,4,FALSE),IF(LEFT(G13,5)="LABOR",VLOOKUP(VALUE(RIGHT(G13,6)),#REF!,5,FALSE))))))))))))))))</f>
        <v>#REF!</v>
      </c>
      <c r="C13" s="30" t="e">
        <f>IF(LEFT(G13,3)="ARQ",VLOOKUP(VALUE(RIGHT(G13,3)),#REF!,5,FALSE),IF(LEFT(G13,3)="SCI",VLOOKUP(VALUE(RIGHT(G13,3)),#REF!,5,FALSE),IF(LEFT(G13,3)="SCE",VLOOKUP(VALUE(RIGHT(G13,3)),#REF!,5,FALSE),IF(LEFT(G13,3)="EST",VLOOKUP(VALUE(RIGHT(G13,3)),#REF!,5,FALSE),IF(LEFT(G13,3)="HID",VLOOKUP(VALUE(RIGHT(G13,3)),#REF!,5,FALSE),IF(LEFT(G13,3)="INC",VLOOKUP(VALUE(RIGHT(G13,3)),#REF!,5,FALSE),IF(LEFT(G13,3)="ELE",VLOOKUP(VALUE(RIGHT(G13,3)),#REF!,5,FALSE),IF(LEFT(G13,3)="CAB",VLOOKUP(VALUE(RIGHT(G13,3)),'ADM-COMP'!B:J,5,FALSE),IF(LEFT(G13,3)="SEG",VLOOKUP(VALUE(RIGHT(G13,3)),#REF!,5,FALSE),IF(LEFT(G13,3)="CLI",VLOOKUP(VALUE(RIGHT(G13,3)),#REF!,5,FALSE),IF(LEFT(G13,4)="IMPL",VLOOKUP(VALUE(RIGHT(G13,3)),#REF!,5,FALSE),IF(LEFT(G13,4)="SPDA",VLOOKUP(VALUE(RIGHT(G13,3)),'SPDA-COMP'!B:J,5,FALSE),IF(LEFT(G13,4)="SDAI",VLOOKUP(VALUE(RIGHT(G13,3)),#REF!,5,FALSE),IF(LEFT(G13,5)="IMPER",VLOOKUP(VALUE(RIGHT(G13,3)),#REF!,5,FALSE),IF(LEFT(G13,5)="LABOR",VLOOKUP(VALUE(RIGHT(G13,6)),#REF!,6,FALSE))))))))))))))))</f>
        <v>#REF!</v>
      </c>
      <c r="D13" s="74" t="e">
        <f>ROUND(VLOOKUP(A13,#REF!,8,FALSE),2)</f>
        <v>#REF!</v>
      </c>
      <c r="E13" s="74" t="e">
        <f>IF(LEFT(G13,3)="ARQ",VLOOKUP(VALUE(RIGHT(G13,3)),#REF!,9,FALSE),IF(LEFT(G13,3)="SCI",VLOOKUP(VALUE(RIGHT(G13,3)),#REF!,9,FALSE),IF(LEFT(G13,3)="SCE",VLOOKUP(VALUE(RIGHT(G13,3)),#REF!,9,FALSE),IF(LEFT(G13,3)="EST",VLOOKUP(VALUE(RIGHT(G13,3)),#REF!,9,FALSE),IF(LEFT(G13,3)="HID",VLOOKUP(VALUE(RIGHT(G13,3)),#REF!,9,FALSE),IF(LEFT(G13,3)="INC",VLOOKUP(VALUE(RIGHT(G13,3)),#REF!,9,FALSE),IF(LEFT(G13,3)="ELE",VLOOKUP(VALUE(RIGHT(G13,3)),#REF!,9,FALSE),IF(LEFT(G13,3)="CAB",VLOOKUP(VALUE(RIGHT(G13,3)),'ADM-COMP'!B:J,9,FALSE),IF(LEFT(G13,3)="SEG",VLOOKUP(VALUE(RIGHT(G13,3)),#REF!,9,FALSE),IF(LEFT(G13,3)="CLI",VLOOKUP(VALUE(RIGHT(G13,3)),#REF!,9,FALSE),IF(LEFT(G13,4)="IMPL",VLOOKUP(VALUE(RIGHT(G13,3)),#REF!,9,FALSE),IF(LEFT(G13,4)="SPDA",VLOOKUP(VALUE(RIGHT(G13,3)),'SPDA-COMP'!B:J,9,FALSE),IF(LEFT(G13,4)="SDAI",VLOOKUP(VALUE(RIGHT(G13,3)),#REF!,9,FALSE),IF(LEFT(G13,5)="IMPER",VLOOKUP(VALUE(RIGHT(G13,3)),#REF!,9,FALSE),IF(LEFT(G13,5)="LABOR",VLOOKUP(VALUE(RIGHT(G13,6)),#REF!,4,FALSE))))))))))))))))</f>
        <v>#REF!</v>
      </c>
      <c r="F13" s="31" t="e">
        <f t="shared" si="0"/>
        <v>#REF!</v>
      </c>
      <c r="G13" s="152" t="s">
        <v>703</v>
      </c>
      <c r="H13" s="51"/>
    </row>
    <row r="14" spans="1:35" s="80" customFormat="1" collapsed="1">
      <c r="A14" s="100" t="s">
        <v>1166</v>
      </c>
      <c r="B14" s="29" t="e">
        <f>IF(LEFT(G14,3)="ARQ",VLOOKUP(VALUE(RIGHT(G14,3)),#REF!,4,FALSE),IF(LEFT(G14,3)="SCI",VLOOKUP(VALUE(RIGHT(G14,3)),#REF!,4,FALSE),IF(LEFT(G14,3)="SCE",VLOOKUP(VALUE(RIGHT(G14,3)),#REF!,4,FALSE),IF(LEFT(G14,3)="EST",VLOOKUP(VALUE(RIGHT(G14,3)),#REF!,4,FALSE),IF(LEFT(G14,3)="HID",VLOOKUP(VALUE(RIGHT(G14,3)),#REF!,4,FALSE),IF(LEFT(G14,3)="INC",VLOOKUP(VALUE(RIGHT(G14,3)),#REF!,4,FALSE),IF(LEFT(G14,3)="ELE",VLOOKUP(VALUE(RIGHT(G14,3)),#REF!,4,FALSE),IF(LEFT(G14,3)="CAB",VLOOKUP(VALUE(RIGHT(G14,3)),'ADM-COMP'!B:J,4,FALSE),IF(LEFT(G14,3)="SEG",VLOOKUP(VALUE(RIGHT(G14,3)),#REF!,4,FALSE),IF(LEFT(G14,3)="CLI",VLOOKUP(VALUE(RIGHT(G14,3)),#REF!,4,FALSE),IF(LEFT(G14,4)="IMPL",VLOOKUP(VALUE(RIGHT(G14,3)),#REF!,4,FALSE),IF(LEFT(G14,4)="SPDA",VLOOKUP(VALUE(RIGHT(G14,3)),'SPDA-COMP'!B:J,4,FALSE),IF(LEFT(G14,4)="SDAI",VLOOKUP(VALUE(RIGHT(G14,3)),#REF!,4,FALSE),IF(LEFT(G14,5)="IMPER",VLOOKUP(VALUE(RIGHT(G14,3)),#REF!,4,FALSE),IF(LEFT(G14,5)="LABOR",VLOOKUP(VALUE(RIGHT(G14,6)),#REF!,5,FALSE))))))))))))))))</f>
        <v>#REF!</v>
      </c>
      <c r="C14" s="30" t="e">
        <f>IF(LEFT(G14,3)="ARQ",VLOOKUP(VALUE(RIGHT(G14,3)),#REF!,5,FALSE),IF(LEFT(G14,3)="SCI",VLOOKUP(VALUE(RIGHT(G14,3)),#REF!,5,FALSE),IF(LEFT(G14,3)="SCE",VLOOKUP(VALUE(RIGHT(G14,3)),#REF!,5,FALSE),IF(LEFT(G14,3)="EST",VLOOKUP(VALUE(RIGHT(G14,3)),#REF!,5,FALSE),IF(LEFT(G14,3)="HID",VLOOKUP(VALUE(RIGHT(G14,3)),#REF!,5,FALSE),IF(LEFT(G14,3)="INC",VLOOKUP(VALUE(RIGHT(G14,3)),#REF!,5,FALSE),IF(LEFT(G14,3)="ELE",VLOOKUP(VALUE(RIGHT(G14,3)),#REF!,5,FALSE),IF(LEFT(G14,3)="CAB",VLOOKUP(VALUE(RIGHT(G14,3)),'ADM-COMP'!B:J,5,FALSE),IF(LEFT(G14,3)="SEG",VLOOKUP(VALUE(RIGHT(G14,3)),#REF!,5,FALSE),IF(LEFT(G14,3)="CLI",VLOOKUP(VALUE(RIGHT(G14,3)),#REF!,5,FALSE),IF(LEFT(G14,4)="IMPL",VLOOKUP(VALUE(RIGHT(G14,3)),#REF!,5,FALSE),IF(LEFT(G14,4)="SPDA",VLOOKUP(VALUE(RIGHT(G14,3)),'SPDA-COMP'!B:J,5,FALSE),IF(LEFT(G14,4)="SDAI",VLOOKUP(VALUE(RIGHT(G14,3)),#REF!,5,FALSE),IF(LEFT(G14,5)="IMPER",VLOOKUP(VALUE(RIGHT(G14,3)),#REF!,5,FALSE),IF(LEFT(G14,5)="LABOR",VLOOKUP(VALUE(RIGHT(G14,6)),#REF!,6,FALSE))))))))))))))))</f>
        <v>#REF!</v>
      </c>
      <c r="D14" s="74" t="e">
        <f>ROUND(VLOOKUP(A14,#REF!,8,FALSE),2)</f>
        <v>#REF!</v>
      </c>
      <c r="E14" s="74" t="e">
        <f>IF(LEFT(G14,3)="ARQ",VLOOKUP(VALUE(RIGHT(G14,3)),#REF!,9,FALSE),IF(LEFT(G14,3)="SCI",VLOOKUP(VALUE(RIGHT(G14,3)),#REF!,9,FALSE),IF(LEFT(G14,3)="SCE",VLOOKUP(VALUE(RIGHT(G14,3)),#REF!,9,FALSE),IF(LEFT(G14,3)="EST",VLOOKUP(VALUE(RIGHT(G14,3)),#REF!,9,FALSE),IF(LEFT(G14,3)="HID",VLOOKUP(VALUE(RIGHT(G14,3)),#REF!,9,FALSE),IF(LEFT(G14,3)="INC",VLOOKUP(VALUE(RIGHT(G14,3)),#REF!,9,FALSE),IF(LEFT(G14,3)="ELE",VLOOKUP(VALUE(RIGHT(G14,3)),#REF!,9,FALSE),IF(LEFT(G14,3)="CAB",VLOOKUP(VALUE(RIGHT(G14,3)),'ADM-COMP'!B:J,9,FALSE),IF(LEFT(G14,3)="SEG",VLOOKUP(VALUE(RIGHT(G14,3)),#REF!,9,FALSE),IF(LEFT(G14,3)="CLI",VLOOKUP(VALUE(RIGHT(G14,3)),#REF!,9,FALSE),IF(LEFT(G14,4)="IMPL",VLOOKUP(VALUE(RIGHT(G14,3)),#REF!,9,FALSE),IF(LEFT(G14,4)="SPDA",VLOOKUP(VALUE(RIGHT(G14,3)),'SPDA-COMP'!B:J,9,FALSE),IF(LEFT(G14,4)="SDAI",VLOOKUP(VALUE(RIGHT(G14,3)),#REF!,9,FALSE),IF(LEFT(G14,5)="IMPER",VLOOKUP(VALUE(RIGHT(G14,3)),#REF!,9,FALSE),IF(LEFT(G14,5)="LABOR",VLOOKUP(VALUE(RIGHT(G14,6)),#REF!,4,FALSE))))))))))))))))</f>
        <v>#REF!</v>
      </c>
      <c r="F14" s="31" t="e">
        <f t="shared" si="0"/>
        <v>#REF!</v>
      </c>
      <c r="G14" s="152" t="s">
        <v>1194</v>
      </c>
      <c r="H14" s="51"/>
    </row>
    <row r="15" spans="1:35" s="80" customFormat="1">
      <c r="A15" s="100" t="s">
        <v>1165</v>
      </c>
      <c r="B15" s="29" t="e">
        <f>IF(LEFT(G15,3)="ARQ",VLOOKUP(VALUE(RIGHT(G15,3)),#REF!,4,FALSE),IF(LEFT(G15,3)="SCI",VLOOKUP(VALUE(RIGHT(G15,3)),#REF!,4,FALSE),IF(LEFT(G15,3)="SCE",VLOOKUP(VALUE(RIGHT(G15,3)),#REF!,4,FALSE),IF(LEFT(G15,3)="EST",VLOOKUP(VALUE(RIGHT(G15,3)),#REF!,4,FALSE),IF(LEFT(G15,3)="HID",VLOOKUP(VALUE(RIGHT(G15,3)),#REF!,4,FALSE),IF(LEFT(G15,3)="INC",VLOOKUP(VALUE(RIGHT(G15,3)),#REF!,4,FALSE),IF(LEFT(G15,3)="ELE",VLOOKUP(VALUE(RIGHT(G15,3)),#REF!,4,FALSE),IF(LEFT(G15,3)="CAB",VLOOKUP(VALUE(RIGHT(G15,3)),'ADM-COMP'!B:J,4,FALSE),IF(LEFT(G15,3)="SEG",VLOOKUP(VALUE(RIGHT(G15,3)),#REF!,4,FALSE),IF(LEFT(G15,3)="CLI",VLOOKUP(VALUE(RIGHT(G15,3)),#REF!,4,FALSE),IF(LEFT(G15,4)="IMPL",VLOOKUP(VALUE(RIGHT(G15,3)),#REF!,4,FALSE),IF(LEFT(G15,4)="SPDA",VLOOKUP(VALUE(RIGHT(G15,3)),'SPDA-COMP'!B:J,4,FALSE),IF(LEFT(G15,4)="SDAI",VLOOKUP(VALUE(RIGHT(G15,3)),#REF!,4,FALSE),IF(LEFT(G15,5)="IMPER",VLOOKUP(VALUE(RIGHT(G15,3)),#REF!,4,FALSE),IF(LEFT(G15,5)="LABOR",VLOOKUP(VALUE(RIGHT(G15,6)),#REF!,5,FALSE))))))))))))))))</f>
        <v>#REF!</v>
      </c>
      <c r="C15" s="30" t="e">
        <f>IF(LEFT(G15,3)="ARQ",VLOOKUP(VALUE(RIGHT(G15,3)),#REF!,5,FALSE),IF(LEFT(G15,3)="SCI",VLOOKUP(VALUE(RIGHT(G15,3)),#REF!,5,FALSE),IF(LEFT(G15,3)="SCE",VLOOKUP(VALUE(RIGHT(G15,3)),#REF!,5,FALSE),IF(LEFT(G15,3)="EST",VLOOKUP(VALUE(RIGHT(G15,3)),#REF!,5,FALSE),IF(LEFT(G15,3)="HID",VLOOKUP(VALUE(RIGHT(G15,3)),#REF!,5,FALSE),IF(LEFT(G15,3)="INC",VLOOKUP(VALUE(RIGHT(G15,3)),#REF!,5,FALSE),IF(LEFT(G15,3)="ELE",VLOOKUP(VALUE(RIGHT(G15,3)),#REF!,5,FALSE),IF(LEFT(G15,3)="CAB",VLOOKUP(VALUE(RIGHT(G15,3)),'ADM-COMP'!B:J,5,FALSE),IF(LEFT(G15,3)="SEG",VLOOKUP(VALUE(RIGHT(G15,3)),#REF!,5,FALSE),IF(LEFT(G15,3)="CLI",VLOOKUP(VALUE(RIGHT(G15,3)),#REF!,5,FALSE),IF(LEFT(G15,4)="IMPL",VLOOKUP(VALUE(RIGHT(G15,3)),#REF!,5,FALSE),IF(LEFT(G15,4)="SPDA",VLOOKUP(VALUE(RIGHT(G15,3)),'SPDA-COMP'!B:J,5,FALSE),IF(LEFT(G15,4)="SDAI",VLOOKUP(VALUE(RIGHT(G15,3)),#REF!,5,FALSE),IF(LEFT(G15,5)="IMPER",VLOOKUP(VALUE(RIGHT(G15,3)),#REF!,5,FALSE),IF(LEFT(G15,5)="LABOR",VLOOKUP(VALUE(RIGHT(G15,6)),#REF!,6,FALSE))))))))))))))))</f>
        <v>#REF!</v>
      </c>
      <c r="D15" s="74" t="e">
        <f>ROUND(VLOOKUP(A15,#REF!,8,FALSE),2)</f>
        <v>#REF!</v>
      </c>
      <c r="E15" s="74" t="e">
        <f>IF(LEFT(G15,3)="ARQ",VLOOKUP(VALUE(RIGHT(G15,3)),#REF!,9,FALSE),IF(LEFT(G15,3)="SCI",VLOOKUP(VALUE(RIGHT(G15,3)),#REF!,9,FALSE),IF(LEFT(G15,3)="SCE",VLOOKUP(VALUE(RIGHT(G15,3)),#REF!,9,FALSE),IF(LEFT(G15,3)="EST",VLOOKUP(VALUE(RIGHT(G15,3)),#REF!,9,FALSE),IF(LEFT(G15,3)="HID",VLOOKUP(VALUE(RIGHT(G15,3)),#REF!,9,FALSE),IF(LEFT(G15,3)="INC",VLOOKUP(VALUE(RIGHT(G15,3)),#REF!,9,FALSE),IF(LEFT(G15,3)="ELE",VLOOKUP(VALUE(RIGHT(G15,3)),#REF!,9,FALSE),IF(LEFT(G15,3)="CAB",VLOOKUP(VALUE(RIGHT(G15,3)),'ADM-COMP'!B:J,9,FALSE),IF(LEFT(G15,3)="SEG",VLOOKUP(VALUE(RIGHT(G15,3)),#REF!,9,FALSE),IF(LEFT(G15,3)="CLI",VLOOKUP(VALUE(RIGHT(G15,3)),#REF!,9,FALSE),IF(LEFT(G15,4)="IMPL",VLOOKUP(VALUE(RIGHT(G15,3)),#REF!,9,FALSE),IF(LEFT(G15,4)="SPDA",VLOOKUP(VALUE(RIGHT(G15,3)),'SPDA-COMP'!B:J,9,FALSE),IF(LEFT(G15,4)="SDAI",VLOOKUP(VALUE(RIGHT(G15,3)),#REF!,9,FALSE),IF(LEFT(G15,5)="IMPER",VLOOKUP(VALUE(RIGHT(G15,3)),#REF!,9,FALSE),IF(LEFT(G15,5)="LABOR",VLOOKUP(VALUE(RIGHT(G15,6)),#REF!,4,FALSE))))))))))))))))</f>
        <v>#REF!</v>
      </c>
      <c r="F15" s="31" t="e">
        <f t="shared" si="0"/>
        <v>#REF!</v>
      </c>
      <c r="G15" s="152" t="s">
        <v>1193</v>
      </c>
      <c r="H15" s="51"/>
    </row>
    <row r="16" spans="1:35" s="80" customFormat="1">
      <c r="A16" s="100" t="s">
        <v>701</v>
      </c>
      <c r="B16" s="86" t="e">
        <f>IF(LEFT(G16,3)="ARQ",VLOOKUP(VALUE(RIGHT(G16,3)),#REF!,4,FALSE),IF(LEFT(G16,3)="EQP",VLOOKUP(VALUE(RIGHT(G16,3)),#REF!,4,FALSE),IF(LEFT(G16,3)="SCE",VLOOKUP(VALUE(RIGHT(G16,3)),#REF!,4,FALSE),IF(LEFT(G16,3)="EST",VLOOKUP(VALUE(RIGHT(G16,3)),#REF!,4,FALSE),IF(LEFT(G16,3)="HID",VLOOKUP(VALUE(RIGHT(G16,3)),#REF!,4,FALSE),IF(LEFT(G16,3)="INC",VLOOKUP(VALUE(RIGHT(G16,3)),#REF!,4,FALSE),IF(LEFT(G16,3)="ELE",VLOOKUP(VALUE(RIGHT(G16,3)),#REF!,4,FALSE),IF(LEFT(G16,3)="CAB",VLOOKUP(VALUE(RIGHT(G16,3)),'ADM-COMP'!B:J,4,FALSE),IF(LEFT(G16,3)="SEG",VLOOKUP(VALUE(RIGHT(G16,3)),#REF!,4,FALSE),IF(LEFT(G16,3)="CLI",VLOOKUP(VALUE(RIGHT(G16,3)),#REF!,4,FALSE),IF(LEFT(G16,4)="IMPL",VLOOKUP(VALUE(RIGHT(G16,3)),#REF!,4,FALSE),IF(LEFT(G16,4)="SPDA",VLOOKUP(VALUE(RIGHT(G16,3)),'SPDA-COMP'!B:J,4,FALSE),IF(LEFT(G16,4)="SDAI",VLOOKUP(VALUE(RIGHT(G16,3)),#REF!,4,FALSE),IF(LEFT(G16,5)="IMPER",VLOOKUP(VALUE(RIGHT(G16,3)),#REF!,4,FALSE),IF(LEFT(G16,5)="LABOR",VLOOKUP(VALUE(RIGHT(G16,6)),#REF!,5,FALSE))))))))))))))))</f>
        <v>#REF!</v>
      </c>
      <c r="C16" s="30" t="e">
        <f>IF(LEFT(G16,3)="ARQ",VLOOKUP(VALUE(RIGHT(G16,3)),#REF!,5,FALSE),IF(LEFT(G16,3)="eqp",VLOOKUP(VALUE(RIGHT(G16,3)),#REF!,5,FALSE),IF(LEFT(G16,3)="SCE",VLOOKUP(VALUE(RIGHT(G16,3)),#REF!,5,FALSE),IF(LEFT(G16,3)="EST",VLOOKUP(VALUE(RIGHT(G16,3)),#REF!,5,FALSE),IF(LEFT(G16,3)="HID",VLOOKUP(VALUE(RIGHT(G16,3)),#REF!,5,FALSE),IF(LEFT(G16,3)="INC",VLOOKUP(VALUE(RIGHT(G16,3)),#REF!,5,FALSE),IF(LEFT(G16,3)="ELE",VLOOKUP(VALUE(RIGHT(G16,3)),#REF!,5,FALSE),IF(LEFT(G16,3)="CAB",VLOOKUP(VALUE(RIGHT(G16,3)),'ADM-COMP'!B:J,5,FALSE),IF(LEFT(G16,3)="SEG",VLOOKUP(VALUE(RIGHT(G16,3)),#REF!,5,FALSE),IF(LEFT(G16,3)="CLI",VLOOKUP(VALUE(RIGHT(G16,3)),#REF!,5,FALSE),IF(LEFT(G16,4)="IMPL",VLOOKUP(VALUE(RIGHT(G16,3)),#REF!,5,FALSE),IF(LEFT(G16,4)="SPDA",VLOOKUP(VALUE(RIGHT(G16,3)),'SPDA-COMP'!B:J,5,FALSE),IF(LEFT(G16,4)="SDAI",VLOOKUP(VALUE(RIGHT(G16,3)),#REF!,5,FALSE),IF(LEFT(G16,5)="IMPER",VLOOKUP(VALUE(RIGHT(G16,3)),#REF!,5,FALSE),IF(LEFT(G16,5)="LABOR",VLOOKUP(VALUE(RIGHT(G16,6)),#REF!,6,FALSE))))))))))))))))</f>
        <v>#REF!</v>
      </c>
      <c r="D16" s="74" t="e">
        <f>ROUND(VLOOKUP(A16,#REF!,8,FALSE),2)</f>
        <v>#REF!</v>
      </c>
      <c r="E16" s="74" t="e">
        <f>IF(LEFT(G16,3)="ARQ",VLOOKUP(VALUE(RIGHT(G16,3)),#REF!,9,FALSE),IF(LEFT(G16,3)="eqp",VLOOKUP(VALUE(RIGHT(G16,3)),#REF!,9,FALSE),IF(LEFT(G16,3)="SCE",VLOOKUP(VALUE(RIGHT(G16,3)),#REF!,9,FALSE),IF(LEFT(G16,3)="EST",VLOOKUP(VALUE(RIGHT(G16,3)),#REF!,9,FALSE),IF(LEFT(G16,3)="HID",VLOOKUP(VALUE(RIGHT(G16,3)),#REF!,9,FALSE),IF(LEFT(G16,3)="INC",VLOOKUP(VALUE(RIGHT(G16,3)),#REF!,9,FALSE),IF(LEFT(G16,3)="ELE",VLOOKUP(VALUE(RIGHT(G16,3)),#REF!,9,FALSE),IF(LEFT(G16,3)="CAB",VLOOKUP(VALUE(RIGHT(G16,3)),'ADM-COMP'!B:J,9,FALSE),IF(LEFT(G16,3)="SEG",VLOOKUP(VALUE(RIGHT(G16,3)),#REF!,9,FALSE),IF(LEFT(G16,3)="CLI",VLOOKUP(VALUE(RIGHT(G16,3)),#REF!,9,FALSE),IF(LEFT(G16,4)="IMPL",VLOOKUP(VALUE(RIGHT(G16,3)),#REF!,9,FALSE),IF(LEFT(G16,4)="SPDA",VLOOKUP(VALUE(RIGHT(G16,3)),'SPDA-COMP'!B:J,9,FALSE),IF(LEFT(G16,4)="SDAI",VLOOKUP(VALUE(RIGHT(G16,3)),#REF!,9,FALSE),IF(LEFT(G16,5)="IMPER",VLOOKUP(VALUE(RIGHT(G16,3)),#REF!,9,FALSE),IF(LEFT(G16,5)="LABOR",VLOOKUP(VALUE(RIGHT(G16,6)),#REF!,4,FALSE))))))))))))))))</f>
        <v>#REF!</v>
      </c>
      <c r="F16" s="31" t="e">
        <f t="shared" si="0"/>
        <v>#REF!</v>
      </c>
      <c r="G16" s="152" t="s">
        <v>741</v>
      </c>
      <c r="H16" s="51"/>
    </row>
    <row r="17" spans="1:9" s="11" customFormat="1" ht="63.75">
      <c r="A17" s="37" t="s">
        <v>1267</v>
      </c>
      <c r="B17" s="29" t="e">
        <f>IF(LEFT(G17,3)="ARQ",VLOOKUP(VALUE(RIGHT(G17,3)),#REF!,4,FALSE),IF(LEFT(G17,3)="SCI",VLOOKUP(VALUE(RIGHT(G17,3)),#REF!,4,FALSE),IF(LEFT(G17,3)="SCE",VLOOKUP(VALUE(RIGHT(G17,3)),#REF!,4,FALSE),IF(LEFT(G17,3)="EST",VLOOKUP(VALUE(RIGHT(G17,3)),#REF!,4,FALSE),IF(LEFT(G17,3)="HID",VLOOKUP(VALUE(RIGHT(G17,3)),#REF!,4,FALSE),IF(LEFT(G17,3)="INC",VLOOKUP(VALUE(RIGHT(G17,3)),#REF!,4,FALSE),IF(LEFT(G17,3)="ELE",VLOOKUP(VALUE(RIGHT(G17,3)),#REF!,4,FALSE),IF(LEFT(G17,3)="CAB",VLOOKUP(VALUE(RIGHT(G17,3)),'ADM-COMP'!B:J,4,FALSE),IF(LEFT(G17,3)="SEG",VLOOKUP(VALUE(RIGHT(G17,3)),#REF!,4,FALSE),IF(LEFT(G17,3)="CLI",VLOOKUP(VALUE(RIGHT(G17,3)),#REF!,4,FALSE),IF(LEFT(G17,4)="IMPL",VLOOKUP(VALUE(RIGHT(G17,3)),#REF!,4,FALSE),IF(LEFT(G17,4)="SPDA",VLOOKUP(VALUE(RIGHT(G17,3)),'SPDA-COMP'!B:J,4,FALSE),IF(LEFT(G17,4)="SDAI",VLOOKUP(VALUE(RIGHT(G17,3)),#REF!,4,FALSE),IF(LEFT(G17,5)="IMPER",VLOOKUP(VALUE(RIGHT(G17,3)),#REF!,4,FALSE),IF(LEFT(G17,5)="LABOR",VLOOKUP(VALUE(RIGHT(G17,6)),#REF!,5,FALSE))))))))))))))))</f>
        <v>#REF!</v>
      </c>
      <c r="C17" s="30" t="e">
        <f>IF(LEFT(G17,3)="ARQ",VLOOKUP(VALUE(RIGHT(G17,3)),#REF!,5,FALSE),IF(LEFT(G17,3)="INS",VLOOKUP(VALUE(RIGHT(G17,3)),#REF!,5,FALSE),IF(LEFT(G17,3)="SCE",VLOOKUP(VALUE(RIGHT(G17,3)),#REF!,5,FALSE),IF(LEFT(G17,3)="EST",VLOOKUP(VALUE(RIGHT(G17,3)),#REF!,5,FALSE),IF(LEFT(G17,3)="HID",VLOOKUP(VALUE(RIGHT(G17,3)),#REF!,5,FALSE),IF(LEFT(G17,3)="INC",VLOOKUP(VALUE(RIGHT(G17,3)),#REF!,5,FALSE),IF(LEFT(G17,3)="ELE",VLOOKUP(VALUE(RIGHT(G17,3)),#REF!,5,FALSE),IF(LEFT(G17,3)="CAB",VLOOKUP(VALUE(RIGHT(G17,3)),'ADM-COMP'!B:J,5,FALSE),IF(LEFT(G17,3)="SEG",VLOOKUP(VALUE(RIGHT(G17,3)),#REF!,5,FALSE),IF(LEFT(G17,3)="CLI",VLOOKUP(VALUE(RIGHT(G17,3)),#REF!,5,FALSE),IF(LEFT(G17,4)="IMPL",VLOOKUP(VALUE(RIGHT(G17,3)),#REF!,5,FALSE),IF(LEFT(G17,4)="SPDA",VLOOKUP(VALUE(RIGHT(G17,3)),'SPDA-COMP'!B:J,5,FALSE),IF(LEFT(G17,4)="SDAI",VLOOKUP(VALUE(RIGHT(G17,3)),#REF!,5,FALSE),IF(LEFT(G17,5)="IMPER",VLOOKUP(VALUE(RIGHT(G17,3)),#REF!,5,FALSE),IF(LEFT(G17,5)="LABOR",VLOOKUP(VALUE(RIGHT(G17,6)),#REF!,6,FALSE))))))))))))))))</f>
        <v>#REF!</v>
      </c>
      <c r="D17" s="74" t="e">
        <f>ROUND(VLOOKUP(A17,#REF!,8,FALSE),2)</f>
        <v>#REF!</v>
      </c>
      <c r="E17" s="74" t="e">
        <f>IF(LEFT(G17,3)="ARQ",VLOOKUP(VALUE(RIGHT(G17,3)),#REF!,9,FALSE),IF(LEFT(G17,3)="INS",VLOOKUP(VALUE(RIGHT(G17,3)),#REF!,9,FALSE),IF(LEFT(G17,3)="SCE",VLOOKUP(VALUE(RIGHT(G17,3)),#REF!,9,FALSE),IF(LEFT(G17,3)="EST",VLOOKUP(VALUE(RIGHT(G17,3)),#REF!,9,FALSE),IF(LEFT(G17,3)="HID",VLOOKUP(VALUE(RIGHT(G17,3)),#REF!,9,FALSE),IF(LEFT(G17,3)="INC",VLOOKUP(VALUE(RIGHT(G17,3)),#REF!,9,FALSE),IF(LEFT(G17,3)="ELE",VLOOKUP(VALUE(RIGHT(G17,3)),#REF!,9,FALSE),IF(LEFT(G17,3)="CAB",VLOOKUP(VALUE(RIGHT(G17,3)),'ADM-COMP'!B:J,9,FALSE),IF(LEFT(G17,3)="SEG",VLOOKUP(VALUE(RIGHT(G17,3)),#REF!,9,FALSE),IF(LEFT(G17,3)="CLI",VLOOKUP(VALUE(RIGHT(G17,3)),#REF!,9,FALSE),IF(LEFT(G17,4)="IMPL",VLOOKUP(VALUE(RIGHT(G17,3)),#REF!,9,FALSE),IF(LEFT(G17,4)="SPDA",VLOOKUP(VALUE(RIGHT(G17,3)),'SPDA-COMP'!B:J,9,FALSE),IF(LEFT(G17,4)="SDAI",VLOOKUP(VALUE(RIGHT(G17,3)),#REF!,9,FALSE),IF(LEFT(G17,5)="IMPER",VLOOKUP(VALUE(RIGHT(G17,3)),#REF!,9,FALSE),IF(LEFT(G17,5)="LABOR",VLOOKUP(VALUE(RIGHT(G17,6)),#REF!,4,FALSE))))))))))))))))</f>
        <v>#REF!</v>
      </c>
      <c r="F17" s="31" t="e">
        <f t="shared" si="0"/>
        <v>#REF!</v>
      </c>
      <c r="G17" s="152" t="s">
        <v>1280</v>
      </c>
      <c r="H17" s="51"/>
    </row>
    <row r="18" spans="1:9" s="80" customFormat="1">
      <c r="A18" s="100" t="s">
        <v>664</v>
      </c>
      <c r="B18" s="86" t="e">
        <f>IF(LEFT(G18,3)="ARQ",VLOOKUP(VALUE(RIGHT(G18,3)),#REF!,4,FALSE),IF(LEFT(G18,3)="SCI",VLOOKUP(VALUE(RIGHT(G18,3)),#REF!,4,FALSE),IF(LEFT(G18,3)="SCE",VLOOKUP(VALUE(RIGHT(G18,3)),#REF!,4,FALSE),IF(LEFT(G18,3)="EST",VLOOKUP(VALUE(RIGHT(G18,3)),#REF!,4,FALSE),IF(LEFT(G18,3)="HID",VLOOKUP(VALUE(RIGHT(G18,3)),#REF!,4,FALSE),IF(LEFT(G18,3)="INC",VLOOKUP(VALUE(RIGHT(G18,3)),#REF!,4,FALSE),IF(LEFT(G18,3)="ELE",VLOOKUP(VALUE(RIGHT(G18,3)),#REF!,4,FALSE),IF(LEFT(G18,3)="CAB",VLOOKUP(VALUE(RIGHT(G18,3)),'ADM-COMP'!B:J,4,FALSE),IF(LEFT(G18,3)="SEG",VLOOKUP(VALUE(RIGHT(G18,3)),#REF!,4,FALSE),IF(LEFT(G18,3)="CLI",VLOOKUP(VALUE(RIGHT(G18,3)),#REF!,4,FALSE),IF(LEFT(G18,4)="IMPL",VLOOKUP(VALUE(RIGHT(G18,3)),#REF!,4,FALSE),IF(LEFT(G18,4)="SPDA",VLOOKUP(VALUE(RIGHT(G18,3)),'SPDA-COMP'!B:J,4,FALSE),IF(LEFT(G18,4)="SDAI",VLOOKUP(VALUE(RIGHT(G18,3)),#REF!,4,FALSE),IF(LEFT(G18,5)="IMPER",VLOOKUP(VALUE(RIGHT(G18,3)),#REF!,4,FALSE),IF(LEFT(G18,5)="LABOR",VLOOKUP(VALUE(RIGHT(G18,6)),#REF!,5,FALSE))))))))))))))))</f>
        <v>#REF!</v>
      </c>
      <c r="C18" s="30" t="e">
        <f>IF(LEFT(G18,3)="ARQ",VLOOKUP(VALUE(RIGHT(G18,3)),#REF!,5,FALSE),IF(LEFT(G18,3)="SCI",VLOOKUP(VALUE(RIGHT(G18,3)),#REF!,5,FALSE),IF(LEFT(G18,3)="SCE",VLOOKUP(VALUE(RIGHT(G18,3)),#REF!,5,FALSE),IF(LEFT(G18,3)="EST",VLOOKUP(VALUE(RIGHT(G18,3)),#REF!,5,FALSE),IF(LEFT(G18,3)="HID",VLOOKUP(VALUE(RIGHT(G18,3)),#REF!,5,FALSE),IF(LEFT(G18,3)="INC",VLOOKUP(VALUE(RIGHT(G18,3)),#REF!,5,FALSE),IF(LEFT(G18,3)="ELE",VLOOKUP(VALUE(RIGHT(G18,3)),#REF!,5,FALSE),IF(LEFT(G18,3)="CAB",VLOOKUP(VALUE(RIGHT(G18,3)),'ADM-COMP'!B:J,5,FALSE),IF(LEFT(G18,3)="SEG",VLOOKUP(VALUE(RIGHT(G18,3)),#REF!,5,FALSE),IF(LEFT(G18,3)="CLI",VLOOKUP(VALUE(RIGHT(G18,3)),#REF!,5,FALSE),IF(LEFT(G18,4)="IMPL",VLOOKUP(VALUE(RIGHT(G18,3)),#REF!,5,FALSE),IF(LEFT(G18,4)="SPDA",VLOOKUP(VALUE(RIGHT(G18,3)),'SPDA-COMP'!B:J,5,FALSE),IF(LEFT(G18,4)="SDAI",VLOOKUP(VALUE(RIGHT(G18,3)),#REF!,5,FALSE),IF(LEFT(G18,5)="IMPER",VLOOKUP(VALUE(RIGHT(G18,3)),#REF!,5,FALSE),IF(LEFT(G18,5)="LABOR",VLOOKUP(VALUE(RIGHT(G18,6)),#REF!,6,FALSE))))))))))))))))</f>
        <v>#REF!</v>
      </c>
      <c r="D18" s="74" t="e">
        <f>ROUND(VLOOKUP(A18,#REF!,8,FALSE),2)</f>
        <v>#REF!</v>
      </c>
      <c r="E18" s="74" t="e">
        <f>IF(LEFT(G18,3)="ARQ",VLOOKUP(VALUE(RIGHT(G18,3)),#REF!,9,FALSE),IF(LEFT(G18,3)="SCI",VLOOKUP(VALUE(RIGHT(G18,3)),#REF!,9,FALSE),IF(LEFT(G18,3)="SCE",VLOOKUP(VALUE(RIGHT(G18,3)),#REF!,9,FALSE),IF(LEFT(G18,3)="EST",VLOOKUP(VALUE(RIGHT(G18,3)),#REF!,9,FALSE),IF(LEFT(G18,3)="HID",VLOOKUP(VALUE(RIGHT(G18,3)),#REF!,9,FALSE),IF(LEFT(G18,3)="INC",VLOOKUP(VALUE(RIGHT(G18,3)),#REF!,9,FALSE),IF(LEFT(G18,3)="ELE",VLOOKUP(VALUE(RIGHT(G18,3)),#REF!,9,FALSE),IF(LEFT(G18,3)="CAB",VLOOKUP(VALUE(RIGHT(G18,3)),'ADM-COMP'!B:J,9,FALSE),IF(LEFT(G18,3)="SEG",VLOOKUP(VALUE(RIGHT(G18,3)),#REF!,9,FALSE),IF(LEFT(G18,3)="CLI",VLOOKUP(VALUE(RIGHT(G18,3)),#REF!,9,FALSE),IF(LEFT(G18,4)="IMPL",VLOOKUP(VALUE(RIGHT(G18,3)),#REF!,9,FALSE),IF(LEFT(G18,4)="SPDA",VLOOKUP(VALUE(RIGHT(G18,3)),'SPDA-COMP'!B:J,9,FALSE),IF(LEFT(G18,4)="SDAI",VLOOKUP(VALUE(RIGHT(G18,3)),#REF!,9,FALSE),IF(LEFT(G18,5)="IMPER",VLOOKUP(VALUE(RIGHT(G18,3)),#REF!,9,FALSE),IF(LEFT(G18,5)="LABOR",VLOOKUP(VALUE(RIGHT(G18,6)),#REF!,4,FALSE))))))))))))))))</f>
        <v>#REF!</v>
      </c>
      <c r="F18" s="31" t="e">
        <f t="shared" si="0"/>
        <v>#REF!</v>
      </c>
      <c r="G18" s="152" t="s">
        <v>704</v>
      </c>
      <c r="H18" s="51"/>
    </row>
    <row r="19" spans="1:9" s="11" customFormat="1" ht="25.5">
      <c r="A19" s="37" t="s">
        <v>1274</v>
      </c>
      <c r="B19" s="29" t="e">
        <f>IF(LEFT(G19,3)="ARQ",VLOOKUP(VALUE(RIGHT(G19,3)),#REF!,4,FALSE),IF(LEFT(G19,3)="SCI",VLOOKUP(VALUE(RIGHT(G19,3)),#REF!,4,FALSE),IF(LEFT(G19,3)="SCE",VLOOKUP(VALUE(RIGHT(G19,3)),#REF!,4,FALSE),IF(LEFT(G19,3)="EST",VLOOKUP(VALUE(RIGHT(G19,3)),#REF!,4,FALSE),IF(LEFT(G19,3)="HID",VLOOKUP(VALUE(RIGHT(G19,3)),#REF!,4,FALSE),IF(LEFT(G19,3)="INC",VLOOKUP(VALUE(RIGHT(G19,3)),#REF!,4,FALSE),IF(LEFT(G19,3)="ELE",VLOOKUP(VALUE(RIGHT(G19,3)),#REF!,4,FALSE),IF(LEFT(G19,3)="CAB",VLOOKUP(VALUE(RIGHT(G19,3)),'ADM-COMP'!B:J,4,FALSE),IF(LEFT(G19,3)="SEG",VLOOKUP(VALUE(RIGHT(G19,3)),#REF!,4,FALSE),IF(LEFT(G19,3)="CLI",VLOOKUP(VALUE(RIGHT(G19,3)),#REF!,4,FALSE),IF(LEFT(G19,4)="IMPL",VLOOKUP(VALUE(RIGHT(G19,3)),#REF!,4,FALSE),IF(LEFT(G19,4)="SPDA",VLOOKUP(VALUE(RIGHT(G19,3)),'SPDA-COMP'!B:J,4,FALSE),IF(LEFT(G19,4)="SDAI",VLOOKUP(VALUE(RIGHT(G19,3)),#REF!,4,FALSE),IF(LEFT(G19,5)="IMPER",VLOOKUP(VALUE(RIGHT(G19,3)),#REF!,4,FALSE),IF(LEFT(G19,5)="LABOR",VLOOKUP(VALUE(RIGHT(G19,6)),#REF!,5,FALSE))))))))))))))))</f>
        <v>#REF!</v>
      </c>
      <c r="C19" s="30" t="e">
        <f>IF(LEFT(G19,3)="ARQ",VLOOKUP(VALUE(RIGHT(G19,3)),#REF!,5,FALSE),IF(LEFT(G19,3)="INS",VLOOKUP(VALUE(RIGHT(G19,3)),#REF!,5,FALSE),IF(LEFT(G19,3)="SCE",VLOOKUP(VALUE(RIGHT(G19,3)),#REF!,5,FALSE),IF(LEFT(G19,3)="EST",VLOOKUP(VALUE(RIGHT(G19,3)),#REF!,5,FALSE),IF(LEFT(G19,3)="HID",VLOOKUP(VALUE(RIGHT(G19,3)),#REF!,5,FALSE),IF(LEFT(G19,3)="INC",VLOOKUP(VALUE(RIGHT(G19,3)),#REF!,5,FALSE),IF(LEFT(G19,3)="ELE",VLOOKUP(VALUE(RIGHT(G19,3)),#REF!,5,FALSE),IF(LEFT(G19,3)="CAB",VLOOKUP(VALUE(RIGHT(G19,3)),'ADM-COMP'!B:J,5,FALSE),IF(LEFT(G19,3)="SEG",VLOOKUP(VALUE(RIGHT(G19,3)),#REF!,5,FALSE),IF(LEFT(G19,3)="CLI",VLOOKUP(VALUE(RIGHT(G19,3)),#REF!,5,FALSE),IF(LEFT(G19,4)="IMPL",VLOOKUP(VALUE(RIGHT(G19,3)),#REF!,5,FALSE),IF(LEFT(G19,4)="SPDA",VLOOKUP(VALUE(RIGHT(G19,3)),'SPDA-COMP'!B:J,5,FALSE),IF(LEFT(G19,4)="SDAI",VLOOKUP(VALUE(RIGHT(G19,3)),#REF!,5,FALSE),IF(LEFT(G19,5)="IMPER",VLOOKUP(VALUE(RIGHT(G19,3)),#REF!,5,FALSE),IF(LEFT(G19,5)="LABOR",VLOOKUP(VALUE(RIGHT(G19,6)),#REF!,6,FALSE))))))))))))))))</f>
        <v>#REF!</v>
      </c>
      <c r="D19" s="74" t="e">
        <f>ROUND(VLOOKUP(A19,#REF!,8,FALSE),2)</f>
        <v>#REF!</v>
      </c>
      <c r="E19" s="74" t="e">
        <f>IF(LEFT(G19,3)="ARQ",VLOOKUP(VALUE(RIGHT(G19,3)),#REF!,9,FALSE),IF(LEFT(G19,3)="INS",VLOOKUP(VALUE(RIGHT(G19,3)),#REF!,9,FALSE),IF(LEFT(G19,3)="SCE",VLOOKUP(VALUE(RIGHT(G19,3)),#REF!,9,FALSE),IF(LEFT(G19,3)="EST",VLOOKUP(VALUE(RIGHT(G19,3)),#REF!,9,FALSE),IF(LEFT(G19,3)="HID",VLOOKUP(VALUE(RIGHT(G19,3)),#REF!,9,FALSE),IF(LEFT(G19,3)="INC",VLOOKUP(VALUE(RIGHT(G19,3)),#REF!,9,FALSE),IF(LEFT(G19,3)="ELE",VLOOKUP(VALUE(RIGHT(G19,3)),#REF!,9,FALSE),IF(LEFT(G19,3)="CAB",VLOOKUP(VALUE(RIGHT(G19,3)),'ADM-COMP'!B:J,9,FALSE),IF(LEFT(G19,3)="SEG",VLOOKUP(VALUE(RIGHT(G19,3)),#REF!,9,FALSE),IF(LEFT(G19,3)="CLI",VLOOKUP(VALUE(RIGHT(G19,3)),#REF!,9,FALSE),IF(LEFT(G19,4)="IMPL",VLOOKUP(VALUE(RIGHT(G19,3)),#REF!,9,FALSE),IF(LEFT(G19,4)="SPDA",VLOOKUP(VALUE(RIGHT(G19,3)),'SPDA-COMP'!B:J,9,FALSE),IF(LEFT(G19,4)="SDAI",VLOOKUP(VALUE(RIGHT(G19,3)),#REF!,9,FALSE),IF(LEFT(G19,5)="IMPER",VLOOKUP(VALUE(RIGHT(G19,3)),#REF!,9,FALSE),IF(LEFT(G19,5)="LABOR",VLOOKUP(VALUE(RIGHT(G19,6)),#REF!,4,FALSE))))))))))))))))</f>
        <v>#REF!</v>
      </c>
      <c r="F19" s="31" t="e">
        <f t="shared" si="0"/>
        <v>#REF!</v>
      </c>
      <c r="G19" s="152" t="s">
        <v>1287</v>
      </c>
      <c r="H19" s="51"/>
    </row>
    <row r="20" spans="1:9" s="11" customFormat="1">
      <c r="A20" s="100" t="s">
        <v>800</v>
      </c>
      <c r="B20" s="29" t="s">
        <v>852</v>
      </c>
      <c r="C20" s="30" t="e">
        <f>IF(LEFT(G20,3)="ARQ",VLOOKUP(VALUE(RIGHT(G20,3)),#REF!,5,FALSE),IF(LEFT(G20,3)="GAS",VLOOKUP(VALUE(RIGHT(G20,3)),#REF!,5,FALSE),IF(LEFT(G20,3)="SCE",VLOOKUP(VALUE(RIGHT(G20,3)),#REF!,5,FALSE),IF(LEFT(G20,3)="EST",VLOOKUP(VALUE(RIGHT(G20,3)),#REF!,5,FALSE),IF(LEFT(G20,3)="HID",VLOOKUP(VALUE(RIGHT(G20,3)),#REF!,5,FALSE),IF(LEFT(G20,3)="INC",VLOOKUP(VALUE(RIGHT(G20,3)),#REF!,5,FALSE),IF(LEFT(G20,3)="ELE",VLOOKUP(VALUE(RIGHT(G20,3)),#REF!,5,FALSE),IF(LEFT(G20,3)="CAB",VLOOKUP(VALUE(RIGHT(G20,3)),'ADM-COMP'!B:J,5,FALSE),IF(LEFT(G20,3)="SEG",VLOOKUP(VALUE(RIGHT(G20,3)),#REF!,5,FALSE),IF(LEFT(G20,3)="CLI",VLOOKUP(VALUE(RIGHT(G20,3)),#REF!,5,FALSE),IF(LEFT(G20,4)="IMPL",VLOOKUP(VALUE(RIGHT(G20,3)),#REF!,5,FALSE),IF(LEFT(G20,4)="SPDA",VLOOKUP(VALUE(RIGHT(G20,3)),'SPDA-COMP'!B:J,5,FALSE),IF(LEFT(G20,4)="SDAI",VLOOKUP(VALUE(RIGHT(G20,3)),#REF!,5,FALSE),IF(LEFT(G20,5)="IMPER",VLOOKUP(VALUE(RIGHT(G20,3)),#REF!,5,FALSE),IF(LEFT(G20,5)="LABOR",VLOOKUP(VALUE(RIGHT(G20,6)),#REF!,6,FALSE))))))))))))))))</f>
        <v>#REF!</v>
      </c>
      <c r="D20" s="74" t="e">
        <f>ROUND(VLOOKUP(A20,#REF!,8,FALSE),2)</f>
        <v>#REF!</v>
      </c>
      <c r="E20" s="74" t="e">
        <f>IF(LEFT(G20,3)="ARQ",VLOOKUP(VALUE(RIGHT(G20,3)),#REF!,9,FALSE),IF(LEFT(G20,3)="GAS",VLOOKUP(VALUE(RIGHT(G20,3)),#REF!,9,FALSE),IF(LEFT(G20,3)="SCE",VLOOKUP(VALUE(RIGHT(G20,3)),#REF!,9,FALSE),IF(LEFT(G20,3)="EST",VLOOKUP(VALUE(RIGHT(G20,3)),#REF!,9,FALSE),IF(LEFT(G20,3)="HID",VLOOKUP(VALUE(RIGHT(G20,3)),#REF!,9,FALSE),IF(LEFT(G20,3)="INC",VLOOKUP(VALUE(RIGHT(G20,3)),#REF!,9,FALSE),IF(LEFT(G20,3)="ELE",VLOOKUP(VALUE(RIGHT(G20,3)),#REF!,9,FALSE),IF(LEFT(G20,3)="CAB",VLOOKUP(VALUE(RIGHT(G20,3)),'ADM-COMP'!B:J,9,FALSE),IF(LEFT(G20,3)="SEG",VLOOKUP(VALUE(RIGHT(G20,3)),#REF!,9,FALSE),IF(LEFT(G20,3)="CLI",VLOOKUP(VALUE(RIGHT(G20,3)),#REF!,9,FALSE),IF(LEFT(G20,4)="IMPL",VLOOKUP(VALUE(RIGHT(G20,3)),#REF!,9,FALSE),IF(LEFT(G20,4)="SPDA",VLOOKUP(VALUE(RIGHT(G20,3)),'SPDA-COMP'!B:J,9,FALSE),IF(LEFT(G20,4)="SDAI",VLOOKUP(VALUE(RIGHT(G20,3)),#REF!,9,FALSE),IF(LEFT(G20,5)="IMPER",VLOOKUP(VALUE(RIGHT(G20,3)),#REF!,9,FALSE),IF(LEFT(G20,5)="LABOR",VLOOKUP(VALUE(RIGHT(G20,6)),#REF!,4,FALSE))))))))))))))))</f>
        <v>#REF!</v>
      </c>
      <c r="F20" s="31" t="e">
        <f t="shared" si="0"/>
        <v>#REF!</v>
      </c>
      <c r="G20" s="152" t="s">
        <v>827</v>
      </c>
      <c r="H20" s="51"/>
      <c r="I20" s="71" t="s">
        <v>290</v>
      </c>
    </row>
    <row r="21" spans="1:9" s="11" customFormat="1" ht="25.5">
      <c r="A21" s="37" t="s">
        <v>1268</v>
      </c>
      <c r="B21" s="29" t="e">
        <f>IF(LEFT(G21,3)="ARQ",VLOOKUP(VALUE(RIGHT(G21,3)),#REF!,4,FALSE),IF(LEFT(G21,3)="SCI",VLOOKUP(VALUE(RIGHT(G21,3)),#REF!,4,FALSE),IF(LEFT(G21,3)="SCE",VLOOKUP(VALUE(RIGHT(G21,3)),#REF!,4,FALSE),IF(LEFT(G21,3)="EST",VLOOKUP(VALUE(RIGHT(G21,3)),#REF!,4,FALSE),IF(LEFT(G21,3)="HID",VLOOKUP(VALUE(RIGHT(G21,3)),#REF!,4,FALSE),IF(LEFT(G21,3)="INC",VLOOKUP(VALUE(RIGHT(G21,3)),#REF!,4,FALSE),IF(LEFT(G21,3)="ELE",VLOOKUP(VALUE(RIGHT(G21,3)),#REF!,4,FALSE),IF(LEFT(G21,3)="CAB",VLOOKUP(VALUE(RIGHT(G21,3)),'ADM-COMP'!B:J,4,FALSE),IF(LEFT(G21,3)="SEG",VLOOKUP(VALUE(RIGHT(G21,3)),#REF!,4,FALSE),IF(LEFT(G21,3)="CLI",VLOOKUP(VALUE(RIGHT(G21,3)),#REF!,4,FALSE),IF(LEFT(G21,4)="IMPL",VLOOKUP(VALUE(RIGHT(G21,3)),#REF!,4,FALSE),IF(LEFT(G21,4)="SPDA",VLOOKUP(VALUE(RIGHT(G21,3)),'SPDA-COMP'!B:J,4,FALSE),IF(LEFT(G21,4)="SDAI",VLOOKUP(VALUE(RIGHT(G21,3)),#REF!,4,FALSE),IF(LEFT(G21,5)="IMPER",VLOOKUP(VALUE(RIGHT(G21,3)),#REF!,4,FALSE),IF(LEFT(G21,5)="LABOR",VLOOKUP(VALUE(RIGHT(G21,6)),#REF!,5,FALSE))))))))))))))))</f>
        <v>#REF!</v>
      </c>
      <c r="C21" s="30" t="e">
        <f>IF(LEFT(G21,3)="ARQ",VLOOKUP(VALUE(RIGHT(G21,3)),#REF!,5,FALSE),IF(LEFT(G21,3)="INS",VLOOKUP(VALUE(RIGHT(G21,3)),#REF!,5,FALSE),IF(LEFT(G21,3)="SCE",VLOOKUP(VALUE(RIGHT(G21,3)),#REF!,5,FALSE),IF(LEFT(G21,3)="EST",VLOOKUP(VALUE(RIGHT(G21,3)),#REF!,5,FALSE),IF(LEFT(G21,3)="HID",VLOOKUP(VALUE(RIGHT(G21,3)),#REF!,5,FALSE),IF(LEFT(G21,3)="INC",VLOOKUP(VALUE(RIGHT(G21,3)),#REF!,5,FALSE),IF(LEFT(G21,3)="ELE",VLOOKUP(VALUE(RIGHT(G21,3)),#REF!,5,FALSE),IF(LEFT(G21,3)="CAB",VLOOKUP(VALUE(RIGHT(G21,3)),'ADM-COMP'!B:J,5,FALSE),IF(LEFT(G21,3)="SEG",VLOOKUP(VALUE(RIGHT(G21,3)),#REF!,5,FALSE),IF(LEFT(G21,3)="CLI",VLOOKUP(VALUE(RIGHT(G21,3)),#REF!,5,FALSE),IF(LEFT(G21,4)="IMPL",VLOOKUP(VALUE(RIGHT(G21,3)),#REF!,5,FALSE),IF(LEFT(G21,4)="SPDA",VLOOKUP(VALUE(RIGHT(G21,3)),'SPDA-COMP'!B:J,5,FALSE),IF(LEFT(G21,4)="SDAI",VLOOKUP(VALUE(RIGHT(G21,3)),#REF!,5,FALSE),IF(LEFT(G21,5)="IMPER",VLOOKUP(VALUE(RIGHT(G21,3)),#REF!,5,FALSE),IF(LEFT(G21,5)="LABOR",VLOOKUP(VALUE(RIGHT(G21,6)),#REF!,6,FALSE))))))))))))))))</f>
        <v>#REF!</v>
      </c>
      <c r="D21" s="74" t="e">
        <f>ROUND(VLOOKUP(A21,#REF!,8,FALSE),2)</f>
        <v>#REF!</v>
      </c>
      <c r="E21" s="74" t="e">
        <f>IF(LEFT(G21,3)="ARQ",VLOOKUP(VALUE(RIGHT(G21,3)),#REF!,9,FALSE),IF(LEFT(G21,3)="INS",VLOOKUP(VALUE(RIGHT(G21,3)),#REF!,9,FALSE),IF(LEFT(G21,3)="SCE",VLOOKUP(VALUE(RIGHT(G21,3)),#REF!,9,FALSE),IF(LEFT(G21,3)="EST",VLOOKUP(VALUE(RIGHT(G21,3)),#REF!,9,FALSE),IF(LEFT(G21,3)="HID",VLOOKUP(VALUE(RIGHT(G21,3)),#REF!,9,FALSE),IF(LEFT(G21,3)="INC",VLOOKUP(VALUE(RIGHT(G21,3)),#REF!,9,FALSE),IF(LEFT(G21,3)="ELE",VLOOKUP(VALUE(RIGHT(G21,3)),#REF!,9,FALSE),IF(LEFT(G21,3)="CAB",VLOOKUP(VALUE(RIGHT(G21,3)),'ADM-COMP'!B:J,9,FALSE),IF(LEFT(G21,3)="SEG",VLOOKUP(VALUE(RIGHT(G21,3)),#REF!,9,FALSE),IF(LEFT(G21,3)="CLI",VLOOKUP(VALUE(RIGHT(G21,3)),#REF!,9,FALSE),IF(LEFT(G21,4)="IMPL",VLOOKUP(VALUE(RIGHT(G21,3)),#REF!,9,FALSE),IF(LEFT(G21,4)="SPDA",VLOOKUP(VALUE(RIGHT(G21,3)),'SPDA-COMP'!B:J,9,FALSE),IF(LEFT(G21,4)="SDAI",VLOOKUP(VALUE(RIGHT(G21,3)),#REF!,9,FALSE),IF(LEFT(G21,5)="IMPER",VLOOKUP(VALUE(RIGHT(G21,3)),#REF!,9,FALSE),IF(LEFT(G21,5)="LABOR",VLOOKUP(VALUE(RIGHT(G21,6)),#REF!,4,FALSE))))))))))))))))</f>
        <v>#REF!</v>
      </c>
      <c r="F21" s="31" t="e">
        <f t="shared" si="0"/>
        <v>#REF!</v>
      </c>
      <c r="G21" s="152" t="s">
        <v>1281</v>
      </c>
      <c r="H21" s="51"/>
    </row>
    <row r="22" spans="1:9" s="11" customFormat="1">
      <c r="A22" s="100" t="s">
        <v>697</v>
      </c>
      <c r="B22" s="86" t="e">
        <f>IF(LEFT(G22,3)="ARQ",VLOOKUP(VALUE(RIGHT(G22,3)),#REF!,4,FALSE),IF(LEFT(G22,3)="EQP",VLOOKUP(VALUE(RIGHT(G22,3)),#REF!,4,FALSE),IF(LEFT(G22,3)="SCE",VLOOKUP(VALUE(RIGHT(G22,3)),#REF!,4,FALSE),IF(LEFT(G22,3)="EST",VLOOKUP(VALUE(RIGHT(G22,3)),#REF!,4,FALSE),IF(LEFT(G22,3)="HID",VLOOKUP(VALUE(RIGHT(G22,3)),#REF!,4,FALSE),IF(LEFT(G22,3)="INC",VLOOKUP(VALUE(RIGHT(G22,3)),#REF!,4,FALSE),IF(LEFT(G22,3)="ELE",VLOOKUP(VALUE(RIGHT(G22,3)),#REF!,4,FALSE),IF(LEFT(G22,3)="CAB",VLOOKUP(VALUE(RIGHT(G22,3)),'ADM-COMP'!B:J,4,FALSE),IF(LEFT(G22,3)="SEG",VLOOKUP(VALUE(RIGHT(G22,3)),#REF!,4,FALSE),IF(LEFT(G22,3)="CLI",VLOOKUP(VALUE(RIGHT(G22,3)),#REF!,4,FALSE),IF(LEFT(G22,4)="IMPL",VLOOKUP(VALUE(RIGHT(G22,3)),#REF!,4,FALSE),IF(LEFT(G22,4)="SPDA",VLOOKUP(VALUE(RIGHT(G22,3)),'SPDA-COMP'!B:J,4,FALSE),IF(LEFT(G22,4)="SDAI",VLOOKUP(VALUE(RIGHT(G22,3)),#REF!,4,FALSE),IF(LEFT(G22,5)="IMPER",VLOOKUP(VALUE(RIGHT(G22,3)),#REF!,4,FALSE),IF(LEFT(G22,5)="LABOR",VLOOKUP(VALUE(RIGHT(G22,6)),#REF!,5,FALSE))))))))))))))))</f>
        <v>#REF!</v>
      </c>
      <c r="C22" s="30" t="e">
        <f>IF(LEFT(G22,3)="ARQ",VLOOKUP(VALUE(RIGHT(G22,3)),#REF!,5,FALSE),IF(LEFT(G22,3)="eqp",VLOOKUP(VALUE(RIGHT(G22,3)),#REF!,5,FALSE),IF(LEFT(G22,3)="SCE",VLOOKUP(VALUE(RIGHT(G22,3)),#REF!,5,FALSE),IF(LEFT(G22,3)="EST",VLOOKUP(VALUE(RIGHT(G22,3)),#REF!,5,FALSE),IF(LEFT(G22,3)="HID",VLOOKUP(VALUE(RIGHT(G22,3)),#REF!,5,FALSE),IF(LEFT(G22,3)="INC",VLOOKUP(VALUE(RIGHT(G22,3)),#REF!,5,FALSE),IF(LEFT(G22,3)="ELE",VLOOKUP(VALUE(RIGHT(G22,3)),#REF!,5,FALSE),IF(LEFT(G22,3)="CAB",VLOOKUP(VALUE(RIGHT(G22,3)),'ADM-COMP'!B:J,5,FALSE),IF(LEFT(G22,3)="SEG",VLOOKUP(VALUE(RIGHT(G22,3)),#REF!,5,FALSE),IF(LEFT(G22,3)="CLI",VLOOKUP(VALUE(RIGHT(G22,3)),#REF!,5,FALSE),IF(LEFT(G22,4)="IMPL",VLOOKUP(VALUE(RIGHT(G22,3)),#REF!,5,FALSE),IF(LEFT(G22,4)="SPDA",VLOOKUP(VALUE(RIGHT(G22,3)),'SPDA-COMP'!B:J,5,FALSE),IF(LEFT(G22,4)="SDAI",VLOOKUP(VALUE(RIGHT(G22,3)),#REF!,5,FALSE),IF(LEFT(G22,5)="IMPER",VLOOKUP(VALUE(RIGHT(G22,3)),#REF!,5,FALSE),IF(LEFT(G22,5)="LABOR",VLOOKUP(VALUE(RIGHT(G22,6)),#REF!,6,FALSE))))))))))))))))</f>
        <v>#REF!</v>
      </c>
      <c r="D22" s="74" t="e">
        <f>ROUND(VLOOKUP(A22,#REF!,8,FALSE),2)</f>
        <v>#REF!</v>
      </c>
      <c r="E22" s="74" t="e">
        <f>IF(LEFT(G22,3)="ARQ",VLOOKUP(VALUE(RIGHT(G22,3)),#REF!,9,FALSE),IF(LEFT(G22,3)="eqp",VLOOKUP(VALUE(RIGHT(G22,3)),#REF!,9,FALSE),IF(LEFT(G22,3)="SCE",VLOOKUP(VALUE(RIGHT(G22,3)),#REF!,9,FALSE),IF(LEFT(G22,3)="EST",VLOOKUP(VALUE(RIGHT(G22,3)),#REF!,9,FALSE),IF(LEFT(G22,3)="HID",VLOOKUP(VALUE(RIGHT(G22,3)),#REF!,9,FALSE),IF(LEFT(G22,3)="INC",VLOOKUP(VALUE(RIGHT(G22,3)),#REF!,9,FALSE),IF(LEFT(G22,3)="ELE",VLOOKUP(VALUE(RIGHT(G22,3)),#REF!,9,FALSE),IF(LEFT(G22,3)="CAB",VLOOKUP(VALUE(RIGHT(G22,3)),'ADM-COMP'!B:J,9,FALSE),IF(LEFT(G22,3)="SEG",VLOOKUP(VALUE(RIGHT(G22,3)),#REF!,9,FALSE),IF(LEFT(G22,3)="CLI",VLOOKUP(VALUE(RIGHT(G22,3)),#REF!,9,FALSE),IF(LEFT(G22,4)="IMPL",VLOOKUP(VALUE(RIGHT(G22,3)),#REF!,9,FALSE),IF(LEFT(G22,4)="SPDA",VLOOKUP(VALUE(RIGHT(G22,3)),'SPDA-COMP'!B:J,9,FALSE),IF(LEFT(G22,4)="SDAI",VLOOKUP(VALUE(RIGHT(G22,3)),#REF!,9,FALSE),IF(LEFT(G22,5)="IMPER",VLOOKUP(VALUE(RIGHT(G22,3)),#REF!,9,FALSE),IF(LEFT(G22,5)="LABOR",VLOOKUP(VALUE(RIGHT(G22,6)),#REF!,4,FALSE))))))))))))))))</f>
        <v>#REF!</v>
      </c>
      <c r="F22" s="31" t="e">
        <f t="shared" si="0"/>
        <v>#REF!</v>
      </c>
      <c r="G22" s="152" t="s">
        <v>737</v>
      </c>
      <c r="H22" s="51"/>
    </row>
    <row r="23" spans="1:9" s="80" customFormat="1">
      <c r="A23" s="100" t="s">
        <v>665</v>
      </c>
      <c r="B23" s="86" t="e">
        <f>IF(LEFT(G23,3)="ARQ",VLOOKUP(VALUE(RIGHT(G23,3)),#REF!,4,FALSE),IF(LEFT(G23,3)="SCI",VLOOKUP(VALUE(RIGHT(G23,3)),#REF!,4,FALSE),IF(LEFT(G23,3)="SCE",VLOOKUP(VALUE(RIGHT(G23,3)),#REF!,4,FALSE),IF(LEFT(G23,3)="EST",VLOOKUP(VALUE(RIGHT(G23,3)),#REF!,4,FALSE),IF(LEFT(G23,3)="HID",VLOOKUP(VALUE(RIGHT(G23,3)),#REF!,4,FALSE),IF(LEFT(G23,3)="INC",VLOOKUP(VALUE(RIGHT(G23,3)),#REF!,4,FALSE),IF(LEFT(G23,3)="ELE",VLOOKUP(VALUE(RIGHT(G23,3)),#REF!,4,FALSE),IF(LEFT(G23,3)="CAB",VLOOKUP(VALUE(RIGHT(G23,3)),'ADM-COMP'!B:J,4,FALSE),IF(LEFT(G23,3)="SEG",VLOOKUP(VALUE(RIGHT(G23,3)),#REF!,4,FALSE),IF(LEFT(G23,3)="CLI",VLOOKUP(VALUE(RIGHT(G23,3)),#REF!,4,FALSE),IF(LEFT(G23,4)="IMPL",VLOOKUP(VALUE(RIGHT(G23,3)),#REF!,4,FALSE),IF(LEFT(G23,4)="SPDA",VLOOKUP(VALUE(RIGHT(G23,3)),'SPDA-COMP'!B:J,4,FALSE),IF(LEFT(G23,4)="SDAI",VLOOKUP(VALUE(RIGHT(G23,3)),#REF!,4,FALSE),IF(LEFT(G23,5)="IMPER",VLOOKUP(VALUE(RIGHT(G23,3)),#REF!,4,FALSE),IF(LEFT(G23,5)="LABOR",VLOOKUP(VALUE(RIGHT(G23,6)),#REF!,5,FALSE))))))))))))))))</f>
        <v>#REF!</v>
      </c>
      <c r="C23" s="30" t="e">
        <f>IF(LEFT(G23,3)="ARQ",VLOOKUP(VALUE(RIGHT(G23,3)),#REF!,5,FALSE),IF(LEFT(G23,3)="SCI",VLOOKUP(VALUE(RIGHT(G23,3)),#REF!,5,FALSE),IF(LEFT(G23,3)="SCE",VLOOKUP(VALUE(RIGHT(G23,3)),#REF!,5,FALSE),IF(LEFT(G23,3)="EST",VLOOKUP(VALUE(RIGHT(G23,3)),#REF!,5,FALSE),IF(LEFT(G23,3)="HID",VLOOKUP(VALUE(RIGHT(G23,3)),#REF!,5,FALSE),IF(LEFT(G23,3)="INC",VLOOKUP(VALUE(RIGHT(G23,3)),#REF!,5,FALSE),IF(LEFT(G23,3)="ELE",VLOOKUP(VALUE(RIGHT(G23,3)),#REF!,5,FALSE),IF(LEFT(G23,3)="CAB",VLOOKUP(VALUE(RIGHT(G23,3)),'ADM-COMP'!B:J,5,FALSE),IF(LEFT(G23,3)="SEG",VLOOKUP(VALUE(RIGHT(G23,3)),#REF!,5,FALSE),IF(LEFT(G23,3)="CLI",VLOOKUP(VALUE(RIGHT(G23,3)),#REF!,5,FALSE),IF(LEFT(G23,4)="IMPL",VLOOKUP(VALUE(RIGHT(G23,3)),#REF!,5,FALSE),IF(LEFT(G23,4)="SPDA",VLOOKUP(VALUE(RIGHT(G23,3)),'SPDA-COMP'!B:J,5,FALSE),IF(LEFT(G23,4)="SDAI",VLOOKUP(VALUE(RIGHT(G23,3)),#REF!,5,FALSE),IF(LEFT(G23,5)="IMPER",VLOOKUP(VALUE(RIGHT(G23,3)),#REF!,5,FALSE),IF(LEFT(G23,5)="LABOR",VLOOKUP(VALUE(RIGHT(G23,6)),#REF!,6,FALSE))))))))))))))))</f>
        <v>#REF!</v>
      </c>
      <c r="D23" s="74" t="e">
        <f>ROUND(VLOOKUP(A23,#REF!,8,FALSE),2)</f>
        <v>#REF!</v>
      </c>
      <c r="E23" s="74" t="e">
        <f>IF(LEFT(G23,3)="ARQ",VLOOKUP(VALUE(RIGHT(G23,3)),#REF!,9,FALSE),IF(LEFT(G23,3)="SCI",VLOOKUP(VALUE(RIGHT(G23,3)),#REF!,9,FALSE),IF(LEFT(G23,3)="SCE",VLOOKUP(VALUE(RIGHT(G23,3)),#REF!,9,FALSE),IF(LEFT(G23,3)="EST",VLOOKUP(VALUE(RIGHT(G23,3)),#REF!,9,FALSE),IF(LEFT(G23,3)="HID",VLOOKUP(VALUE(RIGHT(G23,3)),#REF!,9,FALSE),IF(LEFT(G23,3)="INC",VLOOKUP(VALUE(RIGHT(G23,3)),#REF!,9,FALSE),IF(LEFT(G23,3)="ELE",VLOOKUP(VALUE(RIGHT(G23,3)),#REF!,9,FALSE),IF(LEFT(G23,3)="CAB",VLOOKUP(VALUE(RIGHT(G23,3)),'ADM-COMP'!B:J,9,FALSE),IF(LEFT(G23,3)="SEG",VLOOKUP(VALUE(RIGHT(G23,3)),#REF!,9,FALSE),IF(LEFT(G23,3)="CLI",VLOOKUP(VALUE(RIGHT(G23,3)),#REF!,9,FALSE),IF(LEFT(G23,4)="IMPL",VLOOKUP(VALUE(RIGHT(G23,3)),#REF!,9,FALSE),IF(LEFT(G23,4)="SPDA",VLOOKUP(VALUE(RIGHT(G23,3)),'SPDA-COMP'!B:J,9,FALSE),IF(LEFT(G23,4)="SDAI",VLOOKUP(VALUE(RIGHT(G23,3)),#REF!,9,FALSE),IF(LEFT(G23,5)="IMPER",VLOOKUP(VALUE(RIGHT(G23,3)),#REF!,9,FALSE),IF(LEFT(G23,5)="LABOR",VLOOKUP(VALUE(RIGHT(G23,6)),#REF!,4,FALSE))))))))))))))))</f>
        <v>#REF!</v>
      </c>
      <c r="F23" s="31" t="e">
        <f t="shared" si="0"/>
        <v>#REF!</v>
      </c>
      <c r="G23" s="152" t="s">
        <v>705</v>
      </c>
      <c r="H23" s="51"/>
      <c r="I23" s="11"/>
    </row>
    <row r="24" spans="1:9" s="11" customFormat="1">
      <c r="A24" s="100" t="s">
        <v>666</v>
      </c>
      <c r="B24" s="86" t="e">
        <f>IF(LEFT(G24,3)="ARQ",VLOOKUP(VALUE(RIGHT(G24,3)),#REF!,4,FALSE),IF(LEFT(G24,3)="SCI",VLOOKUP(VALUE(RIGHT(G24,3)),#REF!,4,FALSE),IF(LEFT(G24,3)="SCE",VLOOKUP(VALUE(RIGHT(G24,3)),#REF!,4,FALSE),IF(LEFT(G24,3)="EST",VLOOKUP(VALUE(RIGHT(G24,3)),#REF!,4,FALSE),IF(LEFT(G24,3)="HID",VLOOKUP(VALUE(RIGHT(G24,3)),#REF!,4,FALSE),IF(LEFT(G24,3)="INC",VLOOKUP(VALUE(RIGHT(G24,3)),#REF!,4,FALSE),IF(LEFT(G24,3)="ELE",VLOOKUP(VALUE(RIGHT(G24,3)),#REF!,4,FALSE),IF(LEFT(G24,3)="CAB",VLOOKUP(VALUE(RIGHT(G24,3)),'ADM-COMP'!B:J,4,FALSE),IF(LEFT(G24,3)="SEG",VLOOKUP(VALUE(RIGHT(G24,3)),#REF!,4,FALSE),IF(LEFT(G24,3)="CLI",VLOOKUP(VALUE(RIGHT(G24,3)),#REF!,4,FALSE),IF(LEFT(G24,4)="IMPL",VLOOKUP(VALUE(RIGHT(G24,3)),#REF!,4,FALSE),IF(LEFT(G24,4)="SPDA",VLOOKUP(VALUE(RIGHT(G24,3)),'SPDA-COMP'!B:J,4,FALSE),IF(LEFT(G24,4)="SDAI",VLOOKUP(VALUE(RIGHT(G24,3)),#REF!,4,FALSE),IF(LEFT(G24,5)="IMPER",VLOOKUP(VALUE(RIGHT(G24,3)),#REF!,4,FALSE),IF(LEFT(G24,5)="LABOR",VLOOKUP(VALUE(RIGHT(G24,6)),#REF!,5,FALSE))))))))))))))))</f>
        <v>#REF!</v>
      </c>
      <c r="C24" s="30" t="e">
        <f>IF(LEFT(G24,3)="ARQ",VLOOKUP(VALUE(RIGHT(G24,3)),#REF!,5,FALSE),IF(LEFT(G24,3)="SCI",VLOOKUP(VALUE(RIGHT(G24,3)),#REF!,5,FALSE),IF(LEFT(G24,3)="SCE",VLOOKUP(VALUE(RIGHT(G24,3)),#REF!,5,FALSE),IF(LEFT(G24,3)="EST",VLOOKUP(VALUE(RIGHT(G24,3)),#REF!,5,FALSE),IF(LEFT(G24,3)="HID",VLOOKUP(VALUE(RIGHT(G24,3)),#REF!,5,FALSE),IF(LEFT(G24,3)="INC",VLOOKUP(VALUE(RIGHT(G24,3)),#REF!,5,FALSE),IF(LEFT(G24,3)="ELE",VLOOKUP(VALUE(RIGHT(G24,3)),#REF!,5,FALSE),IF(LEFT(G24,3)="CAB",VLOOKUP(VALUE(RIGHT(G24,3)),'ADM-COMP'!B:J,5,FALSE),IF(LEFT(G24,3)="SEG",VLOOKUP(VALUE(RIGHT(G24,3)),#REF!,5,FALSE),IF(LEFT(G24,3)="CLI",VLOOKUP(VALUE(RIGHT(G24,3)),#REF!,5,FALSE),IF(LEFT(G24,4)="IMPL",VLOOKUP(VALUE(RIGHT(G24,3)),#REF!,5,FALSE),IF(LEFT(G24,4)="SPDA",VLOOKUP(VALUE(RIGHT(G24,3)),'SPDA-COMP'!B:J,5,FALSE),IF(LEFT(G24,4)="SDAI",VLOOKUP(VALUE(RIGHT(G24,3)),#REF!,5,FALSE),IF(LEFT(G24,5)="IMPER",VLOOKUP(VALUE(RIGHT(G24,3)),#REF!,5,FALSE),IF(LEFT(G24,5)="LABOR",VLOOKUP(VALUE(RIGHT(G24,6)),#REF!,6,FALSE))))))))))))))))</f>
        <v>#REF!</v>
      </c>
      <c r="D24" s="74" t="e">
        <f>ROUND(VLOOKUP(A24,#REF!,8,FALSE),2)</f>
        <v>#REF!</v>
      </c>
      <c r="E24" s="74" t="e">
        <f>IF(LEFT(G24,3)="ARQ",VLOOKUP(VALUE(RIGHT(G24,3)),#REF!,9,FALSE),IF(LEFT(G24,3)="SCI",VLOOKUP(VALUE(RIGHT(G24,3)),#REF!,9,FALSE),IF(LEFT(G24,3)="SCE",VLOOKUP(VALUE(RIGHT(G24,3)),#REF!,9,FALSE),IF(LEFT(G24,3)="EST",VLOOKUP(VALUE(RIGHT(G24,3)),#REF!,9,FALSE),IF(LEFT(G24,3)="HID",VLOOKUP(VALUE(RIGHT(G24,3)),#REF!,9,FALSE),IF(LEFT(G24,3)="INC",VLOOKUP(VALUE(RIGHT(G24,3)),#REF!,9,FALSE),IF(LEFT(G24,3)="ELE",VLOOKUP(VALUE(RIGHT(G24,3)),#REF!,9,FALSE),IF(LEFT(G24,3)="CAB",VLOOKUP(VALUE(RIGHT(G24,3)),'ADM-COMP'!B:J,9,FALSE),IF(LEFT(G24,3)="SEG",VLOOKUP(VALUE(RIGHT(G24,3)),#REF!,9,FALSE),IF(LEFT(G24,3)="CLI",VLOOKUP(VALUE(RIGHT(G24,3)),#REF!,9,FALSE),IF(LEFT(G24,4)="IMPL",VLOOKUP(VALUE(RIGHT(G24,3)),#REF!,9,FALSE),IF(LEFT(G24,4)="SPDA",VLOOKUP(VALUE(RIGHT(G24,3)),'SPDA-COMP'!B:J,9,FALSE),IF(LEFT(G24,4)="SDAI",VLOOKUP(VALUE(RIGHT(G24,3)),#REF!,9,FALSE),IF(LEFT(G24,5)="IMPER",VLOOKUP(VALUE(RIGHT(G24,3)),#REF!,9,FALSE),IF(LEFT(G24,5)="LABOR",VLOOKUP(VALUE(RIGHT(G24,6)),#REF!,4,FALSE))))))))))))))))</f>
        <v>#REF!</v>
      </c>
      <c r="F24" s="31" t="e">
        <f t="shared" si="0"/>
        <v>#REF!</v>
      </c>
      <c r="G24" s="152" t="s">
        <v>706</v>
      </c>
      <c r="H24" s="51"/>
    </row>
    <row r="25" spans="1:9" s="80" customFormat="1" collapsed="1">
      <c r="A25" s="100" t="s">
        <v>696</v>
      </c>
      <c r="B25" s="86" t="e">
        <f>IF(LEFT(G25,3)="ARQ",VLOOKUP(VALUE(RIGHT(G25,3)),#REF!,4,FALSE),IF(LEFT(G25,3)="EQP",VLOOKUP(VALUE(RIGHT(G25,3)),#REF!,4,FALSE),IF(LEFT(G25,3)="SCE",VLOOKUP(VALUE(RIGHT(G25,3)),#REF!,4,FALSE),IF(LEFT(G25,3)="EST",VLOOKUP(VALUE(RIGHT(G25,3)),#REF!,4,FALSE),IF(LEFT(G25,3)="HID",VLOOKUP(VALUE(RIGHT(G25,3)),#REF!,4,FALSE),IF(LEFT(G25,3)="INC",VLOOKUP(VALUE(RIGHT(G25,3)),#REF!,4,FALSE),IF(LEFT(G25,3)="ELE",VLOOKUP(VALUE(RIGHT(G25,3)),#REF!,4,FALSE),IF(LEFT(G25,3)="CAB",VLOOKUP(VALUE(RIGHT(G25,3)),'ADM-COMP'!B:J,4,FALSE),IF(LEFT(G25,3)="SEG",VLOOKUP(VALUE(RIGHT(G25,3)),#REF!,4,FALSE),IF(LEFT(G25,3)="CLI",VLOOKUP(VALUE(RIGHT(G25,3)),#REF!,4,FALSE),IF(LEFT(G25,4)="IMPL",VLOOKUP(VALUE(RIGHT(G25,3)),#REF!,4,FALSE),IF(LEFT(G25,4)="SPDA",VLOOKUP(VALUE(RIGHT(G25,3)),'SPDA-COMP'!B:J,4,FALSE),IF(LEFT(G25,4)="SDAI",VLOOKUP(VALUE(RIGHT(G25,3)),#REF!,4,FALSE),IF(LEFT(G25,5)="IMPER",VLOOKUP(VALUE(RIGHT(G25,3)),#REF!,4,FALSE),IF(LEFT(G25,5)="LABOR",VLOOKUP(VALUE(RIGHT(G25,6)),#REF!,5,FALSE))))))))))))))))</f>
        <v>#REF!</v>
      </c>
      <c r="C25" s="30" t="e">
        <f>IF(LEFT(G25,3)="ARQ",VLOOKUP(VALUE(RIGHT(G25,3)),#REF!,5,FALSE),IF(LEFT(G25,3)="eqp",VLOOKUP(VALUE(RIGHT(G25,3)),#REF!,5,FALSE),IF(LEFT(G25,3)="SCE",VLOOKUP(VALUE(RIGHT(G25,3)),#REF!,5,FALSE),IF(LEFT(G25,3)="EST",VLOOKUP(VALUE(RIGHT(G25,3)),#REF!,5,FALSE),IF(LEFT(G25,3)="HID",VLOOKUP(VALUE(RIGHT(G25,3)),#REF!,5,FALSE),IF(LEFT(G25,3)="INC",VLOOKUP(VALUE(RIGHT(G25,3)),#REF!,5,FALSE),IF(LEFT(G25,3)="ELE",VLOOKUP(VALUE(RIGHT(G25,3)),#REF!,5,FALSE),IF(LEFT(G25,3)="CAB",VLOOKUP(VALUE(RIGHT(G25,3)),'ADM-COMP'!B:J,5,FALSE),IF(LEFT(G25,3)="SEG",VLOOKUP(VALUE(RIGHT(G25,3)),#REF!,5,FALSE),IF(LEFT(G25,3)="CLI",VLOOKUP(VALUE(RIGHT(G25,3)),#REF!,5,FALSE),IF(LEFT(G25,4)="IMPL",VLOOKUP(VALUE(RIGHT(G25,3)),#REF!,5,FALSE),IF(LEFT(G25,4)="SPDA",VLOOKUP(VALUE(RIGHT(G25,3)),'SPDA-COMP'!B:J,5,FALSE),IF(LEFT(G25,4)="SDAI",VLOOKUP(VALUE(RIGHT(G25,3)),#REF!,5,FALSE),IF(LEFT(G25,5)="IMPER",VLOOKUP(VALUE(RIGHT(G25,3)),#REF!,5,FALSE),IF(LEFT(G25,5)="LABOR",VLOOKUP(VALUE(RIGHT(G25,6)),#REF!,6,FALSE))))))))))))))))</f>
        <v>#REF!</v>
      </c>
      <c r="D25" s="74" t="e">
        <f>ROUND(VLOOKUP(A25,#REF!,8,FALSE),2)</f>
        <v>#REF!</v>
      </c>
      <c r="E25" s="74" t="e">
        <f>IF(LEFT(G25,3)="ARQ",VLOOKUP(VALUE(RIGHT(G25,3)),#REF!,9,FALSE),IF(LEFT(G25,3)="eqp",VLOOKUP(VALUE(RIGHT(G25,3)),#REF!,9,FALSE),IF(LEFT(G25,3)="SCE",VLOOKUP(VALUE(RIGHT(G25,3)),#REF!,9,FALSE),IF(LEFT(G25,3)="EST",VLOOKUP(VALUE(RIGHT(G25,3)),#REF!,9,FALSE),IF(LEFT(G25,3)="HID",VLOOKUP(VALUE(RIGHT(G25,3)),#REF!,9,FALSE),IF(LEFT(G25,3)="INC",VLOOKUP(VALUE(RIGHT(G25,3)),#REF!,9,FALSE),IF(LEFT(G25,3)="ELE",VLOOKUP(VALUE(RIGHT(G25,3)),#REF!,9,FALSE),IF(LEFT(G25,3)="CAB",VLOOKUP(VALUE(RIGHT(G25,3)),'ADM-COMP'!B:J,9,FALSE),IF(LEFT(G25,3)="SEG",VLOOKUP(VALUE(RIGHT(G25,3)),#REF!,9,FALSE),IF(LEFT(G25,3)="CLI",VLOOKUP(VALUE(RIGHT(G25,3)),#REF!,9,FALSE),IF(LEFT(G25,4)="IMPL",VLOOKUP(VALUE(RIGHT(G25,3)),#REF!,9,FALSE),IF(LEFT(G25,4)="SPDA",VLOOKUP(VALUE(RIGHT(G25,3)),'SPDA-COMP'!B:J,9,FALSE),IF(LEFT(G25,4)="SDAI",VLOOKUP(VALUE(RIGHT(G25,3)),#REF!,9,FALSE),IF(LEFT(G25,5)="IMPER",VLOOKUP(VALUE(RIGHT(G25,3)),#REF!,9,FALSE),IF(LEFT(G25,5)="LABOR",VLOOKUP(VALUE(RIGHT(G25,6)),#REF!,4,FALSE))))))))))))))))</f>
        <v>#REF!</v>
      </c>
      <c r="F25" s="31" t="e">
        <f t="shared" si="0"/>
        <v>#REF!</v>
      </c>
      <c r="G25" s="152" t="s">
        <v>736</v>
      </c>
      <c r="H25" s="51"/>
    </row>
    <row r="26" spans="1:9" s="80" customFormat="1" ht="51">
      <c r="A26" s="100" t="s">
        <v>173</v>
      </c>
      <c r="B26" s="29" t="e">
        <f>IF(LEFT(G26,3)="ARQ",VLOOKUP(VALUE(RIGHT(G26,3)),#REF!,4,FALSE),IF(LEFT(G26,3)="SCI",VLOOKUP(VALUE(RIGHT(G26,3)),#REF!,4,FALSE),IF(LEFT(G26,3)="SCE",VLOOKUP(VALUE(RIGHT(G26,3)),#REF!,4,FALSE),IF(LEFT(G26,3)="EST",VLOOKUP(VALUE(RIGHT(G26,3)),#REF!,4,FALSE),IF(LEFT(G26,3)="HID",VLOOKUP(VALUE(RIGHT(G26,3)),#REF!,4,FALSE),IF(LEFT(G26,3)="INC",VLOOKUP(VALUE(RIGHT(G26,3)),#REF!,4,FALSE),IF(LEFT(G26,3)="ELE",VLOOKUP(VALUE(RIGHT(G26,3)),#REF!,4,FALSE),IF(LEFT(G26,3)="CAB",VLOOKUP(VALUE(RIGHT(G26,3)),'ADM-COMP'!B:J,4,FALSE),IF(LEFT(G26,3)="SEG",VLOOKUP(VALUE(RIGHT(G26,3)),#REF!,4,FALSE),IF(LEFT(G26,3)="CLI",VLOOKUP(VALUE(RIGHT(G26,3)),#REF!,4,FALSE),IF(LEFT(G26,4)="IMPL",VLOOKUP(VALUE(RIGHT(G26,3)),#REF!,4,FALSE),IF(LEFT(G26,4)="SPDA",VLOOKUP(VALUE(RIGHT(G26,3)),'SPDA-COMP'!B:J,4,FALSE),IF(LEFT(G26,4)="SDAI",VLOOKUP(VALUE(RIGHT(G26,3)),#REF!,4,FALSE),IF(LEFT(G26,5)="IMPER",VLOOKUP(VALUE(RIGHT(G26,3)),#REF!,4,FALSE),IF(LEFT(G26,5)="LABOR",VLOOKUP(VALUE(RIGHT(G26,6)),#REF!,5,FALSE))))))))))))))))</f>
        <v>#REF!</v>
      </c>
      <c r="C26" s="30" t="e">
        <f>IF(LEFT(G26,3)="ARQ",VLOOKUP(VALUE(RIGHT(G26,3)),#REF!,5,FALSE),IF(LEFT(G26,3)="SCI",VLOOKUP(VALUE(RIGHT(G26,3)),#REF!,5,FALSE),IF(LEFT(G26,3)="SCE",VLOOKUP(VALUE(RIGHT(G26,3)),#REF!,5,FALSE),IF(LEFT(G26,3)="EST",VLOOKUP(VALUE(RIGHT(G26,3)),#REF!,5,FALSE),IF(LEFT(G26,3)="HID",VLOOKUP(VALUE(RIGHT(G26,3)),#REF!,5,FALSE),IF(LEFT(G26,3)="INC",VLOOKUP(VALUE(RIGHT(G26,3)),#REF!,5,FALSE),IF(LEFT(G26,3)="ELE",VLOOKUP(VALUE(RIGHT(G26,3)),#REF!,5,FALSE),IF(LEFT(G26,3)="CAB",VLOOKUP(VALUE(RIGHT(G26,3)),'ADM-COMP'!B:J,5,FALSE),IF(LEFT(G26,3)="SEG",VLOOKUP(VALUE(RIGHT(G26,3)),#REF!,5,FALSE),IF(LEFT(G26,3)="CLI",VLOOKUP(VALUE(RIGHT(G26,3)),#REF!,5,FALSE),IF(LEFT(G26,4)="IMPL",VLOOKUP(VALUE(RIGHT(G26,3)),#REF!,5,FALSE),IF(LEFT(G26,4)="SPDA",VLOOKUP(VALUE(RIGHT(G26,3)),'SPDA-COMP'!B:J,5,FALSE),IF(LEFT(G26,4)="SDAI",VLOOKUP(VALUE(RIGHT(G26,3)),#REF!,5,FALSE),IF(LEFT(G26,5)="IMPER",VLOOKUP(VALUE(RIGHT(G26,3)),#REF!,5,FALSE),IF(LEFT(G26,5)="LABOR",VLOOKUP(VALUE(RIGHT(G26,6)),#REF!,6,FALSE))))))))))))))))</f>
        <v>#REF!</v>
      </c>
      <c r="D26" s="74" t="e">
        <f>ROUND(VLOOKUP(A26,#REF!,8,FALSE),2)</f>
        <v>#REF!</v>
      </c>
      <c r="E26" s="74" t="e">
        <f>IF(LEFT(G26,3)="ARQ",VLOOKUP(VALUE(RIGHT(G26,3)),#REF!,9,FALSE),IF(LEFT(G26,3)="SCI",VLOOKUP(VALUE(RIGHT(G26,3)),#REF!,9,FALSE),IF(LEFT(G26,3)="SCE",VLOOKUP(VALUE(RIGHT(G26,3)),#REF!,9,FALSE),IF(LEFT(G26,3)="EST",VLOOKUP(VALUE(RIGHT(G26,3)),#REF!,9,FALSE),IF(LEFT(G26,3)="HID",VLOOKUP(VALUE(RIGHT(G26,3)),#REF!,9,FALSE),IF(LEFT(G26,3)="INC",VLOOKUP(VALUE(RIGHT(G26,3)),#REF!,9,FALSE),IF(LEFT(G26,3)="ELE",VLOOKUP(VALUE(RIGHT(G26,3)),#REF!,9,FALSE),IF(LEFT(G26,3)="CAB",VLOOKUP(VALUE(RIGHT(G26,3)),'ADM-COMP'!B:J,9,FALSE),IF(LEFT(G26,3)="SEG",VLOOKUP(VALUE(RIGHT(G26,3)),#REF!,9,FALSE),IF(LEFT(G26,3)="CLI",VLOOKUP(VALUE(RIGHT(G26,3)),#REF!,9,FALSE),IF(LEFT(G26,4)="IMPL",VLOOKUP(VALUE(RIGHT(G26,3)),#REF!,9,FALSE),IF(LEFT(G26,4)="SPDA",VLOOKUP(VALUE(RIGHT(G26,3)),'SPDA-COMP'!B:J,9,FALSE),IF(LEFT(G26,4)="SDAI",VLOOKUP(VALUE(RIGHT(G26,3)),#REF!,9,FALSE),IF(LEFT(G26,5)="IMPER",VLOOKUP(VALUE(RIGHT(G26,3)),#REF!,9,FALSE),IF(LEFT(G26,5)="LABOR",VLOOKUP(VALUE(RIGHT(G26,6)),#REF!,4,FALSE))))))))))))))))</f>
        <v>#REF!</v>
      </c>
      <c r="F26" s="31" t="e">
        <f t="shared" si="0"/>
        <v>#REF!</v>
      </c>
      <c r="G26" s="152" t="s">
        <v>1138</v>
      </c>
      <c r="H26" s="51"/>
    </row>
    <row r="27" spans="1:9" s="80" customFormat="1">
      <c r="A27" s="100" t="s">
        <v>801</v>
      </c>
      <c r="B27" s="29" t="s">
        <v>853</v>
      </c>
      <c r="C27" s="30" t="e">
        <f>IF(LEFT(G27,3)="ARQ",VLOOKUP(VALUE(RIGHT(G27,3)),#REF!,5,FALSE),IF(LEFT(G27,3)="GAS",VLOOKUP(VALUE(RIGHT(G27,3)),#REF!,5,FALSE),IF(LEFT(G27,3)="SCE",VLOOKUP(VALUE(RIGHT(G27,3)),#REF!,5,FALSE),IF(LEFT(G27,3)="EST",VLOOKUP(VALUE(RIGHT(G27,3)),#REF!,5,FALSE),IF(LEFT(G27,3)="HID",VLOOKUP(VALUE(RIGHT(G27,3)),#REF!,5,FALSE),IF(LEFT(G27,3)="INC",VLOOKUP(VALUE(RIGHT(G27,3)),#REF!,5,FALSE),IF(LEFT(G27,3)="ELE",VLOOKUP(VALUE(RIGHT(G27,3)),#REF!,5,FALSE),IF(LEFT(G27,3)="CAB",VLOOKUP(VALUE(RIGHT(G27,3)),'ADM-COMP'!B:J,5,FALSE),IF(LEFT(G27,3)="SEG",VLOOKUP(VALUE(RIGHT(G27,3)),#REF!,5,FALSE),IF(LEFT(G27,3)="CLI",VLOOKUP(VALUE(RIGHT(G27,3)),#REF!,5,FALSE),IF(LEFT(G27,4)="IMPL",VLOOKUP(VALUE(RIGHT(G27,3)),#REF!,5,FALSE),IF(LEFT(G27,4)="SPDA",VLOOKUP(VALUE(RIGHT(G27,3)),'SPDA-COMP'!B:J,5,FALSE),IF(LEFT(G27,4)="SDAI",VLOOKUP(VALUE(RIGHT(G27,3)),#REF!,5,FALSE),IF(LEFT(G27,5)="IMPER",VLOOKUP(VALUE(RIGHT(G27,3)),#REF!,5,FALSE),IF(LEFT(G27,5)="LABOR",VLOOKUP(VALUE(RIGHT(G27,6)),#REF!,6,FALSE))))))))))))))))</f>
        <v>#REF!</v>
      </c>
      <c r="D27" s="74" t="e">
        <f>ROUND(VLOOKUP(A27,#REF!,8,FALSE),2)</f>
        <v>#REF!</v>
      </c>
      <c r="E27" s="74" t="e">
        <f>IF(LEFT(G27,3)="ARQ",VLOOKUP(VALUE(RIGHT(G27,3)),#REF!,9,FALSE),IF(LEFT(G27,3)="GAS",VLOOKUP(VALUE(RIGHT(G27,3)),#REF!,9,FALSE),IF(LEFT(G27,3)="SCE",VLOOKUP(VALUE(RIGHT(G27,3)),#REF!,9,FALSE),IF(LEFT(G27,3)="EST",VLOOKUP(VALUE(RIGHT(G27,3)),#REF!,9,FALSE),IF(LEFT(G27,3)="HID",VLOOKUP(VALUE(RIGHT(G27,3)),#REF!,9,FALSE),IF(LEFT(G27,3)="INC",VLOOKUP(VALUE(RIGHT(G27,3)),#REF!,9,FALSE),IF(LEFT(G27,3)="ELE",VLOOKUP(VALUE(RIGHT(G27,3)),#REF!,9,FALSE),IF(LEFT(G27,3)="CAB",VLOOKUP(VALUE(RIGHT(G27,3)),'ADM-COMP'!B:J,9,FALSE),IF(LEFT(G27,3)="SEG",VLOOKUP(VALUE(RIGHT(G27,3)),#REF!,9,FALSE),IF(LEFT(G27,3)="CLI",VLOOKUP(VALUE(RIGHT(G27,3)),#REF!,9,FALSE),IF(LEFT(G27,4)="IMPL",VLOOKUP(VALUE(RIGHT(G27,3)),#REF!,9,FALSE),IF(LEFT(G27,4)="SPDA",VLOOKUP(VALUE(RIGHT(G27,3)),'SPDA-COMP'!B:J,9,FALSE),IF(LEFT(G27,4)="SDAI",VLOOKUP(VALUE(RIGHT(G27,3)),#REF!,9,FALSE),IF(LEFT(G27,5)="IMPER",VLOOKUP(VALUE(RIGHT(G27,3)),#REF!,9,FALSE),IF(LEFT(G27,5)="LABOR",VLOOKUP(VALUE(RIGHT(G27,6)),#REF!,4,FALSE))))))))))))))))</f>
        <v>#REF!</v>
      </c>
      <c r="F27" s="31" t="e">
        <f t="shared" si="0"/>
        <v>#REF!</v>
      </c>
      <c r="G27" s="152" t="s">
        <v>828</v>
      </c>
      <c r="H27" s="51"/>
    </row>
    <row r="28" spans="1:9" s="11" customFormat="1" ht="25.5">
      <c r="A28" s="37" t="s">
        <v>476</v>
      </c>
      <c r="B28" s="29" t="e">
        <f>IF(LEFT(G28,3)="ARQ",VLOOKUP(VALUE(RIGHT(G28,3)),#REF!,4,FALSE),IF(LEFT(G28,3)="SCI",VLOOKUP(VALUE(RIGHT(G28,3)),#REF!,4,FALSE),IF(LEFT(G28,3)="SCE",VLOOKUP(VALUE(RIGHT(G28,3)),#REF!,4,FALSE),IF(LEFT(G28,3)="EST",VLOOKUP(VALUE(RIGHT(G28,3)),#REF!,4,FALSE),IF(LEFT(G28,3)="HID",VLOOKUP(VALUE(RIGHT(G28,3)),#REF!,4,FALSE),IF(LEFT(G28,3)="INC",VLOOKUP(VALUE(RIGHT(G28,3)),#REF!,4,FALSE),IF(LEFT(G28,3)="ELE",VLOOKUP(VALUE(RIGHT(G28,3)),#REF!,4,FALSE),IF(LEFT(G28,3)="CAB",VLOOKUP(VALUE(RIGHT(G28,3)),'ADM-COMP'!B:J,4,FALSE),IF(LEFT(G28,3)="SEG",VLOOKUP(VALUE(RIGHT(G28,3)),#REF!,4,FALSE),IF(LEFT(G28,3)="CLI",VLOOKUP(VALUE(RIGHT(G28,3)),#REF!,4,FALSE),IF(LEFT(G28,4)="IMPL",VLOOKUP(VALUE(RIGHT(G28,3)),#REF!,4,FALSE),IF(LEFT(G28,4)="SPDA",VLOOKUP(VALUE(RIGHT(G28,3)),'SPDA-COMP'!B:J,4,FALSE),IF(LEFT(G28,4)="SDAI",VLOOKUP(VALUE(RIGHT(G28,3)),#REF!,4,FALSE),IF(LEFT(G28,5)="IMPER",VLOOKUP(VALUE(RIGHT(G28,3)),#REF!,4,FALSE),IF(LEFT(G28,5)="LABOR",VLOOKUP(VALUE(RIGHT(G28,6)),#REF!,5,FALSE))))))))))))))))</f>
        <v>#REF!</v>
      </c>
      <c r="C28" s="30" t="e">
        <f>IF(LEFT(G28,3)="ARQ",VLOOKUP(VALUE(RIGHT(G28,3)),#REF!,5,FALSE),IF(LEFT(G28,3)="SCI",VLOOKUP(VALUE(RIGHT(G28,3)),#REF!,5,FALSE),IF(LEFT(G28,3)="SCE",VLOOKUP(VALUE(RIGHT(G28,3)),#REF!,5,FALSE),IF(LEFT(G28,3)="EST",VLOOKUP(VALUE(RIGHT(G28,3)),#REF!,5,FALSE),IF(LEFT(G28,3)="HID",VLOOKUP(VALUE(RIGHT(G28,3)),#REF!,5,FALSE),IF(LEFT(G28,3)="INC",VLOOKUP(VALUE(RIGHT(G28,3)),#REF!,5,FALSE),IF(LEFT(G28,3)="ELE",VLOOKUP(VALUE(RIGHT(G28,3)),#REF!,5,FALSE),IF(LEFT(G28,3)="CAB",VLOOKUP(VALUE(RIGHT(G28,3)),'ADM-COMP'!B:J,5,FALSE),IF(LEFT(G28,3)="SEG",VLOOKUP(VALUE(RIGHT(G28,3)),#REF!,5,FALSE),IF(LEFT(G28,3)="CLI",VLOOKUP(VALUE(RIGHT(G28,3)),#REF!,5,FALSE),IF(LEFT(G28,4)="IMPL",VLOOKUP(VALUE(RIGHT(G28,3)),#REF!,5,FALSE),IF(LEFT(G28,4)="SPDA",VLOOKUP(VALUE(RIGHT(G28,3)),'SPDA-COMP'!B:J,5,FALSE),IF(LEFT(G28,4)="SDAI",VLOOKUP(VALUE(RIGHT(G28,3)),#REF!,5,FALSE),IF(LEFT(G28,5)="IMPER",VLOOKUP(VALUE(RIGHT(G28,3)),#REF!,5,FALSE),IF(LEFT(G28,5)="LABOR",VLOOKUP(VALUE(RIGHT(G28,6)),#REF!,6,FALSE))))))))))))))))</f>
        <v>#REF!</v>
      </c>
      <c r="D28" s="74" t="e">
        <f>ROUND(VLOOKUP(A28,#REF!,8,FALSE),2)</f>
        <v>#REF!</v>
      </c>
      <c r="E28" s="74" t="e">
        <f>IF(LEFT(G28,3)="ARQ",VLOOKUP(VALUE(RIGHT(G28,3)),#REF!,9,FALSE),IF(LEFT(G28,3)="SCI",VLOOKUP(VALUE(RIGHT(G28,3)),#REF!,9,FALSE),IF(LEFT(G28,3)="SCE",VLOOKUP(VALUE(RIGHT(G28,3)),#REF!,9,FALSE),IF(LEFT(G28,3)="EST",VLOOKUP(VALUE(RIGHT(G28,3)),#REF!,9,FALSE),IF(LEFT(G28,3)="HID",VLOOKUP(VALUE(RIGHT(G28,3)),#REF!,9,FALSE),IF(LEFT(G28,3)="INC",VLOOKUP(VALUE(RIGHT(G28,3)),#REF!,9,FALSE),IF(LEFT(G28,3)="ELE",VLOOKUP(VALUE(RIGHT(G28,3)),#REF!,9,FALSE),IF(LEFT(G28,3)="CAB",VLOOKUP(VALUE(RIGHT(G28,3)),'ADM-COMP'!B:J,9,FALSE),IF(LEFT(G28,3)="SEG",VLOOKUP(VALUE(RIGHT(G28,3)),#REF!,9,FALSE),IF(LEFT(G28,3)="CLI",VLOOKUP(VALUE(RIGHT(G28,3)),#REF!,9,FALSE),IF(LEFT(G28,4)="IMPL",VLOOKUP(VALUE(RIGHT(G28,3)),#REF!,9,FALSE),IF(LEFT(G28,4)="SPDA",VLOOKUP(VALUE(RIGHT(G28,3)),'SPDA-COMP'!B:J,9,FALSE),IF(LEFT(G28,4)="SDAI",VLOOKUP(VALUE(RIGHT(G28,3)),#REF!,9,FALSE),IF(LEFT(G28,5)="IMPER",VLOOKUP(VALUE(RIGHT(G28,3)),#REF!,9,FALSE),IF(LEFT(G28,5)="LABOR",VLOOKUP(VALUE(RIGHT(G28,6)),#REF!,4,FALSE))))))))))))))))</f>
        <v>#REF!</v>
      </c>
      <c r="F28" s="31" t="e">
        <f t="shared" si="0"/>
        <v>#REF!</v>
      </c>
      <c r="G28" s="152" t="s">
        <v>1235</v>
      </c>
      <c r="H28" s="51"/>
    </row>
    <row r="29" spans="1:9" s="11" customFormat="1">
      <c r="A29" s="100" t="s">
        <v>698</v>
      </c>
      <c r="B29" s="86" t="e">
        <f>IF(LEFT(G29,3)="ARQ",VLOOKUP(VALUE(RIGHT(G29,3)),#REF!,4,FALSE),IF(LEFT(G29,3)="EQP",VLOOKUP(VALUE(RIGHT(G29,3)),#REF!,4,FALSE),IF(LEFT(G29,3)="SCE",VLOOKUP(VALUE(RIGHT(G29,3)),#REF!,4,FALSE),IF(LEFT(G29,3)="EST",VLOOKUP(VALUE(RIGHT(G29,3)),#REF!,4,FALSE),IF(LEFT(G29,3)="HID",VLOOKUP(VALUE(RIGHT(G29,3)),#REF!,4,FALSE),IF(LEFT(G29,3)="INC",VLOOKUP(VALUE(RIGHT(G29,3)),#REF!,4,FALSE),IF(LEFT(G29,3)="ELE",VLOOKUP(VALUE(RIGHT(G29,3)),#REF!,4,FALSE),IF(LEFT(G29,3)="CAB",VLOOKUP(VALUE(RIGHT(G29,3)),'ADM-COMP'!B:J,4,FALSE),IF(LEFT(G29,3)="SEG",VLOOKUP(VALUE(RIGHT(G29,3)),#REF!,4,FALSE),IF(LEFT(G29,3)="CLI",VLOOKUP(VALUE(RIGHT(G29,3)),#REF!,4,FALSE),IF(LEFT(G29,4)="IMPL",VLOOKUP(VALUE(RIGHT(G29,3)),#REF!,4,FALSE),IF(LEFT(G29,4)="SPDA",VLOOKUP(VALUE(RIGHT(G29,3)),'SPDA-COMP'!B:J,4,FALSE),IF(LEFT(G29,4)="SDAI",VLOOKUP(VALUE(RIGHT(G29,3)),#REF!,4,FALSE),IF(LEFT(G29,5)="IMPER",VLOOKUP(VALUE(RIGHT(G29,3)),#REF!,4,FALSE),IF(LEFT(G29,5)="LABOR",VLOOKUP(VALUE(RIGHT(G29,6)),#REF!,5,FALSE))))))))))))))))</f>
        <v>#REF!</v>
      </c>
      <c r="C29" s="30" t="e">
        <f>IF(LEFT(G29,3)="ARQ",VLOOKUP(VALUE(RIGHT(G29,3)),#REF!,5,FALSE),IF(LEFT(G29,3)="eqp",VLOOKUP(VALUE(RIGHT(G29,3)),#REF!,5,FALSE),IF(LEFT(G29,3)="SCE",VLOOKUP(VALUE(RIGHT(G29,3)),#REF!,5,FALSE),IF(LEFT(G29,3)="EST",VLOOKUP(VALUE(RIGHT(G29,3)),#REF!,5,FALSE),IF(LEFT(G29,3)="HID",VLOOKUP(VALUE(RIGHT(G29,3)),#REF!,5,FALSE),IF(LEFT(G29,3)="INC",VLOOKUP(VALUE(RIGHT(G29,3)),#REF!,5,FALSE),IF(LEFT(G29,3)="ELE",VLOOKUP(VALUE(RIGHT(G29,3)),#REF!,5,FALSE),IF(LEFT(G29,3)="CAB",VLOOKUP(VALUE(RIGHT(G29,3)),'ADM-COMP'!B:J,5,FALSE),IF(LEFT(G29,3)="SEG",VLOOKUP(VALUE(RIGHT(G29,3)),#REF!,5,FALSE),IF(LEFT(G29,3)="CLI",VLOOKUP(VALUE(RIGHT(G29,3)),#REF!,5,FALSE),IF(LEFT(G29,4)="IMPL",VLOOKUP(VALUE(RIGHT(G29,3)),#REF!,5,FALSE),IF(LEFT(G29,4)="SPDA",VLOOKUP(VALUE(RIGHT(G29,3)),'SPDA-COMP'!B:J,5,FALSE),IF(LEFT(G29,4)="SDAI",VLOOKUP(VALUE(RIGHT(G29,3)),#REF!,5,FALSE),IF(LEFT(G29,5)="IMPER",VLOOKUP(VALUE(RIGHT(G29,3)),#REF!,5,FALSE),IF(LEFT(G29,5)="LABOR",VLOOKUP(VALUE(RIGHT(G29,6)),#REF!,6,FALSE))))))))))))))))</f>
        <v>#REF!</v>
      </c>
      <c r="D29" s="74" t="e">
        <f>ROUND(VLOOKUP(A29,#REF!,8,FALSE),2)</f>
        <v>#REF!</v>
      </c>
      <c r="E29" s="74" t="e">
        <f>IF(LEFT(G29,3)="ARQ",VLOOKUP(VALUE(RIGHT(G29,3)),#REF!,9,FALSE),IF(LEFT(G29,3)="eqp",VLOOKUP(VALUE(RIGHT(G29,3)),#REF!,9,FALSE),IF(LEFT(G29,3)="SCE",VLOOKUP(VALUE(RIGHT(G29,3)),#REF!,9,FALSE),IF(LEFT(G29,3)="EST",VLOOKUP(VALUE(RIGHT(G29,3)),#REF!,9,FALSE),IF(LEFT(G29,3)="HID",VLOOKUP(VALUE(RIGHT(G29,3)),#REF!,9,FALSE),IF(LEFT(G29,3)="INC",VLOOKUP(VALUE(RIGHT(G29,3)),#REF!,9,FALSE),IF(LEFT(G29,3)="ELE",VLOOKUP(VALUE(RIGHT(G29,3)),#REF!,9,FALSE),IF(LEFT(G29,3)="CAB",VLOOKUP(VALUE(RIGHT(G29,3)),'ADM-COMP'!B:J,9,FALSE),IF(LEFT(G29,3)="SEG",VLOOKUP(VALUE(RIGHT(G29,3)),#REF!,9,FALSE),IF(LEFT(G29,3)="CLI",VLOOKUP(VALUE(RIGHT(G29,3)),#REF!,9,FALSE),IF(LEFT(G29,4)="IMPL",VLOOKUP(VALUE(RIGHT(G29,3)),#REF!,9,FALSE),IF(LEFT(G29,4)="SPDA",VLOOKUP(VALUE(RIGHT(G29,3)),'SPDA-COMP'!B:J,9,FALSE),IF(LEFT(G29,4)="SDAI",VLOOKUP(VALUE(RIGHT(G29,3)),#REF!,9,FALSE),IF(LEFT(G29,5)="IMPER",VLOOKUP(VALUE(RIGHT(G29,3)),#REF!,9,FALSE),IF(LEFT(G29,5)="LABOR",VLOOKUP(VALUE(RIGHT(G29,6)),#REF!,4,FALSE))))))))))))))))</f>
        <v>#REF!</v>
      </c>
      <c r="F29" s="31" t="e">
        <f t="shared" si="0"/>
        <v>#REF!</v>
      </c>
      <c r="G29" s="152" t="s">
        <v>738</v>
      </c>
      <c r="H29" s="51"/>
    </row>
    <row r="30" spans="1:9" s="11" customFormat="1">
      <c r="A30" s="100" t="s">
        <v>1164</v>
      </c>
      <c r="B30" s="29" t="e">
        <f>IF(LEFT(G30,3)="ARQ",VLOOKUP(VALUE(RIGHT(G30,3)),#REF!,4,FALSE),IF(LEFT(G30,3)="SCI",VLOOKUP(VALUE(RIGHT(G30,3)),#REF!,4,FALSE),IF(LEFT(G30,3)="SCE",VLOOKUP(VALUE(RIGHT(G30,3)),#REF!,4,FALSE),IF(LEFT(G30,3)="EST",VLOOKUP(VALUE(RIGHT(G30,3)),#REF!,4,FALSE),IF(LEFT(G30,3)="HID",VLOOKUP(VALUE(RIGHT(G30,3)),#REF!,4,FALSE),IF(LEFT(G30,3)="INC",VLOOKUP(VALUE(RIGHT(G30,3)),#REF!,4,FALSE),IF(LEFT(G30,3)="ELE",VLOOKUP(VALUE(RIGHT(G30,3)),#REF!,4,FALSE),IF(LEFT(G30,3)="CAB",VLOOKUP(VALUE(RIGHT(G30,3)),'ADM-COMP'!B:J,4,FALSE),IF(LEFT(G30,3)="SEG",VLOOKUP(VALUE(RIGHT(G30,3)),#REF!,4,FALSE),IF(LEFT(G30,3)="CLI",VLOOKUP(VALUE(RIGHT(G30,3)),#REF!,4,FALSE),IF(LEFT(G30,4)="IMPL",VLOOKUP(VALUE(RIGHT(G30,3)),#REF!,4,FALSE),IF(LEFT(G30,4)="SPDA",VLOOKUP(VALUE(RIGHT(G30,3)),'SPDA-COMP'!B:J,4,FALSE),IF(LEFT(G30,4)="SDAI",VLOOKUP(VALUE(RIGHT(G30,3)),#REF!,4,FALSE),IF(LEFT(G30,5)="IMPER",VLOOKUP(VALUE(RIGHT(G30,3)),#REF!,4,FALSE),IF(LEFT(G30,5)="LABOR",VLOOKUP(VALUE(RIGHT(G30,6)),#REF!,5,FALSE))))))))))))))))</f>
        <v>#REF!</v>
      </c>
      <c r="C30" s="30" t="e">
        <f>IF(LEFT(G30,3)="ARQ",VLOOKUP(VALUE(RIGHT(G30,3)),#REF!,5,FALSE),IF(LEFT(G30,3)="SCI",VLOOKUP(VALUE(RIGHT(G30,3)),#REF!,5,FALSE),IF(LEFT(G30,3)="SCE",VLOOKUP(VALUE(RIGHT(G30,3)),#REF!,5,FALSE),IF(LEFT(G30,3)="EST",VLOOKUP(VALUE(RIGHT(G30,3)),#REF!,5,FALSE),IF(LEFT(G30,3)="HID",VLOOKUP(VALUE(RIGHT(G30,3)),#REF!,5,FALSE),IF(LEFT(G30,3)="INC",VLOOKUP(VALUE(RIGHT(G30,3)),#REF!,5,FALSE),IF(LEFT(G30,3)="ELE",VLOOKUP(VALUE(RIGHT(G30,3)),#REF!,5,FALSE),IF(LEFT(G30,3)="CAB",VLOOKUP(VALUE(RIGHT(G30,3)),'ADM-COMP'!B:J,5,FALSE),IF(LEFT(G30,3)="SEG",VLOOKUP(VALUE(RIGHT(G30,3)),#REF!,5,FALSE),IF(LEFT(G30,3)="CLI",VLOOKUP(VALUE(RIGHT(G30,3)),#REF!,5,FALSE),IF(LEFT(G30,4)="IMPL",VLOOKUP(VALUE(RIGHT(G30,3)),#REF!,5,FALSE),IF(LEFT(G30,4)="SPDA",VLOOKUP(VALUE(RIGHT(G30,3)),'SPDA-COMP'!B:J,5,FALSE),IF(LEFT(G30,4)="SDAI",VLOOKUP(VALUE(RIGHT(G30,3)),#REF!,5,FALSE),IF(LEFT(G30,5)="IMPER",VLOOKUP(VALUE(RIGHT(G30,3)),#REF!,5,FALSE),IF(LEFT(G30,5)="LABOR",VLOOKUP(VALUE(RIGHT(G30,6)),#REF!,6,FALSE))))))))))))))))</f>
        <v>#REF!</v>
      </c>
      <c r="D30" s="74" t="e">
        <f>ROUND(VLOOKUP(A30,#REF!,8,FALSE),2)</f>
        <v>#REF!</v>
      </c>
      <c r="E30" s="74" t="e">
        <f>IF(LEFT(G30,3)="ARQ",VLOOKUP(VALUE(RIGHT(G30,3)),#REF!,9,FALSE),IF(LEFT(G30,3)="SCI",VLOOKUP(VALUE(RIGHT(G30,3)),#REF!,9,FALSE),IF(LEFT(G30,3)="SCE",VLOOKUP(VALUE(RIGHT(G30,3)),#REF!,9,FALSE),IF(LEFT(G30,3)="EST",VLOOKUP(VALUE(RIGHT(G30,3)),#REF!,9,FALSE),IF(LEFT(G30,3)="HID",VLOOKUP(VALUE(RIGHT(G30,3)),#REF!,9,FALSE),IF(LEFT(G30,3)="INC",VLOOKUP(VALUE(RIGHT(G30,3)),#REF!,9,FALSE),IF(LEFT(G30,3)="ELE",VLOOKUP(VALUE(RIGHT(G30,3)),#REF!,9,FALSE),IF(LEFT(G30,3)="CAB",VLOOKUP(VALUE(RIGHT(G30,3)),'ADM-COMP'!B:J,9,FALSE),IF(LEFT(G30,3)="SEG",VLOOKUP(VALUE(RIGHT(G30,3)),#REF!,9,FALSE),IF(LEFT(G30,3)="CLI",VLOOKUP(VALUE(RIGHT(G30,3)),#REF!,9,FALSE),IF(LEFT(G30,4)="IMPL",VLOOKUP(VALUE(RIGHT(G30,3)),#REF!,9,FALSE),IF(LEFT(G30,4)="SPDA",VLOOKUP(VALUE(RIGHT(G30,3)),'SPDA-COMP'!B:J,9,FALSE),IF(LEFT(G30,4)="SDAI",VLOOKUP(VALUE(RIGHT(G30,3)),#REF!,9,FALSE),IF(LEFT(G30,5)="IMPER",VLOOKUP(VALUE(RIGHT(G30,3)),#REF!,9,FALSE),IF(LEFT(G30,5)="LABOR",VLOOKUP(VALUE(RIGHT(G30,6)),#REF!,4,FALSE))))))))))))))))</f>
        <v>#REF!</v>
      </c>
      <c r="F30" s="31" t="e">
        <f t="shared" si="0"/>
        <v>#REF!</v>
      </c>
      <c r="G30" s="152" t="s">
        <v>1192</v>
      </c>
      <c r="H30" s="51"/>
    </row>
    <row r="31" spans="1:9" s="11" customFormat="1" ht="38.25">
      <c r="A31" s="85" t="s">
        <v>1118</v>
      </c>
      <c r="B31" s="29" t="e">
        <f>IF(LEFT(G31,3)="ARQ",VLOOKUP(VALUE(RIGHT(G31,3)),#REF!,4,FALSE),IF(LEFT(G31,3)="SCI",VLOOKUP(VALUE(RIGHT(G31,3)),#REF!,4,FALSE),IF(LEFT(G31,3)="SCE",VLOOKUP(VALUE(RIGHT(G31,3)),#REF!,4,FALSE),IF(LEFT(G31,3)="EST",VLOOKUP(VALUE(RIGHT(G31,3)),#REF!,4,FALSE),IF(LEFT(G31,3)="HID",VLOOKUP(VALUE(RIGHT(G31,3)),#REF!,4,FALSE),IF(LEFT(G31,3)="INC",VLOOKUP(VALUE(RIGHT(G31,3)),#REF!,4,FALSE),IF(LEFT(G31,3)="ELE",VLOOKUP(VALUE(RIGHT(G31,3)),#REF!,4,FALSE),IF(LEFT(G31,3)="CAB",VLOOKUP(VALUE(RIGHT(G31,3)),'ADM-COMP'!B:J,4,FALSE),IF(LEFT(G31,3)="SEG",VLOOKUP(VALUE(RIGHT(G31,3)),#REF!,4,FALSE),IF(LEFT(G31,3)="CLI",VLOOKUP(VALUE(RIGHT(G31,3)),#REF!,4,FALSE),IF(LEFT(G31,4)="IMPL",VLOOKUP(VALUE(RIGHT(G31,3)),#REF!,4,FALSE),IF(LEFT(G31,4)="SPDA",VLOOKUP(VALUE(RIGHT(G31,3)),'SPDA-COMP'!B:J,4,FALSE),IF(LEFT(G31,4)="SDAI",VLOOKUP(VALUE(RIGHT(G31,3)),#REF!,4,FALSE),IF(LEFT(G31,5)="IMPER",VLOOKUP(VALUE(RIGHT(G31,3)),#REF!,4,FALSE),IF(LEFT(G31,5)="LABOR",VLOOKUP(VALUE(RIGHT(G31,6)),#REF!,5,FALSE))))))))))))))))</f>
        <v>#REF!</v>
      </c>
      <c r="C31" s="30" t="e">
        <f>IF(LEFT(G31,3)="ARQ",VLOOKUP(VALUE(RIGHT(G31,3)),#REF!,5,FALSE),IF(LEFT(G31,3)="SCI",VLOOKUP(VALUE(RIGHT(G31,3)),#REF!,5,FALSE),IF(LEFT(G31,3)="SCE",VLOOKUP(VALUE(RIGHT(G31,3)),#REF!,5,FALSE),IF(LEFT(G31,3)="EST",VLOOKUP(VALUE(RIGHT(G31,3)),#REF!,5,FALSE),IF(LEFT(G31,3)="HID",VLOOKUP(VALUE(RIGHT(G31,3)),#REF!,5,FALSE),IF(LEFT(G31,3)="INC",VLOOKUP(VALUE(RIGHT(G31,3)),#REF!,5,FALSE),IF(LEFT(G31,3)="ELE",VLOOKUP(VALUE(RIGHT(G31,3)),#REF!,5,FALSE),IF(LEFT(G31,3)="CAB",VLOOKUP(VALUE(RIGHT(G31,3)),'ADM-COMP'!B:J,5,FALSE),IF(LEFT(G31,3)="SEG",VLOOKUP(VALUE(RIGHT(G31,3)),#REF!,5,FALSE),IF(LEFT(G31,3)="CLI",VLOOKUP(VALUE(RIGHT(G31,3)),#REF!,5,FALSE),IF(LEFT(G31,4)="IMPL",VLOOKUP(VALUE(RIGHT(G31,3)),#REF!,5,FALSE),IF(LEFT(G31,4)="SPDA",VLOOKUP(VALUE(RIGHT(G31,3)),'SPDA-COMP'!B:J,5,FALSE),IF(LEFT(G31,4)="SDAI",VLOOKUP(VALUE(RIGHT(G31,3)),#REF!,5,FALSE),IF(LEFT(G31,5)="IMPER",VLOOKUP(VALUE(RIGHT(G31,3)),#REF!,5,FALSE),IF(LEFT(G31,5)="LABOR",VLOOKUP(VALUE(RIGHT(G31,6)),#REF!,6,FALSE))))))))))))))))</f>
        <v>#REF!</v>
      </c>
      <c r="D31" s="74" t="e">
        <f>ROUND(VLOOKUP(A31,#REF!,8,FALSE),2)</f>
        <v>#REF!</v>
      </c>
      <c r="E31" s="74" t="e">
        <f>IF(LEFT(G31,3)="ARQ",VLOOKUP(VALUE(RIGHT(G31,3)),#REF!,9,FALSE),IF(LEFT(G31,3)="SCI",VLOOKUP(VALUE(RIGHT(G31,3)),#REF!,9,FALSE),IF(LEFT(G31,3)="SCE",VLOOKUP(VALUE(RIGHT(G31,3)),#REF!,9,FALSE),IF(LEFT(G31,3)="EST",VLOOKUP(VALUE(RIGHT(G31,3)),#REF!,9,FALSE),IF(LEFT(G31,3)="HID",VLOOKUP(VALUE(RIGHT(G31,3)),#REF!,9,FALSE),IF(LEFT(G31,3)="INC",VLOOKUP(VALUE(RIGHT(G31,3)),#REF!,9,FALSE),IF(LEFT(G31,3)="ELE",VLOOKUP(VALUE(RIGHT(G31,3)),#REF!,9,FALSE),IF(LEFT(G31,3)="CAB",VLOOKUP(VALUE(RIGHT(G31,3)),'ADM-COMP'!B:J,9,FALSE),IF(LEFT(G31,3)="SEG",VLOOKUP(VALUE(RIGHT(G31,3)),#REF!,9,FALSE),IF(LEFT(G31,3)="CLI",VLOOKUP(VALUE(RIGHT(G31,3)),#REF!,9,FALSE),IF(LEFT(G31,4)="IMPL",VLOOKUP(VALUE(RIGHT(G31,3)),#REF!,9,FALSE),IF(LEFT(G31,4)="SPDA",VLOOKUP(VALUE(RIGHT(G31,3)),'SPDA-COMP'!B:J,9,FALSE),IF(LEFT(G31,4)="SDAI",VLOOKUP(VALUE(RIGHT(G31,3)),#REF!,9,FALSE),IF(LEFT(G31,5)="IMPER",VLOOKUP(VALUE(RIGHT(G31,3)),#REF!,9,FALSE),IF(LEFT(G31,5)="LABOR",VLOOKUP(VALUE(RIGHT(G31,6)),#REF!,4,FALSE))))))))))))))))</f>
        <v>#REF!</v>
      </c>
      <c r="F31" s="31" t="e">
        <f t="shared" si="0"/>
        <v>#REF!</v>
      </c>
      <c r="G31" s="84" t="s">
        <v>1004</v>
      </c>
      <c r="H31" s="51"/>
    </row>
    <row r="32" spans="1:9" s="11" customFormat="1" ht="25.5">
      <c r="A32" s="37" t="s">
        <v>1270</v>
      </c>
      <c r="B32" s="29" t="e">
        <f>IF(LEFT(G32,3)="ARQ",VLOOKUP(VALUE(RIGHT(G32,3)),#REF!,4,FALSE),IF(LEFT(G32,3)="SCI",VLOOKUP(VALUE(RIGHT(G32,3)),#REF!,4,FALSE),IF(LEFT(G32,3)="SCE",VLOOKUP(VALUE(RIGHT(G32,3)),#REF!,4,FALSE),IF(LEFT(G32,3)="EST",VLOOKUP(VALUE(RIGHT(G32,3)),#REF!,4,FALSE),IF(LEFT(G32,3)="HID",VLOOKUP(VALUE(RIGHT(G32,3)),#REF!,4,FALSE),IF(LEFT(G32,3)="INC",VLOOKUP(VALUE(RIGHT(G32,3)),#REF!,4,FALSE),IF(LEFT(G32,3)="ELE",VLOOKUP(VALUE(RIGHT(G32,3)),#REF!,4,FALSE),IF(LEFT(G32,3)="CAB",VLOOKUP(VALUE(RIGHT(G32,3)),'ADM-COMP'!B:J,4,FALSE),IF(LEFT(G32,3)="SEG",VLOOKUP(VALUE(RIGHT(G32,3)),#REF!,4,FALSE),IF(LEFT(G32,3)="CLI",VLOOKUP(VALUE(RIGHT(G32,3)),#REF!,4,FALSE),IF(LEFT(G32,4)="IMPL",VLOOKUP(VALUE(RIGHT(G32,3)),#REF!,4,FALSE),IF(LEFT(G32,4)="SPDA",VLOOKUP(VALUE(RIGHT(G32,3)),'SPDA-COMP'!B:J,4,FALSE),IF(LEFT(G32,4)="SDAI",VLOOKUP(VALUE(RIGHT(G32,3)),#REF!,4,FALSE),IF(LEFT(G32,5)="IMPER",VLOOKUP(VALUE(RIGHT(G32,3)),#REF!,4,FALSE),IF(LEFT(G32,5)="LABOR",VLOOKUP(VALUE(RIGHT(G32,6)),#REF!,5,FALSE))))))))))))))))</f>
        <v>#REF!</v>
      </c>
      <c r="C32" s="30" t="e">
        <f>IF(LEFT(G32,3)="ARQ",VLOOKUP(VALUE(RIGHT(G32,3)),#REF!,5,FALSE),IF(LEFT(G32,3)="INS",VLOOKUP(VALUE(RIGHT(G32,3)),#REF!,5,FALSE),IF(LEFT(G32,3)="SCE",VLOOKUP(VALUE(RIGHT(G32,3)),#REF!,5,FALSE),IF(LEFT(G32,3)="EST",VLOOKUP(VALUE(RIGHT(G32,3)),#REF!,5,FALSE),IF(LEFT(G32,3)="HID",VLOOKUP(VALUE(RIGHT(G32,3)),#REF!,5,FALSE),IF(LEFT(G32,3)="INC",VLOOKUP(VALUE(RIGHT(G32,3)),#REF!,5,FALSE),IF(LEFT(G32,3)="ELE",VLOOKUP(VALUE(RIGHT(G32,3)),#REF!,5,FALSE),IF(LEFT(G32,3)="CAB",VLOOKUP(VALUE(RIGHT(G32,3)),'ADM-COMP'!B:J,5,FALSE),IF(LEFT(G32,3)="SEG",VLOOKUP(VALUE(RIGHT(G32,3)),#REF!,5,FALSE),IF(LEFT(G32,3)="CLI",VLOOKUP(VALUE(RIGHT(G32,3)),#REF!,5,FALSE),IF(LEFT(G32,4)="IMPL",VLOOKUP(VALUE(RIGHT(G32,3)),#REF!,5,FALSE),IF(LEFT(G32,4)="SPDA",VLOOKUP(VALUE(RIGHT(G32,3)),'SPDA-COMP'!B:J,5,FALSE),IF(LEFT(G32,4)="SDAI",VLOOKUP(VALUE(RIGHT(G32,3)),#REF!,5,FALSE),IF(LEFT(G32,5)="IMPER",VLOOKUP(VALUE(RIGHT(G32,3)),#REF!,5,FALSE),IF(LEFT(G32,5)="LABOR",VLOOKUP(VALUE(RIGHT(G32,6)),#REF!,6,FALSE))))))))))))))))</f>
        <v>#REF!</v>
      </c>
      <c r="D32" s="74" t="e">
        <f>ROUND(VLOOKUP(A32,#REF!,8,FALSE),2)</f>
        <v>#REF!</v>
      </c>
      <c r="E32" s="74" t="e">
        <f>IF(LEFT(G32,3)="ARQ",VLOOKUP(VALUE(RIGHT(G32,3)),#REF!,9,FALSE),IF(LEFT(G32,3)="INS",VLOOKUP(VALUE(RIGHT(G32,3)),#REF!,9,FALSE),IF(LEFT(G32,3)="SCE",VLOOKUP(VALUE(RIGHT(G32,3)),#REF!,9,FALSE),IF(LEFT(G32,3)="EST",VLOOKUP(VALUE(RIGHT(G32,3)),#REF!,9,FALSE),IF(LEFT(G32,3)="HID",VLOOKUP(VALUE(RIGHT(G32,3)),#REF!,9,FALSE),IF(LEFT(G32,3)="INC",VLOOKUP(VALUE(RIGHT(G32,3)),#REF!,9,FALSE),IF(LEFT(G32,3)="ELE",VLOOKUP(VALUE(RIGHT(G32,3)),#REF!,9,FALSE),IF(LEFT(G32,3)="CAB",VLOOKUP(VALUE(RIGHT(G32,3)),'ADM-COMP'!B:J,9,FALSE),IF(LEFT(G32,3)="SEG",VLOOKUP(VALUE(RIGHT(G32,3)),#REF!,9,FALSE),IF(LEFT(G32,3)="CLI",VLOOKUP(VALUE(RIGHT(G32,3)),#REF!,9,FALSE),IF(LEFT(G32,4)="IMPL",VLOOKUP(VALUE(RIGHT(G32,3)),#REF!,9,FALSE),IF(LEFT(G32,4)="SPDA",VLOOKUP(VALUE(RIGHT(G32,3)),'SPDA-COMP'!B:J,9,FALSE),IF(LEFT(G32,4)="SDAI",VLOOKUP(VALUE(RIGHT(G32,3)),#REF!,9,FALSE),IF(LEFT(G32,5)="IMPER",VLOOKUP(VALUE(RIGHT(G32,3)),#REF!,9,FALSE),IF(LEFT(G32,5)="LABOR",VLOOKUP(VALUE(RIGHT(G32,6)),#REF!,4,FALSE))))))))))))))))</f>
        <v>#REF!</v>
      </c>
      <c r="F32" s="31" t="e">
        <f t="shared" si="0"/>
        <v>#REF!</v>
      </c>
      <c r="G32" s="152" t="s">
        <v>1283</v>
      </c>
      <c r="H32" s="51"/>
    </row>
    <row r="33" spans="1:9" s="11" customFormat="1" ht="63.75">
      <c r="A33" s="37" t="s">
        <v>1273</v>
      </c>
      <c r="B33" s="29" t="e">
        <f>IF(LEFT(G33,3)="ARQ",VLOOKUP(VALUE(RIGHT(G33,3)),#REF!,4,FALSE),IF(LEFT(G33,3)="SCI",VLOOKUP(VALUE(RIGHT(G33,3)),#REF!,4,FALSE),IF(LEFT(G33,3)="SCE",VLOOKUP(VALUE(RIGHT(G33,3)),#REF!,4,FALSE),IF(LEFT(G33,3)="EST",VLOOKUP(VALUE(RIGHT(G33,3)),#REF!,4,FALSE),IF(LEFT(G33,3)="HID",VLOOKUP(VALUE(RIGHT(G33,3)),#REF!,4,FALSE),IF(LEFT(G33,3)="INC",VLOOKUP(VALUE(RIGHT(G33,3)),#REF!,4,FALSE),IF(LEFT(G33,3)="ELE",VLOOKUP(VALUE(RIGHT(G33,3)),#REF!,4,FALSE),IF(LEFT(G33,3)="CAB",VLOOKUP(VALUE(RIGHT(G33,3)),'ADM-COMP'!B:J,4,FALSE),IF(LEFT(G33,3)="SEG",VLOOKUP(VALUE(RIGHT(G33,3)),#REF!,4,FALSE),IF(LEFT(G33,3)="CLI",VLOOKUP(VALUE(RIGHT(G33,3)),#REF!,4,FALSE),IF(LEFT(G33,4)="IMPL",VLOOKUP(VALUE(RIGHT(G33,3)),#REF!,4,FALSE),IF(LEFT(G33,4)="SPDA",VLOOKUP(VALUE(RIGHT(G33,3)),'SPDA-COMP'!B:J,4,FALSE),IF(LEFT(G33,4)="SDAI",VLOOKUP(VALUE(RIGHT(G33,3)),#REF!,4,FALSE),IF(LEFT(G33,5)="IMPER",VLOOKUP(VALUE(RIGHT(G33,3)),#REF!,4,FALSE),IF(LEFT(G33,5)="LABOR",VLOOKUP(VALUE(RIGHT(G33,6)),#REF!,5,FALSE))))))))))))))))</f>
        <v>#REF!</v>
      </c>
      <c r="C33" s="30" t="e">
        <f>IF(LEFT(G33,3)="ARQ",VLOOKUP(VALUE(RIGHT(G33,3)),#REF!,5,FALSE),IF(LEFT(G33,3)="INS",VLOOKUP(VALUE(RIGHT(G33,3)),#REF!,5,FALSE),IF(LEFT(G33,3)="SCE",VLOOKUP(VALUE(RIGHT(G33,3)),#REF!,5,FALSE),IF(LEFT(G33,3)="EST",VLOOKUP(VALUE(RIGHT(G33,3)),#REF!,5,FALSE),IF(LEFT(G33,3)="HID",VLOOKUP(VALUE(RIGHT(G33,3)),#REF!,5,FALSE),IF(LEFT(G33,3)="INC",VLOOKUP(VALUE(RIGHT(G33,3)),#REF!,5,FALSE),IF(LEFT(G33,3)="ELE",VLOOKUP(VALUE(RIGHT(G33,3)),#REF!,5,FALSE),IF(LEFT(G33,3)="CAB",VLOOKUP(VALUE(RIGHT(G33,3)),'ADM-COMP'!B:J,5,FALSE),IF(LEFT(G33,3)="SEG",VLOOKUP(VALUE(RIGHT(G33,3)),#REF!,5,FALSE),IF(LEFT(G33,3)="CLI",VLOOKUP(VALUE(RIGHT(G33,3)),#REF!,5,FALSE),IF(LEFT(G33,4)="IMPL",VLOOKUP(VALUE(RIGHT(G33,3)),#REF!,5,FALSE),IF(LEFT(G33,4)="SPDA",VLOOKUP(VALUE(RIGHT(G33,3)),'SPDA-COMP'!B:J,5,FALSE),IF(LEFT(G33,4)="SDAI",VLOOKUP(VALUE(RIGHT(G33,3)),#REF!,5,FALSE),IF(LEFT(G33,5)="IMPER",VLOOKUP(VALUE(RIGHT(G33,3)),#REF!,5,FALSE),IF(LEFT(G33,5)="LABOR",VLOOKUP(VALUE(RIGHT(G33,6)),#REF!,6,FALSE))))))))))))))))</f>
        <v>#REF!</v>
      </c>
      <c r="D33" s="74" t="e">
        <f>ROUND(VLOOKUP(A33,#REF!,8,FALSE),2)</f>
        <v>#REF!</v>
      </c>
      <c r="E33" s="74" t="e">
        <f>IF(LEFT(G33,3)="ARQ",VLOOKUP(VALUE(RIGHT(G33,3)),#REF!,9,FALSE),IF(LEFT(G33,3)="INS",VLOOKUP(VALUE(RIGHT(G33,3)),#REF!,9,FALSE),IF(LEFT(G33,3)="SCE",VLOOKUP(VALUE(RIGHT(G33,3)),#REF!,9,FALSE),IF(LEFT(G33,3)="EST",VLOOKUP(VALUE(RIGHT(G33,3)),#REF!,9,FALSE),IF(LEFT(G33,3)="HID",VLOOKUP(VALUE(RIGHT(G33,3)),#REF!,9,FALSE),IF(LEFT(G33,3)="INC",VLOOKUP(VALUE(RIGHT(G33,3)),#REF!,9,FALSE),IF(LEFT(G33,3)="ELE",VLOOKUP(VALUE(RIGHT(G33,3)),#REF!,9,FALSE),IF(LEFT(G33,3)="CAB",VLOOKUP(VALUE(RIGHT(G33,3)),'ADM-COMP'!B:J,9,FALSE),IF(LEFT(G33,3)="SEG",VLOOKUP(VALUE(RIGHT(G33,3)),#REF!,9,FALSE),IF(LEFT(G33,3)="CLI",VLOOKUP(VALUE(RIGHT(G33,3)),#REF!,9,FALSE),IF(LEFT(G33,4)="IMPL",VLOOKUP(VALUE(RIGHT(G33,3)),#REF!,9,FALSE),IF(LEFT(G33,4)="SPDA",VLOOKUP(VALUE(RIGHT(G33,3)),'SPDA-COMP'!B:J,9,FALSE),IF(LEFT(G33,4)="SDAI",VLOOKUP(VALUE(RIGHT(G33,3)),#REF!,9,FALSE),IF(LEFT(G33,5)="IMPER",VLOOKUP(VALUE(RIGHT(G33,3)),#REF!,9,FALSE),IF(LEFT(G33,5)="LABOR",VLOOKUP(VALUE(RIGHT(G33,6)),#REF!,4,FALSE))))))))))))))))</f>
        <v>#REF!</v>
      </c>
      <c r="F33" s="31" t="e">
        <f t="shared" si="0"/>
        <v>#REF!</v>
      </c>
      <c r="G33" s="152" t="s">
        <v>1286</v>
      </c>
      <c r="H33" s="51"/>
    </row>
    <row r="34" spans="1:9" s="11" customFormat="1" ht="25.5">
      <c r="A34" s="37" t="s">
        <v>1272</v>
      </c>
      <c r="B34" s="29" t="e">
        <f>IF(LEFT(G34,3)="ARQ",VLOOKUP(VALUE(RIGHT(G34,3)),#REF!,4,FALSE),IF(LEFT(G34,3)="SCI",VLOOKUP(VALUE(RIGHT(G34,3)),#REF!,4,FALSE),IF(LEFT(G34,3)="SCE",VLOOKUP(VALUE(RIGHT(G34,3)),#REF!,4,FALSE),IF(LEFT(G34,3)="EST",VLOOKUP(VALUE(RIGHT(G34,3)),#REF!,4,FALSE),IF(LEFT(G34,3)="HID",VLOOKUP(VALUE(RIGHT(G34,3)),#REF!,4,FALSE),IF(LEFT(G34,3)="INC",VLOOKUP(VALUE(RIGHT(G34,3)),#REF!,4,FALSE),IF(LEFT(G34,3)="ELE",VLOOKUP(VALUE(RIGHT(G34,3)),#REF!,4,FALSE),IF(LEFT(G34,3)="CAB",VLOOKUP(VALUE(RIGHT(G34,3)),'ADM-COMP'!B:J,4,FALSE),IF(LEFT(G34,3)="SEG",VLOOKUP(VALUE(RIGHT(G34,3)),#REF!,4,FALSE),IF(LEFT(G34,3)="CLI",VLOOKUP(VALUE(RIGHT(G34,3)),#REF!,4,FALSE),IF(LEFT(G34,4)="IMPL",VLOOKUP(VALUE(RIGHT(G34,3)),#REF!,4,FALSE),IF(LEFT(G34,4)="SPDA",VLOOKUP(VALUE(RIGHT(G34,3)),'SPDA-COMP'!B:J,4,FALSE),IF(LEFT(G34,4)="SDAI",VLOOKUP(VALUE(RIGHT(G34,3)),#REF!,4,FALSE),IF(LEFT(G34,5)="IMPER",VLOOKUP(VALUE(RIGHT(G34,3)),#REF!,4,FALSE),IF(LEFT(G34,5)="LABOR",VLOOKUP(VALUE(RIGHT(G34,6)),#REF!,5,FALSE))))))))))))))))</f>
        <v>#REF!</v>
      </c>
      <c r="C34" s="30" t="e">
        <f>IF(LEFT(G34,3)="ARQ",VLOOKUP(VALUE(RIGHT(G34,3)),#REF!,5,FALSE),IF(LEFT(G34,3)="INS",VLOOKUP(VALUE(RIGHT(G34,3)),#REF!,5,FALSE),IF(LEFT(G34,3)="SCE",VLOOKUP(VALUE(RIGHT(G34,3)),#REF!,5,FALSE),IF(LEFT(G34,3)="EST",VLOOKUP(VALUE(RIGHT(G34,3)),#REF!,5,FALSE),IF(LEFT(G34,3)="HID",VLOOKUP(VALUE(RIGHT(G34,3)),#REF!,5,FALSE),IF(LEFT(G34,3)="INC",VLOOKUP(VALUE(RIGHT(G34,3)),#REF!,5,FALSE),IF(LEFT(G34,3)="ELE",VLOOKUP(VALUE(RIGHT(G34,3)),#REF!,5,FALSE),IF(LEFT(G34,3)="CAB",VLOOKUP(VALUE(RIGHT(G34,3)),'ADM-COMP'!B:J,5,FALSE),IF(LEFT(G34,3)="SEG",VLOOKUP(VALUE(RIGHT(G34,3)),#REF!,5,FALSE),IF(LEFT(G34,3)="CLI",VLOOKUP(VALUE(RIGHT(G34,3)),#REF!,5,FALSE),IF(LEFT(G34,4)="IMPL",VLOOKUP(VALUE(RIGHT(G34,3)),#REF!,5,FALSE),IF(LEFT(G34,4)="SPDA",VLOOKUP(VALUE(RIGHT(G34,3)),'SPDA-COMP'!B:J,5,FALSE),IF(LEFT(G34,4)="SDAI",VLOOKUP(VALUE(RIGHT(G34,3)),#REF!,5,FALSE),IF(LEFT(G34,5)="IMPER",VLOOKUP(VALUE(RIGHT(G34,3)),#REF!,5,FALSE),IF(LEFT(G34,5)="LABOR",VLOOKUP(VALUE(RIGHT(G34,6)),#REF!,6,FALSE))))))))))))))))</f>
        <v>#REF!</v>
      </c>
      <c r="D34" s="74" t="e">
        <f>ROUND(VLOOKUP(A34,#REF!,8,FALSE),2)</f>
        <v>#REF!</v>
      </c>
      <c r="E34" s="74" t="e">
        <f>IF(LEFT(G34,3)="ARQ",VLOOKUP(VALUE(RIGHT(G34,3)),#REF!,9,FALSE),IF(LEFT(G34,3)="INS",VLOOKUP(VALUE(RIGHT(G34,3)),#REF!,9,FALSE),IF(LEFT(G34,3)="SCE",VLOOKUP(VALUE(RIGHT(G34,3)),#REF!,9,FALSE),IF(LEFT(G34,3)="EST",VLOOKUP(VALUE(RIGHT(G34,3)),#REF!,9,FALSE),IF(LEFT(G34,3)="HID",VLOOKUP(VALUE(RIGHT(G34,3)),#REF!,9,FALSE),IF(LEFT(G34,3)="INC",VLOOKUP(VALUE(RIGHT(G34,3)),#REF!,9,FALSE),IF(LEFT(G34,3)="ELE",VLOOKUP(VALUE(RIGHT(G34,3)),#REF!,9,FALSE),IF(LEFT(G34,3)="CAB",VLOOKUP(VALUE(RIGHT(G34,3)),'ADM-COMP'!B:J,9,FALSE),IF(LEFT(G34,3)="SEG",VLOOKUP(VALUE(RIGHT(G34,3)),#REF!,9,FALSE),IF(LEFT(G34,3)="CLI",VLOOKUP(VALUE(RIGHT(G34,3)),#REF!,9,FALSE),IF(LEFT(G34,4)="IMPL",VLOOKUP(VALUE(RIGHT(G34,3)),#REF!,9,FALSE),IF(LEFT(G34,4)="SPDA",VLOOKUP(VALUE(RIGHT(G34,3)),'SPDA-COMP'!B:J,9,FALSE),IF(LEFT(G34,4)="SDAI",VLOOKUP(VALUE(RIGHT(G34,3)),#REF!,9,FALSE),IF(LEFT(G34,5)="IMPER",VLOOKUP(VALUE(RIGHT(G34,3)),#REF!,9,FALSE),IF(LEFT(G34,5)="LABOR",VLOOKUP(VALUE(RIGHT(G34,6)),#REF!,4,FALSE))))))))))))))))</f>
        <v>#REF!</v>
      </c>
      <c r="F34" s="31" t="e">
        <f t="shared" si="0"/>
        <v>#REF!</v>
      </c>
      <c r="G34" s="152" t="s">
        <v>1285</v>
      </c>
      <c r="H34" s="51"/>
    </row>
    <row r="35" spans="1:9" s="80" customFormat="1">
      <c r="A35" s="100" t="s">
        <v>694</v>
      </c>
      <c r="B35" s="86" t="e">
        <f>IF(LEFT(G35,3)="ARQ",VLOOKUP(VALUE(RIGHT(G35,3)),#REF!,4,FALSE),IF(LEFT(G35,3)="EQP",VLOOKUP(VALUE(RIGHT(G35,3)),#REF!,4,FALSE),IF(LEFT(G35,3)="SCE",VLOOKUP(VALUE(RIGHT(G35,3)),#REF!,4,FALSE),IF(LEFT(G35,3)="EST",VLOOKUP(VALUE(RIGHT(G35,3)),#REF!,4,FALSE),IF(LEFT(G35,3)="HID",VLOOKUP(VALUE(RIGHT(G35,3)),#REF!,4,FALSE),IF(LEFT(G35,3)="INC",VLOOKUP(VALUE(RIGHT(G35,3)),#REF!,4,FALSE),IF(LEFT(G35,3)="ELE",VLOOKUP(VALUE(RIGHT(G35,3)),#REF!,4,FALSE),IF(LEFT(G35,3)="CAB",VLOOKUP(VALUE(RIGHT(G35,3)),'ADM-COMP'!B:J,4,FALSE),IF(LEFT(G35,3)="SEG",VLOOKUP(VALUE(RIGHT(G35,3)),#REF!,4,FALSE),IF(LEFT(G35,3)="CLI",VLOOKUP(VALUE(RIGHT(G35,3)),#REF!,4,FALSE),IF(LEFT(G35,4)="IMPL",VLOOKUP(VALUE(RIGHT(G35,3)),#REF!,4,FALSE),IF(LEFT(G35,4)="SPDA",VLOOKUP(VALUE(RIGHT(G35,3)),'SPDA-COMP'!B:J,4,FALSE),IF(LEFT(G35,4)="SDAI",VLOOKUP(VALUE(RIGHT(G35,3)),#REF!,4,FALSE),IF(LEFT(G35,5)="IMPER",VLOOKUP(VALUE(RIGHT(G35,3)),#REF!,4,FALSE),IF(LEFT(G35,5)="LABOR",VLOOKUP(VALUE(RIGHT(G35,6)),#REF!,5,FALSE))))))))))))))))</f>
        <v>#REF!</v>
      </c>
      <c r="C35" s="30" t="e">
        <f>IF(LEFT(G35,3)="ARQ",VLOOKUP(VALUE(RIGHT(G35,3)),#REF!,5,FALSE),IF(LEFT(G35,3)="eqp",VLOOKUP(VALUE(RIGHT(G35,3)),#REF!,5,FALSE),IF(LEFT(G35,3)="SCE",VLOOKUP(VALUE(RIGHT(G35,3)),#REF!,5,FALSE),IF(LEFT(G35,3)="EST",VLOOKUP(VALUE(RIGHT(G35,3)),#REF!,5,FALSE),IF(LEFT(G35,3)="HID",VLOOKUP(VALUE(RIGHT(G35,3)),#REF!,5,FALSE),IF(LEFT(G35,3)="INC",VLOOKUP(VALUE(RIGHT(G35,3)),#REF!,5,FALSE),IF(LEFT(G35,3)="ELE",VLOOKUP(VALUE(RIGHT(G35,3)),#REF!,5,FALSE),IF(LEFT(G35,3)="CAB",VLOOKUP(VALUE(RIGHT(G35,3)),'ADM-COMP'!B:J,5,FALSE),IF(LEFT(G35,3)="SEG",VLOOKUP(VALUE(RIGHT(G35,3)),#REF!,5,FALSE),IF(LEFT(G35,3)="CLI",VLOOKUP(VALUE(RIGHT(G35,3)),#REF!,5,FALSE),IF(LEFT(G35,4)="IMPL",VLOOKUP(VALUE(RIGHT(G35,3)),#REF!,5,FALSE),IF(LEFT(G35,4)="SPDA",VLOOKUP(VALUE(RIGHT(G35,3)),'SPDA-COMP'!B:J,5,FALSE),IF(LEFT(G35,4)="SDAI",VLOOKUP(VALUE(RIGHT(G35,3)),#REF!,5,FALSE),IF(LEFT(G35,5)="IMPER",VLOOKUP(VALUE(RIGHT(G35,3)),#REF!,5,FALSE),IF(LEFT(G35,5)="LABOR",VLOOKUP(VALUE(RIGHT(G35,6)),#REF!,6,FALSE))))))))))))))))</f>
        <v>#REF!</v>
      </c>
      <c r="D35" s="74" t="e">
        <f>ROUND(VLOOKUP(A35,#REF!,8,FALSE),2)</f>
        <v>#REF!</v>
      </c>
      <c r="E35" s="74" t="e">
        <f>IF(LEFT(G35,3)="ARQ",VLOOKUP(VALUE(RIGHT(G35,3)),#REF!,9,FALSE),IF(LEFT(G35,3)="eqp",VLOOKUP(VALUE(RIGHT(G35,3)),#REF!,9,FALSE),IF(LEFT(G35,3)="SCE",VLOOKUP(VALUE(RIGHT(G35,3)),#REF!,9,FALSE),IF(LEFT(G35,3)="EST",VLOOKUP(VALUE(RIGHT(G35,3)),#REF!,9,FALSE),IF(LEFT(G35,3)="HID",VLOOKUP(VALUE(RIGHT(G35,3)),#REF!,9,FALSE),IF(LEFT(G35,3)="INC",VLOOKUP(VALUE(RIGHT(G35,3)),#REF!,9,FALSE),IF(LEFT(G35,3)="ELE",VLOOKUP(VALUE(RIGHT(G35,3)),#REF!,9,FALSE),IF(LEFT(G35,3)="CAB",VLOOKUP(VALUE(RIGHT(G35,3)),'ADM-COMP'!B:J,9,FALSE),IF(LEFT(G35,3)="SEG",VLOOKUP(VALUE(RIGHT(G35,3)),#REF!,9,FALSE),IF(LEFT(G35,3)="CLI",VLOOKUP(VALUE(RIGHT(G35,3)),#REF!,9,FALSE),IF(LEFT(G35,4)="IMPL",VLOOKUP(VALUE(RIGHT(G35,3)),#REF!,9,FALSE),IF(LEFT(G35,4)="SPDA",VLOOKUP(VALUE(RIGHT(G35,3)),'SPDA-COMP'!B:J,9,FALSE),IF(LEFT(G35,4)="SDAI",VLOOKUP(VALUE(RIGHT(G35,3)),#REF!,9,FALSE),IF(LEFT(G35,5)="IMPER",VLOOKUP(VALUE(RIGHT(G35,3)),#REF!,9,FALSE),IF(LEFT(G35,5)="LABOR",VLOOKUP(VALUE(RIGHT(G35,6)),#REF!,4,FALSE))))))))))))))))</f>
        <v>#REF!</v>
      </c>
      <c r="F35" s="31" t="e">
        <f t="shared" si="0"/>
        <v>#REF!</v>
      </c>
      <c r="G35" s="152" t="s">
        <v>734</v>
      </c>
      <c r="H35" s="51"/>
    </row>
    <row r="36" spans="1:9" s="11" customFormat="1" ht="63.75">
      <c r="A36" s="85" t="s">
        <v>864</v>
      </c>
      <c r="B36" s="29" t="e">
        <f>IF(LEFT(G36,3)="ARQ",VLOOKUP(VALUE(RIGHT(G36,3)),#REF!,4,FALSE),IF(LEFT(G36,3)="SCI",VLOOKUP(VALUE(RIGHT(G36,3)),#REF!,4,FALSE),IF(LEFT(G36,3)="SCE",VLOOKUP(VALUE(RIGHT(G36,3)),#REF!,4,FALSE),IF(LEFT(G36,3)="EST",VLOOKUP(VALUE(RIGHT(G36,3)),#REF!,4,FALSE),IF(LEFT(G36,3)="HID",VLOOKUP(VALUE(RIGHT(G36,3)),#REF!,4,FALSE),IF(LEFT(G36,3)="INC",VLOOKUP(VALUE(RIGHT(G36,3)),#REF!,4,FALSE),IF(LEFT(G36,3)="ELE",VLOOKUP(VALUE(RIGHT(G36,3)),#REF!,4,FALSE),IF(LEFT(G36,3)="CAB",VLOOKUP(VALUE(RIGHT(G36,3)),'ADM-COMP'!B:J,4,FALSE),IF(LEFT(G36,3)="SEG",VLOOKUP(VALUE(RIGHT(G36,3)),#REF!,4,FALSE),IF(LEFT(G36,3)="CLI",VLOOKUP(VALUE(RIGHT(G36,3)),#REF!,4,FALSE),IF(LEFT(G36,4)="IMPL",VLOOKUP(VALUE(RIGHT(G36,3)),#REF!,4,FALSE),IF(LEFT(G36,4)="SPDA",VLOOKUP(VALUE(RIGHT(G36,3)),'SPDA-COMP'!B:J,4,FALSE),IF(LEFT(G36,4)="SDAI",VLOOKUP(VALUE(RIGHT(G36,3)),#REF!,4,FALSE),IF(LEFT(G36,5)="IMPER",VLOOKUP(VALUE(RIGHT(G36,3)),#REF!,4,FALSE),IF(LEFT(G36,5)="LABOR",VLOOKUP(VALUE(RIGHT(G36,6)),#REF!,5,FALSE))))))))))))))))</f>
        <v>#REF!</v>
      </c>
      <c r="C36" s="30" t="e">
        <f>IF(LEFT(G36,3)="ARQ",VLOOKUP(VALUE(RIGHT(G36,3)),#REF!,5,FALSE),IF(LEFT(G36,3)="SCI",VLOOKUP(VALUE(RIGHT(G36,3)),#REF!,5,FALSE),IF(LEFT(G36,3)="SCE",VLOOKUP(VALUE(RIGHT(G36,3)),#REF!,5,FALSE),IF(LEFT(G36,3)="EST",VLOOKUP(VALUE(RIGHT(G36,3)),#REF!,5,FALSE),IF(LEFT(G36,3)="HID",VLOOKUP(VALUE(RIGHT(G36,3)),#REF!,5,FALSE),IF(LEFT(G36,3)="INC",VLOOKUP(VALUE(RIGHT(G36,3)),#REF!,5,FALSE),IF(LEFT(G36,3)="ELE",VLOOKUP(VALUE(RIGHT(G36,3)),#REF!,5,FALSE),IF(LEFT(G36,3)="CAB",VLOOKUP(VALUE(RIGHT(G36,3)),'ADM-COMP'!B:J,5,FALSE),IF(LEFT(G36,3)="SEG",VLOOKUP(VALUE(RIGHT(G36,3)),#REF!,5,FALSE),IF(LEFT(G36,3)="CLI",VLOOKUP(VALUE(RIGHT(G36,3)),#REF!,5,FALSE),IF(LEFT(G36,4)="IMPL",VLOOKUP(VALUE(RIGHT(G36,3)),#REF!,5,FALSE),IF(LEFT(G36,4)="SPDA",VLOOKUP(VALUE(RIGHT(G36,3)),'SPDA-COMP'!B:J,5,FALSE),IF(LEFT(G36,4)="SDAI",VLOOKUP(VALUE(RIGHT(G36,3)),#REF!,5,FALSE),IF(LEFT(G36,5)="IMPER",VLOOKUP(VALUE(RIGHT(G36,3)),#REF!,5,FALSE),IF(LEFT(G36,5)="LABOR",VLOOKUP(VALUE(RIGHT(G36,6)),#REF!,6,FALSE))))))))))))))))</f>
        <v>#REF!</v>
      </c>
      <c r="D36" s="74" t="e">
        <f>ROUND(VLOOKUP(A36,#REF!,8,FALSE),2)</f>
        <v>#REF!</v>
      </c>
      <c r="E36" s="74" t="e">
        <f>IF(LEFT(G36,3)="ARQ",VLOOKUP(VALUE(RIGHT(G36,3)),#REF!,9,FALSE),IF(LEFT(G36,3)="SCI",VLOOKUP(VALUE(RIGHT(G36,3)),#REF!,9,FALSE),IF(LEFT(G36,3)="SCE",VLOOKUP(VALUE(RIGHT(G36,3)),#REF!,9,FALSE),IF(LEFT(G36,3)="EST",VLOOKUP(VALUE(RIGHT(G36,3)),#REF!,9,FALSE),IF(LEFT(G36,3)="HID",VLOOKUP(VALUE(RIGHT(G36,3)),#REF!,9,FALSE),IF(LEFT(G36,3)="INC",VLOOKUP(VALUE(RIGHT(G36,3)),#REF!,9,FALSE),IF(LEFT(G36,3)="ELE",VLOOKUP(VALUE(RIGHT(G36,3)),#REF!,9,FALSE),IF(LEFT(G36,3)="CAB",VLOOKUP(VALUE(RIGHT(G36,3)),'ADM-COMP'!B:J,9,FALSE),IF(LEFT(G36,3)="SEG",VLOOKUP(VALUE(RIGHT(G36,3)),#REF!,9,FALSE),IF(LEFT(G36,3)="CLI",VLOOKUP(VALUE(RIGHT(G36,3)),#REF!,9,FALSE),IF(LEFT(G36,4)="IMPL",VLOOKUP(VALUE(RIGHT(G36,3)),#REF!,9,FALSE),IF(LEFT(G36,4)="SPDA",VLOOKUP(VALUE(RIGHT(G36,3)),'SPDA-COMP'!B:J,9,FALSE),IF(LEFT(G36,4)="SDAI",VLOOKUP(VALUE(RIGHT(G36,3)),#REF!,9,FALSE),IF(LEFT(G36,5)="IMPER",VLOOKUP(VALUE(RIGHT(G36,3)),#REF!,9,FALSE),IF(LEFT(G36,5)="LABOR",VLOOKUP(VALUE(RIGHT(G36,6)),#REF!,4,FALSE))))))))))))))))</f>
        <v>#REF!</v>
      </c>
      <c r="F36" s="31" t="e">
        <f t="shared" si="0"/>
        <v>#REF!</v>
      </c>
      <c r="G36" s="84" t="s">
        <v>944</v>
      </c>
      <c r="H36" s="51"/>
    </row>
    <row r="37" spans="1:9" s="11" customFormat="1">
      <c r="A37" s="37" t="s">
        <v>1277</v>
      </c>
      <c r="B37" s="29" t="e">
        <f>IF(LEFT(G37,3)="ARQ",VLOOKUP(VALUE(RIGHT(G37,3)),#REF!,4,FALSE),IF(LEFT(G37,3)="SCI",VLOOKUP(VALUE(RIGHT(G37,3)),#REF!,4,FALSE),IF(LEFT(G37,3)="SCE",VLOOKUP(VALUE(RIGHT(G37,3)),#REF!,4,FALSE),IF(LEFT(G37,3)="EST",VLOOKUP(VALUE(RIGHT(G37,3)),#REF!,4,FALSE),IF(LEFT(G37,3)="HID",VLOOKUP(VALUE(RIGHT(G37,3)),#REF!,4,FALSE),IF(LEFT(G37,3)="INC",VLOOKUP(VALUE(RIGHT(G37,3)),#REF!,4,FALSE),IF(LEFT(G37,3)="ELE",VLOOKUP(VALUE(RIGHT(G37,3)),#REF!,4,FALSE),IF(LEFT(G37,3)="CAB",VLOOKUP(VALUE(RIGHT(G37,3)),'ADM-COMP'!B:J,4,FALSE),IF(LEFT(G37,3)="SEG",VLOOKUP(VALUE(RIGHT(G37,3)),#REF!,4,FALSE),IF(LEFT(G37,3)="CLI",VLOOKUP(VALUE(RIGHT(G37,3)),#REF!,4,FALSE),IF(LEFT(G37,4)="IMPL",VLOOKUP(VALUE(RIGHT(G37,3)),#REF!,4,FALSE),IF(LEFT(G37,4)="SPDA",VLOOKUP(VALUE(RIGHT(G37,3)),'SPDA-COMP'!B:J,4,FALSE),IF(LEFT(G37,4)="SDAI",VLOOKUP(VALUE(RIGHT(G37,3)),#REF!,4,FALSE),IF(LEFT(G37,5)="IMPER",VLOOKUP(VALUE(RIGHT(G37,3)),#REF!,4,FALSE),IF(LEFT(G37,5)="LABOR",VLOOKUP(VALUE(RIGHT(G37,6)),#REF!,5,FALSE))))))))))))))))</f>
        <v>#REF!</v>
      </c>
      <c r="C37" s="30" t="e">
        <f>IF(LEFT(G37,3)="ARQ",VLOOKUP(VALUE(RIGHT(G37,3)),#REF!,5,FALSE),IF(LEFT(G37,3)="INS",VLOOKUP(VALUE(RIGHT(G37,3)),#REF!,5,FALSE),IF(LEFT(G37,3)="SCE",VLOOKUP(VALUE(RIGHT(G37,3)),#REF!,5,FALSE),IF(LEFT(G37,3)="EST",VLOOKUP(VALUE(RIGHT(G37,3)),#REF!,5,FALSE),IF(LEFT(G37,3)="HID",VLOOKUP(VALUE(RIGHT(G37,3)),#REF!,5,FALSE),IF(LEFT(G37,3)="INC",VLOOKUP(VALUE(RIGHT(G37,3)),#REF!,5,FALSE),IF(LEFT(G37,3)="ELE",VLOOKUP(VALUE(RIGHT(G37,3)),#REF!,5,FALSE),IF(LEFT(G37,3)="CAB",VLOOKUP(VALUE(RIGHT(G37,3)),'ADM-COMP'!B:J,5,FALSE),IF(LEFT(G37,3)="SEG",VLOOKUP(VALUE(RIGHT(G37,3)),#REF!,5,FALSE),IF(LEFT(G37,3)="CLI",VLOOKUP(VALUE(RIGHT(G37,3)),#REF!,5,FALSE),IF(LEFT(G37,4)="IMPL",VLOOKUP(VALUE(RIGHT(G37,3)),#REF!,5,FALSE),IF(LEFT(G37,4)="SPDA",VLOOKUP(VALUE(RIGHT(G37,3)),'SPDA-COMP'!B:J,5,FALSE),IF(LEFT(G37,4)="SDAI",VLOOKUP(VALUE(RIGHT(G37,3)),#REF!,5,FALSE),IF(LEFT(G37,5)="IMPER",VLOOKUP(VALUE(RIGHT(G37,3)),#REF!,5,FALSE),IF(LEFT(G37,5)="LABOR",VLOOKUP(VALUE(RIGHT(G37,6)),#REF!,6,FALSE))))))))))))))))</f>
        <v>#REF!</v>
      </c>
      <c r="D37" s="74" t="e">
        <f>ROUND(VLOOKUP(A37,#REF!,8,FALSE),2)</f>
        <v>#REF!</v>
      </c>
      <c r="E37" s="74" t="e">
        <f>IF(LEFT(G37,3)="ARQ",VLOOKUP(VALUE(RIGHT(G37,3)),#REF!,9,FALSE),IF(LEFT(G37,3)="INS",VLOOKUP(VALUE(RIGHT(G37,3)),#REF!,9,FALSE),IF(LEFT(G37,3)="SCE",VLOOKUP(VALUE(RIGHT(G37,3)),#REF!,9,FALSE),IF(LEFT(G37,3)="EST",VLOOKUP(VALUE(RIGHT(G37,3)),#REF!,9,FALSE),IF(LEFT(G37,3)="HID",VLOOKUP(VALUE(RIGHT(G37,3)),#REF!,9,FALSE),IF(LEFT(G37,3)="INC",VLOOKUP(VALUE(RIGHT(G37,3)),#REF!,9,FALSE),IF(LEFT(G37,3)="ELE",VLOOKUP(VALUE(RIGHT(G37,3)),#REF!,9,FALSE),IF(LEFT(G37,3)="CAB",VLOOKUP(VALUE(RIGHT(G37,3)),'ADM-COMP'!B:J,9,FALSE),IF(LEFT(G37,3)="SEG",VLOOKUP(VALUE(RIGHT(G37,3)),#REF!,9,FALSE),IF(LEFT(G37,3)="CLI",VLOOKUP(VALUE(RIGHT(G37,3)),#REF!,9,FALSE),IF(LEFT(G37,4)="IMPL",VLOOKUP(VALUE(RIGHT(G37,3)),#REF!,9,FALSE),IF(LEFT(G37,4)="SPDA",VLOOKUP(VALUE(RIGHT(G37,3)),'SPDA-COMP'!B:J,9,FALSE),IF(LEFT(G37,4)="SDAI",VLOOKUP(VALUE(RIGHT(G37,3)),#REF!,9,FALSE),IF(LEFT(G37,5)="IMPER",VLOOKUP(VALUE(RIGHT(G37,3)),#REF!,9,FALSE),IF(LEFT(G37,5)="LABOR",VLOOKUP(VALUE(RIGHT(G37,6)),#REF!,4,FALSE))))))))))))))))</f>
        <v>#REF!</v>
      </c>
      <c r="F37" s="31" t="e">
        <f t="shared" si="0"/>
        <v>#REF!</v>
      </c>
      <c r="G37" s="152" t="s">
        <v>1290</v>
      </c>
      <c r="H37" s="51"/>
      <c r="I37" s="11" t="e">
        <f>ROUND(E37/1.2764,2)</f>
        <v>#REF!</v>
      </c>
    </row>
    <row r="38" spans="1:9" s="11" customFormat="1" ht="25.5">
      <c r="A38" s="37" t="s">
        <v>1276</v>
      </c>
      <c r="B38" s="29" t="e">
        <f>IF(LEFT(G38,3)="ARQ",VLOOKUP(VALUE(RIGHT(G38,3)),#REF!,4,FALSE),IF(LEFT(G38,3)="SCI",VLOOKUP(VALUE(RIGHT(G38,3)),#REF!,4,FALSE),IF(LEFT(G38,3)="SCE",VLOOKUP(VALUE(RIGHT(G38,3)),#REF!,4,FALSE),IF(LEFT(G38,3)="EST",VLOOKUP(VALUE(RIGHT(G38,3)),#REF!,4,FALSE),IF(LEFT(G38,3)="HID",VLOOKUP(VALUE(RIGHT(G38,3)),#REF!,4,FALSE),IF(LEFT(G38,3)="INC",VLOOKUP(VALUE(RIGHT(G38,3)),#REF!,4,FALSE),IF(LEFT(G38,3)="ELE",VLOOKUP(VALUE(RIGHT(G38,3)),#REF!,4,FALSE),IF(LEFT(G38,3)="CAB",VLOOKUP(VALUE(RIGHT(G38,3)),'ADM-COMP'!B:J,4,FALSE),IF(LEFT(G38,3)="SEG",VLOOKUP(VALUE(RIGHT(G38,3)),#REF!,4,FALSE),IF(LEFT(G38,3)="CLI",VLOOKUP(VALUE(RIGHT(G38,3)),#REF!,4,FALSE),IF(LEFT(G38,4)="IMPL",VLOOKUP(VALUE(RIGHT(G38,3)),#REF!,4,FALSE),IF(LEFT(G38,4)="SPDA",VLOOKUP(VALUE(RIGHT(G38,3)),'SPDA-COMP'!B:J,4,FALSE),IF(LEFT(G38,4)="SDAI",VLOOKUP(VALUE(RIGHT(G38,3)),#REF!,4,FALSE),IF(LEFT(G38,5)="IMPER",VLOOKUP(VALUE(RIGHT(G38,3)),#REF!,4,FALSE),IF(LEFT(G38,5)="LABOR",VLOOKUP(VALUE(RIGHT(G38,6)),#REF!,5,FALSE))))))))))))))))</f>
        <v>#REF!</v>
      </c>
      <c r="C38" s="30" t="e">
        <f>IF(LEFT(G38,3)="ARQ",VLOOKUP(VALUE(RIGHT(G38,3)),#REF!,5,FALSE),IF(LEFT(G38,3)="INS",VLOOKUP(VALUE(RIGHT(G38,3)),#REF!,5,FALSE),IF(LEFT(G38,3)="SCE",VLOOKUP(VALUE(RIGHT(G38,3)),#REF!,5,FALSE),IF(LEFT(G38,3)="EST",VLOOKUP(VALUE(RIGHT(G38,3)),#REF!,5,FALSE),IF(LEFT(G38,3)="HID",VLOOKUP(VALUE(RIGHT(G38,3)),#REF!,5,FALSE),IF(LEFT(G38,3)="INC",VLOOKUP(VALUE(RIGHT(G38,3)),#REF!,5,FALSE),IF(LEFT(G38,3)="ELE",VLOOKUP(VALUE(RIGHT(G38,3)),#REF!,5,FALSE),IF(LEFT(G38,3)="CAB",VLOOKUP(VALUE(RIGHT(G38,3)),'ADM-COMP'!B:J,5,FALSE),IF(LEFT(G38,3)="SEG",VLOOKUP(VALUE(RIGHT(G38,3)),#REF!,5,FALSE),IF(LEFT(G38,3)="CLI",VLOOKUP(VALUE(RIGHT(G38,3)),#REF!,5,FALSE),IF(LEFT(G38,4)="IMPL",VLOOKUP(VALUE(RIGHT(G38,3)),#REF!,5,FALSE),IF(LEFT(G38,4)="SPDA",VLOOKUP(VALUE(RIGHT(G38,3)),'SPDA-COMP'!B:J,5,FALSE),IF(LEFT(G38,4)="SDAI",VLOOKUP(VALUE(RIGHT(G38,3)),#REF!,5,FALSE),IF(LEFT(G38,5)="IMPER",VLOOKUP(VALUE(RIGHT(G38,3)),#REF!,5,FALSE),IF(LEFT(G38,5)="LABOR",VLOOKUP(VALUE(RIGHT(G38,6)),#REF!,6,FALSE))))))))))))))))</f>
        <v>#REF!</v>
      </c>
      <c r="D38" s="74" t="e">
        <f>ROUND(VLOOKUP(A38,#REF!,8,FALSE),2)</f>
        <v>#REF!</v>
      </c>
      <c r="E38" s="74" t="e">
        <f>IF(LEFT(G38,3)="ARQ",VLOOKUP(VALUE(RIGHT(G38,3)),#REF!,9,FALSE),IF(LEFT(G38,3)="INS",VLOOKUP(VALUE(RIGHT(G38,3)),#REF!,9,FALSE),IF(LEFT(G38,3)="SCE",VLOOKUP(VALUE(RIGHT(G38,3)),#REF!,9,FALSE),IF(LEFT(G38,3)="EST",VLOOKUP(VALUE(RIGHT(G38,3)),#REF!,9,FALSE),IF(LEFT(G38,3)="HID",VLOOKUP(VALUE(RIGHT(G38,3)),#REF!,9,FALSE),IF(LEFT(G38,3)="INC",VLOOKUP(VALUE(RIGHT(G38,3)),#REF!,9,FALSE),IF(LEFT(G38,3)="ELE",VLOOKUP(VALUE(RIGHT(G38,3)),#REF!,9,FALSE),IF(LEFT(G38,3)="CAB",VLOOKUP(VALUE(RIGHT(G38,3)),'ADM-COMP'!B:J,9,FALSE),IF(LEFT(G38,3)="SEG",VLOOKUP(VALUE(RIGHT(G38,3)),#REF!,9,FALSE),IF(LEFT(G38,3)="CLI",VLOOKUP(VALUE(RIGHT(G38,3)),#REF!,9,FALSE),IF(LEFT(G38,4)="IMPL",VLOOKUP(VALUE(RIGHT(G38,3)),#REF!,9,FALSE),IF(LEFT(G38,4)="SPDA",VLOOKUP(VALUE(RIGHT(G38,3)),'SPDA-COMP'!B:J,9,FALSE),IF(LEFT(G38,4)="SDAI",VLOOKUP(VALUE(RIGHT(G38,3)),#REF!,9,FALSE),IF(LEFT(G38,5)="IMPER",VLOOKUP(VALUE(RIGHT(G38,3)),#REF!,9,FALSE),IF(LEFT(G38,5)="LABOR",VLOOKUP(VALUE(RIGHT(G38,6)),#REF!,4,FALSE))))))))))))))))</f>
        <v>#REF!</v>
      </c>
      <c r="F38" s="31" t="e">
        <f t="shared" si="0"/>
        <v>#REF!</v>
      </c>
      <c r="G38" s="152" t="s">
        <v>1289</v>
      </c>
      <c r="H38" s="51"/>
    </row>
    <row r="39" spans="1:9" s="11" customFormat="1">
      <c r="A39" s="100" t="s">
        <v>695</v>
      </c>
      <c r="B39" s="86" t="e">
        <f>IF(LEFT(G39,3)="ARQ",VLOOKUP(VALUE(RIGHT(G39,3)),#REF!,4,FALSE),IF(LEFT(G39,3)="EQP",VLOOKUP(VALUE(RIGHT(G39,3)),#REF!,4,FALSE),IF(LEFT(G39,3)="SCE",VLOOKUP(VALUE(RIGHT(G39,3)),#REF!,4,FALSE),IF(LEFT(G39,3)="EST",VLOOKUP(VALUE(RIGHT(G39,3)),#REF!,4,FALSE),IF(LEFT(G39,3)="HID",VLOOKUP(VALUE(RIGHT(G39,3)),#REF!,4,FALSE),IF(LEFT(G39,3)="INC",VLOOKUP(VALUE(RIGHT(G39,3)),#REF!,4,FALSE),IF(LEFT(G39,3)="ELE",VLOOKUP(VALUE(RIGHT(G39,3)),#REF!,4,FALSE),IF(LEFT(G39,3)="CAB",VLOOKUP(VALUE(RIGHT(G39,3)),'ADM-COMP'!B:J,4,FALSE),IF(LEFT(G39,3)="SEG",VLOOKUP(VALUE(RIGHT(G39,3)),#REF!,4,FALSE),IF(LEFT(G39,3)="CLI",VLOOKUP(VALUE(RIGHT(G39,3)),#REF!,4,FALSE),IF(LEFT(G39,4)="IMPL",VLOOKUP(VALUE(RIGHT(G39,3)),#REF!,4,FALSE),IF(LEFT(G39,4)="SPDA",VLOOKUP(VALUE(RIGHT(G39,3)),'SPDA-COMP'!B:J,4,FALSE),IF(LEFT(G39,4)="SDAI",VLOOKUP(VALUE(RIGHT(G39,3)),#REF!,4,FALSE),IF(LEFT(G39,5)="IMPER",VLOOKUP(VALUE(RIGHT(G39,3)),#REF!,4,FALSE),IF(LEFT(G39,5)="LABOR",VLOOKUP(VALUE(RIGHT(G39,6)),#REF!,5,FALSE))))))))))))))))</f>
        <v>#REF!</v>
      </c>
      <c r="C39" s="30" t="e">
        <f>IF(LEFT(G39,3)="ARQ",VLOOKUP(VALUE(RIGHT(G39,3)),#REF!,5,FALSE),IF(LEFT(G39,3)="eqp",VLOOKUP(VALUE(RIGHT(G39,3)),#REF!,5,FALSE),IF(LEFT(G39,3)="SCE",VLOOKUP(VALUE(RIGHT(G39,3)),#REF!,5,FALSE),IF(LEFT(G39,3)="EST",VLOOKUP(VALUE(RIGHT(G39,3)),#REF!,5,FALSE),IF(LEFT(G39,3)="HID",VLOOKUP(VALUE(RIGHT(G39,3)),#REF!,5,FALSE),IF(LEFT(G39,3)="INC",VLOOKUP(VALUE(RIGHT(G39,3)),#REF!,5,FALSE),IF(LEFT(G39,3)="ELE",VLOOKUP(VALUE(RIGHT(G39,3)),#REF!,5,FALSE),IF(LEFT(G39,3)="CAB",VLOOKUP(VALUE(RIGHT(G39,3)),'ADM-COMP'!B:J,5,FALSE),IF(LEFT(G39,3)="SEG",VLOOKUP(VALUE(RIGHT(G39,3)),#REF!,5,FALSE),IF(LEFT(G39,3)="CLI",VLOOKUP(VALUE(RIGHT(G39,3)),#REF!,5,FALSE),IF(LEFT(G39,4)="IMPL",VLOOKUP(VALUE(RIGHT(G39,3)),#REF!,5,FALSE),IF(LEFT(G39,4)="SPDA",VLOOKUP(VALUE(RIGHT(G39,3)),'SPDA-COMP'!B:J,5,FALSE),IF(LEFT(G39,4)="SDAI",VLOOKUP(VALUE(RIGHT(G39,3)),#REF!,5,FALSE),IF(LEFT(G39,5)="IMPER",VLOOKUP(VALUE(RIGHT(G39,3)),#REF!,5,FALSE),IF(LEFT(G39,5)="LABOR",VLOOKUP(VALUE(RIGHT(G39,6)),#REF!,6,FALSE))))))))))))))))</f>
        <v>#REF!</v>
      </c>
      <c r="D39" s="74" t="e">
        <f>ROUND(VLOOKUP(A39,#REF!,8,FALSE),2)</f>
        <v>#REF!</v>
      </c>
      <c r="E39" s="74" t="e">
        <f>IF(LEFT(G39,3)="ARQ",VLOOKUP(VALUE(RIGHT(G39,3)),#REF!,9,FALSE),IF(LEFT(G39,3)="eqp",VLOOKUP(VALUE(RIGHT(G39,3)),#REF!,9,FALSE),IF(LEFT(G39,3)="SCE",VLOOKUP(VALUE(RIGHT(G39,3)),#REF!,9,FALSE),IF(LEFT(G39,3)="EST",VLOOKUP(VALUE(RIGHT(G39,3)),#REF!,9,FALSE),IF(LEFT(G39,3)="HID",VLOOKUP(VALUE(RIGHT(G39,3)),#REF!,9,FALSE),IF(LEFT(G39,3)="INC",VLOOKUP(VALUE(RIGHT(G39,3)),#REF!,9,FALSE),IF(LEFT(G39,3)="ELE",VLOOKUP(VALUE(RIGHT(G39,3)),#REF!,9,FALSE),IF(LEFT(G39,3)="CAB",VLOOKUP(VALUE(RIGHT(G39,3)),'ADM-COMP'!B:J,9,FALSE),IF(LEFT(G39,3)="SEG",VLOOKUP(VALUE(RIGHT(G39,3)),#REF!,9,FALSE),IF(LEFT(G39,3)="CLI",VLOOKUP(VALUE(RIGHT(G39,3)),#REF!,9,FALSE),IF(LEFT(G39,4)="IMPL",VLOOKUP(VALUE(RIGHT(G39,3)),#REF!,9,FALSE),IF(LEFT(G39,4)="SPDA",VLOOKUP(VALUE(RIGHT(G39,3)),'SPDA-COMP'!B:J,9,FALSE),IF(LEFT(G39,4)="SDAI",VLOOKUP(VALUE(RIGHT(G39,3)),#REF!,9,FALSE),IF(LEFT(G39,5)="IMPER",VLOOKUP(VALUE(RIGHT(G39,3)),#REF!,9,FALSE),IF(LEFT(G39,5)="LABOR",VLOOKUP(VALUE(RIGHT(G39,6)),#REF!,4,FALSE))))))))))))))))</f>
        <v>#REF!</v>
      </c>
      <c r="F39" s="31" t="e">
        <f t="shared" si="0"/>
        <v>#REF!</v>
      </c>
      <c r="G39" s="152" t="s">
        <v>735</v>
      </c>
      <c r="H39" s="51"/>
    </row>
    <row r="40" spans="1:9" s="11" customFormat="1" ht="51">
      <c r="A40" s="100" t="s">
        <v>172</v>
      </c>
      <c r="B40" s="29" t="e">
        <f>IF(LEFT(G40,3)="ARQ",VLOOKUP(VALUE(RIGHT(G40,3)),#REF!,4,FALSE),IF(LEFT(G40,3)="SCI",VLOOKUP(VALUE(RIGHT(G40,3)),#REF!,4,FALSE),IF(LEFT(G40,3)="SCE",VLOOKUP(VALUE(RIGHT(G40,3)),#REF!,4,FALSE),IF(LEFT(G40,3)="EST",VLOOKUP(VALUE(RIGHT(G40,3)),#REF!,4,FALSE),IF(LEFT(G40,3)="HID",VLOOKUP(VALUE(RIGHT(G40,3)),#REF!,4,FALSE),IF(LEFT(G40,3)="INC",VLOOKUP(VALUE(RIGHT(G40,3)),#REF!,4,FALSE),IF(LEFT(G40,3)="ELE",VLOOKUP(VALUE(RIGHT(G40,3)),#REF!,4,FALSE),IF(LEFT(G40,3)="CAB",VLOOKUP(VALUE(RIGHT(G40,3)),'ADM-COMP'!B:J,4,FALSE),IF(LEFT(G40,3)="SEG",VLOOKUP(VALUE(RIGHT(G40,3)),#REF!,4,FALSE),IF(LEFT(G40,3)="CLI",VLOOKUP(VALUE(RIGHT(G40,3)),#REF!,4,FALSE),IF(LEFT(G40,4)="IMPL",VLOOKUP(VALUE(RIGHT(G40,3)),#REF!,4,FALSE),IF(LEFT(G40,4)="SPDA",VLOOKUP(VALUE(RIGHT(G40,3)),'SPDA-COMP'!B:J,4,FALSE),IF(LEFT(G40,4)="SDAI",VLOOKUP(VALUE(RIGHT(G40,3)),#REF!,4,FALSE),IF(LEFT(G40,5)="IMPER",VLOOKUP(VALUE(RIGHT(G40,3)),#REF!,4,FALSE),IF(LEFT(G40,5)="LABOR",VLOOKUP(VALUE(RIGHT(G40,6)),#REF!,5,FALSE))))))))))))))))</f>
        <v>#REF!</v>
      </c>
      <c r="C40" s="30" t="e">
        <f>IF(LEFT(G40,3)="ARQ",VLOOKUP(VALUE(RIGHT(G40,3)),#REF!,5,FALSE),IF(LEFT(G40,3)="SCI",VLOOKUP(VALUE(RIGHT(G40,3)),#REF!,5,FALSE),IF(LEFT(G40,3)="SCE",VLOOKUP(VALUE(RIGHT(G40,3)),#REF!,5,FALSE),IF(LEFT(G40,3)="EST",VLOOKUP(VALUE(RIGHT(G40,3)),#REF!,5,FALSE),IF(LEFT(G40,3)="HID",VLOOKUP(VALUE(RIGHT(G40,3)),#REF!,5,FALSE),IF(LEFT(G40,3)="INC",VLOOKUP(VALUE(RIGHT(G40,3)),#REF!,5,FALSE),IF(LEFT(G40,3)="ELE",VLOOKUP(VALUE(RIGHT(G40,3)),#REF!,5,FALSE),IF(LEFT(G40,3)="CAB",VLOOKUP(VALUE(RIGHT(G40,3)),'ADM-COMP'!B:J,5,FALSE),IF(LEFT(G40,3)="SEG",VLOOKUP(VALUE(RIGHT(G40,3)),#REF!,5,FALSE),IF(LEFT(G40,3)="CLI",VLOOKUP(VALUE(RIGHT(G40,3)),#REF!,5,FALSE),IF(LEFT(G40,4)="IMPL",VLOOKUP(VALUE(RIGHT(G40,3)),#REF!,5,FALSE),IF(LEFT(G40,4)="SPDA",VLOOKUP(VALUE(RIGHT(G40,3)),'SPDA-COMP'!B:J,5,FALSE),IF(LEFT(G40,4)="SDAI",VLOOKUP(VALUE(RIGHT(G40,3)),#REF!,5,FALSE),IF(LEFT(G40,5)="IMPER",VLOOKUP(VALUE(RIGHT(G40,3)),#REF!,5,FALSE),IF(LEFT(G40,5)="LABOR",VLOOKUP(VALUE(RIGHT(G40,6)),#REF!,6,FALSE))))))))))))))))</f>
        <v>#REF!</v>
      </c>
      <c r="D40" s="74" t="e">
        <f>ROUND(VLOOKUP(A40,#REF!,8,FALSE),2)</f>
        <v>#REF!</v>
      </c>
      <c r="E40" s="74" t="e">
        <f>IF(LEFT(G40,3)="ARQ",VLOOKUP(VALUE(RIGHT(G40,3)),#REF!,9,FALSE),IF(LEFT(G40,3)="SCI",VLOOKUP(VALUE(RIGHT(G40,3)),#REF!,9,FALSE),IF(LEFT(G40,3)="SCE",VLOOKUP(VALUE(RIGHT(G40,3)),#REF!,9,FALSE),IF(LEFT(G40,3)="EST",VLOOKUP(VALUE(RIGHT(G40,3)),#REF!,9,FALSE),IF(LEFT(G40,3)="HID",VLOOKUP(VALUE(RIGHT(G40,3)),#REF!,9,FALSE),IF(LEFT(G40,3)="INC",VLOOKUP(VALUE(RIGHT(G40,3)),#REF!,9,FALSE),IF(LEFT(G40,3)="ELE",VLOOKUP(VALUE(RIGHT(G40,3)),#REF!,9,FALSE),IF(LEFT(G40,3)="CAB",VLOOKUP(VALUE(RIGHT(G40,3)),'ADM-COMP'!B:J,9,FALSE),IF(LEFT(G40,3)="SEG",VLOOKUP(VALUE(RIGHT(G40,3)),#REF!,9,FALSE),IF(LEFT(G40,3)="CLI",VLOOKUP(VALUE(RIGHT(G40,3)),#REF!,9,FALSE),IF(LEFT(G40,4)="IMPL",VLOOKUP(VALUE(RIGHT(G40,3)),#REF!,9,FALSE),IF(LEFT(G40,4)="SPDA",VLOOKUP(VALUE(RIGHT(G40,3)),'SPDA-COMP'!B:J,9,FALSE),IF(LEFT(G40,4)="SDAI",VLOOKUP(VALUE(RIGHT(G40,3)),#REF!,9,FALSE),IF(LEFT(G40,5)="IMPER",VLOOKUP(VALUE(RIGHT(G40,3)),#REF!,9,FALSE),IF(LEFT(G40,5)="LABOR",VLOOKUP(VALUE(RIGHT(G40,6)),#REF!,4,FALSE))))))))))))))))</f>
        <v>#REF!</v>
      </c>
      <c r="F40" s="31" t="e">
        <f t="shared" si="0"/>
        <v>#REF!</v>
      </c>
      <c r="G40" s="152" t="s">
        <v>1137</v>
      </c>
      <c r="H40" s="51"/>
    </row>
    <row r="41" spans="1:9" s="11" customFormat="1">
      <c r="A41" s="100" t="s">
        <v>1134</v>
      </c>
      <c r="B41" s="29" t="e">
        <f>IF(LEFT(G41,3)="ARQ",VLOOKUP(VALUE(RIGHT(G41,3)),#REF!,4,FALSE),IF(LEFT(G41,3)="SCI",VLOOKUP(VALUE(RIGHT(G41,3)),#REF!,4,FALSE),IF(LEFT(G41,3)="SCE",VLOOKUP(VALUE(RIGHT(G41,3)),#REF!,4,FALSE),IF(LEFT(G41,3)="EST",VLOOKUP(VALUE(RIGHT(G41,3)),#REF!,4,FALSE),IF(LEFT(G41,3)="HID",VLOOKUP(VALUE(RIGHT(G41,3)),#REF!,4,FALSE),IF(LEFT(G41,3)="INC",VLOOKUP(VALUE(RIGHT(G41,3)),#REF!,4,FALSE),IF(LEFT(G41,3)="ELE",VLOOKUP(VALUE(RIGHT(G41,3)),#REF!,4,FALSE),IF(LEFT(G41,3)="CAB",VLOOKUP(VALUE(RIGHT(G41,3)),'ADM-COMP'!B:J,4,FALSE),IF(LEFT(G41,3)="SEG",VLOOKUP(VALUE(RIGHT(G41,3)),#REF!,4,FALSE),IF(LEFT(G41,3)="CLI",VLOOKUP(VALUE(RIGHT(G41,3)),#REF!,4,FALSE),IF(LEFT(G41,4)="IMPL",VLOOKUP(VALUE(RIGHT(G41,3)),#REF!,4,FALSE),IF(LEFT(G41,4)="SPDA",VLOOKUP(VALUE(RIGHT(G41,3)),'SPDA-COMP'!B:J,4,FALSE),IF(LEFT(G41,4)="SDAI",VLOOKUP(VALUE(RIGHT(G41,3)),#REF!,4,FALSE),IF(LEFT(G41,5)="IMPER",VLOOKUP(VALUE(RIGHT(G41,3)),#REF!,4,FALSE),IF(LEFT(G41,5)="LABOR",VLOOKUP(VALUE(RIGHT(G41,6)),#REF!,5,FALSE))))))))))))))))</f>
        <v>#REF!</v>
      </c>
      <c r="C41" s="30" t="e">
        <f>IF(LEFT(G41,3)="ARQ",VLOOKUP(VALUE(RIGHT(G41,3)),#REF!,5,FALSE),IF(LEFT(G41,3)="SCI",VLOOKUP(VALUE(RIGHT(G41,3)),#REF!,5,FALSE),IF(LEFT(G41,3)="SCE",VLOOKUP(VALUE(RIGHT(G41,3)),#REF!,5,FALSE),IF(LEFT(G41,3)="EST",VLOOKUP(VALUE(RIGHT(G41,3)),#REF!,5,FALSE),IF(LEFT(G41,3)="HID",VLOOKUP(VALUE(RIGHT(G41,3)),#REF!,5,FALSE),IF(LEFT(G41,3)="INC",VLOOKUP(VALUE(RIGHT(G41,3)),#REF!,5,FALSE),IF(LEFT(G41,3)="ELE",VLOOKUP(VALUE(RIGHT(G41,3)),#REF!,5,FALSE),IF(LEFT(G41,3)="CAB",VLOOKUP(VALUE(RIGHT(G41,3)),'ADM-COMP'!B:J,5,FALSE),IF(LEFT(G41,3)="SEG",VLOOKUP(VALUE(RIGHT(G41,3)),#REF!,5,FALSE),IF(LEFT(G41,3)="CLI",VLOOKUP(VALUE(RIGHT(G41,3)),#REF!,5,FALSE),IF(LEFT(G41,4)="IMPL",VLOOKUP(VALUE(RIGHT(G41,3)),#REF!,5,FALSE),IF(LEFT(G41,4)="SPDA",VLOOKUP(VALUE(RIGHT(G41,3)),'SPDA-COMP'!B:J,5,FALSE),IF(LEFT(G41,4)="SDAI",VLOOKUP(VALUE(RIGHT(G41,3)),#REF!,5,FALSE),IF(LEFT(G41,5)="IMPER",VLOOKUP(VALUE(RIGHT(G41,3)),#REF!,5,FALSE),IF(LEFT(G41,5)="LABOR",VLOOKUP(VALUE(RIGHT(G41,6)),#REF!,6,FALSE))))))))))))))))</f>
        <v>#REF!</v>
      </c>
      <c r="D41" s="74" t="e">
        <f>ROUND(VLOOKUP(A41,#REF!,8,FALSE),2)</f>
        <v>#REF!</v>
      </c>
      <c r="E41" s="74" t="e">
        <f>IF(LEFT(G41,3)="ARQ",VLOOKUP(VALUE(RIGHT(G41,3)),#REF!,9,FALSE),IF(LEFT(G41,3)="SCI",VLOOKUP(VALUE(RIGHT(G41,3)),#REF!,9,FALSE),IF(LEFT(G41,3)="SCE",VLOOKUP(VALUE(RIGHT(G41,3)),#REF!,9,FALSE),IF(LEFT(G41,3)="EST",VLOOKUP(VALUE(RIGHT(G41,3)),#REF!,9,FALSE),IF(LEFT(G41,3)="HID",VLOOKUP(VALUE(RIGHT(G41,3)),#REF!,9,FALSE),IF(LEFT(G41,3)="INC",VLOOKUP(VALUE(RIGHT(G41,3)),#REF!,9,FALSE),IF(LEFT(G41,3)="ELE",VLOOKUP(VALUE(RIGHT(G41,3)),#REF!,9,FALSE),IF(LEFT(G41,3)="CAB",VLOOKUP(VALUE(RIGHT(G41,3)),'ADM-COMP'!B:J,9,FALSE),IF(LEFT(G41,3)="SEG",VLOOKUP(VALUE(RIGHT(G41,3)),#REF!,9,FALSE),IF(LEFT(G41,3)="CLI",VLOOKUP(VALUE(RIGHT(G41,3)),#REF!,9,FALSE),IF(LEFT(G41,4)="IMPL",VLOOKUP(VALUE(RIGHT(G41,3)),#REF!,9,FALSE),IF(LEFT(G41,4)="SPDA",VLOOKUP(VALUE(RIGHT(G41,3)),'SPDA-COMP'!B:J,9,FALSE),IF(LEFT(G41,4)="SDAI",VLOOKUP(VALUE(RIGHT(G41,3)),#REF!,9,FALSE),IF(LEFT(G41,5)="IMPER",VLOOKUP(VALUE(RIGHT(G41,3)),#REF!,9,FALSE),IF(LEFT(G41,5)="LABOR",VLOOKUP(VALUE(RIGHT(G41,6)),#REF!,4,FALSE))))))))))))))))</f>
        <v>#REF!</v>
      </c>
      <c r="F41" s="31" t="e">
        <f t="shared" si="0"/>
        <v>#REF!</v>
      </c>
      <c r="G41" s="152" t="s">
        <v>441</v>
      </c>
      <c r="H41" s="51"/>
    </row>
    <row r="42" spans="1:9" s="80" customFormat="1">
      <c r="A42" s="100" t="s">
        <v>669</v>
      </c>
      <c r="B42" s="86" t="e">
        <f>IF(LEFT(G42,3)="ARQ",VLOOKUP(VALUE(RIGHT(G42,3)),#REF!,4,FALSE),IF(LEFT(G42,3)="SCI",VLOOKUP(VALUE(RIGHT(G42,3)),#REF!,4,FALSE),IF(LEFT(G42,3)="SCE",VLOOKUP(VALUE(RIGHT(G42,3)),#REF!,4,FALSE),IF(LEFT(G42,3)="EST",VLOOKUP(VALUE(RIGHT(G42,3)),#REF!,4,FALSE),IF(LEFT(G42,3)="HID",VLOOKUP(VALUE(RIGHT(G42,3)),#REF!,4,FALSE),IF(LEFT(G42,3)="INC",VLOOKUP(VALUE(RIGHT(G42,3)),#REF!,4,FALSE),IF(LEFT(G42,3)="ELE",VLOOKUP(VALUE(RIGHT(G42,3)),#REF!,4,FALSE),IF(LEFT(G42,3)="CAB",VLOOKUP(VALUE(RIGHT(G42,3)),'ADM-COMP'!B:J,4,FALSE),IF(LEFT(G42,3)="SEG",VLOOKUP(VALUE(RIGHT(G42,3)),#REF!,4,FALSE),IF(LEFT(G42,3)="CLI",VLOOKUP(VALUE(RIGHT(G42,3)),#REF!,4,FALSE),IF(LEFT(G42,4)="IMPL",VLOOKUP(VALUE(RIGHT(G42,3)),#REF!,4,FALSE),IF(LEFT(G42,4)="SPDA",VLOOKUP(VALUE(RIGHT(G42,3)),'SPDA-COMP'!B:J,4,FALSE),IF(LEFT(G42,4)="SDAI",VLOOKUP(VALUE(RIGHT(G42,3)),#REF!,4,FALSE),IF(LEFT(G42,5)="IMPER",VLOOKUP(VALUE(RIGHT(G42,3)),#REF!,4,FALSE),IF(LEFT(G42,5)="LABOR",VLOOKUP(VALUE(RIGHT(G42,6)),#REF!,5,FALSE))))))))))))))))</f>
        <v>#REF!</v>
      </c>
      <c r="C42" s="30" t="e">
        <f>IF(LEFT(G42,3)="ARQ",VLOOKUP(VALUE(RIGHT(G42,3)),#REF!,5,FALSE),IF(LEFT(G42,3)="SCI",VLOOKUP(VALUE(RIGHT(G42,3)),#REF!,5,FALSE),IF(LEFT(G42,3)="SCE",VLOOKUP(VALUE(RIGHT(G42,3)),#REF!,5,FALSE),IF(LEFT(G42,3)="EST",VLOOKUP(VALUE(RIGHT(G42,3)),#REF!,5,FALSE),IF(LEFT(G42,3)="HID",VLOOKUP(VALUE(RIGHT(G42,3)),#REF!,5,FALSE),IF(LEFT(G42,3)="INC",VLOOKUP(VALUE(RIGHT(G42,3)),#REF!,5,FALSE),IF(LEFT(G42,3)="ELE",VLOOKUP(VALUE(RIGHT(G42,3)),#REF!,5,FALSE),IF(LEFT(G42,3)="CAB",VLOOKUP(VALUE(RIGHT(G42,3)),'ADM-COMP'!B:J,5,FALSE),IF(LEFT(G42,3)="SEG",VLOOKUP(VALUE(RIGHT(G42,3)),#REF!,5,FALSE),IF(LEFT(G42,3)="CLI",VLOOKUP(VALUE(RIGHT(G42,3)),#REF!,5,FALSE),IF(LEFT(G42,4)="IMPL",VLOOKUP(VALUE(RIGHT(G42,3)),#REF!,5,FALSE),IF(LEFT(G42,4)="SPDA",VLOOKUP(VALUE(RIGHT(G42,3)),'SPDA-COMP'!B:J,5,FALSE),IF(LEFT(G42,4)="SDAI",VLOOKUP(VALUE(RIGHT(G42,3)),#REF!,5,FALSE),IF(LEFT(G42,5)="IMPER",VLOOKUP(VALUE(RIGHT(G42,3)),#REF!,5,FALSE),IF(LEFT(G42,5)="LABOR",VLOOKUP(VALUE(RIGHT(G42,6)),#REF!,6,FALSE))))))))))))))))</f>
        <v>#REF!</v>
      </c>
      <c r="D42" s="74" t="e">
        <f>ROUND(VLOOKUP(A42,#REF!,8,FALSE),2)</f>
        <v>#REF!</v>
      </c>
      <c r="E42" s="74" t="e">
        <f>IF(LEFT(G42,3)="ARQ",VLOOKUP(VALUE(RIGHT(G42,3)),#REF!,9,FALSE),IF(LEFT(G42,3)="SCI",VLOOKUP(VALUE(RIGHT(G42,3)),#REF!,9,FALSE),IF(LEFT(G42,3)="SCE",VLOOKUP(VALUE(RIGHT(G42,3)),#REF!,9,FALSE),IF(LEFT(G42,3)="EST",VLOOKUP(VALUE(RIGHT(G42,3)),#REF!,9,FALSE),IF(LEFT(G42,3)="HID",VLOOKUP(VALUE(RIGHT(G42,3)),#REF!,9,FALSE),IF(LEFT(G42,3)="INC",VLOOKUP(VALUE(RIGHT(G42,3)),#REF!,9,FALSE),IF(LEFT(G42,3)="ELE",VLOOKUP(VALUE(RIGHT(G42,3)),#REF!,9,FALSE),IF(LEFT(G42,3)="CAB",VLOOKUP(VALUE(RIGHT(G42,3)),'ADM-COMP'!B:J,9,FALSE),IF(LEFT(G42,3)="SEG",VLOOKUP(VALUE(RIGHT(G42,3)),#REF!,9,FALSE),IF(LEFT(G42,3)="CLI",VLOOKUP(VALUE(RIGHT(G42,3)),#REF!,9,FALSE),IF(LEFT(G42,4)="IMPL",VLOOKUP(VALUE(RIGHT(G42,3)),#REF!,9,FALSE),IF(LEFT(G42,4)="SPDA",VLOOKUP(VALUE(RIGHT(G42,3)),'SPDA-COMP'!B:J,9,FALSE),IF(LEFT(G42,4)="SDAI",VLOOKUP(VALUE(RIGHT(G42,3)),#REF!,9,FALSE),IF(LEFT(G42,5)="IMPER",VLOOKUP(VALUE(RIGHT(G42,3)),#REF!,9,FALSE),IF(LEFT(G42,5)="LABOR",VLOOKUP(VALUE(RIGHT(G42,6)),#REF!,4,FALSE))))))))))))))))</f>
        <v>#REF!</v>
      </c>
      <c r="F42" s="31" t="e">
        <f t="shared" si="0"/>
        <v>#REF!</v>
      </c>
      <c r="G42" s="152" t="s">
        <v>709</v>
      </c>
      <c r="H42" s="51"/>
    </row>
    <row r="43" spans="1:9" s="11" customFormat="1">
      <c r="A43" s="100" t="s">
        <v>670</v>
      </c>
      <c r="B43" s="86" t="e">
        <f>IF(LEFT(G43,3)="ARQ",VLOOKUP(VALUE(RIGHT(G43,3)),#REF!,4,FALSE),IF(LEFT(G43,3)="SCI",VLOOKUP(VALUE(RIGHT(G43,3)),#REF!,4,FALSE),IF(LEFT(G43,3)="SCE",VLOOKUP(VALUE(RIGHT(G43,3)),#REF!,4,FALSE),IF(LEFT(G43,3)="EST",VLOOKUP(VALUE(RIGHT(G43,3)),#REF!,4,FALSE),IF(LEFT(G43,3)="HID",VLOOKUP(VALUE(RIGHT(G43,3)),#REF!,4,FALSE),IF(LEFT(G43,3)="INC",VLOOKUP(VALUE(RIGHT(G43,3)),#REF!,4,FALSE),IF(LEFT(G43,3)="ELE",VLOOKUP(VALUE(RIGHT(G43,3)),#REF!,4,FALSE),IF(LEFT(G43,3)="CAB",VLOOKUP(VALUE(RIGHT(G43,3)),'ADM-COMP'!B:J,4,FALSE),IF(LEFT(G43,3)="SEG",VLOOKUP(VALUE(RIGHT(G43,3)),#REF!,4,FALSE),IF(LEFT(G43,3)="CLI",VLOOKUP(VALUE(RIGHT(G43,3)),#REF!,4,FALSE),IF(LEFT(G43,4)="IMPL",VLOOKUP(VALUE(RIGHT(G43,3)),#REF!,4,FALSE),IF(LEFT(G43,4)="SPDA",VLOOKUP(VALUE(RIGHT(G43,3)),'SPDA-COMP'!B:J,4,FALSE),IF(LEFT(G43,4)="SDAI",VLOOKUP(VALUE(RIGHT(G43,3)),#REF!,4,FALSE),IF(LEFT(G43,5)="IMPER",VLOOKUP(VALUE(RIGHT(G43,3)),#REF!,4,FALSE),IF(LEFT(G43,5)="LABOR",VLOOKUP(VALUE(RIGHT(G43,6)),#REF!,5,FALSE))))))))))))))))</f>
        <v>#REF!</v>
      </c>
      <c r="C43" s="30" t="e">
        <f>IF(LEFT(G43,3)="ARQ",VLOOKUP(VALUE(RIGHT(G43,3)),#REF!,5,FALSE),IF(LEFT(G43,3)="SCI",VLOOKUP(VALUE(RIGHT(G43,3)),#REF!,5,FALSE),IF(LEFT(G43,3)="SCE",VLOOKUP(VALUE(RIGHT(G43,3)),#REF!,5,FALSE),IF(LEFT(G43,3)="EST",VLOOKUP(VALUE(RIGHT(G43,3)),#REF!,5,FALSE),IF(LEFT(G43,3)="HID",VLOOKUP(VALUE(RIGHT(G43,3)),#REF!,5,FALSE),IF(LEFT(G43,3)="INC",VLOOKUP(VALUE(RIGHT(G43,3)),#REF!,5,FALSE),IF(LEFT(G43,3)="ELE",VLOOKUP(VALUE(RIGHT(G43,3)),#REF!,5,FALSE),IF(LEFT(G43,3)="CAB",VLOOKUP(VALUE(RIGHT(G43,3)),'ADM-COMP'!B:J,5,FALSE),IF(LEFT(G43,3)="SEG",VLOOKUP(VALUE(RIGHT(G43,3)),#REF!,5,FALSE),IF(LEFT(G43,3)="CLI",VLOOKUP(VALUE(RIGHT(G43,3)),#REF!,5,FALSE),IF(LEFT(G43,4)="IMPL",VLOOKUP(VALUE(RIGHT(G43,3)),#REF!,5,FALSE),IF(LEFT(G43,4)="SPDA",VLOOKUP(VALUE(RIGHT(G43,3)),'SPDA-COMP'!B:J,5,FALSE),IF(LEFT(G43,4)="SDAI",VLOOKUP(VALUE(RIGHT(G43,3)),#REF!,5,FALSE),IF(LEFT(G43,5)="IMPER",VLOOKUP(VALUE(RIGHT(G43,3)),#REF!,5,FALSE),IF(LEFT(G43,5)="LABOR",VLOOKUP(VALUE(RIGHT(G43,6)),#REF!,6,FALSE))))))))))))))))</f>
        <v>#REF!</v>
      </c>
      <c r="D43" s="74" t="e">
        <f>ROUND(VLOOKUP(A43,#REF!,8,FALSE),2)</f>
        <v>#REF!</v>
      </c>
      <c r="E43" s="74" t="e">
        <f>IF(LEFT(G43,3)="ARQ",VLOOKUP(VALUE(RIGHT(G43,3)),#REF!,9,FALSE),IF(LEFT(G43,3)="SCI",VLOOKUP(VALUE(RIGHT(G43,3)),#REF!,9,FALSE),IF(LEFT(G43,3)="SCE",VLOOKUP(VALUE(RIGHT(G43,3)),#REF!,9,FALSE),IF(LEFT(G43,3)="EST",VLOOKUP(VALUE(RIGHT(G43,3)),#REF!,9,FALSE),IF(LEFT(G43,3)="HID",VLOOKUP(VALUE(RIGHT(G43,3)),#REF!,9,FALSE),IF(LEFT(G43,3)="INC",VLOOKUP(VALUE(RIGHT(G43,3)),#REF!,9,FALSE),IF(LEFT(G43,3)="ELE",VLOOKUP(VALUE(RIGHT(G43,3)),#REF!,9,FALSE),IF(LEFT(G43,3)="CAB",VLOOKUP(VALUE(RIGHT(G43,3)),'ADM-COMP'!B:J,9,FALSE),IF(LEFT(G43,3)="SEG",VLOOKUP(VALUE(RIGHT(G43,3)),#REF!,9,FALSE),IF(LEFT(G43,3)="CLI",VLOOKUP(VALUE(RIGHT(G43,3)),#REF!,9,FALSE),IF(LEFT(G43,4)="IMPL",VLOOKUP(VALUE(RIGHT(G43,3)),#REF!,9,FALSE),IF(LEFT(G43,4)="SPDA",VLOOKUP(VALUE(RIGHT(G43,3)),'SPDA-COMP'!B:J,9,FALSE),IF(LEFT(G43,4)="SDAI",VLOOKUP(VALUE(RIGHT(G43,3)),#REF!,9,FALSE),IF(LEFT(G43,5)="IMPER",VLOOKUP(VALUE(RIGHT(G43,3)),#REF!,9,FALSE),IF(LEFT(G43,5)="LABOR",VLOOKUP(VALUE(RIGHT(G43,6)),#REF!,4,FALSE))))))))))))))))</f>
        <v>#REF!</v>
      </c>
      <c r="F43" s="31" t="e">
        <f t="shared" si="0"/>
        <v>#REF!</v>
      </c>
      <c r="G43" s="152" t="s">
        <v>710</v>
      </c>
      <c r="H43" s="51"/>
    </row>
    <row r="44" spans="1:9" s="11" customFormat="1" ht="63.75">
      <c r="A44" s="85" t="s">
        <v>865</v>
      </c>
      <c r="B44" s="29" t="e">
        <f>IF(LEFT(G44,3)="ARQ",VLOOKUP(VALUE(RIGHT(G44,3)),#REF!,4,FALSE),IF(LEFT(G44,3)="SCI",VLOOKUP(VALUE(RIGHT(G44,3)),#REF!,4,FALSE),IF(LEFT(G44,3)="SCE",VLOOKUP(VALUE(RIGHT(G44,3)),#REF!,4,FALSE),IF(LEFT(G44,3)="EST",VLOOKUP(VALUE(RIGHT(G44,3)),#REF!,4,FALSE),IF(LEFT(G44,3)="HID",VLOOKUP(VALUE(RIGHT(G44,3)),#REF!,4,FALSE),IF(LEFT(G44,3)="INC",VLOOKUP(VALUE(RIGHT(G44,3)),#REF!,4,FALSE),IF(LEFT(G44,3)="ELE",VLOOKUP(VALUE(RIGHT(G44,3)),#REF!,4,FALSE),IF(LEFT(G44,3)="CAB",VLOOKUP(VALUE(RIGHT(G44,3)),'ADM-COMP'!B:J,4,FALSE),IF(LEFT(G44,3)="SEG",VLOOKUP(VALUE(RIGHT(G44,3)),#REF!,4,FALSE),IF(LEFT(G44,3)="CLI",VLOOKUP(VALUE(RIGHT(G44,3)),#REF!,4,FALSE),IF(LEFT(G44,4)="IMPL",VLOOKUP(VALUE(RIGHT(G44,3)),#REF!,4,FALSE),IF(LEFT(G44,4)="SPDA",VLOOKUP(VALUE(RIGHT(G44,3)),'SPDA-COMP'!B:J,4,FALSE),IF(LEFT(G44,4)="SDAI",VLOOKUP(VALUE(RIGHT(G44,3)),#REF!,4,FALSE),IF(LEFT(G44,5)="IMPER",VLOOKUP(VALUE(RIGHT(G44,3)),#REF!,4,FALSE),IF(LEFT(G44,5)="LABOR",VLOOKUP(VALUE(RIGHT(G44,6)),#REF!,5,FALSE))))))))))))))))</f>
        <v>#REF!</v>
      </c>
      <c r="C44" s="30" t="e">
        <f>IF(LEFT(G44,3)="ARQ",VLOOKUP(VALUE(RIGHT(G44,3)),#REF!,5,FALSE),IF(LEFT(G44,3)="SCI",VLOOKUP(VALUE(RIGHT(G44,3)),#REF!,5,FALSE),IF(LEFT(G44,3)="SCE",VLOOKUP(VALUE(RIGHT(G44,3)),#REF!,5,FALSE),IF(LEFT(G44,3)="EST",VLOOKUP(VALUE(RIGHT(G44,3)),#REF!,5,FALSE),IF(LEFT(G44,3)="HID",VLOOKUP(VALUE(RIGHT(G44,3)),#REF!,5,FALSE),IF(LEFT(G44,3)="INC",VLOOKUP(VALUE(RIGHT(G44,3)),#REF!,5,FALSE),IF(LEFT(G44,3)="ELE",VLOOKUP(VALUE(RIGHT(G44,3)),#REF!,5,FALSE),IF(LEFT(G44,3)="CAB",VLOOKUP(VALUE(RIGHT(G44,3)),'ADM-COMP'!B:J,5,FALSE),IF(LEFT(G44,3)="SEG",VLOOKUP(VALUE(RIGHT(G44,3)),#REF!,5,FALSE),IF(LEFT(G44,3)="CLI",VLOOKUP(VALUE(RIGHT(G44,3)),#REF!,5,FALSE),IF(LEFT(G44,4)="IMPL",VLOOKUP(VALUE(RIGHT(G44,3)),#REF!,5,FALSE),IF(LEFT(G44,4)="SPDA",VLOOKUP(VALUE(RIGHT(G44,3)),'SPDA-COMP'!B:J,5,FALSE),IF(LEFT(G44,4)="SDAI",VLOOKUP(VALUE(RIGHT(G44,3)),#REF!,5,FALSE),IF(LEFT(G44,5)="IMPER",VLOOKUP(VALUE(RIGHT(G44,3)),#REF!,5,FALSE),IF(LEFT(G44,5)="LABOR",VLOOKUP(VALUE(RIGHT(G44,6)),#REF!,6,FALSE))))))))))))))))</f>
        <v>#REF!</v>
      </c>
      <c r="D44" s="74" t="e">
        <f>ROUND(VLOOKUP(A44,#REF!,8,FALSE),2)</f>
        <v>#REF!</v>
      </c>
      <c r="E44" s="74" t="e">
        <f>IF(LEFT(G44,3)="ARQ",VLOOKUP(VALUE(RIGHT(G44,3)),#REF!,9,FALSE),IF(LEFT(G44,3)="SCI",VLOOKUP(VALUE(RIGHT(G44,3)),#REF!,9,FALSE),IF(LEFT(G44,3)="SCE",VLOOKUP(VALUE(RIGHT(G44,3)),#REF!,9,FALSE),IF(LEFT(G44,3)="EST",VLOOKUP(VALUE(RIGHT(G44,3)),#REF!,9,FALSE),IF(LEFT(G44,3)="HID",VLOOKUP(VALUE(RIGHT(G44,3)),#REF!,9,FALSE),IF(LEFT(G44,3)="INC",VLOOKUP(VALUE(RIGHT(G44,3)),#REF!,9,FALSE),IF(LEFT(G44,3)="ELE",VLOOKUP(VALUE(RIGHT(G44,3)),#REF!,9,FALSE),IF(LEFT(G44,3)="CAB",VLOOKUP(VALUE(RIGHT(G44,3)),'ADM-COMP'!B:J,9,FALSE),IF(LEFT(G44,3)="SEG",VLOOKUP(VALUE(RIGHT(G44,3)),#REF!,9,FALSE),IF(LEFT(G44,3)="CLI",VLOOKUP(VALUE(RIGHT(G44,3)),#REF!,9,FALSE),IF(LEFT(G44,4)="IMPL",VLOOKUP(VALUE(RIGHT(G44,3)),#REF!,9,FALSE),IF(LEFT(G44,4)="SPDA",VLOOKUP(VALUE(RIGHT(G44,3)),'SPDA-COMP'!B:J,9,FALSE),IF(LEFT(G44,4)="SDAI",VLOOKUP(VALUE(RIGHT(G44,3)),#REF!,9,FALSE),IF(LEFT(G44,5)="IMPER",VLOOKUP(VALUE(RIGHT(G44,3)),#REF!,9,FALSE),IF(LEFT(G44,5)="LABOR",VLOOKUP(VALUE(RIGHT(G44,6)),#REF!,4,FALSE))))))))))))))))</f>
        <v>#REF!</v>
      </c>
      <c r="F44" s="31" t="e">
        <f t="shared" si="0"/>
        <v>#REF!</v>
      </c>
      <c r="G44" s="84" t="s">
        <v>945</v>
      </c>
      <c r="H44" s="51"/>
      <c r="I44" s="11" t="e">
        <f>ROUND(E44/1.2764,2)</f>
        <v>#REF!</v>
      </c>
    </row>
    <row r="45" spans="1:9" s="11" customFormat="1">
      <c r="A45" s="100" t="s">
        <v>1316</v>
      </c>
      <c r="B45" s="29" t="e">
        <f>IF(LEFT(G45,3)="ARQ",VLOOKUP(VALUE(RIGHT(G45,3)),#REF!,4,FALSE),IF(LEFT(G45,3)="SCI",VLOOKUP(VALUE(RIGHT(G45,3)),#REF!,4,FALSE),IF(LEFT(G45,3)="SCE",VLOOKUP(VALUE(RIGHT(G45,3)),#REF!,4,FALSE),IF(LEFT(G45,3)="EST",VLOOKUP(VALUE(RIGHT(G45,3)),#REF!,4,FALSE),IF(LEFT(G45,3)="HID",VLOOKUP(VALUE(RIGHT(G45,3)),#REF!,4,FALSE),IF(LEFT(G45,3)="INC",VLOOKUP(VALUE(RIGHT(G45,3)),#REF!,4,FALSE),IF(LEFT(G45,3)="ELE",VLOOKUP(VALUE(RIGHT(G45,3)),#REF!,4,FALSE),IF(LEFT(G45,3)="CAB",VLOOKUP(VALUE(RIGHT(G45,3)),'ADM-COMP'!B:J,4,FALSE),IF(LEFT(G45,3)="SEG",VLOOKUP(VALUE(RIGHT(G45,3)),#REF!,4,FALSE),IF(LEFT(G45,3)="CLI",VLOOKUP(VALUE(RIGHT(G45,3)),#REF!,4,FALSE),IF(LEFT(G45,4)="IMPL",VLOOKUP(VALUE(RIGHT(G45,3)),#REF!,4,FALSE),IF(LEFT(G45,4)="SPDA",VLOOKUP(VALUE(RIGHT(G45,3)),'SPDA-COMP'!B:J,4,FALSE),IF(LEFT(G45,4)="SDAI",VLOOKUP(VALUE(RIGHT(G45,3)),#REF!,4,FALSE),IF(LEFT(G45,5)="IMPER",VLOOKUP(VALUE(RIGHT(G45,3)),#REF!,4,FALSE),IF(LEFT(G45,5)="LABOR",VLOOKUP(VALUE(RIGHT(G45,6)),#REF!,5,FALSE))))))))))))))))</f>
        <v>#REF!</v>
      </c>
      <c r="C45" s="30" t="e">
        <f>IF(LEFT(G45,3)="ARQ",VLOOKUP(VALUE(RIGHT(G45,3)),#REF!,5,FALSE),IF(LEFT(G45,3)="SCI",VLOOKUP(VALUE(RIGHT(G45,3)),#REF!,5,FALSE),IF(LEFT(G45,3)="SCE",VLOOKUP(VALUE(RIGHT(G45,3)),#REF!,5,FALSE),IF(LEFT(G45,3)="EST",VLOOKUP(VALUE(RIGHT(G45,3)),#REF!,5,FALSE),IF(LEFT(G45,3)="HID",VLOOKUP(VALUE(RIGHT(G45,3)),#REF!,5,FALSE),IF(LEFT(G45,3)="INC",VLOOKUP(VALUE(RIGHT(G45,3)),#REF!,5,FALSE),IF(LEFT(G45,3)="ELE",VLOOKUP(VALUE(RIGHT(G45,3)),#REF!,5,FALSE),IF(LEFT(G45,3)="CAB",VLOOKUP(VALUE(RIGHT(G45,3)),'ADM-COMP'!B:J,5,FALSE),IF(LEFT(G45,3)="SEG",VLOOKUP(VALUE(RIGHT(G45,3)),#REF!,5,FALSE),IF(LEFT(G45,3)="CLI",VLOOKUP(VALUE(RIGHT(G45,3)),#REF!,5,FALSE),IF(LEFT(G45,4)="IMPL",VLOOKUP(VALUE(RIGHT(G45,3)),#REF!,5,FALSE),IF(LEFT(G45,4)="SPDA",VLOOKUP(VALUE(RIGHT(G45,3)),'SPDA-COMP'!B:J,5,FALSE),IF(LEFT(G45,4)="SDAI",VLOOKUP(VALUE(RIGHT(G45,3)),#REF!,5,FALSE),IF(LEFT(G45,5)="IMPER",VLOOKUP(VALUE(RIGHT(G45,3)),#REF!,5,FALSE),IF(LEFT(G45,5)="LABOR",VLOOKUP(VALUE(RIGHT(G45,6)),#REF!,6,FALSE))))))))))))))))</f>
        <v>#REF!</v>
      </c>
      <c r="D45" s="74" t="e">
        <f>ROUND(VLOOKUP(A45,#REF!,8,FALSE),2)</f>
        <v>#REF!</v>
      </c>
      <c r="E45" s="74" t="e">
        <f>IF(LEFT(G45,3)="ARQ",VLOOKUP(VALUE(RIGHT(G45,3)),#REF!,9,FALSE),IF(LEFT(G45,3)="SCI",VLOOKUP(VALUE(RIGHT(G45,3)),#REF!,9,FALSE),IF(LEFT(G45,3)="SCE",VLOOKUP(VALUE(RIGHT(G45,3)),#REF!,9,FALSE),IF(LEFT(G45,3)="EST",VLOOKUP(VALUE(RIGHT(G45,3)),#REF!,9,FALSE),IF(LEFT(G45,3)="HID",VLOOKUP(VALUE(RIGHT(G45,3)),#REF!,9,FALSE),IF(LEFT(G45,3)="INC",VLOOKUP(VALUE(RIGHT(G45,3)),#REF!,9,FALSE),IF(LEFT(G45,3)="ELE",VLOOKUP(VALUE(RIGHT(G45,3)),#REF!,9,FALSE),IF(LEFT(G45,3)="CAB",VLOOKUP(VALUE(RIGHT(G45,3)),'ADM-COMP'!B:J,9,FALSE),IF(LEFT(G45,3)="SEG",VLOOKUP(VALUE(RIGHT(G45,3)),#REF!,9,FALSE),IF(LEFT(G45,3)="CLI",VLOOKUP(VALUE(RIGHT(G45,3)),#REF!,9,FALSE),IF(LEFT(G45,4)="IMPL",VLOOKUP(VALUE(RIGHT(G45,3)),#REF!,9,FALSE),IF(LEFT(G45,4)="SPDA",VLOOKUP(VALUE(RIGHT(G45,3)),'SPDA-COMP'!B:J,9,FALSE),IF(LEFT(G45,4)="SDAI",VLOOKUP(VALUE(RIGHT(G45,3)),#REF!,9,FALSE),IF(LEFT(G45,5)="IMPER",VLOOKUP(VALUE(RIGHT(G45,3)),#REF!,9,FALSE),IF(LEFT(G45,5)="LABOR",VLOOKUP(VALUE(RIGHT(G45,6)),#REF!,4,FALSE))))))))))))))))</f>
        <v>#REF!</v>
      </c>
      <c r="F45" s="31" t="e">
        <f t="shared" si="0"/>
        <v>#REF!</v>
      </c>
      <c r="G45" s="152" t="s">
        <v>1322</v>
      </c>
      <c r="H45" s="51"/>
    </row>
    <row r="46" spans="1:9" s="11" customFormat="1" ht="25.5">
      <c r="A46" s="100" t="s">
        <v>139</v>
      </c>
      <c r="B46" s="29" t="e">
        <f>IF(LEFT(G46,3)="ARQ",VLOOKUP(VALUE(RIGHT(G46,3)),#REF!,4,FALSE),IF(LEFT(G46,3)="SCI",VLOOKUP(VALUE(RIGHT(G46,3)),#REF!,4,FALSE),IF(LEFT(G46,3)="SCE",VLOOKUP(VALUE(RIGHT(G46,3)),#REF!,4,FALSE),IF(LEFT(G46,3)="EST",VLOOKUP(VALUE(RIGHT(G46,3)),#REF!,4,FALSE),IF(LEFT(G46,3)="HID",VLOOKUP(VALUE(RIGHT(G46,3)),#REF!,4,FALSE),IF(LEFT(G46,3)="INC",VLOOKUP(VALUE(RIGHT(G46,3)),#REF!,4,FALSE),IF(LEFT(G46,3)="ELE",VLOOKUP(VALUE(RIGHT(G46,3)),#REF!,4,FALSE),IF(LEFT(G46,3)="CAB",VLOOKUP(VALUE(RIGHT(G46,3)),'ADM-COMP'!B:J,4,FALSE),IF(LEFT(G46,3)="SEG",VLOOKUP(VALUE(RIGHT(G46,3)),#REF!,4,FALSE),IF(LEFT(G46,3)="CLI",VLOOKUP(VALUE(RIGHT(G46,3)),#REF!,4,FALSE),IF(LEFT(G46,4)="IMPL",VLOOKUP(VALUE(RIGHT(G46,3)),#REF!,4,FALSE),IF(LEFT(G46,4)="SPDA",VLOOKUP(VALUE(RIGHT(G46,3)),'SPDA-COMP'!B:J,4,FALSE),IF(LEFT(G46,4)="SDAI",VLOOKUP(VALUE(RIGHT(G46,3)),#REF!,4,FALSE),IF(LEFT(G46,5)="IMPER",VLOOKUP(VALUE(RIGHT(G46,3)),#REF!,4,FALSE),IF(LEFT(G46,5)="LABOR",VLOOKUP(VALUE(RIGHT(G46,6)),#REF!,5,FALSE))))))))))))))))</f>
        <v>#REF!</v>
      </c>
      <c r="C46" s="30" t="e">
        <f>IF(LEFT(G46,3)="ARQ",VLOOKUP(VALUE(RIGHT(G46,3)),#REF!,5,FALSE),IF(LEFT(G46,3)="SCI",VLOOKUP(VALUE(RIGHT(G46,3)),#REF!,5,FALSE),IF(LEFT(G46,3)="SCE",VLOOKUP(VALUE(RIGHT(G46,3)),#REF!,5,FALSE),IF(LEFT(G46,3)="EST",VLOOKUP(VALUE(RIGHT(G46,3)),#REF!,5,FALSE),IF(LEFT(G46,3)="HID",VLOOKUP(VALUE(RIGHT(G46,3)),#REF!,5,FALSE),IF(LEFT(G46,3)="INC",VLOOKUP(VALUE(RIGHT(G46,3)),#REF!,5,FALSE),IF(LEFT(G46,3)="ELE",VLOOKUP(VALUE(RIGHT(G46,3)),#REF!,5,FALSE),IF(LEFT(G46,3)="CAB",VLOOKUP(VALUE(RIGHT(G46,3)),'ADM-COMP'!B:J,5,FALSE),IF(LEFT(G46,3)="SEG",VLOOKUP(VALUE(RIGHT(G46,3)),#REF!,5,FALSE),IF(LEFT(G46,3)="CLI",VLOOKUP(VALUE(RIGHT(G46,3)),#REF!,5,FALSE),IF(LEFT(G46,4)="IMPL",VLOOKUP(VALUE(RIGHT(G46,3)),#REF!,5,FALSE),IF(LEFT(G46,4)="SPDA",VLOOKUP(VALUE(RIGHT(G46,3)),'SPDA-COMP'!B:J,5,FALSE),IF(LEFT(G46,4)="SDAI",VLOOKUP(VALUE(RIGHT(G46,3)),#REF!,5,FALSE),IF(LEFT(G46,5)="IMPER",VLOOKUP(VALUE(RIGHT(G46,3)),#REF!,5,FALSE),IF(LEFT(G46,5)="LABOR",VLOOKUP(VALUE(RIGHT(G46,6)),#REF!,6,FALSE))))))))))))))))</f>
        <v>#REF!</v>
      </c>
      <c r="D46" s="74" t="e">
        <f>ROUND(VLOOKUP(A46,#REF!,8,FALSE),2)</f>
        <v>#REF!</v>
      </c>
      <c r="E46" s="74" t="e">
        <f>IF(LEFT(G46,3)="ARQ",VLOOKUP(VALUE(RIGHT(G46,3)),#REF!,9,FALSE),IF(LEFT(G46,3)="SCI",VLOOKUP(VALUE(RIGHT(G46,3)),#REF!,9,FALSE),IF(LEFT(G46,3)="SCE",VLOOKUP(VALUE(RIGHT(G46,3)),#REF!,9,FALSE),IF(LEFT(G46,3)="EST",VLOOKUP(VALUE(RIGHT(G46,3)),#REF!,9,FALSE),IF(LEFT(G46,3)="HID",VLOOKUP(VALUE(RIGHT(G46,3)),#REF!,9,FALSE),IF(LEFT(G46,3)="INC",VLOOKUP(VALUE(RIGHT(G46,3)),#REF!,9,FALSE),IF(LEFT(G46,3)="ELE",VLOOKUP(VALUE(RIGHT(G46,3)),#REF!,9,FALSE),IF(LEFT(G46,3)="CAB",VLOOKUP(VALUE(RIGHT(G46,3)),'ADM-COMP'!B:J,9,FALSE),IF(LEFT(G46,3)="SEG",VLOOKUP(VALUE(RIGHT(G46,3)),#REF!,9,FALSE),IF(LEFT(G46,3)="CLI",VLOOKUP(VALUE(RIGHT(G46,3)),#REF!,9,FALSE),IF(LEFT(G46,4)="IMPL",VLOOKUP(VALUE(RIGHT(G46,3)),#REF!,9,FALSE),IF(LEFT(G46,4)="SPDA",VLOOKUP(VALUE(RIGHT(G46,3)),'SPDA-COMP'!B:J,9,FALSE),IF(LEFT(G46,4)="SDAI",VLOOKUP(VALUE(RIGHT(G46,3)),#REF!,9,FALSE),IF(LEFT(G46,5)="IMPER",VLOOKUP(VALUE(RIGHT(G46,3)),#REF!,9,FALSE),IF(LEFT(G46,5)="LABOR",VLOOKUP(VALUE(RIGHT(G46,6)),#REF!,4,FALSE))))))))))))))))</f>
        <v>#REF!</v>
      </c>
      <c r="F46" s="31" t="e">
        <f t="shared" si="0"/>
        <v>#REF!</v>
      </c>
      <c r="G46" s="152" t="s">
        <v>442</v>
      </c>
      <c r="H46" s="51"/>
    </row>
    <row r="47" spans="1:9" s="103" customFormat="1">
      <c r="A47" s="100" t="s">
        <v>693</v>
      </c>
      <c r="B47" s="86" t="e">
        <f>IF(LEFT(G47,3)="ARQ",VLOOKUP(VALUE(RIGHT(G47,3)),#REF!,4,FALSE),IF(LEFT(G47,3)="EQP",VLOOKUP(VALUE(RIGHT(G47,3)),#REF!,4,FALSE),IF(LEFT(G47,3)="SCE",VLOOKUP(VALUE(RIGHT(G47,3)),#REF!,4,FALSE),IF(LEFT(G47,3)="EST",VLOOKUP(VALUE(RIGHT(G47,3)),#REF!,4,FALSE),IF(LEFT(G47,3)="HID",VLOOKUP(VALUE(RIGHT(G47,3)),#REF!,4,FALSE),IF(LEFT(G47,3)="INC",VLOOKUP(VALUE(RIGHT(G47,3)),#REF!,4,FALSE),IF(LEFT(G47,3)="ELE",VLOOKUP(VALUE(RIGHT(G47,3)),#REF!,4,FALSE),IF(LEFT(G47,3)="CAB",VLOOKUP(VALUE(RIGHT(G47,3)),'ADM-COMP'!B:J,4,FALSE),IF(LEFT(G47,3)="SEG",VLOOKUP(VALUE(RIGHT(G47,3)),#REF!,4,FALSE),IF(LEFT(G47,3)="CLI",VLOOKUP(VALUE(RIGHT(G47,3)),#REF!,4,FALSE),IF(LEFT(G47,4)="IMPL",VLOOKUP(VALUE(RIGHT(G47,3)),#REF!,4,FALSE),IF(LEFT(G47,4)="SPDA",VLOOKUP(VALUE(RIGHT(G47,3)),'SPDA-COMP'!B:J,4,FALSE),IF(LEFT(G47,4)="SDAI",VLOOKUP(VALUE(RIGHT(G47,3)),#REF!,4,FALSE),IF(LEFT(G47,5)="IMPER",VLOOKUP(VALUE(RIGHT(G47,3)),#REF!,4,FALSE),IF(LEFT(G47,5)="LABOR",VLOOKUP(VALUE(RIGHT(G47,6)),#REF!,5,FALSE))))))))))))))))</f>
        <v>#REF!</v>
      </c>
      <c r="C47" s="30" t="e">
        <f>IF(LEFT(G47,3)="ARQ",VLOOKUP(VALUE(RIGHT(G47,3)),#REF!,5,FALSE),IF(LEFT(G47,3)="eqp",VLOOKUP(VALUE(RIGHT(G47,3)),#REF!,5,FALSE),IF(LEFT(G47,3)="SCE",VLOOKUP(VALUE(RIGHT(G47,3)),#REF!,5,FALSE),IF(LEFT(G47,3)="EST",VLOOKUP(VALUE(RIGHT(G47,3)),#REF!,5,FALSE),IF(LEFT(G47,3)="HID",VLOOKUP(VALUE(RIGHT(G47,3)),#REF!,5,FALSE),IF(LEFT(G47,3)="INC",VLOOKUP(VALUE(RIGHT(G47,3)),#REF!,5,FALSE),IF(LEFT(G47,3)="ELE",VLOOKUP(VALUE(RIGHT(G47,3)),#REF!,5,FALSE),IF(LEFT(G47,3)="CAB",VLOOKUP(VALUE(RIGHT(G47,3)),'ADM-COMP'!B:J,5,FALSE),IF(LEFT(G47,3)="SEG",VLOOKUP(VALUE(RIGHT(G47,3)),#REF!,5,FALSE),IF(LEFT(G47,3)="CLI",VLOOKUP(VALUE(RIGHT(G47,3)),#REF!,5,FALSE),IF(LEFT(G47,4)="IMPL",VLOOKUP(VALUE(RIGHT(G47,3)),#REF!,5,FALSE),IF(LEFT(G47,4)="SPDA",VLOOKUP(VALUE(RIGHT(G47,3)),'SPDA-COMP'!B:J,5,FALSE),IF(LEFT(G47,4)="SDAI",VLOOKUP(VALUE(RIGHT(G47,3)),#REF!,5,FALSE),IF(LEFT(G47,5)="IMPER",VLOOKUP(VALUE(RIGHT(G47,3)),#REF!,5,FALSE),IF(LEFT(G47,5)="LABOR",VLOOKUP(VALUE(RIGHT(G47,6)),#REF!,6,FALSE))))))))))))))))</f>
        <v>#REF!</v>
      </c>
      <c r="D47" s="74" t="e">
        <f>ROUND(VLOOKUP(A47,#REF!,8,FALSE),2)</f>
        <v>#REF!</v>
      </c>
      <c r="E47" s="74" t="e">
        <f>IF(LEFT(G47,3)="ARQ",VLOOKUP(VALUE(RIGHT(G47,3)),#REF!,9,FALSE),IF(LEFT(G47,3)="eqp",VLOOKUP(VALUE(RIGHT(G47,3)),#REF!,9,FALSE),IF(LEFT(G47,3)="SCE",VLOOKUP(VALUE(RIGHT(G47,3)),#REF!,9,FALSE),IF(LEFT(G47,3)="EST",VLOOKUP(VALUE(RIGHT(G47,3)),#REF!,9,FALSE),IF(LEFT(G47,3)="HID",VLOOKUP(VALUE(RIGHT(G47,3)),#REF!,9,FALSE),IF(LEFT(G47,3)="INC",VLOOKUP(VALUE(RIGHT(G47,3)),#REF!,9,FALSE),IF(LEFT(G47,3)="ELE",VLOOKUP(VALUE(RIGHT(G47,3)),#REF!,9,FALSE),IF(LEFT(G47,3)="CAB",VLOOKUP(VALUE(RIGHT(G47,3)),'ADM-COMP'!B:J,9,FALSE),IF(LEFT(G47,3)="SEG",VLOOKUP(VALUE(RIGHT(G47,3)),#REF!,9,FALSE),IF(LEFT(G47,3)="CLI",VLOOKUP(VALUE(RIGHT(G47,3)),#REF!,9,FALSE),IF(LEFT(G47,4)="IMPL",VLOOKUP(VALUE(RIGHT(G47,3)),#REF!,9,FALSE),IF(LEFT(G47,4)="SPDA",VLOOKUP(VALUE(RIGHT(G47,3)),'SPDA-COMP'!B:J,9,FALSE),IF(LEFT(G47,4)="SDAI",VLOOKUP(VALUE(RIGHT(G47,3)),#REF!,9,FALSE),IF(LEFT(G47,5)="IMPER",VLOOKUP(VALUE(RIGHT(G47,3)),#REF!,9,FALSE),IF(LEFT(G47,5)="LABOR",VLOOKUP(VALUE(RIGHT(G47,6)),#REF!,4,FALSE))))))))))))))))</f>
        <v>#REF!</v>
      </c>
      <c r="F47" s="31" t="e">
        <f t="shared" si="0"/>
        <v>#REF!</v>
      </c>
      <c r="G47" s="152" t="s">
        <v>733</v>
      </c>
      <c r="H47" s="102"/>
    </row>
    <row r="48" spans="1:9" s="103" customFormat="1" ht="38.25">
      <c r="A48" s="85" t="s">
        <v>1117</v>
      </c>
      <c r="B48" s="29" t="e">
        <f>IF(LEFT(G48,3)="ARQ",VLOOKUP(VALUE(RIGHT(G48,3)),#REF!,4,FALSE),IF(LEFT(G48,3)="SCI",VLOOKUP(VALUE(RIGHT(G48,3)),#REF!,4,FALSE),IF(LEFT(G48,3)="SCE",VLOOKUP(VALUE(RIGHT(G48,3)),#REF!,4,FALSE),IF(LEFT(G48,3)="EST",VLOOKUP(VALUE(RIGHT(G48,3)),#REF!,4,FALSE),IF(LEFT(G48,3)="HID",VLOOKUP(VALUE(RIGHT(G48,3)),#REF!,4,FALSE),IF(LEFT(G48,3)="INC",VLOOKUP(VALUE(RIGHT(G48,3)),#REF!,4,FALSE),IF(LEFT(G48,3)="ELE",VLOOKUP(VALUE(RIGHT(G48,3)),#REF!,4,FALSE),IF(LEFT(G48,3)="CAB",VLOOKUP(VALUE(RIGHT(G48,3)),'ADM-COMP'!B:J,4,FALSE),IF(LEFT(G48,3)="SEG",VLOOKUP(VALUE(RIGHT(G48,3)),#REF!,4,FALSE),IF(LEFT(G48,3)="CLI",VLOOKUP(VALUE(RIGHT(G48,3)),#REF!,4,FALSE),IF(LEFT(G48,4)="IMPL",VLOOKUP(VALUE(RIGHT(G48,3)),#REF!,4,FALSE),IF(LEFT(G48,4)="SPDA",VLOOKUP(VALUE(RIGHT(G48,3)),'SPDA-COMP'!B:J,4,FALSE),IF(LEFT(G48,4)="SDAI",VLOOKUP(VALUE(RIGHT(G48,3)),#REF!,4,FALSE),IF(LEFT(G48,5)="IMPER",VLOOKUP(VALUE(RIGHT(G48,3)),#REF!,4,FALSE),IF(LEFT(G48,5)="LABOR",VLOOKUP(VALUE(RIGHT(G48,6)),#REF!,5,FALSE))))))))))))))))</f>
        <v>#REF!</v>
      </c>
      <c r="C48" s="30" t="e">
        <f>IF(LEFT(G48,3)="ARQ",VLOOKUP(VALUE(RIGHT(G48,3)),#REF!,5,FALSE),IF(LEFT(G48,3)="SCI",VLOOKUP(VALUE(RIGHT(G48,3)),#REF!,5,FALSE),IF(LEFT(G48,3)="SCE",VLOOKUP(VALUE(RIGHT(G48,3)),#REF!,5,FALSE),IF(LEFT(G48,3)="EST",VLOOKUP(VALUE(RIGHT(G48,3)),#REF!,5,FALSE),IF(LEFT(G48,3)="HID",VLOOKUP(VALUE(RIGHT(G48,3)),#REF!,5,FALSE),IF(LEFT(G48,3)="INC",VLOOKUP(VALUE(RIGHT(G48,3)),#REF!,5,FALSE),IF(LEFT(G48,3)="ELE",VLOOKUP(VALUE(RIGHT(G48,3)),#REF!,5,FALSE),IF(LEFT(G48,3)="CAB",VLOOKUP(VALUE(RIGHT(G48,3)),'ADM-COMP'!B:J,5,FALSE),IF(LEFT(G48,3)="SEG",VLOOKUP(VALUE(RIGHT(G48,3)),#REF!,5,FALSE),IF(LEFT(G48,3)="CLI",VLOOKUP(VALUE(RIGHT(G48,3)),#REF!,5,FALSE),IF(LEFT(G48,4)="IMPL",VLOOKUP(VALUE(RIGHT(G48,3)),#REF!,5,FALSE),IF(LEFT(G48,4)="SPDA",VLOOKUP(VALUE(RIGHT(G48,3)),'SPDA-COMP'!B:J,5,FALSE),IF(LEFT(G48,4)="SDAI",VLOOKUP(VALUE(RIGHT(G48,3)),#REF!,5,FALSE),IF(LEFT(G48,5)="IMPER",VLOOKUP(VALUE(RIGHT(G48,3)),#REF!,5,FALSE),IF(LEFT(G48,5)="LABOR",VLOOKUP(VALUE(RIGHT(G48,6)),#REF!,6,FALSE))))))))))))))))</f>
        <v>#REF!</v>
      </c>
      <c r="D48" s="74" t="e">
        <f>ROUND(VLOOKUP(A48,#REF!,8,FALSE),2)</f>
        <v>#REF!</v>
      </c>
      <c r="E48" s="74" t="e">
        <f>IF(LEFT(G48,3)="ARQ",VLOOKUP(VALUE(RIGHT(G48,3)),#REF!,9,FALSE),IF(LEFT(G48,3)="SCI",VLOOKUP(VALUE(RIGHT(G48,3)),#REF!,9,FALSE),IF(LEFT(G48,3)="SCE",VLOOKUP(VALUE(RIGHT(G48,3)),#REF!,9,FALSE),IF(LEFT(G48,3)="EST",VLOOKUP(VALUE(RIGHT(G48,3)),#REF!,9,FALSE),IF(LEFT(G48,3)="HID",VLOOKUP(VALUE(RIGHT(G48,3)),#REF!,9,FALSE),IF(LEFT(G48,3)="INC",VLOOKUP(VALUE(RIGHT(G48,3)),#REF!,9,FALSE),IF(LEFT(G48,3)="ELE",VLOOKUP(VALUE(RIGHT(G48,3)),#REF!,9,FALSE),IF(LEFT(G48,3)="CAB",VLOOKUP(VALUE(RIGHT(G48,3)),'ADM-COMP'!B:J,9,FALSE),IF(LEFT(G48,3)="SEG",VLOOKUP(VALUE(RIGHT(G48,3)),#REF!,9,FALSE),IF(LEFT(G48,3)="CLI",VLOOKUP(VALUE(RIGHT(G48,3)),#REF!,9,FALSE),IF(LEFT(G48,4)="IMPL",VLOOKUP(VALUE(RIGHT(G48,3)),#REF!,9,FALSE),IF(LEFT(G48,4)="SPDA",VLOOKUP(VALUE(RIGHT(G48,3)),'SPDA-COMP'!B:J,9,FALSE),IF(LEFT(G48,4)="SDAI",VLOOKUP(VALUE(RIGHT(G48,3)),#REF!,9,FALSE),IF(LEFT(G48,5)="IMPER",VLOOKUP(VALUE(RIGHT(G48,3)),#REF!,9,FALSE),IF(LEFT(G48,5)="LABOR",VLOOKUP(VALUE(RIGHT(G48,6)),#REF!,4,FALSE))))))))))))))))</f>
        <v>#REF!</v>
      </c>
      <c r="F48" s="31" t="e">
        <f t="shared" si="0"/>
        <v>#REF!</v>
      </c>
      <c r="G48" s="84" t="s">
        <v>1003</v>
      </c>
      <c r="H48" s="102"/>
    </row>
    <row r="49" spans="1:8" s="103" customFormat="1" ht="25.5">
      <c r="A49" s="37" t="s">
        <v>1269</v>
      </c>
      <c r="B49" s="29" t="e">
        <f>IF(LEFT(G49,3)="ARQ",VLOOKUP(VALUE(RIGHT(G49,3)),#REF!,4,FALSE),IF(LEFT(G49,3)="SCI",VLOOKUP(VALUE(RIGHT(G49,3)),#REF!,4,FALSE),IF(LEFT(G49,3)="SCE",VLOOKUP(VALUE(RIGHT(G49,3)),#REF!,4,FALSE),IF(LEFT(G49,3)="EST",VLOOKUP(VALUE(RIGHT(G49,3)),#REF!,4,FALSE),IF(LEFT(G49,3)="HID",VLOOKUP(VALUE(RIGHT(G49,3)),#REF!,4,FALSE),IF(LEFT(G49,3)="INC",VLOOKUP(VALUE(RIGHT(G49,3)),#REF!,4,FALSE),IF(LEFT(G49,3)="ELE",VLOOKUP(VALUE(RIGHT(G49,3)),#REF!,4,FALSE),IF(LEFT(G49,3)="CAB",VLOOKUP(VALUE(RIGHT(G49,3)),'ADM-COMP'!B:J,4,FALSE),IF(LEFT(G49,3)="SEG",VLOOKUP(VALUE(RIGHT(G49,3)),#REF!,4,FALSE),IF(LEFT(G49,3)="CLI",VLOOKUP(VALUE(RIGHT(G49,3)),#REF!,4,FALSE),IF(LEFT(G49,4)="IMPL",VLOOKUP(VALUE(RIGHT(G49,3)),#REF!,4,FALSE),IF(LEFT(G49,4)="SPDA",VLOOKUP(VALUE(RIGHT(G49,3)),'SPDA-COMP'!B:J,4,FALSE),IF(LEFT(G49,4)="SDAI",VLOOKUP(VALUE(RIGHT(G49,3)),#REF!,4,FALSE),IF(LEFT(G49,5)="IMPER",VLOOKUP(VALUE(RIGHT(G49,3)),#REF!,4,FALSE),IF(LEFT(G49,5)="LABOR",VLOOKUP(VALUE(RIGHT(G49,6)),#REF!,5,FALSE))))))))))))))))</f>
        <v>#REF!</v>
      </c>
      <c r="C49" s="30" t="e">
        <f>IF(LEFT(G49,3)="ARQ",VLOOKUP(VALUE(RIGHT(G49,3)),#REF!,5,FALSE),IF(LEFT(G49,3)="INS",VLOOKUP(VALUE(RIGHT(G49,3)),#REF!,5,FALSE),IF(LEFT(G49,3)="SCE",VLOOKUP(VALUE(RIGHT(G49,3)),#REF!,5,FALSE),IF(LEFT(G49,3)="EST",VLOOKUP(VALUE(RIGHT(G49,3)),#REF!,5,FALSE),IF(LEFT(G49,3)="HID",VLOOKUP(VALUE(RIGHT(G49,3)),#REF!,5,FALSE),IF(LEFT(G49,3)="INC",VLOOKUP(VALUE(RIGHT(G49,3)),#REF!,5,FALSE),IF(LEFT(G49,3)="ELE",VLOOKUP(VALUE(RIGHT(G49,3)),#REF!,5,FALSE),IF(LEFT(G49,3)="CAB",VLOOKUP(VALUE(RIGHT(G49,3)),'ADM-COMP'!B:J,5,FALSE),IF(LEFT(G49,3)="SEG",VLOOKUP(VALUE(RIGHT(G49,3)),#REF!,5,FALSE),IF(LEFT(G49,3)="CLI",VLOOKUP(VALUE(RIGHT(G49,3)),#REF!,5,FALSE),IF(LEFT(G49,4)="IMPL",VLOOKUP(VALUE(RIGHT(G49,3)),#REF!,5,FALSE),IF(LEFT(G49,4)="SPDA",VLOOKUP(VALUE(RIGHT(G49,3)),'SPDA-COMP'!B:J,5,FALSE),IF(LEFT(G49,4)="SDAI",VLOOKUP(VALUE(RIGHT(G49,3)),#REF!,5,FALSE),IF(LEFT(G49,5)="IMPER",VLOOKUP(VALUE(RIGHT(G49,3)),#REF!,5,FALSE),IF(LEFT(G49,5)="LABOR",VLOOKUP(VALUE(RIGHT(G49,6)),#REF!,6,FALSE))))))))))))))))</f>
        <v>#REF!</v>
      </c>
      <c r="D49" s="74" t="e">
        <f>ROUND(VLOOKUP(A49,#REF!,8,FALSE),2)</f>
        <v>#REF!</v>
      </c>
      <c r="E49" s="74" t="e">
        <f>IF(LEFT(G49,3)="ARQ",VLOOKUP(VALUE(RIGHT(G49,3)),#REF!,9,FALSE),IF(LEFT(G49,3)="INS",VLOOKUP(VALUE(RIGHT(G49,3)),#REF!,9,FALSE),IF(LEFT(G49,3)="SCE",VLOOKUP(VALUE(RIGHT(G49,3)),#REF!,9,FALSE),IF(LEFT(G49,3)="EST",VLOOKUP(VALUE(RIGHT(G49,3)),#REF!,9,FALSE),IF(LEFT(G49,3)="HID",VLOOKUP(VALUE(RIGHT(G49,3)),#REF!,9,FALSE),IF(LEFT(G49,3)="INC",VLOOKUP(VALUE(RIGHT(G49,3)),#REF!,9,FALSE),IF(LEFT(G49,3)="ELE",VLOOKUP(VALUE(RIGHT(G49,3)),#REF!,9,FALSE),IF(LEFT(G49,3)="CAB",VLOOKUP(VALUE(RIGHT(G49,3)),'ADM-COMP'!B:J,9,FALSE),IF(LEFT(G49,3)="SEG",VLOOKUP(VALUE(RIGHT(G49,3)),#REF!,9,FALSE),IF(LEFT(G49,3)="CLI",VLOOKUP(VALUE(RIGHT(G49,3)),#REF!,9,FALSE),IF(LEFT(G49,4)="IMPL",VLOOKUP(VALUE(RIGHT(G49,3)),#REF!,9,FALSE),IF(LEFT(G49,4)="SPDA",VLOOKUP(VALUE(RIGHT(G49,3)),'SPDA-COMP'!B:J,9,FALSE),IF(LEFT(G49,4)="SDAI",VLOOKUP(VALUE(RIGHT(G49,3)),#REF!,9,FALSE),IF(LEFT(G49,5)="IMPER",VLOOKUP(VALUE(RIGHT(G49,3)),#REF!,9,FALSE),IF(LEFT(G49,5)="LABOR",VLOOKUP(VALUE(RIGHT(G49,6)),#REF!,4,FALSE))))))))))))))))</f>
        <v>#REF!</v>
      </c>
      <c r="F49" s="31" t="e">
        <f t="shared" si="0"/>
        <v>#REF!</v>
      </c>
      <c r="G49" s="152" t="s">
        <v>1282</v>
      </c>
      <c r="H49" s="102"/>
    </row>
    <row r="50" spans="1:8" s="11" customFormat="1" ht="25.5">
      <c r="A50" s="37" t="s">
        <v>1271</v>
      </c>
      <c r="B50" s="29" t="e">
        <f>IF(LEFT(G50,3)="ARQ",VLOOKUP(VALUE(RIGHT(G50,3)),#REF!,4,FALSE),IF(LEFT(G50,3)="SCI",VLOOKUP(VALUE(RIGHT(G50,3)),#REF!,4,FALSE),IF(LEFT(G50,3)="SCE",VLOOKUP(VALUE(RIGHT(G50,3)),#REF!,4,FALSE),IF(LEFT(G50,3)="EST",VLOOKUP(VALUE(RIGHT(G50,3)),#REF!,4,FALSE),IF(LEFT(G50,3)="HID",VLOOKUP(VALUE(RIGHT(G50,3)),#REF!,4,FALSE),IF(LEFT(G50,3)="INC",VLOOKUP(VALUE(RIGHT(G50,3)),#REF!,4,FALSE),IF(LEFT(G50,3)="ELE",VLOOKUP(VALUE(RIGHT(G50,3)),#REF!,4,FALSE),IF(LEFT(G50,3)="CAB",VLOOKUP(VALUE(RIGHT(G50,3)),'ADM-COMP'!B:J,4,FALSE),IF(LEFT(G50,3)="SEG",VLOOKUP(VALUE(RIGHT(G50,3)),#REF!,4,FALSE),IF(LEFT(G50,3)="CLI",VLOOKUP(VALUE(RIGHT(G50,3)),#REF!,4,FALSE),IF(LEFT(G50,4)="IMPL",VLOOKUP(VALUE(RIGHT(G50,3)),#REF!,4,FALSE),IF(LEFT(G50,4)="SPDA",VLOOKUP(VALUE(RIGHT(G50,3)),'SPDA-COMP'!B:J,4,FALSE),IF(LEFT(G50,4)="SDAI",VLOOKUP(VALUE(RIGHT(G50,3)),#REF!,4,FALSE),IF(LEFT(G50,5)="IMPER",VLOOKUP(VALUE(RIGHT(G50,3)),#REF!,4,FALSE),IF(LEFT(G50,5)="LABOR",VLOOKUP(VALUE(RIGHT(G50,6)),#REF!,5,FALSE))))))))))))))))</f>
        <v>#REF!</v>
      </c>
      <c r="C50" s="30" t="e">
        <f>IF(LEFT(G50,3)="ARQ",VLOOKUP(VALUE(RIGHT(G50,3)),#REF!,5,FALSE),IF(LEFT(G50,3)="INS",VLOOKUP(VALUE(RIGHT(G50,3)),#REF!,5,FALSE),IF(LEFT(G50,3)="SCE",VLOOKUP(VALUE(RIGHT(G50,3)),#REF!,5,FALSE),IF(LEFT(G50,3)="EST",VLOOKUP(VALUE(RIGHT(G50,3)),#REF!,5,FALSE),IF(LEFT(G50,3)="HID",VLOOKUP(VALUE(RIGHT(G50,3)),#REF!,5,FALSE),IF(LEFT(G50,3)="INC",VLOOKUP(VALUE(RIGHT(G50,3)),#REF!,5,FALSE),IF(LEFT(G50,3)="ELE",VLOOKUP(VALUE(RIGHT(G50,3)),#REF!,5,FALSE),IF(LEFT(G50,3)="CAB",VLOOKUP(VALUE(RIGHT(G50,3)),'ADM-COMP'!B:J,5,FALSE),IF(LEFT(G50,3)="SEG",VLOOKUP(VALUE(RIGHT(G50,3)),#REF!,5,FALSE),IF(LEFT(G50,3)="CLI",VLOOKUP(VALUE(RIGHT(G50,3)),#REF!,5,FALSE),IF(LEFT(G50,4)="IMPL",VLOOKUP(VALUE(RIGHT(G50,3)),#REF!,5,FALSE),IF(LEFT(G50,4)="SPDA",VLOOKUP(VALUE(RIGHT(G50,3)),'SPDA-COMP'!B:J,5,FALSE),IF(LEFT(G50,4)="SDAI",VLOOKUP(VALUE(RIGHT(G50,3)),#REF!,5,FALSE),IF(LEFT(G50,5)="IMPER",VLOOKUP(VALUE(RIGHT(G50,3)),#REF!,5,FALSE),IF(LEFT(G50,5)="LABOR",VLOOKUP(VALUE(RIGHT(G50,6)),#REF!,6,FALSE))))))))))))))))</f>
        <v>#REF!</v>
      </c>
      <c r="D50" s="74" t="e">
        <f>ROUND(VLOOKUP(A50,#REF!,8,FALSE),2)</f>
        <v>#REF!</v>
      </c>
      <c r="E50" s="74" t="e">
        <f>IF(LEFT(G50,3)="ARQ",VLOOKUP(VALUE(RIGHT(G50,3)),#REF!,9,FALSE),IF(LEFT(G50,3)="INS",VLOOKUP(VALUE(RIGHT(G50,3)),#REF!,9,FALSE),IF(LEFT(G50,3)="SCE",VLOOKUP(VALUE(RIGHT(G50,3)),#REF!,9,FALSE),IF(LEFT(G50,3)="EST",VLOOKUP(VALUE(RIGHT(G50,3)),#REF!,9,FALSE),IF(LEFT(G50,3)="HID",VLOOKUP(VALUE(RIGHT(G50,3)),#REF!,9,FALSE),IF(LEFT(G50,3)="INC",VLOOKUP(VALUE(RIGHT(G50,3)),#REF!,9,FALSE),IF(LEFT(G50,3)="ELE",VLOOKUP(VALUE(RIGHT(G50,3)),#REF!,9,FALSE),IF(LEFT(G50,3)="CAB",VLOOKUP(VALUE(RIGHT(G50,3)),'ADM-COMP'!B:J,9,FALSE),IF(LEFT(G50,3)="SEG",VLOOKUP(VALUE(RIGHT(G50,3)),#REF!,9,FALSE),IF(LEFT(G50,3)="CLI",VLOOKUP(VALUE(RIGHT(G50,3)),#REF!,9,FALSE),IF(LEFT(G50,4)="IMPL",VLOOKUP(VALUE(RIGHT(G50,3)),#REF!,9,FALSE),IF(LEFT(G50,4)="SPDA",VLOOKUP(VALUE(RIGHT(G50,3)),'SPDA-COMP'!B:J,9,FALSE),IF(LEFT(G50,4)="SDAI",VLOOKUP(VALUE(RIGHT(G50,3)),#REF!,9,FALSE),IF(LEFT(G50,5)="IMPER",VLOOKUP(VALUE(RIGHT(G50,3)),#REF!,9,FALSE),IF(LEFT(G50,5)="LABOR",VLOOKUP(VALUE(RIGHT(G50,6)),#REF!,4,FALSE))))))))))))))))</f>
        <v>#REF!</v>
      </c>
      <c r="F50" s="31" t="e">
        <f t="shared" si="0"/>
        <v>#REF!</v>
      </c>
      <c r="G50" s="152" t="s">
        <v>1284</v>
      </c>
      <c r="H50" s="51"/>
    </row>
    <row r="51" spans="1:8" s="11" customFormat="1" ht="25.5">
      <c r="A51" s="37" t="s">
        <v>1301</v>
      </c>
      <c r="B51" s="29" t="e">
        <f>IF(LEFT(G51,3)="ARQ",VLOOKUP(VALUE(RIGHT(G51,3)),#REF!,4,FALSE),IF(LEFT(G51,3)="SCI",VLOOKUP(VALUE(RIGHT(G51,3)),#REF!,4,FALSE),IF(LEFT(G51,3)="SCE",VLOOKUP(VALUE(RIGHT(G51,3)),#REF!,4,FALSE),IF(LEFT(G51,3)="EST",VLOOKUP(VALUE(RIGHT(G51,3)),#REF!,4,FALSE),IF(LEFT(G51,3)="HID",VLOOKUP(VALUE(RIGHT(G51,3)),#REF!,4,FALSE),IF(LEFT(G51,3)="INC",VLOOKUP(VALUE(RIGHT(G51,3)),#REF!,4,FALSE),IF(LEFT(G51,3)="ELE",VLOOKUP(VALUE(RIGHT(G51,3)),#REF!,4,FALSE),IF(LEFT(G51,3)="CAB",VLOOKUP(VALUE(RIGHT(G51,3)),'ADM-COMP'!B:J,4,FALSE),IF(LEFT(G51,3)="SEG",VLOOKUP(VALUE(RIGHT(G51,3)),#REF!,4,FALSE),IF(LEFT(G51,3)="CLI",VLOOKUP(VALUE(RIGHT(G51,3)),#REF!,4,FALSE),IF(LEFT(G51,4)="IMPL",VLOOKUP(VALUE(RIGHT(G51,3)),#REF!,4,FALSE),IF(LEFT(G51,4)="SPDA",VLOOKUP(VALUE(RIGHT(G51,3)),'SPDA-COMP'!B:J,4,FALSE),IF(LEFT(G51,4)="SDAI",VLOOKUP(VALUE(RIGHT(G51,3)),#REF!,4,FALSE),IF(LEFT(G51,5)="IMPER",VLOOKUP(VALUE(RIGHT(G51,3)),#REF!,4,FALSE),IF(LEFT(G51,5)="LABOR",VLOOKUP(VALUE(RIGHT(G51,6)),#REF!,5,FALSE))))))))))))))))</f>
        <v>#REF!</v>
      </c>
      <c r="C51" s="30" t="e">
        <f>IF(LEFT(G51,3)="ARQ",VLOOKUP(VALUE(RIGHT(G51,3)),#REF!,5,FALSE),IF(LEFT(G51,3)="INS",VLOOKUP(VALUE(RIGHT(G51,3)),#REF!,5,FALSE),IF(LEFT(G51,3)="SCE",VLOOKUP(VALUE(RIGHT(G51,3)),#REF!,5,FALSE),IF(LEFT(G51,3)="EST",VLOOKUP(VALUE(RIGHT(G51,3)),#REF!,5,FALSE),IF(LEFT(G51,3)="HID",VLOOKUP(VALUE(RIGHT(G51,3)),#REF!,5,FALSE),IF(LEFT(G51,3)="INC",VLOOKUP(VALUE(RIGHT(G51,3)),#REF!,5,FALSE),IF(LEFT(G51,3)="ELE",VLOOKUP(VALUE(RIGHT(G51,3)),#REF!,5,FALSE),IF(LEFT(G51,3)="CAB",VLOOKUP(VALUE(RIGHT(G51,3)),'ADM-COMP'!B:J,5,FALSE),IF(LEFT(G51,3)="SEG",VLOOKUP(VALUE(RIGHT(G51,3)),#REF!,5,FALSE),IF(LEFT(G51,3)="CLI",VLOOKUP(VALUE(RIGHT(G51,3)),#REF!,5,FALSE),IF(LEFT(G51,4)="IMPL",VLOOKUP(VALUE(RIGHT(G51,3)),#REF!,5,FALSE),IF(LEFT(G51,4)="SPDA",VLOOKUP(VALUE(RIGHT(G51,3)),'SPDA-COMP'!B:J,5,FALSE),IF(LEFT(G51,4)="SDAI",VLOOKUP(VALUE(RIGHT(G51,3)),#REF!,5,FALSE),IF(LEFT(G51,5)="IMPER",VLOOKUP(VALUE(RIGHT(G51,3)),#REF!,5,FALSE),IF(LEFT(G51,5)="LABOR",VLOOKUP(VALUE(RIGHT(G51,6)),#REF!,6,FALSE))))))))))))))))</f>
        <v>#REF!</v>
      </c>
      <c r="D51" s="74" t="e">
        <f>ROUND(VLOOKUP(A51,#REF!,8,FALSE),2)</f>
        <v>#REF!</v>
      </c>
      <c r="E51" s="74" t="e">
        <f>IF(LEFT(G51,3)="ARQ",VLOOKUP(VALUE(RIGHT(G51,3)),#REF!,9,FALSE),IF(LEFT(G51,3)="INS",VLOOKUP(VALUE(RIGHT(G51,3)),#REF!,9,FALSE),IF(LEFT(G51,3)="SCE",VLOOKUP(VALUE(RIGHT(G51,3)),#REF!,9,FALSE),IF(LEFT(G51,3)="EST",VLOOKUP(VALUE(RIGHT(G51,3)),#REF!,9,FALSE),IF(LEFT(G51,3)="HID",VLOOKUP(VALUE(RIGHT(G51,3)),#REF!,9,FALSE),IF(LEFT(G51,3)="INC",VLOOKUP(VALUE(RIGHT(G51,3)),#REF!,9,FALSE),IF(LEFT(G51,3)="ELE",VLOOKUP(VALUE(RIGHT(G51,3)),#REF!,9,FALSE),IF(LEFT(G51,3)="CAB",VLOOKUP(VALUE(RIGHT(G51,3)),'ADM-COMP'!B:J,9,FALSE),IF(LEFT(G51,3)="SEG",VLOOKUP(VALUE(RIGHT(G51,3)),#REF!,9,FALSE),IF(LEFT(G51,3)="CLI",VLOOKUP(VALUE(RIGHT(G51,3)),#REF!,9,FALSE),IF(LEFT(G51,4)="IMPL",VLOOKUP(VALUE(RIGHT(G51,3)),#REF!,9,FALSE),IF(LEFT(G51,4)="SPDA",VLOOKUP(VALUE(RIGHT(G51,3)),'SPDA-COMP'!B:J,9,FALSE),IF(LEFT(G51,4)="SDAI",VLOOKUP(VALUE(RIGHT(G51,3)),#REF!,9,FALSE),IF(LEFT(G51,5)="IMPER",VLOOKUP(VALUE(RIGHT(G51,3)),#REF!,9,FALSE),IF(LEFT(G51,5)="LABOR",VLOOKUP(VALUE(RIGHT(G51,6)),#REF!,4,FALSE))))))))))))))))</f>
        <v>#REF!</v>
      </c>
      <c r="F51" s="31" t="e">
        <f t="shared" si="0"/>
        <v>#REF!</v>
      </c>
      <c r="G51" s="152" t="s">
        <v>779</v>
      </c>
      <c r="H51" s="51"/>
    </row>
    <row r="52" spans="1:8" s="11" customFormat="1">
      <c r="A52" s="100" t="s">
        <v>1131</v>
      </c>
      <c r="B52" s="29" t="e">
        <f>IF(LEFT(G52,3)="ARQ",VLOOKUP(VALUE(RIGHT(G52,3)),#REF!,4,FALSE),IF(LEFT(G52,3)="SCI",VLOOKUP(VALUE(RIGHT(G52,3)),#REF!,4,FALSE),IF(LEFT(G52,3)="SCE",VLOOKUP(VALUE(RIGHT(G52,3)),#REF!,4,FALSE),IF(LEFT(G52,3)="EST",VLOOKUP(VALUE(RIGHT(G52,3)),#REF!,4,FALSE),IF(LEFT(G52,3)="HID",VLOOKUP(VALUE(RIGHT(G52,3)),#REF!,4,FALSE),IF(LEFT(G52,3)="INC",VLOOKUP(VALUE(RIGHT(G52,3)),#REF!,4,FALSE),IF(LEFT(G52,3)="ELE",VLOOKUP(VALUE(RIGHT(G52,3)),#REF!,4,FALSE),IF(LEFT(G52,3)="CAB",VLOOKUP(VALUE(RIGHT(G52,3)),'ADM-COMP'!B:J,4,FALSE),IF(LEFT(G52,3)="SEG",VLOOKUP(VALUE(RIGHT(G52,3)),#REF!,4,FALSE),IF(LEFT(G52,3)="CLI",VLOOKUP(VALUE(RIGHT(G52,3)),#REF!,4,FALSE),IF(LEFT(G52,4)="IMPL",VLOOKUP(VALUE(RIGHT(G52,3)),#REF!,4,FALSE),IF(LEFT(G52,4)="SPDA",VLOOKUP(VALUE(RIGHT(G52,3)),'SPDA-COMP'!B:J,4,FALSE),IF(LEFT(G52,4)="SDAI",VLOOKUP(VALUE(RIGHT(G52,3)),#REF!,4,FALSE),IF(LEFT(G52,5)="IMPER",VLOOKUP(VALUE(RIGHT(G52,3)),#REF!,4,FALSE),IF(LEFT(G52,5)="LABOR",VLOOKUP(VALUE(RIGHT(G52,6)),#REF!,5,FALSE))))))))))))))))</f>
        <v>#REF!</v>
      </c>
      <c r="C52" s="30" t="e">
        <f>IF(LEFT(G52,3)="ARQ",VLOOKUP(VALUE(RIGHT(G52,3)),#REF!,5,FALSE),IF(LEFT(G52,3)="SCI",VLOOKUP(VALUE(RIGHT(G52,3)),#REF!,5,FALSE),IF(LEFT(G52,3)="SCE",VLOOKUP(VALUE(RIGHT(G52,3)),#REF!,5,FALSE),IF(LEFT(G52,3)="EST",VLOOKUP(VALUE(RIGHT(G52,3)),#REF!,5,FALSE),IF(LEFT(G52,3)="HID",VLOOKUP(VALUE(RIGHT(G52,3)),#REF!,5,FALSE),IF(LEFT(G52,3)="INC",VLOOKUP(VALUE(RIGHT(G52,3)),#REF!,5,FALSE),IF(LEFT(G52,3)="ELE",VLOOKUP(VALUE(RIGHT(G52,3)),#REF!,5,FALSE),IF(LEFT(G52,3)="CAB",VLOOKUP(VALUE(RIGHT(G52,3)),'ADM-COMP'!B:J,5,FALSE),IF(LEFT(G52,3)="SEG",VLOOKUP(VALUE(RIGHT(G52,3)),#REF!,5,FALSE),IF(LEFT(G52,3)="CLI",VLOOKUP(VALUE(RIGHT(G52,3)),#REF!,5,FALSE),IF(LEFT(G52,4)="IMPL",VLOOKUP(VALUE(RIGHT(G52,3)),#REF!,5,FALSE),IF(LEFT(G52,4)="SPDA",VLOOKUP(VALUE(RIGHT(G52,3)),'SPDA-COMP'!B:J,5,FALSE),IF(LEFT(G52,4)="SDAI",VLOOKUP(VALUE(RIGHT(G52,3)),#REF!,5,FALSE),IF(LEFT(G52,5)="IMPER",VLOOKUP(VALUE(RIGHT(G52,3)),#REF!,5,FALSE),IF(LEFT(G52,5)="LABOR",VLOOKUP(VALUE(RIGHT(G52,6)),#REF!,6,FALSE))))))))))))))))</f>
        <v>#REF!</v>
      </c>
      <c r="D52" s="74" t="e">
        <f>ROUND(VLOOKUP(A52,#REF!,8,FALSE),2)</f>
        <v>#REF!</v>
      </c>
      <c r="E52" s="74" t="e">
        <f>IF(LEFT(G52,3)="ARQ",VLOOKUP(VALUE(RIGHT(G52,3)),#REF!,9,FALSE),IF(LEFT(G52,3)="SCI",VLOOKUP(VALUE(RIGHT(G52,3)),#REF!,9,FALSE),IF(LEFT(G52,3)="SCE",VLOOKUP(VALUE(RIGHT(G52,3)),#REF!,9,FALSE),IF(LEFT(G52,3)="EST",VLOOKUP(VALUE(RIGHT(G52,3)),#REF!,9,FALSE),IF(LEFT(G52,3)="HID",VLOOKUP(VALUE(RIGHT(G52,3)),#REF!,9,FALSE),IF(LEFT(G52,3)="INC",VLOOKUP(VALUE(RIGHT(G52,3)),#REF!,9,FALSE),IF(LEFT(G52,3)="ELE",VLOOKUP(VALUE(RIGHT(G52,3)),#REF!,9,FALSE),IF(LEFT(G52,3)="CAB",VLOOKUP(VALUE(RIGHT(G52,3)),'ADM-COMP'!B:J,9,FALSE),IF(LEFT(G52,3)="SEG",VLOOKUP(VALUE(RIGHT(G52,3)),#REF!,9,FALSE),IF(LEFT(G52,3)="CLI",VLOOKUP(VALUE(RIGHT(G52,3)),#REF!,9,FALSE),IF(LEFT(G52,4)="IMPL",VLOOKUP(VALUE(RIGHT(G52,3)),#REF!,9,FALSE),IF(LEFT(G52,4)="SPDA",VLOOKUP(VALUE(RIGHT(G52,3)),'SPDA-COMP'!B:J,9,FALSE),IF(LEFT(G52,4)="SDAI",VLOOKUP(VALUE(RIGHT(G52,3)),#REF!,9,FALSE),IF(LEFT(G52,5)="IMPER",VLOOKUP(VALUE(RIGHT(G52,3)),#REF!,9,FALSE),IF(LEFT(G52,5)="LABOR",VLOOKUP(VALUE(RIGHT(G52,6)),#REF!,4,FALSE))))))))))))))))</f>
        <v>#REF!</v>
      </c>
      <c r="F52" s="31" t="e">
        <f t="shared" si="0"/>
        <v>#REF!</v>
      </c>
      <c r="G52" s="152" t="s">
        <v>438</v>
      </c>
      <c r="H52" s="51"/>
    </row>
    <row r="53" spans="1:8" s="11" customFormat="1">
      <c r="A53" s="100" t="s">
        <v>1133</v>
      </c>
      <c r="B53" s="29" t="e">
        <f>IF(LEFT(G53,3)="ARQ",VLOOKUP(VALUE(RIGHT(G53,3)),#REF!,4,FALSE),IF(LEFT(G53,3)="SCI",VLOOKUP(VALUE(RIGHT(G53,3)),#REF!,4,FALSE),IF(LEFT(G53,3)="SCE",VLOOKUP(VALUE(RIGHT(G53,3)),#REF!,4,FALSE),IF(LEFT(G53,3)="EST",VLOOKUP(VALUE(RIGHT(G53,3)),#REF!,4,FALSE),IF(LEFT(G53,3)="HID",VLOOKUP(VALUE(RIGHT(G53,3)),#REF!,4,FALSE),IF(LEFT(G53,3)="INC",VLOOKUP(VALUE(RIGHT(G53,3)),#REF!,4,FALSE),IF(LEFT(G53,3)="ELE",VLOOKUP(VALUE(RIGHT(G53,3)),#REF!,4,FALSE),IF(LEFT(G53,3)="CAB",VLOOKUP(VALUE(RIGHT(G53,3)),'ADM-COMP'!B:J,4,FALSE),IF(LEFT(G53,3)="SEG",VLOOKUP(VALUE(RIGHT(G53,3)),#REF!,4,FALSE),IF(LEFT(G53,3)="CLI",VLOOKUP(VALUE(RIGHT(G53,3)),#REF!,4,FALSE),IF(LEFT(G53,4)="IMPL",VLOOKUP(VALUE(RIGHT(G53,3)),#REF!,4,FALSE),IF(LEFT(G53,4)="SPDA",VLOOKUP(VALUE(RIGHT(G53,3)),'SPDA-COMP'!B:J,4,FALSE),IF(LEFT(G53,4)="SDAI",VLOOKUP(VALUE(RIGHT(G53,3)),#REF!,4,FALSE),IF(LEFT(G53,5)="IMPER",VLOOKUP(VALUE(RIGHT(G53,3)),#REF!,4,FALSE),IF(LEFT(G53,5)="LABOR",VLOOKUP(VALUE(RIGHT(G53,6)),#REF!,5,FALSE))))))))))))))))</f>
        <v>#REF!</v>
      </c>
      <c r="C53" s="30" t="e">
        <f>IF(LEFT(G53,3)="ARQ",VLOOKUP(VALUE(RIGHT(G53,3)),#REF!,5,FALSE),IF(LEFT(G53,3)="SCI",VLOOKUP(VALUE(RIGHT(G53,3)),#REF!,5,FALSE),IF(LEFT(G53,3)="SCE",VLOOKUP(VALUE(RIGHT(G53,3)),#REF!,5,FALSE),IF(LEFT(G53,3)="EST",VLOOKUP(VALUE(RIGHT(G53,3)),#REF!,5,FALSE),IF(LEFT(G53,3)="HID",VLOOKUP(VALUE(RIGHT(G53,3)),#REF!,5,FALSE),IF(LEFT(G53,3)="INC",VLOOKUP(VALUE(RIGHT(G53,3)),#REF!,5,FALSE),IF(LEFT(G53,3)="ELE",VLOOKUP(VALUE(RIGHT(G53,3)),#REF!,5,FALSE),IF(LEFT(G53,3)="CAB",VLOOKUP(VALUE(RIGHT(G53,3)),'ADM-COMP'!B:J,5,FALSE),IF(LEFT(G53,3)="SEG",VLOOKUP(VALUE(RIGHT(G53,3)),#REF!,5,FALSE),IF(LEFT(G53,3)="CLI",VLOOKUP(VALUE(RIGHT(G53,3)),#REF!,5,FALSE),IF(LEFT(G53,4)="IMPL",VLOOKUP(VALUE(RIGHT(G53,3)),#REF!,5,FALSE),IF(LEFT(G53,4)="SPDA",VLOOKUP(VALUE(RIGHT(G53,3)),'SPDA-COMP'!B:J,5,FALSE),IF(LEFT(G53,4)="SDAI",VLOOKUP(VALUE(RIGHT(G53,3)),#REF!,5,FALSE),IF(LEFT(G53,5)="IMPER",VLOOKUP(VALUE(RIGHT(G53,3)),#REF!,5,FALSE),IF(LEFT(G53,5)="LABOR",VLOOKUP(VALUE(RIGHT(G53,6)),#REF!,6,FALSE))))))))))))))))</f>
        <v>#REF!</v>
      </c>
      <c r="D53" s="74" t="e">
        <f>ROUND(VLOOKUP(A53,#REF!,8,FALSE),2)</f>
        <v>#REF!</v>
      </c>
      <c r="E53" s="74" t="e">
        <f>IF(LEFT(G53,3)="ARQ",VLOOKUP(VALUE(RIGHT(G53,3)),#REF!,9,FALSE),IF(LEFT(G53,3)="SCI",VLOOKUP(VALUE(RIGHT(G53,3)),#REF!,9,FALSE),IF(LEFT(G53,3)="SCE",VLOOKUP(VALUE(RIGHT(G53,3)),#REF!,9,FALSE),IF(LEFT(G53,3)="EST",VLOOKUP(VALUE(RIGHT(G53,3)),#REF!,9,FALSE),IF(LEFT(G53,3)="HID",VLOOKUP(VALUE(RIGHT(G53,3)),#REF!,9,FALSE),IF(LEFT(G53,3)="INC",VLOOKUP(VALUE(RIGHT(G53,3)),#REF!,9,FALSE),IF(LEFT(G53,3)="ELE",VLOOKUP(VALUE(RIGHT(G53,3)),#REF!,9,FALSE),IF(LEFT(G53,3)="CAB",VLOOKUP(VALUE(RIGHT(G53,3)),'ADM-COMP'!B:J,9,FALSE),IF(LEFT(G53,3)="SEG",VLOOKUP(VALUE(RIGHT(G53,3)),#REF!,9,FALSE),IF(LEFT(G53,3)="CLI",VLOOKUP(VALUE(RIGHT(G53,3)),#REF!,9,FALSE),IF(LEFT(G53,4)="IMPL",VLOOKUP(VALUE(RIGHT(G53,3)),#REF!,9,FALSE),IF(LEFT(G53,4)="SPDA",VLOOKUP(VALUE(RIGHT(G53,3)),'SPDA-COMP'!B:J,9,FALSE),IF(LEFT(G53,4)="SDAI",VLOOKUP(VALUE(RIGHT(G53,3)),#REF!,9,FALSE),IF(LEFT(G53,5)="IMPER",VLOOKUP(VALUE(RIGHT(G53,3)),#REF!,9,FALSE),IF(LEFT(G53,5)="LABOR",VLOOKUP(VALUE(RIGHT(G53,6)),#REF!,4,FALSE))))))))))))))))</f>
        <v>#REF!</v>
      </c>
      <c r="F53" s="31" t="e">
        <f t="shared" si="0"/>
        <v>#REF!</v>
      </c>
      <c r="G53" s="152" t="s">
        <v>440</v>
      </c>
      <c r="H53" s="51"/>
    </row>
    <row r="54" spans="1:8" s="11" customFormat="1">
      <c r="A54" s="37" t="s">
        <v>1339</v>
      </c>
      <c r="B54" s="29" t="e">
        <f>IF(LEFT(G54,3)="ARQ",VLOOKUP(VALUE(RIGHT(G54,3)),#REF!,4,FALSE),IF(LEFT(G54,3)="SCI",VLOOKUP(VALUE(RIGHT(G54,3)),#REF!,4,FALSE),IF(LEFT(G54,3)="TRP",VLOOKUP(VALUE(RIGHT(G54,3)),#REF!,4,FALSE),IF(LEFT(G54,3)="EST",VLOOKUP(VALUE(RIGHT(G54,3)),#REF!,4,FALSE),IF(LEFT(G54,3)="HID",VLOOKUP(VALUE(RIGHT(G54,3)),#REF!,4,FALSE),IF(LEFT(G54,3)="INC",VLOOKUP(VALUE(RIGHT(G54,3)),#REF!,4,FALSE),IF(LEFT(G54,3)="ELE",VLOOKUP(VALUE(RIGHT(G54,3)),#REF!,4,FALSE),IF(LEFT(G54,3)="CAB",VLOOKUP(VALUE(RIGHT(G54,3)),'ADM-COMP'!B:J,4,FALSE),IF(LEFT(G54,3)="SEG",VLOOKUP(VALUE(RIGHT(G54,3)),#REF!,4,FALSE),IF(LEFT(G54,3)="CLI",VLOOKUP(VALUE(RIGHT(G54,3)),#REF!,4,FALSE),IF(LEFT(G54,4)="IMPL",VLOOKUP(VALUE(RIGHT(G54,3)),#REF!,4,FALSE),IF(LEFT(G54,4)="SPDA",VLOOKUP(VALUE(RIGHT(G54,3)),'SPDA-COMP'!B:J,4,FALSE),IF(LEFT(G54,4)="SDAI",VLOOKUP(VALUE(RIGHT(G54,3)),#REF!,4,FALSE),IF(LEFT(G54,5)="IMPER",VLOOKUP(VALUE(RIGHT(G54,3)),#REF!,4,FALSE),IF(LEFT(G54,5)="LABOR",VLOOKUP(VALUE(RIGHT(G54,6)),#REF!,5,FALSE))))))))))))))))</f>
        <v>#REF!</v>
      </c>
      <c r="C54" s="30" t="e">
        <f>IF(LEFT(G54,3)="ARQ",VLOOKUP(VALUE(RIGHT(G54,3)),#REF!,5,FALSE),IF(LEFT(G54,3)="SCI",VLOOKUP(VALUE(RIGHT(G54,3)),#REF!,5,FALSE),IF(LEFT(G54,3)="SCE",VLOOKUP(VALUE(RIGHT(G54,3)),#REF!,5,FALSE),IF(LEFT(G54,3)="EST",VLOOKUP(VALUE(RIGHT(G54,3)),#REF!,5,FALSE),IF(LEFT(G54,3)="HID",VLOOKUP(VALUE(RIGHT(G54,3)),#REF!,5,FALSE),IF(LEFT(G54,3)="INC",VLOOKUP(VALUE(RIGHT(G54,3)),#REF!,5,FALSE),IF(LEFT(G54,3)="ELE",VLOOKUP(VALUE(RIGHT(G54,3)),#REF!,5,FALSE),IF(LEFT(G54,3)="CAB",VLOOKUP(VALUE(RIGHT(G54,3)),'ADM-COMP'!B:J,5,FALSE),IF(LEFT(G54,3)="SEG",VLOOKUP(VALUE(RIGHT(G54,3)),#REF!,5,FALSE),IF(LEFT(G54,3)="CLI",VLOOKUP(VALUE(RIGHT(G54,3)),#REF!,5,FALSE),IF(LEFT(G54,4)="IMPL",VLOOKUP(VALUE(RIGHT(G54,3)),#REF!,5,FALSE),IF(LEFT(G54,4)="SPDA",VLOOKUP(VALUE(RIGHT(G54,3)),'SPDA-COMP'!B:J,5,FALSE),IF(LEFT(G54,4)="SDAI",VLOOKUP(VALUE(RIGHT(G54,3)),#REF!,5,FALSE),IF(LEFT(G54,5)="IMPER",VLOOKUP(VALUE(RIGHT(G54,3)),#REF!,5,FALSE),IF(LEFT(G54,5)="LABOR",VLOOKUP(VALUE(RIGHT(G54,6)),#REF!,6,FALSE))))))))))))))))</f>
        <v>#REF!</v>
      </c>
      <c r="D54" s="74" t="e">
        <f>ROUND(VLOOKUP(A54,#REF!,8,FALSE),2)</f>
        <v>#REF!</v>
      </c>
      <c r="E54" s="74" t="e">
        <f>IF(LEFT(G54,3)="ARQ",VLOOKUP(VALUE(RIGHT(G54,3)),#REF!,9,FALSE),IF(LEFT(G54,3)="SCI",VLOOKUP(VALUE(RIGHT(G54,3)),#REF!,9,FALSE),IF(LEFT(G54,3)="SCE",VLOOKUP(VALUE(RIGHT(G54,3)),#REF!,9,FALSE),IF(LEFT(G54,3)="EST",VLOOKUP(VALUE(RIGHT(G54,3)),#REF!,9,FALSE),IF(LEFT(G54,3)="HID",VLOOKUP(VALUE(RIGHT(G54,3)),#REF!,9,FALSE),IF(LEFT(G54,3)="INC",VLOOKUP(VALUE(RIGHT(G54,3)),#REF!,9,FALSE),IF(LEFT(G54,3)="ELE",VLOOKUP(VALUE(RIGHT(G54,3)),#REF!,9,FALSE),IF(LEFT(G54,3)="CAB",VLOOKUP(VALUE(RIGHT(G54,3)),'ADM-COMP'!B:J,9,FALSE),IF(LEFT(G54,3)="SEG",VLOOKUP(VALUE(RIGHT(G54,3)),#REF!,9,FALSE),IF(LEFT(G54,3)="CLI",VLOOKUP(VALUE(RIGHT(G54,3)),#REF!,9,FALSE),IF(LEFT(G54,4)="IMPL",VLOOKUP(VALUE(RIGHT(G54,3)),#REF!,9,FALSE),IF(LEFT(G54,4)="SPDA",VLOOKUP(VALUE(RIGHT(G54,3)),'SPDA-COMP'!B:J,9,FALSE),IF(LEFT(G54,4)="SDAI",VLOOKUP(VALUE(RIGHT(G54,3)),#REF!,9,FALSE),IF(LEFT(G54,5)="IMPER",VLOOKUP(VALUE(RIGHT(G54,3)),#REF!,9,FALSE),IF(LEFT(G54,5)="LABOR",VLOOKUP(VALUE(RIGHT(G54,6)),#REF!,4,FALSE))))))))))))))))</f>
        <v>#REF!</v>
      </c>
      <c r="F54" s="31" t="e">
        <f t="shared" si="0"/>
        <v>#REF!</v>
      </c>
      <c r="G54" s="38" t="s">
        <v>1337</v>
      </c>
      <c r="H54" s="51"/>
    </row>
    <row r="55" spans="1:8" s="11" customFormat="1" ht="38.25">
      <c r="A55" s="100" t="s">
        <v>1132</v>
      </c>
      <c r="B55" s="29" t="e">
        <f>IF(LEFT(G55,3)="ARQ",VLOOKUP(VALUE(RIGHT(G55,3)),#REF!,4,FALSE),IF(LEFT(G55,3)="SCI",VLOOKUP(VALUE(RIGHT(G55,3)),#REF!,4,FALSE),IF(LEFT(G55,3)="SCE",VLOOKUP(VALUE(RIGHT(G55,3)),#REF!,4,FALSE),IF(LEFT(G55,3)="EST",VLOOKUP(VALUE(RIGHT(G55,3)),#REF!,4,FALSE),IF(LEFT(G55,3)="HID",VLOOKUP(VALUE(RIGHT(G55,3)),#REF!,4,FALSE),IF(LEFT(G55,3)="INC",VLOOKUP(VALUE(RIGHT(G55,3)),#REF!,4,FALSE),IF(LEFT(G55,3)="ELE",VLOOKUP(VALUE(RIGHT(G55,3)),#REF!,4,FALSE),IF(LEFT(G55,3)="CAB",VLOOKUP(VALUE(RIGHT(G55,3)),'ADM-COMP'!B:J,4,FALSE),IF(LEFT(G55,3)="SEG",VLOOKUP(VALUE(RIGHT(G55,3)),#REF!,4,FALSE),IF(LEFT(G55,3)="CLI",VLOOKUP(VALUE(RIGHT(G55,3)),#REF!,4,FALSE),IF(LEFT(G55,4)="IMPL",VLOOKUP(VALUE(RIGHT(G55,3)),#REF!,4,FALSE),IF(LEFT(G55,4)="SPDA",VLOOKUP(VALUE(RIGHT(G55,3)),'SPDA-COMP'!B:J,4,FALSE),IF(LEFT(G55,4)="SDAI",VLOOKUP(VALUE(RIGHT(G55,3)),#REF!,4,FALSE),IF(LEFT(G55,5)="IMPER",VLOOKUP(VALUE(RIGHT(G55,3)),#REF!,4,FALSE),IF(LEFT(G55,5)="LABOR",VLOOKUP(VALUE(RIGHT(G55,6)),#REF!,5,FALSE))))))))))))))))</f>
        <v>#REF!</v>
      </c>
      <c r="C55" s="30" t="e">
        <f>IF(LEFT(G55,3)="ARQ",VLOOKUP(VALUE(RIGHT(G55,3)),#REF!,5,FALSE),IF(LEFT(G55,3)="SCI",VLOOKUP(VALUE(RIGHT(G55,3)),#REF!,5,FALSE),IF(LEFT(G55,3)="SCE",VLOOKUP(VALUE(RIGHT(G55,3)),#REF!,5,FALSE),IF(LEFT(G55,3)="EST",VLOOKUP(VALUE(RIGHT(G55,3)),#REF!,5,FALSE),IF(LEFT(G55,3)="HID",VLOOKUP(VALUE(RIGHT(G55,3)),#REF!,5,FALSE),IF(LEFT(G55,3)="INC",VLOOKUP(VALUE(RIGHT(G55,3)),#REF!,5,FALSE),IF(LEFT(G55,3)="ELE",VLOOKUP(VALUE(RIGHT(G55,3)),#REF!,5,FALSE),IF(LEFT(G55,3)="CAB",VLOOKUP(VALUE(RIGHT(G55,3)),'ADM-COMP'!B:J,5,FALSE),IF(LEFT(G55,3)="SEG",VLOOKUP(VALUE(RIGHT(G55,3)),#REF!,5,FALSE),IF(LEFT(G55,3)="CLI",VLOOKUP(VALUE(RIGHT(G55,3)),#REF!,5,FALSE),IF(LEFT(G55,4)="IMPL",VLOOKUP(VALUE(RIGHT(G55,3)),#REF!,5,FALSE),IF(LEFT(G55,4)="SPDA",VLOOKUP(VALUE(RIGHT(G55,3)),'SPDA-COMP'!B:J,5,FALSE),IF(LEFT(G55,4)="SDAI",VLOOKUP(VALUE(RIGHT(G55,3)),#REF!,5,FALSE),IF(LEFT(G55,5)="IMPER",VLOOKUP(VALUE(RIGHT(G55,3)),#REF!,5,FALSE),IF(LEFT(G55,5)="LABOR",VLOOKUP(VALUE(RIGHT(G55,6)),#REF!,6,FALSE))))))))))))))))</f>
        <v>#REF!</v>
      </c>
      <c r="D55" s="74" t="e">
        <f>ROUND(VLOOKUP(A55,#REF!,8,FALSE),2)</f>
        <v>#REF!</v>
      </c>
      <c r="E55" s="74" t="e">
        <f>IF(LEFT(G55,3)="ARQ",VLOOKUP(VALUE(RIGHT(G55,3)),#REF!,9,FALSE),IF(LEFT(G55,3)="SCI",VLOOKUP(VALUE(RIGHT(G55,3)),#REF!,9,FALSE),IF(LEFT(G55,3)="SCE",VLOOKUP(VALUE(RIGHT(G55,3)),#REF!,9,FALSE),IF(LEFT(G55,3)="EST",VLOOKUP(VALUE(RIGHT(G55,3)),#REF!,9,FALSE),IF(LEFT(G55,3)="HID",VLOOKUP(VALUE(RIGHT(G55,3)),#REF!,9,FALSE),IF(LEFT(G55,3)="INC",VLOOKUP(VALUE(RIGHT(G55,3)),#REF!,9,FALSE),IF(LEFT(G55,3)="ELE",VLOOKUP(VALUE(RIGHT(G55,3)),#REF!,9,FALSE),IF(LEFT(G55,3)="CAB",VLOOKUP(VALUE(RIGHT(G55,3)),'ADM-COMP'!B:J,9,FALSE),IF(LEFT(G55,3)="SEG",VLOOKUP(VALUE(RIGHT(G55,3)),#REF!,9,FALSE),IF(LEFT(G55,3)="CLI",VLOOKUP(VALUE(RIGHT(G55,3)),#REF!,9,FALSE),IF(LEFT(G55,4)="IMPL",VLOOKUP(VALUE(RIGHT(G55,3)),#REF!,9,FALSE),IF(LEFT(G55,4)="SPDA",VLOOKUP(VALUE(RIGHT(G55,3)),'SPDA-COMP'!B:J,9,FALSE),IF(LEFT(G55,4)="SDAI",VLOOKUP(VALUE(RIGHT(G55,3)),#REF!,9,FALSE),IF(LEFT(G55,5)="IMPER",VLOOKUP(VALUE(RIGHT(G55,3)),#REF!,9,FALSE),IF(LEFT(G55,5)="LABOR",VLOOKUP(VALUE(RIGHT(G55,6)),#REF!,4,FALSE))))))))))))))))</f>
        <v>#REF!</v>
      </c>
      <c r="F55" s="31" t="e">
        <f t="shared" si="0"/>
        <v>#REF!</v>
      </c>
      <c r="G55" s="152" t="s">
        <v>439</v>
      </c>
      <c r="H55" s="51"/>
    </row>
    <row r="56" spans="1:8" s="11" customFormat="1">
      <c r="A56" s="37" t="s">
        <v>1303</v>
      </c>
      <c r="B56" s="29" t="e">
        <f>IF(LEFT(G56,3)="ARQ",VLOOKUP(VALUE(RIGHT(G56,3)),#REF!,4,FALSE),IF(LEFT(G56,3)="SCI",VLOOKUP(VALUE(RIGHT(G56,3)),#REF!,4,FALSE),IF(LEFT(G56,3)="SCE",VLOOKUP(VALUE(RIGHT(G56,3)),#REF!,4,FALSE),IF(LEFT(G56,3)="EST",VLOOKUP(VALUE(RIGHT(G56,3)),#REF!,4,FALSE),IF(LEFT(G56,3)="HID",VLOOKUP(VALUE(RIGHT(G56,3)),#REF!,4,FALSE),IF(LEFT(G56,3)="INC",VLOOKUP(VALUE(RIGHT(G56,3)),#REF!,4,FALSE),IF(LEFT(G56,3)="ELE",VLOOKUP(VALUE(RIGHT(G56,3)),#REF!,4,FALSE),IF(LEFT(G56,3)="CAB",VLOOKUP(VALUE(RIGHT(G56,3)),'ADM-COMP'!B:J,4,FALSE),IF(LEFT(G56,3)="SEG",VLOOKUP(VALUE(RIGHT(G56,3)),#REF!,4,FALSE),IF(LEFT(G56,3)="CLI",VLOOKUP(VALUE(RIGHT(G56,3)),#REF!,4,FALSE),IF(LEFT(G56,4)="IMPL",VLOOKUP(VALUE(RIGHT(G56,3)),#REF!,4,FALSE),IF(LEFT(G56,4)="SPDA",VLOOKUP(VALUE(RIGHT(G56,3)),'SPDA-COMP'!B:J,4,FALSE),IF(LEFT(G56,4)="SDAI",VLOOKUP(VALUE(RIGHT(G56,3)),#REF!,4,FALSE),IF(LEFT(G56,5)="IMPER",VLOOKUP(VALUE(RIGHT(G56,3)),#REF!,4,FALSE),IF(LEFT(G56,5)="LABOR",VLOOKUP(VALUE(RIGHT(G56,6)),#REF!,5,FALSE))))))))))))))))</f>
        <v>#REF!</v>
      </c>
      <c r="C56" s="30" t="e">
        <f>IF(LEFT(G56,3)="ARQ",VLOOKUP(VALUE(RIGHT(G56,3)),#REF!,5,FALSE),IF(LEFT(G56,3)="INS",VLOOKUP(VALUE(RIGHT(G56,3)),#REF!,5,FALSE),IF(LEFT(G56,3)="SCE",VLOOKUP(VALUE(RIGHT(G56,3)),#REF!,5,FALSE),IF(LEFT(G56,3)="EST",VLOOKUP(VALUE(RIGHT(G56,3)),#REF!,5,FALSE),IF(LEFT(G56,3)="HID",VLOOKUP(VALUE(RIGHT(G56,3)),#REF!,5,FALSE),IF(LEFT(G56,3)="INC",VLOOKUP(VALUE(RIGHT(G56,3)),#REF!,5,FALSE),IF(LEFT(G56,3)="ELE",VLOOKUP(VALUE(RIGHT(G56,3)),#REF!,5,FALSE),IF(LEFT(G56,3)="CAB",VLOOKUP(VALUE(RIGHT(G56,3)),'ADM-COMP'!B:J,5,FALSE),IF(LEFT(G56,3)="SEG",VLOOKUP(VALUE(RIGHT(G56,3)),#REF!,5,FALSE),IF(LEFT(G56,3)="CLI",VLOOKUP(VALUE(RIGHT(G56,3)),#REF!,5,FALSE),IF(LEFT(G56,4)="IMPL",VLOOKUP(VALUE(RIGHT(G56,3)),#REF!,5,FALSE),IF(LEFT(G56,4)="SPDA",VLOOKUP(VALUE(RIGHT(G56,3)),'SPDA-COMP'!B:J,5,FALSE),IF(LEFT(G56,4)="SDAI",VLOOKUP(VALUE(RIGHT(G56,3)),#REF!,5,FALSE),IF(LEFT(G56,5)="IMPER",VLOOKUP(VALUE(RIGHT(G56,3)),#REF!,5,FALSE),IF(LEFT(G56,5)="LABOR",VLOOKUP(VALUE(RIGHT(G56,6)),#REF!,6,FALSE))))))))))))))))</f>
        <v>#REF!</v>
      </c>
      <c r="D56" s="74" t="e">
        <f>ROUND(VLOOKUP(A56,#REF!,8,FALSE),2)</f>
        <v>#REF!</v>
      </c>
      <c r="E56" s="74" t="e">
        <f>IF(LEFT(G56,3)="ARQ",VLOOKUP(VALUE(RIGHT(G56,3)),#REF!,9,FALSE),IF(LEFT(G56,3)="INS",VLOOKUP(VALUE(RIGHT(G56,3)),#REF!,9,FALSE),IF(LEFT(G56,3)="SCE",VLOOKUP(VALUE(RIGHT(G56,3)),#REF!,9,FALSE),IF(LEFT(G56,3)="EST",VLOOKUP(VALUE(RIGHT(G56,3)),#REF!,9,FALSE),IF(LEFT(G56,3)="HID",VLOOKUP(VALUE(RIGHT(G56,3)),#REF!,9,FALSE),IF(LEFT(G56,3)="INC",VLOOKUP(VALUE(RIGHT(G56,3)),#REF!,9,FALSE),IF(LEFT(G56,3)="ELE",VLOOKUP(VALUE(RIGHT(G56,3)),#REF!,9,FALSE),IF(LEFT(G56,3)="CAB",VLOOKUP(VALUE(RIGHT(G56,3)),'ADM-COMP'!B:J,9,FALSE),IF(LEFT(G56,3)="SEG",VLOOKUP(VALUE(RIGHT(G56,3)),#REF!,9,FALSE),IF(LEFT(G56,3)="CLI",VLOOKUP(VALUE(RIGHT(G56,3)),#REF!,9,FALSE),IF(LEFT(G56,4)="IMPL",VLOOKUP(VALUE(RIGHT(G56,3)),#REF!,9,FALSE),IF(LEFT(G56,4)="SPDA",VLOOKUP(VALUE(RIGHT(G56,3)),'SPDA-COMP'!B:J,9,FALSE),IF(LEFT(G56,4)="SDAI",VLOOKUP(VALUE(RIGHT(G56,3)),#REF!,9,FALSE),IF(LEFT(G56,5)="IMPER",VLOOKUP(VALUE(RIGHT(G56,3)),#REF!,9,FALSE),IF(LEFT(G56,5)="LABOR",VLOOKUP(VALUE(RIGHT(G56,6)),#REF!,4,FALSE))))))))))))))))</f>
        <v>#REF!</v>
      </c>
      <c r="F56" s="31" t="e">
        <f t="shared" si="0"/>
        <v>#REF!</v>
      </c>
      <c r="G56" s="152" t="s">
        <v>1309</v>
      </c>
      <c r="H56" s="51"/>
    </row>
    <row r="57" spans="1:8" s="11" customFormat="1">
      <c r="A57" s="37" t="s">
        <v>416</v>
      </c>
      <c r="B57" s="29" t="e">
        <f>IF(LEFT(G57,3)="ARQ",VLOOKUP(VALUE(RIGHT(G57,3)),#REF!,4,FALSE),IF(LEFT(G57,3)="SCI",VLOOKUP(VALUE(RIGHT(G57,3)),#REF!,4,FALSE),IF(LEFT(G57,3)="SCE",VLOOKUP(VALUE(RIGHT(G57,3)),#REF!,4,FALSE),IF(LEFT(G57,3)="EST",VLOOKUP(VALUE(RIGHT(G57,3)),#REF!,4,FALSE),IF(LEFT(G57,3)="HID",VLOOKUP(VALUE(RIGHT(G57,3)),#REF!,4,FALSE),IF(LEFT(G57,3)="INC",VLOOKUP(VALUE(RIGHT(G57,3)),#REF!,4,FALSE),IF(LEFT(G57,3)="ELE",VLOOKUP(VALUE(RIGHT(G57,3)),#REF!,4,FALSE),IF(LEFT(G57,3)="CAB",VLOOKUP(VALUE(RIGHT(G57,3)),'ADM-COMP'!B:J,4,FALSE),IF(LEFT(G57,3)="SEG",VLOOKUP(VALUE(RIGHT(G57,3)),#REF!,4,FALSE),IF(LEFT(G57,3)="CLI",VLOOKUP(VALUE(RIGHT(G57,3)),#REF!,4,FALSE),IF(LEFT(G57,4)="IMPL",VLOOKUP(VALUE(RIGHT(G57,3)),#REF!,4,FALSE),IF(LEFT(G57,4)="SPDA",VLOOKUP(VALUE(RIGHT(G57,3)),'SPDA-COMP'!B:J,4,FALSE),IF(LEFT(G57,4)="SDAI",VLOOKUP(VALUE(RIGHT(G57,3)),#REF!,4,FALSE),IF(LEFT(G57,5)="IMPER",VLOOKUP(VALUE(RIGHT(G57,3)),#REF!,4,FALSE),IF(LEFT(G57,5)="LABOR",VLOOKUP(VALUE(RIGHT(G57,6)),#REF!,5,FALSE))))))))))))))))</f>
        <v>#REF!</v>
      </c>
      <c r="C57" s="30" t="e">
        <f>IF(LEFT(G57,3)="ARQ",VLOOKUP(VALUE(RIGHT(G57,3)),#REF!,5,FALSE),IF(LEFT(G57,3)="SCI",VLOOKUP(VALUE(RIGHT(G57,3)),#REF!,5,FALSE),IF(LEFT(G57,3)="SCE",VLOOKUP(VALUE(RIGHT(G57,3)),#REF!,5,FALSE),IF(LEFT(G57,3)="EST",VLOOKUP(VALUE(RIGHT(G57,3)),#REF!,5,FALSE),IF(LEFT(G57,3)="HID",VLOOKUP(VALUE(RIGHT(G57,3)),#REF!,5,FALSE),IF(LEFT(G57,3)="INC",VLOOKUP(VALUE(RIGHT(G57,3)),#REF!,5,FALSE),IF(LEFT(G57,3)="ELE",VLOOKUP(VALUE(RIGHT(G57,3)),#REF!,5,FALSE),IF(LEFT(G57,3)="CAB",VLOOKUP(VALUE(RIGHT(G57,3)),'ADM-COMP'!B:J,5,FALSE),IF(LEFT(G57,3)="SEG",VLOOKUP(VALUE(RIGHT(G57,3)),#REF!,5,FALSE),IF(LEFT(G57,3)="CLI",VLOOKUP(VALUE(RIGHT(G57,3)),#REF!,5,FALSE),IF(LEFT(G57,4)="IMPL",VLOOKUP(VALUE(RIGHT(G57,3)),#REF!,5,FALSE),IF(LEFT(G57,4)="SPDA",VLOOKUP(VALUE(RIGHT(G57,3)),'SPDA-COMP'!B:J,5,FALSE),IF(LEFT(G57,4)="SDAI",VLOOKUP(VALUE(RIGHT(G57,3)),#REF!,5,FALSE),IF(LEFT(G57,5)="IMPER",VLOOKUP(VALUE(RIGHT(G57,3)),#REF!,5,FALSE),IF(LEFT(G57,5)="LABOR",VLOOKUP(VALUE(RIGHT(G57,6)),#REF!,6,FALSE))))))))))))))))</f>
        <v>#REF!</v>
      </c>
      <c r="D57" s="74" t="e">
        <f>ROUND(VLOOKUP(A57,#REF!,8,FALSE),2)</f>
        <v>#REF!</v>
      </c>
      <c r="E57" s="74" t="e">
        <f>IF(LEFT(G57,3)="ARQ",VLOOKUP(VALUE(RIGHT(G57,3)),#REF!,9,FALSE),IF(LEFT(G57,3)="SCI",VLOOKUP(VALUE(RIGHT(G57,3)),#REF!,9,FALSE),IF(LEFT(G57,3)="SCE",VLOOKUP(VALUE(RIGHT(G57,3)),#REF!,9,FALSE),IF(LEFT(G57,3)="EST",VLOOKUP(VALUE(RIGHT(G57,3)),#REF!,9,FALSE),IF(LEFT(G57,3)="HID",VLOOKUP(VALUE(RIGHT(G57,3)),#REF!,9,FALSE),IF(LEFT(G57,3)="INC",VLOOKUP(VALUE(RIGHT(G57,3)),#REF!,9,FALSE),IF(LEFT(G57,3)="ELE",VLOOKUP(VALUE(RIGHT(G57,3)),#REF!,9,FALSE),IF(LEFT(G57,3)="CAB",VLOOKUP(VALUE(RIGHT(G57,3)),'ADM-COMP'!B:J,9,FALSE),IF(LEFT(G57,3)="SEG",VLOOKUP(VALUE(RIGHT(G57,3)),#REF!,9,FALSE),IF(LEFT(G57,3)="CLI",VLOOKUP(VALUE(RIGHT(G57,3)),#REF!,9,FALSE),IF(LEFT(G57,4)="IMPL",VLOOKUP(VALUE(RIGHT(G57,3)),#REF!,9,FALSE),IF(LEFT(G57,4)="SPDA",VLOOKUP(VALUE(RIGHT(G57,3)),'SPDA-COMP'!B:J,9,FALSE),IF(LEFT(G57,4)="SDAI",VLOOKUP(VALUE(RIGHT(G57,3)),#REF!,9,FALSE),IF(LEFT(G57,5)="IMPER",VLOOKUP(VALUE(RIGHT(G57,3)),#REF!,9,FALSE),IF(LEFT(G57,5)="LABOR",VLOOKUP(VALUE(RIGHT(G57,6)),#REF!,4,FALSE))))))))))))))))</f>
        <v>#REF!</v>
      </c>
      <c r="F57" s="31" t="e">
        <f t="shared" si="0"/>
        <v>#REF!</v>
      </c>
      <c r="G57" s="38" t="s">
        <v>536</v>
      </c>
      <c r="H57" s="51"/>
    </row>
    <row r="58" spans="1:8" s="11" customFormat="1" ht="63.75">
      <c r="A58" s="100" t="s">
        <v>1130</v>
      </c>
      <c r="B58" s="29" t="e">
        <f>IF(LEFT(G58,3)="ARQ",VLOOKUP(VALUE(RIGHT(G58,3)),#REF!,4,FALSE),IF(LEFT(G58,3)="SCI",VLOOKUP(VALUE(RIGHT(G58,3)),#REF!,4,FALSE),IF(LEFT(G58,3)="SCE",VLOOKUP(VALUE(RIGHT(G58,3)),#REF!,4,FALSE),IF(LEFT(G58,3)="EST",VLOOKUP(VALUE(RIGHT(G58,3)),#REF!,4,FALSE),IF(LEFT(G58,3)="HID",VLOOKUP(VALUE(RIGHT(G58,3)),#REF!,4,FALSE),IF(LEFT(G58,3)="INC",VLOOKUP(VALUE(RIGHT(G58,3)),#REF!,4,FALSE),IF(LEFT(G58,3)="ELE",VLOOKUP(VALUE(RIGHT(G58,3)),#REF!,4,FALSE),IF(LEFT(G58,3)="CAB",VLOOKUP(VALUE(RIGHT(G58,3)),'ADM-COMP'!B:J,4,FALSE),IF(LEFT(G58,3)="SEG",VLOOKUP(VALUE(RIGHT(G58,3)),#REF!,4,FALSE),IF(LEFT(G58,3)="CLI",VLOOKUP(VALUE(RIGHT(G58,3)),#REF!,4,FALSE),IF(LEFT(G58,4)="IMPL",VLOOKUP(VALUE(RIGHT(G58,3)),#REF!,4,FALSE),IF(LEFT(G58,4)="SPDA",VLOOKUP(VALUE(RIGHT(G58,3)),'SPDA-COMP'!B:J,4,FALSE),IF(LEFT(G58,4)="SDAI",VLOOKUP(VALUE(RIGHT(G58,3)),#REF!,4,FALSE),IF(LEFT(G58,5)="IMPER",VLOOKUP(VALUE(RIGHT(G58,3)),#REF!,4,FALSE),IF(LEFT(G58,5)="LABOR",VLOOKUP(VALUE(RIGHT(G58,6)),#REF!,5,FALSE))))))))))))))))</f>
        <v>#REF!</v>
      </c>
      <c r="C58" s="30" t="e">
        <f>IF(LEFT(G58,3)="ARQ",VLOOKUP(VALUE(RIGHT(G58,3)),#REF!,5,FALSE),IF(LEFT(G58,3)="SCI",VLOOKUP(VALUE(RIGHT(G58,3)),#REF!,5,FALSE),IF(LEFT(G58,3)="SCE",VLOOKUP(VALUE(RIGHT(G58,3)),#REF!,5,FALSE),IF(LEFT(G58,3)="EST",VLOOKUP(VALUE(RIGHT(G58,3)),#REF!,5,FALSE),IF(LEFT(G58,3)="HID",VLOOKUP(VALUE(RIGHT(G58,3)),#REF!,5,FALSE),IF(LEFT(G58,3)="INC",VLOOKUP(VALUE(RIGHT(G58,3)),#REF!,5,FALSE),IF(LEFT(G58,3)="ELE",VLOOKUP(VALUE(RIGHT(G58,3)),#REF!,5,FALSE),IF(LEFT(G58,3)="CAB",VLOOKUP(VALUE(RIGHT(G58,3)),'ADM-COMP'!B:J,5,FALSE),IF(LEFT(G58,3)="SEG",VLOOKUP(VALUE(RIGHT(G58,3)),#REF!,5,FALSE),IF(LEFT(G58,3)="CLI",VLOOKUP(VALUE(RIGHT(G58,3)),#REF!,5,FALSE),IF(LEFT(G58,4)="IMPL",VLOOKUP(VALUE(RIGHT(G58,3)),#REF!,5,FALSE),IF(LEFT(G58,4)="SPDA",VLOOKUP(VALUE(RIGHT(G58,3)),'SPDA-COMP'!B:J,5,FALSE),IF(LEFT(G58,4)="SDAI",VLOOKUP(VALUE(RIGHT(G58,3)),#REF!,5,FALSE),IF(LEFT(G58,5)="IMPER",VLOOKUP(VALUE(RIGHT(G58,3)),#REF!,5,FALSE),IF(LEFT(G58,5)="LABOR",VLOOKUP(VALUE(RIGHT(G58,6)),#REF!,6,FALSE))))))))))))))))</f>
        <v>#REF!</v>
      </c>
      <c r="D58" s="74" t="e">
        <f>ROUND(VLOOKUP(A58,#REF!,8,FALSE),2)</f>
        <v>#REF!</v>
      </c>
      <c r="E58" s="74" t="e">
        <f>IF(LEFT(G58,3)="ARQ",VLOOKUP(VALUE(RIGHT(G58,3)),#REF!,9,FALSE),IF(LEFT(G58,3)="SCI",VLOOKUP(VALUE(RIGHT(G58,3)),#REF!,9,FALSE),IF(LEFT(G58,3)="SCE",VLOOKUP(VALUE(RIGHT(G58,3)),#REF!,9,FALSE),IF(LEFT(G58,3)="EST",VLOOKUP(VALUE(RIGHT(G58,3)),#REF!,9,FALSE),IF(LEFT(G58,3)="HID",VLOOKUP(VALUE(RIGHT(G58,3)),#REF!,9,FALSE),IF(LEFT(G58,3)="INC",VLOOKUP(VALUE(RIGHT(G58,3)),#REF!,9,FALSE),IF(LEFT(G58,3)="ELE",VLOOKUP(VALUE(RIGHT(G58,3)),#REF!,9,FALSE),IF(LEFT(G58,3)="CAB",VLOOKUP(VALUE(RIGHT(G58,3)),'ADM-COMP'!B:J,9,FALSE),IF(LEFT(G58,3)="SEG",VLOOKUP(VALUE(RIGHT(G58,3)),#REF!,9,FALSE),IF(LEFT(G58,3)="CLI",VLOOKUP(VALUE(RIGHT(G58,3)),#REF!,9,FALSE),IF(LEFT(G58,4)="IMPL",VLOOKUP(VALUE(RIGHT(G58,3)),#REF!,9,FALSE),IF(LEFT(G58,4)="SPDA",VLOOKUP(VALUE(RIGHT(G58,3)),'SPDA-COMP'!B:J,9,FALSE),IF(LEFT(G58,4)="SDAI",VLOOKUP(VALUE(RIGHT(G58,3)),#REF!,9,FALSE),IF(LEFT(G58,5)="IMPER",VLOOKUP(VALUE(RIGHT(G58,3)),#REF!,9,FALSE),IF(LEFT(G58,5)="LABOR",VLOOKUP(VALUE(RIGHT(G58,6)),#REF!,4,FALSE))))))))))))))))</f>
        <v>#REF!</v>
      </c>
      <c r="F58" s="31" t="e">
        <f t="shared" si="0"/>
        <v>#REF!</v>
      </c>
      <c r="G58" s="152" t="s">
        <v>437</v>
      </c>
      <c r="H58" s="51"/>
    </row>
    <row r="59" spans="1:8" s="11" customFormat="1">
      <c r="A59" s="100" t="s">
        <v>1315</v>
      </c>
      <c r="B59" s="29" t="e">
        <f>IF(LEFT(G59,3)="ARQ",VLOOKUP(VALUE(RIGHT(G59,3)),#REF!,4,FALSE),IF(LEFT(G59,3)="SCI",VLOOKUP(VALUE(RIGHT(G59,3)),#REF!,4,FALSE),IF(LEFT(G59,3)="SCE",VLOOKUP(VALUE(RIGHT(G59,3)),#REF!,4,FALSE),IF(LEFT(G59,3)="EST",VLOOKUP(VALUE(RIGHT(G59,3)),#REF!,4,FALSE),IF(LEFT(G59,3)="HID",VLOOKUP(VALUE(RIGHT(G59,3)),#REF!,4,FALSE),IF(LEFT(G59,3)="INC",VLOOKUP(VALUE(RIGHT(G59,3)),#REF!,4,FALSE),IF(LEFT(G59,3)="ELE",VLOOKUP(VALUE(RIGHT(G59,3)),#REF!,4,FALSE),IF(LEFT(G59,3)="CAB",VLOOKUP(VALUE(RIGHT(G59,3)),'ADM-COMP'!B:J,4,FALSE),IF(LEFT(G59,3)="SEG",VLOOKUP(VALUE(RIGHT(G59,3)),#REF!,4,FALSE),IF(LEFT(G59,3)="CLI",VLOOKUP(VALUE(RIGHT(G59,3)),#REF!,4,FALSE),IF(LEFT(G59,4)="IMPL",VLOOKUP(VALUE(RIGHT(G59,3)),#REF!,4,FALSE),IF(LEFT(G59,4)="SPDA",VLOOKUP(VALUE(RIGHT(G59,3)),'SPDA-COMP'!B:J,4,FALSE),IF(LEFT(G59,4)="SDAI",VLOOKUP(VALUE(RIGHT(G59,3)),#REF!,4,FALSE),IF(LEFT(G59,5)="IMPER",VLOOKUP(VALUE(RIGHT(G59,3)),#REF!,4,FALSE),IF(LEFT(G59,5)="LABOR",VLOOKUP(VALUE(RIGHT(G59,6)),#REF!,5,FALSE))))))))))))))))</f>
        <v>#REF!</v>
      </c>
      <c r="C59" s="30" t="e">
        <f>IF(LEFT(G59,3)="ARQ",VLOOKUP(VALUE(RIGHT(G59,3)),#REF!,5,FALSE),IF(LEFT(G59,3)="SCI",VLOOKUP(VALUE(RIGHT(G59,3)),#REF!,5,FALSE),IF(LEFT(G59,3)="SCE",VLOOKUP(VALUE(RIGHT(G59,3)),#REF!,5,FALSE),IF(LEFT(G59,3)="EST",VLOOKUP(VALUE(RIGHT(G59,3)),#REF!,5,FALSE),IF(LEFT(G59,3)="HID",VLOOKUP(VALUE(RIGHT(G59,3)),#REF!,5,FALSE),IF(LEFT(G59,3)="INC",VLOOKUP(VALUE(RIGHT(G59,3)),#REF!,5,FALSE),IF(LEFT(G59,3)="ELE",VLOOKUP(VALUE(RIGHT(G59,3)),#REF!,5,FALSE),IF(LEFT(G59,3)="CAB",VLOOKUP(VALUE(RIGHT(G59,3)),'ADM-COMP'!B:J,5,FALSE),IF(LEFT(G59,3)="SEG",VLOOKUP(VALUE(RIGHT(G59,3)),#REF!,5,FALSE),IF(LEFT(G59,3)="CLI",VLOOKUP(VALUE(RIGHT(G59,3)),#REF!,5,FALSE),IF(LEFT(G59,4)="IMPL",VLOOKUP(VALUE(RIGHT(G59,3)),#REF!,5,FALSE),IF(LEFT(G59,4)="SPDA",VLOOKUP(VALUE(RIGHT(G59,3)),'SPDA-COMP'!B:J,5,FALSE),IF(LEFT(G59,4)="SDAI",VLOOKUP(VALUE(RIGHT(G59,3)),#REF!,5,FALSE),IF(LEFT(G59,5)="IMPER",VLOOKUP(VALUE(RIGHT(G59,3)),#REF!,5,FALSE),IF(LEFT(G59,5)="LABOR",VLOOKUP(VALUE(RIGHT(G59,6)),#REF!,6,FALSE))))))))))))))))</f>
        <v>#REF!</v>
      </c>
      <c r="D59" s="74" t="e">
        <f>ROUND(VLOOKUP(A59,#REF!,8,FALSE),2)</f>
        <v>#REF!</v>
      </c>
      <c r="E59" s="74" t="e">
        <f>IF(LEFT(G59,3)="ARQ",VLOOKUP(VALUE(RIGHT(G59,3)),#REF!,9,FALSE),IF(LEFT(G59,3)="SCI",VLOOKUP(VALUE(RIGHT(G59,3)),#REF!,9,FALSE),IF(LEFT(G59,3)="SCE",VLOOKUP(VALUE(RIGHT(G59,3)),#REF!,9,FALSE),IF(LEFT(G59,3)="EST",VLOOKUP(VALUE(RIGHT(G59,3)),#REF!,9,FALSE),IF(LEFT(G59,3)="HID",VLOOKUP(VALUE(RIGHT(G59,3)),#REF!,9,FALSE),IF(LEFT(G59,3)="INC",VLOOKUP(VALUE(RIGHT(G59,3)),#REF!,9,FALSE),IF(LEFT(G59,3)="ELE",VLOOKUP(VALUE(RIGHT(G59,3)),#REF!,9,FALSE),IF(LEFT(G59,3)="CAB",VLOOKUP(VALUE(RIGHT(G59,3)),'ADM-COMP'!B:J,9,FALSE),IF(LEFT(G59,3)="SEG",VLOOKUP(VALUE(RIGHT(G59,3)),#REF!,9,FALSE),IF(LEFT(G59,3)="CLI",VLOOKUP(VALUE(RIGHT(G59,3)),#REF!,9,FALSE),IF(LEFT(G59,4)="IMPL",VLOOKUP(VALUE(RIGHT(G59,3)),#REF!,9,FALSE),IF(LEFT(G59,4)="SPDA",VLOOKUP(VALUE(RIGHT(G59,3)),'SPDA-COMP'!B:J,9,FALSE),IF(LEFT(G59,4)="SDAI",VLOOKUP(VALUE(RIGHT(G59,3)),#REF!,9,FALSE),IF(LEFT(G59,5)="IMPER",VLOOKUP(VALUE(RIGHT(G59,3)),#REF!,9,FALSE),IF(LEFT(G59,5)="LABOR",VLOOKUP(VALUE(RIGHT(G59,6)),#REF!,4,FALSE))))))))))))))))</f>
        <v>#REF!</v>
      </c>
      <c r="F59" s="31" t="e">
        <f t="shared" si="0"/>
        <v>#REF!</v>
      </c>
      <c r="G59" s="152" t="s">
        <v>1321</v>
      </c>
      <c r="H59" s="51"/>
    </row>
    <row r="60" spans="1:8" s="103" customFormat="1">
      <c r="A60" s="83" t="s">
        <v>593</v>
      </c>
      <c r="B60" s="29" t="e">
        <f>IF(LEFT(G60,3)="ARQ",VLOOKUP(VALUE(RIGHT(G60,3)),#REF!,4,FALSE),IF(LEFT(G60,3)="SCI",VLOOKUP(VALUE(RIGHT(G60,3)),'ADM-COMP'!B:J,4,FALSE),IF(LEFT(G60,3)="SCE",VLOOKUP(VALUE(RIGHT(G60,3)),#REF!,4,FALSE),IF(LEFT(G60,3)="EST",VLOOKUP(VALUE(RIGHT(G60,3)),#REF!,4,FALSE),IF(LEFT(G60,3)="HID",VLOOKUP(VALUE(RIGHT(G60,3)),#REF!,4,FALSE),IF(LEFT(G60,3)="INC",VLOOKUP(VALUE(RIGHT(G60,3)),#REF!,4,FALSE),IF(LEFT(G60,3)="ELE",VLOOKUP(VALUE(RIGHT(G60,3)),#REF!,4,FALSE),IF(LEFT(G60,3)="CAB",VLOOKUP(VALUE(RIGHT(G60,3)),#REF!,4,FALSE),IF(LEFT(G60,3)="SEG",VLOOKUP(VALUE(RIGHT(G60,3)),#REF!,4,FALSE),IF(LEFT(G60,3)="CLI",VLOOKUP(VALUE(RIGHT(G60,3)),#REF!,4,FALSE),IF(LEFT(G60,4)="IMPL",VLOOKUP(VALUE(RIGHT(G60,3)),#REF!,4,FALSE),IF(LEFT(G60,4)="SPDA",VLOOKUP(VALUE(RIGHT(G60,3)),'SPDA-COMP'!B:J,4,FALSE),IF(LEFT(G60,4)="SDAI",VLOOKUP(VALUE(RIGHT(G60,3)),#REF!,4,FALSE),IF(LEFT(G60,5)="CHENF",VLOOKUP(VALUE(RIGHT(G60,3)),#REF!,4,FALSE),IF(LEFT(G60,5)="IMPER",VLOOKUP(VALUE(RIGHT(G60,3)),#REF!,4,FALSE),IF(LEFT(G60,5)="LABOR",VLOOKUP(VALUE(RIGHT(G60,6)),#REF!,5,FALSE)))))))))))))))))</f>
        <v>#REF!</v>
      </c>
      <c r="C60" s="30" t="e">
        <f>IF(LEFT(G60,3)="ARQ",VLOOKUP(VALUE(RIGHT(G60,3)),#REF!,5,FALSE),IF(LEFT(G60,3)="SCI",VLOOKUP(VALUE(RIGHT(G60,3)),'ADM-COMP'!B:J,5,FALSE),IF(LEFT(G60,3)="SCE",VLOOKUP(VALUE(RIGHT(G60,3)),#REF!,5,FALSE),IF(LEFT(G60,3)="EST",VLOOKUP(VALUE(RIGHT(G60,3)),#REF!,5,FALSE),IF(LEFT(G60,3)="HID",VLOOKUP(VALUE(RIGHT(G60,3)),#REF!,5,FALSE),IF(LEFT(G60,3)="INC",VLOOKUP(VALUE(RIGHT(G60,3)),#REF!,5,FALSE),IF(LEFT(G60,3)="ELE",VLOOKUP(VALUE(RIGHT(G60,3)),#REF!,5,FALSE),IF(LEFT(G60,3)="CAB",VLOOKUP(VALUE(RIGHT(G60,3)),#REF!,5,FALSE),IF(LEFT(G60,3)="SEG",VLOOKUP(VALUE(RIGHT(G60,3)),#REF!,5,FALSE),IF(LEFT(G60,3)="CLI",VLOOKUP(VALUE(RIGHT(G60,3)),#REF!,5,FALSE),IF(LEFT(G60,4)="IMPL",VLOOKUP(VALUE(RIGHT(G60,3)),#REF!,5,FALSE),IF(LEFT(G60,4)="SPDA",VLOOKUP(VALUE(RIGHT(G60,3)),'SPDA-COMP'!B:J,5,FALSE),IF(LEFT(G60,4)="SDAI",VLOOKUP(VALUE(RIGHT(G60,3)),#REF!,5,FALSE),IF(LEFT(G60,5)="CHENF",VLOOKUP(VALUE(RIGHT(G60,3)),#REF!,5,FALSE),IF(LEFT(G60,5)="IMPER",VLOOKUP(VALUE(RIGHT(G60,3)),#REF!,5,FALSE),IF(LEFT(G60,5)="LABOR",VLOOKUP(VALUE(RIGHT(G60,6)),#REF!,6,FALSE)))))))))))))))))</f>
        <v>#REF!</v>
      </c>
      <c r="D60" s="74" t="e">
        <f>ROUND(VLOOKUP(A60,#REF!,8,FALSE),2)</f>
        <v>#REF!</v>
      </c>
      <c r="E60" s="74" t="e">
        <f>IF(LEFT(G60,3)="ARQ",VLOOKUP(VALUE(RIGHT(G60,3)),#REF!,9,FALSE),IF(LEFT(G60,3)="SCI",VLOOKUP(VALUE(RIGHT(G60,3)),'ADM-COMP'!B:J,9,FALSE),IF(LEFT(G60,3)="SCE",VLOOKUP(VALUE(RIGHT(G60,3)),#REF!,9,FALSE),IF(LEFT(G60,3)="EST",VLOOKUP(VALUE(RIGHT(G60,3)),#REF!,9,FALSE),IF(LEFT(G60,3)="HID",VLOOKUP(VALUE(RIGHT(G60,3)),#REF!,9,FALSE),IF(LEFT(G60,3)="INC",VLOOKUP(VALUE(RIGHT(G60,3)),#REF!,9,FALSE),IF(LEFT(G60,3)="ELE",VLOOKUP(VALUE(RIGHT(G60,3)),#REF!,9,FALSE),IF(LEFT(G60,3)="CAB",VLOOKUP(VALUE(RIGHT(G60,3)),#REF!,9,FALSE),IF(LEFT(G60,3)="SEG",VLOOKUP(VALUE(RIGHT(G60,3)),#REF!,9,FALSE),IF(LEFT(G60,3)="CLI",VLOOKUP(VALUE(RIGHT(G60,3)),#REF!,9,FALSE),IF(LEFT(G60,4)="IMPL",VLOOKUP(VALUE(RIGHT(G60,3)),#REF!,9,FALSE),IF(LEFT(G60,4)="SPDA",VLOOKUP(VALUE(RIGHT(G60,3)),'SPDA-COMP'!B:J,9,FALSE),IF(LEFT(G60,4)="SDAI",VLOOKUP(VALUE(RIGHT(G60,3)),#REF!,9,FALSE),IF(LEFT(G60,5)="CHENF",VLOOKUP(VALUE(RIGHT(G60,3)),#REF!,9,FALSE),IF(LEFT(G60,5)="IMPER",VLOOKUP(VALUE(RIGHT(G60,3)),#REF!,9,FALSE),IF(LEFT(G60,5)="LABOR",VLOOKUP(VALUE(RIGHT(G60,6)),#REF!,4,FALSE)))))))))))))))))</f>
        <v>#REF!</v>
      </c>
      <c r="F60" s="31" t="e">
        <f t="shared" si="0"/>
        <v>#REF!</v>
      </c>
      <c r="G60" s="84" t="s">
        <v>602</v>
      </c>
      <c r="H60" s="102"/>
    </row>
    <row r="61" spans="1:8" s="11" customFormat="1" ht="38.25">
      <c r="A61" s="100" t="s">
        <v>1129</v>
      </c>
      <c r="B61" s="29" t="e">
        <f>IF(LEFT(G61,3)="ARQ",VLOOKUP(VALUE(RIGHT(G61,3)),#REF!,4,FALSE),IF(LEFT(G61,3)="SCI",VLOOKUP(VALUE(RIGHT(G61,3)),#REF!,4,FALSE),IF(LEFT(G61,3)="SCE",VLOOKUP(VALUE(RIGHT(G61,3)),#REF!,4,FALSE),IF(LEFT(G61,3)="EST",VLOOKUP(VALUE(RIGHT(G61,3)),#REF!,4,FALSE),IF(LEFT(G61,3)="HID",VLOOKUP(VALUE(RIGHT(G61,3)),#REF!,4,FALSE),IF(LEFT(G61,3)="INC",VLOOKUP(VALUE(RIGHT(G61,3)),#REF!,4,FALSE),IF(LEFT(G61,3)="ELE",VLOOKUP(VALUE(RIGHT(G61,3)),#REF!,4,FALSE),IF(LEFT(G61,3)="CAB",VLOOKUP(VALUE(RIGHT(G61,3)),'ADM-COMP'!B:J,4,FALSE),IF(LEFT(G61,3)="SEG",VLOOKUP(VALUE(RIGHT(G61,3)),#REF!,4,FALSE),IF(LEFT(G61,3)="CLI",VLOOKUP(VALUE(RIGHT(G61,3)),#REF!,4,FALSE),IF(LEFT(G61,4)="IMPL",VLOOKUP(VALUE(RIGHT(G61,3)),#REF!,4,FALSE),IF(LEFT(G61,4)="SPDA",VLOOKUP(VALUE(RIGHT(G61,3)),'SPDA-COMP'!B:J,4,FALSE),IF(LEFT(G61,4)="SDAI",VLOOKUP(VALUE(RIGHT(G61,3)),#REF!,4,FALSE),IF(LEFT(G61,5)="IMPER",VLOOKUP(VALUE(RIGHT(G61,3)),#REF!,4,FALSE),IF(LEFT(G61,5)="LABOR",VLOOKUP(VALUE(RIGHT(G61,6)),#REF!,5,FALSE))))))))))))))))</f>
        <v>#REF!</v>
      </c>
      <c r="C61" s="30" t="e">
        <f>IF(LEFT(G61,3)="ARQ",VLOOKUP(VALUE(RIGHT(G61,3)),#REF!,5,FALSE),IF(LEFT(G61,3)="SCI",VLOOKUP(VALUE(RIGHT(G61,3)),#REF!,5,FALSE),IF(LEFT(G61,3)="SCE",VLOOKUP(VALUE(RIGHT(G61,3)),#REF!,5,FALSE),IF(LEFT(G61,3)="EST",VLOOKUP(VALUE(RIGHT(G61,3)),#REF!,5,FALSE),IF(LEFT(G61,3)="HID",VLOOKUP(VALUE(RIGHT(G61,3)),#REF!,5,FALSE),IF(LEFT(G61,3)="INC",VLOOKUP(VALUE(RIGHT(G61,3)),#REF!,5,FALSE),IF(LEFT(G61,3)="ELE",VLOOKUP(VALUE(RIGHT(G61,3)),#REF!,5,FALSE),IF(LEFT(G61,3)="CAB",VLOOKUP(VALUE(RIGHT(G61,3)),'ADM-COMP'!B:J,5,FALSE),IF(LEFT(G61,3)="SEG",VLOOKUP(VALUE(RIGHT(G61,3)),#REF!,5,FALSE),IF(LEFT(G61,3)="CLI",VLOOKUP(VALUE(RIGHT(G61,3)),#REF!,5,FALSE),IF(LEFT(G61,4)="IMPL",VLOOKUP(VALUE(RIGHT(G61,3)),#REF!,5,FALSE),IF(LEFT(G61,4)="SPDA",VLOOKUP(VALUE(RIGHT(G61,3)),'SPDA-COMP'!B:J,5,FALSE),IF(LEFT(G61,4)="SDAI",VLOOKUP(VALUE(RIGHT(G61,3)),#REF!,5,FALSE),IF(LEFT(G61,5)="IMPER",VLOOKUP(VALUE(RIGHT(G61,3)),#REF!,5,FALSE),IF(LEFT(G61,5)="LABOR",VLOOKUP(VALUE(RIGHT(G61,6)),#REF!,6,FALSE))))))))))))))))</f>
        <v>#REF!</v>
      </c>
      <c r="D61" s="74" t="e">
        <f>ROUND(VLOOKUP(A61,#REF!,8,FALSE),2)</f>
        <v>#REF!</v>
      </c>
      <c r="E61" s="74" t="e">
        <f>IF(LEFT(G61,3)="ARQ",VLOOKUP(VALUE(RIGHT(G61,3)),#REF!,9,FALSE),IF(LEFT(G61,3)="SCI",VLOOKUP(VALUE(RIGHT(G61,3)),#REF!,9,FALSE),IF(LEFT(G61,3)="SCE",VLOOKUP(VALUE(RIGHT(G61,3)),#REF!,9,FALSE),IF(LEFT(G61,3)="EST",VLOOKUP(VALUE(RIGHT(G61,3)),#REF!,9,FALSE),IF(LEFT(G61,3)="HID",VLOOKUP(VALUE(RIGHT(G61,3)),#REF!,9,FALSE),IF(LEFT(G61,3)="INC",VLOOKUP(VALUE(RIGHT(G61,3)),#REF!,9,FALSE),IF(LEFT(G61,3)="ELE",VLOOKUP(VALUE(RIGHT(G61,3)),#REF!,9,FALSE),IF(LEFT(G61,3)="CAB",VLOOKUP(VALUE(RIGHT(G61,3)),'ADM-COMP'!B:J,9,FALSE),IF(LEFT(G61,3)="SEG",VLOOKUP(VALUE(RIGHT(G61,3)),#REF!,9,FALSE),IF(LEFT(G61,3)="CLI",VLOOKUP(VALUE(RIGHT(G61,3)),#REF!,9,FALSE),IF(LEFT(G61,4)="IMPL",VLOOKUP(VALUE(RIGHT(G61,3)),#REF!,9,FALSE),IF(LEFT(G61,4)="SPDA",VLOOKUP(VALUE(RIGHT(G61,3)),'SPDA-COMP'!B:J,9,FALSE),IF(LEFT(G61,4)="SDAI",VLOOKUP(VALUE(RIGHT(G61,3)),#REF!,9,FALSE),IF(LEFT(G61,5)="IMPER",VLOOKUP(VALUE(RIGHT(G61,3)),#REF!,9,FALSE),IF(LEFT(G61,5)="LABOR",VLOOKUP(VALUE(RIGHT(G61,6)),#REF!,4,FALSE))))))))))))))))</f>
        <v>#REF!</v>
      </c>
      <c r="F61" s="31" t="e">
        <f t="shared" si="0"/>
        <v>#REF!</v>
      </c>
      <c r="G61" s="152" t="s">
        <v>436</v>
      </c>
      <c r="H61" s="51"/>
    </row>
    <row r="62" spans="1:8" s="133" customFormat="1" ht="51" collapsed="1">
      <c r="A62" s="37" t="s">
        <v>1265</v>
      </c>
      <c r="B62" s="29" t="e">
        <f>IF(LEFT(G62,3)="ARQ",VLOOKUP(VALUE(RIGHT(G62,3)),#REF!,4,FALSE),IF(LEFT(G62,3)="SCI",VLOOKUP(VALUE(RIGHT(G62,3)),#REF!,4,FALSE),IF(LEFT(G62,3)="SCE",VLOOKUP(VALUE(RIGHT(G62,3)),#REF!,4,FALSE),IF(LEFT(G62,3)="EST",VLOOKUP(VALUE(RIGHT(G62,3)),#REF!,4,FALSE),IF(LEFT(G62,3)="HID",VLOOKUP(VALUE(RIGHT(G62,3)),#REF!,4,FALSE),IF(LEFT(G62,3)="INC",VLOOKUP(VALUE(RIGHT(G62,3)),#REF!,4,FALSE),IF(LEFT(G62,3)="ELE",VLOOKUP(VALUE(RIGHT(G62,3)),#REF!,4,FALSE),IF(LEFT(G62,3)="CAB",VLOOKUP(VALUE(RIGHT(G62,3)),'ADM-COMP'!B:J,4,FALSE),IF(LEFT(G62,3)="SEG",VLOOKUP(VALUE(RIGHT(G62,3)),#REF!,4,FALSE),IF(LEFT(G62,3)="CLI",VLOOKUP(VALUE(RIGHT(G62,3)),#REF!,4,FALSE),IF(LEFT(G62,4)="IMPL",VLOOKUP(VALUE(RIGHT(G62,3)),#REF!,4,FALSE),IF(LEFT(G62,4)="SPDA",VLOOKUP(VALUE(RIGHT(G62,3)),'SPDA-COMP'!B:J,4,FALSE),IF(LEFT(G62,4)="SDAI",VLOOKUP(VALUE(RIGHT(G62,3)),#REF!,4,FALSE),IF(LEFT(G62,5)="IMPER",VLOOKUP(VALUE(RIGHT(G62,3)),#REF!,4,FALSE),IF(LEFT(G62,5)="LABOR",VLOOKUP(VALUE(RIGHT(G62,6)),#REF!,5,FALSE))))))))))))))))</f>
        <v>#REF!</v>
      </c>
      <c r="C62" s="30" t="e">
        <f>IF(LEFT(G62,3)="ARQ",VLOOKUP(VALUE(RIGHT(G62,3)),#REF!,5,FALSE),IF(LEFT(G62,3)="INS",VLOOKUP(VALUE(RIGHT(G62,3)),#REF!,5,FALSE),IF(LEFT(G62,3)="SCE",VLOOKUP(VALUE(RIGHT(G62,3)),#REF!,5,FALSE),IF(LEFT(G62,3)="EST",VLOOKUP(VALUE(RIGHT(G62,3)),#REF!,5,FALSE),IF(LEFT(G62,3)="HID",VLOOKUP(VALUE(RIGHT(G62,3)),#REF!,5,FALSE),IF(LEFT(G62,3)="INC",VLOOKUP(VALUE(RIGHT(G62,3)),#REF!,5,FALSE),IF(LEFT(G62,3)="ELE",VLOOKUP(VALUE(RIGHT(G62,3)),#REF!,5,FALSE),IF(LEFT(G62,3)="CAB",VLOOKUP(VALUE(RIGHT(G62,3)),'ADM-COMP'!B:J,5,FALSE),IF(LEFT(G62,3)="SEG",VLOOKUP(VALUE(RIGHT(G62,3)),#REF!,5,FALSE),IF(LEFT(G62,3)="CLI",VLOOKUP(VALUE(RIGHT(G62,3)),#REF!,5,FALSE),IF(LEFT(G62,4)="IMPL",VLOOKUP(VALUE(RIGHT(G62,3)),#REF!,5,FALSE),IF(LEFT(G62,4)="SPDA",VLOOKUP(VALUE(RIGHT(G62,3)),'SPDA-COMP'!B:J,5,FALSE),IF(LEFT(G62,4)="SDAI",VLOOKUP(VALUE(RIGHT(G62,3)),#REF!,5,FALSE),IF(LEFT(G62,5)="IMPER",VLOOKUP(VALUE(RIGHT(G62,3)),#REF!,5,FALSE),IF(LEFT(G62,5)="LABOR",VLOOKUP(VALUE(RIGHT(G62,6)),#REF!,6,FALSE))))))))))))))))</f>
        <v>#REF!</v>
      </c>
      <c r="D62" s="74" t="e">
        <f>ROUND(VLOOKUP(A62,#REF!,8,FALSE),2)</f>
        <v>#REF!</v>
      </c>
      <c r="E62" s="74" t="e">
        <f>IF(LEFT(G62,3)="ARQ",VLOOKUP(VALUE(RIGHT(G62,3)),#REF!,9,FALSE),IF(LEFT(G62,3)="INS",VLOOKUP(VALUE(RIGHT(G62,3)),#REF!,9,FALSE),IF(LEFT(G62,3)="SCE",VLOOKUP(VALUE(RIGHT(G62,3)),#REF!,9,FALSE),IF(LEFT(G62,3)="EST",VLOOKUP(VALUE(RIGHT(G62,3)),#REF!,9,FALSE),IF(LEFT(G62,3)="HID",VLOOKUP(VALUE(RIGHT(G62,3)),#REF!,9,FALSE),IF(LEFT(G62,3)="INC",VLOOKUP(VALUE(RIGHT(G62,3)),#REF!,9,FALSE),IF(LEFT(G62,3)="ELE",VLOOKUP(VALUE(RIGHT(G62,3)),#REF!,9,FALSE),IF(LEFT(G62,3)="CAB",VLOOKUP(VALUE(RIGHT(G62,3)),'ADM-COMP'!B:J,9,FALSE),IF(LEFT(G62,3)="SEG",VLOOKUP(VALUE(RIGHT(G62,3)),#REF!,9,FALSE),IF(LEFT(G62,3)="CLI",VLOOKUP(VALUE(RIGHT(G62,3)),#REF!,9,FALSE),IF(LEFT(G62,4)="IMPL",VLOOKUP(VALUE(RIGHT(G62,3)),#REF!,9,FALSE),IF(LEFT(G62,4)="SPDA",VLOOKUP(VALUE(RIGHT(G62,3)),'SPDA-COMP'!B:J,9,FALSE),IF(LEFT(G62,4)="SDAI",VLOOKUP(VALUE(RIGHT(G62,3)),#REF!,9,FALSE),IF(LEFT(G62,5)="IMPER",VLOOKUP(VALUE(RIGHT(G62,3)),#REF!,9,FALSE),IF(LEFT(G62,5)="LABOR",VLOOKUP(VALUE(RIGHT(G62,6)),#REF!,4,FALSE))))))))))))))))</f>
        <v>#REF!</v>
      </c>
      <c r="F62" s="31" t="e">
        <f t="shared" si="0"/>
        <v>#REF!</v>
      </c>
      <c r="G62" s="152" t="s">
        <v>1278</v>
      </c>
      <c r="H62" s="102"/>
    </row>
    <row r="63" spans="1:8" s="133" customFormat="1">
      <c r="A63" s="100" t="s">
        <v>692</v>
      </c>
      <c r="B63" s="86" t="e">
        <f>IF(LEFT(G63,3)="ARQ",VLOOKUP(VALUE(RIGHT(G63,3)),#REF!,4,FALSE),IF(LEFT(G63,3)="EQP",VLOOKUP(VALUE(RIGHT(G63,3)),#REF!,4,FALSE),IF(LEFT(G63,3)="SCE",VLOOKUP(VALUE(RIGHT(G63,3)),#REF!,4,FALSE),IF(LEFT(G63,3)="EST",VLOOKUP(VALUE(RIGHT(G63,3)),#REF!,4,FALSE),IF(LEFT(G63,3)="HID",VLOOKUP(VALUE(RIGHT(G63,3)),#REF!,4,FALSE),IF(LEFT(G63,3)="INC",VLOOKUP(VALUE(RIGHT(G63,3)),#REF!,4,FALSE),IF(LEFT(G63,3)="ELE",VLOOKUP(VALUE(RIGHT(G63,3)),#REF!,4,FALSE),IF(LEFT(G63,3)="CAB",VLOOKUP(VALUE(RIGHT(G63,3)),'ADM-COMP'!B:J,4,FALSE),IF(LEFT(G63,3)="SEG",VLOOKUP(VALUE(RIGHT(G63,3)),#REF!,4,FALSE),IF(LEFT(G63,3)="CLI",VLOOKUP(VALUE(RIGHT(G63,3)),#REF!,4,FALSE),IF(LEFT(G63,4)="IMPL",VLOOKUP(VALUE(RIGHT(G63,3)),#REF!,4,FALSE),IF(LEFT(G63,4)="SPDA",VLOOKUP(VALUE(RIGHT(G63,3)),'SPDA-COMP'!B:J,4,FALSE),IF(LEFT(G63,4)="SDAI",VLOOKUP(VALUE(RIGHT(G63,3)),#REF!,4,FALSE),IF(LEFT(G63,5)="IMPER",VLOOKUP(VALUE(RIGHT(G63,3)),#REF!,4,FALSE),IF(LEFT(G63,5)="LABOR",VLOOKUP(VALUE(RIGHT(G63,6)),#REF!,5,FALSE))))))))))))))))</f>
        <v>#REF!</v>
      </c>
      <c r="C63" s="30" t="e">
        <f>IF(LEFT(G63,3)="ARQ",VLOOKUP(VALUE(RIGHT(G63,3)),#REF!,5,FALSE),IF(LEFT(G63,3)="eqp",VLOOKUP(VALUE(RIGHT(G63,3)),#REF!,5,FALSE),IF(LEFT(G63,3)="SCE",VLOOKUP(VALUE(RIGHT(G63,3)),#REF!,5,FALSE),IF(LEFT(G63,3)="EST",VLOOKUP(VALUE(RIGHT(G63,3)),#REF!,5,FALSE),IF(LEFT(G63,3)="HID",VLOOKUP(VALUE(RIGHT(G63,3)),#REF!,5,FALSE),IF(LEFT(G63,3)="INC",VLOOKUP(VALUE(RIGHT(G63,3)),#REF!,5,FALSE),IF(LEFT(G63,3)="ELE",VLOOKUP(VALUE(RIGHT(G63,3)),#REF!,5,FALSE),IF(LEFT(G63,3)="CAB",VLOOKUP(VALUE(RIGHT(G63,3)),'ADM-COMP'!B:J,5,FALSE),IF(LEFT(G63,3)="SEG",VLOOKUP(VALUE(RIGHT(G63,3)),#REF!,5,FALSE),IF(LEFT(G63,3)="CLI",VLOOKUP(VALUE(RIGHT(G63,3)),#REF!,5,FALSE),IF(LEFT(G63,4)="IMPL",VLOOKUP(VALUE(RIGHT(G63,3)),#REF!,5,FALSE),IF(LEFT(G63,4)="SPDA",VLOOKUP(VALUE(RIGHT(G63,3)),'SPDA-COMP'!B:J,5,FALSE),IF(LEFT(G63,4)="SDAI",VLOOKUP(VALUE(RIGHT(G63,3)),#REF!,5,FALSE),IF(LEFT(G63,5)="IMPER",VLOOKUP(VALUE(RIGHT(G63,3)),#REF!,5,FALSE),IF(LEFT(G63,5)="LABOR",VLOOKUP(VALUE(RIGHT(G63,6)),#REF!,6,FALSE))))))))))))))))</f>
        <v>#REF!</v>
      </c>
      <c r="D63" s="74" t="e">
        <f>ROUND(VLOOKUP(A63,#REF!,8,FALSE),2)</f>
        <v>#REF!</v>
      </c>
      <c r="E63" s="74" t="e">
        <f>IF(LEFT(G63,3)="ARQ",VLOOKUP(VALUE(RIGHT(G63,3)),#REF!,9,FALSE),IF(LEFT(G63,3)="eqp",VLOOKUP(VALUE(RIGHT(G63,3)),#REF!,9,FALSE),IF(LEFT(G63,3)="SCE",VLOOKUP(VALUE(RIGHT(G63,3)),#REF!,9,FALSE),IF(LEFT(G63,3)="EST",VLOOKUP(VALUE(RIGHT(G63,3)),#REF!,9,FALSE),IF(LEFT(G63,3)="HID",VLOOKUP(VALUE(RIGHT(G63,3)),#REF!,9,FALSE),IF(LEFT(G63,3)="INC",VLOOKUP(VALUE(RIGHT(G63,3)),#REF!,9,FALSE),IF(LEFT(G63,3)="ELE",VLOOKUP(VALUE(RIGHT(G63,3)),#REF!,9,FALSE),IF(LEFT(G63,3)="CAB",VLOOKUP(VALUE(RIGHT(G63,3)),'ADM-COMP'!B:J,9,FALSE),IF(LEFT(G63,3)="SEG",VLOOKUP(VALUE(RIGHT(G63,3)),#REF!,9,FALSE),IF(LEFT(G63,3)="CLI",VLOOKUP(VALUE(RIGHT(G63,3)),#REF!,9,FALSE),IF(LEFT(G63,4)="IMPL",VLOOKUP(VALUE(RIGHT(G63,3)),#REF!,9,FALSE),IF(LEFT(G63,4)="SPDA",VLOOKUP(VALUE(RIGHT(G63,3)),'SPDA-COMP'!B:J,9,FALSE),IF(LEFT(G63,4)="SDAI",VLOOKUP(VALUE(RIGHT(G63,3)),#REF!,9,FALSE),IF(LEFT(G63,5)="IMPER",VLOOKUP(VALUE(RIGHT(G63,3)),#REF!,9,FALSE),IF(LEFT(G63,5)="LABOR",VLOOKUP(VALUE(RIGHT(G63,6)),#REF!,4,FALSE))))))))))))))))</f>
        <v>#REF!</v>
      </c>
      <c r="F63" s="31" t="e">
        <f t="shared" si="0"/>
        <v>#REF!</v>
      </c>
      <c r="G63" s="152" t="s">
        <v>732</v>
      </c>
      <c r="H63" s="102"/>
    </row>
    <row r="64" spans="1:8" s="80" customFormat="1" ht="25.5">
      <c r="A64" s="37" t="s">
        <v>1216</v>
      </c>
      <c r="B64" s="29" t="e">
        <f>IF(LEFT(G64,3)="ARQ",VLOOKUP(VALUE(RIGHT(G64,3)),#REF!,4,FALSE),IF(LEFT(G64,3)="SCI",VLOOKUP(VALUE(RIGHT(G64,3)),#REF!,4,FALSE),IF(LEFT(G64,3)="SCE",VLOOKUP(VALUE(RIGHT(G64,3)),#REF!,4,FALSE),IF(LEFT(G64,3)="EST",VLOOKUP(VALUE(RIGHT(G64,3)),#REF!,4,FALSE),IF(LEFT(G64,3)="HID",VLOOKUP(VALUE(RIGHT(G64,3)),#REF!,4,FALSE),IF(LEFT(G64,3)="INC",VLOOKUP(VALUE(RIGHT(G64,3)),#REF!,4,FALSE),IF(LEFT(G64,3)="ELE",VLOOKUP(VALUE(RIGHT(G64,3)),#REF!,4,FALSE),IF(LEFT(G64,3)="CAB",VLOOKUP(VALUE(RIGHT(G64,3)),'ADM-COMP'!B:J,4,FALSE),IF(LEFT(G64,3)="SEG",VLOOKUP(VALUE(RIGHT(G64,3)),#REF!,4,FALSE),IF(LEFT(G64,3)="CLI",VLOOKUP(VALUE(RIGHT(G64,3)),#REF!,4,FALSE),IF(LEFT(G64,4)="IMPL",VLOOKUP(VALUE(RIGHT(G64,3)),#REF!,4,FALSE),IF(LEFT(G64,4)="SPDA",VLOOKUP(VALUE(RIGHT(G64,3)),'SPDA-COMP'!B:J,4,FALSE),IF(LEFT(G64,4)="SDAI",VLOOKUP(VALUE(RIGHT(G64,3)),#REF!,4,FALSE),IF(LEFT(G64,5)="IMPER",VLOOKUP(VALUE(RIGHT(G64,3)),#REF!,4,FALSE),IF(LEFT(G64,5)="LABOR",VLOOKUP(VALUE(RIGHT(G64,6)),#REF!,5,FALSE))))))))))))))))</f>
        <v>#REF!</v>
      </c>
      <c r="C64" s="30" t="e">
        <f>IF(LEFT(G64,3)="ARQ",VLOOKUP(VALUE(RIGHT(G64,3)),#REF!,5,FALSE),IF(LEFT(G64,3)="SCI",VLOOKUP(VALUE(RIGHT(G64,3)),#REF!,5,FALSE),IF(LEFT(G64,3)="SCE",VLOOKUP(VALUE(RIGHT(G64,3)),#REF!,5,FALSE),IF(LEFT(G64,3)="EST",VLOOKUP(VALUE(RIGHT(G64,3)),#REF!,5,FALSE),IF(LEFT(G64,3)="HID",VLOOKUP(VALUE(RIGHT(G64,3)),#REF!,5,FALSE),IF(LEFT(G64,3)="INC",VLOOKUP(VALUE(RIGHT(G64,3)),#REF!,5,FALSE),IF(LEFT(G64,3)="ELE",VLOOKUP(VALUE(RIGHT(G64,3)),#REF!,5,FALSE),IF(LEFT(G64,3)="CAB",VLOOKUP(VALUE(RIGHT(G64,3)),'ADM-COMP'!B:J,5,FALSE),IF(LEFT(G64,3)="SEG",VLOOKUP(VALUE(RIGHT(G64,3)),#REF!,5,FALSE),IF(LEFT(G64,3)="CLI",VLOOKUP(VALUE(RIGHT(G64,3)),#REF!,5,FALSE),IF(LEFT(G64,4)="IMPL",VLOOKUP(VALUE(RIGHT(G64,3)),#REF!,5,FALSE),IF(LEFT(G64,4)="SPDA",VLOOKUP(VALUE(RIGHT(G64,3)),'SPDA-COMP'!B:J,5,FALSE),IF(LEFT(G64,4)="SDAI",VLOOKUP(VALUE(RIGHT(G64,3)),#REF!,5,FALSE),IF(LEFT(G64,5)="IMPER",VLOOKUP(VALUE(RIGHT(G64,3)),#REF!,5,FALSE),IF(LEFT(G64,5)="LABOR",VLOOKUP(VALUE(RIGHT(G64,6)),#REF!,6,FALSE))))))))))))))))</f>
        <v>#REF!</v>
      </c>
      <c r="D64" s="74" t="e">
        <f>ROUND(VLOOKUP(A64,#REF!,8,FALSE),2)</f>
        <v>#REF!</v>
      </c>
      <c r="E64" s="74" t="e">
        <f>IF(LEFT(G64,3)="ARQ",VLOOKUP(VALUE(RIGHT(G64,3)),#REF!,9,FALSE),IF(LEFT(G64,3)="SCI",VLOOKUP(VALUE(RIGHT(G64,3)),#REF!,9,FALSE),IF(LEFT(G64,3)="SCE",VLOOKUP(VALUE(RIGHT(G64,3)),#REF!,9,FALSE),IF(LEFT(G64,3)="EST",VLOOKUP(VALUE(RIGHT(G64,3)),#REF!,9,FALSE),IF(LEFT(G64,3)="HID",VLOOKUP(VALUE(RIGHT(G64,3)),#REF!,9,FALSE),IF(LEFT(G64,3)="INC",VLOOKUP(VALUE(RIGHT(G64,3)),#REF!,9,FALSE),IF(LEFT(G64,3)="ELE",VLOOKUP(VALUE(RIGHT(G64,3)),#REF!,9,FALSE),IF(LEFT(G64,3)="CAB",VLOOKUP(VALUE(RIGHT(G64,3)),'ADM-COMP'!B:J,9,FALSE),IF(LEFT(G64,3)="SEG",VLOOKUP(VALUE(RIGHT(G64,3)),#REF!,9,FALSE),IF(LEFT(G64,3)="CLI",VLOOKUP(VALUE(RIGHT(G64,3)),#REF!,9,FALSE),IF(LEFT(G64,4)="IMPL",VLOOKUP(VALUE(RIGHT(G64,3)),#REF!,9,FALSE),IF(LEFT(G64,4)="SPDA",VLOOKUP(VALUE(RIGHT(G64,3)),'SPDA-COMP'!B:J,9,FALSE),IF(LEFT(G64,4)="SDAI",VLOOKUP(VALUE(RIGHT(G64,3)),#REF!,9,FALSE),IF(LEFT(G64,5)="IMPER",VLOOKUP(VALUE(RIGHT(G64,3)),#REF!,9,FALSE),IF(LEFT(G64,5)="LABOR",VLOOKUP(VALUE(RIGHT(G64,6)),#REF!,4,FALSE))))))))))))))))</f>
        <v>#REF!</v>
      </c>
      <c r="F64" s="31" t="e">
        <f t="shared" si="0"/>
        <v>#REF!</v>
      </c>
      <c r="G64" s="152" t="s">
        <v>1223</v>
      </c>
      <c r="H64" s="51"/>
    </row>
    <row r="65" spans="1:8" s="78" customFormat="1">
      <c r="A65" s="37" t="s">
        <v>1326</v>
      </c>
      <c r="B65" s="29" t="e">
        <f>IF(LEFT(G65,3)="ARQ",VLOOKUP(VALUE(RIGHT(G65,3)),#REF!,4,FALSE),IF(LEFT(G65,3)="SCI",VLOOKUP(VALUE(RIGHT(G65,3)),#REF!,4,FALSE),IF(LEFT(G65,3)="SCE",VLOOKUP(VALUE(RIGHT(G65,3)),#REF!,4,FALSE),IF(LEFT(G65,3)="EST",VLOOKUP(VALUE(RIGHT(G65,3)),#REF!,4,FALSE),IF(LEFT(G65,3)="HID",VLOOKUP(VALUE(RIGHT(G65,3)),#REF!,4,FALSE),IF(LEFT(G65,3)="INC",VLOOKUP(VALUE(RIGHT(G65,3)),#REF!,4,FALSE),IF(LEFT(G65,3)="ELE",VLOOKUP(VALUE(RIGHT(G65,3)),#REF!,4,FALSE),IF(LEFT(G65,3)="CAB",VLOOKUP(VALUE(RIGHT(G65,3)),'ADM-COMP'!B:J,4,FALSE),IF(LEFT(G65,3)="SEG",VLOOKUP(VALUE(RIGHT(G65,3)),#REF!,4,FALSE),IF(LEFT(G65,3)="CLI",VLOOKUP(VALUE(RIGHT(G65,3)),#REF!,4,FALSE),IF(LEFT(G65,4)="IMPL",VLOOKUP(VALUE(RIGHT(G65,3)),#REF!,4,FALSE),IF(LEFT(G65,4)="SPDA",VLOOKUP(VALUE(RIGHT(G65,3)),'SPDA-COMP'!B:J,4,FALSE),IF(LEFT(G65,4)="SDAI",VLOOKUP(VALUE(RIGHT(G65,3)),#REF!,4,FALSE),IF(LEFT(G65,5)="IMPER",VLOOKUP(VALUE(RIGHT(G65,3)),#REF!,4,FALSE),IF(LEFT(G65,5)="LABOR",VLOOKUP(VALUE(RIGHT(G65,6)),#REF!,5,FALSE))))))))))))))))</f>
        <v>#REF!</v>
      </c>
      <c r="C65" s="30" t="e">
        <f>IF(LEFT(G65,3)="ARQ",VLOOKUP(VALUE(RIGHT(G65,3)),#REF!,5,FALSE),IF(LEFT(G65,3)="SCI",VLOOKUP(VALUE(RIGHT(G65,3)),#REF!,5,FALSE),IF(LEFT(G65,3)="SCE",VLOOKUP(VALUE(RIGHT(G65,3)),#REF!,5,FALSE),IF(LEFT(G65,3)="EST",VLOOKUP(VALUE(RIGHT(G65,3)),#REF!,5,FALSE),IF(LEFT(G65,3)="HID",VLOOKUP(VALUE(RIGHT(G65,3)),#REF!,5,FALSE),IF(LEFT(G65,3)="INC",VLOOKUP(VALUE(RIGHT(G65,3)),#REF!,5,FALSE),IF(LEFT(G65,3)="ELE",VLOOKUP(VALUE(RIGHT(G65,3)),#REF!,5,FALSE),IF(LEFT(G65,3)="CAB",VLOOKUP(VALUE(RIGHT(G65,3)),'ADM-COMP'!B:J,5,FALSE),IF(LEFT(G65,3)="SEG",VLOOKUP(VALUE(RIGHT(G65,3)),#REF!,5,FALSE),IF(LEFT(G65,3)="CLI",VLOOKUP(VALUE(RIGHT(G65,3)),#REF!,5,FALSE),IF(LEFT(G65,4)="IMPL",VLOOKUP(VALUE(RIGHT(G65,3)),#REF!,5,FALSE),IF(LEFT(G65,4)="SPDA",VLOOKUP(VALUE(RIGHT(G65,3)),'SPDA-COMP'!B:J,5,FALSE),IF(LEFT(G65,4)="SDAI",VLOOKUP(VALUE(RIGHT(G65,3)),#REF!,5,FALSE),IF(LEFT(G65,5)="IMPER",VLOOKUP(VALUE(RIGHT(G65,3)),#REF!,5,FALSE),IF(LEFT(G65,5)="LABOR",VLOOKUP(VALUE(RIGHT(G65,6)),#REF!,6,FALSE))))))))))))))))</f>
        <v>#REF!</v>
      </c>
      <c r="D65" s="74" t="e">
        <f>ROUND(VLOOKUP(A65,#REF!,8,FALSE),2)</f>
        <v>#REF!</v>
      </c>
      <c r="E65" s="74" t="e">
        <f>IF(LEFT(G65,3)="ARQ",VLOOKUP(VALUE(RIGHT(G65,3)),#REF!,9,FALSE),IF(LEFT(G65,3)="SCI",VLOOKUP(VALUE(RIGHT(G65,3)),#REF!,9,FALSE),IF(LEFT(G65,3)="SCE",VLOOKUP(VALUE(RIGHT(G65,3)),#REF!,9,FALSE),IF(LEFT(G65,3)="EST",VLOOKUP(VALUE(RIGHT(G65,3)),#REF!,9,FALSE),IF(LEFT(G65,3)="HID",VLOOKUP(VALUE(RIGHT(G65,3)),#REF!,9,FALSE),IF(LEFT(G65,3)="INC",VLOOKUP(VALUE(RIGHT(G65,3)),#REF!,9,FALSE),IF(LEFT(G65,3)="ELE",VLOOKUP(VALUE(RIGHT(G65,3)),#REF!,9,FALSE),IF(LEFT(G65,3)="CAB",VLOOKUP(VALUE(RIGHT(G65,3)),'ADM-COMP'!B:J,9,FALSE),IF(LEFT(G65,3)="SEG",VLOOKUP(VALUE(RIGHT(G65,3)),#REF!,9,FALSE),IF(LEFT(G65,3)="CLI",VLOOKUP(VALUE(RIGHT(G65,3)),#REF!,9,FALSE),IF(LEFT(G65,4)="IMPL",VLOOKUP(VALUE(RIGHT(G65,3)),#REF!,9,FALSE),IF(LEFT(G65,4)="SPDA",VLOOKUP(VALUE(RIGHT(G65,3)),'SPDA-COMP'!B:J,9,FALSE),IF(LEFT(G65,4)="SDAI",VLOOKUP(VALUE(RIGHT(G65,3)),#REF!,9,FALSE),IF(LEFT(G65,5)="IMPER",VLOOKUP(VALUE(RIGHT(G65,3)),#REF!,9,FALSE),IF(LEFT(G65,5)="LABOR",VLOOKUP(VALUE(RIGHT(G65,6)),#REF!,4,FALSE))))))))))))))))</f>
        <v>#REF!</v>
      </c>
      <c r="F65" s="31" t="e">
        <f t="shared" si="0"/>
        <v>#REF!</v>
      </c>
      <c r="G65" s="152" t="s">
        <v>1327</v>
      </c>
      <c r="H65" s="77"/>
    </row>
    <row r="66" spans="1:8" s="80" customFormat="1" ht="38.25">
      <c r="A66" s="100" t="s">
        <v>301</v>
      </c>
      <c r="B66" s="29" t="e">
        <f>IF(LEFT(G66,3)="ARQ",VLOOKUP(VALUE(RIGHT(G66,3)),#REF!,4,FALSE),IF(LEFT(G66,3)="SCI",VLOOKUP(VALUE(RIGHT(G66,3)),#REF!,4,FALSE),IF(LEFT(G66,3)="SCE",VLOOKUP(VALUE(RIGHT(G66,3)),#REF!,4,FALSE),IF(LEFT(G66,3)="EST",VLOOKUP(VALUE(RIGHT(G66,3)),#REF!,4,FALSE),IF(LEFT(G66,3)="HID",VLOOKUP(VALUE(RIGHT(G66,3)),#REF!,4,FALSE),IF(LEFT(G66,3)="INC",VLOOKUP(VALUE(RIGHT(G66,3)),#REF!,4,FALSE),IF(LEFT(G66,3)="ELE",VLOOKUP(VALUE(RIGHT(G66,3)),#REF!,4,FALSE),IF(LEFT(G66,3)="CAB",VLOOKUP(VALUE(RIGHT(G66,3)),'ADM-COMP'!B:J,4,FALSE),IF(LEFT(G66,3)="SEG",VLOOKUP(VALUE(RIGHT(G66,3)),#REF!,4,FALSE),IF(LEFT(G66,3)="CLI",VLOOKUP(VALUE(RIGHT(G66,3)),#REF!,4,FALSE),IF(LEFT(G66,4)="IMPL",VLOOKUP(VALUE(RIGHT(G66,3)),#REF!,4,FALSE),IF(LEFT(G66,4)="SPDA",VLOOKUP(VALUE(RIGHT(G66,3)),'SPDA-COMP'!B:J,4,FALSE),IF(LEFT(G66,4)="SDAI",VLOOKUP(VALUE(RIGHT(G66,3)),#REF!,4,FALSE),IF(LEFT(G66,5)="IMPER",VLOOKUP(VALUE(RIGHT(G66,3)),#REF!,4,FALSE),IF(LEFT(G66,5)="LABOR",VLOOKUP(VALUE(RIGHT(G66,6)),#REF!,5,FALSE))))))))))))))))</f>
        <v>#REF!</v>
      </c>
      <c r="C66" s="30" t="e">
        <f>IF(LEFT(G66,3)="ARQ",VLOOKUP(VALUE(RIGHT(G66,3)),#REF!,5,FALSE),IF(LEFT(G66,3)="SCI",VLOOKUP(VALUE(RIGHT(G66,3)),#REF!,5,FALSE),IF(LEFT(G66,3)="SCE",VLOOKUP(VALUE(RIGHT(G66,3)),#REF!,5,FALSE),IF(LEFT(G66,3)="EST",VLOOKUP(VALUE(RIGHT(G66,3)),#REF!,5,FALSE),IF(LEFT(G66,3)="HID",VLOOKUP(VALUE(RIGHT(G66,3)),#REF!,5,FALSE),IF(LEFT(G66,3)="INC",VLOOKUP(VALUE(RIGHT(G66,3)),#REF!,5,FALSE),IF(LEFT(G66,3)="ELE",VLOOKUP(VALUE(RIGHT(G66,3)),#REF!,5,FALSE),IF(LEFT(G66,3)="CAB",VLOOKUP(VALUE(RIGHT(G66,3)),'ADM-COMP'!B:J,5,FALSE),IF(LEFT(G66,3)="SEG",VLOOKUP(VALUE(RIGHT(G66,3)),#REF!,5,FALSE),IF(LEFT(G66,3)="CLI",VLOOKUP(VALUE(RIGHT(G66,3)),#REF!,5,FALSE),IF(LEFT(G66,4)="IMPL",VLOOKUP(VALUE(RIGHT(G66,3)),#REF!,5,FALSE),IF(LEFT(G66,4)="SPDA",VLOOKUP(VALUE(RIGHT(G66,3)),'SPDA-COMP'!B:J,5,FALSE),IF(LEFT(G66,4)="SDAI",VLOOKUP(VALUE(RIGHT(G66,3)),#REF!,5,FALSE),IF(LEFT(G66,5)="IMPER",VLOOKUP(VALUE(RIGHT(G66,3)),#REF!,5,FALSE),IF(LEFT(G66,5)="LABOR",VLOOKUP(VALUE(RIGHT(G66,6)),#REF!,6,FALSE))))))))))))))))</f>
        <v>#REF!</v>
      </c>
      <c r="D66" s="74" t="e">
        <f>ROUND(VLOOKUP(A66,#REF!,8,FALSE),2)</f>
        <v>#REF!</v>
      </c>
      <c r="E66" s="74" t="e">
        <f>IF(LEFT(G66,3)="ARQ",VLOOKUP(VALUE(RIGHT(G66,3)),#REF!,9,FALSE),IF(LEFT(G66,3)="SCI",VLOOKUP(VALUE(RIGHT(G66,3)),#REF!,9,FALSE),IF(LEFT(G66,3)="SCE",VLOOKUP(VALUE(RIGHT(G66,3)),#REF!,9,FALSE),IF(LEFT(G66,3)="EST",VLOOKUP(VALUE(RIGHT(G66,3)),#REF!,9,FALSE),IF(LEFT(G66,3)="HID",VLOOKUP(VALUE(RIGHT(G66,3)),#REF!,9,FALSE),IF(LEFT(G66,3)="INC",VLOOKUP(VALUE(RIGHT(G66,3)),#REF!,9,FALSE),IF(LEFT(G66,3)="ELE",VLOOKUP(VALUE(RIGHT(G66,3)),#REF!,9,FALSE),IF(LEFT(G66,3)="CAB",VLOOKUP(VALUE(RIGHT(G66,3)),'ADM-COMP'!B:J,9,FALSE),IF(LEFT(G66,3)="SEG",VLOOKUP(VALUE(RIGHT(G66,3)),#REF!,9,FALSE),IF(LEFT(G66,3)="CLI",VLOOKUP(VALUE(RIGHT(G66,3)),#REF!,9,FALSE),IF(LEFT(G66,4)="IMPL",VLOOKUP(VALUE(RIGHT(G66,3)),#REF!,9,FALSE),IF(LEFT(G66,4)="SPDA",VLOOKUP(VALUE(RIGHT(G66,3)),'SPDA-COMP'!B:J,9,FALSE),IF(LEFT(G66,4)="SDAI",VLOOKUP(VALUE(RIGHT(G66,3)),#REF!,9,FALSE),IF(LEFT(G66,5)="IMPER",VLOOKUP(VALUE(RIGHT(G66,3)),#REF!,9,FALSE),IF(LEFT(G66,5)="LABOR",VLOOKUP(VALUE(RIGHT(G66,6)),#REF!,4,FALSE))))))))))))))))</f>
        <v>#REF!</v>
      </c>
      <c r="F66" s="31" t="e">
        <f t="shared" si="0"/>
        <v>#REF!</v>
      </c>
      <c r="G66" s="152" t="s">
        <v>433</v>
      </c>
      <c r="H66" s="51"/>
    </row>
    <row r="67" spans="1:8" s="80" customFormat="1" ht="38.25">
      <c r="A67" s="100" t="s">
        <v>428</v>
      </c>
      <c r="B67" s="29" t="e">
        <f>IF(LEFT(G67,3)="ARQ",VLOOKUP(VALUE(RIGHT(G67,3)),#REF!,4,FALSE),IF(LEFT(G67,3)="SCI",VLOOKUP(VALUE(RIGHT(G67,3)),#REF!,4,FALSE),IF(LEFT(G67,3)="SCE",VLOOKUP(VALUE(RIGHT(G67,3)),#REF!,4,FALSE),IF(LEFT(G67,3)="EST",VLOOKUP(VALUE(RIGHT(G67,3)),#REF!,4,FALSE),IF(LEFT(G67,3)="HID",VLOOKUP(VALUE(RIGHT(G67,3)),#REF!,4,FALSE),IF(LEFT(G67,3)="INC",VLOOKUP(VALUE(RIGHT(G67,3)),#REF!,4,FALSE),IF(LEFT(G67,3)="ELE",VLOOKUP(VALUE(RIGHT(G67,3)),#REF!,4,FALSE),IF(LEFT(G67,3)="CAB",VLOOKUP(VALUE(RIGHT(G67,3)),'ADM-COMP'!B:J,4,FALSE),IF(LEFT(G67,3)="SEG",VLOOKUP(VALUE(RIGHT(G67,3)),#REF!,4,FALSE),IF(LEFT(G67,3)="CLI",VLOOKUP(VALUE(RIGHT(G67,3)),#REF!,4,FALSE),IF(LEFT(G67,4)="IMPL",VLOOKUP(VALUE(RIGHT(G67,3)),#REF!,4,FALSE),IF(LEFT(G67,4)="SPDA",VLOOKUP(VALUE(RIGHT(G67,3)),'SPDA-COMP'!B:J,4,FALSE),IF(LEFT(G67,4)="SDAI",VLOOKUP(VALUE(RIGHT(G67,3)),#REF!,4,FALSE),IF(LEFT(G67,5)="IMPER",VLOOKUP(VALUE(RIGHT(G67,3)),#REF!,4,FALSE),IF(LEFT(G67,5)="LABOR",VLOOKUP(VALUE(RIGHT(G67,6)),#REF!,5,FALSE))))))))))))))))</f>
        <v>#REF!</v>
      </c>
      <c r="C67" s="30" t="e">
        <f>IF(LEFT(G67,3)="ARQ",VLOOKUP(VALUE(RIGHT(G67,3)),#REF!,5,FALSE),IF(LEFT(G67,3)="SCI",VLOOKUP(VALUE(RIGHT(G67,3)),#REF!,5,FALSE),IF(LEFT(G67,3)="SCE",VLOOKUP(VALUE(RIGHT(G67,3)),#REF!,5,FALSE),IF(LEFT(G67,3)="EST",VLOOKUP(VALUE(RIGHT(G67,3)),#REF!,5,FALSE),IF(LEFT(G67,3)="HID",VLOOKUP(VALUE(RIGHT(G67,3)),#REF!,5,FALSE),IF(LEFT(G67,3)="INC",VLOOKUP(VALUE(RIGHT(G67,3)),#REF!,5,FALSE),IF(LEFT(G67,3)="ELE",VLOOKUP(VALUE(RIGHT(G67,3)),#REF!,5,FALSE),IF(LEFT(G67,3)="CAB",VLOOKUP(VALUE(RIGHT(G67,3)),'ADM-COMP'!B:J,5,FALSE),IF(LEFT(G67,3)="SEG",VLOOKUP(VALUE(RIGHT(G67,3)),#REF!,5,FALSE),IF(LEFT(G67,3)="CLI",VLOOKUP(VALUE(RIGHT(G67,3)),#REF!,5,FALSE),IF(LEFT(G67,4)="IMPL",VLOOKUP(VALUE(RIGHT(G67,3)),#REF!,5,FALSE),IF(LEFT(G67,4)="SPDA",VLOOKUP(VALUE(RIGHT(G67,3)),'SPDA-COMP'!B:J,5,FALSE),IF(LEFT(G67,4)="SDAI",VLOOKUP(VALUE(RIGHT(G67,3)),#REF!,5,FALSE),IF(LEFT(G67,5)="IMPER",VLOOKUP(VALUE(RIGHT(G67,3)),#REF!,5,FALSE),IF(LEFT(G67,5)="LABOR",VLOOKUP(VALUE(RIGHT(G67,6)),#REF!,6,FALSE))))))))))))))))</f>
        <v>#REF!</v>
      </c>
      <c r="D67" s="74" t="e">
        <f>ROUND(VLOOKUP(A67,#REF!,8,FALSE),2)</f>
        <v>#REF!</v>
      </c>
      <c r="E67" s="74" t="e">
        <f>IF(LEFT(G67,3)="ARQ",VLOOKUP(VALUE(RIGHT(G67,3)),#REF!,9,FALSE),IF(LEFT(G67,3)="SCI",VLOOKUP(VALUE(RIGHT(G67,3)),#REF!,9,FALSE),IF(LEFT(G67,3)="SCE",VLOOKUP(VALUE(RIGHT(G67,3)),#REF!,9,FALSE),IF(LEFT(G67,3)="EST",VLOOKUP(VALUE(RIGHT(G67,3)),#REF!,9,FALSE),IF(LEFT(G67,3)="HID",VLOOKUP(VALUE(RIGHT(G67,3)),#REF!,9,FALSE),IF(LEFT(G67,3)="INC",VLOOKUP(VALUE(RIGHT(G67,3)),#REF!,9,FALSE),IF(LEFT(G67,3)="ELE",VLOOKUP(VALUE(RIGHT(G67,3)),#REF!,9,FALSE),IF(LEFT(G67,3)="CAB",VLOOKUP(VALUE(RIGHT(G67,3)),'ADM-COMP'!B:J,9,FALSE),IF(LEFT(G67,3)="SEG",VLOOKUP(VALUE(RIGHT(G67,3)),#REF!,9,FALSE),IF(LEFT(G67,3)="CLI",VLOOKUP(VALUE(RIGHT(G67,3)),#REF!,9,FALSE),IF(LEFT(G67,4)="IMPL",VLOOKUP(VALUE(RIGHT(G67,3)),#REF!,9,FALSE),IF(LEFT(G67,4)="SPDA",VLOOKUP(VALUE(RIGHT(G67,3)),'SPDA-COMP'!B:J,9,FALSE),IF(LEFT(G67,4)="SDAI",VLOOKUP(VALUE(RIGHT(G67,3)),#REF!,9,FALSE),IF(LEFT(G67,5)="IMPER",VLOOKUP(VALUE(RIGHT(G67,3)),#REF!,9,FALSE),IF(LEFT(G67,5)="LABOR",VLOOKUP(VALUE(RIGHT(G67,6)),#REF!,4,FALSE))))))))))))))))</f>
        <v>#REF!</v>
      </c>
      <c r="F67" s="31" t="e">
        <f t="shared" si="0"/>
        <v>#REF!</v>
      </c>
      <c r="G67" s="152" t="s">
        <v>434</v>
      </c>
      <c r="H67" s="51"/>
    </row>
    <row r="68" spans="1:8" s="80" customFormat="1">
      <c r="A68" s="100" t="s">
        <v>691</v>
      </c>
      <c r="B68" s="86" t="e">
        <f>IF(LEFT(G68,3)="ARQ",VLOOKUP(VALUE(RIGHT(G68,3)),#REF!,4,FALSE),IF(LEFT(G68,3)="EQP",VLOOKUP(VALUE(RIGHT(G68,3)),#REF!,4,FALSE),IF(LEFT(G68,3)="SCE",VLOOKUP(VALUE(RIGHT(G68,3)),#REF!,4,FALSE),IF(LEFT(G68,3)="EST",VLOOKUP(VALUE(RIGHT(G68,3)),#REF!,4,FALSE),IF(LEFT(G68,3)="HID",VLOOKUP(VALUE(RIGHT(G68,3)),#REF!,4,FALSE),IF(LEFT(G68,3)="INC",VLOOKUP(VALUE(RIGHT(G68,3)),#REF!,4,FALSE),IF(LEFT(G68,3)="ELE",VLOOKUP(VALUE(RIGHT(G68,3)),#REF!,4,FALSE),IF(LEFT(G68,3)="CAB",VLOOKUP(VALUE(RIGHT(G68,3)),'ADM-COMP'!B:J,4,FALSE),IF(LEFT(G68,3)="SEG",VLOOKUP(VALUE(RIGHT(G68,3)),#REF!,4,FALSE),IF(LEFT(G68,3)="CLI",VLOOKUP(VALUE(RIGHT(G68,3)),#REF!,4,FALSE),IF(LEFT(G68,4)="IMPL",VLOOKUP(VALUE(RIGHT(G68,3)),#REF!,4,FALSE),IF(LEFT(G68,4)="SPDA",VLOOKUP(VALUE(RIGHT(G68,3)),'SPDA-COMP'!B:J,4,FALSE),IF(LEFT(G68,4)="SDAI",VLOOKUP(VALUE(RIGHT(G68,3)),#REF!,4,FALSE),IF(LEFT(G68,5)="IMPER",VLOOKUP(VALUE(RIGHT(G68,3)),#REF!,4,FALSE),IF(LEFT(G68,5)="LABOR",VLOOKUP(VALUE(RIGHT(G68,6)),#REF!,5,FALSE))))))))))))))))</f>
        <v>#REF!</v>
      </c>
      <c r="C68" s="30" t="e">
        <f>IF(LEFT(G68,3)="ARQ",VLOOKUP(VALUE(RIGHT(G68,3)),#REF!,5,FALSE),IF(LEFT(G68,3)="eqp",VLOOKUP(VALUE(RIGHT(G68,3)),#REF!,5,FALSE),IF(LEFT(G68,3)="SCE",VLOOKUP(VALUE(RIGHT(G68,3)),#REF!,5,FALSE),IF(LEFT(G68,3)="EST",VLOOKUP(VALUE(RIGHT(G68,3)),#REF!,5,FALSE),IF(LEFT(G68,3)="HID",VLOOKUP(VALUE(RIGHT(G68,3)),#REF!,5,FALSE),IF(LEFT(G68,3)="INC",VLOOKUP(VALUE(RIGHT(G68,3)),#REF!,5,FALSE),IF(LEFT(G68,3)="ELE",VLOOKUP(VALUE(RIGHT(G68,3)),#REF!,5,FALSE),IF(LEFT(G68,3)="CAB",VLOOKUP(VALUE(RIGHT(G68,3)),'ADM-COMP'!B:J,5,FALSE),IF(LEFT(G68,3)="SEG",VLOOKUP(VALUE(RIGHT(G68,3)),#REF!,5,FALSE),IF(LEFT(G68,3)="CLI",VLOOKUP(VALUE(RIGHT(G68,3)),#REF!,5,FALSE),IF(LEFT(G68,4)="IMPL",VLOOKUP(VALUE(RIGHT(G68,3)),#REF!,5,FALSE),IF(LEFT(G68,4)="SPDA",VLOOKUP(VALUE(RIGHT(G68,3)),'SPDA-COMP'!B:J,5,FALSE),IF(LEFT(G68,4)="SDAI",VLOOKUP(VALUE(RIGHT(G68,3)),#REF!,5,FALSE),IF(LEFT(G68,5)="IMPER",VLOOKUP(VALUE(RIGHT(G68,3)),#REF!,5,FALSE),IF(LEFT(G68,5)="LABOR",VLOOKUP(VALUE(RIGHT(G68,6)),#REF!,6,FALSE))))))))))))))))</f>
        <v>#REF!</v>
      </c>
      <c r="D68" s="74" t="e">
        <f>ROUND(VLOOKUP(A68,#REF!,8,FALSE),2)</f>
        <v>#REF!</v>
      </c>
      <c r="E68" s="74" t="e">
        <f>IF(LEFT(G68,3)="ARQ",VLOOKUP(VALUE(RIGHT(G68,3)),#REF!,9,FALSE),IF(LEFT(G68,3)="eqp",VLOOKUP(VALUE(RIGHT(G68,3)),#REF!,9,FALSE),IF(LEFT(G68,3)="SCE",VLOOKUP(VALUE(RIGHT(G68,3)),#REF!,9,FALSE),IF(LEFT(G68,3)="EST",VLOOKUP(VALUE(RIGHT(G68,3)),#REF!,9,FALSE),IF(LEFT(G68,3)="HID",VLOOKUP(VALUE(RIGHT(G68,3)),#REF!,9,FALSE),IF(LEFT(G68,3)="INC",VLOOKUP(VALUE(RIGHT(G68,3)),#REF!,9,FALSE),IF(LEFT(G68,3)="ELE",VLOOKUP(VALUE(RIGHT(G68,3)),#REF!,9,FALSE),IF(LEFT(G68,3)="CAB",VLOOKUP(VALUE(RIGHT(G68,3)),'ADM-COMP'!B:J,9,FALSE),IF(LEFT(G68,3)="SEG",VLOOKUP(VALUE(RIGHT(G68,3)),#REF!,9,FALSE),IF(LEFT(G68,3)="CLI",VLOOKUP(VALUE(RIGHT(G68,3)),#REF!,9,FALSE),IF(LEFT(G68,4)="IMPL",VLOOKUP(VALUE(RIGHT(G68,3)),#REF!,9,FALSE),IF(LEFT(G68,4)="SPDA",VLOOKUP(VALUE(RIGHT(G68,3)),'SPDA-COMP'!B:J,9,FALSE),IF(LEFT(G68,4)="SDAI",VLOOKUP(VALUE(RIGHT(G68,3)),#REF!,9,FALSE),IF(LEFT(G68,5)="IMPER",VLOOKUP(VALUE(RIGHT(G68,3)),#REF!,9,FALSE),IF(LEFT(G68,5)="LABOR",VLOOKUP(VALUE(RIGHT(G68,6)),#REF!,4,FALSE))))))))))))))))</f>
        <v>#REF!</v>
      </c>
      <c r="F68" s="31" t="e">
        <f t="shared" si="0"/>
        <v>#REF!</v>
      </c>
      <c r="G68" s="152" t="s">
        <v>731</v>
      </c>
      <c r="H68" s="51"/>
    </row>
    <row r="69" spans="1:8" s="80" customFormat="1">
      <c r="A69" s="100" t="s">
        <v>668</v>
      </c>
      <c r="B69" s="86" t="e">
        <f>IF(LEFT(G69,3)="ARQ",VLOOKUP(VALUE(RIGHT(G69,3)),#REF!,4,FALSE),IF(LEFT(G69,3)="SCI",VLOOKUP(VALUE(RIGHT(G69,3)),#REF!,4,FALSE),IF(LEFT(G69,3)="SCE",VLOOKUP(VALUE(RIGHT(G69,3)),#REF!,4,FALSE),IF(LEFT(G69,3)="EST",VLOOKUP(VALUE(RIGHT(G69,3)),#REF!,4,FALSE),IF(LEFT(G69,3)="HID",VLOOKUP(VALUE(RIGHT(G69,3)),#REF!,4,FALSE),IF(LEFT(G69,3)="INC",VLOOKUP(VALUE(RIGHT(G69,3)),#REF!,4,FALSE),IF(LEFT(G69,3)="ELE",VLOOKUP(VALUE(RIGHT(G69,3)),#REF!,4,FALSE),IF(LEFT(G69,3)="CAB",VLOOKUP(VALUE(RIGHT(G69,3)),'ADM-COMP'!B:J,4,FALSE),IF(LEFT(G69,3)="SEG",VLOOKUP(VALUE(RIGHT(G69,3)),#REF!,4,FALSE),IF(LEFT(G69,3)="CLI",VLOOKUP(VALUE(RIGHT(G69,3)),#REF!,4,FALSE),IF(LEFT(G69,4)="IMPL",VLOOKUP(VALUE(RIGHT(G69,3)),#REF!,4,FALSE),IF(LEFT(G69,4)="SPDA",VLOOKUP(VALUE(RIGHT(G69,3)),'SPDA-COMP'!B:J,4,FALSE),IF(LEFT(G69,4)="SDAI",VLOOKUP(VALUE(RIGHT(G69,3)),#REF!,4,FALSE),IF(LEFT(G69,5)="IMPER",VLOOKUP(VALUE(RIGHT(G69,3)),#REF!,4,FALSE),IF(LEFT(G69,5)="LABOR",VLOOKUP(VALUE(RIGHT(G69,6)),#REF!,5,FALSE))))))))))))))))</f>
        <v>#REF!</v>
      </c>
      <c r="C69" s="30" t="e">
        <f>IF(LEFT(G69,3)="ARQ",VLOOKUP(VALUE(RIGHT(G69,3)),#REF!,5,FALSE),IF(LEFT(G69,3)="SCI",VLOOKUP(VALUE(RIGHT(G69,3)),#REF!,5,FALSE),IF(LEFT(G69,3)="SCE",VLOOKUP(VALUE(RIGHT(G69,3)),#REF!,5,FALSE),IF(LEFT(G69,3)="EST",VLOOKUP(VALUE(RIGHT(G69,3)),#REF!,5,FALSE),IF(LEFT(G69,3)="HID",VLOOKUP(VALUE(RIGHT(G69,3)),#REF!,5,FALSE),IF(LEFT(G69,3)="INC",VLOOKUP(VALUE(RIGHT(G69,3)),#REF!,5,FALSE),IF(LEFT(G69,3)="ELE",VLOOKUP(VALUE(RIGHT(G69,3)),#REF!,5,FALSE),IF(LEFT(G69,3)="CAB",VLOOKUP(VALUE(RIGHT(G69,3)),'ADM-COMP'!B:J,5,FALSE),IF(LEFT(G69,3)="SEG",VLOOKUP(VALUE(RIGHT(G69,3)),#REF!,5,FALSE),IF(LEFT(G69,3)="CLI",VLOOKUP(VALUE(RIGHT(G69,3)),#REF!,5,FALSE),IF(LEFT(G69,4)="IMPL",VLOOKUP(VALUE(RIGHT(G69,3)),#REF!,5,FALSE),IF(LEFT(G69,4)="SPDA",VLOOKUP(VALUE(RIGHT(G69,3)),'SPDA-COMP'!B:J,5,FALSE),IF(LEFT(G69,4)="SDAI",VLOOKUP(VALUE(RIGHT(G69,3)),#REF!,5,FALSE),IF(LEFT(G69,5)="IMPER",VLOOKUP(VALUE(RIGHT(G69,3)),#REF!,5,FALSE),IF(LEFT(G69,5)="LABOR",VLOOKUP(VALUE(RIGHT(G69,6)),#REF!,6,FALSE))))))))))))))))</f>
        <v>#REF!</v>
      </c>
      <c r="D69" s="74" t="e">
        <f>ROUND(VLOOKUP(A69,#REF!,8,FALSE),2)</f>
        <v>#REF!</v>
      </c>
      <c r="E69" s="74" t="e">
        <f>IF(LEFT(G69,3)="ARQ",VLOOKUP(VALUE(RIGHT(G69,3)),#REF!,9,FALSE),IF(LEFT(G69,3)="SCI",VLOOKUP(VALUE(RIGHT(G69,3)),#REF!,9,FALSE),IF(LEFT(G69,3)="SCE",VLOOKUP(VALUE(RIGHT(G69,3)),#REF!,9,FALSE),IF(LEFT(G69,3)="EST",VLOOKUP(VALUE(RIGHT(G69,3)),#REF!,9,FALSE),IF(LEFT(G69,3)="HID",VLOOKUP(VALUE(RIGHT(G69,3)),#REF!,9,FALSE),IF(LEFT(G69,3)="INC",VLOOKUP(VALUE(RIGHT(G69,3)),#REF!,9,FALSE),IF(LEFT(G69,3)="ELE",VLOOKUP(VALUE(RIGHT(G69,3)),#REF!,9,FALSE),IF(LEFT(G69,3)="CAB",VLOOKUP(VALUE(RIGHT(G69,3)),'ADM-COMP'!B:J,9,FALSE),IF(LEFT(G69,3)="SEG",VLOOKUP(VALUE(RIGHT(G69,3)),#REF!,9,FALSE),IF(LEFT(G69,3)="CLI",VLOOKUP(VALUE(RIGHT(G69,3)),#REF!,9,FALSE),IF(LEFT(G69,4)="IMPL",VLOOKUP(VALUE(RIGHT(G69,3)),#REF!,9,FALSE),IF(LEFT(G69,4)="SPDA",VLOOKUP(VALUE(RIGHT(G69,3)),'SPDA-COMP'!B:J,9,FALSE),IF(LEFT(G69,4)="SDAI",VLOOKUP(VALUE(RIGHT(G69,3)),#REF!,9,FALSE),IF(LEFT(G69,5)="IMPER",VLOOKUP(VALUE(RIGHT(G69,3)),#REF!,9,FALSE),IF(LEFT(G69,5)="LABOR",VLOOKUP(VALUE(RIGHT(G69,6)),#REF!,4,FALSE))))))))))))))))</f>
        <v>#REF!</v>
      </c>
      <c r="F69" s="31" t="e">
        <f t="shared" si="0"/>
        <v>#REF!</v>
      </c>
      <c r="G69" s="152" t="s">
        <v>708</v>
      </c>
      <c r="H69" s="51"/>
    </row>
    <row r="70" spans="1:8" s="11" customFormat="1">
      <c r="A70" s="100" t="s">
        <v>667</v>
      </c>
      <c r="B70" s="86" t="e">
        <f>IF(LEFT(G70,3)="ARQ",VLOOKUP(VALUE(RIGHT(G70,3)),#REF!,4,FALSE),IF(LEFT(G70,3)="SCI",VLOOKUP(VALUE(RIGHT(G70,3)),#REF!,4,FALSE),IF(LEFT(G70,3)="SCE",VLOOKUP(VALUE(RIGHT(G70,3)),#REF!,4,FALSE),IF(LEFT(G70,3)="EST",VLOOKUP(VALUE(RIGHT(G70,3)),#REF!,4,FALSE),IF(LEFT(G70,3)="HID",VLOOKUP(VALUE(RIGHT(G70,3)),#REF!,4,FALSE),IF(LEFT(G70,3)="INC",VLOOKUP(VALUE(RIGHT(G70,3)),#REF!,4,FALSE),IF(LEFT(G70,3)="ELE",VLOOKUP(VALUE(RIGHT(G70,3)),#REF!,4,FALSE),IF(LEFT(G70,3)="CAB",VLOOKUP(VALUE(RIGHT(G70,3)),'ADM-COMP'!B:J,4,FALSE),IF(LEFT(G70,3)="SEG",VLOOKUP(VALUE(RIGHT(G70,3)),#REF!,4,FALSE),IF(LEFT(G70,3)="CLI",VLOOKUP(VALUE(RIGHT(G70,3)),#REF!,4,FALSE),IF(LEFT(G70,4)="IMPL",VLOOKUP(VALUE(RIGHT(G70,3)),#REF!,4,FALSE),IF(LEFT(G70,4)="SPDA",VLOOKUP(VALUE(RIGHT(G70,3)),'SPDA-COMP'!B:J,4,FALSE),IF(LEFT(G70,4)="SDAI",VLOOKUP(VALUE(RIGHT(G70,3)),#REF!,4,FALSE),IF(LEFT(G70,5)="IMPER",VLOOKUP(VALUE(RIGHT(G70,3)),#REF!,4,FALSE),IF(LEFT(G70,5)="LABOR",VLOOKUP(VALUE(RIGHT(G70,6)),#REF!,5,FALSE))))))))))))))))</f>
        <v>#REF!</v>
      </c>
      <c r="C70" s="30" t="e">
        <f>IF(LEFT(G70,3)="ARQ",VLOOKUP(VALUE(RIGHT(G70,3)),#REF!,5,FALSE),IF(LEFT(G70,3)="SCI",VLOOKUP(VALUE(RIGHT(G70,3)),#REF!,5,FALSE),IF(LEFT(G70,3)="SCE",VLOOKUP(VALUE(RIGHT(G70,3)),#REF!,5,FALSE),IF(LEFT(G70,3)="EST",VLOOKUP(VALUE(RIGHT(G70,3)),#REF!,5,FALSE),IF(LEFT(G70,3)="HID",VLOOKUP(VALUE(RIGHT(G70,3)),#REF!,5,FALSE),IF(LEFT(G70,3)="INC",VLOOKUP(VALUE(RIGHT(G70,3)),#REF!,5,FALSE),IF(LEFT(G70,3)="ELE",VLOOKUP(VALUE(RIGHT(G70,3)),#REF!,5,FALSE),IF(LEFT(G70,3)="CAB",VLOOKUP(VALUE(RIGHT(G70,3)),'ADM-COMP'!B:J,5,FALSE),IF(LEFT(G70,3)="SEG",VLOOKUP(VALUE(RIGHT(G70,3)),#REF!,5,FALSE),IF(LEFT(G70,3)="CLI",VLOOKUP(VALUE(RIGHT(G70,3)),#REF!,5,FALSE),IF(LEFT(G70,4)="IMPL",VLOOKUP(VALUE(RIGHT(G70,3)),#REF!,5,FALSE),IF(LEFT(G70,4)="SPDA",VLOOKUP(VALUE(RIGHT(G70,3)),'SPDA-COMP'!B:J,5,FALSE),IF(LEFT(G70,4)="SDAI",VLOOKUP(VALUE(RIGHT(G70,3)),#REF!,5,FALSE),IF(LEFT(G70,5)="IMPER",VLOOKUP(VALUE(RIGHT(G70,3)),#REF!,5,FALSE),IF(LEFT(G70,5)="LABOR",VLOOKUP(VALUE(RIGHT(G70,6)),#REF!,6,FALSE))))))))))))))))</f>
        <v>#REF!</v>
      </c>
      <c r="D70" s="74" t="e">
        <f>ROUND(VLOOKUP(A70,#REF!,8,FALSE),2)</f>
        <v>#REF!</v>
      </c>
      <c r="E70" s="74" t="e">
        <f>IF(LEFT(G70,3)="ARQ",VLOOKUP(VALUE(RIGHT(G70,3)),#REF!,9,FALSE),IF(LEFT(G70,3)="SCI",VLOOKUP(VALUE(RIGHT(G70,3)),#REF!,9,FALSE),IF(LEFT(G70,3)="SCE",VLOOKUP(VALUE(RIGHT(G70,3)),#REF!,9,FALSE),IF(LEFT(G70,3)="EST",VLOOKUP(VALUE(RIGHT(G70,3)),#REF!,9,FALSE),IF(LEFT(G70,3)="HID",VLOOKUP(VALUE(RIGHT(G70,3)),#REF!,9,FALSE),IF(LEFT(G70,3)="INC",VLOOKUP(VALUE(RIGHT(G70,3)),#REF!,9,FALSE),IF(LEFT(G70,3)="ELE",VLOOKUP(VALUE(RIGHT(G70,3)),#REF!,9,FALSE),IF(LEFT(G70,3)="CAB",VLOOKUP(VALUE(RIGHT(G70,3)),'ADM-COMP'!B:J,9,FALSE),IF(LEFT(G70,3)="SEG",VLOOKUP(VALUE(RIGHT(G70,3)),#REF!,9,FALSE),IF(LEFT(G70,3)="CLI",VLOOKUP(VALUE(RIGHT(G70,3)),#REF!,9,FALSE),IF(LEFT(G70,4)="IMPL",VLOOKUP(VALUE(RIGHT(G70,3)),#REF!,9,FALSE),IF(LEFT(G70,4)="SPDA",VLOOKUP(VALUE(RIGHT(G70,3)),'SPDA-COMP'!B:J,9,FALSE),IF(LEFT(G70,4)="SDAI",VLOOKUP(VALUE(RIGHT(G70,3)),#REF!,9,FALSE),IF(LEFT(G70,5)="IMPER",VLOOKUP(VALUE(RIGHT(G70,3)),#REF!,9,FALSE),IF(LEFT(G70,5)="LABOR",VLOOKUP(VALUE(RIGHT(G70,6)),#REF!,4,FALSE))))))))))))))))</f>
        <v>#REF!</v>
      </c>
      <c r="F70" s="31" t="e">
        <f t="shared" ref="F70:F133" si="1">ROUND(D70*E70,2)</f>
        <v>#REF!</v>
      </c>
      <c r="G70" s="152" t="s">
        <v>707</v>
      </c>
      <c r="H70" s="51"/>
    </row>
    <row r="71" spans="1:8" s="11" customFormat="1" ht="76.5">
      <c r="A71" s="100" t="s">
        <v>1128</v>
      </c>
      <c r="B71" s="29" t="e">
        <f>IF(LEFT(G71,3)="ARQ",VLOOKUP(VALUE(RIGHT(G71,3)),#REF!,4,FALSE),IF(LEFT(G71,3)="SCI",VLOOKUP(VALUE(RIGHT(G71,3)),#REF!,4,FALSE),IF(LEFT(G71,3)="SCE",VLOOKUP(VALUE(RIGHT(G71,3)),#REF!,4,FALSE),IF(LEFT(G71,3)="EST",VLOOKUP(VALUE(RIGHT(G71,3)),#REF!,4,FALSE),IF(LEFT(G71,3)="HID",VLOOKUP(VALUE(RIGHT(G71,3)),#REF!,4,FALSE),IF(LEFT(G71,3)="INC",VLOOKUP(VALUE(RIGHT(G71,3)),#REF!,4,FALSE),IF(LEFT(G71,3)="ELE",VLOOKUP(VALUE(RIGHT(G71,3)),#REF!,4,FALSE),IF(LEFT(G71,3)="CAB",VLOOKUP(VALUE(RIGHT(G71,3)),'ADM-COMP'!B:J,4,FALSE),IF(LEFT(G71,3)="SEG",VLOOKUP(VALUE(RIGHT(G71,3)),#REF!,4,FALSE),IF(LEFT(G71,3)="CLI",VLOOKUP(VALUE(RIGHT(G71,3)),#REF!,4,FALSE),IF(LEFT(G71,4)="IMPL",VLOOKUP(VALUE(RIGHT(G71,3)),#REF!,4,FALSE),IF(LEFT(G71,4)="SPDA",VLOOKUP(VALUE(RIGHT(G71,3)),'SPDA-COMP'!B:J,4,FALSE),IF(LEFT(G71,4)="SDAI",VLOOKUP(VALUE(RIGHT(G71,3)),#REF!,4,FALSE),IF(LEFT(G71,5)="IMPER",VLOOKUP(VALUE(RIGHT(G71,3)),#REF!,4,FALSE),IF(LEFT(G71,5)="LABOR",VLOOKUP(VALUE(RIGHT(G71,6)),#REF!,5,FALSE))))))))))))))))</f>
        <v>#REF!</v>
      </c>
      <c r="C71" s="30" t="e">
        <f>IF(LEFT(G71,3)="ARQ",VLOOKUP(VALUE(RIGHT(G71,3)),#REF!,5,FALSE),IF(LEFT(G71,3)="SCI",VLOOKUP(VALUE(RIGHT(G71,3)),#REF!,5,FALSE),IF(LEFT(G71,3)="SCE",VLOOKUP(VALUE(RIGHT(G71,3)),#REF!,5,FALSE),IF(LEFT(G71,3)="EST",VLOOKUP(VALUE(RIGHT(G71,3)),#REF!,5,FALSE),IF(LEFT(G71,3)="HID",VLOOKUP(VALUE(RIGHT(G71,3)),#REF!,5,FALSE),IF(LEFT(G71,3)="INC",VLOOKUP(VALUE(RIGHT(G71,3)),#REF!,5,FALSE),IF(LEFT(G71,3)="ELE",VLOOKUP(VALUE(RIGHT(G71,3)),#REF!,5,FALSE),IF(LEFT(G71,3)="CAB",VLOOKUP(VALUE(RIGHT(G71,3)),'ADM-COMP'!B:J,5,FALSE),IF(LEFT(G71,3)="SEG",VLOOKUP(VALUE(RIGHT(G71,3)),#REF!,5,FALSE),IF(LEFT(G71,3)="CLI",VLOOKUP(VALUE(RIGHT(G71,3)),#REF!,5,FALSE),IF(LEFT(G71,4)="IMPL",VLOOKUP(VALUE(RIGHT(G71,3)),#REF!,5,FALSE),IF(LEFT(G71,4)="SPDA",VLOOKUP(VALUE(RIGHT(G71,3)),'SPDA-COMP'!B:J,5,FALSE),IF(LEFT(G71,4)="SDAI",VLOOKUP(VALUE(RIGHT(G71,3)),#REF!,5,FALSE),IF(LEFT(G71,5)="IMPER",VLOOKUP(VALUE(RIGHT(G71,3)),#REF!,5,FALSE),IF(LEFT(G71,5)="LABOR",VLOOKUP(VALUE(RIGHT(G71,6)),#REF!,6,FALSE))))))))))))))))</f>
        <v>#REF!</v>
      </c>
      <c r="D71" s="74" t="e">
        <f>ROUND(VLOOKUP(A71,#REF!,8,FALSE),2)</f>
        <v>#REF!</v>
      </c>
      <c r="E71" s="74" t="e">
        <f>IF(LEFT(G71,3)="ARQ",VLOOKUP(VALUE(RIGHT(G71,3)),#REF!,9,FALSE),IF(LEFT(G71,3)="SCI",VLOOKUP(VALUE(RIGHT(G71,3)),#REF!,9,FALSE),IF(LEFT(G71,3)="SCE",VLOOKUP(VALUE(RIGHT(G71,3)),#REF!,9,FALSE),IF(LEFT(G71,3)="EST",VLOOKUP(VALUE(RIGHT(G71,3)),#REF!,9,FALSE),IF(LEFT(G71,3)="HID",VLOOKUP(VALUE(RIGHT(G71,3)),#REF!,9,FALSE),IF(LEFT(G71,3)="INC",VLOOKUP(VALUE(RIGHT(G71,3)),#REF!,9,FALSE),IF(LEFT(G71,3)="ELE",VLOOKUP(VALUE(RIGHT(G71,3)),#REF!,9,FALSE),IF(LEFT(G71,3)="CAB",VLOOKUP(VALUE(RIGHT(G71,3)),'ADM-COMP'!B:J,9,FALSE),IF(LEFT(G71,3)="SEG",VLOOKUP(VALUE(RIGHT(G71,3)),#REF!,9,FALSE),IF(LEFT(G71,3)="CLI",VLOOKUP(VALUE(RIGHT(G71,3)),#REF!,9,FALSE),IF(LEFT(G71,4)="IMPL",VLOOKUP(VALUE(RIGHT(G71,3)),#REF!,9,FALSE),IF(LEFT(G71,4)="SPDA",VLOOKUP(VALUE(RIGHT(G71,3)),'SPDA-COMP'!B:J,9,FALSE),IF(LEFT(G71,4)="SDAI",VLOOKUP(VALUE(RIGHT(G71,3)),#REF!,9,FALSE),IF(LEFT(G71,5)="IMPER",VLOOKUP(VALUE(RIGHT(G71,3)),#REF!,9,FALSE),IF(LEFT(G71,5)="LABOR",VLOOKUP(VALUE(RIGHT(G71,6)),#REF!,4,FALSE))))))))))))))))</f>
        <v>#REF!</v>
      </c>
      <c r="F71" s="31" t="e">
        <f t="shared" si="1"/>
        <v>#REF!</v>
      </c>
      <c r="G71" s="152" t="s">
        <v>435</v>
      </c>
      <c r="H71" s="51"/>
    </row>
    <row r="72" spans="1:8" s="11" customFormat="1" ht="63.75">
      <c r="A72" s="37" t="s">
        <v>1266</v>
      </c>
      <c r="B72" s="29" t="e">
        <f>IF(LEFT(G72,3)="ARQ",VLOOKUP(VALUE(RIGHT(G72,3)),#REF!,4,FALSE),IF(LEFT(G72,3)="SCI",VLOOKUP(VALUE(RIGHT(G72,3)),#REF!,4,FALSE),IF(LEFT(G72,3)="SCE",VLOOKUP(VALUE(RIGHT(G72,3)),#REF!,4,FALSE),IF(LEFT(G72,3)="EST",VLOOKUP(VALUE(RIGHT(G72,3)),#REF!,4,FALSE),IF(LEFT(G72,3)="HID",VLOOKUP(VALUE(RIGHT(G72,3)),#REF!,4,FALSE),IF(LEFT(G72,3)="INC",VLOOKUP(VALUE(RIGHT(G72,3)),#REF!,4,FALSE),IF(LEFT(G72,3)="ELE",VLOOKUP(VALUE(RIGHT(G72,3)),#REF!,4,FALSE),IF(LEFT(G72,3)="CAB",VLOOKUP(VALUE(RIGHT(G72,3)),'ADM-COMP'!B:J,4,FALSE),IF(LEFT(G72,3)="SEG",VLOOKUP(VALUE(RIGHT(G72,3)),#REF!,4,FALSE),IF(LEFT(G72,3)="CLI",VLOOKUP(VALUE(RIGHT(G72,3)),#REF!,4,FALSE),IF(LEFT(G72,4)="IMPL",VLOOKUP(VALUE(RIGHT(G72,3)),#REF!,4,FALSE),IF(LEFT(G72,4)="SPDA",VLOOKUP(VALUE(RIGHT(G72,3)),'SPDA-COMP'!B:J,4,FALSE),IF(LEFT(G72,4)="SDAI",VLOOKUP(VALUE(RIGHT(G72,3)),#REF!,4,FALSE),IF(LEFT(G72,5)="IMPER",VLOOKUP(VALUE(RIGHT(G72,3)),#REF!,4,FALSE),IF(LEFT(G72,5)="LABOR",VLOOKUP(VALUE(RIGHT(G72,6)),#REF!,5,FALSE))))))))))))))))</f>
        <v>#REF!</v>
      </c>
      <c r="C72" s="30" t="e">
        <f>IF(LEFT(G72,3)="ARQ",VLOOKUP(VALUE(RIGHT(G72,3)),#REF!,5,FALSE),IF(LEFT(G72,3)="INS",VLOOKUP(VALUE(RIGHT(G72,3)),#REF!,5,FALSE),IF(LEFT(G72,3)="SCE",VLOOKUP(VALUE(RIGHT(G72,3)),#REF!,5,FALSE),IF(LEFT(G72,3)="EST",VLOOKUP(VALUE(RIGHT(G72,3)),#REF!,5,FALSE),IF(LEFT(G72,3)="HID",VLOOKUP(VALUE(RIGHT(G72,3)),#REF!,5,FALSE),IF(LEFT(G72,3)="INC",VLOOKUP(VALUE(RIGHT(G72,3)),#REF!,5,FALSE),IF(LEFT(G72,3)="ELE",VLOOKUP(VALUE(RIGHT(G72,3)),#REF!,5,FALSE),IF(LEFT(G72,3)="CAB",VLOOKUP(VALUE(RIGHT(G72,3)),'ADM-COMP'!B:J,5,FALSE),IF(LEFT(G72,3)="SEG",VLOOKUP(VALUE(RIGHT(G72,3)),#REF!,5,FALSE),IF(LEFT(G72,3)="CLI",VLOOKUP(VALUE(RIGHT(G72,3)),#REF!,5,FALSE),IF(LEFT(G72,4)="IMPL",VLOOKUP(VALUE(RIGHT(G72,3)),#REF!,5,FALSE),IF(LEFT(G72,4)="SPDA",VLOOKUP(VALUE(RIGHT(G72,3)),'SPDA-COMP'!B:J,5,FALSE),IF(LEFT(G72,4)="SDAI",VLOOKUP(VALUE(RIGHT(G72,3)),#REF!,5,FALSE),IF(LEFT(G72,5)="IMPER",VLOOKUP(VALUE(RIGHT(G72,3)),#REF!,5,FALSE),IF(LEFT(G72,5)="LABOR",VLOOKUP(VALUE(RIGHT(G72,6)),#REF!,6,FALSE))))))))))))))))</f>
        <v>#REF!</v>
      </c>
      <c r="D72" s="74" t="e">
        <f>ROUND(VLOOKUP(A72,#REF!,8,FALSE),2)</f>
        <v>#REF!</v>
      </c>
      <c r="E72" s="74" t="e">
        <f>IF(LEFT(G72,3)="ARQ",VLOOKUP(VALUE(RIGHT(G72,3)),#REF!,9,FALSE),IF(LEFT(G72,3)="INS",VLOOKUP(VALUE(RIGHT(G72,3)),#REF!,9,FALSE),IF(LEFT(G72,3)="SCE",VLOOKUP(VALUE(RIGHT(G72,3)),#REF!,9,FALSE),IF(LEFT(G72,3)="EST",VLOOKUP(VALUE(RIGHT(G72,3)),#REF!,9,FALSE),IF(LEFT(G72,3)="HID",VLOOKUP(VALUE(RIGHT(G72,3)),#REF!,9,FALSE),IF(LEFT(G72,3)="INC",VLOOKUP(VALUE(RIGHT(G72,3)),#REF!,9,FALSE),IF(LEFT(G72,3)="ELE",VLOOKUP(VALUE(RIGHT(G72,3)),#REF!,9,FALSE),IF(LEFT(G72,3)="CAB",VLOOKUP(VALUE(RIGHT(G72,3)),'ADM-COMP'!B:J,9,FALSE),IF(LEFT(G72,3)="SEG",VLOOKUP(VALUE(RIGHT(G72,3)),#REF!,9,FALSE),IF(LEFT(G72,3)="CLI",VLOOKUP(VALUE(RIGHT(G72,3)),#REF!,9,FALSE),IF(LEFT(G72,4)="IMPL",VLOOKUP(VALUE(RIGHT(G72,3)),#REF!,9,FALSE),IF(LEFT(G72,4)="SPDA",VLOOKUP(VALUE(RIGHT(G72,3)),'SPDA-COMP'!B:J,9,FALSE),IF(LEFT(G72,4)="SDAI",VLOOKUP(VALUE(RIGHT(G72,3)),#REF!,9,FALSE),IF(LEFT(G72,5)="IMPER",VLOOKUP(VALUE(RIGHT(G72,3)),#REF!,9,FALSE),IF(LEFT(G72,5)="LABOR",VLOOKUP(VALUE(RIGHT(G72,6)),#REF!,4,FALSE))))))))))))))))</f>
        <v>#REF!</v>
      </c>
      <c r="F72" s="31" t="e">
        <f t="shared" si="1"/>
        <v>#REF!</v>
      </c>
      <c r="G72" s="152" t="s">
        <v>1279</v>
      </c>
      <c r="H72" s="51"/>
    </row>
    <row r="73" spans="1:8" s="11" customFormat="1">
      <c r="A73" s="100" t="s">
        <v>751</v>
      </c>
      <c r="B73" s="29" t="e">
        <f>IF(LEFT(G73,3)="ARQ",VLOOKUP(VALUE(RIGHT(G73,3)),#REF!,4,FALSE),IF(LEFT(G73,3)="SCI",VLOOKUP(VALUE(RIGHT(G73,3)),'ADM-COMP'!B:J,4,FALSE),IF(LEFT(G73,3)="SCE",VLOOKUP(VALUE(RIGHT(G73,3)),#REF!,4,FALSE),IF(LEFT(G73,3)="EST",VLOOKUP(VALUE(RIGHT(G73,3)),#REF!,4,FALSE),IF(LEFT(G73,3)="HID",VLOOKUP(VALUE(RIGHT(G73,3)),#REF!,4,FALSE),IF(LEFT(G73,3)="INC",VLOOKUP(VALUE(RIGHT(G73,3)),#REF!,4,FALSE),IF(LEFT(G73,3)="ELE",VLOOKUP(VALUE(RIGHT(G73,3)),#REF!,4,FALSE),IF(LEFT(G73,3)="CAB",VLOOKUP(VALUE(RIGHT(G73,3)),#REF!,4,FALSE),IF(LEFT(G73,3)="SEG",VLOOKUP(VALUE(RIGHT(G73,3)),#REF!,4,FALSE),IF(LEFT(G73,3)="CLI",VLOOKUP(VALUE(RIGHT(G73,3)),#REF!,4,FALSE),IF(LEFT(G73,4)="IMPL",VLOOKUP(VALUE(RIGHT(G73,3)),#REF!,4,FALSE),IF(LEFT(G73,4)="SPDA",VLOOKUP(VALUE(RIGHT(G73,3)),'SPDA-COMP'!B:J,4,FALSE),IF(LEFT(G73,4)="SDAI",VLOOKUP(VALUE(RIGHT(G73,3)),#REF!,4,FALSE),IF(LEFT(G73,5)="CHENF",VLOOKUP(VALUE(RIGHT(G73,3)),#REF!,4,FALSE),IF(LEFT(G73,5)="IMPER",VLOOKUP(VALUE(RIGHT(G73,3)),#REF!,4,FALSE),IF(LEFT(G73,5)="LABOR",VLOOKUP(VALUE(RIGHT(G73,6)),#REF!,5,FALSE)))))))))))))))))</f>
        <v>#REF!</v>
      </c>
      <c r="C73" s="30" t="e">
        <f>IF(LEFT(G73,3)="ARQ",VLOOKUP(VALUE(RIGHT(G73,3)),#REF!,5,FALSE),IF(LEFT(G73,3)="SCI",VLOOKUP(VALUE(RIGHT(G73,3)),'ADM-COMP'!B:J,5,FALSE),IF(LEFT(G73,3)="SCE",VLOOKUP(VALUE(RIGHT(G73,3)),#REF!,5,FALSE),IF(LEFT(G73,3)="EST",VLOOKUP(VALUE(RIGHT(G73,3)),#REF!,5,FALSE),IF(LEFT(G73,3)="HID",VLOOKUP(VALUE(RIGHT(G73,3)),#REF!,5,FALSE),IF(LEFT(G73,3)="INC",VLOOKUP(VALUE(RIGHT(G73,3)),#REF!,5,FALSE),IF(LEFT(G73,3)="ELE",VLOOKUP(VALUE(RIGHT(G73,3)),#REF!,5,FALSE),IF(LEFT(G73,3)="CAB",VLOOKUP(VALUE(RIGHT(G73,3)),#REF!,5,FALSE),IF(LEFT(G73,3)="SEG",VLOOKUP(VALUE(RIGHT(G73,3)),#REF!,5,FALSE),IF(LEFT(G73,3)="CLI",VLOOKUP(VALUE(RIGHT(G73,3)),#REF!,5,FALSE),IF(LEFT(G73,4)="IMPL",VLOOKUP(VALUE(RIGHT(G73,3)),#REF!,5,FALSE),IF(LEFT(G73,4)="SPDA",VLOOKUP(VALUE(RIGHT(G73,3)),'SPDA-COMP'!B:J,5,FALSE),IF(LEFT(G73,4)="SDAI",VLOOKUP(VALUE(RIGHT(G73,3)),#REF!,5,FALSE),IF(LEFT(G73,5)="CHENF",VLOOKUP(VALUE(RIGHT(G73,3)),#REF!,5,FALSE),IF(LEFT(G73,5)="IMPER",VLOOKUP(VALUE(RIGHT(G73,3)),#REF!,5,FALSE),IF(LEFT(G73,5)="LABOR",VLOOKUP(VALUE(RIGHT(G73,6)),#REF!,6,FALSE)))))))))))))))))</f>
        <v>#REF!</v>
      </c>
      <c r="D73" s="74" t="e">
        <f>ROUND(VLOOKUP(A73,#REF!,8,FALSE),2)</f>
        <v>#REF!</v>
      </c>
      <c r="E73" s="74" t="e">
        <f>IF(LEFT(G73,3)="ARQ",VLOOKUP(VALUE(RIGHT(G73,3)),#REF!,9,FALSE),IF(LEFT(G73,3)="SCI",VLOOKUP(VALUE(RIGHT(G73,3)),'ADM-COMP'!B:J,9,FALSE),IF(LEFT(G73,3)="SCE",VLOOKUP(VALUE(RIGHT(G73,3)),#REF!,9,FALSE),IF(LEFT(G73,3)="EST",VLOOKUP(VALUE(RIGHT(G73,3)),#REF!,9,FALSE),IF(LEFT(G73,3)="HID",VLOOKUP(VALUE(RIGHT(G73,3)),#REF!,9,FALSE),IF(LEFT(G73,3)="INC",VLOOKUP(VALUE(RIGHT(G73,3)),#REF!,9,FALSE),IF(LEFT(G73,3)="ELE",VLOOKUP(VALUE(RIGHT(G73,3)),#REF!,9,FALSE),IF(LEFT(G73,3)="CAB",VLOOKUP(VALUE(RIGHT(G73,3)),#REF!,9,FALSE),IF(LEFT(G73,3)="SEG",VLOOKUP(VALUE(RIGHT(G73,3)),#REF!,9,FALSE),IF(LEFT(G73,3)="CLI",VLOOKUP(VALUE(RIGHT(G73,3)),#REF!,9,FALSE),IF(LEFT(G73,4)="IMPL",VLOOKUP(VALUE(RIGHT(G73,3)),#REF!,9,FALSE),IF(LEFT(G73,4)="SPDA",VLOOKUP(VALUE(RIGHT(G73,3)),'SPDA-COMP'!B:J,9,FALSE),IF(LEFT(G73,4)="SDAI",VLOOKUP(VALUE(RIGHT(G73,3)),#REF!,9,FALSE),IF(LEFT(G73,5)="CHENF",VLOOKUP(VALUE(RIGHT(G73,3)),#REF!,9,FALSE),IF(LEFT(G73,5)="IMPER",VLOOKUP(VALUE(RIGHT(G73,3)),#REF!,9,FALSE),IF(LEFT(G73,5)="LABOR",VLOOKUP(VALUE(RIGHT(G73,6)),#REF!,4,FALSE)))))))))))))))))</f>
        <v>#REF!</v>
      </c>
      <c r="F73" s="31" t="e">
        <f t="shared" si="1"/>
        <v>#REF!</v>
      </c>
      <c r="G73" s="152" t="s">
        <v>769</v>
      </c>
      <c r="H73" s="51"/>
    </row>
    <row r="74" spans="1:8" s="11" customFormat="1">
      <c r="A74" s="100" t="s">
        <v>1160</v>
      </c>
      <c r="B74" s="29" t="e">
        <f>IF(LEFT(G74,3)="ARQ",VLOOKUP(VALUE(RIGHT(G74,3)),#REF!,4,FALSE),IF(LEFT(G74,3)="SCI",VLOOKUP(VALUE(RIGHT(G74,3)),#REF!,4,FALSE),IF(LEFT(G74,3)="SCE",VLOOKUP(VALUE(RIGHT(G74,3)),#REF!,4,FALSE),IF(LEFT(G74,3)="EST",VLOOKUP(VALUE(RIGHT(G74,3)),#REF!,4,FALSE),IF(LEFT(G74,3)="HID",VLOOKUP(VALUE(RIGHT(G74,3)),#REF!,4,FALSE),IF(LEFT(G74,3)="INC",VLOOKUP(VALUE(RIGHT(G74,3)),#REF!,4,FALSE),IF(LEFT(G74,3)="ELE",VLOOKUP(VALUE(RIGHT(G74,3)),#REF!,4,FALSE),IF(LEFT(G74,3)="CAB",VLOOKUP(VALUE(RIGHT(G74,3)),'ADM-COMP'!B:J,4,FALSE),IF(LEFT(G74,3)="SEG",VLOOKUP(VALUE(RIGHT(G74,3)),#REF!,4,FALSE),IF(LEFT(G74,3)="CLI",VLOOKUP(VALUE(RIGHT(G74,3)),#REF!,4,FALSE),IF(LEFT(G74,4)="IMPL",VLOOKUP(VALUE(RIGHT(G74,3)),#REF!,4,FALSE),IF(LEFT(G74,4)="SPDA",VLOOKUP(VALUE(RIGHT(G74,3)),'SPDA-COMP'!B:J,4,FALSE),IF(LEFT(G74,4)="SDAI",VLOOKUP(VALUE(RIGHT(G74,3)),#REF!,4,FALSE),IF(LEFT(G74,5)="IMPER",VLOOKUP(VALUE(RIGHT(G74,3)),#REF!,4,FALSE),IF(LEFT(G74,5)="LABOR",VLOOKUP(VALUE(RIGHT(G74,6)),#REF!,5,FALSE))))))))))))))))</f>
        <v>#REF!</v>
      </c>
      <c r="C74" s="30" t="e">
        <f>IF(LEFT(G74,3)="ARQ",VLOOKUP(VALUE(RIGHT(G74,3)),#REF!,5,FALSE),IF(LEFT(G74,3)="SCI",VLOOKUP(VALUE(RIGHT(G74,3)),#REF!,5,FALSE),IF(LEFT(G74,3)="SCE",VLOOKUP(VALUE(RIGHT(G74,3)),#REF!,5,FALSE),IF(LEFT(G74,3)="EST",VLOOKUP(VALUE(RIGHT(G74,3)),#REF!,5,FALSE),IF(LEFT(G74,3)="HID",VLOOKUP(VALUE(RIGHT(G74,3)),#REF!,5,FALSE),IF(LEFT(G74,3)="INC",VLOOKUP(VALUE(RIGHT(G74,3)),#REF!,5,FALSE),IF(LEFT(G74,3)="ELE",VLOOKUP(VALUE(RIGHT(G74,3)),#REF!,5,FALSE),IF(LEFT(G74,3)="CAB",VLOOKUP(VALUE(RIGHT(G74,3)),'ADM-COMP'!B:J,5,FALSE),IF(LEFT(G74,3)="SEG",VLOOKUP(VALUE(RIGHT(G74,3)),#REF!,5,FALSE),IF(LEFT(G74,3)="CLI",VLOOKUP(VALUE(RIGHT(G74,3)),#REF!,5,FALSE),IF(LEFT(G74,4)="IMPL",VLOOKUP(VALUE(RIGHT(G74,3)),#REF!,5,FALSE),IF(LEFT(G74,4)="SPDA",VLOOKUP(VALUE(RIGHT(G74,3)),'SPDA-COMP'!B:J,5,FALSE),IF(LEFT(G74,4)="SDAI",VLOOKUP(VALUE(RIGHT(G74,3)),#REF!,5,FALSE),IF(LEFT(G74,5)="IMPER",VLOOKUP(VALUE(RIGHT(G74,3)),#REF!,5,FALSE),IF(LEFT(G74,5)="LABOR",VLOOKUP(VALUE(RIGHT(G74,6)),#REF!,6,FALSE))))))))))))))))</f>
        <v>#REF!</v>
      </c>
      <c r="D74" s="74" t="e">
        <f>ROUND(VLOOKUP(A74,#REF!,8,FALSE),2)</f>
        <v>#REF!</v>
      </c>
      <c r="E74" s="74" t="e">
        <f>IF(LEFT(G74,3)="ARQ",VLOOKUP(VALUE(RIGHT(G74,3)),#REF!,9,FALSE),IF(LEFT(G74,3)="SCI",VLOOKUP(VALUE(RIGHT(G74,3)),#REF!,9,FALSE),IF(LEFT(G74,3)="SCE",VLOOKUP(VALUE(RIGHT(G74,3)),#REF!,9,FALSE),IF(LEFT(G74,3)="EST",VLOOKUP(VALUE(RIGHT(G74,3)),#REF!,9,FALSE),IF(LEFT(G74,3)="HID",VLOOKUP(VALUE(RIGHT(G74,3)),#REF!,9,FALSE),IF(LEFT(G74,3)="INC",VLOOKUP(VALUE(RIGHT(G74,3)),#REF!,9,FALSE),IF(LEFT(G74,3)="ELE",VLOOKUP(VALUE(RIGHT(G74,3)),#REF!,9,FALSE),IF(LEFT(G74,3)="CAB",VLOOKUP(VALUE(RIGHT(G74,3)),'ADM-COMP'!B:J,9,FALSE),IF(LEFT(G74,3)="SEG",VLOOKUP(VALUE(RIGHT(G74,3)),#REF!,9,FALSE),IF(LEFT(G74,3)="CLI",VLOOKUP(VALUE(RIGHT(G74,3)),#REF!,9,FALSE),IF(LEFT(G74,4)="IMPL",VLOOKUP(VALUE(RIGHT(G74,3)),#REF!,9,FALSE),IF(LEFT(G74,4)="SPDA",VLOOKUP(VALUE(RIGHT(G74,3)),'SPDA-COMP'!B:J,9,FALSE),IF(LEFT(G74,4)="SDAI",VLOOKUP(VALUE(RIGHT(G74,3)),#REF!,9,FALSE),IF(LEFT(G74,5)="IMPER",VLOOKUP(VALUE(RIGHT(G74,3)),#REF!,9,FALSE),IF(LEFT(G74,5)="LABOR",VLOOKUP(VALUE(RIGHT(G74,6)),#REF!,4,FALSE))))))))))))))))</f>
        <v>#REF!</v>
      </c>
      <c r="F74" s="31" t="e">
        <f t="shared" si="1"/>
        <v>#REF!</v>
      </c>
      <c r="G74" s="152" t="s">
        <v>1188</v>
      </c>
      <c r="H74" s="51"/>
    </row>
    <row r="75" spans="1:8" s="11" customFormat="1">
      <c r="A75" s="85" t="s">
        <v>637</v>
      </c>
      <c r="B75" s="29" t="e">
        <f>IF(LEFT(G75,3)="ARQ",VLOOKUP(VALUE(RIGHT(G75,3)),#REF!,4,FALSE),IF(LEFT(G75,3)="SCI",VLOOKUP(VALUE(RIGHT(G75,3)),#REF!,4,FALSE),IF(LEFT(G75,3)="SCE",VLOOKUP(VALUE(RIGHT(G75,3)),#REF!,4,FALSE),IF(LEFT(G75,3)="EST",VLOOKUP(VALUE(RIGHT(G75,3)),#REF!,4,FALSE),IF(LEFT(G75,3)="HID",VLOOKUP(VALUE(RIGHT(G75,3)),#REF!,4,FALSE),IF(LEFT(G75,3)="INC",VLOOKUP(VALUE(RIGHT(G75,3)),#REF!,4,FALSE),IF(LEFT(G75,3)="ELE",VLOOKUP(VALUE(RIGHT(G75,3)),#REF!,4,FALSE),IF(LEFT(G75,3)="CAB",VLOOKUP(VALUE(RIGHT(G75,3)),'ADM-COMP'!B:J,4,FALSE),IF(LEFT(G75,3)="SEG",VLOOKUP(VALUE(RIGHT(G75,3)),#REF!,4,FALSE),IF(LEFT(G75,3)="CLI",VLOOKUP(VALUE(RIGHT(G75,3)),#REF!,4,FALSE),IF(LEFT(G75,4)="IMPL",VLOOKUP(VALUE(RIGHT(G75,3)),#REF!,4,FALSE),IF(LEFT(G75,4)="SPDA",VLOOKUP(VALUE(RIGHT(G75,3)),'SPDA-COMP'!B:J,4,FALSE),IF(LEFT(G75,4)="SDAI",VLOOKUP(VALUE(RIGHT(G75,3)),#REF!,4,FALSE),IF(LEFT(G75,5)="IMPER",VLOOKUP(VALUE(RIGHT(G75,3)),#REF!,4,FALSE),IF(LEFT(G75,5)="LABOR",VLOOKUP(VALUE(RIGHT(G75,6)),#REF!,5,FALSE))))))))))))))))</f>
        <v>#N/A</v>
      </c>
      <c r="C75" s="30" t="e">
        <f>IF(LEFT(G75,3)="ARQ",VLOOKUP(VALUE(RIGHT(G75,3)),#REF!,5,FALSE),IF(LEFT(G75,3)="SCI",VLOOKUP(VALUE(RIGHT(G75,3)),#REF!,5,FALSE),IF(LEFT(G75,3)="SCE",VLOOKUP(VALUE(RIGHT(G75,3)),#REF!,5,FALSE),IF(LEFT(G75,3)="EST",VLOOKUP(VALUE(RIGHT(G75,3)),#REF!,5,FALSE),IF(LEFT(G75,3)="HID",VLOOKUP(VALUE(RIGHT(G75,3)),#REF!,5,FALSE),IF(LEFT(G75,3)="INC",VLOOKUP(VALUE(RIGHT(G75,3)),#REF!,5,FALSE),IF(LEFT(G75,3)="ELE",VLOOKUP(VALUE(RIGHT(G75,3)),#REF!,5,FALSE),IF(LEFT(G75,3)="CAB",VLOOKUP(VALUE(RIGHT(G75,3)),'ADM-COMP'!B:J,5,FALSE),IF(LEFT(G75,3)="SEG",VLOOKUP(VALUE(RIGHT(G75,3)),#REF!,5,FALSE),IF(LEFT(G75,3)="CLI",VLOOKUP(VALUE(RIGHT(G75,3)),#REF!,5,FALSE),IF(LEFT(G75,4)="IMPL",VLOOKUP(VALUE(RIGHT(G75,3)),#REF!,5,FALSE),IF(LEFT(G75,4)="SPDA",VLOOKUP(VALUE(RIGHT(G75,3)),'SPDA-COMP'!B:J,5,FALSE),IF(LEFT(G75,4)="SDAI",VLOOKUP(VALUE(RIGHT(G75,3)),#REF!,5,FALSE),IF(LEFT(G75,5)="IMPER",VLOOKUP(VALUE(RIGHT(G75,3)),#REF!,5,FALSE),IF(LEFT(G75,5)="LABOR",VLOOKUP(VALUE(RIGHT(G75,6)),#REF!,6,FALSE))))))))))))))))</f>
        <v>#N/A</v>
      </c>
      <c r="D75" s="74" t="e">
        <f>ROUND(VLOOKUP(A75,#REF!,8,FALSE),2)</f>
        <v>#REF!</v>
      </c>
      <c r="E75" s="74" t="e">
        <f>IF(LEFT(G75,3)="ARQ",VLOOKUP(VALUE(RIGHT(G75,3)),#REF!,9,FALSE),IF(LEFT(G75,3)="SCI",VLOOKUP(VALUE(RIGHT(G75,3)),#REF!,9,FALSE),IF(LEFT(G75,3)="SCE",VLOOKUP(VALUE(RIGHT(G75,3)),#REF!,9,FALSE),IF(LEFT(G75,3)="EST",VLOOKUP(VALUE(RIGHT(G75,3)),#REF!,9,FALSE),IF(LEFT(G75,3)="HID",VLOOKUP(VALUE(RIGHT(G75,3)),#REF!,9,FALSE),IF(LEFT(G75,3)="INC",VLOOKUP(VALUE(RIGHT(G75,3)),#REF!,9,FALSE),IF(LEFT(G75,3)="ELE",VLOOKUP(VALUE(RIGHT(G75,3)),#REF!,9,FALSE),IF(LEFT(G75,3)="CAB",VLOOKUP(VALUE(RIGHT(G75,3)),'ADM-COMP'!B:J,9,FALSE),IF(LEFT(G75,3)="SEG",VLOOKUP(VALUE(RIGHT(G75,3)),#REF!,9,FALSE),IF(LEFT(G75,3)="CLI",VLOOKUP(VALUE(RIGHT(G75,3)),#REF!,9,FALSE),IF(LEFT(G75,4)="IMPL",VLOOKUP(VALUE(RIGHT(G75,3)),#REF!,9,FALSE),IF(LEFT(G75,4)="SPDA",VLOOKUP(VALUE(RIGHT(G75,3)),'SPDA-COMP'!B:J,9,FALSE),IF(LEFT(G75,4)="SDAI",VLOOKUP(VALUE(RIGHT(G75,3)),#REF!,9,FALSE),IF(LEFT(G75,5)="IMPER",VLOOKUP(VALUE(RIGHT(G75,3)),#REF!,9,FALSE),IF(LEFT(G75,5)="LABOR",VLOOKUP(VALUE(RIGHT(G75,6)),#REF!,4,FALSE))))))))))))))))</f>
        <v>#N/A</v>
      </c>
      <c r="F75" s="31" t="e">
        <f t="shared" si="1"/>
        <v>#REF!</v>
      </c>
      <c r="G75" s="84" t="s">
        <v>656</v>
      </c>
      <c r="H75" s="51"/>
    </row>
    <row r="76" spans="1:8" s="11" customFormat="1" ht="38.25">
      <c r="A76" s="100" t="s">
        <v>300</v>
      </c>
      <c r="B76" s="29" t="e">
        <f>IF(LEFT(G76,3)="ARQ",VLOOKUP(VALUE(RIGHT(G76,3)),#REF!,4,FALSE),IF(LEFT(G76,3)="SCI",VLOOKUP(VALUE(RIGHT(G76,3)),#REF!,4,FALSE),IF(LEFT(G76,3)="SCE",VLOOKUP(VALUE(RIGHT(G76,3)),#REF!,4,FALSE),IF(LEFT(G76,3)="EST",VLOOKUP(VALUE(RIGHT(G76,3)),#REF!,4,FALSE),IF(LEFT(G76,3)="HID",VLOOKUP(VALUE(RIGHT(G76,3)),#REF!,4,FALSE),IF(LEFT(G76,3)="INC",VLOOKUP(VALUE(RIGHT(G76,3)),#REF!,4,FALSE),IF(LEFT(G76,3)="ELE",VLOOKUP(VALUE(RIGHT(G76,3)),#REF!,4,FALSE),IF(LEFT(G76,3)="CAB",VLOOKUP(VALUE(RIGHT(G76,3)),'ADM-COMP'!B:J,4,FALSE),IF(LEFT(G76,3)="SEG",VLOOKUP(VALUE(RIGHT(G76,3)),#REF!,4,FALSE),IF(LEFT(G76,3)="CLI",VLOOKUP(VALUE(RIGHT(G76,3)),#REF!,4,FALSE),IF(LEFT(G76,4)="IMPL",VLOOKUP(VALUE(RIGHT(G76,3)),#REF!,4,FALSE),IF(LEFT(G76,4)="SPDA",VLOOKUP(VALUE(RIGHT(G76,3)),'SPDA-COMP'!B:J,4,FALSE),IF(LEFT(G76,4)="SDAI",VLOOKUP(VALUE(RIGHT(G76,3)),#REF!,4,FALSE),IF(LEFT(G76,5)="IMPER",VLOOKUP(VALUE(RIGHT(G76,3)),#REF!,4,FALSE),IF(LEFT(G76,5)="LABOR",VLOOKUP(VALUE(RIGHT(G76,6)),#REF!,5,FALSE))))))))))))))))</f>
        <v>#REF!</v>
      </c>
      <c r="C76" s="30" t="e">
        <f>IF(LEFT(G76,3)="ARQ",VLOOKUP(VALUE(RIGHT(G76,3)),#REF!,5,FALSE),IF(LEFT(G76,3)="SCI",VLOOKUP(VALUE(RIGHT(G76,3)),#REF!,5,FALSE),IF(LEFT(G76,3)="SCE",VLOOKUP(VALUE(RIGHT(G76,3)),#REF!,5,FALSE),IF(LEFT(G76,3)="EST",VLOOKUP(VALUE(RIGHT(G76,3)),#REF!,5,FALSE),IF(LEFT(G76,3)="HID",VLOOKUP(VALUE(RIGHT(G76,3)),#REF!,5,FALSE),IF(LEFT(G76,3)="INC",VLOOKUP(VALUE(RIGHT(G76,3)),#REF!,5,FALSE),IF(LEFT(G76,3)="ELE",VLOOKUP(VALUE(RIGHT(G76,3)),#REF!,5,FALSE),IF(LEFT(G76,3)="CAB",VLOOKUP(VALUE(RIGHT(G76,3)),'ADM-COMP'!B:J,5,FALSE),IF(LEFT(G76,3)="SEG",VLOOKUP(VALUE(RIGHT(G76,3)),#REF!,5,FALSE),IF(LEFT(G76,3)="CLI",VLOOKUP(VALUE(RIGHT(G76,3)),#REF!,5,FALSE),IF(LEFT(G76,4)="IMPL",VLOOKUP(VALUE(RIGHT(G76,3)),#REF!,5,FALSE),IF(LEFT(G76,4)="SPDA",VLOOKUP(VALUE(RIGHT(G76,3)),'SPDA-COMP'!B:J,5,FALSE),IF(LEFT(G76,4)="SDAI",VLOOKUP(VALUE(RIGHT(G76,3)),#REF!,5,FALSE),IF(LEFT(G76,5)="IMPER",VLOOKUP(VALUE(RIGHT(G76,3)),#REF!,5,FALSE),IF(LEFT(G76,5)="LABOR",VLOOKUP(VALUE(RIGHT(G76,6)),#REF!,6,FALSE))))))))))))))))</f>
        <v>#REF!</v>
      </c>
      <c r="D76" s="74" t="e">
        <f>ROUND(VLOOKUP(A76,#REF!,8,FALSE),2)</f>
        <v>#REF!</v>
      </c>
      <c r="E76" s="74" t="e">
        <f>IF(LEFT(G76,3)="ARQ",VLOOKUP(VALUE(RIGHT(G76,3)),#REF!,9,FALSE),IF(LEFT(G76,3)="SCI",VLOOKUP(VALUE(RIGHT(G76,3)),#REF!,9,FALSE),IF(LEFT(G76,3)="SCE",VLOOKUP(VALUE(RIGHT(G76,3)),#REF!,9,FALSE),IF(LEFT(G76,3)="EST",VLOOKUP(VALUE(RIGHT(G76,3)),#REF!,9,FALSE),IF(LEFT(G76,3)="HID",VLOOKUP(VALUE(RIGHT(G76,3)),#REF!,9,FALSE),IF(LEFT(G76,3)="INC",VLOOKUP(VALUE(RIGHT(G76,3)),#REF!,9,FALSE),IF(LEFT(G76,3)="ELE",VLOOKUP(VALUE(RIGHT(G76,3)),#REF!,9,FALSE),IF(LEFT(G76,3)="CAB",VLOOKUP(VALUE(RIGHT(G76,3)),'ADM-COMP'!B:J,9,FALSE),IF(LEFT(G76,3)="SEG",VLOOKUP(VALUE(RIGHT(G76,3)),#REF!,9,FALSE),IF(LEFT(G76,3)="CLI",VLOOKUP(VALUE(RIGHT(G76,3)),#REF!,9,FALSE),IF(LEFT(G76,4)="IMPL",VLOOKUP(VALUE(RIGHT(G76,3)),#REF!,9,FALSE),IF(LEFT(G76,4)="SPDA",VLOOKUP(VALUE(RIGHT(G76,3)),'SPDA-COMP'!B:J,9,FALSE),IF(LEFT(G76,4)="SDAI",VLOOKUP(VALUE(RIGHT(G76,3)),#REF!,9,FALSE),IF(LEFT(G76,5)="IMPER",VLOOKUP(VALUE(RIGHT(G76,3)),#REF!,9,FALSE),IF(LEFT(G76,5)="LABOR",VLOOKUP(VALUE(RIGHT(G76,6)),#REF!,4,FALSE))))))))))))))))</f>
        <v>#REF!</v>
      </c>
      <c r="F76" s="31" t="e">
        <f t="shared" si="1"/>
        <v>#REF!</v>
      </c>
      <c r="G76" s="152" t="s">
        <v>432</v>
      </c>
      <c r="H76" s="51"/>
    </row>
    <row r="77" spans="1:8" s="11" customFormat="1">
      <c r="A77" s="100" t="s">
        <v>1161</v>
      </c>
      <c r="B77" s="29" t="e">
        <f>IF(LEFT(G77,3)="ARQ",VLOOKUP(VALUE(RIGHT(G77,3)),#REF!,4,FALSE),IF(LEFT(G77,3)="SCI",VLOOKUP(VALUE(RIGHT(G77,3)),#REF!,4,FALSE),IF(LEFT(G77,3)="SCE",VLOOKUP(VALUE(RIGHT(G77,3)),#REF!,4,FALSE),IF(LEFT(G77,3)="EST",VLOOKUP(VALUE(RIGHT(G77,3)),#REF!,4,FALSE),IF(LEFT(G77,3)="HID",VLOOKUP(VALUE(RIGHT(G77,3)),#REF!,4,FALSE),IF(LEFT(G77,3)="INC",VLOOKUP(VALUE(RIGHT(G77,3)),#REF!,4,FALSE),IF(LEFT(G77,3)="ELE",VLOOKUP(VALUE(RIGHT(G77,3)),#REF!,4,FALSE),IF(LEFT(G77,3)="CAB",VLOOKUP(VALUE(RIGHT(G77,3)),'ADM-COMP'!B:J,4,FALSE),IF(LEFT(G77,3)="SEG",VLOOKUP(VALUE(RIGHT(G77,3)),#REF!,4,FALSE),IF(LEFT(G77,3)="CLI",VLOOKUP(VALUE(RIGHT(G77,3)),#REF!,4,FALSE),IF(LEFT(G77,4)="IMPL",VLOOKUP(VALUE(RIGHT(G77,3)),#REF!,4,FALSE),IF(LEFT(G77,4)="SPDA",VLOOKUP(VALUE(RIGHT(G77,3)),'SPDA-COMP'!B:J,4,FALSE),IF(LEFT(G77,4)="SDAI",VLOOKUP(VALUE(RIGHT(G77,3)),#REF!,4,FALSE),IF(LEFT(G77,5)="IMPER",VLOOKUP(VALUE(RIGHT(G77,3)),#REF!,4,FALSE),IF(LEFT(G77,5)="LABOR",VLOOKUP(VALUE(RIGHT(G77,6)),#REF!,5,FALSE))))))))))))))))</f>
        <v>#REF!</v>
      </c>
      <c r="C77" s="30" t="e">
        <f>IF(LEFT(G77,3)="ARQ",VLOOKUP(VALUE(RIGHT(G77,3)),#REF!,5,FALSE),IF(LEFT(G77,3)="SCI",VLOOKUP(VALUE(RIGHT(G77,3)),#REF!,5,FALSE),IF(LEFT(G77,3)="SCE",VLOOKUP(VALUE(RIGHT(G77,3)),#REF!,5,FALSE),IF(LEFT(G77,3)="EST",VLOOKUP(VALUE(RIGHT(G77,3)),#REF!,5,FALSE),IF(LEFT(G77,3)="HID",VLOOKUP(VALUE(RIGHT(G77,3)),#REF!,5,FALSE),IF(LEFT(G77,3)="INC",VLOOKUP(VALUE(RIGHT(G77,3)),#REF!,5,FALSE),IF(LEFT(G77,3)="ELE",VLOOKUP(VALUE(RIGHT(G77,3)),#REF!,5,FALSE),IF(LEFT(G77,3)="CAB",VLOOKUP(VALUE(RIGHT(G77,3)),'ADM-COMP'!B:J,5,FALSE),IF(LEFT(G77,3)="SEG",VLOOKUP(VALUE(RIGHT(G77,3)),#REF!,5,FALSE),IF(LEFT(G77,3)="CLI",VLOOKUP(VALUE(RIGHT(G77,3)),#REF!,5,FALSE),IF(LEFT(G77,4)="IMPL",VLOOKUP(VALUE(RIGHT(G77,3)),#REF!,5,FALSE),IF(LEFT(G77,4)="SPDA",VLOOKUP(VALUE(RIGHT(G77,3)),'SPDA-COMP'!B:J,5,FALSE),IF(LEFT(G77,4)="SDAI",VLOOKUP(VALUE(RIGHT(G77,3)),#REF!,5,FALSE),IF(LEFT(G77,5)="IMPER",VLOOKUP(VALUE(RIGHT(G77,3)),#REF!,5,FALSE),IF(LEFT(G77,5)="LABOR",VLOOKUP(VALUE(RIGHT(G77,6)),#REF!,6,FALSE))))))))))))))))</f>
        <v>#REF!</v>
      </c>
      <c r="D77" s="74" t="e">
        <f>ROUND(VLOOKUP(A77,#REF!,8,FALSE),2)</f>
        <v>#REF!</v>
      </c>
      <c r="E77" s="74" t="e">
        <f>IF(LEFT(G77,3)="ARQ",VLOOKUP(VALUE(RIGHT(G77,3)),#REF!,9,FALSE),IF(LEFT(G77,3)="SCI",VLOOKUP(VALUE(RIGHT(G77,3)),#REF!,9,FALSE),IF(LEFT(G77,3)="SCE",VLOOKUP(VALUE(RIGHT(G77,3)),#REF!,9,FALSE),IF(LEFT(G77,3)="EST",VLOOKUP(VALUE(RIGHT(G77,3)),#REF!,9,FALSE),IF(LEFT(G77,3)="HID",VLOOKUP(VALUE(RIGHT(G77,3)),#REF!,9,FALSE),IF(LEFT(G77,3)="INC",VLOOKUP(VALUE(RIGHT(G77,3)),#REF!,9,FALSE),IF(LEFT(G77,3)="ELE",VLOOKUP(VALUE(RIGHT(G77,3)),#REF!,9,FALSE),IF(LEFT(G77,3)="CAB",VLOOKUP(VALUE(RIGHT(G77,3)),'ADM-COMP'!B:J,9,FALSE),IF(LEFT(G77,3)="SEG",VLOOKUP(VALUE(RIGHT(G77,3)),#REF!,9,FALSE),IF(LEFT(G77,3)="CLI",VLOOKUP(VALUE(RIGHT(G77,3)),#REF!,9,FALSE),IF(LEFT(G77,4)="IMPL",VLOOKUP(VALUE(RIGHT(G77,3)),#REF!,9,FALSE),IF(LEFT(G77,4)="SPDA",VLOOKUP(VALUE(RIGHT(G77,3)),'SPDA-COMP'!B:J,9,FALSE),IF(LEFT(G77,4)="SDAI",VLOOKUP(VALUE(RIGHT(G77,3)),#REF!,9,FALSE),IF(LEFT(G77,5)="IMPER",VLOOKUP(VALUE(RIGHT(G77,3)),#REF!,9,FALSE),IF(LEFT(G77,5)="LABOR",VLOOKUP(VALUE(RIGHT(G77,6)),#REF!,4,FALSE))))))))))))))))</f>
        <v>#REF!</v>
      </c>
      <c r="F77" s="31" t="e">
        <f t="shared" si="1"/>
        <v>#REF!</v>
      </c>
      <c r="G77" s="152" t="s">
        <v>1189</v>
      </c>
      <c r="H77" s="51"/>
    </row>
    <row r="78" spans="1:8" s="11" customFormat="1">
      <c r="A78" s="100" t="s">
        <v>1150</v>
      </c>
      <c r="B78" s="29" t="e">
        <f>IF(LEFT(G78,3)="ARQ",VLOOKUP(VALUE(RIGHT(G78,3)),#REF!,4,FALSE),IF(LEFT(G78,3)="SCI",VLOOKUP(VALUE(RIGHT(G78,3)),#REF!,4,FALSE),IF(LEFT(G78,3)="SCE",VLOOKUP(VALUE(RIGHT(G78,3)),#REF!,4,FALSE),IF(LEFT(G78,3)="EST",VLOOKUP(VALUE(RIGHT(G78,3)),#REF!,4,FALSE),IF(LEFT(G78,3)="HID",VLOOKUP(VALUE(RIGHT(G78,3)),#REF!,4,FALSE),IF(LEFT(G78,3)="INC",VLOOKUP(VALUE(RIGHT(G78,3)),#REF!,4,FALSE),IF(LEFT(G78,3)="ELE",VLOOKUP(VALUE(RIGHT(G78,3)),#REF!,4,FALSE),IF(LEFT(G78,3)="CAB",VLOOKUP(VALUE(RIGHT(G78,3)),'ADM-COMP'!B:J,4,FALSE),IF(LEFT(G78,3)="SEG",VLOOKUP(VALUE(RIGHT(G78,3)),#REF!,4,FALSE),IF(LEFT(G78,3)="CLI",VLOOKUP(VALUE(RIGHT(G78,3)),#REF!,4,FALSE),IF(LEFT(G78,4)="IMPL",VLOOKUP(VALUE(RIGHT(G78,3)),#REF!,4,FALSE),IF(LEFT(G78,4)="SPDA",VLOOKUP(VALUE(RIGHT(G78,3)),'SPDA-COMP'!B:J,4,FALSE),IF(LEFT(G78,4)="SDAI",VLOOKUP(VALUE(RIGHT(G78,3)),#REF!,4,FALSE),IF(LEFT(G78,5)="IMPER",VLOOKUP(VALUE(RIGHT(G78,3)),#REF!,4,FALSE),IF(LEFT(G78,5)="LABOR",VLOOKUP(VALUE(RIGHT(G78,6)),#REF!,5,FALSE))))))))))))))))</f>
        <v>#REF!</v>
      </c>
      <c r="C78" s="30" t="e">
        <f>IF(LEFT(G78,3)="ARQ",VLOOKUP(VALUE(RIGHT(G78,3)),#REF!,5,FALSE),IF(LEFT(G78,3)="SCI",VLOOKUP(VALUE(RIGHT(G78,3)),#REF!,5,FALSE),IF(LEFT(G78,3)="SCE",VLOOKUP(VALUE(RIGHT(G78,3)),#REF!,5,FALSE),IF(LEFT(G78,3)="EST",VLOOKUP(VALUE(RIGHT(G78,3)),#REF!,5,FALSE),IF(LEFT(G78,3)="HID",VLOOKUP(VALUE(RIGHT(G78,3)),#REF!,5,FALSE),IF(LEFT(G78,3)="INC",VLOOKUP(VALUE(RIGHT(G78,3)),#REF!,5,FALSE),IF(LEFT(G78,3)="ELE",VLOOKUP(VALUE(RIGHT(G78,3)),#REF!,5,FALSE),IF(LEFT(G78,3)="CAB",VLOOKUP(VALUE(RIGHT(G78,3)),'ADM-COMP'!B:J,5,FALSE),IF(LEFT(G78,3)="SEG",VLOOKUP(VALUE(RIGHT(G78,3)),#REF!,5,FALSE),IF(LEFT(G78,3)="CLI",VLOOKUP(VALUE(RIGHT(G78,3)),#REF!,5,FALSE),IF(LEFT(G78,4)="IMPL",VLOOKUP(VALUE(RIGHT(G78,3)),#REF!,5,FALSE),IF(LEFT(G78,4)="SPDA",VLOOKUP(VALUE(RIGHT(G78,3)),'SPDA-COMP'!B:J,5,FALSE),IF(LEFT(G78,4)="SDAI",VLOOKUP(VALUE(RIGHT(G78,3)),#REF!,5,FALSE),IF(LEFT(G78,5)="IMPER",VLOOKUP(VALUE(RIGHT(G78,3)),#REF!,5,FALSE),IF(LEFT(G78,5)="LABOR",VLOOKUP(VALUE(RIGHT(G78,6)),#REF!,6,FALSE))))))))))))))))</f>
        <v>#REF!</v>
      </c>
      <c r="D78" s="74" t="e">
        <f>ROUND(VLOOKUP(A78,#REF!,8,FALSE),2)</f>
        <v>#REF!</v>
      </c>
      <c r="E78" s="74" t="e">
        <f>IF(LEFT(G78,3)="ARQ",VLOOKUP(VALUE(RIGHT(G78,3)),#REF!,9,FALSE),IF(LEFT(G78,3)="SCI",VLOOKUP(VALUE(RIGHT(G78,3)),#REF!,9,FALSE),IF(LEFT(G78,3)="SCE",VLOOKUP(VALUE(RIGHT(G78,3)),#REF!,9,FALSE),IF(LEFT(G78,3)="EST",VLOOKUP(VALUE(RIGHT(G78,3)),#REF!,9,FALSE),IF(LEFT(G78,3)="HID",VLOOKUP(VALUE(RIGHT(G78,3)),#REF!,9,FALSE),IF(LEFT(G78,3)="INC",VLOOKUP(VALUE(RIGHT(G78,3)),#REF!,9,FALSE),IF(LEFT(G78,3)="ELE",VLOOKUP(VALUE(RIGHT(G78,3)),#REF!,9,FALSE),IF(LEFT(G78,3)="CAB",VLOOKUP(VALUE(RIGHT(G78,3)),'ADM-COMP'!B:J,9,FALSE),IF(LEFT(G78,3)="SEG",VLOOKUP(VALUE(RIGHT(G78,3)),#REF!,9,FALSE),IF(LEFT(G78,3)="CLI",VLOOKUP(VALUE(RIGHT(G78,3)),#REF!,9,FALSE),IF(LEFT(G78,4)="IMPL",VLOOKUP(VALUE(RIGHT(G78,3)),#REF!,9,FALSE),IF(LEFT(G78,4)="SPDA",VLOOKUP(VALUE(RIGHT(G78,3)),'SPDA-COMP'!B:J,9,FALSE),IF(LEFT(G78,4)="SDAI",VLOOKUP(VALUE(RIGHT(G78,3)),#REF!,9,FALSE),IF(LEFT(G78,5)="IMPER",VLOOKUP(VALUE(RIGHT(G78,3)),#REF!,9,FALSE),IF(LEFT(G78,5)="LABOR",VLOOKUP(VALUE(RIGHT(G78,6)),#REF!,4,FALSE))))))))))))))))</f>
        <v>#REF!</v>
      </c>
      <c r="F78" s="31" t="e">
        <f t="shared" si="1"/>
        <v>#REF!</v>
      </c>
      <c r="G78" s="152" t="s">
        <v>1178</v>
      </c>
      <c r="H78" s="51"/>
    </row>
    <row r="79" spans="1:8" s="11" customFormat="1">
      <c r="A79" s="100" t="s">
        <v>1159</v>
      </c>
      <c r="B79" s="29" t="e">
        <f>IF(LEFT(G79,3)="ARQ",VLOOKUP(VALUE(RIGHT(G79,3)),#REF!,4,FALSE),IF(LEFT(G79,3)="SCI",VLOOKUP(VALUE(RIGHT(G79,3)),#REF!,4,FALSE),IF(LEFT(G79,3)="SCE",VLOOKUP(VALUE(RIGHT(G79,3)),#REF!,4,FALSE),IF(LEFT(G79,3)="EST",VLOOKUP(VALUE(RIGHT(G79,3)),#REF!,4,FALSE),IF(LEFT(G79,3)="HID",VLOOKUP(VALUE(RIGHT(G79,3)),#REF!,4,FALSE),IF(LEFT(G79,3)="INC",VLOOKUP(VALUE(RIGHT(G79,3)),#REF!,4,FALSE),IF(LEFT(G79,3)="ELE",VLOOKUP(VALUE(RIGHT(G79,3)),#REF!,4,FALSE),IF(LEFT(G79,3)="CAB",VLOOKUP(VALUE(RIGHT(G79,3)),'ADM-COMP'!B:J,4,FALSE),IF(LEFT(G79,3)="SEG",VLOOKUP(VALUE(RIGHT(G79,3)),#REF!,4,FALSE),IF(LEFT(G79,3)="CLI",VLOOKUP(VALUE(RIGHT(G79,3)),#REF!,4,FALSE),IF(LEFT(G79,4)="IMPL",VLOOKUP(VALUE(RIGHT(G79,3)),#REF!,4,FALSE),IF(LEFT(G79,4)="SPDA",VLOOKUP(VALUE(RIGHT(G79,3)),'SPDA-COMP'!B:J,4,FALSE),IF(LEFT(G79,4)="SDAI",VLOOKUP(VALUE(RIGHT(G79,3)),#REF!,4,FALSE),IF(LEFT(G79,5)="IMPER",VLOOKUP(VALUE(RIGHT(G79,3)),#REF!,4,FALSE),IF(LEFT(G79,5)="LABOR",VLOOKUP(VALUE(RIGHT(G79,6)),#REF!,5,FALSE))))))))))))))))</f>
        <v>#REF!</v>
      </c>
      <c r="C79" s="30" t="e">
        <f>IF(LEFT(G79,3)="ARQ",VLOOKUP(VALUE(RIGHT(G79,3)),#REF!,5,FALSE),IF(LEFT(G79,3)="SCI",VLOOKUP(VALUE(RIGHT(G79,3)),#REF!,5,FALSE),IF(LEFT(G79,3)="SCE",VLOOKUP(VALUE(RIGHT(G79,3)),#REF!,5,FALSE),IF(LEFT(G79,3)="EST",VLOOKUP(VALUE(RIGHT(G79,3)),#REF!,5,FALSE),IF(LEFT(G79,3)="HID",VLOOKUP(VALUE(RIGHT(G79,3)),#REF!,5,FALSE),IF(LEFT(G79,3)="INC",VLOOKUP(VALUE(RIGHT(G79,3)),#REF!,5,FALSE),IF(LEFT(G79,3)="ELE",VLOOKUP(VALUE(RIGHT(G79,3)),#REF!,5,FALSE),IF(LEFT(G79,3)="CAB",VLOOKUP(VALUE(RIGHT(G79,3)),'ADM-COMP'!B:J,5,FALSE),IF(LEFT(G79,3)="SEG",VLOOKUP(VALUE(RIGHT(G79,3)),#REF!,5,FALSE),IF(LEFT(G79,3)="CLI",VLOOKUP(VALUE(RIGHT(G79,3)),#REF!,5,FALSE),IF(LEFT(G79,4)="IMPL",VLOOKUP(VALUE(RIGHT(G79,3)),#REF!,5,FALSE),IF(LEFT(G79,4)="SPDA",VLOOKUP(VALUE(RIGHT(G79,3)),'SPDA-COMP'!B:J,5,FALSE),IF(LEFT(G79,4)="SDAI",VLOOKUP(VALUE(RIGHT(G79,3)),#REF!,5,FALSE),IF(LEFT(G79,5)="IMPER",VLOOKUP(VALUE(RIGHT(G79,3)),#REF!,5,FALSE),IF(LEFT(G79,5)="LABOR",VLOOKUP(VALUE(RIGHT(G79,6)),#REF!,6,FALSE))))))))))))))))</f>
        <v>#REF!</v>
      </c>
      <c r="D79" s="74" t="e">
        <f>ROUND(VLOOKUP(A79,#REF!,8,FALSE),2)</f>
        <v>#REF!</v>
      </c>
      <c r="E79" s="74" t="e">
        <f>IF(LEFT(G79,3)="ARQ",VLOOKUP(VALUE(RIGHT(G79,3)),#REF!,9,FALSE),IF(LEFT(G79,3)="SCI",VLOOKUP(VALUE(RIGHT(G79,3)),#REF!,9,FALSE),IF(LEFT(G79,3)="SCE",VLOOKUP(VALUE(RIGHT(G79,3)),#REF!,9,FALSE),IF(LEFT(G79,3)="EST",VLOOKUP(VALUE(RIGHT(G79,3)),#REF!,9,FALSE),IF(LEFT(G79,3)="HID",VLOOKUP(VALUE(RIGHT(G79,3)),#REF!,9,FALSE),IF(LEFT(G79,3)="INC",VLOOKUP(VALUE(RIGHT(G79,3)),#REF!,9,FALSE),IF(LEFT(G79,3)="ELE",VLOOKUP(VALUE(RIGHT(G79,3)),#REF!,9,FALSE),IF(LEFT(G79,3)="CAB",VLOOKUP(VALUE(RIGHT(G79,3)),'ADM-COMP'!B:J,9,FALSE),IF(LEFT(G79,3)="SEG",VLOOKUP(VALUE(RIGHT(G79,3)),#REF!,9,FALSE),IF(LEFT(G79,3)="CLI",VLOOKUP(VALUE(RIGHT(G79,3)),#REF!,9,FALSE),IF(LEFT(G79,4)="IMPL",VLOOKUP(VALUE(RIGHT(G79,3)),#REF!,9,FALSE),IF(LEFT(G79,4)="SPDA",VLOOKUP(VALUE(RIGHT(G79,3)),'SPDA-COMP'!B:J,9,FALSE),IF(LEFT(G79,4)="SDAI",VLOOKUP(VALUE(RIGHT(G79,3)),#REF!,9,FALSE),IF(LEFT(G79,5)="IMPER",VLOOKUP(VALUE(RIGHT(G79,3)),#REF!,9,FALSE),IF(LEFT(G79,5)="LABOR",VLOOKUP(VALUE(RIGHT(G79,6)),#REF!,4,FALSE))))))))))))))))</f>
        <v>#REF!</v>
      </c>
      <c r="F79" s="31" t="e">
        <f t="shared" si="1"/>
        <v>#REF!</v>
      </c>
      <c r="G79" s="152" t="s">
        <v>1187</v>
      </c>
      <c r="H79" s="51"/>
    </row>
    <row r="80" spans="1:8" s="11" customFormat="1">
      <c r="A80" s="100" t="s">
        <v>749</v>
      </c>
      <c r="B80" s="29" t="e">
        <f>IF(LEFT(G80,3)="ARQ",VLOOKUP(VALUE(RIGHT(G80,3)),#REF!,4,FALSE),IF(LEFT(G80,3)="SCI",VLOOKUP(VALUE(RIGHT(G80,3)),'ADM-COMP'!B:J,4,FALSE),IF(LEFT(G80,3)="SCE",VLOOKUP(VALUE(RIGHT(G80,3)),#REF!,4,FALSE),IF(LEFT(G80,3)="EST",VLOOKUP(VALUE(RIGHT(G80,3)),#REF!,4,FALSE),IF(LEFT(G80,3)="HID",VLOOKUP(VALUE(RIGHT(G80,3)),#REF!,4,FALSE),IF(LEFT(G80,3)="INC",VLOOKUP(VALUE(RIGHT(G80,3)),#REF!,4,FALSE),IF(LEFT(G80,3)="ELE",VLOOKUP(VALUE(RIGHT(G80,3)),#REF!,4,FALSE),IF(LEFT(G80,3)="CAB",VLOOKUP(VALUE(RIGHT(G80,3)),#REF!,4,FALSE),IF(LEFT(G80,3)="SEG",VLOOKUP(VALUE(RIGHT(G80,3)),#REF!,4,FALSE),IF(LEFT(G80,3)="CLI",VLOOKUP(VALUE(RIGHT(G80,3)),#REF!,4,FALSE),IF(LEFT(G80,4)="IMPL",VLOOKUP(VALUE(RIGHT(G80,3)),#REF!,4,FALSE),IF(LEFT(G80,4)="SPDA",VLOOKUP(VALUE(RIGHT(G80,3)),'SPDA-COMP'!B:J,4,FALSE),IF(LEFT(G80,4)="SDAI",VLOOKUP(VALUE(RIGHT(G80,3)),#REF!,4,FALSE),IF(LEFT(G80,5)="CHENF",VLOOKUP(VALUE(RIGHT(G80,3)),#REF!,4,FALSE),IF(LEFT(G80,5)="IMPER",VLOOKUP(VALUE(RIGHT(G80,3)),#REF!,4,FALSE),IF(LEFT(G80,5)="LABOR",VLOOKUP(VALUE(RIGHT(G80,6)),#REF!,5,FALSE)))))))))))))))))</f>
        <v>#REF!</v>
      </c>
      <c r="C80" s="30" t="e">
        <f>IF(LEFT(G80,3)="ARQ",VLOOKUP(VALUE(RIGHT(G80,3)),#REF!,5,FALSE),IF(LEFT(G80,3)="SCI",VLOOKUP(VALUE(RIGHT(G80,3)),'ADM-COMP'!B:J,5,FALSE),IF(LEFT(G80,3)="SCE",VLOOKUP(VALUE(RIGHT(G80,3)),#REF!,5,FALSE),IF(LEFT(G80,3)="EST",VLOOKUP(VALUE(RIGHT(G80,3)),#REF!,5,FALSE),IF(LEFT(G80,3)="HID",VLOOKUP(VALUE(RIGHT(G80,3)),#REF!,5,FALSE),IF(LEFT(G80,3)="INC",VLOOKUP(VALUE(RIGHT(G80,3)),#REF!,5,FALSE),IF(LEFT(G80,3)="ELE",VLOOKUP(VALUE(RIGHT(G80,3)),#REF!,5,FALSE),IF(LEFT(G80,3)="CAB",VLOOKUP(VALUE(RIGHT(G80,3)),#REF!,5,FALSE),IF(LEFT(G80,3)="SEG",VLOOKUP(VALUE(RIGHT(G80,3)),#REF!,5,FALSE),IF(LEFT(G80,3)="CLI",VLOOKUP(VALUE(RIGHT(G80,3)),#REF!,5,FALSE),IF(LEFT(G80,4)="IMPL",VLOOKUP(VALUE(RIGHT(G80,3)),#REF!,5,FALSE),IF(LEFT(G80,4)="SPDA",VLOOKUP(VALUE(RIGHT(G80,3)),'SPDA-COMP'!B:J,5,FALSE),IF(LEFT(G80,4)="SDAI",VLOOKUP(VALUE(RIGHT(G80,3)),#REF!,5,FALSE),IF(LEFT(G80,5)="CHENF",VLOOKUP(VALUE(RIGHT(G80,3)),#REF!,5,FALSE),IF(LEFT(G80,5)="IMPER",VLOOKUP(VALUE(RIGHT(G80,3)),#REF!,5,FALSE),IF(LEFT(G80,5)="LABOR",VLOOKUP(VALUE(RIGHT(G80,6)),#REF!,6,FALSE)))))))))))))))))</f>
        <v>#REF!</v>
      </c>
      <c r="D80" s="74" t="e">
        <f>ROUND(VLOOKUP(A80,#REF!,8,FALSE),2)</f>
        <v>#REF!</v>
      </c>
      <c r="E80" s="74" t="e">
        <f>IF(LEFT(G80,3)="ARQ",VLOOKUP(VALUE(RIGHT(G80,3)),#REF!,9,FALSE),IF(LEFT(G80,3)="SCI",VLOOKUP(VALUE(RIGHT(G80,3)),'ADM-COMP'!B:J,9,FALSE),IF(LEFT(G80,3)="SCE",VLOOKUP(VALUE(RIGHT(G80,3)),#REF!,9,FALSE),IF(LEFT(G80,3)="EST",VLOOKUP(VALUE(RIGHT(G80,3)),#REF!,9,FALSE),IF(LEFT(G80,3)="HID",VLOOKUP(VALUE(RIGHT(G80,3)),#REF!,9,FALSE),IF(LEFT(G80,3)="INC",VLOOKUP(VALUE(RIGHT(G80,3)),#REF!,9,FALSE),IF(LEFT(G80,3)="ELE",VLOOKUP(VALUE(RIGHT(G80,3)),#REF!,9,FALSE),IF(LEFT(G80,3)="CAB",VLOOKUP(VALUE(RIGHT(G80,3)),#REF!,9,FALSE),IF(LEFT(G80,3)="SEG",VLOOKUP(VALUE(RIGHT(G80,3)),#REF!,9,FALSE),IF(LEFT(G80,3)="CLI",VLOOKUP(VALUE(RIGHT(G80,3)),#REF!,9,FALSE),IF(LEFT(G80,4)="IMPL",VLOOKUP(VALUE(RIGHT(G80,3)),#REF!,9,FALSE),IF(LEFT(G80,4)="SPDA",VLOOKUP(VALUE(RIGHT(G80,3)),'SPDA-COMP'!B:J,9,FALSE),IF(LEFT(G80,4)="SDAI",VLOOKUP(VALUE(RIGHT(G80,3)),#REF!,9,FALSE),IF(LEFT(G80,5)="CHENF",VLOOKUP(VALUE(RIGHT(G80,3)),#REF!,9,FALSE),IF(LEFT(G80,5)="IMPER",VLOOKUP(VALUE(RIGHT(G80,3)),#REF!,9,FALSE),IF(LEFT(G80,5)="LABOR",VLOOKUP(VALUE(RIGHT(G80,6)),#REF!,4,FALSE)))))))))))))))))</f>
        <v>#REF!</v>
      </c>
      <c r="F80" s="31" t="e">
        <f t="shared" si="1"/>
        <v>#REF!</v>
      </c>
      <c r="G80" s="152" t="s">
        <v>767</v>
      </c>
      <c r="H80" s="51"/>
    </row>
    <row r="81" spans="1:8" s="11" customFormat="1" ht="38.25">
      <c r="A81" s="37" t="s">
        <v>365</v>
      </c>
      <c r="B81" s="29" t="e">
        <f>IF(LEFT(G81,3)="ARQ",VLOOKUP(VALUE(RIGHT(G81,3)),#REF!,4,FALSE),IF(LEFT(G81,3)="SCI",VLOOKUP(VALUE(RIGHT(G81,3)),#REF!,4,FALSE),IF(LEFT(G81,3)="SCE",VLOOKUP(VALUE(RIGHT(G81,3)),#REF!,4,FALSE),IF(LEFT(G81,3)="EST",VLOOKUP(VALUE(RIGHT(G81,3)),#REF!,4,FALSE),IF(LEFT(G81,3)="HID",VLOOKUP(VALUE(RIGHT(G81,3)),#REF!,4,FALSE),IF(LEFT(G81,3)="INC",VLOOKUP(VALUE(RIGHT(G81,3)),#REF!,4,FALSE),IF(LEFT(G81,3)="ELE",VLOOKUP(VALUE(RIGHT(G81,3)),#REF!,4,FALSE),IF(LEFT(G81,3)="CAB",VLOOKUP(VALUE(RIGHT(G81,3)),'ADM-COMP'!B:J,4,FALSE),IF(LEFT(G81,3)="SEG",VLOOKUP(VALUE(RIGHT(G81,3)),#REF!,4,FALSE),IF(LEFT(G81,3)="CLI",VLOOKUP(VALUE(RIGHT(G81,3)),#REF!,4,FALSE),IF(LEFT(G81,4)="IMPL",VLOOKUP(VALUE(RIGHT(G81,3)),#REF!,4,FALSE),IF(LEFT(G81,4)="SPDA",VLOOKUP(VALUE(RIGHT(G81,3)),'SPDA-COMP'!B:J,4,FALSE),IF(LEFT(G81,4)="SDAI",VLOOKUP(VALUE(RIGHT(G81,3)),#REF!,4,FALSE),IF(LEFT(G81,5)="IMPER",VLOOKUP(VALUE(RIGHT(G81,3)),#REF!,4,FALSE),IF(LEFT(G81,5)="LABOR",VLOOKUP(VALUE(RIGHT(G81,6)),#REF!,5,FALSE))))))))))))))))</f>
        <v>#REF!</v>
      </c>
      <c r="C81" s="30" t="e">
        <f>IF(LEFT(G81,3)="ARQ",VLOOKUP(VALUE(RIGHT(G81,3)),#REF!,5,FALSE),IF(LEFT(G81,3)="INS",VLOOKUP(VALUE(RIGHT(G81,3)),#REF!,5,FALSE),IF(LEFT(G81,3)="SCE",VLOOKUP(VALUE(RIGHT(G81,3)),#REF!,5,FALSE),IF(LEFT(G81,3)="EST",VLOOKUP(VALUE(RIGHT(G81,3)),#REF!,5,FALSE),IF(LEFT(G81,3)="HID",VLOOKUP(VALUE(RIGHT(G81,3)),#REF!,5,FALSE),IF(LEFT(G81,3)="INC",VLOOKUP(VALUE(RIGHT(G81,3)),#REF!,5,FALSE),IF(LEFT(G81,3)="ELE",VLOOKUP(VALUE(RIGHT(G81,3)),#REF!,5,FALSE),IF(LEFT(G81,3)="CAB",VLOOKUP(VALUE(RIGHT(G81,3)),'ADM-COMP'!B:J,5,FALSE),IF(LEFT(G81,3)="SEG",VLOOKUP(VALUE(RIGHT(G81,3)),#REF!,5,FALSE),IF(LEFT(G81,3)="CLI",VLOOKUP(VALUE(RIGHT(G81,3)),#REF!,5,FALSE),IF(LEFT(G81,4)="IMPL",VLOOKUP(VALUE(RIGHT(G81,3)),#REF!,5,FALSE),IF(LEFT(G81,4)="SPDA",VLOOKUP(VALUE(RIGHT(G81,3)),'SPDA-COMP'!B:J,5,FALSE),IF(LEFT(G81,4)="SDAI",VLOOKUP(VALUE(RIGHT(G81,3)),#REF!,5,FALSE),IF(LEFT(G81,5)="IMPER",VLOOKUP(VALUE(RIGHT(G81,3)),#REF!,5,FALSE),IF(LEFT(G81,5)="LABOR",VLOOKUP(VALUE(RIGHT(G81,6)),#REF!,6,FALSE))))))))))))))))</f>
        <v>#REF!</v>
      </c>
      <c r="D81" s="74" t="e">
        <f>ROUND(VLOOKUP(A81,#REF!,8,FALSE),2)</f>
        <v>#REF!</v>
      </c>
      <c r="E81" s="74" t="e">
        <f>IF(LEFT(G81,3)="ARQ",VLOOKUP(VALUE(RIGHT(G81,3)),#REF!,9,FALSE),IF(LEFT(G81,3)="INS",VLOOKUP(VALUE(RIGHT(G81,3)),#REF!,9,FALSE),IF(LEFT(G81,3)="SCE",VLOOKUP(VALUE(RIGHT(G81,3)),#REF!,9,FALSE),IF(LEFT(G81,3)="EST",VLOOKUP(VALUE(RIGHT(G81,3)),#REF!,9,FALSE),IF(LEFT(G81,3)="HID",VLOOKUP(VALUE(RIGHT(G81,3)),#REF!,9,FALSE),IF(LEFT(G81,3)="INC",VLOOKUP(VALUE(RIGHT(G81,3)),#REF!,9,FALSE),IF(LEFT(G81,3)="ELE",VLOOKUP(VALUE(RIGHT(G81,3)),#REF!,9,FALSE),IF(LEFT(G81,3)="CAB",VLOOKUP(VALUE(RIGHT(G81,3)),'ADM-COMP'!B:J,9,FALSE),IF(LEFT(G81,3)="SEG",VLOOKUP(VALUE(RIGHT(G81,3)),#REF!,9,FALSE),IF(LEFT(G81,3)="CLI",VLOOKUP(VALUE(RIGHT(G81,3)),#REF!,9,FALSE),IF(LEFT(G81,4)="IMPL",VLOOKUP(VALUE(RIGHT(G81,3)),#REF!,9,FALSE),IF(LEFT(G81,4)="SPDA",VLOOKUP(VALUE(RIGHT(G81,3)),'SPDA-COMP'!B:J,9,FALSE),IF(LEFT(G81,4)="SDAI",VLOOKUP(VALUE(RIGHT(G81,3)),#REF!,9,FALSE),IF(LEFT(G81,5)="IMPER",VLOOKUP(VALUE(RIGHT(G81,3)),#REF!,9,FALSE),IF(LEFT(G81,5)="LABOR",VLOOKUP(VALUE(RIGHT(G81,6)),#REF!,4,FALSE))))))))))))))))</f>
        <v>#REF!</v>
      </c>
      <c r="F81" s="31" t="e">
        <f t="shared" si="1"/>
        <v>#REF!</v>
      </c>
      <c r="G81" s="152" t="s">
        <v>1260</v>
      </c>
      <c r="H81" s="51"/>
    </row>
    <row r="82" spans="1:8" s="11" customFormat="1" ht="25.5">
      <c r="A82" s="100" t="s">
        <v>797</v>
      </c>
      <c r="B82" s="29" t="s">
        <v>849</v>
      </c>
      <c r="C82" s="30" t="e">
        <f>IF(LEFT(G82,3)="ARQ",VLOOKUP(VALUE(RIGHT(G82,3)),#REF!,5,FALSE),IF(LEFT(G82,3)="GAS",VLOOKUP(VALUE(RIGHT(G82,3)),#REF!,5,FALSE),IF(LEFT(G82,3)="SCE",VLOOKUP(VALUE(RIGHT(G82,3)),#REF!,5,FALSE),IF(LEFT(G82,3)="EST",VLOOKUP(VALUE(RIGHT(G82,3)),#REF!,5,FALSE),IF(LEFT(G82,3)="HID",VLOOKUP(VALUE(RIGHT(G82,3)),#REF!,5,FALSE),IF(LEFT(G82,3)="INC",VLOOKUP(VALUE(RIGHT(G82,3)),#REF!,5,FALSE),IF(LEFT(G82,3)="ELE",VLOOKUP(VALUE(RIGHT(G82,3)),#REF!,5,FALSE),IF(LEFT(G82,3)="CAB",VLOOKUP(VALUE(RIGHT(G82,3)),'ADM-COMP'!B:J,5,FALSE),IF(LEFT(G82,3)="SEG",VLOOKUP(VALUE(RIGHT(G82,3)),#REF!,5,FALSE),IF(LEFT(G82,3)="CLI",VLOOKUP(VALUE(RIGHT(G82,3)),#REF!,5,FALSE),IF(LEFT(G82,4)="IMPL",VLOOKUP(VALUE(RIGHT(G82,3)),#REF!,5,FALSE),IF(LEFT(G82,4)="SPDA",VLOOKUP(VALUE(RIGHT(G82,3)),'SPDA-COMP'!B:J,5,FALSE),IF(LEFT(G82,4)="SDAI",VLOOKUP(VALUE(RIGHT(G82,3)),#REF!,5,FALSE),IF(LEFT(G82,5)="IMPER",VLOOKUP(VALUE(RIGHT(G82,3)),#REF!,5,FALSE),IF(LEFT(G82,5)="LABOR",VLOOKUP(VALUE(RIGHT(G82,6)),#REF!,6,FALSE))))))))))))))))</f>
        <v>#REF!</v>
      </c>
      <c r="D82" s="74" t="e">
        <f>ROUND(VLOOKUP(A82,#REF!,8,FALSE),2)</f>
        <v>#REF!</v>
      </c>
      <c r="E82" s="74" t="e">
        <f>IF(LEFT(G82,3)="ARQ",VLOOKUP(VALUE(RIGHT(G82,3)),#REF!,9,FALSE),IF(LEFT(G82,3)="GAS",VLOOKUP(VALUE(RIGHT(G82,3)),#REF!,9,FALSE),IF(LEFT(G82,3)="SCE",VLOOKUP(VALUE(RIGHT(G82,3)),#REF!,9,FALSE),IF(LEFT(G82,3)="EST",VLOOKUP(VALUE(RIGHT(G82,3)),#REF!,9,FALSE),IF(LEFT(G82,3)="HID",VLOOKUP(VALUE(RIGHT(G82,3)),#REF!,9,FALSE),IF(LEFT(G82,3)="INC",VLOOKUP(VALUE(RIGHT(G82,3)),#REF!,9,FALSE),IF(LEFT(G82,3)="ELE",VLOOKUP(VALUE(RIGHT(G82,3)),#REF!,9,FALSE),IF(LEFT(G82,3)="CAB",VLOOKUP(VALUE(RIGHT(G82,3)),'ADM-COMP'!B:J,9,FALSE),IF(LEFT(G82,3)="SEG",VLOOKUP(VALUE(RIGHT(G82,3)),#REF!,9,FALSE),IF(LEFT(G82,3)="CLI",VLOOKUP(VALUE(RIGHT(G82,3)),#REF!,9,FALSE),IF(LEFT(G82,4)="IMPL",VLOOKUP(VALUE(RIGHT(G82,3)),#REF!,9,FALSE),IF(LEFT(G82,4)="SPDA",VLOOKUP(VALUE(RIGHT(G82,3)),'SPDA-COMP'!B:J,9,FALSE),IF(LEFT(G82,4)="SDAI",VLOOKUP(VALUE(RIGHT(G82,3)),#REF!,9,FALSE),IF(LEFT(G82,5)="IMPER",VLOOKUP(VALUE(RIGHT(G82,3)),#REF!,9,FALSE),IF(LEFT(G82,5)="LABOR",VLOOKUP(VALUE(RIGHT(G82,6)),#REF!,4,FALSE))))))))))))))))</f>
        <v>#REF!</v>
      </c>
      <c r="F82" s="31" t="e">
        <f t="shared" si="1"/>
        <v>#REF!</v>
      </c>
      <c r="G82" s="152" t="s">
        <v>824</v>
      </c>
      <c r="H82" s="51"/>
    </row>
    <row r="83" spans="1:8" s="80" customFormat="1" ht="25.5">
      <c r="A83" s="37" t="s">
        <v>1302</v>
      </c>
      <c r="B83" s="29" t="e">
        <f>IF(LEFT(G83,3)="ARQ",VLOOKUP(VALUE(RIGHT(G83,3)),#REF!,4,FALSE),IF(LEFT(G83,3)="SCI",VLOOKUP(VALUE(RIGHT(G83,3)),#REF!,4,FALSE),IF(LEFT(G83,3)="SCE",VLOOKUP(VALUE(RIGHT(G83,3)),#REF!,4,FALSE),IF(LEFT(G83,3)="EST",VLOOKUP(VALUE(RIGHT(G83,3)),#REF!,4,FALSE),IF(LEFT(G83,3)="HID",VLOOKUP(VALUE(RIGHT(G83,3)),#REF!,4,FALSE),IF(LEFT(G83,3)="INC",VLOOKUP(VALUE(RIGHT(G83,3)),#REF!,4,FALSE),IF(LEFT(G83,3)="ELE",VLOOKUP(VALUE(RIGHT(G83,3)),#REF!,4,FALSE),IF(LEFT(G83,3)="CAB",VLOOKUP(VALUE(RIGHT(G83,3)),'ADM-COMP'!B:J,4,FALSE),IF(LEFT(G83,3)="SEG",VLOOKUP(VALUE(RIGHT(G83,3)),#REF!,4,FALSE),IF(LEFT(G83,3)="CLI",VLOOKUP(VALUE(RIGHT(G83,3)),#REF!,4,FALSE),IF(LEFT(G83,4)="IMPL",VLOOKUP(VALUE(RIGHT(G83,3)),#REF!,4,FALSE),IF(LEFT(G83,4)="SPDA",VLOOKUP(VALUE(RIGHT(G83,3)),'SPDA-COMP'!B:J,4,FALSE),IF(LEFT(G83,4)="SDAI",VLOOKUP(VALUE(RIGHT(G83,3)),#REF!,4,FALSE),IF(LEFT(G83,5)="IMPER",VLOOKUP(VALUE(RIGHT(G83,3)),#REF!,4,FALSE),IF(LEFT(G83,5)="LABOR",VLOOKUP(VALUE(RIGHT(G83,6)),#REF!,5,FALSE))))))))))))))))</f>
        <v>#REF!</v>
      </c>
      <c r="C83" s="30" t="e">
        <f>IF(LEFT(G83,3)="ARQ",VLOOKUP(VALUE(RIGHT(G83,3)),#REF!,5,FALSE),IF(LEFT(G83,3)="INS",VLOOKUP(VALUE(RIGHT(G83,3)),#REF!,5,FALSE),IF(LEFT(G83,3)="SCE",VLOOKUP(VALUE(RIGHT(G83,3)),#REF!,5,FALSE),IF(LEFT(G83,3)="EST",VLOOKUP(VALUE(RIGHT(G83,3)),#REF!,5,FALSE),IF(LEFT(G83,3)="HID",VLOOKUP(VALUE(RIGHT(G83,3)),#REF!,5,FALSE),IF(LEFT(G83,3)="INC",VLOOKUP(VALUE(RIGHT(G83,3)),#REF!,5,FALSE),IF(LEFT(G83,3)="ELE",VLOOKUP(VALUE(RIGHT(G83,3)),#REF!,5,FALSE),IF(LEFT(G83,3)="CAB",VLOOKUP(VALUE(RIGHT(G83,3)),'ADM-COMP'!B:J,5,FALSE),IF(LEFT(G83,3)="SEG",VLOOKUP(VALUE(RIGHT(G83,3)),#REF!,5,FALSE),IF(LEFT(G83,3)="CLI",VLOOKUP(VALUE(RIGHT(G83,3)),#REF!,5,FALSE),IF(LEFT(G83,4)="IMPL",VLOOKUP(VALUE(RIGHT(G83,3)),#REF!,5,FALSE),IF(LEFT(G83,4)="SPDA",VLOOKUP(VALUE(RIGHT(G83,3)),'SPDA-COMP'!B:J,5,FALSE),IF(LEFT(G83,4)="SDAI",VLOOKUP(VALUE(RIGHT(G83,3)),#REF!,5,FALSE),IF(LEFT(G83,5)="IMPER",VLOOKUP(VALUE(RIGHT(G83,3)),#REF!,5,FALSE),IF(LEFT(G83,5)="LABOR",VLOOKUP(VALUE(RIGHT(G83,6)),#REF!,6,FALSE))))))))))))))))</f>
        <v>#REF!</v>
      </c>
      <c r="D83" s="74" t="e">
        <f>ROUND(VLOOKUP(A83,#REF!,8,FALSE),2)</f>
        <v>#REF!</v>
      </c>
      <c r="E83" s="74" t="e">
        <f>IF(LEFT(G83,3)="ARQ",VLOOKUP(VALUE(RIGHT(G83,3)),#REF!,9,FALSE),IF(LEFT(G83,3)="INS",VLOOKUP(VALUE(RIGHT(G83,3)),#REF!,9,FALSE),IF(LEFT(G83,3)="SCE",VLOOKUP(VALUE(RIGHT(G83,3)),#REF!,9,FALSE),IF(LEFT(G83,3)="EST",VLOOKUP(VALUE(RIGHT(G83,3)),#REF!,9,FALSE),IF(LEFT(G83,3)="HID",VLOOKUP(VALUE(RIGHT(G83,3)),#REF!,9,FALSE),IF(LEFT(G83,3)="INC",VLOOKUP(VALUE(RIGHT(G83,3)),#REF!,9,FALSE),IF(LEFT(G83,3)="ELE",VLOOKUP(VALUE(RIGHT(G83,3)),#REF!,9,FALSE),IF(LEFT(G83,3)="CAB",VLOOKUP(VALUE(RIGHT(G83,3)),'ADM-COMP'!B:J,9,FALSE),IF(LEFT(G83,3)="SEG",VLOOKUP(VALUE(RIGHT(G83,3)),#REF!,9,FALSE),IF(LEFT(G83,3)="CLI",VLOOKUP(VALUE(RIGHT(G83,3)),#REF!,9,FALSE),IF(LEFT(G83,4)="IMPL",VLOOKUP(VALUE(RIGHT(G83,3)),#REF!,9,FALSE),IF(LEFT(G83,4)="SPDA",VLOOKUP(VALUE(RIGHT(G83,3)),'SPDA-COMP'!B:J,9,FALSE),IF(LEFT(G83,4)="SDAI",VLOOKUP(VALUE(RIGHT(G83,3)),#REF!,9,FALSE),IF(LEFT(G83,5)="IMPER",VLOOKUP(VALUE(RIGHT(G83,3)),#REF!,9,FALSE),IF(LEFT(G83,5)="LABOR",VLOOKUP(VALUE(RIGHT(G83,6)),#REF!,4,FALSE))))))))))))))))</f>
        <v>#REF!</v>
      </c>
      <c r="F83" s="31" t="e">
        <f t="shared" si="1"/>
        <v>#REF!</v>
      </c>
      <c r="G83" s="152" t="s">
        <v>1308</v>
      </c>
      <c r="H83" s="51"/>
    </row>
    <row r="84" spans="1:8" s="80" customFormat="1" ht="38.25">
      <c r="A84" s="37" t="s">
        <v>1275</v>
      </c>
      <c r="B84" s="29" t="e">
        <f>IF(LEFT(G84,3)="ARQ",VLOOKUP(VALUE(RIGHT(G84,3)),#REF!,4,FALSE),IF(LEFT(G84,3)="SCI",VLOOKUP(VALUE(RIGHT(G84,3)),#REF!,4,FALSE),IF(LEFT(G84,3)="SCE",VLOOKUP(VALUE(RIGHT(G84,3)),#REF!,4,FALSE),IF(LEFT(G84,3)="EST",VLOOKUP(VALUE(RIGHT(G84,3)),#REF!,4,FALSE),IF(LEFT(G84,3)="HID",VLOOKUP(VALUE(RIGHT(G84,3)),#REF!,4,FALSE),IF(LEFT(G84,3)="INC",VLOOKUP(VALUE(RIGHT(G84,3)),#REF!,4,FALSE),IF(LEFT(G84,3)="ELE",VLOOKUP(VALUE(RIGHT(G84,3)),#REF!,4,FALSE),IF(LEFT(G84,3)="CAB",VLOOKUP(VALUE(RIGHT(G84,3)),'ADM-COMP'!B:J,4,FALSE),IF(LEFT(G84,3)="SEG",VLOOKUP(VALUE(RIGHT(G84,3)),#REF!,4,FALSE),IF(LEFT(G84,3)="CLI",VLOOKUP(VALUE(RIGHT(G84,3)),#REF!,4,FALSE),IF(LEFT(G84,4)="IMPL",VLOOKUP(VALUE(RIGHT(G84,3)),#REF!,4,FALSE),IF(LEFT(G84,4)="SPDA",VLOOKUP(VALUE(RIGHT(G84,3)),'SPDA-COMP'!B:J,4,FALSE),IF(LEFT(G84,4)="SDAI",VLOOKUP(VALUE(RIGHT(G84,3)),#REF!,4,FALSE),IF(LEFT(G84,5)="IMPER",VLOOKUP(VALUE(RIGHT(G84,3)),#REF!,4,FALSE),IF(LEFT(G84,5)="LABOR",VLOOKUP(VALUE(RIGHT(G84,6)),#REF!,5,FALSE))))))))))))))))</f>
        <v>#REF!</v>
      </c>
      <c r="C84" s="30" t="e">
        <f>IF(LEFT(G84,3)="ARQ",VLOOKUP(VALUE(RIGHT(G84,3)),#REF!,5,FALSE),IF(LEFT(G84,3)="INS",VLOOKUP(VALUE(RIGHT(G84,3)),#REF!,5,FALSE),IF(LEFT(G84,3)="SCE",VLOOKUP(VALUE(RIGHT(G84,3)),#REF!,5,FALSE),IF(LEFT(G84,3)="EST",VLOOKUP(VALUE(RIGHT(G84,3)),#REF!,5,FALSE),IF(LEFT(G84,3)="HID",VLOOKUP(VALUE(RIGHT(G84,3)),#REF!,5,FALSE),IF(LEFT(G84,3)="INC",VLOOKUP(VALUE(RIGHT(G84,3)),#REF!,5,FALSE),IF(LEFT(G84,3)="ELE",VLOOKUP(VALUE(RIGHT(G84,3)),#REF!,5,FALSE),IF(LEFT(G84,3)="CAB",VLOOKUP(VALUE(RIGHT(G84,3)),'ADM-COMP'!B:J,5,FALSE),IF(LEFT(G84,3)="SEG",VLOOKUP(VALUE(RIGHT(G84,3)),#REF!,5,FALSE),IF(LEFT(G84,3)="CLI",VLOOKUP(VALUE(RIGHT(G84,3)),#REF!,5,FALSE),IF(LEFT(G84,4)="IMPL",VLOOKUP(VALUE(RIGHT(G84,3)),#REF!,5,FALSE),IF(LEFT(G84,4)="SPDA",VLOOKUP(VALUE(RIGHT(G84,3)),'SPDA-COMP'!B:J,5,FALSE),IF(LEFT(G84,4)="SDAI",VLOOKUP(VALUE(RIGHT(G84,3)),#REF!,5,FALSE),IF(LEFT(G84,5)="IMPER",VLOOKUP(VALUE(RIGHT(G84,3)),#REF!,5,FALSE),IF(LEFT(G84,5)="LABOR",VLOOKUP(VALUE(RIGHT(G84,6)),#REF!,6,FALSE))))))))))))))))</f>
        <v>#REF!</v>
      </c>
      <c r="D84" s="74" t="e">
        <f>ROUND(VLOOKUP(A84,#REF!,8,FALSE),2)</f>
        <v>#REF!</v>
      </c>
      <c r="E84" s="74" t="e">
        <f>IF(LEFT(G84,3)="ARQ",VLOOKUP(VALUE(RIGHT(G84,3)),#REF!,9,FALSE),IF(LEFT(G84,3)="INS",VLOOKUP(VALUE(RIGHT(G84,3)),#REF!,9,FALSE),IF(LEFT(G84,3)="SCE",VLOOKUP(VALUE(RIGHT(G84,3)),#REF!,9,FALSE),IF(LEFT(G84,3)="EST",VLOOKUP(VALUE(RIGHT(G84,3)),#REF!,9,FALSE),IF(LEFT(G84,3)="HID",VLOOKUP(VALUE(RIGHT(G84,3)),#REF!,9,FALSE),IF(LEFT(G84,3)="INC",VLOOKUP(VALUE(RIGHT(G84,3)),#REF!,9,FALSE),IF(LEFT(G84,3)="ELE",VLOOKUP(VALUE(RIGHT(G84,3)),#REF!,9,FALSE),IF(LEFT(G84,3)="CAB",VLOOKUP(VALUE(RIGHT(G84,3)),'ADM-COMP'!B:J,9,FALSE),IF(LEFT(G84,3)="SEG",VLOOKUP(VALUE(RIGHT(G84,3)),#REF!,9,FALSE),IF(LEFT(G84,3)="CLI",VLOOKUP(VALUE(RIGHT(G84,3)),#REF!,9,FALSE),IF(LEFT(G84,4)="IMPL",VLOOKUP(VALUE(RIGHT(G84,3)),#REF!,9,FALSE),IF(LEFT(G84,4)="SPDA",VLOOKUP(VALUE(RIGHT(G84,3)),'SPDA-COMP'!B:J,9,FALSE),IF(LEFT(G84,4)="SDAI",VLOOKUP(VALUE(RIGHT(G84,3)),#REF!,9,FALSE),IF(LEFT(G84,5)="IMPER",VLOOKUP(VALUE(RIGHT(G84,3)),#REF!,9,FALSE),IF(LEFT(G84,5)="LABOR",VLOOKUP(VALUE(RIGHT(G84,6)),#REF!,4,FALSE))))))))))))))))</f>
        <v>#REF!</v>
      </c>
      <c r="F84" s="31" t="e">
        <f t="shared" si="1"/>
        <v>#REF!</v>
      </c>
      <c r="G84" s="152" t="s">
        <v>1288</v>
      </c>
      <c r="H84" s="51"/>
    </row>
    <row r="85" spans="1:8" s="11" customFormat="1">
      <c r="A85" s="100" t="s">
        <v>1314</v>
      </c>
      <c r="B85" s="29" t="e">
        <f>IF(LEFT(G85,3)="ARQ",VLOOKUP(VALUE(RIGHT(G85,3)),#REF!,4,FALSE),IF(LEFT(G85,3)="SCI",VLOOKUP(VALUE(RIGHT(G85,3)),#REF!,4,FALSE),IF(LEFT(G85,3)="SCE",VLOOKUP(VALUE(RIGHT(G85,3)),#REF!,4,FALSE),IF(LEFT(G85,3)="EST",VLOOKUP(VALUE(RIGHT(G85,3)),#REF!,4,FALSE),IF(LEFT(G85,3)="HID",VLOOKUP(VALUE(RIGHT(G85,3)),#REF!,4,FALSE),IF(LEFT(G85,3)="INC",VLOOKUP(VALUE(RIGHT(G85,3)),#REF!,4,FALSE),IF(LEFT(G85,3)="ELE",VLOOKUP(VALUE(RIGHT(G85,3)),#REF!,4,FALSE),IF(LEFT(G85,3)="CAB",VLOOKUP(VALUE(RIGHT(G85,3)),'ADM-COMP'!B:J,4,FALSE),IF(LEFT(G85,3)="SEG",VLOOKUP(VALUE(RIGHT(G85,3)),#REF!,4,FALSE),IF(LEFT(G85,3)="CLI",VLOOKUP(VALUE(RIGHT(G85,3)),#REF!,4,FALSE),IF(LEFT(G85,4)="IMPL",VLOOKUP(VALUE(RIGHT(G85,3)),#REF!,4,FALSE),IF(LEFT(G85,4)="SPDA",VLOOKUP(VALUE(RIGHT(G85,3)),'SPDA-COMP'!B:J,4,FALSE),IF(LEFT(G85,4)="SDAI",VLOOKUP(VALUE(RIGHT(G85,3)),#REF!,4,FALSE),IF(LEFT(G85,5)="IMPER",VLOOKUP(VALUE(RIGHT(G85,3)),#REF!,4,FALSE),IF(LEFT(G85,5)="LABOR",VLOOKUP(VALUE(RIGHT(G85,6)),#REF!,5,FALSE))))))))))))))))</f>
        <v>#REF!</v>
      </c>
      <c r="C85" s="30" t="e">
        <f>IF(LEFT(G85,3)="ARQ",VLOOKUP(VALUE(RIGHT(G85,3)),#REF!,5,FALSE),IF(LEFT(G85,3)="SCI",VLOOKUP(VALUE(RIGHT(G85,3)),#REF!,5,FALSE),IF(LEFT(G85,3)="SCE",VLOOKUP(VALUE(RIGHT(G85,3)),#REF!,5,FALSE),IF(LEFT(G85,3)="EST",VLOOKUP(VALUE(RIGHT(G85,3)),#REF!,5,FALSE),IF(LEFT(G85,3)="HID",VLOOKUP(VALUE(RIGHT(G85,3)),#REF!,5,FALSE),IF(LEFT(G85,3)="INC",VLOOKUP(VALUE(RIGHT(G85,3)),#REF!,5,FALSE),IF(LEFT(G85,3)="ELE",VLOOKUP(VALUE(RIGHT(G85,3)),#REF!,5,FALSE),IF(LEFT(G85,3)="CAB",VLOOKUP(VALUE(RIGHT(G85,3)),'ADM-COMP'!B:J,5,FALSE),IF(LEFT(G85,3)="SEG",VLOOKUP(VALUE(RIGHT(G85,3)),#REF!,5,FALSE),IF(LEFT(G85,3)="CLI",VLOOKUP(VALUE(RIGHT(G85,3)),#REF!,5,FALSE),IF(LEFT(G85,4)="IMPL",VLOOKUP(VALUE(RIGHT(G85,3)),#REF!,5,FALSE),IF(LEFT(G85,4)="SPDA",VLOOKUP(VALUE(RIGHT(G85,3)),'SPDA-COMP'!B:J,5,FALSE),IF(LEFT(G85,4)="SDAI",VLOOKUP(VALUE(RIGHT(G85,3)),#REF!,5,FALSE),IF(LEFT(G85,5)="IMPER",VLOOKUP(VALUE(RIGHT(G85,3)),#REF!,5,FALSE),IF(LEFT(G85,5)="LABOR",VLOOKUP(VALUE(RIGHT(G85,6)),#REF!,6,FALSE))))))))))))))))</f>
        <v>#REF!</v>
      </c>
      <c r="D85" s="74" t="e">
        <f>ROUND(VLOOKUP(A85,#REF!,8,FALSE),2)</f>
        <v>#REF!</v>
      </c>
      <c r="E85" s="74" t="e">
        <f>IF(LEFT(G85,3)="ARQ",VLOOKUP(VALUE(RIGHT(G85,3)),#REF!,9,FALSE),IF(LEFT(G85,3)="SCI",VLOOKUP(VALUE(RIGHT(G85,3)),#REF!,9,FALSE),IF(LEFT(G85,3)="SCE",VLOOKUP(VALUE(RIGHT(G85,3)),#REF!,9,FALSE),IF(LEFT(G85,3)="EST",VLOOKUP(VALUE(RIGHT(G85,3)),#REF!,9,FALSE),IF(LEFT(G85,3)="HID",VLOOKUP(VALUE(RIGHT(G85,3)),#REF!,9,FALSE),IF(LEFT(G85,3)="INC",VLOOKUP(VALUE(RIGHT(G85,3)),#REF!,9,FALSE),IF(LEFT(G85,3)="ELE",VLOOKUP(VALUE(RIGHT(G85,3)),#REF!,9,FALSE),IF(LEFT(G85,3)="CAB",VLOOKUP(VALUE(RIGHT(G85,3)),'ADM-COMP'!B:J,9,FALSE),IF(LEFT(G85,3)="SEG",VLOOKUP(VALUE(RIGHT(G85,3)),#REF!,9,FALSE),IF(LEFT(G85,3)="CLI",VLOOKUP(VALUE(RIGHT(G85,3)),#REF!,9,FALSE),IF(LEFT(G85,4)="IMPL",VLOOKUP(VALUE(RIGHT(G85,3)),#REF!,9,FALSE),IF(LEFT(G85,4)="SPDA",VLOOKUP(VALUE(RIGHT(G85,3)),'SPDA-COMP'!B:J,9,FALSE),IF(LEFT(G85,4)="SDAI",VLOOKUP(VALUE(RIGHT(G85,3)),#REF!,9,FALSE),IF(LEFT(G85,5)="IMPER",VLOOKUP(VALUE(RIGHT(G85,3)),#REF!,9,FALSE),IF(LEFT(G85,5)="LABOR",VLOOKUP(VALUE(RIGHT(G85,6)),#REF!,4,FALSE))))))))))))))))</f>
        <v>#REF!</v>
      </c>
      <c r="F85" s="31" t="e">
        <f t="shared" si="1"/>
        <v>#REF!</v>
      </c>
      <c r="G85" s="152" t="s">
        <v>1320</v>
      </c>
      <c r="H85" s="51"/>
    </row>
    <row r="86" spans="1:8" s="80" customFormat="1" ht="102">
      <c r="A86" s="100" t="s">
        <v>170</v>
      </c>
      <c r="B86" s="29" t="e">
        <f>IF(LEFT(G86,3)="ARQ",VLOOKUP(VALUE(RIGHT(G86,3)),#REF!,4,FALSE),IF(LEFT(G86,3)="SCI",VLOOKUP(VALUE(RIGHT(G86,3)),#REF!,4,FALSE),IF(LEFT(G86,3)="SCE",VLOOKUP(VALUE(RIGHT(G86,3)),#REF!,4,FALSE),IF(LEFT(G86,3)="EST",VLOOKUP(VALUE(RIGHT(G86,3)),#REF!,4,FALSE),IF(LEFT(G86,3)="HID",VLOOKUP(VALUE(RIGHT(G86,3)),#REF!,4,FALSE),IF(LEFT(G86,3)="INC",VLOOKUP(VALUE(RIGHT(G86,3)),#REF!,4,FALSE),IF(LEFT(G86,3)="ELE",VLOOKUP(VALUE(RIGHT(G86,3)),#REF!,4,FALSE),IF(LEFT(G86,3)="CAB",VLOOKUP(VALUE(RIGHT(G86,3)),'ADM-COMP'!B:J,4,FALSE),IF(LEFT(G86,3)="SEG",VLOOKUP(VALUE(RIGHT(G86,3)),#REF!,4,FALSE),IF(LEFT(G86,3)="CLI",VLOOKUP(VALUE(RIGHT(G86,3)),#REF!,4,FALSE),IF(LEFT(G86,4)="IMPL",VLOOKUP(VALUE(RIGHT(G86,3)),#REF!,4,FALSE),IF(LEFT(G86,4)="SPDA",VLOOKUP(VALUE(RIGHT(G86,3)),'SPDA-COMP'!B:J,4,FALSE),IF(LEFT(G86,4)="SDAI",VLOOKUP(VALUE(RIGHT(G86,3)),#REF!,4,FALSE),IF(LEFT(G86,5)="IMPER",VLOOKUP(VALUE(RIGHT(G86,3)),#REF!,4,FALSE),IF(LEFT(G86,5)="LABOR",VLOOKUP(VALUE(RIGHT(G86,6)),#REF!,5,FALSE))))))))))))))))</f>
        <v>#REF!</v>
      </c>
      <c r="C86" s="30" t="e">
        <f>IF(LEFT(G86,3)="ARQ",VLOOKUP(VALUE(RIGHT(G86,3)),#REF!,5,FALSE),IF(LEFT(G86,3)="SCI",VLOOKUP(VALUE(RIGHT(G86,3)),#REF!,5,FALSE),IF(LEFT(G86,3)="SCE",VLOOKUP(VALUE(RIGHT(G86,3)),#REF!,5,FALSE),IF(LEFT(G86,3)="EST",VLOOKUP(VALUE(RIGHT(G86,3)),#REF!,5,FALSE),IF(LEFT(G86,3)="HID",VLOOKUP(VALUE(RIGHT(G86,3)),#REF!,5,FALSE),IF(LEFT(G86,3)="INC",VLOOKUP(VALUE(RIGHT(G86,3)),#REF!,5,FALSE),IF(LEFT(G86,3)="ELE",VLOOKUP(VALUE(RIGHT(G86,3)),#REF!,5,FALSE),IF(LEFT(G86,3)="CAB",VLOOKUP(VALUE(RIGHT(G86,3)),'ADM-COMP'!B:J,5,FALSE),IF(LEFT(G86,3)="SEG",VLOOKUP(VALUE(RIGHT(G86,3)),#REF!,5,FALSE),IF(LEFT(G86,3)="CLI",VLOOKUP(VALUE(RIGHT(G86,3)),#REF!,5,FALSE),IF(LEFT(G86,4)="IMPL",VLOOKUP(VALUE(RIGHT(G86,3)),#REF!,5,FALSE),IF(LEFT(G86,4)="SPDA",VLOOKUP(VALUE(RIGHT(G86,3)),'SPDA-COMP'!B:J,5,FALSE),IF(LEFT(G86,4)="SDAI",VLOOKUP(VALUE(RIGHT(G86,3)),#REF!,5,FALSE),IF(LEFT(G86,5)="IMPER",VLOOKUP(VALUE(RIGHT(G86,3)),#REF!,5,FALSE),IF(LEFT(G86,5)="LABOR",VLOOKUP(VALUE(RIGHT(G86,6)),#REF!,6,FALSE))))))))))))))))</f>
        <v>#REF!</v>
      </c>
      <c r="D86" s="74" t="e">
        <f>ROUND(VLOOKUP(A86,#REF!,8,FALSE),2)</f>
        <v>#REF!</v>
      </c>
      <c r="E86" s="74" t="e">
        <f>IF(LEFT(G86,3)="ARQ",VLOOKUP(VALUE(RIGHT(G86,3)),#REF!,9,FALSE),IF(LEFT(G86,3)="SCI",VLOOKUP(VALUE(RIGHT(G86,3)),#REF!,9,FALSE),IF(LEFT(G86,3)="SCE",VLOOKUP(VALUE(RIGHT(G86,3)),#REF!,9,FALSE),IF(LEFT(G86,3)="EST",VLOOKUP(VALUE(RIGHT(G86,3)),#REF!,9,FALSE),IF(LEFT(G86,3)="HID",VLOOKUP(VALUE(RIGHT(G86,3)),#REF!,9,FALSE),IF(LEFT(G86,3)="INC",VLOOKUP(VALUE(RIGHT(G86,3)),#REF!,9,FALSE),IF(LEFT(G86,3)="ELE",VLOOKUP(VALUE(RIGHT(G86,3)),#REF!,9,FALSE),IF(LEFT(G86,3)="CAB",VLOOKUP(VALUE(RIGHT(G86,3)),'ADM-COMP'!B:J,9,FALSE),IF(LEFT(G86,3)="SEG",VLOOKUP(VALUE(RIGHT(G86,3)),#REF!,9,FALSE),IF(LEFT(G86,3)="CLI",VLOOKUP(VALUE(RIGHT(G86,3)),#REF!,9,FALSE),IF(LEFT(G86,4)="IMPL",VLOOKUP(VALUE(RIGHT(G86,3)),#REF!,9,FALSE),IF(LEFT(G86,4)="SPDA",VLOOKUP(VALUE(RIGHT(G86,3)),'SPDA-COMP'!B:J,9,FALSE),IF(LEFT(G86,4)="SDAI",VLOOKUP(VALUE(RIGHT(G86,3)),#REF!,9,FALSE),IF(LEFT(G86,5)="IMPER",VLOOKUP(VALUE(RIGHT(G86,3)),#REF!,9,FALSE),IF(LEFT(G86,5)="LABOR",VLOOKUP(VALUE(RIGHT(G86,6)),#REF!,4,FALSE))))))))))))))))</f>
        <v>#REF!</v>
      </c>
      <c r="F86" s="31" t="e">
        <f t="shared" si="1"/>
        <v>#REF!</v>
      </c>
      <c r="G86" s="152" t="s">
        <v>431</v>
      </c>
      <c r="H86" s="51"/>
    </row>
    <row r="87" spans="1:8" s="11" customFormat="1">
      <c r="A87" s="37" t="s">
        <v>294</v>
      </c>
      <c r="B87" s="29" t="e">
        <f>IF(LEFT(G87,3)="ARQ",VLOOKUP(VALUE(RIGHT(G87,3)),#REF!,4,FALSE),IF(LEFT(G87,3)="SCI",VLOOKUP(VALUE(RIGHT(G87,3)),#REF!,4,FALSE),IF(LEFT(G87,3)="TRP",VLOOKUP(VALUE(RIGHT(G87,3)),#REF!,4,FALSE),IF(LEFT(G87,3)="EST",VLOOKUP(VALUE(RIGHT(G87,3)),#REF!,4,FALSE),IF(LEFT(G87,3)="HID",VLOOKUP(VALUE(RIGHT(G87,3)),#REF!,4,FALSE),IF(LEFT(G87,3)="INC",VLOOKUP(VALUE(RIGHT(G87,3)),#REF!,4,FALSE),IF(LEFT(G87,3)="ELE",VLOOKUP(VALUE(RIGHT(G87,3)),#REF!,4,FALSE),IF(LEFT(G87,3)="CAB",VLOOKUP(VALUE(RIGHT(G87,3)),'ADM-COMP'!B:J,4,FALSE),IF(LEFT(G87,3)="SEG",VLOOKUP(VALUE(RIGHT(G87,3)),#REF!,4,FALSE),IF(LEFT(G87,3)="CLI",VLOOKUP(VALUE(RIGHT(G87,3)),#REF!,4,FALSE),IF(LEFT(G87,4)="IMPL",VLOOKUP(VALUE(RIGHT(G87,3)),#REF!,4,FALSE),IF(LEFT(G87,4)="SPDA",VLOOKUP(VALUE(RIGHT(G87,3)),'SPDA-COMP'!B:J,4,FALSE),IF(LEFT(G87,4)="SDAI",VLOOKUP(VALUE(RIGHT(G87,3)),#REF!,4,FALSE),IF(LEFT(G87,5)="IMPER",VLOOKUP(VALUE(RIGHT(G87,3)),#REF!,4,FALSE),IF(LEFT(G87,5)="LABOR",VLOOKUP(VALUE(RIGHT(G87,6)),#REF!,5,FALSE))))))))))))))))</f>
        <v>#REF!</v>
      </c>
      <c r="C87" s="30" t="e">
        <f>IF(LEFT(G87,3)="ARQ",VLOOKUP(VALUE(RIGHT(G87,3)),#REF!,5,FALSE),IF(LEFT(G87,3)="SCI",VLOOKUP(VALUE(RIGHT(G87,3)),#REF!,5,FALSE),IF(LEFT(G87,3)="SCE",VLOOKUP(VALUE(RIGHT(G87,3)),#REF!,5,FALSE),IF(LEFT(G87,3)="EST",VLOOKUP(VALUE(RIGHT(G87,3)),#REF!,5,FALSE),IF(LEFT(G87,3)="HID",VLOOKUP(VALUE(RIGHT(G87,3)),#REF!,5,FALSE),IF(LEFT(G87,3)="INC",VLOOKUP(VALUE(RIGHT(G87,3)),#REF!,5,FALSE),IF(LEFT(G87,3)="ELE",VLOOKUP(VALUE(RIGHT(G87,3)),#REF!,5,FALSE),IF(LEFT(G87,3)="CAB",VLOOKUP(VALUE(RIGHT(G87,3)),'ADM-COMP'!B:J,5,FALSE),IF(LEFT(G87,3)="SEG",VLOOKUP(VALUE(RIGHT(G87,3)),#REF!,5,FALSE),IF(LEFT(G87,3)="CLI",VLOOKUP(VALUE(RIGHT(G87,3)),#REF!,5,FALSE),IF(LEFT(G87,4)="IMPL",VLOOKUP(VALUE(RIGHT(G87,3)),#REF!,5,FALSE),IF(LEFT(G87,4)="SPDA",VLOOKUP(VALUE(RIGHT(G87,3)),'SPDA-COMP'!B:J,5,FALSE),IF(LEFT(G87,4)="SDAI",VLOOKUP(VALUE(RIGHT(G87,3)),#REF!,5,FALSE),IF(LEFT(G87,5)="IMPER",VLOOKUP(VALUE(RIGHT(G87,3)),#REF!,5,FALSE),IF(LEFT(G87,5)="LABOR",VLOOKUP(VALUE(RIGHT(G87,6)),#REF!,6,FALSE))))))))))))))))</f>
        <v>#REF!</v>
      </c>
      <c r="D87" s="74" t="e">
        <f>ROUND(VLOOKUP(A87,#REF!,8,FALSE),2)</f>
        <v>#REF!</v>
      </c>
      <c r="E87" s="74" t="e">
        <f>IF(LEFT(G87,3)="ARQ",VLOOKUP(VALUE(RIGHT(G87,3)),#REF!,9,FALSE),IF(LEFT(G87,3)="SCI",VLOOKUP(VALUE(RIGHT(G87,3)),#REF!,9,FALSE),IF(LEFT(G87,3)="SCE",VLOOKUP(VALUE(RIGHT(G87,3)),#REF!,9,FALSE),IF(LEFT(G87,3)="EST",VLOOKUP(VALUE(RIGHT(G87,3)),#REF!,9,FALSE),IF(LEFT(G87,3)="HID",VLOOKUP(VALUE(RIGHT(G87,3)),#REF!,9,FALSE),IF(LEFT(G87,3)="INC",VLOOKUP(VALUE(RIGHT(G87,3)),#REF!,9,FALSE),IF(LEFT(G87,3)="ELE",VLOOKUP(VALUE(RIGHT(G87,3)),#REF!,9,FALSE),IF(LEFT(G87,3)="CAB",VLOOKUP(VALUE(RIGHT(G87,3)),'ADM-COMP'!B:J,9,FALSE),IF(LEFT(G87,3)="SEG",VLOOKUP(VALUE(RIGHT(G87,3)),#REF!,9,FALSE),IF(LEFT(G87,3)="CLI",VLOOKUP(VALUE(RIGHT(G87,3)),#REF!,9,FALSE),IF(LEFT(G87,4)="IMPL",VLOOKUP(VALUE(RIGHT(G87,3)),#REF!,9,FALSE),IF(LEFT(G87,4)="SPDA",VLOOKUP(VALUE(RIGHT(G87,3)),'SPDA-COMP'!B:J,9,FALSE),IF(LEFT(G87,4)="SDAI",VLOOKUP(VALUE(RIGHT(G87,3)),#REF!,9,FALSE),IF(LEFT(G87,5)="IMPER",VLOOKUP(VALUE(RIGHT(G87,3)),#REF!,9,FALSE),IF(LEFT(G87,5)="LABOR",VLOOKUP(VALUE(RIGHT(G87,6)),#REF!,4,FALSE))))))))))))))))</f>
        <v>#REF!</v>
      </c>
      <c r="F87" s="31" t="e">
        <f t="shared" si="1"/>
        <v>#REF!</v>
      </c>
      <c r="G87" s="38" t="s">
        <v>1241</v>
      </c>
      <c r="H87" s="51"/>
    </row>
    <row r="88" spans="1:8" s="11" customFormat="1" ht="51">
      <c r="A88" s="37" t="s">
        <v>1215</v>
      </c>
      <c r="B88" s="29" t="e">
        <f>IF(LEFT(G88,3)="ARQ",VLOOKUP(VALUE(RIGHT(G88,3)),#REF!,4,FALSE),IF(LEFT(G88,3)="SCI",VLOOKUP(VALUE(RIGHT(G88,3)),#REF!,4,FALSE),IF(LEFT(G88,3)="SCE",VLOOKUP(VALUE(RIGHT(G88,3)),#REF!,4,FALSE),IF(LEFT(G88,3)="EST",VLOOKUP(VALUE(RIGHT(G88,3)),#REF!,4,FALSE),IF(LEFT(G88,3)="HID",VLOOKUP(VALUE(RIGHT(G88,3)),#REF!,4,FALSE),IF(LEFT(G88,3)="INC",VLOOKUP(VALUE(RIGHT(G88,3)),#REF!,4,FALSE),IF(LEFT(G88,3)="ELE",VLOOKUP(VALUE(RIGHT(G88,3)),#REF!,4,FALSE),IF(LEFT(G88,3)="CAB",VLOOKUP(VALUE(RIGHT(G88,3)),'ADM-COMP'!B:J,4,FALSE),IF(LEFT(G88,3)="SEG",VLOOKUP(VALUE(RIGHT(G88,3)),#REF!,4,FALSE),IF(LEFT(G88,3)="CLI",VLOOKUP(VALUE(RIGHT(G88,3)),#REF!,4,FALSE),IF(LEFT(G88,4)="IMPL",VLOOKUP(VALUE(RIGHT(G88,3)),#REF!,4,FALSE),IF(LEFT(G88,4)="SPDA",VLOOKUP(VALUE(RIGHT(G88,3)),'SPDA-COMP'!B:J,4,FALSE),IF(LEFT(G88,4)="SDAI",VLOOKUP(VALUE(RIGHT(G88,3)),#REF!,4,FALSE),IF(LEFT(G88,5)="IMPER",VLOOKUP(VALUE(RIGHT(G88,3)),#REF!,4,FALSE),IF(LEFT(G88,5)="LABOR",VLOOKUP(VALUE(RIGHT(G88,6)),#REF!,5,FALSE))))))))))))))))</f>
        <v>#REF!</v>
      </c>
      <c r="C88" s="30" t="e">
        <f>IF(LEFT(G88,3)="ARQ",VLOOKUP(VALUE(RIGHT(G88,3)),#REF!,5,FALSE),IF(LEFT(G88,3)="SCI",VLOOKUP(VALUE(RIGHT(G88,3)),#REF!,5,FALSE),IF(LEFT(G88,3)="SCE",VLOOKUP(VALUE(RIGHT(G88,3)),#REF!,5,FALSE),IF(LEFT(G88,3)="EST",VLOOKUP(VALUE(RIGHT(G88,3)),#REF!,5,FALSE),IF(LEFT(G88,3)="HID",VLOOKUP(VALUE(RIGHT(G88,3)),#REF!,5,FALSE),IF(LEFT(G88,3)="INC",VLOOKUP(VALUE(RIGHT(G88,3)),#REF!,5,FALSE),IF(LEFT(G88,3)="ELE",VLOOKUP(VALUE(RIGHT(G88,3)),#REF!,5,FALSE),IF(LEFT(G88,3)="CAB",VLOOKUP(VALUE(RIGHT(G88,3)),'ADM-COMP'!B:J,5,FALSE),IF(LEFT(G88,3)="SEG",VLOOKUP(VALUE(RIGHT(G88,3)),#REF!,5,FALSE),IF(LEFT(G88,3)="CLI",VLOOKUP(VALUE(RIGHT(G88,3)),#REF!,5,FALSE),IF(LEFT(G88,4)="IMPL",VLOOKUP(VALUE(RIGHT(G88,3)),#REF!,5,FALSE),IF(LEFT(G88,4)="SPDA",VLOOKUP(VALUE(RIGHT(G88,3)),'SPDA-COMP'!B:J,5,FALSE),IF(LEFT(G88,4)="SDAI",VLOOKUP(VALUE(RIGHT(G88,3)),#REF!,5,FALSE),IF(LEFT(G88,5)="IMPER",VLOOKUP(VALUE(RIGHT(G88,3)),#REF!,5,FALSE),IF(LEFT(G88,5)="LABOR",VLOOKUP(VALUE(RIGHT(G88,6)),#REF!,6,FALSE))))))))))))))))</f>
        <v>#REF!</v>
      </c>
      <c r="D88" s="74" t="e">
        <f>ROUND(VLOOKUP(A88,#REF!,8,FALSE),2)</f>
        <v>#REF!</v>
      </c>
      <c r="E88" s="74" t="e">
        <f>IF(LEFT(G88,3)="ARQ",VLOOKUP(VALUE(RIGHT(G88,3)),#REF!,9,FALSE),IF(LEFT(G88,3)="SCI",VLOOKUP(VALUE(RIGHT(G88,3)),#REF!,9,FALSE),IF(LEFT(G88,3)="SCE",VLOOKUP(VALUE(RIGHT(G88,3)),#REF!,9,FALSE),IF(LEFT(G88,3)="EST",VLOOKUP(VALUE(RIGHT(G88,3)),#REF!,9,FALSE),IF(LEFT(G88,3)="HID",VLOOKUP(VALUE(RIGHT(G88,3)),#REF!,9,FALSE),IF(LEFT(G88,3)="INC",VLOOKUP(VALUE(RIGHT(G88,3)),#REF!,9,FALSE),IF(LEFT(G88,3)="ELE",VLOOKUP(VALUE(RIGHT(G88,3)),#REF!,9,FALSE),IF(LEFT(G88,3)="CAB",VLOOKUP(VALUE(RIGHT(G88,3)),'ADM-COMP'!B:J,9,FALSE),IF(LEFT(G88,3)="SEG",VLOOKUP(VALUE(RIGHT(G88,3)),#REF!,9,FALSE),IF(LEFT(G88,3)="CLI",VLOOKUP(VALUE(RIGHT(G88,3)),#REF!,9,FALSE),IF(LEFT(G88,4)="IMPL",VLOOKUP(VALUE(RIGHT(G88,3)),#REF!,9,FALSE),IF(LEFT(G88,4)="SPDA",VLOOKUP(VALUE(RIGHT(G88,3)),'SPDA-COMP'!B:J,9,FALSE),IF(LEFT(G88,4)="SDAI",VLOOKUP(VALUE(RIGHT(G88,3)),#REF!,9,FALSE),IF(LEFT(G88,5)="IMPER",VLOOKUP(VALUE(RIGHT(G88,3)),#REF!,9,FALSE),IF(LEFT(G88,5)="LABOR",VLOOKUP(VALUE(RIGHT(G88,6)),#REF!,4,FALSE))))))))))))))))</f>
        <v>#REF!</v>
      </c>
      <c r="F88" s="31" t="e">
        <f t="shared" si="1"/>
        <v>#REF!</v>
      </c>
      <c r="G88" s="152" t="s">
        <v>1222</v>
      </c>
      <c r="H88" s="51"/>
    </row>
    <row r="89" spans="1:8" s="11" customFormat="1" ht="102">
      <c r="A89" s="100" t="s">
        <v>138</v>
      </c>
      <c r="B89" s="29" t="e">
        <f>IF(LEFT(G89,3)="ARQ",VLOOKUP(VALUE(RIGHT(G89,3)),#REF!,4,FALSE),IF(LEFT(G89,3)="SCI",VLOOKUP(VALUE(RIGHT(G89,3)),#REF!,4,FALSE),IF(LEFT(G89,3)="SCE",VLOOKUP(VALUE(RIGHT(G89,3)),#REF!,4,FALSE),IF(LEFT(G89,3)="EST",VLOOKUP(VALUE(RIGHT(G89,3)),#REF!,4,FALSE),IF(LEFT(G89,3)="HID",VLOOKUP(VALUE(RIGHT(G89,3)),#REF!,4,FALSE),IF(LEFT(G89,3)="INC",VLOOKUP(VALUE(RIGHT(G89,3)),#REF!,4,FALSE),IF(LEFT(G89,3)="ELE",VLOOKUP(VALUE(RIGHT(G89,3)),#REF!,4,FALSE),IF(LEFT(G89,3)="CAB",VLOOKUP(VALUE(RIGHT(G89,3)),'ADM-COMP'!B:J,4,FALSE),IF(LEFT(G89,3)="SEG",VLOOKUP(VALUE(RIGHT(G89,3)),#REF!,4,FALSE),IF(LEFT(G89,3)="CLI",VLOOKUP(VALUE(RIGHT(G89,3)),#REF!,4,FALSE),IF(LEFT(G89,4)="IMPL",VLOOKUP(VALUE(RIGHT(G89,3)),#REF!,4,FALSE),IF(LEFT(G89,4)="SPDA",VLOOKUP(VALUE(RIGHT(G89,3)),'SPDA-COMP'!B:J,4,FALSE),IF(LEFT(G89,4)="SDAI",VLOOKUP(VALUE(RIGHT(G89,3)),#REF!,4,FALSE),IF(LEFT(G89,5)="IMPER",VLOOKUP(VALUE(RIGHT(G89,3)),#REF!,4,FALSE),IF(LEFT(G89,5)="LABOR",VLOOKUP(VALUE(RIGHT(G89,6)),#REF!,5,FALSE))))))))))))))))</f>
        <v>#REF!</v>
      </c>
      <c r="C89" s="30" t="e">
        <f>IF(LEFT(G89,3)="ARQ",VLOOKUP(VALUE(RIGHT(G89,3)),#REF!,5,FALSE),IF(LEFT(G89,3)="SCI",VLOOKUP(VALUE(RIGHT(G89,3)),#REF!,5,FALSE),IF(LEFT(G89,3)="SCE",VLOOKUP(VALUE(RIGHT(G89,3)),#REF!,5,FALSE),IF(LEFT(G89,3)="EST",VLOOKUP(VALUE(RIGHT(G89,3)),#REF!,5,FALSE),IF(LEFT(G89,3)="HID",VLOOKUP(VALUE(RIGHT(G89,3)),#REF!,5,FALSE),IF(LEFT(G89,3)="INC",VLOOKUP(VALUE(RIGHT(G89,3)),#REF!,5,FALSE),IF(LEFT(G89,3)="ELE",VLOOKUP(VALUE(RIGHT(G89,3)),#REF!,5,FALSE),IF(LEFT(G89,3)="CAB",VLOOKUP(VALUE(RIGHT(G89,3)),'ADM-COMP'!B:J,5,FALSE),IF(LEFT(G89,3)="SEG",VLOOKUP(VALUE(RIGHT(G89,3)),#REF!,5,FALSE),IF(LEFT(G89,3)="CLI",VLOOKUP(VALUE(RIGHT(G89,3)),#REF!,5,FALSE),IF(LEFT(G89,4)="IMPL",VLOOKUP(VALUE(RIGHT(G89,3)),#REF!,5,FALSE),IF(LEFT(G89,4)="SPDA",VLOOKUP(VALUE(RIGHT(G89,3)),'SPDA-COMP'!B:J,5,FALSE),IF(LEFT(G89,4)="SDAI",VLOOKUP(VALUE(RIGHT(G89,3)),#REF!,5,FALSE),IF(LEFT(G89,5)="IMPER",VLOOKUP(VALUE(RIGHT(G89,3)),#REF!,5,FALSE),IF(LEFT(G89,5)="LABOR",VLOOKUP(VALUE(RIGHT(G89,6)),#REF!,6,FALSE))))))))))))))))</f>
        <v>#REF!</v>
      </c>
      <c r="D89" s="74" t="e">
        <f>ROUND(VLOOKUP(A89,#REF!,8,FALSE),2)</f>
        <v>#REF!</v>
      </c>
      <c r="E89" s="74" t="e">
        <f>IF(LEFT(G89,3)="ARQ",VLOOKUP(VALUE(RIGHT(G89,3)),#REF!,9,FALSE),IF(LEFT(G89,3)="SCI",VLOOKUP(VALUE(RIGHT(G89,3)),#REF!,9,FALSE),IF(LEFT(G89,3)="SCE",VLOOKUP(VALUE(RIGHT(G89,3)),#REF!,9,FALSE),IF(LEFT(G89,3)="EST",VLOOKUP(VALUE(RIGHT(G89,3)),#REF!,9,FALSE),IF(LEFT(G89,3)="HID",VLOOKUP(VALUE(RIGHT(G89,3)),#REF!,9,FALSE),IF(LEFT(G89,3)="INC",VLOOKUP(VALUE(RIGHT(G89,3)),#REF!,9,FALSE),IF(LEFT(G89,3)="ELE",VLOOKUP(VALUE(RIGHT(G89,3)),#REF!,9,FALSE),IF(LEFT(G89,3)="CAB",VLOOKUP(VALUE(RIGHT(G89,3)),'ADM-COMP'!B:J,9,FALSE),IF(LEFT(G89,3)="SEG",VLOOKUP(VALUE(RIGHT(G89,3)),#REF!,9,FALSE),IF(LEFT(G89,3)="CLI",VLOOKUP(VALUE(RIGHT(G89,3)),#REF!,9,FALSE),IF(LEFT(G89,4)="IMPL",VLOOKUP(VALUE(RIGHT(G89,3)),#REF!,9,FALSE),IF(LEFT(G89,4)="SPDA",VLOOKUP(VALUE(RIGHT(G89,3)),'SPDA-COMP'!B:J,9,FALSE),IF(LEFT(G89,4)="SDAI",VLOOKUP(VALUE(RIGHT(G89,3)),#REF!,9,FALSE),IF(LEFT(G89,5)="IMPER",VLOOKUP(VALUE(RIGHT(G89,3)),#REF!,9,FALSE),IF(LEFT(G89,5)="LABOR",VLOOKUP(VALUE(RIGHT(G89,6)),#REF!,4,FALSE))))))))))))))))</f>
        <v>#REF!</v>
      </c>
      <c r="F89" s="31" t="e">
        <f t="shared" si="1"/>
        <v>#REF!</v>
      </c>
      <c r="G89" s="152" t="s">
        <v>430</v>
      </c>
      <c r="H89" s="51"/>
    </row>
    <row r="90" spans="1:8" s="11" customFormat="1">
      <c r="A90" s="100" t="s">
        <v>1154</v>
      </c>
      <c r="B90" s="29" t="e">
        <f>IF(LEFT(G90,3)="ARQ",VLOOKUP(VALUE(RIGHT(G90,3)),#REF!,4,FALSE),IF(LEFT(G90,3)="SCI",VLOOKUP(VALUE(RIGHT(G90,3)),#REF!,4,FALSE),IF(LEFT(G90,3)="SCE",VLOOKUP(VALUE(RIGHT(G90,3)),#REF!,4,FALSE),IF(LEFT(G90,3)="EST",VLOOKUP(VALUE(RIGHT(G90,3)),#REF!,4,FALSE),IF(LEFT(G90,3)="HID",VLOOKUP(VALUE(RIGHT(G90,3)),#REF!,4,FALSE),IF(LEFT(G90,3)="INC",VLOOKUP(VALUE(RIGHT(G90,3)),#REF!,4,FALSE),IF(LEFT(G90,3)="ELE",VLOOKUP(VALUE(RIGHT(G90,3)),#REF!,4,FALSE),IF(LEFT(G90,3)="CAB",VLOOKUP(VALUE(RIGHT(G90,3)),'ADM-COMP'!B:J,4,FALSE),IF(LEFT(G90,3)="SEG",VLOOKUP(VALUE(RIGHT(G90,3)),#REF!,4,FALSE),IF(LEFT(G90,3)="CLI",VLOOKUP(VALUE(RIGHT(G90,3)),#REF!,4,FALSE),IF(LEFT(G90,4)="IMPL",VLOOKUP(VALUE(RIGHT(G90,3)),#REF!,4,FALSE),IF(LEFT(G90,4)="SPDA",VLOOKUP(VALUE(RIGHT(G90,3)),'SPDA-COMP'!B:J,4,FALSE),IF(LEFT(G90,4)="SDAI",VLOOKUP(VALUE(RIGHT(G90,3)),#REF!,4,FALSE),IF(LEFT(G90,5)="IMPER",VLOOKUP(VALUE(RIGHT(G90,3)),#REF!,4,FALSE),IF(LEFT(G90,5)="LABOR",VLOOKUP(VALUE(RIGHT(G90,6)),#REF!,5,FALSE))))))))))))))))</f>
        <v>#REF!</v>
      </c>
      <c r="C90" s="30" t="e">
        <f>IF(LEFT(G90,3)="ARQ",VLOOKUP(VALUE(RIGHT(G90,3)),#REF!,5,FALSE),IF(LEFT(G90,3)="SCI",VLOOKUP(VALUE(RIGHT(G90,3)),#REF!,5,FALSE),IF(LEFT(G90,3)="SCE",VLOOKUP(VALUE(RIGHT(G90,3)),#REF!,5,FALSE),IF(LEFT(G90,3)="EST",VLOOKUP(VALUE(RIGHT(G90,3)),#REF!,5,FALSE),IF(LEFT(G90,3)="HID",VLOOKUP(VALUE(RIGHT(G90,3)),#REF!,5,FALSE),IF(LEFT(G90,3)="INC",VLOOKUP(VALUE(RIGHT(G90,3)),#REF!,5,FALSE),IF(LEFT(G90,3)="ELE",VLOOKUP(VALUE(RIGHT(G90,3)),#REF!,5,FALSE),IF(LEFT(G90,3)="CAB",VLOOKUP(VALUE(RIGHT(G90,3)),'ADM-COMP'!B:J,5,FALSE),IF(LEFT(G90,3)="SEG",VLOOKUP(VALUE(RIGHT(G90,3)),#REF!,5,FALSE),IF(LEFT(G90,3)="CLI",VLOOKUP(VALUE(RIGHT(G90,3)),#REF!,5,FALSE),IF(LEFT(G90,4)="IMPL",VLOOKUP(VALUE(RIGHT(G90,3)),#REF!,5,FALSE),IF(LEFT(G90,4)="SPDA",VLOOKUP(VALUE(RIGHT(G90,3)),'SPDA-COMP'!B:J,5,FALSE),IF(LEFT(G90,4)="SDAI",VLOOKUP(VALUE(RIGHT(G90,3)),#REF!,5,FALSE),IF(LEFT(G90,5)="IMPER",VLOOKUP(VALUE(RIGHT(G90,3)),#REF!,5,FALSE),IF(LEFT(G90,5)="LABOR",VLOOKUP(VALUE(RIGHT(G90,6)),#REF!,6,FALSE))))))))))))))))</f>
        <v>#REF!</v>
      </c>
      <c r="D90" s="74" t="e">
        <f>ROUND(VLOOKUP(A90,#REF!,8,FALSE),2)</f>
        <v>#REF!</v>
      </c>
      <c r="E90" s="74" t="e">
        <f>IF(LEFT(G90,3)="ARQ",VLOOKUP(VALUE(RIGHT(G90,3)),#REF!,9,FALSE),IF(LEFT(G90,3)="SCI",VLOOKUP(VALUE(RIGHT(G90,3)),#REF!,9,FALSE),IF(LEFT(G90,3)="SCE",VLOOKUP(VALUE(RIGHT(G90,3)),#REF!,9,FALSE),IF(LEFT(G90,3)="EST",VLOOKUP(VALUE(RIGHT(G90,3)),#REF!,9,FALSE),IF(LEFT(G90,3)="HID",VLOOKUP(VALUE(RIGHT(G90,3)),#REF!,9,FALSE),IF(LEFT(G90,3)="INC",VLOOKUP(VALUE(RIGHT(G90,3)),#REF!,9,FALSE),IF(LEFT(G90,3)="ELE",VLOOKUP(VALUE(RIGHT(G90,3)),#REF!,9,FALSE),IF(LEFT(G90,3)="CAB",VLOOKUP(VALUE(RIGHT(G90,3)),'ADM-COMP'!B:J,9,FALSE),IF(LEFT(G90,3)="SEG",VLOOKUP(VALUE(RIGHT(G90,3)),#REF!,9,FALSE),IF(LEFT(G90,3)="CLI",VLOOKUP(VALUE(RIGHT(G90,3)),#REF!,9,FALSE),IF(LEFT(G90,4)="IMPL",VLOOKUP(VALUE(RIGHT(G90,3)),#REF!,9,FALSE),IF(LEFT(G90,4)="SPDA",VLOOKUP(VALUE(RIGHT(G90,3)),'SPDA-COMP'!B:J,9,FALSE),IF(LEFT(G90,4)="SDAI",VLOOKUP(VALUE(RIGHT(G90,3)),#REF!,9,FALSE),IF(LEFT(G90,5)="IMPER",VLOOKUP(VALUE(RIGHT(G90,3)),#REF!,9,FALSE),IF(LEFT(G90,5)="LABOR",VLOOKUP(VALUE(RIGHT(G90,6)),#REF!,4,FALSE))))))))))))))))</f>
        <v>#REF!</v>
      </c>
      <c r="F90" s="31" t="e">
        <f t="shared" si="1"/>
        <v>#REF!</v>
      </c>
      <c r="G90" s="152" t="s">
        <v>1182</v>
      </c>
      <c r="H90" s="51"/>
    </row>
    <row r="91" spans="1:8" s="11" customFormat="1">
      <c r="A91" s="83" t="s">
        <v>573</v>
      </c>
      <c r="B91" s="29" t="e">
        <f>IF(LEFT(G91,3)="ARQ",VLOOKUP(VALUE(RIGHT(G91,3)),#REF!,4,FALSE),IF(LEFT(G91,3)="SCI",VLOOKUP(VALUE(RIGHT(G91,3)),#REF!,4,FALSE),IF(LEFT(G91,3)="SCE",VLOOKUP(VALUE(RIGHT(G91,3)),#REF!,4,FALSE),IF(LEFT(G91,3)="EST",VLOOKUP(VALUE(RIGHT(G91,3)),#REF!,4,FALSE),IF(LEFT(G91,3)="HID",VLOOKUP(VALUE(RIGHT(G91,3)),#REF!,4,FALSE),IF(LEFT(G91,3)="INC",VLOOKUP(VALUE(RIGHT(G91,3)),#REF!,4,FALSE),IF(LEFT(G91,3)="ELE",VLOOKUP(VALUE(RIGHT(G91,3)),#REF!,4,FALSE),IF(LEFT(G91,3)="CAB",VLOOKUP(VALUE(RIGHT(G91,3)),'ADM-COMP'!B:J,4,FALSE),IF(LEFT(G91,3)="SEG",VLOOKUP(VALUE(RIGHT(G91,3)),#REF!,4,FALSE),IF(LEFT(G91,3)="CLI",VLOOKUP(VALUE(RIGHT(G91,3)),#REF!,4,FALSE),IF(LEFT(G91,4)="IMPL",VLOOKUP(VALUE(RIGHT(G91,3)),#REF!,4,FALSE),IF(LEFT(G91,4)="SPDA",VLOOKUP(VALUE(RIGHT(G91,3)),'SPDA-COMP'!B:J,4,FALSE),IF(LEFT(G91,4)="SDAI",VLOOKUP(VALUE(RIGHT(G91,3)),#REF!,4,FALSE),IF(LEFT(G91,5)="IMPER",VLOOKUP(VALUE(RIGHT(G91,3)),#REF!,4,FALSE),IF(LEFT(G91,5)="LABOR",VLOOKUP(VALUE(RIGHT(G91,6)),#REF!,5,FALSE))))))))))))))))</f>
        <v>#REF!</v>
      </c>
      <c r="C91" s="30" t="e">
        <f>IF(LEFT(G91,3)="ARQ",VLOOKUP(VALUE(RIGHT(G91,3)),#REF!,5,FALSE),IF(LEFT(G91,3)="SCI",VLOOKUP(VALUE(RIGHT(G91,3)),#REF!,5,FALSE),IF(LEFT(G91,3)="SCE",VLOOKUP(VALUE(RIGHT(G91,3)),#REF!,5,FALSE),IF(LEFT(G91,3)="EST",VLOOKUP(VALUE(RIGHT(G91,3)),#REF!,5,FALSE),IF(LEFT(G91,3)="HID",VLOOKUP(VALUE(RIGHT(G91,3)),#REF!,5,FALSE),IF(LEFT(G91,3)="INC",VLOOKUP(VALUE(RIGHT(G91,3)),#REF!,5,FALSE),IF(LEFT(G91,3)="ELE",VLOOKUP(VALUE(RIGHT(G91,3)),#REF!,5,FALSE),IF(LEFT(G91,3)="CAB",VLOOKUP(VALUE(RIGHT(G91,3)),'ADM-COMP'!B:J,5,FALSE),IF(LEFT(G91,3)="SEG",VLOOKUP(VALUE(RIGHT(G91,3)),#REF!,5,FALSE),IF(LEFT(G91,3)="CLI",VLOOKUP(VALUE(RIGHT(G91,3)),#REF!,5,FALSE),IF(LEFT(G91,4)="IMPL",VLOOKUP(VALUE(RIGHT(G91,3)),#REF!,5,FALSE),IF(LEFT(G91,4)="SPDA",VLOOKUP(VALUE(RIGHT(G91,3)),'SPDA-COMP'!B:J,5,FALSE),IF(LEFT(G91,4)="SDAI",VLOOKUP(VALUE(RIGHT(G91,3)),#REF!,5,FALSE),IF(LEFT(G91,5)="IMPER",VLOOKUP(VALUE(RIGHT(G91,3)),#REF!,5,FALSE),IF(LEFT(G91,5)="LABOR",VLOOKUP(VALUE(RIGHT(G91,6)),#REF!,6,FALSE))))))))))))))))</f>
        <v>#REF!</v>
      </c>
      <c r="D91" s="74" t="e">
        <f>ROUND(VLOOKUP(A91,#REF!,8,FALSE),2)</f>
        <v>#REF!</v>
      </c>
      <c r="E91" s="74" t="e">
        <f>IF(LEFT(G91,3)="ARQ",VLOOKUP(VALUE(RIGHT(G91,3)),#REF!,9,FALSE),IF(LEFT(G91,3)="SCI",VLOOKUP(VALUE(RIGHT(G91,3)),#REF!,9,FALSE),IF(LEFT(G91,3)="SCE",VLOOKUP(VALUE(RIGHT(G91,3)),#REF!,9,FALSE),IF(LEFT(G91,3)="EST",VLOOKUP(VALUE(RIGHT(G91,3)),#REF!,9,FALSE),IF(LEFT(G91,3)="HID",VLOOKUP(VALUE(RIGHT(G91,3)),#REF!,9,FALSE),IF(LEFT(G91,3)="INC",VLOOKUP(VALUE(RIGHT(G91,3)),#REF!,9,FALSE),IF(LEFT(G91,3)="ELE",VLOOKUP(VALUE(RIGHT(G91,3)),#REF!,9,FALSE),IF(LEFT(G91,3)="CAB",VLOOKUP(VALUE(RIGHT(G91,3)),'ADM-COMP'!B:J,9,FALSE),IF(LEFT(G91,3)="SEG",VLOOKUP(VALUE(RIGHT(G91,3)),#REF!,9,FALSE),IF(LEFT(G91,3)="CLI",VLOOKUP(VALUE(RIGHT(G91,3)),#REF!,9,FALSE),IF(LEFT(G91,4)="IMPL",VLOOKUP(VALUE(RIGHT(G91,3)),#REF!,9,FALSE),IF(LEFT(G91,4)="SPDA",VLOOKUP(VALUE(RIGHT(G91,3)),'SPDA-COMP'!B:J,9,FALSE),IF(LEFT(G91,4)="SDAI",VLOOKUP(VALUE(RIGHT(G91,3)),#REF!,9,FALSE),IF(LEFT(G91,5)="IMPER",VLOOKUP(VALUE(RIGHT(G91,3)),#REF!,9,FALSE),IF(LEFT(G91,5)="LABOR",VLOOKUP(VALUE(RIGHT(G91,6)),#REF!,4,FALSE))))))))))))))))</f>
        <v>#REF!</v>
      </c>
      <c r="F91" s="31" t="e">
        <f t="shared" si="1"/>
        <v>#REF!</v>
      </c>
      <c r="G91" s="84" t="s">
        <v>584</v>
      </c>
      <c r="H91" s="51"/>
    </row>
    <row r="92" spans="1:8" s="11" customFormat="1">
      <c r="A92" s="85" t="s">
        <v>862</v>
      </c>
      <c r="B92" s="29" t="e">
        <f>IF(LEFT(G92,3)="ARQ",VLOOKUP(VALUE(RIGHT(G92,3)),#REF!,4,FALSE),IF(LEFT(G92,3)="SCI",VLOOKUP(VALUE(RIGHT(G92,3)),#REF!,4,FALSE),IF(LEFT(G92,3)="SCE",VLOOKUP(VALUE(RIGHT(G92,3)),#REF!,4,FALSE),IF(LEFT(G92,3)="EST",VLOOKUP(VALUE(RIGHT(G92,3)),#REF!,4,FALSE),IF(LEFT(G92,3)="HID",VLOOKUP(VALUE(RIGHT(G92,3)),#REF!,4,FALSE),IF(LEFT(G92,3)="INC",VLOOKUP(VALUE(RIGHT(G92,3)),#REF!,4,FALSE),IF(LEFT(G92,3)="ELE",VLOOKUP(VALUE(RIGHT(G92,3)),#REF!,4,FALSE),IF(LEFT(G92,3)="CAB",VLOOKUP(VALUE(RIGHT(G92,3)),'ADM-COMP'!B:J,4,FALSE),IF(LEFT(G92,3)="SEG",VLOOKUP(VALUE(RIGHT(G92,3)),#REF!,4,FALSE),IF(LEFT(G92,3)="CLI",VLOOKUP(VALUE(RIGHT(G92,3)),#REF!,4,FALSE),IF(LEFT(G92,4)="IMPL",VLOOKUP(VALUE(RIGHT(G92,3)),#REF!,4,FALSE),IF(LEFT(G92,4)="SPDA",VLOOKUP(VALUE(RIGHT(G92,3)),'SPDA-COMP'!B:J,4,FALSE),IF(LEFT(G92,4)="SDAI",VLOOKUP(VALUE(RIGHT(G92,3)),#REF!,4,FALSE),IF(LEFT(G92,5)="IMPER",VLOOKUP(VALUE(RIGHT(G92,3)),#REF!,4,FALSE),IF(LEFT(G92,5)="LABOR",VLOOKUP(VALUE(RIGHT(G92,6)),#REF!,5,FALSE))))))))))))))))</f>
        <v>#REF!</v>
      </c>
      <c r="C92" s="30" t="e">
        <f>IF(LEFT(G92,3)="ARQ",VLOOKUP(VALUE(RIGHT(G92,3)),#REF!,5,FALSE),IF(LEFT(G92,3)="SCI",VLOOKUP(VALUE(RIGHT(G92,3)),#REF!,5,FALSE),IF(LEFT(G92,3)="SCE",VLOOKUP(VALUE(RIGHT(G92,3)),#REF!,5,FALSE),IF(LEFT(G92,3)="EST",VLOOKUP(VALUE(RIGHT(G92,3)),#REF!,5,FALSE),IF(LEFT(G92,3)="HID",VLOOKUP(VALUE(RIGHT(G92,3)),#REF!,5,FALSE),IF(LEFT(G92,3)="INC",VLOOKUP(VALUE(RIGHT(G92,3)),#REF!,5,FALSE),IF(LEFT(G92,3)="ELE",VLOOKUP(VALUE(RIGHT(G92,3)),#REF!,5,FALSE),IF(LEFT(G92,3)="CAB",VLOOKUP(VALUE(RIGHT(G92,3)),'ADM-COMP'!B:J,5,FALSE),IF(LEFT(G92,3)="SEG",VLOOKUP(VALUE(RIGHT(G92,3)),#REF!,5,FALSE),IF(LEFT(G92,3)="CLI",VLOOKUP(VALUE(RIGHT(G92,3)),#REF!,5,FALSE),IF(LEFT(G92,4)="IMPL",VLOOKUP(VALUE(RIGHT(G92,3)),#REF!,5,FALSE),IF(LEFT(G92,4)="SPDA",VLOOKUP(VALUE(RIGHT(G92,3)),'SPDA-COMP'!B:J,5,FALSE),IF(LEFT(G92,4)="SDAI",VLOOKUP(VALUE(RIGHT(G92,3)),#REF!,5,FALSE),IF(LEFT(G92,5)="IMPER",VLOOKUP(VALUE(RIGHT(G92,3)),#REF!,5,FALSE),IF(LEFT(G92,5)="LABOR",VLOOKUP(VALUE(RIGHT(G92,6)),#REF!,6,FALSE))))))))))))))))</f>
        <v>#REF!</v>
      </c>
      <c r="D92" s="74" t="e">
        <f>ROUND(VLOOKUP(A92,#REF!,8,FALSE),2)</f>
        <v>#REF!</v>
      </c>
      <c r="E92" s="74" t="e">
        <f>IF(LEFT(G92,3)="ARQ",VLOOKUP(VALUE(RIGHT(G92,3)),#REF!,9,FALSE),IF(LEFT(G92,3)="SCI",VLOOKUP(VALUE(RIGHT(G92,3)),#REF!,9,FALSE),IF(LEFT(G92,3)="SCE",VLOOKUP(VALUE(RIGHT(G92,3)),#REF!,9,FALSE),IF(LEFT(G92,3)="EST",VLOOKUP(VALUE(RIGHT(G92,3)),#REF!,9,FALSE),IF(LEFT(G92,3)="HID",VLOOKUP(VALUE(RIGHT(G92,3)),#REF!,9,FALSE),IF(LEFT(G92,3)="INC",VLOOKUP(VALUE(RIGHT(G92,3)),#REF!,9,FALSE),IF(LEFT(G92,3)="ELE",VLOOKUP(VALUE(RIGHT(G92,3)),#REF!,9,FALSE),IF(LEFT(G92,3)="CAB",VLOOKUP(VALUE(RIGHT(G92,3)),'ADM-COMP'!B:J,9,FALSE),IF(LEFT(G92,3)="SEG",VLOOKUP(VALUE(RIGHT(G92,3)),#REF!,9,FALSE),IF(LEFT(G92,3)="CLI",VLOOKUP(VALUE(RIGHT(G92,3)),#REF!,9,FALSE),IF(LEFT(G92,4)="IMPL",VLOOKUP(VALUE(RIGHT(G92,3)),#REF!,9,FALSE),IF(LEFT(G92,4)="SPDA",VLOOKUP(VALUE(RIGHT(G92,3)),'SPDA-COMP'!B:J,9,FALSE),IF(LEFT(G92,4)="SDAI",VLOOKUP(VALUE(RIGHT(G92,3)),#REF!,9,FALSE),IF(LEFT(G92,5)="IMPER",VLOOKUP(VALUE(RIGHT(G92,3)),#REF!,9,FALSE),IF(LEFT(G92,5)="LABOR",VLOOKUP(VALUE(RIGHT(G92,6)),#REF!,4,FALSE))))))))))))))))</f>
        <v>#REF!</v>
      </c>
      <c r="F92" s="31" t="e">
        <f t="shared" si="1"/>
        <v>#REF!</v>
      </c>
      <c r="G92" s="84" t="s">
        <v>942</v>
      </c>
      <c r="H92" s="51"/>
    </row>
    <row r="93" spans="1:8" s="11" customFormat="1">
      <c r="A93" s="37" t="s">
        <v>360</v>
      </c>
      <c r="B93" s="29" t="e">
        <f>IF(LEFT(G93,3)="ARQ",VLOOKUP(VALUE(RIGHT(G93,3)),#REF!,4,FALSE),IF(LEFT(G93,3)="SCI",VLOOKUP(VALUE(RIGHT(G93,3)),#REF!,4,FALSE),IF(LEFT(G93,3)="SCE",VLOOKUP(VALUE(RIGHT(G93,3)),#REF!,4,FALSE),IF(LEFT(G93,3)="EST",VLOOKUP(VALUE(RIGHT(G93,3)),#REF!,4,FALSE),IF(LEFT(G93,3)="HID",VLOOKUP(VALUE(RIGHT(G93,3)),#REF!,4,FALSE),IF(LEFT(G93,3)="INC",VLOOKUP(VALUE(RIGHT(G93,3)),#REF!,4,FALSE),IF(LEFT(G93,3)="ELE",VLOOKUP(VALUE(RIGHT(G93,3)),#REF!,4,FALSE),IF(LEFT(G93,3)="CAB",VLOOKUP(VALUE(RIGHT(G93,3)),'ADM-COMP'!B:J,4,FALSE),IF(LEFT(G93,3)="SEG",VLOOKUP(VALUE(RIGHT(G93,3)),#REF!,4,FALSE),IF(LEFT(G93,3)="CLI",VLOOKUP(VALUE(RIGHT(G93,3)),#REF!,4,FALSE),IF(LEFT(G93,4)="IMPL",VLOOKUP(VALUE(RIGHT(G93,3)),#REF!,4,FALSE),IF(LEFT(G93,4)="SPDA",VLOOKUP(VALUE(RIGHT(G93,3)),'SPDA-COMP'!B:J,4,FALSE),IF(LEFT(G93,4)="SDAI",VLOOKUP(VALUE(RIGHT(G93,3)),#REF!,4,FALSE),IF(LEFT(G93,5)="IMPER",VLOOKUP(VALUE(RIGHT(G93,3)),#REF!,4,FALSE),IF(LEFT(G93,5)="LABOR",VLOOKUP(VALUE(RIGHT(G93,6)),#REF!,5,FALSE))))))))))))))))</f>
        <v>#REF!</v>
      </c>
      <c r="C93" s="30" t="e">
        <f>IF(LEFT(G93,3)="ARQ",VLOOKUP(VALUE(RIGHT(G93,3)),#REF!,5,FALSE),IF(LEFT(G93,3)="INS",VLOOKUP(VALUE(RIGHT(G93,3)),#REF!,5,FALSE),IF(LEFT(G93,3)="SCE",VLOOKUP(VALUE(RIGHT(G93,3)),#REF!,5,FALSE),IF(LEFT(G93,3)="EST",VLOOKUP(VALUE(RIGHT(G93,3)),#REF!,5,FALSE),IF(LEFT(G93,3)="HID",VLOOKUP(VALUE(RIGHT(G93,3)),#REF!,5,FALSE),IF(LEFT(G93,3)="INC",VLOOKUP(VALUE(RIGHT(G93,3)),#REF!,5,FALSE),IF(LEFT(G93,3)="ELE",VLOOKUP(VALUE(RIGHT(G93,3)),#REF!,5,FALSE),IF(LEFT(G93,3)="CAB",VLOOKUP(VALUE(RIGHT(G93,3)),'ADM-COMP'!B:J,5,FALSE),IF(LEFT(G93,3)="SEG",VLOOKUP(VALUE(RIGHT(G93,3)),#REF!,5,FALSE),IF(LEFT(G93,3)="CLI",VLOOKUP(VALUE(RIGHT(G93,3)),#REF!,5,FALSE),IF(LEFT(G93,4)="IMPL",VLOOKUP(VALUE(RIGHT(G93,3)),#REF!,5,FALSE),IF(LEFT(G93,4)="SPDA",VLOOKUP(VALUE(RIGHT(G93,3)),'SPDA-COMP'!B:J,5,FALSE),IF(LEFT(G93,4)="SDAI",VLOOKUP(VALUE(RIGHT(G93,3)),#REF!,5,FALSE),IF(LEFT(G93,5)="IMPER",VLOOKUP(VALUE(RIGHT(G93,3)),#REF!,5,FALSE),IF(LEFT(G93,5)="LABOR",VLOOKUP(VALUE(RIGHT(G93,6)),#REF!,6,FALSE))))))))))))))))</f>
        <v>#REF!</v>
      </c>
      <c r="D93" s="74" t="e">
        <f>ROUND(VLOOKUP(A93,#REF!,8,FALSE),2)</f>
        <v>#REF!</v>
      </c>
      <c r="E93" s="74" t="e">
        <f>IF(LEFT(G93,3)="ARQ",VLOOKUP(VALUE(RIGHT(G93,3)),#REF!,9,FALSE),IF(LEFT(G93,3)="INS",VLOOKUP(VALUE(RIGHT(G93,3)),#REF!,9,FALSE),IF(LEFT(G93,3)="SCE",VLOOKUP(VALUE(RIGHT(G93,3)),#REF!,9,FALSE),IF(LEFT(G93,3)="EST",VLOOKUP(VALUE(RIGHT(G93,3)),#REF!,9,FALSE),IF(LEFT(G93,3)="HID",VLOOKUP(VALUE(RIGHT(G93,3)),#REF!,9,FALSE),IF(LEFT(G93,3)="INC",VLOOKUP(VALUE(RIGHT(G93,3)),#REF!,9,FALSE),IF(LEFT(G93,3)="ELE",VLOOKUP(VALUE(RIGHT(G93,3)),#REF!,9,FALSE),IF(LEFT(G93,3)="CAB",VLOOKUP(VALUE(RIGHT(G93,3)),'ADM-COMP'!B:J,9,FALSE),IF(LEFT(G93,3)="SEG",VLOOKUP(VALUE(RIGHT(G93,3)),#REF!,9,FALSE),IF(LEFT(G93,3)="CLI",VLOOKUP(VALUE(RIGHT(G93,3)),#REF!,9,FALSE),IF(LEFT(G93,4)="IMPL",VLOOKUP(VALUE(RIGHT(G93,3)),#REF!,9,FALSE),IF(LEFT(G93,4)="SPDA",VLOOKUP(VALUE(RIGHT(G93,3)),'SPDA-COMP'!B:J,9,FALSE),IF(LEFT(G93,4)="SDAI",VLOOKUP(VALUE(RIGHT(G93,3)),#REF!,9,FALSE),IF(LEFT(G93,5)="IMPER",VLOOKUP(VALUE(RIGHT(G93,3)),#REF!,9,FALSE),IF(LEFT(G93,5)="LABOR",VLOOKUP(VALUE(RIGHT(G93,6)),#REF!,4,FALSE))))))))))))))))</f>
        <v>#REF!</v>
      </c>
      <c r="F93" s="31" t="e">
        <f t="shared" si="1"/>
        <v>#REF!</v>
      </c>
      <c r="G93" s="152" t="s">
        <v>1258</v>
      </c>
      <c r="H93" s="51"/>
    </row>
    <row r="94" spans="1:8" s="11" customFormat="1">
      <c r="A94" s="100" t="s">
        <v>748</v>
      </c>
      <c r="B94" s="29" t="e">
        <f>IF(LEFT(G94,3)="ARQ",VLOOKUP(VALUE(RIGHT(G94,3)),#REF!,4,FALSE),IF(LEFT(G94,3)="SCI",VLOOKUP(VALUE(RIGHT(G94,3)),'ADM-COMP'!B:J,4,FALSE),IF(LEFT(G94,3)="SCE",VLOOKUP(VALUE(RIGHT(G94,3)),#REF!,4,FALSE),IF(LEFT(G94,3)="EST",VLOOKUP(VALUE(RIGHT(G94,3)),#REF!,4,FALSE),IF(LEFT(G94,3)="HID",VLOOKUP(VALUE(RIGHT(G94,3)),#REF!,4,FALSE),IF(LEFT(G94,3)="INC",VLOOKUP(VALUE(RIGHT(G94,3)),#REF!,4,FALSE),IF(LEFT(G94,3)="ELE",VLOOKUP(VALUE(RIGHT(G94,3)),#REF!,4,FALSE),IF(LEFT(G94,3)="CAB",VLOOKUP(VALUE(RIGHT(G94,3)),#REF!,4,FALSE),IF(LEFT(G94,3)="SEG",VLOOKUP(VALUE(RIGHT(G94,3)),#REF!,4,FALSE),IF(LEFT(G94,3)="CLI",VLOOKUP(VALUE(RIGHT(G94,3)),#REF!,4,FALSE),IF(LEFT(G94,4)="IMPL",VLOOKUP(VALUE(RIGHT(G94,3)),#REF!,4,FALSE),IF(LEFT(G94,4)="SPDA",VLOOKUP(VALUE(RIGHT(G94,3)),'SPDA-COMP'!B:J,4,FALSE),IF(LEFT(G94,4)="SDAI",VLOOKUP(VALUE(RIGHT(G94,3)),#REF!,4,FALSE),IF(LEFT(G94,5)="CHENF",VLOOKUP(VALUE(RIGHT(G94,3)),#REF!,4,FALSE),IF(LEFT(G94,5)="IMPER",VLOOKUP(VALUE(RIGHT(G94,3)),#REF!,4,FALSE),IF(LEFT(G94,5)="LABOR",VLOOKUP(VALUE(RIGHT(G94,6)),#REF!,5,FALSE)))))))))))))))))</f>
        <v>#REF!</v>
      </c>
      <c r="C94" s="30" t="e">
        <f>IF(LEFT(G94,3)="ARQ",VLOOKUP(VALUE(RIGHT(G94,3)),#REF!,5,FALSE),IF(LEFT(G94,3)="SCI",VLOOKUP(VALUE(RIGHT(G94,3)),'ADM-COMP'!B:J,5,FALSE),IF(LEFT(G94,3)="SCE",VLOOKUP(VALUE(RIGHT(G94,3)),#REF!,5,FALSE),IF(LEFT(G94,3)="EST",VLOOKUP(VALUE(RIGHT(G94,3)),#REF!,5,FALSE),IF(LEFT(G94,3)="HID",VLOOKUP(VALUE(RIGHT(G94,3)),#REF!,5,FALSE),IF(LEFT(G94,3)="INC",VLOOKUP(VALUE(RIGHT(G94,3)),#REF!,5,FALSE),IF(LEFT(G94,3)="ELE",VLOOKUP(VALUE(RIGHT(G94,3)),#REF!,5,FALSE),IF(LEFT(G94,3)="CAB",VLOOKUP(VALUE(RIGHT(G94,3)),#REF!,5,FALSE),IF(LEFT(G94,3)="SEG",VLOOKUP(VALUE(RIGHT(G94,3)),#REF!,5,FALSE),IF(LEFT(G94,3)="CLI",VLOOKUP(VALUE(RIGHT(G94,3)),#REF!,5,FALSE),IF(LEFT(G94,4)="IMPL",VLOOKUP(VALUE(RIGHT(G94,3)),#REF!,5,FALSE),IF(LEFT(G94,4)="SPDA",VLOOKUP(VALUE(RIGHT(G94,3)),'SPDA-COMP'!B:J,5,FALSE),IF(LEFT(G94,4)="SDAI",VLOOKUP(VALUE(RIGHT(G94,3)),#REF!,5,FALSE),IF(LEFT(G94,5)="CHENF",VLOOKUP(VALUE(RIGHT(G94,3)),#REF!,5,FALSE),IF(LEFT(G94,5)="IMPER",VLOOKUP(VALUE(RIGHT(G94,3)),#REF!,5,FALSE),IF(LEFT(G94,5)="LABOR",VLOOKUP(VALUE(RIGHT(G94,6)),#REF!,6,FALSE)))))))))))))))))</f>
        <v>#REF!</v>
      </c>
      <c r="D94" s="74" t="e">
        <f>ROUND(VLOOKUP(A94,#REF!,8,FALSE),2)</f>
        <v>#REF!</v>
      </c>
      <c r="E94" s="74" t="e">
        <f>IF(LEFT(G94,3)="ARQ",VLOOKUP(VALUE(RIGHT(G94,3)),#REF!,9,FALSE),IF(LEFT(G94,3)="SCI",VLOOKUP(VALUE(RIGHT(G94,3)),'ADM-COMP'!B:J,9,FALSE),IF(LEFT(G94,3)="SCE",VLOOKUP(VALUE(RIGHT(G94,3)),#REF!,9,FALSE),IF(LEFT(G94,3)="EST",VLOOKUP(VALUE(RIGHT(G94,3)),#REF!,9,FALSE),IF(LEFT(G94,3)="HID",VLOOKUP(VALUE(RIGHT(G94,3)),#REF!,9,FALSE),IF(LEFT(G94,3)="INC",VLOOKUP(VALUE(RIGHT(G94,3)),#REF!,9,FALSE),IF(LEFT(G94,3)="ELE",VLOOKUP(VALUE(RIGHT(G94,3)),#REF!,9,FALSE),IF(LEFT(G94,3)="CAB",VLOOKUP(VALUE(RIGHT(G94,3)),#REF!,9,FALSE),IF(LEFT(G94,3)="SEG",VLOOKUP(VALUE(RIGHT(G94,3)),#REF!,9,FALSE),IF(LEFT(G94,3)="CLI",VLOOKUP(VALUE(RIGHT(G94,3)),#REF!,9,FALSE),IF(LEFT(G94,4)="IMPL",VLOOKUP(VALUE(RIGHT(G94,3)),#REF!,9,FALSE),IF(LEFT(G94,4)="SPDA",VLOOKUP(VALUE(RIGHT(G94,3)),'SPDA-COMP'!B:J,9,FALSE),IF(LEFT(G94,4)="SDAI",VLOOKUP(VALUE(RIGHT(G94,3)),#REF!,9,FALSE),IF(LEFT(G94,5)="CHENF",VLOOKUP(VALUE(RIGHT(G94,3)),#REF!,9,FALSE),IF(LEFT(G94,5)="IMPER",VLOOKUP(VALUE(RIGHT(G94,3)),#REF!,9,FALSE),IF(LEFT(G94,5)="LABOR",VLOOKUP(VALUE(RIGHT(G94,6)),#REF!,4,FALSE)))))))))))))))))</f>
        <v>#REF!</v>
      </c>
      <c r="F94" s="31" t="e">
        <f t="shared" si="1"/>
        <v>#REF!</v>
      </c>
      <c r="G94" s="152" t="s">
        <v>766</v>
      </c>
      <c r="H94" s="51"/>
    </row>
    <row r="95" spans="1:8" s="11" customFormat="1">
      <c r="A95" s="100" t="s">
        <v>1156</v>
      </c>
      <c r="B95" s="29" t="e">
        <f>IF(LEFT(G95,3)="ARQ",VLOOKUP(VALUE(RIGHT(G95,3)),#REF!,4,FALSE),IF(LEFT(G95,3)="SCI",VLOOKUP(VALUE(RIGHT(G95,3)),#REF!,4,FALSE),IF(LEFT(G95,3)="SCE",VLOOKUP(VALUE(RIGHT(G95,3)),#REF!,4,FALSE),IF(LEFT(G95,3)="EST",VLOOKUP(VALUE(RIGHT(G95,3)),#REF!,4,FALSE),IF(LEFT(G95,3)="HID",VLOOKUP(VALUE(RIGHT(G95,3)),#REF!,4,FALSE),IF(LEFT(G95,3)="INC",VLOOKUP(VALUE(RIGHT(G95,3)),#REF!,4,FALSE),IF(LEFT(G95,3)="ELE",VLOOKUP(VALUE(RIGHT(G95,3)),#REF!,4,FALSE),IF(LEFT(G95,3)="CAB",VLOOKUP(VALUE(RIGHT(G95,3)),'ADM-COMP'!B:J,4,FALSE),IF(LEFT(G95,3)="SEG",VLOOKUP(VALUE(RIGHT(G95,3)),#REF!,4,FALSE),IF(LEFT(G95,3)="CLI",VLOOKUP(VALUE(RIGHT(G95,3)),#REF!,4,FALSE),IF(LEFT(G95,4)="IMPL",VLOOKUP(VALUE(RIGHT(G95,3)),#REF!,4,FALSE),IF(LEFT(G95,4)="SPDA",VLOOKUP(VALUE(RIGHT(G95,3)),'SPDA-COMP'!B:J,4,FALSE),IF(LEFT(G95,4)="SDAI",VLOOKUP(VALUE(RIGHT(G95,3)),#REF!,4,FALSE),IF(LEFT(G95,5)="IMPER",VLOOKUP(VALUE(RIGHT(G95,3)),#REF!,4,FALSE),IF(LEFT(G95,5)="LABOR",VLOOKUP(VALUE(RIGHT(G95,6)),#REF!,5,FALSE))))))))))))))))</f>
        <v>#REF!</v>
      </c>
      <c r="C95" s="30" t="e">
        <f>IF(LEFT(G95,3)="ARQ",VLOOKUP(VALUE(RIGHT(G95,3)),#REF!,5,FALSE),IF(LEFT(G95,3)="SCI",VLOOKUP(VALUE(RIGHT(G95,3)),#REF!,5,FALSE),IF(LEFT(G95,3)="SCE",VLOOKUP(VALUE(RIGHT(G95,3)),#REF!,5,FALSE),IF(LEFT(G95,3)="EST",VLOOKUP(VALUE(RIGHT(G95,3)),#REF!,5,FALSE),IF(LEFT(G95,3)="HID",VLOOKUP(VALUE(RIGHT(G95,3)),#REF!,5,FALSE),IF(LEFT(G95,3)="INC",VLOOKUP(VALUE(RIGHT(G95,3)),#REF!,5,FALSE),IF(LEFT(G95,3)="ELE",VLOOKUP(VALUE(RIGHT(G95,3)),#REF!,5,FALSE),IF(LEFT(G95,3)="CAB",VLOOKUP(VALUE(RIGHT(G95,3)),'ADM-COMP'!B:J,5,FALSE),IF(LEFT(G95,3)="SEG",VLOOKUP(VALUE(RIGHT(G95,3)),#REF!,5,FALSE),IF(LEFT(G95,3)="CLI",VLOOKUP(VALUE(RIGHT(G95,3)),#REF!,5,FALSE),IF(LEFT(G95,4)="IMPL",VLOOKUP(VALUE(RIGHT(G95,3)),#REF!,5,FALSE),IF(LEFT(G95,4)="SPDA",VLOOKUP(VALUE(RIGHT(G95,3)),'SPDA-COMP'!B:J,5,FALSE),IF(LEFT(G95,4)="SDAI",VLOOKUP(VALUE(RIGHT(G95,3)),#REF!,5,FALSE),IF(LEFT(G95,5)="IMPER",VLOOKUP(VALUE(RIGHT(G95,3)),#REF!,5,FALSE),IF(LEFT(G95,5)="LABOR",VLOOKUP(VALUE(RIGHT(G95,6)),#REF!,6,FALSE))))))))))))))))</f>
        <v>#REF!</v>
      </c>
      <c r="D95" s="74" t="e">
        <f>ROUND(VLOOKUP(A95,#REF!,8,FALSE),2)</f>
        <v>#REF!</v>
      </c>
      <c r="E95" s="74" t="e">
        <f>IF(LEFT(G95,3)="ARQ",VLOOKUP(VALUE(RIGHT(G95,3)),#REF!,9,FALSE),IF(LEFT(G95,3)="SCI",VLOOKUP(VALUE(RIGHT(G95,3)),#REF!,9,FALSE),IF(LEFT(G95,3)="SCE",VLOOKUP(VALUE(RIGHT(G95,3)),#REF!,9,FALSE),IF(LEFT(G95,3)="EST",VLOOKUP(VALUE(RIGHT(G95,3)),#REF!,9,FALSE),IF(LEFT(G95,3)="HID",VLOOKUP(VALUE(RIGHT(G95,3)),#REF!,9,FALSE),IF(LEFT(G95,3)="INC",VLOOKUP(VALUE(RIGHT(G95,3)),#REF!,9,FALSE),IF(LEFT(G95,3)="ELE",VLOOKUP(VALUE(RIGHT(G95,3)),#REF!,9,FALSE),IF(LEFT(G95,3)="CAB",VLOOKUP(VALUE(RIGHT(G95,3)),'ADM-COMP'!B:J,9,FALSE),IF(LEFT(G95,3)="SEG",VLOOKUP(VALUE(RIGHT(G95,3)),#REF!,9,FALSE),IF(LEFT(G95,3)="CLI",VLOOKUP(VALUE(RIGHT(G95,3)),#REF!,9,FALSE),IF(LEFT(G95,4)="IMPL",VLOOKUP(VALUE(RIGHT(G95,3)),#REF!,9,FALSE),IF(LEFT(G95,4)="SPDA",VLOOKUP(VALUE(RIGHT(G95,3)),'SPDA-COMP'!B:J,9,FALSE),IF(LEFT(G95,4)="SDAI",VLOOKUP(VALUE(RIGHT(G95,3)),#REF!,9,FALSE),IF(LEFT(G95,5)="IMPER",VLOOKUP(VALUE(RIGHT(G95,3)),#REF!,9,FALSE),IF(LEFT(G95,5)="LABOR",VLOOKUP(VALUE(RIGHT(G95,6)),#REF!,4,FALSE))))))))))))))))</f>
        <v>#REF!</v>
      </c>
      <c r="F95" s="31" t="e">
        <f t="shared" si="1"/>
        <v>#REF!</v>
      </c>
      <c r="G95" s="152" t="s">
        <v>1184</v>
      </c>
      <c r="H95" s="51"/>
    </row>
    <row r="96" spans="1:8" s="11" customFormat="1">
      <c r="A96" s="100" t="s">
        <v>793</v>
      </c>
      <c r="B96" s="29" t="s">
        <v>845</v>
      </c>
      <c r="C96" s="30" t="e">
        <f>IF(LEFT(G96,3)="ARQ",VLOOKUP(VALUE(RIGHT(G96,3)),#REF!,5,FALSE),IF(LEFT(G96,3)="GAS",VLOOKUP(VALUE(RIGHT(G96,3)),#REF!,5,FALSE),IF(LEFT(G96,3)="SCE",VLOOKUP(VALUE(RIGHT(G96,3)),#REF!,5,FALSE),IF(LEFT(G96,3)="EST",VLOOKUP(VALUE(RIGHT(G96,3)),#REF!,5,FALSE),IF(LEFT(G96,3)="HID",VLOOKUP(VALUE(RIGHT(G96,3)),#REF!,5,FALSE),IF(LEFT(G96,3)="INC",VLOOKUP(VALUE(RIGHT(G96,3)),#REF!,5,FALSE),IF(LEFT(G96,3)="ELE",VLOOKUP(VALUE(RIGHT(G96,3)),#REF!,5,FALSE),IF(LEFT(G96,3)="CAB",VLOOKUP(VALUE(RIGHT(G96,3)),'ADM-COMP'!B:J,5,FALSE),IF(LEFT(G96,3)="SEG",VLOOKUP(VALUE(RIGHT(G96,3)),#REF!,5,FALSE),IF(LEFT(G96,3)="CLI",VLOOKUP(VALUE(RIGHT(G96,3)),#REF!,5,FALSE),IF(LEFT(G96,4)="IMPL",VLOOKUP(VALUE(RIGHT(G96,3)),#REF!,5,FALSE),IF(LEFT(G96,4)="SPDA",VLOOKUP(VALUE(RIGHT(G96,3)),'SPDA-COMP'!B:J,5,FALSE),IF(LEFT(G96,4)="SDAI",VLOOKUP(VALUE(RIGHT(G96,3)),#REF!,5,FALSE),IF(LEFT(G96,5)="IMPER",VLOOKUP(VALUE(RIGHT(G96,3)),#REF!,5,FALSE),IF(LEFT(G96,5)="LABOR",VLOOKUP(VALUE(RIGHT(G96,6)),#REF!,6,FALSE))))))))))))))))</f>
        <v>#REF!</v>
      </c>
      <c r="D96" s="74" t="e">
        <f>ROUND(VLOOKUP(A96,#REF!,8,FALSE),2)</f>
        <v>#REF!</v>
      </c>
      <c r="E96" s="74" t="e">
        <f>IF(LEFT(G96,3)="ARQ",VLOOKUP(VALUE(RIGHT(G96,3)),#REF!,9,FALSE),IF(LEFT(G96,3)="GAS",VLOOKUP(VALUE(RIGHT(G96,3)),#REF!,9,FALSE),IF(LEFT(G96,3)="SCE",VLOOKUP(VALUE(RIGHT(G96,3)),#REF!,9,FALSE),IF(LEFT(G96,3)="EST",VLOOKUP(VALUE(RIGHT(G96,3)),#REF!,9,FALSE),IF(LEFT(G96,3)="HID",VLOOKUP(VALUE(RIGHT(G96,3)),#REF!,9,FALSE),IF(LEFT(G96,3)="INC",VLOOKUP(VALUE(RIGHT(G96,3)),#REF!,9,FALSE),IF(LEFT(G96,3)="ELE",VLOOKUP(VALUE(RIGHT(G96,3)),#REF!,9,FALSE),IF(LEFT(G96,3)="CAB",VLOOKUP(VALUE(RIGHT(G96,3)),'ADM-COMP'!B:J,9,FALSE),IF(LEFT(G96,3)="SEG",VLOOKUP(VALUE(RIGHT(G96,3)),#REF!,9,FALSE),IF(LEFT(G96,3)="CLI",VLOOKUP(VALUE(RIGHT(G96,3)),#REF!,9,FALSE),IF(LEFT(G96,4)="IMPL",VLOOKUP(VALUE(RIGHT(G96,3)),#REF!,9,FALSE),IF(LEFT(G96,4)="SPDA",VLOOKUP(VALUE(RIGHT(G96,3)),'SPDA-COMP'!B:J,9,FALSE),IF(LEFT(G96,4)="SDAI",VLOOKUP(VALUE(RIGHT(G96,3)),#REF!,9,FALSE),IF(LEFT(G96,5)="IMPER",VLOOKUP(VALUE(RIGHT(G96,3)),#REF!,9,FALSE),IF(LEFT(G96,5)="LABOR",VLOOKUP(VALUE(RIGHT(G96,6)),#REF!,4,FALSE))))))))))))))))</f>
        <v>#REF!</v>
      </c>
      <c r="F96" s="31" t="e">
        <f t="shared" si="1"/>
        <v>#REF!</v>
      </c>
      <c r="G96" s="152" t="s">
        <v>820</v>
      </c>
      <c r="H96" s="51"/>
    </row>
    <row r="97" spans="1:8" s="11" customFormat="1">
      <c r="A97" s="37" t="s">
        <v>417</v>
      </c>
      <c r="B97" s="29" t="e">
        <f>IF(LEFT(G97,3)="ARQ",VLOOKUP(VALUE(RIGHT(G97,3)),#REF!,4,FALSE),IF(LEFT(G97,3)="SCI",VLOOKUP(VALUE(RIGHT(G97,3)),#REF!,4,FALSE),IF(LEFT(G97,3)="SCE",VLOOKUP(VALUE(RIGHT(G97,3)),#REF!,4,FALSE),IF(LEFT(G97,3)="EST",VLOOKUP(VALUE(RIGHT(G97,3)),#REF!,4,FALSE),IF(LEFT(G97,3)="HID",VLOOKUP(VALUE(RIGHT(G97,3)),#REF!,4,FALSE),IF(LEFT(G97,3)="INC",VLOOKUP(VALUE(RIGHT(G97,3)),#REF!,4,FALSE),IF(LEFT(G97,3)="ELE",VLOOKUP(VALUE(RIGHT(G97,3)),#REF!,4,FALSE),IF(LEFT(G97,3)="CAB",VLOOKUP(VALUE(RIGHT(G97,3)),'ADM-COMP'!B:J,4,FALSE),IF(LEFT(G97,3)="SEG",VLOOKUP(VALUE(RIGHT(G97,3)),#REF!,4,FALSE),IF(LEFT(G97,3)="CLI",VLOOKUP(VALUE(RIGHT(G97,3)),#REF!,4,FALSE),IF(LEFT(G97,4)="IMPL",VLOOKUP(VALUE(RIGHT(G97,3)),#REF!,4,FALSE),IF(LEFT(G97,4)="SPDA",VLOOKUP(VALUE(RIGHT(G97,3)),'SPDA-COMP'!B:J,4,FALSE),IF(LEFT(G97,4)="SDAI",VLOOKUP(VALUE(RIGHT(G97,3)),#REF!,4,FALSE),IF(LEFT(G97,5)="IMPER",VLOOKUP(VALUE(RIGHT(G97,3)),#REF!,4,FALSE),IF(LEFT(G97,5)="LABOR",VLOOKUP(VALUE(RIGHT(G97,6)),#REF!,5,FALSE))))))))))))))))</f>
        <v>#REF!</v>
      </c>
      <c r="C97" s="30" t="e">
        <f>IF(LEFT(G97,3)="ARQ",VLOOKUP(VALUE(RIGHT(G97,3)),#REF!,5,FALSE),IF(LEFT(G97,3)="SCI",VLOOKUP(VALUE(RIGHT(G97,3)),#REF!,5,FALSE),IF(LEFT(G97,3)="SCE",VLOOKUP(VALUE(RIGHT(G97,3)),#REF!,5,FALSE),IF(LEFT(G97,3)="EST",VLOOKUP(VALUE(RIGHT(G97,3)),#REF!,5,FALSE),IF(LEFT(G97,3)="HID",VLOOKUP(VALUE(RIGHT(G97,3)),#REF!,5,FALSE),IF(LEFT(G97,3)="INC",VLOOKUP(VALUE(RIGHT(G97,3)),#REF!,5,FALSE),IF(LEFT(G97,3)="ELE",VLOOKUP(VALUE(RIGHT(G97,3)),#REF!,5,FALSE),IF(LEFT(G97,3)="CAB",VLOOKUP(VALUE(RIGHT(G97,3)),'ADM-COMP'!B:J,5,FALSE),IF(LEFT(G97,3)="SEG",VLOOKUP(VALUE(RIGHT(G97,3)),#REF!,5,FALSE),IF(LEFT(G97,3)="CLI",VLOOKUP(VALUE(RIGHT(G97,3)),#REF!,5,FALSE),IF(LEFT(G97,4)="IMPL",VLOOKUP(VALUE(RIGHT(G97,3)),#REF!,5,FALSE),IF(LEFT(G97,4)="SPDA",VLOOKUP(VALUE(RIGHT(G97,3)),'SPDA-COMP'!B:J,5,FALSE),IF(LEFT(G97,4)="SDAI",VLOOKUP(VALUE(RIGHT(G97,3)),#REF!,5,FALSE),IF(LEFT(G97,5)="IMPER",VLOOKUP(VALUE(RIGHT(G97,3)),#REF!,5,FALSE),IF(LEFT(G97,5)="LABOR",VLOOKUP(VALUE(RIGHT(G97,6)),#REF!,6,FALSE))))))))))))))))</f>
        <v>#REF!</v>
      </c>
      <c r="D97" s="74" t="e">
        <f>ROUND(VLOOKUP(A97,#REF!,8,FALSE),2)</f>
        <v>#REF!</v>
      </c>
      <c r="E97" s="74" t="e">
        <f>IF(LEFT(G97,3)="ARQ",VLOOKUP(VALUE(RIGHT(G97,3)),#REF!,9,FALSE),IF(LEFT(G97,3)="SCI",VLOOKUP(VALUE(RIGHT(G97,3)),#REF!,9,FALSE),IF(LEFT(G97,3)="SCE",VLOOKUP(VALUE(RIGHT(G97,3)),#REF!,9,FALSE),IF(LEFT(G97,3)="EST",VLOOKUP(VALUE(RIGHT(G97,3)),#REF!,9,FALSE),IF(LEFT(G97,3)="HID",VLOOKUP(VALUE(RIGHT(G97,3)),#REF!,9,FALSE),IF(LEFT(G97,3)="INC",VLOOKUP(VALUE(RIGHT(G97,3)),#REF!,9,FALSE),IF(LEFT(G97,3)="ELE",VLOOKUP(VALUE(RIGHT(G97,3)),#REF!,9,FALSE),IF(LEFT(G97,3)="CAB",VLOOKUP(VALUE(RIGHT(G97,3)),'ADM-COMP'!B:J,9,FALSE),IF(LEFT(G97,3)="SEG",VLOOKUP(VALUE(RIGHT(G97,3)),#REF!,9,FALSE),IF(LEFT(G97,3)="CLI",VLOOKUP(VALUE(RIGHT(G97,3)),#REF!,9,FALSE),IF(LEFT(G97,4)="IMPL",VLOOKUP(VALUE(RIGHT(G97,3)),#REF!,9,FALSE),IF(LEFT(G97,4)="SPDA",VLOOKUP(VALUE(RIGHT(G97,3)),'SPDA-COMP'!B:J,9,FALSE),IF(LEFT(G97,4)="SDAI",VLOOKUP(VALUE(RIGHT(G97,3)),#REF!,9,FALSE),IF(LEFT(G97,5)="IMPER",VLOOKUP(VALUE(RIGHT(G97,3)),#REF!,9,FALSE),IF(LEFT(G97,5)="LABOR",VLOOKUP(VALUE(RIGHT(G97,6)),#REF!,4,FALSE))))))))))))))))</f>
        <v>#REF!</v>
      </c>
      <c r="F97" s="31" t="e">
        <f t="shared" si="1"/>
        <v>#REF!</v>
      </c>
      <c r="G97" s="38" t="s">
        <v>283</v>
      </c>
      <c r="H97" s="51"/>
    </row>
    <row r="98" spans="1:8" s="11" customFormat="1">
      <c r="A98" s="85" t="s">
        <v>622</v>
      </c>
      <c r="B98" s="29" t="e">
        <f>IF(LEFT(G98,3)="ARQ",VLOOKUP(VALUE(RIGHT(G98,3)),#REF!,4,FALSE),IF(LEFT(G98,3)="SCI",VLOOKUP(VALUE(RIGHT(G98,3)),#REF!,4,FALSE),IF(LEFT(G98,3)="SCE",VLOOKUP(VALUE(RIGHT(G98,3)),#REF!,4,FALSE),IF(LEFT(G98,3)="EST",VLOOKUP(VALUE(RIGHT(G98,3)),#REF!,4,FALSE),IF(LEFT(G98,3)="HID",VLOOKUP(VALUE(RIGHT(G98,3)),#REF!,4,FALSE),IF(LEFT(G98,3)="INC",VLOOKUP(VALUE(RIGHT(G98,3)),#REF!,4,FALSE),IF(LEFT(G98,3)="ELE",VLOOKUP(VALUE(RIGHT(G98,3)),#REF!,4,FALSE),IF(LEFT(G98,3)="CAB",VLOOKUP(VALUE(RIGHT(G98,3)),'ADM-COMP'!B:J,4,FALSE),IF(LEFT(G98,3)="SEG",VLOOKUP(VALUE(RIGHT(G98,3)),#REF!,4,FALSE),IF(LEFT(G98,3)="CLI",VLOOKUP(VALUE(RIGHT(G98,3)),#REF!,4,FALSE),IF(LEFT(G98,4)="IMPL",VLOOKUP(VALUE(RIGHT(G98,3)),#REF!,4,FALSE),IF(LEFT(G98,4)="SPDA",VLOOKUP(VALUE(RIGHT(G98,3)),'SPDA-COMP'!B:J,4,FALSE),IF(LEFT(G98,4)="SDAI",VLOOKUP(VALUE(RIGHT(G98,3)),#REF!,4,FALSE),IF(LEFT(G98,5)="IMPER",VLOOKUP(VALUE(RIGHT(G98,3)),#REF!,4,FALSE),IF(LEFT(G98,5)="LABOR",VLOOKUP(VALUE(RIGHT(G98,6)),#REF!,5,FALSE))))))))))))))))</f>
        <v>#REF!</v>
      </c>
      <c r="C98" s="30" t="e">
        <f>IF(LEFT(G98,3)="ARQ",VLOOKUP(VALUE(RIGHT(G98,3)),#REF!,5,FALSE),IF(LEFT(G98,3)="SCI",VLOOKUP(VALUE(RIGHT(G98,3)),#REF!,5,FALSE),IF(LEFT(G98,3)="SCE",VLOOKUP(VALUE(RIGHT(G98,3)),#REF!,5,FALSE),IF(LEFT(G98,3)="EST",VLOOKUP(VALUE(RIGHT(G98,3)),#REF!,5,FALSE),IF(LEFT(G98,3)="HID",VLOOKUP(VALUE(RIGHT(G98,3)),#REF!,5,FALSE),IF(LEFT(G98,3)="INC",VLOOKUP(VALUE(RIGHT(G98,3)),#REF!,5,FALSE),IF(LEFT(G98,3)="ELE",VLOOKUP(VALUE(RIGHT(G98,3)),#REF!,5,FALSE),IF(LEFT(G98,3)="CAB",VLOOKUP(VALUE(RIGHT(G98,3)),'ADM-COMP'!B:J,5,FALSE),IF(LEFT(G98,3)="SEG",VLOOKUP(VALUE(RIGHT(G98,3)),#REF!,5,FALSE),IF(LEFT(G98,3)="CLI",VLOOKUP(VALUE(RIGHT(G98,3)),#REF!,5,FALSE),IF(LEFT(G98,4)="IMPL",VLOOKUP(VALUE(RIGHT(G98,3)),#REF!,5,FALSE),IF(LEFT(G98,4)="SPDA",VLOOKUP(VALUE(RIGHT(G98,3)),'SPDA-COMP'!B:J,5,FALSE),IF(LEFT(G98,4)="SDAI",VLOOKUP(VALUE(RIGHT(G98,3)),#REF!,5,FALSE),IF(LEFT(G98,5)="IMPER",VLOOKUP(VALUE(RIGHT(G98,3)),#REF!,5,FALSE),IF(LEFT(G98,5)="LABOR",VLOOKUP(VALUE(RIGHT(G98,6)),#REF!,6,FALSE))))))))))))))))</f>
        <v>#REF!</v>
      </c>
      <c r="D98" s="74" t="e">
        <f>ROUND(VLOOKUP(A98,#REF!,8,FALSE),2)</f>
        <v>#REF!</v>
      </c>
      <c r="E98" s="74" t="e">
        <f>IF(LEFT(G98,3)="ARQ",VLOOKUP(VALUE(RIGHT(G98,3)),#REF!,9,FALSE),IF(LEFT(G98,3)="SCI",VLOOKUP(VALUE(RIGHT(G98,3)),#REF!,9,FALSE),IF(LEFT(G98,3)="SCE",VLOOKUP(VALUE(RIGHT(G98,3)),#REF!,9,FALSE),IF(LEFT(G98,3)="EST",VLOOKUP(VALUE(RIGHT(G98,3)),#REF!,9,FALSE),IF(LEFT(G98,3)="HID",VLOOKUP(VALUE(RIGHT(G98,3)),#REF!,9,FALSE),IF(LEFT(G98,3)="INC",VLOOKUP(VALUE(RIGHT(G98,3)),#REF!,9,FALSE),IF(LEFT(G98,3)="ELE",VLOOKUP(VALUE(RIGHT(G98,3)),#REF!,9,FALSE),IF(LEFT(G98,3)="CAB",VLOOKUP(VALUE(RIGHT(G98,3)),'ADM-COMP'!B:J,9,FALSE),IF(LEFT(G98,3)="SEG",VLOOKUP(VALUE(RIGHT(G98,3)),#REF!,9,FALSE),IF(LEFT(G98,3)="CLI",VLOOKUP(VALUE(RIGHT(G98,3)),#REF!,9,FALSE),IF(LEFT(G98,4)="IMPL",VLOOKUP(VALUE(RIGHT(G98,3)),#REF!,9,FALSE),IF(LEFT(G98,4)="SPDA",VLOOKUP(VALUE(RIGHT(G98,3)),'SPDA-COMP'!B:J,9,FALSE),IF(LEFT(G98,4)="SDAI",VLOOKUP(VALUE(RIGHT(G98,3)),#REF!,9,FALSE),IF(LEFT(G98,5)="IMPER",VLOOKUP(VALUE(RIGHT(G98,3)),#REF!,9,FALSE),IF(LEFT(G98,5)="LABOR",VLOOKUP(VALUE(RIGHT(G98,6)),#REF!,4,FALSE))))))))))))))))</f>
        <v>#REF!</v>
      </c>
      <c r="F98" s="31" t="e">
        <f t="shared" si="1"/>
        <v>#REF!</v>
      </c>
      <c r="G98" s="84" t="s">
        <v>646</v>
      </c>
      <c r="H98" s="51"/>
    </row>
    <row r="99" spans="1:8" s="11" customFormat="1">
      <c r="A99" s="100" t="s">
        <v>794</v>
      </c>
      <c r="B99" s="29" t="s">
        <v>846</v>
      </c>
      <c r="C99" s="30" t="e">
        <f>IF(LEFT(G99,3)="ARQ",VLOOKUP(VALUE(RIGHT(G99,3)),#REF!,5,FALSE),IF(LEFT(G99,3)="GAS",VLOOKUP(VALUE(RIGHT(G99,3)),#REF!,5,FALSE),IF(LEFT(G99,3)="SCE",VLOOKUP(VALUE(RIGHT(G99,3)),#REF!,5,FALSE),IF(LEFT(G99,3)="EST",VLOOKUP(VALUE(RIGHT(G99,3)),#REF!,5,FALSE),IF(LEFT(G99,3)="HID",VLOOKUP(VALUE(RIGHT(G99,3)),#REF!,5,FALSE),IF(LEFT(G99,3)="INC",VLOOKUP(VALUE(RIGHT(G99,3)),#REF!,5,FALSE),IF(LEFT(G99,3)="ELE",VLOOKUP(VALUE(RIGHT(G99,3)),#REF!,5,FALSE),IF(LEFT(G99,3)="CAB",VLOOKUP(VALUE(RIGHT(G99,3)),'ADM-COMP'!B:J,5,FALSE),IF(LEFT(G99,3)="SEG",VLOOKUP(VALUE(RIGHT(G99,3)),#REF!,5,FALSE),IF(LEFT(G99,3)="CLI",VLOOKUP(VALUE(RIGHT(G99,3)),#REF!,5,FALSE),IF(LEFT(G99,4)="IMPL",VLOOKUP(VALUE(RIGHT(G99,3)),#REF!,5,FALSE),IF(LEFT(G99,4)="SPDA",VLOOKUP(VALUE(RIGHT(G99,3)),'SPDA-COMP'!B:J,5,FALSE),IF(LEFT(G99,4)="SDAI",VLOOKUP(VALUE(RIGHT(G99,3)),#REF!,5,FALSE),IF(LEFT(G99,5)="IMPER",VLOOKUP(VALUE(RIGHT(G99,3)),#REF!,5,FALSE),IF(LEFT(G99,5)="LABOR",VLOOKUP(VALUE(RIGHT(G99,6)),#REF!,6,FALSE))))))))))))))))</f>
        <v>#REF!</v>
      </c>
      <c r="D99" s="74" t="e">
        <f>ROUND(VLOOKUP(A99,#REF!,8,FALSE),2)</f>
        <v>#REF!</v>
      </c>
      <c r="E99" s="74" t="e">
        <f>IF(LEFT(G99,3)="ARQ",VLOOKUP(VALUE(RIGHT(G99,3)),#REF!,9,FALSE),IF(LEFT(G99,3)="GAS",VLOOKUP(VALUE(RIGHT(G99,3)),#REF!,9,FALSE),IF(LEFT(G99,3)="SCE",VLOOKUP(VALUE(RIGHT(G99,3)),#REF!,9,FALSE),IF(LEFT(G99,3)="EST",VLOOKUP(VALUE(RIGHT(G99,3)),#REF!,9,FALSE),IF(LEFT(G99,3)="HID",VLOOKUP(VALUE(RIGHT(G99,3)),#REF!,9,FALSE),IF(LEFT(G99,3)="INC",VLOOKUP(VALUE(RIGHT(G99,3)),#REF!,9,FALSE),IF(LEFT(G99,3)="ELE",VLOOKUP(VALUE(RIGHT(G99,3)),#REF!,9,FALSE),IF(LEFT(G99,3)="CAB",VLOOKUP(VALUE(RIGHT(G99,3)),'ADM-COMP'!B:J,9,FALSE),IF(LEFT(G99,3)="SEG",VLOOKUP(VALUE(RIGHT(G99,3)),#REF!,9,FALSE),IF(LEFT(G99,3)="CLI",VLOOKUP(VALUE(RIGHT(G99,3)),#REF!,9,FALSE),IF(LEFT(G99,4)="IMPL",VLOOKUP(VALUE(RIGHT(G99,3)),#REF!,9,FALSE),IF(LEFT(G99,4)="SPDA",VLOOKUP(VALUE(RIGHT(G99,3)),'SPDA-COMP'!B:J,9,FALSE),IF(LEFT(G99,4)="SDAI",VLOOKUP(VALUE(RIGHT(G99,3)),#REF!,9,FALSE),IF(LEFT(G99,5)="IMPER",VLOOKUP(VALUE(RIGHT(G99,3)),#REF!,9,FALSE),IF(LEFT(G99,5)="LABOR",VLOOKUP(VALUE(RIGHT(G99,6)),#REF!,4,FALSE))))))))))))))))</f>
        <v>#REF!</v>
      </c>
      <c r="F99" s="31" t="e">
        <f t="shared" si="1"/>
        <v>#REF!</v>
      </c>
      <c r="G99" s="152" t="s">
        <v>821</v>
      </c>
      <c r="H99" s="51"/>
    </row>
    <row r="100" spans="1:8" s="11" customFormat="1">
      <c r="A100" s="100" t="s">
        <v>795</v>
      </c>
      <c r="B100" s="29" t="s">
        <v>847</v>
      </c>
      <c r="C100" s="30" t="e">
        <f>IF(LEFT(G100,3)="ARQ",VLOOKUP(VALUE(RIGHT(G100,3)),#REF!,5,FALSE),IF(LEFT(G100,3)="GAS",VLOOKUP(VALUE(RIGHT(G100,3)),#REF!,5,FALSE),IF(LEFT(G100,3)="SCE",VLOOKUP(VALUE(RIGHT(G100,3)),#REF!,5,FALSE),IF(LEFT(G100,3)="EST",VLOOKUP(VALUE(RIGHT(G100,3)),#REF!,5,FALSE),IF(LEFT(G100,3)="HID",VLOOKUP(VALUE(RIGHT(G100,3)),#REF!,5,FALSE),IF(LEFT(G100,3)="INC",VLOOKUP(VALUE(RIGHT(G100,3)),#REF!,5,FALSE),IF(LEFT(G100,3)="ELE",VLOOKUP(VALUE(RIGHT(G100,3)),#REF!,5,FALSE),IF(LEFT(G100,3)="CAB",VLOOKUP(VALUE(RIGHT(G100,3)),'ADM-COMP'!B:J,5,FALSE),IF(LEFT(G100,3)="SEG",VLOOKUP(VALUE(RIGHT(G100,3)),#REF!,5,FALSE),IF(LEFT(G100,3)="CLI",VLOOKUP(VALUE(RIGHT(G100,3)),#REF!,5,FALSE),IF(LEFT(G100,4)="IMPL",VLOOKUP(VALUE(RIGHT(G100,3)),#REF!,5,FALSE),IF(LEFT(G100,4)="SPDA",VLOOKUP(VALUE(RIGHT(G100,3)),'SPDA-COMP'!B:J,5,FALSE),IF(LEFT(G100,4)="SDAI",VLOOKUP(VALUE(RIGHT(G100,3)),#REF!,5,FALSE),IF(LEFT(G100,5)="IMPER",VLOOKUP(VALUE(RIGHT(G100,3)),#REF!,5,FALSE),IF(LEFT(G100,5)="LABOR",VLOOKUP(VALUE(RIGHT(G100,6)),#REF!,6,FALSE))))))))))))))))</f>
        <v>#REF!</v>
      </c>
      <c r="D100" s="74" t="e">
        <f>ROUND(VLOOKUP(A100,#REF!,8,FALSE),2)</f>
        <v>#REF!</v>
      </c>
      <c r="E100" s="74" t="e">
        <f>IF(LEFT(G100,3)="ARQ",VLOOKUP(VALUE(RIGHT(G100,3)),#REF!,9,FALSE),IF(LEFT(G100,3)="GAS",VLOOKUP(VALUE(RIGHT(G100,3)),#REF!,9,FALSE),IF(LEFT(G100,3)="SCE",VLOOKUP(VALUE(RIGHT(G100,3)),#REF!,9,FALSE),IF(LEFT(G100,3)="EST",VLOOKUP(VALUE(RIGHT(G100,3)),#REF!,9,FALSE),IF(LEFT(G100,3)="HID",VLOOKUP(VALUE(RIGHT(G100,3)),#REF!,9,FALSE),IF(LEFT(G100,3)="INC",VLOOKUP(VALUE(RIGHT(G100,3)),#REF!,9,FALSE),IF(LEFT(G100,3)="ELE",VLOOKUP(VALUE(RIGHT(G100,3)),#REF!,9,FALSE),IF(LEFT(G100,3)="CAB",VLOOKUP(VALUE(RIGHT(G100,3)),'ADM-COMP'!B:J,9,FALSE),IF(LEFT(G100,3)="SEG",VLOOKUP(VALUE(RIGHT(G100,3)),#REF!,9,FALSE),IF(LEFT(G100,3)="CLI",VLOOKUP(VALUE(RIGHT(G100,3)),#REF!,9,FALSE),IF(LEFT(G100,4)="IMPL",VLOOKUP(VALUE(RIGHT(G100,3)),#REF!,9,FALSE),IF(LEFT(G100,4)="SPDA",VLOOKUP(VALUE(RIGHT(G100,3)),'SPDA-COMP'!B:J,9,FALSE),IF(LEFT(G100,4)="SDAI",VLOOKUP(VALUE(RIGHT(G100,3)),#REF!,9,FALSE),IF(LEFT(G100,5)="IMPER",VLOOKUP(VALUE(RIGHT(G100,3)),#REF!,9,FALSE),IF(LEFT(G100,5)="LABOR",VLOOKUP(VALUE(RIGHT(G100,6)),#REF!,4,FALSE))))))))))))))))</f>
        <v>#REF!</v>
      </c>
      <c r="F100" s="31" t="e">
        <f t="shared" si="1"/>
        <v>#REF!</v>
      </c>
      <c r="G100" s="152" t="s">
        <v>822</v>
      </c>
      <c r="H100" s="51"/>
    </row>
    <row r="101" spans="1:8" s="11" customFormat="1">
      <c r="A101" s="100" t="s">
        <v>796</v>
      </c>
      <c r="B101" s="29" t="s">
        <v>848</v>
      </c>
      <c r="C101" s="30" t="e">
        <f>IF(LEFT(G101,3)="ARQ",VLOOKUP(VALUE(RIGHT(G101,3)),#REF!,5,FALSE),IF(LEFT(G101,3)="GAS",VLOOKUP(VALUE(RIGHT(G101,3)),#REF!,5,FALSE),IF(LEFT(G101,3)="SCE",VLOOKUP(VALUE(RIGHT(G101,3)),#REF!,5,FALSE),IF(LEFT(G101,3)="EST",VLOOKUP(VALUE(RIGHT(G101,3)),#REF!,5,FALSE),IF(LEFT(G101,3)="HID",VLOOKUP(VALUE(RIGHT(G101,3)),#REF!,5,FALSE),IF(LEFT(G101,3)="INC",VLOOKUP(VALUE(RIGHT(G101,3)),#REF!,5,FALSE),IF(LEFT(G101,3)="ELE",VLOOKUP(VALUE(RIGHT(G101,3)),#REF!,5,FALSE),IF(LEFT(G101,3)="CAB",VLOOKUP(VALUE(RIGHT(G101,3)),'ADM-COMP'!B:J,5,FALSE),IF(LEFT(G101,3)="SEG",VLOOKUP(VALUE(RIGHT(G101,3)),#REF!,5,FALSE),IF(LEFT(G101,3)="CLI",VLOOKUP(VALUE(RIGHT(G101,3)),#REF!,5,FALSE),IF(LEFT(G101,4)="IMPL",VLOOKUP(VALUE(RIGHT(G101,3)),#REF!,5,FALSE),IF(LEFT(G101,4)="SPDA",VLOOKUP(VALUE(RIGHT(G101,3)),'SPDA-COMP'!B:J,5,FALSE),IF(LEFT(G101,4)="SDAI",VLOOKUP(VALUE(RIGHT(G101,3)),#REF!,5,FALSE),IF(LEFT(G101,5)="IMPER",VLOOKUP(VALUE(RIGHT(G101,3)),#REF!,5,FALSE),IF(LEFT(G101,5)="LABOR",VLOOKUP(VALUE(RIGHT(G101,6)),#REF!,6,FALSE))))))))))))))))</f>
        <v>#REF!</v>
      </c>
      <c r="D101" s="74" t="e">
        <f>ROUND(VLOOKUP(A101,#REF!,8,FALSE),2)</f>
        <v>#REF!</v>
      </c>
      <c r="E101" s="74" t="e">
        <f>IF(LEFT(G101,3)="ARQ",VLOOKUP(VALUE(RIGHT(G101,3)),#REF!,9,FALSE),IF(LEFT(G101,3)="GAS",VLOOKUP(VALUE(RIGHT(G101,3)),#REF!,9,FALSE),IF(LEFT(G101,3)="SCE",VLOOKUP(VALUE(RIGHT(G101,3)),#REF!,9,FALSE),IF(LEFT(G101,3)="EST",VLOOKUP(VALUE(RIGHT(G101,3)),#REF!,9,FALSE),IF(LEFT(G101,3)="HID",VLOOKUP(VALUE(RIGHT(G101,3)),#REF!,9,FALSE),IF(LEFT(G101,3)="INC",VLOOKUP(VALUE(RIGHT(G101,3)),#REF!,9,FALSE),IF(LEFT(G101,3)="ELE",VLOOKUP(VALUE(RIGHT(G101,3)),#REF!,9,FALSE),IF(LEFT(G101,3)="CAB",VLOOKUP(VALUE(RIGHT(G101,3)),'ADM-COMP'!B:J,9,FALSE),IF(LEFT(G101,3)="SEG",VLOOKUP(VALUE(RIGHT(G101,3)),#REF!,9,FALSE),IF(LEFT(G101,3)="CLI",VLOOKUP(VALUE(RIGHT(G101,3)),#REF!,9,FALSE),IF(LEFT(G101,4)="IMPL",VLOOKUP(VALUE(RIGHT(G101,3)),#REF!,9,FALSE),IF(LEFT(G101,4)="SPDA",VLOOKUP(VALUE(RIGHT(G101,3)),'SPDA-COMP'!B:J,9,FALSE),IF(LEFT(G101,4)="SDAI",VLOOKUP(VALUE(RIGHT(G101,3)),#REF!,9,FALSE),IF(LEFT(G101,5)="IMPER",VLOOKUP(VALUE(RIGHT(G101,3)),#REF!,9,FALSE),IF(LEFT(G101,5)="LABOR",VLOOKUP(VALUE(RIGHT(G101,6)),#REF!,4,FALSE))))))))))))))))</f>
        <v>#REF!</v>
      </c>
      <c r="F101" s="31" t="e">
        <f t="shared" si="1"/>
        <v>#REF!</v>
      </c>
      <c r="G101" s="152" t="s">
        <v>823</v>
      </c>
      <c r="H101" s="51"/>
    </row>
    <row r="102" spans="1:8" s="11" customFormat="1">
      <c r="A102" s="100" t="s">
        <v>1312</v>
      </c>
      <c r="B102" s="29" t="e">
        <f>IF(LEFT(G102,3)="ARQ",VLOOKUP(VALUE(RIGHT(G102,3)),#REF!,4,FALSE),IF(LEFT(G102,3)="SCI",VLOOKUP(VALUE(RIGHT(G102,3)),#REF!,4,FALSE),IF(LEFT(G102,3)="SCE",VLOOKUP(VALUE(RIGHT(G102,3)),#REF!,4,FALSE),IF(LEFT(G102,3)="EST",VLOOKUP(VALUE(RIGHT(G102,3)),#REF!,4,FALSE),IF(LEFT(G102,3)="HID",VLOOKUP(VALUE(RIGHT(G102,3)),#REF!,4,FALSE),IF(LEFT(G102,3)="INC",VLOOKUP(VALUE(RIGHT(G102,3)),#REF!,4,FALSE),IF(LEFT(G102,3)="ELE",VLOOKUP(VALUE(RIGHT(G102,3)),#REF!,4,FALSE),IF(LEFT(G102,3)="CAB",VLOOKUP(VALUE(RIGHT(G102,3)),'ADM-COMP'!B:J,4,FALSE),IF(LEFT(G102,3)="SEG",VLOOKUP(VALUE(RIGHT(G102,3)),#REF!,4,FALSE),IF(LEFT(G102,3)="CLI",VLOOKUP(VALUE(RIGHT(G102,3)),#REF!,4,FALSE),IF(LEFT(G102,4)="IMPL",VLOOKUP(VALUE(RIGHT(G102,3)),#REF!,4,FALSE),IF(LEFT(G102,4)="SPDA",VLOOKUP(VALUE(RIGHT(G102,3)),'SPDA-COMP'!B:J,4,FALSE),IF(LEFT(G102,4)="SDAI",VLOOKUP(VALUE(RIGHT(G102,3)),#REF!,4,FALSE),IF(LEFT(G102,5)="IMPER",VLOOKUP(VALUE(RIGHT(G102,3)),#REF!,4,FALSE),IF(LEFT(G102,5)="LABOR",VLOOKUP(VALUE(RIGHT(G102,6)),#REF!,5,FALSE))))))))))))))))</f>
        <v>#REF!</v>
      </c>
      <c r="C102" s="30" t="e">
        <f>IF(LEFT(G102,3)="ARQ",VLOOKUP(VALUE(RIGHT(G102,3)),#REF!,5,FALSE),IF(LEFT(G102,3)="SCI",VLOOKUP(VALUE(RIGHT(G102,3)),#REF!,5,FALSE),IF(LEFT(G102,3)="SCE",VLOOKUP(VALUE(RIGHT(G102,3)),#REF!,5,FALSE),IF(LEFT(G102,3)="EST",VLOOKUP(VALUE(RIGHT(G102,3)),#REF!,5,FALSE),IF(LEFT(G102,3)="HID",VLOOKUP(VALUE(RIGHT(G102,3)),#REF!,5,FALSE),IF(LEFT(G102,3)="INC",VLOOKUP(VALUE(RIGHT(G102,3)),#REF!,5,FALSE),IF(LEFT(G102,3)="ELE",VLOOKUP(VALUE(RIGHT(G102,3)),#REF!,5,FALSE),IF(LEFT(G102,3)="CAB",VLOOKUP(VALUE(RIGHT(G102,3)),'ADM-COMP'!B:J,5,FALSE),IF(LEFT(G102,3)="SEG",VLOOKUP(VALUE(RIGHT(G102,3)),#REF!,5,FALSE),IF(LEFT(G102,3)="CLI",VLOOKUP(VALUE(RIGHT(G102,3)),#REF!,5,FALSE),IF(LEFT(G102,4)="IMPL",VLOOKUP(VALUE(RIGHT(G102,3)),#REF!,5,FALSE),IF(LEFT(G102,4)="SPDA",VLOOKUP(VALUE(RIGHT(G102,3)),'SPDA-COMP'!B:J,5,FALSE),IF(LEFT(G102,4)="SDAI",VLOOKUP(VALUE(RIGHT(G102,3)),#REF!,5,FALSE),IF(LEFT(G102,5)="IMPER",VLOOKUP(VALUE(RIGHT(G102,3)),#REF!,5,FALSE),IF(LEFT(G102,5)="LABOR",VLOOKUP(VALUE(RIGHT(G102,6)),#REF!,6,FALSE))))))))))))))))</f>
        <v>#REF!</v>
      </c>
      <c r="D102" s="74" t="e">
        <f>ROUND(VLOOKUP(A102,#REF!,8,FALSE),2)</f>
        <v>#REF!</v>
      </c>
      <c r="E102" s="74" t="e">
        <f>IF(LEFT(G102,3)="ARQ",VLOOKUP(VALUE(RIGHT(G102,3)),#REF!,9,FALSE),IF(LEFT(G102,3)="SCI",VLOOKUP(VALUE(RIGHT(G102,3)),#REF!,9,FALSE),IF(LEFT(G102,3)="SCE",VLOOKUP(VALUE(RIGHT(G102,3)),#REF!,9,FALSE),IF(LEFT(G102,3)="EST",VLOOKUP(VALUE(RIGHT(G102,3)),#REF!,9,FALSE),IF(LEFT(G102,3)="HID",VLOOKUP(VALUE(RIGHT(G102,3)),#REF!,9,FALSE),IF(LEFT(G102,3)="INC",VLOOKUP(VALUE(RIGHT(G102,3)),#REF!,9,FALSE),IF(LEFT(G102,3)="ELE",VLOOKUP(VALUE(RIGHT(G102,3)),#REF!,9,FALSE),IF(LEFT(G102,3)="CAB",VLOOKUP(VALUE(RIGHT(G102,3)),'ADM-COMP'!B:J,9,FALSE),IF(LEFT(G102,3)="SEG",VLOOKUP(VALUE(RIGHT(G102,3)),#REF!,9,FALSE),IF(LEFT(G102,3)="CLI",VLOOKUP(VALUE(RIGHT(G102,3)),#REF!,9,FALSE),IF(LEFT(G102,4)="IMPL",VLOOKUP(VALUE(RIGHT(G102,3)),#REF!,9,FALSE),IF(LEFT(G102,4)="SPDA",VLOOKUP(VALUE(RIGHT(G102,3)),'SPDA-COMP'!B:J,9,FALSE),IF(LEFT(G102,4)="SDAI",VLOOKUP(VALUE(RIGHT(G102,3)),#REF!,9,FALSE),IF(LEFT(G102,5)="IMPER",VLOOKUP(VALUE(RIGHT(G102,3)),#REF!,9,FALSE),IF(LEFT(G102,5)="LABOR",VLOOKUP(VALUE(RIGHT(G102,6)),#REF!,4,FALSE))))))))))))))))</f>
        <v>#REF!</v>
      </c>
      <c r="F102" s="31" t="e">
        <f t="shared" si="1"/>
        <v>#REF!</v>
      </c>
      <c r="G102" s="152" t="s">
        <v>1313</v>
      </c>
      <c r="H102" s="51"/>
    </row>
    <row r="103" spans="1:8" s="11" customFormat="1">
      <c r="A103" s="100" t="s">
        <v>1153</v>
      </c>
      <c r="B103" s="29" t="e">
        <f>IF(LEFT(G103,3)="ARQ",VLOOKUP(VALUE(RIGHT(G103,3)),#REF!,4,FALSE),IF(LEFT(G103,3)="SCI",VLOOKUP(VALUE(RIGHT(G103,3)),#REF!,4,FALSE),IF(LEFT(G103,3)="SCE",VLOOKUP(VALUE(RIGHT(G103,3)),#REF!,4,FALSE),IF(LEFT(G103,3)="EST",VLOOKUP(VALUE(RIGHT(G103,3)),#REF!,4,FALSE),IF(LEFT(G103,3)="HID",VLOOKUP(VALUE(RIGHT(G103,3)),#REF!,4,FALSE),IF(LEFT(G103,3)="INC",VLOOKUP(VALUE(RIGHT(G103,3)),#REF!,4,FALSE),IF(LEFT(G103,3)="ELE",VLOOKUP(VALUE(RIGHT(G103,3)),#REF!,4,FALSE),IF(LEFT(G103,3)="CAB",VLOOKUP(VALUE(RIGHT(G103,3)),'ADM-COMP'!B:J,4,FALSE),IF(LEFT(G103,3)="SEG",VLOOKUP(VALUE(RIGHT(G103,3)),#REF!,4,FALSE),IF(LEFT(G103,3)="CLI",VLOOKUP(VALUE(RIGHT(G103,3)),#REF!,4,FALSE),IF(LEFT(G103,4)="IMPL",VLOOKUP(VALUE(RIGHT(G103,3)),#REF!,4,FALSE),IF(LEFT(G103,4)="SPDA",VLOOKUP(VALUE(RIGHT(G103,3)),'SPDA-COMP'!B:J,4,FALSE),IF(LEFT(G103,4)="SDAI",VLOOKUP(VALUE(RIGHT(G103,3)),#REF!,4,FALSE),IF(LEFT(G103,5)="IMPER",VLOOKUP(VALUE(RIGHT(G103,3)),#REF!,4,FALSE),IF(LEFT(G103,5)="LABOR",VLOOKUP(VALUE(RIGHT(G103,6)),#REF!,5,FALSE))))))))))))))))</f>
        <v>#REF!</v>
      </c>
      <c r="C103" s="30" t="e">
        <f>IF(LEFT(G103,3)="ARQ",VLOOKUP(VALUE(RIGHT(G103,3)),#REF!,5,FALSE),IF(LEFT(G103,3)="SCI",VLOOKUP(VALUE(RIGHT(G103,3)),#REF!,5,FALSE),IF(LEFT(G103,3)="SCE",VLOOKUP(VALUE(RIGHT(G103,3)),#REF!,5,FALSE),IF(LEFT(G103,3)="EST",VLOOKUP(VALUE(RIGHT(G103,3)),#REF!,5,FALSE),IF(LEFT(G103,3)="HID",VLOOKUP(VALUE(RIGHT(G103,3)),#REF!,5,FALSE),IF(LEFT(G103,3)="INC",VLOOKUP(VALUE(RIGHT(G103,3)),#REF!,5,FALSE),IF(LEFT(G103,3)="ELE",VLOOKUP(VALUE(RIGHT(G103,3)),#REF!,5,FALSE),IF(LEFT(G103,3)="CAB",VLOOKUP(VALUE(RIGHT(G103,3)),'ADM-COMP'!B:J,5,FALSE),IF(LEFT(G103,3)="SEG",VLOOKUP(VALUE(RIGHT(G103,3)),#REF!,5,FALSE),IF(LEFT(G103,3)="CLI",VLOOKUP(VALUE(RIGHT(G103,3)),#REF!,5,FALSE),IF(LEFT(G103,4)="IMPL",VLOOKUP(VALUE(RIGHT(G103,3)),#REF!,5,FALSE),IF(LEFT(G103,4)="SPDA",VLOOKUP(VALUE(RIGHT(G103,3)),'SPDA-COMP'!B:J,5,FALSE),IF(LEFT(G103,4)="SDAI",VLOOKUP(VALUE(RIGHT(G103,3)),#REF!,5,FALSE),IF(LEFT(G103,5)="IMPER",VLOOKUP(VALUE(RIGHT(G103,3)),#REF!,5,FALSE),IF(LEFT(G103,5)="LABOR",VLOOKUP(VALUE(RIGHT(G103,6)),#REF!,6,FALSE))))))))))))))))</f>
        <v>#REF!</v>
      </c>
      <c r="D103" s="74" t="e">
        <f>ROUND(VLOOKUP(A103,#REF!,8,FALSE),2)</f>
        <v>#REF!</v>
      </c>
      <c r="E103" s="74" t="e">
        <f>IF(LEFT(G103,3)="ARQ",VLOOKUP(VALUE(RIGHT(G103,3)),#REF!,9,FALSE),IF(LEFT(G103,3)="SCI",VLOOKUP(VALUE(RIGHT(G103,3)),#REF!,9,FALSE),IF(LEFT(G103,3)="SCE",VLOOKUP(VALUE(RIGHT(G103,3)),#REF!,9,FALSE),IF(LEFT(G103,3)="EST",VLOOKUP(VALUE(RIGHT(G103,3)),#REF!,9,FALSE),IF(LEFT(G103,3)="HID",VLOOKUP(VALUE(RIGHT(G103,3)),#REF!,9,FALSE),IF(LEFT(G103,3)="INC",VLOOKUP(VALUE(RIGHT(G103,3)),#REF!,9,FALSE),IF(LEFT(G103,3)="ELE",VLOOKUP(VALUE(RIGHT(G103,3)),#REF!,9,FALSE),IF(LEFT(G103,3)="CAB",VLOOKUP(VALUE(RIGHT(G103,3)),'ADM-COMP'!B:J,9,FALSE),IF(LEFT(G103,3)="SEG",VLOOKUP(VALUE(RIGHT(G103,3)),#REF!,9,FALSE),IF(LEFT(G103,3)="CLI",VLOOKUP(VALUE(RIGHT(G103,3)),#REF!,9,FALSE),IF(LEFT(G103,4)="IMPL",VLOOKUP(VALUE(RIGHT(G103,3)),#REF!,9,FALSE),IF(LEFT(G103,4)="SPDA",VLOOKUP(VALUE(RIGHT(G103,3)),'SPDA-COMP'!B:J,9,FALSE),IF(LEFT(G103,4)="SDAI",VLOOKUP(VALUE(RIGHT(G103,3)),#REF!,9,FALSE),IF(LEFT(G103,5)="IMPER",VLOOKUP(VALUE(RIGHT(G103,3)),#REF!,9,FALSE),IF(LEFT(G103,5)="LABOR",VLOOKUP(VALUE(RIGHT(G103,6)),#REF!,4,FALSE))))))))))))))))</f>
        <v>#REF!</v>
      </c>
      <c r="F103" s="31" t="e">
        <f t="shared" si="1"/>
        <v>#REF!</v>
      </c>
      <c r="G103" s="152" t="s">
        <v>1181</v>
      </c>
      <c r="H103" s="51"/>
    </row>
    <row r="104" spans="1:8" s="11" customFormat="1">
      <c r="A104" s="100" t="s">
        <v>790</v>
      </c>
      <c r="B104" s="29" t="s">
        <v>842</v>
      </c>
      <c r="C104" s="30" t="e">
        <f>IF(LEFT(G104,3)="ARQ",VLOOKUP(VALUE(RIGHT(G104,3)),#REF!,5,FALSE),IF(LEFT(G104,3)="GAS",VLOOKUP(VALUE(RIGHT(G104,3)),#REF!,5,FALSE),IF(LEFT(G104,3)="SCE",VLOOKUP(VALUE(RIGHT(G104,3)),#REF!,5,FALSE),IF(LEFT(G104,3)="EST",VLOOKUP(VALUE(RIGHT(G104,3)),#REF!,5,FALSE),IF(LEFT(G104,3)="HID",VLOOKUP(VALUE(RIGHT(G104,3)),#REF!,5,FALSE),IF(LEFT(G104,3)="INC",VLOOKUP(VALUE(RIGHT(G104,3)),#REF!,5,FALSE),IF(LEFT(G104,3)="ELE",VLOOKUP(VALUE(RIGHT(G104,3)),#REF!,5,FALSE),IF(LEFT(G104,3)="CAB",VLOOKUP(VALUE(RIGHT(G104,3)),'ADM-COMP'!B:J,5,FALSE),IF(LEFT(G104,3)="SEG",VLOOKUP(VALUE(RIGHT(G104,3)),#REF!,5,FALSE),IF(LEFT(G104,3)="CLI",VLOOKUP(VALUE(RIGHT(G104,3)),#REF!,5,FALSE),IF(LEFT(G104,4)="IMPL",VLOOKUP(VALUE(RIGHT(G104,3)),#REF!,5,FALSE),IF(LEFT(G104,4)="SPDA",VLOOKUP(VALUE(RIGHT(G104,3)),'SPDA-COMP'!B:J,5,FALSE),IF(LEFT(G104,4)="SDAI",VLOOKUP(VALUE(RIGHT(G104,3)),#REF!,5,FALSE),IF(LEFT(G104,5)="IMPER",VLOOKUP(VALUE(RIGHT(G104,3)),#REF!,5,FALSE),IF(LEFT(G104,5)="LABOR",VLOOKUP(VALUE(RIGHT(G104,6)),#REF!,6,FALSE))))))))))))))))</f>
        <v>#REF!</v>
      </c>
      <c r="D104" s="74" t="e">
        <f>ROUND(VLOOKUP(A104,#REF!,8,FALSE),2)</f>
        <v>#REF!</v>
      </c>
      <c r="E104" s="74" t="e">
        <f>IF(LEFT(G104,3)="ARQ",VLOOKUP(VALUE(RIGHT(G104,3)),#REF!,9,FALSE),IF(LEFT(G104,3)="GAS",VLOOKUP(VALUE(RIGHT(G104,3)),#REF!,9,FALSE),IF(LEFT(G104,3)="SCE",VLOOKUP(VALUE(RIGHT(G104,3)),#REF!,9,FALSE),IF(LEFT(G104,3)="EST",VLOOKUP(VALUE(RIGHT(G104,3)),#REF!,9,FALSE),IF(LEFT(G104,3)="HID",VLOOKUP(VALUE(RIGHT(G104,3)),#REF!,9,FALSE),IF(LEFT(G104,3)="INC",VLOOKUP(VALUE(RIGHT(G104,3)),#REF!,9,FALSE),IF(LEFT(G104,3)="ELE",VLOOKUP(VALUE(RIGHT(G104,3)),#REF!,9,FALSE),IF(LEFT(G104,3)="CAB",VLOOKUP(VALUE(RIGHT(G104,3)),'ADM-COMP'!B:J,9,FALSE),IF(LEFT(G104,3)="SEG",VLOOKUP(VALUE(RIGHT(G104,3)),#REF!,9,FALSE),IF(LEFT(G104,3)="CLI",VLOOKUP(VALUE(RIGHT(G104,3)),#REF!,9,FALSE),IF(LEFT(G104,4)="IMPL",VLOOKUP(VALUE(RIGHT(G104,3)),#REF!,9,FALSE),IF(LEFT(G104,4)="SPDA",VLOOKUP(VALUE(RIGHT(G104,3)),'SPDA-COMP'!B:J,9,FALSE),IF(LEFT(G104,4)="SDAI",VLOOKUP(VALUE(RIGHT(G104,3)),#REF!,9,FALSE),IF(LEFT(G104,5)="IMPER",VLOOKUP(VALUE(RIGHT(G104,3)),#REF!,9,FALSE),IF(LEFT(G104,5)="LABOR",VLOOKUP(VALUE(RIGHT(G104,6)),#REF!,4,FALSE))))))))))))))))</f>
        <v>#REF!</v>
      </c>
      <c r="F104" s="31" t="e">
        <f t="shared" si="1"/>
        <v>#REF!</v>
      </c>
      <c r="G104" s="152" t="s">
        <v>817</v>
      </c>
      <c r="H104" s="51"/>
    </row>
    <row r="105" spans="1:8" s="11" customFormat="1">
      <c r="A105" s="100" t="s">
        <v>791</v>
      </c>
      <c r="B105" s="29" t="s">
        <v>843</v>
      </c>
      <c r="C105" s="30" t="e">
        <f>IF(LEFT(G105,3)="ARQ",VLOOKUP(VALUE(RIGHT(G105,3)),#REF!,5,FALSE),IF(LEFT(G105,3)="GAS",VLOOKUP(VALUE(RIGHT(G105,3)),#REF!,5,FALSE),IF(LEFT(G105,3)="SCE",VLOOKUP(VALUE(RIGHT(G105,3)),#REF!,5,FALSE),IF(LEFT(G105,3)="EST",VLOOKUP(VALUE(RIGHT(G105,3)),#REF!,5,FALSE),IF(LEFT(G105,3)="HID",VLOOKUP(VALUE(RIGHT(G105,3)),#REF!,5,FALSE),IF(LEFT(G105,3)="INC",VLOOKUP(VALUE(RIGHT(G105,3)),#REF!,5,FALSE),IF(LEFT(G105,3)="ELE",VLOOKUP(VALUE(RIGHT(G105,3)),#REF!,5,FALSE),IF(LEFT(G105,3)="CAB",VLOOKUP(VALUE(RIGHT(G105,3)),'ADM-COMP'!B:J,5,FALSE),IF(LEFT(G105,3)="SEG",VLOOKUP(VALUE(RIGHT(G105,3)),#REF!,5,FALSE),IF(LEFT(G105,3)="CLI",VLOOKUP(VALUE(RIGHT(G105,3)),#REF!,5,FALSE),IF(LEFT(G105,4)="IMPL",VLOOKUP(VALUE(RIGHT(G105,3)),#REF!,5,FALSE),IF(LEFT(G105,4)="SPDA",VLOOKUP(VALUE(RIGHT(G105,3)),'SPDA-COMP'!B:J,5,FALSE),IF(LEFT(G105,4)="SDAI",VLOOKUP(VALUE(RIGHT(G105,3)),#REF!,5,FALSE),IF(LEFT(G105,5)="IMPER",VLOOKUP(VALUE(RIGHT(G105,3)),#REF!,5,FALSE),IF(LEFT(G105,5)="LABOR",VLOOKUP(VALUE(RIGHT(G105,6)),#REF!,6,FALSE))))))))))))))))</f>
        <v>#REF!</v>
      </c>
      <c r="D105" s="74" t="e">
        <f>ROUND(VLOOKUP(A105,#REF!,8,FALSE),2)</f>
        <v>#REF!</v>
      </c>
      <c r="E105" s="74" t="e">
        <f>IF(LEFT(G105,3)="ARQ",VLOOKUP(VALUE(RIGHT(G105,3)),#REF!,9,FALSE),IF(LEFT(G105,3)="GAS",VLOOKUP(VALUE(RIGHT(G105,3)),#REF!,9,FALSE),IF(LEFT(G105,3)="SCE",VLOOKUP(VALUE(RIGHT(G105,3)),#REF!,9,FALSE),IF(LEFT(G105,3)="EST",VLOOKUP(VALUE(RIGHT(G105,3)),#REF!,9,FALSE),IF(LEFT(G105,3)="HID",VLOOKUP(VALUE(RIGHT(G105,3)),#REF!,9,FALSE),IF(LEFT(G105,3)="INC",VLOOKUP(VALUE(RIGHT(G105,3)),#REF!,9,FALSE),IF(LEFT(G105,3)="ELE",VLOOKUP(VALUE(RIGHT(G105,3)),#REF!,9,FALSE),IF(LEFT(G105,3)="CAB",VLOOKUP(VALUE(RIGHT(G105,3)),'ADM-COMP'!B:J,9,FALSE),IF(LEFT(G105,3)="SEG",VLOOKUP(VALUE(RIGHT(G105,3)),#REF!,9,FALSE),IF(LEFT(G105,3)="CLI",VLOOKUP(VALUE(RIGHT(G105,3)),#REF!,9,FALSE),IF(LEFT(G105,4)="IMPL",VLOOKUP(VALUE(RIGHT(G105,3)),#REF!,9,FALSE),IF(LEFT(G105,4)="SPDA",VLOOKUP(VALUE(RIGHT(G105,3)),'SPDA-COMP'!B:J,9,FALSE),IF(LEFT(G105,4)="SDAI",VLOOKUP(VALUE(RIGHT(G105,3)),#REF!,9,FALSE),IF(LEFT(G105,5)="IMPER",VLOOKUP(VALUE(RIGHT(G105,3)),#REF!,9,FALSE),IF(LEFT(G105,5)="LABOR",VLOOKUP(VALUE(RIGHT(G105,6)),#REF!,4,FALSE))))))))))))))))</f>
        <v>#REF!</v>
      </c>
      <c r="F105" s="31" t="e">
        <f t="shared" si="1"/>
        <v>#REF!</v>
      </c>
      <c r="G105" s="152" t="s">
        <v>818</v>
      </c>
      <c r="H105" s="51"/>
    </row>
    <row r="106" spans="1:8" s="11" customFormat="1">
      <c r="A106" s="100" t="s">
        <v>792</v>
      </c>
      <c r="B106" s="29" t="s">
        <v>844</v>
      </c>
      <c r="C106" s="30" t="e">
        <f>IF(LEFT(G106,3)="ARQ",VLOOKUP(VALUE(RIGHT(G106,3)),#REF!,5,FALSE),IF(LEFT(G106,3)="GAS",VLOOKUP(VALUE(RIGHT(G106,3)),#REF!,5,FALSE),IF(LEFT(G106,3)="SCE",VLOOKUP(VALUE(RIGHT(G106,3)),#REF!,5,FALSE),IF(LEFT(G106,3)="EST",VLOOKUP(VALUE(RIGHT(G106,3)),#REF!,5,FALSE),IF(LEFT(G106,3)="HID",VLOOKUP(VALUE(RIGHT(G106,3)),#REF!,5,FALSE),IF(LEFT(G106,3)="INC",VLOOKUP(VALUE(RIGHT(G106,3)),#REF!,5,FALSE),IF(LEFT(G106,3)="ELE",VLOOKUP(VALUE(RIGHT(G106,3)),#REF!,5,FALSE),IF(LEFT(G106,3)="CAB",VLOOKUP(VALUE(RIGHT(G106,3)),'ADM-COMP'!B:J,5,FALSE),IF(LEFT(G106,3)="SEG",VLOOKUP(VALUE(RIGHT(G106,3)),#REF!,5,FALSE),IF(LEFT(G106,3)="CLI",VLOOKUP(VALUE(RIGHT(G106,3)),#REF!,5,FALSE),IF(LEFT(G106,4)="IMPL",VLOOKUP(VALUE(RIGHT(G106,3)),#REF!,5,FALSE),IF(LEFT(G106,4)="SPDA",VLOOKUP(VALUE(RIGHT(G106,3)),'SPDA-COMP'!B:J,5,FALSE),IF(LEFT(G106,4)="SDAI",VLOOKUP(VALUE(RIGHT(G106,3)),#REF!,5,FALSE),IF(LEFT(G106,5)="IMPER",VLOOKUP(VALUE(RIGHT(G106,3)),#REF!,5,FALSE),IF(LEFT(G106,5)="LABOR",VLOOKUP(VALUE(RIGHT(G106,6)),#REF!,6,FALSE))))))))))))))))</f>
        <v>#REF!</v>
      </c>
      <c r="D106" s="74" t="e">
        <f>ROUND(VLOOKUP(A106,#REF!,8,FALSE),2)</f>
        <v>#REF!</v>
      </c>
      <c r="E106" s="74" t="e">
        <f>IF(LEFT(G106,3)="ARQ",VLOOKUP(VALUE(RIGHT(G106,3)),#REF!,9,FALSE),IF(LEFT(G106,3)="GAS",VLOOKUP(VALUE(RIGHT(G106,3)),#REF!,9,FALSE),IF(LEFT(G106,3)="SCE",VLOOKUP(VALUE(RIGHT(G106,3)),#REF!,9,FALSE),IF(LEFT(G106,3)="EST",VLOOKUP(VALUE(RIGHT(G106,3)),#REF!,9,FALSE),IF(LEFT(G106,3)="HID",VLOOKUP(VALUE(RIGHT(G106,3)),#REF!,9,FALSE),IF(LEFT(G106,3)="INC",VLOOKUP(VALUE(RIGHT(G106,3)),#REF!,9,FALSE),IF(LEFT(G106,3)="ELE",VLOOKUP(VALUE(RIGHT(G106,3)),#REF!,9,FALSE),IF(LEFT(G106,3)="CAB",VLOOKUP(VALUE(RIGHT(G106,3)),'ADM-COMP'!B:J,9,FALSE),IF(LEFT(G106,3)="SEG",VLOOKUP(VALUE(RIGHT(G106,3)),#REF!,9,FALSE),IF(LEFT(G106,3)="CLI",VLOOKUP(VALUE(RIGHT(G106,3)),#REF!,9,FALSE),IF(LEFT(G106,4)="IMPL",VLOOKUP(VALUE(RIGHT(G106,3)),#REF!,9,FALSE),IF(LEFT(G106,4)="SPDA",VLOOKUP(VALUE(RIGHT(G106,3)),'SPDA-COMP'!B:J,9,FALSE),IF(LEFT(G106,4)="SDAI",VLOOKUP(VALUE(RIGHT(G106,3)),#REF!,9,FALSE),IF(LEFT(G106,5)="IMPER",VLOOKUP(VALUE(RIGHT(G106,3)),#REF!,9,FALSE),IF(LEFT(G106,5)="LABOR",VLOOKUP(VALUE(RIGHT(G106,6)),#REF!,4,FALSE))))))))))))))))</f>
        <v>#REF!</v>
      </c>
      <c r="F106" s="31" t="e">
        <f t="shared" si="1"/>
        <v>#REF!</v>
      </c>
      <c r="G106" s="152" t="s">
        <v>819</v>
      </c>
      <c r="H106" s="51"/>
    </row>
    <row r="107" spans="1:8" s="11" customFormat="1" ht="25.5">
      <c r="A107" s="37" t="s">
        <v>457</v>
      </c>
      <c r="B107" s="29" t="e">
        <f>IF(LEFT(G107,3)="ARQ",VLOOKUP(VALUE(RIGHT(G107,3)),#REF!,4,FALSE),IF(LEFT(G107,3)="SCI",VLOOKUP(VALUE(RIGHT(G107,3)),#REF!,4,FALSE),IF(LEFT(G107,3)="SCE",VLOOKUP(VALUE(RIGHT(G107,3)),#REF!,4,FALSE),IF(LEFT(G107,3)="EST",VLOOKUP(VALUE(RIGHT(G107,3)),#REF!,4,FALSE),IF(LEFT(G107,3)="HID",VLOOKUP(VALUE(RIGHT(G107,3)),#REF!,4,FALSE),IF(LEFT(G107,3)="INC",VLOOKUP(VALUE(RIGHT(G107,3)),#REF!,4,FALSE),IF(LEFT(G107,3)="ELE",VLOOKUP(VALUE(RIGHT(G107,3)),#REF!,4,FALSE),IF(LEFT(G107,3)="CAB",VLOOKUP(VALUE(RIGHT(G107,3)),'ADM-COMP'!B:J,4,FALSE),IF(LEFT(G107,3)="SEG",VLOOKUP(VALUE(RIGHT(G107,3)),#REF!,4,FALSE),IF(LEFT(G107,3)="CLI",VLOOKUP(VALUE(RIGHT(G107,3)),#REF!,4,FALSE),IF(LEFT(G107,4)="IMPL",VLOOKUP(VALUE(RIGHT(G107,3)),#REF!,4,FALSE),IF(LEFT(G107,4)="SPDA",VLOOKUP(VALUE(RIGHT(G107,3)),'SPDA-COMP'!B:J,4,FALSE),IF(LEFT(G107,4)="SDAI",VLOOKUP(VALUE(RIGHT(G107,3)),#REF!,4,FALSE),IF(LEFT(G107,5)="IMPER",VLOOKUP(VALUE(RIGHT(G107,3)),#REF!,4,FALSE),IF(LEFT(G107,5)="LABOR",VLOOKUP(VALUE(RIGHT(G107,6)),#REF!,5,FALSE))))))))))))))))</f>
        <v>#REF!</v>
      </c>
      <c r="C107" s="30" t="e">
        <f>IF(LEFT(G107,3)="ARQ",VLOOKUP(VALUE(RIGHT(G107,3)),#REF!,5,FALSE),IF(LEFT(G107,3)="INS",VLOOKUP(VALUE(RIGHT(G107,3)),#REF!,5,FALSE),IF(LEFT(G107,3)="SCE",VLOOKUP(VALUE(RIGHT(G107,3)),#REF!,5,FALSE),IF(LEFT(G107,3)="EST",VLOOKUP(VALUE(RIGHT(G107,3)),#REF!,5,FALSE),IF(LEFT(G107,3)="HID",VLOOKUP(VALUE(RIGHT(G107,3)),#REF!,5,FALSE),IF(LEFT(G107,3)="INC",VLOOKUP(VALUE(RIGHT(G107,3)),#REF!,5,FALSE),IF(LEFT(G107,3)="ELE",VLOOKUP(VALUE(RIGHT(G107,3)),#REF!,5,FALSE),IF(LEFT(G107,3)="CAB",VLOOKUP(VALUE(RIGHT(G107,3)),'ADM-COMP'!B:J,5,FALSE),IF(LEFT(G107,3)="SEG",VLOOKUP(VALUE(RIGHT(G107,3)),#REF!,5,FALSE),IF(LEFT(G107,3)="CLI",VLOOKUP(VALUE(RIGHT(G107,3)),#REF!,5,FALSE),IF(LEFT(G107,4)="IMPL",VLOOKUP(VALUE(RIGHT(G107,3)),#REF!,5,FALSE),IF(LEFT(G107,4)="SPDA",VLOOKUP(VALUE(RIGHT(G107,3)),'SPDA-COMP'!B:J,5,FALSE),IF(LEFT(G107,4)="SDAI",VLOOKUP(VALUE(RIGHT(G107,3)),#REF!,5,FALSE),IF(LEFT(G107,5)="IMPER",VLOOKUP(VALUE(RIGHT(G107,3)),#REF!,5,FALSE),IF(LEFT(G107,5)="LABOR",VLOOKUP(VALUE(RIGHT(G107,6)),#REF!,6,FALSE))))))))))))))))</f>
        <v>#REF!</v>
      </c>
      <c r="D107" s="74" t="e">
        <f>ROUND(VLOOKUP(A107,#REF!,8,FALSE),2)</f>
        <v>#REF!</v>
      </c>
      <c r="E107" s="74" t="e">
        <f>IF(LEFT(G107,3)="ARQ",VLOOKUP(VALUE(RIGHT(G107,3)),#REF!,9,FALSE),IF(LEFT(G107,3)="INS",VLOOKUP(VALUE(RIGHT(G107,3)),#REF!,9,FALSE),IF(LEFT(G107,3)="SCE",VLOOKUP(VALUE(RIGHT(G107,3)),#REF!,9,FALSE),IF(LEFT(G107,3)="EST",VLOOKUP(VALUE(RIGHT(G107,3)),#REF!,9,FALSE),IF(LEFT(G107,3)="HID",VLOOKUP(VALUE(RIGHT(G107,3)),#REF!,9,FALSE),IF(LEFT(G107,3)="INC",VLOOKUP(VALUE(RIGHT(G107,3)),#REF!,9,FALSE),IF(LEFT(G107,3)="ELE",VLOOKUP(VALUE(RIGHT(G107,3)),#REF!,9,FALSE),IF(LEFT(G107,3)="CAB",VLOOKUP(VALUE(RIGHT(G107,3)),'ADM-COMP'!B:J,9,FALSE),IF(LEFT(G107,3)="SEG",VLOOKUP(VALUE(RIGHT(G107,3)),#REF!,9,FALSE),IF(LEFT(G107,3)="CLI",VLOOKUP(VALUE(RIGHT(G107,3)),#REF!,9,FALSE),IF(LEFT(G107,4)="IMPL",VLOOKUP(VALUE(RIGHT(G107,3)),#REF!,9,FALSE),IF(LEFT(G107,4)="SPDA",VLOOKUP(VALUE(RIGHT(G107,3)),'SPDA-COMP'!B:J,9,FALSE),IF(LEFT(G107,4)="SDAI",VLOOKUP(VALUE(RIGHT(G107,3)),#REF!,9,FALSE),IF(LEFT(G107,5)="IMPER",VLOOKUP(VALUE(RIGHT(G107,3)),#REF!,9,FALSE),IF(LEFT(G107,5)="LABOR",VLOOKUP(VALUE(RIGHT(G107,6)),#REF!,4,FALSE))))))))))))))))</f>
        <v>#REF!</v>
      </c>
      <c r="F107" s="31" t="e">
        <f t="shared" si="1"/>
        <v>#REF!</v>
      </c>
      <c r="G107" s="152" t="s">
        <v>472</v>
      </c>
      <c r="H107" s="51"/>
    </row>
    <row r="108" spans="1:8" s="11" customFormat="1">
      <c r="A108" s="85" t="s">
        <v>861</v>
      </c>
      <c r="B108" s="29" t="e">
        <f>IF(LEFT(G108,3)="ARQ",VLOOKUP(VALUE(RIGHT(G108,3)),#REF!,4,FALSE),IF(LEFT(G108,3)="SCI",VLOOKUP(VALUE(RIGHT(G108,3)),#REF!,4,FALSE),IF(LEFT(G108,3)="SCE",VLOOKUP(VALUE(RIGHT(G108,3)),#REF!,4,FALSE),IF(LEFT(G108,3)="EST",VLOOKUP(VALUE(RIGHT(G108,3)),#REF!,4,FALSE),IF(LEFT(G108,3)="HID",VLOOKUP(VALUE(RIGHT(G108,3)),#REF!,4,FALSE),IF(LEFT(G108,3)="INC",VLOOKUP(VALUE(RIGHT(G108,3)),#REF!,4,FALSE),IF(LEFT(G108,3)="ELE",VLOOKUP(VALUE(RIGHT(G108,3)),#REF!,4,FALSE),IF(LEFT(G108,3)="CAB",VLOOKUP(VALUE(RIGHT(G108,3)),'ADM-COMP'!B:J,4,FALSE),IF(LEFT(G108,3)="SEG",VLOOKUP(VALUE(RIGHT(G108,3)),#REF!,4,FALSE),IF(LEFT(G108,3)="CLI",VLOOKUP(VALUE(RIGHT(G108,3)),#REF!,4,FALSE),IF(LEFT(G108,4)="IMPL",VLOOKUP(VALUE(RIGHT(G108,3)),#REF!,4,FALSE),IF(LEFT(G108,4)="SPDA",VLOOKUP(VALUE(RIGHT(G108,3)),'SPDA-COMP'!B:J,4,FALSE),IF(LEFT(G108,4)="SDAI",VLOOKUP(VALUE(RIGHT(G108,3)),#REF!,4,FALSE),IF(LEFT(G108,5)="IMPER",VLOOKUP(VALUE(RIGHT(G108,3)),#REF!,4,FALSE),IF(LEFT(G108,5)="LABOR",VLOOKUP(VALUE(RIGHT(G108,6)),#REF!,5,FALSE))))))))))))))))</f>
        <v>#REF!</v>
      </c>
      <c r="C108" s="30" t="e">
        <f>IF(LEFT(G108,3)="ARQ",VLOOKUP(VALUE(RIGHT(G108,3)),#REF!,5,FALSE),IF(LEFT(G108,3)="SCI",VLOOKUP(VALUE(RIGHT(G108,3)),#REF!,5,FALSE),IF(LEFT(G108,3)="SCE",VLOOKUP(VALUE(RIGHT(G108,3)),#REF!,5,FALSE),IF(LEFT(G108,3)="EST",VLOOKUP(VALUE(RIGHT(G108,3)),#REF!,5,FALSE),IF(LEFT(G108,3)="HID",VLOOKUP(VALUE(RIGHT(G108,3)),#REF!,5,FALSE),IF(LEFT(G108,3)="INC",VLOOKUP(VALUE(RIGHT(G108,3)),#REF!,5,FALSE),IF(LEFT(G108,3)="ELE",VLOOKUP(VALUE(RIGHT(G108,3)),#REF!,5,FALSE),IF(LEFT(G108,3)="CAB",VLOOKUP(VALUE(RIGHT(G108,3)),'ADM-COMP'!B:J,5,FALSE),IF(LEFT(G108,3)="SEG",VLOOKUP(VALUE(RIGHT(G108,3)),#REF!,5,FALSE),IF(LEFT(G108,3)="CLI",VLOOKUP(VALUE(RIGHT(G108,3)),#REF!,5,FALSE),IF(LEFT(G108,4)="IMPL",VLOOKUP(VALUE(RIGHT(G108,3)),#REF!,5,FALSE),IF(LEFT(G108,4)="SPDA",VLOOKUP(VALUE(RIGHT(G108,3)),'SPDA-COMP'!B:J,5,FALSE),IF(LEFT(G108,4)="SDAI",VLOOKUP(VALUE(RIGHT(G108,3)),#REF!,5,FALSE),IF(LEFT(G108,5)="IMPER",VLOOKUP(VALUE(RIGHT(G108,3)),#REF!,5,FALSE),IF(LEFT(G108,5)="LABOR",VLOOKUP(VALUE(RIGHT(G108,6)),#REF!,6,FALSE))))))))))))))))</f>
        <v>#REF!</v>
      </c>
      <c r="D108" s="74" t="e">
        <f>ROUND(VLOOKUP(A108,#REF!,8,FALSE),2)</f>
        <v>#REF!</v>
      </c>
      <c r="E108" s="74" t="e">
        <f>IF(LEFT(G108,3)="ARQ",VLOOKUP(VALUE(RIGHT(G108,3)),#REF!,9,FALSE),IF(LEFT(G108,3)="SCI",VLOOKUP(VALUE(RIGHT(G108,3)),#REF!,9,FALSE),IF(LEFT(G108,3)="SCE",VLOOKUP(VALUE(RIGHT(G108,3)),#REF!,9,FALSE),IF(LEFT(G108,3)="EST",VLOOKUP(VALUE(RIGHT(G108,3)),#REF!,9,FALSE),IF(LEFT(G108,3)="HID",VLOOKUP(VALUE(RIGHT(G108,3)),#REF!,9,FALSE),IF(LEFT(G108,3)="INC",VLOOKUP(VALUE(RIGHT(G108,3)),#REF!,9,FALSE),IF(LEFT(G108,3)="ELE",VLOOKUP(VALUE(RIGHT(G108,3)),#REF!,9,FALSE),IF(LEFT(G108,3)="CAB",VLOOKUP(VALUE(RIGHT(G108,3)),'ADM-COMP'!B:J,9,FALSE),IF(LEFT(G108,3)="SEG",VLOOKUP(VALUE(RIGHT(G108,3)),#REF!,9,FALSE),IF(LEFT(G108,3)="CLI",VLOOKUP(VALUE(RIGHT(G108,3)),#REF!,9,FALSE),IF(LEFT(G108,4)="IMPL",VLOOKUP(VALUE(RIGHT(G108,3)),#REF!,9,FALSE),IF(LEFT(G108,4)="SPDA",VLOOKUP(VALUE(RIGHT(G108,3)),'SPDA-COMP'!B:J,9,FALSE),IF(LEFT(G108,4)="SDAI",VLOOKUP(VALUE(RIGHT(G108,3)),#REF!,9,FALSE),IF(LEFT(G108,5)="IMPER",VLOOKUP(VALUE(RIGHT(G108,3)),#REF!,9,FALSE),IF(LEFT(G108,5)="LABOR",VLOOKUP(VALUE(RIGHT(G108,6)),#REF!,4,FALSE))))))))))))))))</f>
        <v>#REF!</v>
      </c>
      <c r="F108" s="31" t="e">
        <f t="shared" si="1"/>
        <v>#REF!</v>
      </c>
      <c r="G108" s="84" t="s">
        <v>941</v>
      </c>
      <c r="H108" s="51"/>
    </row>
    <row r="109" spans="1:8" s="11" customFormat="1">
      <c r="A109" s="100" t="s">
        <v>798</v>
      </c>
      <c r="B109" s="29" t="s">
        <v>850</v>
      </c>
      <c r="C109" s="30" t="e">
        <f>IF(LEFT(G109,3)="ARQ",VLOOKUP(VALUE(RIGHT(G109,3)),#REF!,5,FALSE),IF(LEFT(G109,3)="GAS",VLOOKUP(VALUE(RIGHT(G109,3)),#REF!,5,FALSE),IF(LEFT(G109,3)="SCE",VLOOKUP(VALUE(RIGHT(G109,3)),#REF!,5,FALSE),IF(LEFT(G109,3)="EST",VLOOKUP(VALUE(RIGHT(G109,3)),#REF!,5,FALSE),IF(LEFT(G109,3)="HID",VLOOKUP(VALUE(RIGHT(G109,3)),#REF!,5,FALSE),IF(LEFT(G109,3)="INC",VLOOKUP(VALUE(RIGHT(G109,3)),#REF!,5,FALSE),IF(LEFT(G109,3)="ELE",VLOOKUP(VALUE(RIGHT(G109,3)),#REF!,5,FALSE),IF(LEFT(G109,3)="CAB",VLOOKUP(VALUE(RIGHT(G109,3)),'ADM-COMP'!B:J,5,FALSE),IF(LEFT(G109,3)="SEG",VLOOKUP(VALUE(RIGHT(G109,3)),#REF!,5,FALSE),IF(LEFT(G109,3)="CLI",VLOOKUP(VALUE(RIGHT(G109,3)),#REF!,5,FALSE),IF(LEFT(G109,4)="IMPL",VLOOKUP(VALUE(RIGHT(G109,3)),#REF!,5,FALSE),IF(LEFT(G109,4)="SPDA",VLOOKUP(VALUE(RIGHT(G109,3)),'SPDA-COMP'!B:J,5,FALSE),IF(LEFT(G109,4)="SDAI",VLOOKUP(VALUE(RIGHT(G109,3)),#REF!,5,FALSE),IF(LEFT(G109,5)="IMPER",VLOOKUP(VALUE(RIGHT(G109,3)),#REF!,5,FALSE),IF(LEFT(G109,5)="LABOR",VLOOKUP(VALUE(RIGHT(G109,6)),#REF!,6,FALSE))))))))))))))))</f>
        <v>#REF!</v>
      </c>
      <c r="D109" s="74" t="e">
        <f>ROUND(VLOOKUP(A109,#REF!,8,FALSE),2)</f>
        <v>#REF!</v>
      </c>
      <c r="E109" s="74" t="e">
        <f>IF(LEFT(G109,3)="ARQ",VLOOKUP(VALUE(RIGHT(G109,3)),#REF!,9,FALSE),IF(LEFT(G109,3)="GAS",VLOOKUP(VALUE(RIGHT(G109,3)),#REF!,9,FALSE),IF(LEFT(G109,3)="SCE",VLOOKUP(VALUE(RIGHT(G109,3)),#REF!,9,FALSE),IF(LEFT(G109,3)="EST",VLOOKUP(VALUE(RIGHT(G109,3)),#REF!,9,FALSE),IF(LEFT(G109,3)="HID",VLOOKUP(VALUE(RIGHT(G109,3)),#REF!,9,FALSE),IF(LEFT(G109,3)="INC",VLOOKUP(VALUE(RIGHT(G109,3)),#REF!,9,FALSE),IF(LEFT(G109,3)="ELE",VLOOKUP(VALUE(RIGHT(G109,3)),#REF!,9,FALSE),IF(LEFT(G109,3)="CAB",VLOOKUP(VALUE(RIGHT(G109,3)),'ADM-COMP'!B:J,9,FALSE),IF(LEFT(G109,3)="SEG",VLOOKUP(VALUE(RIGHT(G109,3)),#REF!,9,FALSE),IF(LEFT(G109,3)="CLI",VLOOKUP(VALUE(RIGHT(G109,3)),#REF!,9,FALSE),IF(LEFT(G109,4)="IMPL",VLOOKUP(VALUE(RIGHT(G109,3)),#REF!,9,FALSE),IF(LEFT(G109,4)="SPDA",VLOOKUP(VALUE(RIGHT(G109,3)),'SPDA-COMP'!B:J,9,FALSE),IF(LEFT(G109,4)="SDAI",VLOOKUP(VALUE(RIGHT(G109,3)),#REF!,9,FALSE),IF(LEFT(G109,5)="IMPER",VLOOKUP(VALUE(RIGHT(G109,3)),#REF!,9,FALSE),IF(LEFT(G109,5)="LABOR",VLOOKUP(VALUE(RIGHT(G109,6)),#REF!,4,FALSE))))))))))))))))</f>
        <v>#REF!</v>
      </c>
      <c r="F109" s="31" t="e">
        <f t="shared" si="1"/>
        <v>#REF!</v>
      </c>
      <c r="G109" s="152" t="s">
        <v>825</v>
      </c>
      <c r="H109" s="51"/>
    </row>
    <row r="110" spans="1:8" s="11" customFormat="1">
      <c r="A110" s="100" t="s">
        <v>799</v>
      </c>
      <c r="B110" s="29" t="s">
        <v>851</v>
      </c>
      <c r="C110" s="30" t="e">
        <f>IF(LEFT(G110,3)="ARQ",VLOOKUP(VALUE(RIGHT(G110,3)),#REF!,5,FALSE),IF(LEFT(G110,3)="GAS",VLOOKUP(VALUE(RIGHT(G110,3)),#REF!,5,FALSE),IF(LEFT(G110,3)="SCE",VLOOKUP(VALUE(RIGHT(G110,3)),#REF!,5,FALSE),IF(LEFT(G110,3)="EST",VLOOKUP(VALUE(RIGHT(G110,3)),#REF!,5,FALSE),IF(LEFT(G110,3)="HID",VLOOKUP(VALUE(RIGHT(G110,3)),#REF!,5,FALSE),IF(LEFT(G110,3)="INC",VLOOKUP(VALUE(RIGHT(G110,3)),#REF!,5,FALSE),IF(LEFT(G110,3)="ELE",VLOOKUP(VALUE(RIGHT(G110,3)),#REF!,5,FALSE),IF(LEFT(G110,3)="CAB",VLOOKUP(VALUE(RIGHT(G110,3)),'ADM-COMP'!B:J,5,FALSE),IF(LEFT(G110,3)="SEG",VLOOKUP(VALUE(RIGHT(G110,3)),#REF!,5,FALSE),IF(LEFT(G110,3)="CLI",VLOOKUP(VALUE(RIGHT(G110,3)),#REF!,5,FALSE),IF(LEFT(G110,4)="IMPL",VLOOKUP(VALUE(RIGHT(G110,3)),#REF!,5,FALSE),IF(LEFT(G110,4)="SPDA",VLOOKUP(VALUE(RIGHT(G110,3)),'SPDA-COMP'!B:J,5,FALSE),IF(LEFT(G110,4)="SDAI",VLOOKUP(VALUE(RIGHT(G110,3)),#REF!,5,FALSE),IF(LEFT(G110,5)="IMPER",VLOOKUP(VALUE(RIGHT(G110,3)),#REF!,5,FALSE),IF(LEFT(G110,5)="LABOR",VLOOKUP(VALUE(RIGHT(G110,6)),#REF!,6,FALSE))))))))))))))))</f>
        <v>#REF!</v>
      </c>
      <c r="D110" s="74" t="e">
        <f>ROUND(VLOOKUP(A110,#REF!,8,FALSE),2)</f>
        <v>#REF!</v>
      </c>
      <c r="E110" s="74" t="e">
        <f>IF(LEFT(G110,3)="ARQ",VLOOKUP(VALUE(RIGHT(G110,3)),#REF!,9,FALSE),IF(LEFT(G110,3)="GAS",VLOOKUP(VALUE(RIGHT(G110,3)),#REF!,9,FALSE),IF(LEFT(G110,3)="SCE",VLOOKUP(VALUE(RIGHT(G110,3)),#REF!,9,FALSE),IF(LEFT(G110,3)="EST",VLOOKUP(VALUE(RIGHT(G110,3)),#REF!,9,FALSE),IF(LEFT(G110,3)="HID",VLOOKUP(VALUE(RIGHT(G110,3)),#REF!,9,FALSE),IF(LEFT(G110,3)="INC",VLOOKUP(VALUE(RIGHT(G110,3)),#REF!,9,FALSE),IF(LEFT(G110,3)="ELE",VLOOKUP(VALUE(RIGHT(G110,3)),#REF!,9,FALSE),IF(LEFT(G110,3)="CAB",VLOOKUP(VALUE(RIGHT(G110,3)),'ADM-COMP'!B:J,9,FALSE),IF(LEFT(G110,3)="SEG",VLOOKUP(VALUE(RIGHT(G110,3)),#REF!,9,FALSE),IF(LEFT(G110,3)="CLI",VLOOKUP(VALUE(RIGHT(G110,3)),#REF!,9,FALSE),IF(LEFT(G110,4)="IMPL",VLOOKUP(VALUE(RIGHT(G110,3)),#REF!,9,FALSE),IF(LEFT(G110,4)="SPDA",VLOOKUP(VALUE(RIGHT(G110,3)),'SPDA-COMP'!B:J,9,FALSE),IF(LEFT(G110,4)="SDAI",VLOOKUP(VALUE(RIGHT(G110,3)),#REF!,9,FALSE),IF(LEFT(G110,5)="IMPER",VLOOKUP(VALUE(RIGHT(G110,3)),#REF!,9,FALSE),IF(LEFT(G110,5)="LABOR",VLOOKUP(VALUE(RIGHT(G110,6)),#REF!,4,FALSE))))))))))))))))</f>
        <v>#REF!</v>
      </c>
      <c r="F110" s="31" t="e">
        <f t="shared" si="1"/>
        <v>#REF!</v>
      </c>
      <c r="G110" s="152" t="s">
        <v>826</v>
      </c>
      <c r="H110" s="51"/>
    </row>
    <row r="111" spans="1:8" s="11" customFormat="1">
      <c r="A111" s="100" t="s">
        <v>202</v>
      </c>
      <c r="B111" s="29" t="e">
        <f>IF(LEFT(G111,3)="ARQ",VLOOKUP(VALUE(RIGHT(G111,3)),#REF!,4,FALSE),IF(LEFT(G111,3)="SCI",VLOOKUP(VALUE(RIGHT(G111,3)),#REF!,4,FALSE),IF(LEFT(G111,3)="SCE",VLOOKUP(VALUE(RIGHT(G111,3)),#REF!,4,FALSE),IF(LEFT(G111,3)="EST",VLOOKUP(VALUE(RIGHT(G111,3)),#REF!,4,FALSE),IF(LEFT(G111,3)="HID",VLOOKUP(VALUE(RIGHT(G111,3)),#REF!,4,FALSE),IF(LEFT(G111,3)="INC",VLOOKUP(VALUE(RIGHT(G111,3)),#REF!,4,FALSE),IF(LEFT(G111,3)="ELE",VLOOKUP(VALUE(RIGHT(G111,3)),#REF!,4,FALSE),IF(LEFT(G111,3)="CAB",VLOOKUP(VALUE(RIGHT(G111,3)),'ADM-COMP'!B:J,4,FALSE),IF(LEFT(G111,3)="SEG",VLOOKUP(VALUE(RIGHT(G111,3)),#REF!,4,FALSE),IF(LEFT(G111,3)="CLI",VLOOKUP(VALUE(RIGHT(G111,3)),#REF!,4,FALSE),IF(LEFT(G111,4)="IMPL",VLOOKUP(VALUE(RIGHT(G111,3)),#REF!,4,FALSE),IF(LEFT(G111,4)="SPDA",VLOOKUP(VALUE(RIGHT(G111,3)),'SPDA-COMP'!B:J,4,FALSE),IF(LEFT(G111,4)="SDAI",VLOOKUP(VALUE(RIGHT(G111,3)),#REF!,4,FALSE),IF(LEFT(G111,5)="IMPER",VLOOKUP(VALUE(RIGHT(G111,3)),#REF!,4,FALSE),IF(LEFT(G111,5)="LABOR",VLOOKUP(VALUE(RIGHT(G111,6)),#REF!,5,FALSE))))))))))))))))</f>
        <v>#REF!</v>
      </c>
      <c r="C111" s="30" t="e">
        <f>IF(LEFT(G111,3)="ARQ",VLOOKUP(VALUE(RIGHT(G111,3)),#REF!,5,FALSE),IF(LEFT(G111,3)="SCI",VLOOKUP(VALUE(RIGHT(G111,3)),#REF!,5,FALSE),IF(LEFT(G111,3)="SCE",VLOOKUP(VALUE(RIGHT(G111,3)),#REF!,5,FALSE),IF(LEFT(G111,3)="EST",VLOOKUP(VALUE(RIGHT(G111,3)),#REF!,5,FALSE),IF(LEFT(G111,3)="HID",VLOOKUP(VALUE(RIGHT(G111,3)),#REF!,5,FALSE),IF(LEFT(G111,3)="INC",VLOOKUP(VALUE(RIGHT(G111,3)),#REF!,5,FALSE),IF(LEFT(G111,3)="ELE",VLOOKUP(VALUE(RIGHT(G111,3)),#REF!,5,FALSE),IF(LEFT(G111,3)="CAB",VLOOKUP(VALUE(RIGHT(G111,3)),'ADM-COMP'!B:J,5,FALSE),IF(LEFT(G111,3)="SEG",VLOOKUP(VALUE(RIGHT(G111,3)),#REF!,5,FALSE),IF(LEFT(G111,3)="CLI",VLOOKUP(VALUE(RIGHT(G111,3)),#REF!,5,FALSE),IF(LEFT(G111,4)="IMPL",VLOOKUP(VALUE(RIGHT(G111,3)),#REF!,5,FALSE),IF(LEFT(G111,4)="SPDA",VLOOKUP(VALUE(RIGHT(G111,3)),'SPDA-COMP'!B:J,5,FALSE),IF(LEFT(G111,4)="SDAI",VLOOKUP(VALUE(RIGHT(G111,3)),#REF!,5,FALSE),IF(LEFT(G111,5)="IMPER",VLOOKUP(VALUE(RIGHT(G111,3)),#REF!,5,FALSE),IF(LEFT(G111,5)="LABOR",VLOOKUP(VALUE(RIGHT(G111,6)),#REF!,6,FALSE))))))))))))))))</f>
        <v>#REF!</v>
      </c>
      <c r="D111" s="74" t="e">
        <f>ROUND(VLOOKUP(A111,#REF!,8,FALSE),2)</f>
        <v>#REF!</v>
      </c>
      <c r="E111" s="130" t="e">
        <f>IF(LEFT(G111,3)="ARQ",VLOOKUP(VALUE(RIGHT(G111,3)),#REF!,9,FALSE),IF(LEFT(G111,3)="SCI",VLOOKUP(VALUE(RIGHT(G111,3)),#REF!,9,FALSE),IF(LEFT(G111,3)="SCE",VLOOKUP(VALUE(RIGHT(G111,3)),#REF!,9,FALSE),IF(LEFT(G111,3)="EST",VLOOKUP(VALUE(RIGHT(G111,3)),#REF!,9,FALSE),IF(LEFT(G111,3)="HID",VLOOKUP(VALUE(RIGHT(G111,3)),#REF!,9,FALSE),IF(LEFT(G111,3)="INC",VLOOKUP(VALUE(RIGHT(G111,3)),#REF!,9,FALSE),IF(LEFT(G111,3)="ELE",VLOOKUP(VALUE(RIGHT(G111,3)),#REF!,9,FALSE),IF(LEFT(G111,3)="CAB",VLOOKUP(VALUE(RIGHT(G111,3)),'ADM-COMP'!B:J,9,FALSE),IF(LEFT(G111,3)="SEG",VLOOKUP(VALUE(RIGHT(G111,3)),#REF!,9,FALSE),IF(LEFT(G111,3)="CLI",VLOOKUP(VALUE(RIGHT(G111,3)),#REF!,9,FALSE),IF(LEFT(G111,4)="IMPL",VLOOKUP(VALUE(RIGHT(G111,3)),#REF!,9,FALSE),IF(LEFT(G111,4)="SPDA",VLOOKUP(VALUE(RIGHT(G111,3)),'SPDA-COMP'!B:J,9,FALSE),IF(LEFT(G111,4)="SDAI",VLOOKUP(VALUE(RIGHT(G111,3)),#REF!,9,FALSE),IF(LEFT(G111,5)="IMPER",VLOOKUP(VALUE(RIGHT(G111,3)),#REF!,9,FALSE),IF(LEFT(G111,5)="LABOR",VLOOKUP(VALUE(RIGHT(G111,6)),#REF!,4,FALSE))))))))))))))))</f>
        <v>#REF!</v>
      </c>
      <c r="F111" s="31" t="e">
        <f t="shared" si="1"/>
        <v>#REF!</v>
      </c>
      <c r="G111" s="152" t="s">
        <v>1368</v>
      </c>
      <c r="H111" s="51"/>
    </row>
    <row r="112" spans="1:8" s="11" customFormat="1" ht="25.5">
      <c r="A112" s="37" t="s">
        <v>1291</v>
      </c>
      <c r="B112" s="29" t="e">
        <f>IF(LEFT(G112,3)="ARQ",VLOOKUP(VALUE(RIGHT(G112,3)),#REF!,4,FALSE),IF(LEFT(G112,3)="SCI",VLOOKUP(VALUE(RIGHT(G112,3)),#REF!,4,FALSE),IF(LEFT(G112,3)="SCE",VLOOKUP(VALUE(RIGHT(G112,3)),#REF!,4,FALSE),IF(LEFT(G112,3)="EST",VLOOKUP(VALUE(RIGHT(G112,3)),#REF!,4,FALSE),IF(LEFT(G112,3)="HID",VLOOKUP(VALUE(RIGHT(G112,3)),#REF!,4,FALSE),IF(LEFT(G112,3)="INC",VLOOKUP(VALUE(RIGHT(G112,3)),#REF!,4,FALSE),IF(LEFT(G112,3)="ELE",VLOOKUP(VALUE(RIGHT(G112,3)),#REF!,4,FALSE),IF(LEFT(G112,3)="CAB",VLOOKUP(VALUE(RIGHT(G112,3)),'ADM-COMP'!B:J,4,FALSE),IF(LEFT(G112,3)="SEG",VLOOKUP(VALUE(RIGHT(G112,3)),#REF!,4,FALSE),IF(LEFT(G112,3)="CLI",VLOOKUP(VALUE(RIGHT(G112,3)),#REF!,4,FALSE),IF(LEFT(G112,4)="IMPL",VLOOKUP(VALUE(RIGHT(G112,3)),#REF!,4,FALSE),IF(LEFT(G112,4)="SPDA",VLOOKUP(VALUE(RIGHT(G112,3)),'SPDA-COMP'!B:J,4,FALSE),IF(LEFT(G112,4)="SDAI",VLOOKUP(VALUE(RIGHT(G112,3)),#REF!,4,FALSE),IF(LEFT(G112,5)="IMPER",VLOOKUP(VALUE(RIGHT(G112,3)),#REF!,4,FALSE),IF(LEFT(G112,5)="LABOR",VLOOKUP(VALUE(RIGHT(G112,6)),#REF!,5,FALSE))))))))))))))))</f>
        <v>#REF!</v>
      </c>
      <c r="C112" s="30" t="e">
        <f>IF(LEFT(G112,3)="ARQ",VLOOKUP(VALUE(RIGHT(G112,3)),#REF!,5,FALSE),IF(LEFT(G112,3)="INS",VLOOKUP(VALUE(RIGHT(G112,3)),#REF!,5,FALSE),IF(LEFT(G112,3)="SCE",VLOOKUP(VALUE(RIGHT(G112,3)),#REF!,5,FALSE),IF(LEFT(G112,3)="EST",VLOOKUP(VALUE(RIGHT(G112,3)),#REF!,5,FALSE),IF(LEFT(G112,3)="HID",VLOOKUP(VALUE(RIGHT(G112,3)),#REF!,5,FALSE),IF(LEFT(G112,3)="INC",VLOOKUP(VALUE(RIGHT(G112,3)),#REF!,5,FALSE),IF(LEFT(G112,3)="ELE",VLOOKUP(VALUE(RIGHT(G112,3)),#REF!,5,FALSE),IF(LEFT(G112,3)="CAB",VLOOKUP(VALUE(RIGHT(G112,3)),'ADM-COMP'!B:J,5,FALSE),IF(LEFT(G112,3)="SEG",VLOOKUP(VALUE(RIGHT(G112,3)),#REF!,5,FALSE),IF(LEFT(G112,3)="CLI",VLOOKUP(VALUE(RIGHT(G112,3)),#REF!,5,FALSE),IF(LEFT(G112,4)="IMPL",VLOOKUP(VALUE(RIGHT(G112,3)),#REF!,5,FALSE),IF(LEFT(G112,4)="SPDA",VLOOKUP(VALUE(RIGHT(G112,3)),'SPDA-COMP'!B:J,5,FALSE),IF(LEFT(G112,4)="SDAI",VLOOKUP(VALUE(RIGHT(G112,3)),#REF!,5,FALSE),IF(LEFT(G112,5)="IMPER",VLOOKUP(VALUE(RIGHT(G112,3)),#REF!,5,FALSE),IF(LEFT(G112,5)="LABOR",VLOOKUP(VALUE(RIGHT(G112,6)),#REF!,6,FALSE))))))))))))))))</f>
        <v>#REF!</v>
      </c>
      <c r="D112" s="74" t="e">
        <f>ROUND(VLOOKUP(A112,#REF!,8,FALSE),2)</f>
        <v>#REF!</v>
      </c>
      <c r="E112" s="74" t="e">
        <f>IF(LEFT(G112,3)="ARQ",VLOOKUP(VALUE(RIGHT(G112,3)),#REF!,9,FALSE),IF(LEFT(G112,3)="INS",VLOOKUP(VALUE(RIGHT(G112,3)),#REF!,9,FALSE),IF(LEFT(G112,3)="SCE",VLOOKUP(VALUE(RIGHT(G112,3)),#REF!,9,FALSE),IF(LEFT(G112,3)="EST",VLOOKUP(VALUE(RIGHT(G112,3)),#REF!,9,FALSE),IF(LEFT(G112,3)="HID",VLOOKUP(VALUE(RIGHT(G112,3)),#REF!,9,FALSE),IF(LEFT(G112,3)="INC",VLOOKUP(VALUE(RIGHT(G112,3)),#REF!,9,FALSE),IF(LEFT(G112,3)="ELE",VLOOKUP(VALUE(RIGHT(G112,3)),#REF!,9,FALSE),IF(LEFT(G112,3)="CAB",VLOOKUP(VALUE(RIGHT(G112,3)),'ADM-COMP'!B:J,9,FALSE),IF(LEFT(G112,3)="SEG",VLOOKUP(VALUE(RIGHT(G112,3)),#REF!,9,FALSE),IF(LEFT(G112,3)="CLI",VLOOKUP(VALUE(RIGHT(G112,3)),#REF!,9,FALSE),IF(LEFT(G112,4)="IMPL",VLOOKUP(VALUE(RIGHT(G112,3)),#REF!,9,FALSE),IF(LEFT(G112,4)="SPDA",VLOOKUP(VALUE(RIGHT(G112,3)),'SPDA-COMP'!B:J,9,FALSE),IF(LEFT(G112,4)="SDAI",VLOOKUP(VALUE(RIGHT(G112,3)),#REF!,9,FALSE),IF(LEFT(G112,5)="IMPER",VLOOKUP(VALUE(RIGHT(G112,3)),#REF!,9,FALSE),IF(LEFT(G112,5)="LABOR",VLOOKUP(VALUE(RIGHT(G112,6)),#REF!,4,FALSE))))))))))))))))</f>
        <v>#REF!</v>
      </c>
      <c r="F112" s="31" t="e">
        <f t="shared" si="1"/>
        <v>#REF!</v>
      </c>
      <c r="G112" s="152" t="s">
        <v>1296</v>
      </c>
      <c r="H112" s="51"/>
    </row>
    <row r="113" spans="1:10" s="11" customFormat="1" ht="38.25">
      <c r="A113" s="37" t="s">
        <v>1300</v>
      </c>
      <c r="B113" s="29" t="e">
        <f>IF(LEFT(G113,3)="ARQ",VLOOKUP(VALUE(RIGHT(G113,3)),#REF!,4,FALSE),IF(LEFT(G113,3)="SCI",VLOOKUP(VALUE(RIGHT(G113,3)),#REF!,4,FALSE),IF(LEFT(G113,3)="SCE",VLOOKUP(VALUE(RIGHT(G113,3)),#REF!,4,FALSE),IF(LEFT(G113,3)="EST",VLOOKUP(VALUE(RIGHT(G113,3)),#REF!,4,FALSE),IF(LEFT(G113,3)="HID",VLOOKUP(VALUE(RIGHT(G113,3)),#REF!,4,FALSE),IF(LEFT(G113,3)="INC",VLOOKUP(VALUE(RIGHT(G113,3)),#REF!,4,FALSE),IF(LEFT(G113,3)="ELE",VLOOKUP(VALUE(RIGHT(G113,3)),#REF!,4,FALSE),IF(LEFT(G113,3)="CAB",VLOOKUP(VALUE(RIGHT(G113,3)),'ADM-COMP'!B:J,4,FALSE),IF(LEFT(G113,3)="SEG",VLOOKUP(VALUE(RIGHT(G113,3)),#REF!,4,FALSE),IF(LEFT(G113,3)="CLI",VLOOKUP(VALUE(RIGHT(G113,3)),#REF!,4,FALSE),IF(LEFT(G113,4)="IMPL",VLOOKUP(VALUE(RIGHT(G113,3)),#REF!,4,FALSE),IF(LEFT(G113,4)="SPDA",VLOOKUP(VALUE(RIGHT(G113,3)),'SPDA-COMP'!B:J,4,FALSE),IF(LEFT(G113,4)="SDAI",VLOOKUP(VALUE(RIGHT(G113,3)),#REF!,4,FALSE),IF(LEFT(G113,5)="IMPER",VLOOKUP(VALUE(RIGHT(G113,3)),#REF!,4,FALSE),IF(LEFT(G113,5)="LABOR",VLOOKUP(VALUE(RIGHT(G113,6)),#REF!,5,FALSE))))))))))))))))</f>
        <v>#REF!</v>
      </c>
      <c r="C113" s="30" t="e">
        <f>IF(LEFT(G113,3)="ARQ",VLOOKUP(VALUE(RIGHT(G113,3)),#REF!,5,FALSE),IF(LEFT(G113,3)="INS",VLOOKUP(VALUE(RIGHT(G113,3)),#REF!,5,FALSE),IF(LEFT(G113,3)="SCE",VLOOKUP(VALUE(RIGHT(G113,3)),#REF!,5,FALSE),IF(LEFT(G113,3)="EST",VLOOKUP(VALUE(RIGHT(G113,3)),#REF!,5,FALSE),IF(LEFT(G113,3)="HID",VLOOKUP(VALUE(RIGHT(G113,3)),#REF!,5,FALSE),IF(LEFT(G113,3)="INC",VLOOKUP(VALUE(RIGHT(G113,3)),#REF!,5,FALSE),IF(LEFT(G113,3)="ELE",VLOOKUP(VALUE(RIGHT(G113,3)),#REF!,5,FALSE),IF(LEFT(G113,3)="CAB",VLOOKUP(VALUE(RIGHT(G113,3)),'ADM-COMP'!B:J,5,FALSE),IF(LEFT(G113,3)="SEG",VLOOKUP(VALUE(RIGHT(G113,3)),#REF!,5,FALSE),IF(LEFT(G113,3)="CLI",VLOOKUP(VALUE(RIGHT(G113,3)),#REF!,5,FALSE),IF(LEFT(G113,4)="IMPL",VLOOKUP(VALUE(RIGHT(G113,3)),#REF!,5,FALSE),IF(LEFT(G113,4)="SPDA",VLOOKUP(VALUE(RIGHT(G113,3)),'SPDA-COMP'!B:J,5,FALSE),IF(LEFT(G113,4)="SDAI",VLOOKUP(VALUE(RIGHT(G113,3)),#REF!,5,FALSE),IF(LEFT(G113,5)="IMPER",VLOOKUP(VALUE(RIGHT(G113,3)),#REF!,5,FALSE),IF(LEFT(G113,5)="LABOR",VLOOKUP(VALUE(RIGHT(G113,6)),#REF!,6,FALSE))))))))))))))))</f>
        <v>#REF!</v>
      </c>
      <c r="D113" s="74" t="e">
        <f>ROUND(VLOOKUP(A113,#REF!,8,FALSE),2)</f>
        <v>#REF!</v>
      </c>
      <c r="E113" s="74" t="e">
        <f>IF(LEFT(G113,3)="ARQ",VLOOKUP(VALUE(RIGHT(G113,3)),#REF!,9,FALSE),IF(LEFT(G113,3)="INS",VLOOKUP(VALUE(RIGHT(G113,3)),#REF!,9,FALSE),IF(LEFT(G113,3)="SCE",VLOOKUP(VALUE(RIGHT(G113,3)),#REF!,9,FALSE),IF(LEFT(G113,3)="EST",VLOOKUP(VALUE(RIGHT(G113,3)),#REF!,9,FALSE),IF(LEFT(G113,3)="HID",VLOOKUP(VALUE(RIGHT(G113,3)),#REF!,9,FALSE),IF(LEFT(G113,3)="INC",VLOOKUP(VALUE(RIGHT(G113,3)),#REF!,9,FALSE),IF(LEFT(G113,3)="ELE",VLOOKUP(VALUE(RIGHT(G113,3)),#REF!,9,FALSE),IF(LEFT(G113,3)="CAB",VLOOKUP(VALUE(RIGHT(G113,3)),'ADM-COMP'!B:J,9,FALSE),IF(LEFT(G113,3)="SEG",VLOOKUP(VALUE(RIGHT(G113,3)),#REF!,9,FALSE),IF(LEFT(G113,3)="CLI",VLOOKUP(VALUE(RIGHT(G113,3)),#REF!,9,FALSE),IF(LEFT(G113,4)="IMPL",VLOOKUP(VALUE(RIGHT(G113,3)),#REF!,9,FALSE),IF(LEFT(G113,4)="SPDA",VLOOKUP(VALUE(RIGHT(G113,3)),'SPDA-COMP'!B:J,9,FALSE),IF(LEFT(G113,4)="SDAI",VLOOKUP(VALUE(RIGHT(G113,3)),#REF!,9,FALSE),IF(LEFT(G113,5)="IMPER",VLOOKUP(VALUE(RIGHT(G113,3)),#REF!,9,FALSE),IF(LEFT(G113,5)="LABOR",VLOOKUP(VALUE(RIGHT(G113,6)),#REF!,4,FALSE))))))))))))))))</f>
        <v>#REF!</v>
      </c>
      <c r="F113" s="31" t="e">
        <f t="shared" si="1"/>
        <v>#REF!</v>
      </c>
      <c r="G113" s="152" t="s">
        <v>270</v>
      </c>
      <c r="H113" s="51"/>
    </row>
    <row r="114" spans="1:10" s="11" customFormat="1">
      <c r="A114" s="85" t="s">
        <v>891</v>
      </c>
      <c r="B114" s="29" t="e">
        <f>IF(LEFT(G114,3)="ARQ",VLOOKUP(VALUE(RIGHT(G114,3)),#REF!,4,FALSE),IF(LEFT(G114,3)="SCI",VLOOKUP(VALUE(RIGHT(G114,3)),#REF!,4,FALSE),IF(LEFT(G114,3)="SCE",VLOOKUP(VALUE(RIGHT(G114,3)),#REF!,4,FALSE),IF(LEFT(G114,3)="EST",VLOOKUP(VALUE(RIGHT(G114,3)),#REF!,4,FALSE),IF(LEFT(G114,3)="HID",VLOOKUP(VALUE(RIGHT(G114,3)),#REF!,4,FALSE),IF(LEFT(G114,3)="INC",VLOOKUP(VALUE(RIGHT(G114,3)),#REF!,4,FALSE),IF(LEFT(G114,3)="ELE",VLOOKUP(VALUE(RIGHT(G114,3)),#REF!,4,FALSE),IF(LEFT(G114,3)="CAB",VLOOKUP(VALUE(RIGHT(G114,3)),'ADM-COMP'!B:J,4,FALSE),IF(LEFT(G114,3)="SEG",VLOOKUP(VALUE(RIGHT(G114,3)),#REF!,4,FALSE),IF(LEFT(G114,3)="CLI",VLOOKUP(VALUE(RIGHT(G114,3)),#REF!,4,FALSE),IF(LEFT(G114,4)="IMPL",VLOOKUP(VALUE(RIGHT(G114,3)),#REF!,4,FALSE),IF(LEFT(G114,4)="SPDA",VLOOKUP(VALUE(RIGHT(G114,3)),'SPDA-COMP'!B:J,4,FALSE),IF(LEFT(G114,4)="SDAI",VLOOKUP(VALUE(RIGHT(G114,3)),#REF!,4,FALSE),IF(LEFT(G114,5)="IMPER",VLOOKUP(VALUE(RIGHT(G114,3)),#REF!,4,FALSE),IF(LEFT(G114,5)="LABOR",VLOOKUP(VALUE(RIGHT(G114,6)),#REF!,5,FALSE))))))))))))))))</f>
        <v>#REF!</v>
      </c>
      <c r="C114" s="30" t="e">
        <f>IF(LEFT(G114,3)="ARQ",VLOOKUP(VALUE(RIGHT(G114,3)),#REF!,5,FALSE),IF(LEFT(G114,3)="SCI",VLOOKUP(VALUE(RIGHT(G114,3)),#REF!,5,FALSE),IF(LEFT(G114,3)="SCE",VLOOKUP(VALUE(RIGHT(G114,3)),#REF!,5,FALSE),IF(LEFT(G114,3)="EST",VLOOKUP(VALUE(RIGHT(G114,3)),#REF!,5,FALSE),IF(LEFT(G114,3)="HID",VLOOKUP(VALUE(RIGHT(G114,3)),#REF!,5,FALSE),IF(LEFT(G114,3)="INC",VLOOKUP(VALUE(RIGHT(G114,3)),#REF!,5,FALSE),IF(LEFT(G114,3)="ELE",VLOOKUP(VALUE(RIGHT(G114,3)),#REF!,5,FALSE),IF(LEFT(G114,3)="CAB",VLOOKUP(VALUE(RIGHT(G114,3)),'ADM-COMP'!B:J,5,FALSE),IF(LEFT(G114,3)="SEG",VLOOKUP(VALUE(RIGHT(G114,3)),#REF!,5,FALSE),IF(LEFT(G114,3)="CLI",VLOOKUP(VALUE(RIGHT(G114,3)),#REF!,5,FALSE),IF(LEFT(G114,4)="IMPL",VLOOKUP(VALUE(RIGHT(G114,3)),#REF!,5,FALSE),IF(LEFT(G114,4)="SPDA",VLOOKUP(VALUE(RIGHT(G114,3)),'SPDA-COMP'!B:J,5,FALSE),IF(LEFT(G114,4)="SDAI",VLOOKUP(VALUE(RIGHT(G114,3)),#REF!,5,FALSE),IF(LEFT(G114,5)="IMPER",VLOOKUP(VALUE(RIGHT(G114,3)),#REF!,5,FALSE),IF(LEFT(G114,5)="LABOR",VLOOKUP(VALUE(RIGHT(G114,6)),#REF!,6,FALSE))))))))))))))))</f>
        <v>#REF!</v>
      </c>
      <c r="D114" s="74" t="e">
        <f>ROUND(VLOOKUP(A114,#REF!,8,FALSE),2)</f>
        <v>#REF!</v>
      </c>
      <c r="E114" s="74" t="e">
        <f>IF(LEFT(G114,3)="ARQ",VLOOKUP(VALUE(RIGHT(G114,3)),#REF!,9,FALSE),IF(LEFT(G114,3)="SCI",VLOOKUP(VALUE(RIGHT(G114,3)),#REF!,9,FALSE),IF(LEFT(G114,3)="SCE",VLOOKUP(VALUE(RIGHT(G114,3)),#REF!,9,FALSE),IF(LEFT(G114,3)="EST",VLOOKUP(VALUE(RIGHT(G114,3)),#REF!,9,FALSE),IF(LEFT(G114,3)="HID",VLOOKUP(VALUE(RIGHT(G114,3)),#REF!,9,FALSE),IF(LEFT(G114,3)="INC",VLOOKUP(VALUE(RIGHT(G114,3)),#REF!,9,FALSE),IF(LEFT(G114,3)="ELE",VLOOKUP(VALUE(RIGHT(G114,3)),#REF!,9,FALSE),IF(LEFT(G114,3)="CAB",VLOOKUP(VALUE(RIGHT(G114,3)),'ADM-COMP'!B:J,9,FALSE),IF(LEFT(G114,3)="SEG",VLOOKUP(VALUE(RIGHT(G114,3)),#REF!,9,FALSE),IF(LEFT(G114,3)="CLI",VLOOKUP(VALUE(RIGHT(G114,3)),#REF!,9,FALSE),IF(LEFT(G114,4)="IMPL",VLOOKUP(VALUE(RIGHT(G114,3)),#REF!,9,FALSE),IF(LEFT(G114,4)="SPDA",VLOOKUP(VALUE(RIGHT(G114,3)),'SPDA-COMP'!B:J,9,FALSE),IF(LEFT(G114,4)="SDAI",VLOOKUP(VALUE(RIGHT(G114,3)),#REF!,9,FALSE),IF(LEFT(G114,5)="IMPER",VLOOKUP(VALUE(RIGHT(G114,3)),#REF!,9,FALSE),IF(LEFT(G114,5)="LABOR",VLOOKUP(VALUE(RIGHT(G114,6)),#REF!,4,FALSE))))))))))))))))</f>
        <v>#REF!</v>
      </c>
      <c r="F114" s="31" t="e">
        <f t="shared" si="1"/>
        <v>#REF!</v>
      </c>
      <c r="G114" s="84" t="s">
        <v>959</v>
      </c>
      <c r="H114" s="51"/>
    </row>
    <row r="115" spans="1:10" s="11" customFormat="1">
      <c r="A115" s="140" t="s">
        <v>1062</v>
      </c>
      <c r="B115" s="86" t="e">
        <f>IF(LEFT(G115,3)="ARQ",VLOOKUP(VALUE(RIGHT(G115,3)),#REF!,4,FALSE),IF(LEFT(G115,3)="SCI",VLOOKUP(VALUE(RIGHT(G115,3)),#REF!,4,FALSE),IF(LEFT(G115,3)="TRP",VLOOKUP(VALUE(RIGHT(G115,3)),#REF!,4,FALSE),IF(LEFT(G115,3)="EST",VLOOKUP(VALUE(RIGHT(G115,3)),#REF!,4,FALSE),IF(LEFT(G115,3)="HID",VLOOKUP(VALUE(RIGHT(G115,3)),#REF!,4,FALSE),IF(LEFT(G115,3)="INC",VLOOKUP(VALUE(RIGHT(G115,3)),#REF!,4,FALSE),IF(LEFT(G115,3)="ELE",VLOOKUP(VALUE(RIGHT(G115,3)),#REF!,4,FALSE),IF(LEFT(G115,3)="CAB",VLOOKUP(VALUE(RIGHT(G115,3)),'ADM-COMP'!B:J,4,FALSE),IF(LEFT(G115,3)="SEG",VLOOKUP(VALUE(RIGHT(G115,3)),#REF!,4,FALSE),IF(LEFT(G115,3)="CLI",VLOOKUP(VALUE(RIGHT(G115,3)),#REF!,4,FALSE),IF(LEFT(G115,4)="IMPL",VLOOKUP(VALUE(RIGHT(G115,3)),#REF!,4,FALSE),IF(LEFT(G115,4)="SPDA",VLOOKUP(VALUE(RIGHT(G115,3)),'SPDA-COMP'!B:J,4,FALSE),IF(LEFT(G115,4)="SDAI",VLOOKUP(VALUE(RIGHT(G115,3)),#REF!,4,FALSE),IF(LEFT(G115,5)="IMPER",VLOOKUP(VALUE(RIGHT(G115,3)),#REF!,4,FALSE),IF(LEFT(G115,5)="LABOR",VLOOKUP(VALUE(RIGHT(G115,6)),#REF!,5,FALSE))))))))))))))))</f>
        <v>#REF!</v>
      </c>
      <c r="C115" s="128" t="e">
        <f>IF(LEFT(G115,3)="ARQ",VLOOKUP(VALUE(RIGHT(G115,3)),#REF!,5,FALSE),IF(LEFT(G115,3)="SCI",VLOOKUP(VALUE(RIGHT(G115,3)),#REF!,5,FALSE),IF(LEFT(G115,3)="TRP",VLOOKUP(VALUE(RIGHT(G115,3)),#REF!,5,FALSE),IF(LEFT(G115,3)="EST",VLOOKUP(VALUE(RIGHT(G115,3)),#REF!,5,FALSE),IF(LEFT(G115,3)="HID",VLOOKUP(VALUE(RIGHT(G115,3)),#REF!,5,FALSE),IF(LEFT(G115,3)="INC",VLOOKUP(VALUE(RIGHT(G115,3)),#REF!,5,FALSE),IF(LEFT(G115,3)="ELE",VLOOKUP(VALUE(RIGHT(G115,3)),#REF!,5,FALSE),IF(LEFT(G115,3)="CAB",VLOOKUP(VALUE(RIGHT(G115,3)),'ADM-COMP'!B:J,5,FALSE),IF(LEFT(G115,3)="SEG",VLOOKUP(VALUE(RIGHT(G115,3)),#REF!,5,FALSE),IF(LEFT(G115,3)="CLI",VLOOKUP(VALUE(RIGHT(G115,3)),#REF!,5,FALSE),IF(LEFT(G115,4)="IMPL",VLOOKUP(VALUE(RIGHT(G115,3)),#REF!,5,FALSE),IF(LEFT(G115,4)="SPDA",VLOOKUP(VALUE(RIGHT(G115,3)),'SPDA-COMP'!B:J,5,FALSE),IF(LEFT(G115,4)="SDAI",VLOOKUP(VALUE(RIGHT(G115,3)),#REF!,5,FALSE),IF(LEFT(G115,5)="IMPER",VLOOKUP(VALUE(RIGHT(G115,3)),#REF!,5,FALSE),IF(LEFT(G115,5)="LABOR",VLOOKUP(VALUE(RIGHT(G115,6)),#REF!,6,FALSE))))))))))))))))</f>
        <v>#REF!</v>
      </c>
      <c r="D115" s="74" t="e">
        <f>ROUND(VLOOKUP(A115,#REF!,8,FALSE),2)</f>
        <v>#REF!</v>
      </c>
      <c r="E115" s="75" t="e">
        <f>IF(LEFT(G115,3)="ARQ",VLOOKUP(VALUE(RIGHT(G115,3)),#REF!,9,FALSE),IF(LEFT(G115,3)="SCI",VLOOKUP(VALUE(RIGHT(G115,3)),#REF!,9,FALSE),IF(LEFT(G115,3)="TRP",VLOOKUP(VALUE(RIGHT(G115,3)),#REF!,9,FALSE),IF(LEFT(G115,3)="EST",VLOOKUP(VALUE(RIGHT(G115,3)),#REF!,9,FALSE),IF(LEFT(G115,3)="HID",VLOOKUP(VALUE(RIGHT(G115,3)),#REF!,9,FALSE),IF(LEFT(G115,3)="INC",VLOOKUP(VALUE(RIGHT(G115,3)),#REF!,9,FALSE),IF(LEFT(G115,3)="ELE",VLOOKUP(VALUE(RIGHT(G115,3)),#REF!,9,FALSE),IF(LEFT(G115,3)="CAB",VLOOKUP(VALUE(RIGHT(G115,3)),'ADM-COMP'!B:J,9,FALSE),IF(LEFT(G115,3)="SEG",VLOOKUP(VALUE(RIGHT(G115,3)),#REF!,9,FALSE),IF(LEFT(G115,3)="CLI",VLOOKUP(VALUE(RIGHT(G115,3)),#REF!,9,FALSE),IF(LEFT(G115,4)="IMPL",VLOOKUP(VALUE(RIGHT(G115,3)),#REF!,9,FALSE),IF(LEFT(G115,4)="SPDA",VLOOKUP(VALUE(RIGHT(G115,3)),'SPDA-COMP'!B:J,9,FALSE),IF(LEFT(G115,4)="SDAI",VLOOKUP(VALUE(RIGHT(G115,3)),#REF!,9,FALSE),IF(LEFT(G115,5)="IMPER",VLOOKUP(VALUE(RIGHT(G115,3)),#REF!,9,FALSE),IF(LEFT(G115,5)="LABOR",VLOOKUP(VALUE(RIGHT(G115,6)),#REF!,4,FALSE))))))))))))))))</f>
        <v>#REF!</v>
      </c>
      <c r="F115" s="129" t="e">
        <f t="shared" si="1"/>
        <v>#REF!</v>
      </c>
      <c r="G115" s="152" t="s">
        <v>1091</v>
      </c>
      <c r="H115" s="51"/>
    </row>
    <row r="116" spans="1:10" s="11" customFormat="1" ht="76.5">
      <c r="A116" s="37" t="s">
        <v>1214</v>
      </c>
      <c r="B116" s="29" t="e">
        <f>IF(LEFT(G116,3)="ARQ",VLOOKUP(VALUE(RIGHT(G116,3)),#REF!,4,FALSE),IF(LEFT(G116,3)="SCI",VLOOKUP(VALUE(RIGHT(G116,3)),#REF!,4,FALSE),IF(LEFT(G116,3)="SCE",VLOOKUP(VALUE(RIGHT(G116,3)),#REF!,4,FALSE),IF(LEFT(G116,3)="EST",VLOOKUP(VALUE(RIGHT(G116,3)),#REF!,4,FALSE),IF(LEFT(G116,3)="HID",VLOOKUP(VALUE(RIGHT(G116,3)),#REF!,4,FALSE),IF(LEFT(G116,3)="INC",VLOOKUP(VALUE(RIGHT(G116,3)),#REF!,4,FALSE),IF(LEFT(G116,3)="ELE",VLOOKUP(VALUE(RIGHT(G116,3)),#REF!,4,FALSE),IF(LEFT(G116,3)="CAB",VLOOKUP(VALUE(RIGHT(G116,3)),'ADM-COMP'!B:J,4,FALSE),IF(LEFT(G116,3)="SEG",VLOOKUP(VALUE(RIGHT(G116,3)),#REF!,4,FALSE),IF(LEFT(G116,3)="CLI",VLOOKUP(VALUE(RIGHT(G116,3)),#REF!,4,FALSE),IF(LEFT(G116,4)="IMPL",VLOOKUP(VALUE(RIGHT(G116,3)),#REF!,4,FALSE),IF(LEFT(G116,4)="SPDA",VLOOKUP(VALUE(RIGHT(G116,3)),'SPDA-COMP'!B:J,4,FALSE),IF(LEFT(G116,4)="SDAI",VLOOKUP(VALUE(RIGHT(G116,3)),#REF!,4,FALSE),IF(LEFT(G116,5)="IMPER",VLOOKUP(VALUE(RIGHT(G116,3)),#REF!,4,FALSE),IF(LEFT(G116,5)="LABOR",VLOOKUP(VALUE(RIGHT(G116,6)),#REF!,5,FALSE))))))))))))))))</f>
        <v>#REF!</v>
      </c>
      <c r="C116" s="30" t="e">
        <f>IF(LEFT(G116,3)="ARQ",VLOOKUP(VALUE(RIGHT(G116,3)),#REF!,5,FALSE),IF(LEFT(G116,3)="SCI",VLOOKUP(VALUE(RIGHT(G116,3)),#REF!,5,FALSE),IF(LEFT(G116,3)="SCE",VLOOKUP(VALUE(RIGHT(G116,3)),#REF!,5,FALSE),IF(LEFT(G116,3)="EST",VLOOKUP(VALUE(RIGHT(G116,3)),#REF!,5,FALSE),IF(LEFT(G116,3)="HID",VLOOKUP(VALUE(RIGHT(G116,3)),#REF!,5,FALSE),IF(LEFT(G116,3)="INC",VLOOKUP(VALUE(RIGHT(G116,3)),#REF!,5,FALSE),IF(LEFT(G116,3)="ELE",VLOOKUP(VALUE(RIGHT(G116,3)),#REF!,5,FALSE),IF(LEFT(G116,3)="CAB",VLOOKUP(VALUE(RIGHT(G116,3)),'ADM-COMP'!B:J,5,FALSE),IF(LEFT(G116,3)="SEG",VLOOKUP(VALUE(RIGHT(G116,3)),#REF!,5,FALSE),IF(LEFT(G116,3)="CLI",VLOOKUP(VALUE(RIGHT(G116,3)),#REF!,5,FALSE),IF(LEFT(G116,4)="IMPL",VLOOKUP(VALUE(RIGHT(G116,3)),#REF!,5,FALSE),IF(LEFT(G116,4)="SPDA",VLOOKUP(VALUE(RIGHT(G116,3)),'SPDA-COMP'!B:J,5,FALSE),IF(LEFT(G116,4)="SDAI",VLOOKUP(VALUE(RIGHT(G116,3)),#REF!,5,FALSE),IF(LEFT(G116,5)="IMPER",VLOOKUP(VALUE(RIGHT(G116,3)),#REF!,5,FALSE),IF(LEFT(G116,5)="LABOR",VLOOKUP(VALUE(RIGHT(G116,6)),#REF!,6,FALSE))))))))))))))))</f>
        <v>#REF!</v>
      </c>
      <c r="D116" s="74" t="e">
        <f>ROUND(VLOOKUP(A116,#REF!,8,FALSE),2)</f>
        <v>#REF!</v>
      </c>
      <c r="E116" s="74" t="e">
        <f>IF(LEFT(G116,3)="ARQ",VLOOKUP(VALUE(RIGHT(G116,3)),#REF!,9,FALSE),IF(LEFT(G116,3)="SCI",VLOOKUP(VALUE(RIGHT(G116,3)),#REF!,9,FALSE),IF(LEFT(G116,3)="SCE",VLOOKUP(VALUE(RIGHT(G116,3)),#REF!,9,FALSE),IF(LEFT(G116,3)="EST",VLOOKUP(VALUE(RIGHT(G116,3)),#REF!,9,FALSE),IF(LEFT(G116,3)="HID",VLOOKUP(VALUE(RIGHT(G116,3)),#REF!,9,FALSE),IF(LEFT(G116,3)="INC",VLOOKUP(VALUE(RIGHT(G116,3)),#REF!,9,FALSE),IF(LEFT(G116,3)="ELE",VLOOKUP(VALUE(RIGHT(G116,3)),#REF!,9,FALSE),IF(LEFT(G116,3)="CAB",VLOOKUP(VALUE(RIGHT(G116,3)),'ADM-COMP'!B:J,9,FALSE),IF(LEFT(G116,3)="SEG",VLOOKUP(VALUE(RIGHT(G116,3)),#REF!,9,FALSE),IF(LEFT(G116,3)="CLI",VLOOKUP(VALUE(RIGHT(G116,3)),#REF!,9,FALSE),IF(LEFT(G116,4)="IMPL",VLOOKUP(VALUE(RIGHT(G116,3)),#REF!,9,FALSE),IF(LEFT(G116,4)="SPDA",VLOOKUP(VALUE(RIGHT(G116,3)),'SPDA-COMP'!B:J,9,FALSE),IF(LEFT(G116,4)="SDAI",VLOOKUP(VALUE(RIGHT(G116,3)),#REF!,9,FALSE),IF(LEFT(G116,5)="IMPER",VLOOKUP(VALUE(RIGHT(G116,3)),#REF!,9,FALSE),IF(LEFT(G116,5)="LABOR",VLOOKUP(VALUE(RIGHT(G116,6)),#REF!,4,FALSE))))))))))))))))</f>
        <v>#REF!</v>
      </c>
      <c r="F116" s="31" t="e">
        <f t="shared" si="1"/>
        <v>#REF!</v>
      </c>
      <c r="G116" s="152" t="s">
        <v>1221</v>
      </c>
      <c r="H116" s="51"/>
    </row>
    <row r="117" spans="1:10" s="11" customFormat="1" ht="25.5">
      <c r="A117" s="37" t="s">
        <v>444</v>
      </c>
      <c r="B117" s="29" t="e">
        <f>IF(LEFT(G117,3)="ARQ",VLOOKUP(VALUE(RIGHT(G117,3)),#REF!,4,FALSE),IF(LEFT(G117,3)="SCI",VLOOKUP(VALUE(RIGHT(G117,3)),#REF!,4,FALSE),IF(LEFT(G117,3)="SCE",VLOOKUP(VALUE(RIGHT(G117,3)),#REF!,4,FALSE),IF(LEFT(G117,3)="EST",VLOOKUP(VALUE(RIGHT(G117,3)),#REF!,4,FALSE),IF(LEFT(G117,3)="HID",VLOOKUP(VALUE(RIGHT(G117,3)),#REF!,4,FALSE),IF(LEFT(G117,3)="INC",VLOOKUP(VALUE(RIGHT(G117,3)),#REF!,4,FALSE),IF(LEFT(G117,3)="ELE",VLOOKUP(VALUE(RIGHT(G117,3)),#REF!,4,FALSE),IF(LEFT(G117,3)="CAB",VLOOKUP(VALUE(RIGHT(G117,3)),'ADM-COMP'!B:J,4,FALSE),IF(LEFT(G117,3)="SEG",VLOOKUP(VALUE(RIGHT(G117,3)),#REF!,4,FALSE),IF(LEFT(G117,3)="CLI",VLOOKUP(VALUE(RIGHT(G117,3)),#REF!,4,FALSE),IF(LEFT(G117,4)="IMPL",VLOOKUP(VALUE(RIGHT(G117,3)),#REF!,4,FALSE),IF(LEFT(G117,4)="SPDA",VLOOKUP(VALUE(RIGHT(G117,3)),'SPDA-COMP'!B:J,4,FALSE),IF(LEFT(G117,4)="SDAI",VLOOKUP(VALUE(RIGHT(G117,3)),#REF!,4,FALSE),IF(LEFT(G117,5)="IMPER",VLOOKUP(VALUE(RIGHT(G117,3)),#REF!,4,FALSE),IF(LEFT(G117,5)="LABOR",VLOOKUP(VALUE(RIGHT(G117,6)),#REF!,5,FALSE))))))))))))))))</f>
        <v>#REF!</v>
      </c>
      <c r="C117" s="30" t="e">
        <f>IF(LEFT(G117,3)="ARQ",VLOOKUP(VALUE(RIGHT(G117,3)),#REF!,5,FALSE),IF(LEFT(G117,3)="SCI",VLOOKUP(VALUE(RIGHT(G117,3)),#REF!,5,FALSE),IF(LEFT(G117,3)="SCE",VLOOKUP(VALUE(RIGHT(G117,3)),#REF!,5,FALSE),IF(LEFT(G117,3)="EST",VLOOKUP(VALUE(RIGHT(G117,3)),#REF!,5,FALSE),IF(LEFT(G117,3)="HID",VLOOKUP(VALUE(RIGHT(G117,3)),#REF!,5,FALSE),IF(LEFT(G117,3)="INC",VLOOKUP(VALUE(RIGHT(G117,3)),#REF!,5,FALSE),IF(LEFT(G117,3)="ELE",VLOOKUP(VALUE(RIGHT(G117,3)),#REF!,5,FALSE),IF(LEFT(G117,3)="CAB",VLOOKUP(VALUE(RIGHT(G117,3)),'ADM-COMP'!B:J,5,FALSE),IF(LEFT(G117,3)="SEG",VLOOKUP(VALUE(RIGHT(G117,3)),#REF!,5,FALSE),IF(LEFT(G117,3)="CLI",VLOOKUP(VALUE(RIGHT(G117,3)),#REF!,5,FALSE),IF(LEFT(G117,4)="IMPL",VLOOKUP(VALUE(RIGHT(G117,3)),#REF!,5,FALSE),IF(LEFT(G117,4)="SPDA",VLOOKUP(VALUE(RIGHT(G117,3)),'SPDA-COMP'!B:J,5,FALSE),IF(LEFT(G117,4)="SDAI",VLOOKUP(VALUE(RIGHT(G117,3)),#REF!,5,FALSE),IF(LEFT(G117,5)="IMPER",VLOOKUP(VALUE(RIGHT(G117,3)),#REF!,5,FALSE),IF(LEFT(G117,5)="LABOR",VLOOKUP(VALUE(RIGHT(G117,6)),#REF!,6,FALSE))))))))))))))))</f>
        <v>#REF!</v>
      </c>
      <c r="D117" s="74" t="e">
        <f>ROUND(VLOOKUP(A117,#REF!,8,FALSE),2)</f>
        <v>#REF!</v>
      </c>
      <c r="E117" s="74" t="e">
        <f>IF(LEFT(G117,3)="ARQ",VLOOKUP(VALUE(RIGHT(G117,3)),#REF!,9,FALSE),IF(LEFT(G117,3)="SCI",VLOOKUP(VALUE(RIGHT(G117,3)),#REF!,9,FALSE),IF(LEFT(G117,3)="SCE",VLOOKUP(VALUE(RIGHT(G117,3)),#REF!,9,FALSE),IF(LEFT(G117,3)="EST",VLOOKUP(VALUE(RIGHT(G117,3)),#REF!,9,FALSE),IF(LEFT(G117,3)="HID",VLOOKUP(VALUE(RIGHT(G117,3)),#REF!,9,FALSE),IF(LEFT(G117,3)="INC",VLOOKUP(VALUE(RIGHT(G117,3)),#REF!,9,FALSE),IF(LEFT(G117,3)="ELE",VLOOKUP(VALUE(RIGHT(G117,3)),#REF!,9,FALSE),IF(LEFT(G117,3)="CAB",VLOOKUP(VALUE(RIGHT(G117,3)),'ADM-COMP'!B:J,9,FALSE),IF(LEFT(G117,3)="SEG",VLOOKUP(VALUE(RIGHT(G117,3)),#REF!,9,FALSE),IF(LEFT(G117,3)="CLI",VLOOKUP(VALUE(RIGHT(G117,3)),#REF!,9,FALSE),IF(LEFT(G117,4)="IMPL",VLOOKUP(VALUE(RIGHT(G117,3)),#REF!,9,FALSE),IF(LEFT(G117,4)="SPDA",VLOOKUP(VALUE(RIGHT(G117,3)),'SPDA-COMP'!B:J,9,FALSE),IF(LEFT(G117,4)="SDAI",VLOOKUP(VALUE(RIGHT(G117,3)),#REF!,9,FALSE),IF(LEFT(G117,5)="IMPER",VLOOKUP(VALUE(RIGHT(G117,3)),#REF!,9,FALSE),IF(LEFT(G117,5)="LABOR",VLOOKUP(VALUE(RIGHT(G117,6)),#REF!,4,FALSE))))))))))))))))</f>
        <v>#REF!</v>
      </c>
      <c r="F117" s="31" t="e">
        <f t="shared" si="1"/>
        <v>#REF!</v>
      </c>
      <c r="G117" s="152" t="s">
        <v>456</v>
      </c>
      <c r="H117" s="51"/>
    </row>
    <row r="118" spans="1:10" s="11" customFormat="1">
      <c r="A118" s="100" t="s">
        <v>1147</v>
      </c>
      <c r="B118" s="29" t="e">
        <f>IF(LEFT(G118,3)="ARQ",VLOOKUP(VALUE(RIGHT(G118,3)),#REF!,4,FALSE),IF(LEFT(G118,3)="SCI",VLOOKUP(VALUE(RIGHT(G118,3)),#REF!,4,FALSE),IF(LEFT(G118,3)="SCE",VLOOKUP(VALUE(RIGHT(G118,3)),#REF!,4,FALSE),IF(LEFT(G118,3)="EST",VLOOKUP(VALUE(RIGHT(G118,3)),#REF!,4,FALSE),IF(LEFT(G118,3)="HID",VLOOKUP(VALUE(RIGHT(G118,3)),#REF!,4,FALSE),IF(LEFT(G118,3)="INC",VLOOKUP(VALUE(RIGHT(G118,3)),#REF!,4,FALSE),IF(LEFT(G118,3)="ELE",VLOOKUP(VALUE(RIGHT(G118,3)),#REF!,4,FALSE),IF(LEFT(G118,3)="CAB",VLOOKUP(VALUE(RIGHT(G118,3)),'ADM-COMP'!B:J,4,FALSE),IF(LEFT(G118,3)="SEG",VLOOKUP(VALUE(RIGHT(G118,3)),#REF!,4,FALSE),IF(LEFT(G118,3)="CLI",VLOOKUP(VALUE(RIGHT(G118,3)),#REF!,4,FALSE),IF(LEFT(G118,4)="IMPL",VLOOKUP(VALUE(RIGHT(G118,3)),#REF!,4,FALSE),IF(LEFT(G118,4)="SPDA",VLOOKUP(VALUE(RIGHT(G118,3)),'SPDA-COMP'!B:J,4,FALSE),IF(LEFT(G118,4)="SDAI",VLOOKUP(VALUE(RIGHT(G118,3)),#REF!,4,FALSE),IF(LEFT(G118,5)="IMPER",VLOOKUP(VALUE(RIGHT(G118,3)),#REF!,4,FALSE),IF(LEFT(G118,5)="LABOR",VLOOKUP(VALUE(RIGHT(G118,6)),#REF!,5,FALSE))))))))))))))))</f>
        <v>#REF!</v>
      </c>
      <c r="C118" s="30" t="e">
        <f>IF(LEFT(G118,3)="ARQ",VLOOKUP(VALUE(RIGHT(G118,3)),#REF!,5,FALSE),IF(LEFT(G118,3)="SCI",VLOOKUP(VALUE(RIGHT(G118,3)),#REF!,5,FALSE),IF(LEFT(G118,3)="SCE",VLOOKUP(VALUE(RIGHT(G118,3)),#REF!,5,FALSE),IF(LEFT(G118,3)="EST",VLOOKUP(VALUE(RIGHT(G118,3)),#REF!,5,FALSE),IF(LEFT(G118,3)="HID",VLOOKUP(VALUE(RIGHT(G118,3)),#REF!,5,FALSE),IF(LEFT(G118,3)="INC",VLOOKUP(VALUE(RIGHT(G118,3)),#REF!,5,FALSE),IF(LEFT(G118,3)="ELE",VLOOKUP(VALUE(RIGHT(G118,3)),#REF!,5,FALSE),IF(LEFT(G118,3)="CAB",VLOOKUP(VALUE(RIGHT(G118,3)),'ADM-COMP'!B:J,5,FALSE),IF(LEFT(G118,3)="SEG",VLOOKUP(VALUE(RIGHT(G118,3)),#REF!,5,FALSE),IF(LEFT(G118,3)="CLI",VLOOKUP(VALUE(RIGHT(G118,3)),#REF!,5,FALSE),IF(LEFT(G118,4)="IMPL",VLOOKUP(VALUE(RIGHT(G118,3)),#REF!,5,FALSE),IF(LEFT(G118,4)="SPDA",VLOOKUP(VALUE(RIGHT(G118,3)),'SPDA-COMP'!B:J,5,FALSE),IF(LEFT(G118,4)="SDAI",VLOOKUP(VALUE(RIGHT(G118,3)),#REF!,5,FALSE),IF(LEFT(G118,5)="IMPER",VLOOKUP(VALUE(RIGHT(G118,3)),#REF!,5,FALSE),IF(LEFT(G118,5)="LABOR",VLOOKUP(VALUE(RIGHT(G118,6)),#REF!,6,FALSE))))))))))))))))</f>
        <v>#REF!</v>
      </c>
      <c r="D118" s="74" t="e">
        <f>ROUND(VLOOKUP(A118,#REF!,8,FALSE),2)</f>
        <v>#REF!</v>
      </c>
      <c r="E118" s="74" t="e">
        <f>IF(LEFT(G118,3)="ARQ",VLOOKUP(VALUE(RIGHT(G118,3)),#REF!,9,FALSE),IF(LEFT(G118,3)="SCI",VLOOKUP(VALUE(RIGHT(G118,3)),#REF!,9,FALSE),IF(LEFT(G118,3)="SCE",VLOOKUP(VALUE(RIGHT(G118,3)),#REF!,9,FALSE),IF(LEFT(G118,3)="EST",VLOOKUP(VALUE(RIGHT(G118,3)),#REF!,9,FALSE),IF(LEFT(G118,3)="HID",VLOOKUP(VALUE(RIGHT(G118,3)),#REF!,9,FALSE),IF(LEFT(G118,3)="INC",VLOOKUP(VALUE(RIGHT(G118,3)),#REF!,9,FALSE),IF(LEFT(G118,3)="ELE",VLOOKUP(VALUE(RIGHT(G118,3)),#REF!,9,FALSE),IF(LEFT(G118,3)="CAB",VLOOKUP(VALUE(RIGHT(G118,3)),'ADM-COMP'!B:J,9,FALSE),IF(LEFT(G118,3)="SEG",VLOOKUP(VALUE(RIGHT(G118,3)),#REF!,9,FALSE),IF(LEFT(G118,3)="CLI",VLOOKUP(VALUE(RIGHT(G118,3)),#REF!,9,FALSE),IF(LEFT(G118,4)="IMPL",VLOOKUP(VALUE(RIGHT(G118,3)),#REF!,9,FALSE),IF(LEFT(G118,4)="SPDA",VLOOKUP(VALUE(RIGHT(G118,3)),'SPDA-COMP'!B:J,9,FALSE),IF(LEFT(G118,4)="SDAI",VLOOKUP(VALUE(RIGHT(G118,3)),#REF!,9,FALSE),IF(LEFT(G118,5)="IMPER",VLOOKUP(VALUE(RIGHT(G118,3)),#REF!,9,FALSE),IF(LEFT(G118,5)="LABOR",VLOOKUP(VALUE(RIGHT(G118,6)),#REF!,4,FALSE))))))))))))))))</f>
        <v>#REF!</v>
      </c>
      <c r="F118" s="31" t="e">
        <f t="shared" si="1"/>
        <v>#REF!</v>
      </c>
      <c r="G118" s="152" t="s">
        <v>1175</v>
      </c>
      <c r="H118" s="51"/>
    </row>
    <row r="119" spans="1:10" s="11" customFormat="1">
      <c r="A119" s="100" t="s">
        <v>1155</v>
      </c>
      <c r="B119" s="29" t="e">
        <f>IF(LEFT(G119,3)="ARQ",VLOOKUP(VALUE(RIGHT(G119,3)),#REF!,4,FALSE),IF(LEFT(G119,3)="SCI",VLOOKUP(VALUE(RIGHT(G119,3)),#REF!,4,FALSE),IF(LEFT(G119,3)="SCE",VLOOKUP(VALUE(RIGHT(G119,3)),#REF!,4,FALSE),IF(LEFT(G119,3)="EST",VLOOKUP(VALUE(RIGHT(G119,3)),#REF!,4,FALSE),IF(LEFT(G119,3)="HID",VLOOKUP(VALUE(RIGHT(G119,3)),#REF!,4,FALSE),IF(LEFT(G119,3)="INC",VLOOKUP(VALUE(RIGHT(G119,3)),#REF!,4,FALSE),IF(LEFT(G119,3)="ELE",VLOOKUP(VALUE(RIGHT(G119,3)),#REF!,4,FALSE),IF(LEFT(G119,3)="CAB",VLOOKUP(VALUE(RIGHT(G119,3)),'ADM-COMP'!B:J,4,FALSE),IF(LEFT(G119,3)="SEG",VLOOKUP(VALUE(RIGHT(G119,3)),#REF!,4,FALSE),IF(LEFT(G119,3)="CLI",VLOOKUP(VALUE(RIGHT(G119,3)),#REF!,4,FALSE),IF(LEFT(G119,4)="IMPL",VLOOKUP(VALUE(RIGHT(G119,3)),#REF!,4,FALSE),IF(LEFT(G119,4)="SPDA",VLOOKUP(VALUE(RIGHT(G119,3)),'SPDA-COMP'!B:J,4,FALSE),IF(LEFT(G119,4)="SDAI",VLOOKUP(VALUE(RIGHT(G119,3)),#REF!,4,FALSE),IF(LEFT(G119,5)="IMPER",VLOOKUP(VALUE(RIGHT(G119,3)),#REF!,4,FALSE),IF(LEFT(G119,5)="LABOR",VLOOKUP(VALUE(RIGHT(G119,6)),#REF!,5,FALSE))))))))))))))))</f>
        <v>#REF!</v>
      </c>
      <c r="C119" s="30" t="e">
        <f>IF(LEFT(G119,3)="ARQ",VLOOKUP(VALUE(RIGHT(G119,3)),#REF!,5,FALSE),IF(LEFT(G119,3)="SCI",VLOOKUP(VALUE(RIGHT(G119,3)),#REF!,5,FALSE),IF(LEFT(G119,3)="SCE",VLOOKUP(VALUE(RIGHT(G119,3)),#REF!,5,FALSE),IF(LEFT(G119,3)="EST",VLOOKUP(VALUE(RIGHT(G119,3)),#REF!,5,FALSE),IF(LEFT(G119,3)="HID",VLOOKUP(VALUE(RIGHT(G119,3)),#REF!,5,FALSE),IF(LEFT(G119,3)="INC",VLOOKUP(VALUE(RIGHT(G119,3)),#REF!,5,FALSE),IF(LEFT(G119,3)="ELE",VLOOKUP(VALUE(RIGHT(G119,3)),#REF!,5,FALSE),IF(LEFT(G119,3)="CAB",VLOOKUP(VALUE(RIGHT(G119,3)),'ADM-COMP'!B:J,5,FALSE),IF(LEFT(G119,3)="SEG",VLOOKUP(VALUE(RIGHT(G119,3)),#REF!,5,FALSE),IF(LEFT(G119,3)="CLI",VLOOKUP(VALUE(RIGHT(G119,3)),#REF!,5,FALSE),IF(LEFT(G119,4)="IMPL",VLOOKUP(VALUE(RIGHT(G119,3)),#REF!,5,FALSE),IF(LEFT(G119,4)="SPDA",VLOOKUP(VALUE(RIGHT(G119,3)),'SPDA-COMP'!B:J,5,FALSE),IF(LEFT(G119,4)="SDAI",VLOOKUP(VALUE(RIGHT(G119,3)),#REF!,5,FALSE),IF(LEFT(G119,5)="IMPER",VLOOKUP(VALUE(RIGHT(G119,3)),#REF!,5,FALSE),IF(LEFT(G119,5)="LABOR",VLOOKUP(VALUE(RIGHT(G119,6)),#REF!,6,FALSE))))))))))))))))</f>
        <v>#REF!</v>
      </c>
      <c r="D119" s="74" t="e">
        <f>ROUND(VLOOKUP(A119,#REF!,8,FALSE),2)</f>
        <v>#REF!</v>
      </c>
      <c r="E119" s="74" t="e">
        <f>IF(LEFT(G119,3)="ARQ",VLOOKUP(VALUE(RIGHT(G119,3)),#REF!,9,FALSE),IF(LEFT(G119,3)="SCI",VLOOKUP(VALUE(RIGHT(G119,3)),#REF!,9,FALSE),IF(LEFT(G119,3)="SCE",VLOOKUP(VALUE(RIGHT(G119,3)),#REF!,9,FALSE),IF(LEFT(G119,3)="EST",VLOOKUP(VALUE(RIGHT(G119,3)),#REF!,9,FALSE),IF(LEFT(G119,3)="HID",VLOOKUP(VALUE(RIGHT(G119,3)),#REF!,9,FALSE),IF(LEFT(G119,3)="INC",VLOOKUP(VALUE(RIGHT(G119,3)),#REF!,9,FALSE),IF(LEFT(G119,3)="ELE",VLOOKUP(VALUE(RIGHT(G119,3)),#REF!,9,FALSE),IF(LEFT(G119,3)="CAB",VLOOKUP(VALUE(RIGHT(G119,3)),'ADM-COMP'!B:J,9,FALSE),IF(LEFT(G119,3)="SEG",VLOOKUP(VALUE(RIGHT(G119,3)),#REF!,9,FALSE),IF(LEFT(G119,3)="CLI",VLOOKUP(VALUE(RIGHT(G119,3)),#REF!,9,FALSE),IF(LEFT(G119,4)="IMPL",VLOOKUP(VALUE(RIGHT(G119,3)),#REF!,9,FALSE),IF(LEFT(G119,4)="SPDA",VLOOKUP(VALUE(RIGHT(G119,3)),'SPDA-COMP'!B:J,9,FALSE),IF(LEFT(G119,4)="SDAI",VLOOKUP(VALUE(RIGHT(G119,3)),#REF!,9,FALSE),IF(LEFT(G119,5)="IMPER",VLOOKUP(VALUE(RIGHT(G119,3)),#REF!,9,FALSE),IF(LEFT(G119,5)="LABOR",VLOOKUP(VALUE(RIGHT(G119,6)),#REF!,4,FALSE))))))))))))))))</f>
        <v>#REF!</v>
      </c>
      <c r="F119" s="31" t="e">
        <f t="shared" si="1"/>
        <v>#REF!</v>
      </c>
      <c r="G119" s="152" t="s">
        <v>1183</v>
      </c>
      <c r="H119" s="51"/>
    </row>
    <row r="120" spans="1:10" s="11" customFormat="1" ht="25.5">
      <c r="A120" s="37" t="s">
        <v>446</v>
      </c>
      <c r="B120" s="29" t="e">
        <f>IF(LEFT(G120,3)="ARQ",VLOOKUP(VALUE(RIGHT(G120,3)),#REF!,4,FALSE),IF(LEFT(G120,3)="SCI",VLOOKUP(VALUE(RIGHT(G120,3)),#REF!,4,FALSE),IF(LEFT(G120,3)="SCE",VLOOKUP(VALUE(RIGHT(G120,3)),#REF!,4,FALSE),IF(LEFT(G120,3)="EST",VLOOKUP(VALUE(RIGHT(G120,3)),#REF!,4,FALSE),IF(LEFT(G120,3)="HID",VLOOKUP(VALUE(RIGHT(G120,3)),#REF!,4,FALSE),IF(LEFT(G120,3)="INC",VLOOKUP(VALUE(RIGHT(G120,3)),#REF!,4,FALSE),IF(LEFT(G120,3)="ELE",VLOOKUP(VALUE(RIGHT(G120,3)),#REF!,4,FALSE),IF(LEFT(G120,3)="CAB",VLOOKUP(VALUE(RIGHT(G120,3)),'ADM-COMP'!B:J,4,FALSE),IF(LEFT(G120,3)="SEG",VLOOKUP(VALUE(RIGHT(G120,3)),#REF!,4,FALSE),IF(LEFT(G120,3)="CLI",VLOOKUP(VALUE(RIGHT(G120,3)),#REF!,4,FALSE),IF(LEFT(G120,4)="IMPL",VLOOKUP(VALUE(RIGHT(G120,3)),#REF!,4,FALSE),IF(LEFT(G120,4)="SPDA",VLOOKUP(VALUE(RIGHT(G120,3)),'SPDA-COMP'!B:J,4,FALSE),IF(LEFT(G120,4)="SDAI",VLOOKUP(VALUE(RIGHT(G120,3)),#REF!,4,FALSE),IF(LEFT(G120,5)="IMPER",VLOOKUP(VALUE(RIGHT(G120,3)),#REF!,4,FALSE),IF(LEFT(G120,5)="LABOR",VLOOKUP(VALUE(RIGHT(G120,6)),#REF!,5,FALSE))))))))))))))))</f>
        <v>#REF!</v>
      </c>
      <c r="C120" s="30" t="e">
        <f>IF(LEFT(G120,3)="ARQ",VLOOKUP(VALUE(RIGHT(G120,3)),#REF!,5,FALSE),IF(LEFT(G120,3)="SCI",VLOOKUP(VALUE(RIGHT(G120,3)),#REF!,5,FALSE),IF(LEFT(G120,3)="SCE",VLOOKUP(VALUE(RIGHT(G120,3)),#REF!,5,FALSE),IF(LEFT(G120,3)="EST",VLOOKUP(VALUE(RIGHT(G120,3)),#REF!,5,FALSE),IF(LEFT(G120,3)="HID",VLOOKUP(VALUE(RIGHT(G120,3)),#REF!,5,FALSE),IF(LEFT(G120,3)="INC",VLOOKUP(VALUE(RIGHT(G120,3)),#REF!,5,FALSE),IF(LEFT(G120,3)="ELE",VLOOKUP(VALUE(RIGHT(G120,3)),#REF!,5,FALSE),IF(LEFT(G120,3)="CAB",VLOOKUP(VALUE(RIGHT(G120,3)),'ADM-COMP'!B:J,5,FALSE),IF(LEFT(G120,3)="SEG",VLOOKUP(VALUE(RIGHT(G120,3)),#REF!,5,FALSE),IF(LEFT(G120,3)="CLI",VLOOKUP(VALUE(RIGHT(G120,3)),#REF!,5,FALSE),IF(LEFT(G120,4)="IMPL",VLOOKUP(VALUE(RIGHT(G120,3)),#REF!,5,FALSE),IF(LEFT(G120,4)="SPDA",VLOOKUP(VALUE(RIGHT(G120,3)),'SPDA-COMP'!B:J,5,FALSE),IF(LEFT(G120,4)="SDAI",VLOOKUP(VALUE(RIGHT(G120,3)),#REF!,5,FALSE),IF(LEFT(G120,5)="IMPER",VLOOKUP(VALUE(RIGHT(G120,3)),#REF!,5,FALSE),IF(LEFT(G120,5)="LABOR",VLOOKUP(VALUE(RIGHT(G120,6)),#REF!,6,FALSE))))))))))))))))</f>
        <v>#REF!</v>
      </c>
      <c r="D120" s="74" t="e">
        <f>ROUND(VLOOKUP(A120,#REF!,8,FALSE),2)</f>
        <v>#REF!</v>
      </c>
      <c r="E120" s="74" t="e">
        <f>IF(LEFT(G120,3)="ARQ",VLOOKUP(VALUE(RIGHT(G120,3)),#REF!,9,FALSE),IF(LEFT(G120,3)="SCI",VLOOKUP(VALUE(RIGHT(G120,3)),#REF!,9,FALSE),IF(LEFT(G120,3)="SCE",VLOOKUP(VALUE(RIGHT(G120,3)),#REF!,9,FALSE),IF(LEFT(G120,3)="EST",VLOOKUP(VALUE(RIGHT(G120,3)),#REF!,9,FALSE),IF(LEFT(G120,3)="HID",VLOOKUP(VALUE(RIGHT(G120,3)),#REF!,9,FALSE),IF(LEFT(G120,3)="INC",VLOOKUP(VALUE(RIGHT(G120,3)),#REF!,9,FALSE),IF(LEFT(G120,3)="ELE",VLOOKUP(VALUE(RIGHT(G120,3)),#REF!,9,FALSE),IF(LEFT(G120,3)="CAB",VLOOKUP(VALUE(RIGHT(G120,3)),'ADM-COMP'!B:J,9,FALSE),IF(LEFT(G120,3)="SEG",VLOOKUP(VALUE(RIGHT(G120,3)),#REF!,9,FALSE),IF(LEFT(G120,3)="CLI",VLOOKUP(VALUE(RIGHT(G120,3)),#REF!,9,FALSE),IF(LEFT(G120,4)="IMPL",VLOOKUP(VALUE(RIGHT(G120,3)),#REF!,9,FALSE),IF(LEFT(G120,4)="SPDA",VLOOKUP(VALUE(RIGHT(G120,3)),'SPDA-COMP'!B:J,9,FALSE),IF(LEFT(G120,4)="SDAI",VLOOKUP(VALUE(RIGHT(G120,3)),#REF!,9,FALSE),IF(LEFT(G120,5)="IMPER",VLOOKUP(VALUE(RIGHT(G120,3)),#REF!,9,FALSE),IF(LEFT(G120,5)="LABOR",VLOOKUP(VALUE(RIGHT(G120,6)),#REF!,4,FALSE))))))))))))))))</f>
        <v>#REF!</v>
      </c>
      <c r="F120" s="31" t="e">
        <f t="shared" si="1"/>
        <v>#REF!</v>
      </c>
      <c r="G120" s="152" t="s">
        <v>1220</v>
      </c>
      <c r="H120" s="51"/>
    </row>
    <row r="121" spans="1:10" s="11" customFormat="1">
      <c r="A121" s="37" t="s">
        <v>367</v>
      </c>
      <c r="B121" s="29" t="e">
        <f>IF(LEFT(G121,3)="ARQ",VLOOKUP(VALUE(RIGHT(G121,3)),#REF!,4,FALSE),IF(LEFT(G121,3)="SCI",VLOOKUP(VALUE(RIGHT(G121,3)),#REF!,4,FALSE),IF(LEFT(G121,3)="SCE",VLOOKUP(VALUE(RIGHT(G121,3)),#REF!,4,FALSE),IF(LEFT(G121,3)="EST",VLOOKUP(VALUE(RIGHT(G121,3)),#REF!,4,FALSE),IF(LEFT(G121,3)="HID",VLOOKUP(VALUE(RIGHT(G121,3)),#REF!,4,FALSE),IF(LEFT(G121,3)="INC",VLOOKUP(VALUE(RIGHT(G121,3)),#REF!,4,FALSE),IF(LEFT(G121,3)="ELE",VLOOKUP(VALUE(RIGHT(G121,3)),#REF!,4,FALSE),IF(LEFT(G121,3)="CAB",VLOOKUP(VALUE(RIGHT(G121,3)),'ADM-COMP'!B:J,4,FALSE),IF(LEFT(G121,3)="SEG",VLOOKUP(VALUE(RIGHT(G121,3)),#REF!,4,FALSE),IF(LEFT(G121,3)="CLI",VLOOKUP(VALUE(RIGHT(G121,3)),#REF!,4,FALSE),IF(LEFT(G121,4)="IMPL",VLOOKUP(VALUE(RIGHT(G121,3)),#REF!,4,FALSE),IF(LEFT(G121,4)="SPDA",VLOOKUP(VALUE(RIGHT(G121,3)),'SPDA-COMP'!B:J,4,FALSE),IF(LEFT(G121,4)="SDAI",VLOOKUP(VALUE(RIGHT(G121,3)),#REF!,4,FALSE),IF(LEFT(G121,5)="IMPER",VLOOKUP(VALUE(RIGHT(G121,3)),#REF!,4,FALSE),IF(LEFT(G121,5)="LABOR",VLOOKUP(VALUE(RIGHT(G121,6)),#REF!,5,FALSE))))))))))))))))</f>
        <v>#REF!</v>
      </c>
      <c r="C121" s="30" t="e">
        <f>IF(LEFT(G121,3)="ARQ",VLOOKUP(VALUE(RIGHT(G121,3)),#REF!,5,FALSE),IF(LEFT(G121,3)="INS",VLOOKUP(VALUE(RIGHT(G121,3)),#REF!,5,FALSE),IF(LEFT(G121,3)="SCE",VLOOKUP(VALUE(RIGHT(G121,3)),#REF!,5,FALSE),IF(LEFT(G121,3)="EST",VLOOKUP(VALUE(RIGHT(G121,3)),#REF!,5,FALSE),IF(LEFT(G121,3)="HID",VLOOKUP(VALUE(RIGHT(G121,3)),#REF!,5,FALSE),IF(LEFT(G121,3)="INC",VLOOKUP(VALUE(RIGHT(G121,3)),#REF!,5,FALSE),IF(LEFT(G121,3)="ELE",VLOOKUP(VALUE(RIGHT(G121,3)),#REF!,5,FALSE),IF(LEFT(G121,3)="CAB",VLOOKUP(VALUE(RIGHT(G121,3)),'ADM-COMP'!B:J,5,FALSE),IF(LEFT(G121,3)="SEG",VLOOKUP(VALUE(RIGHT(G121,3)),#REF!,5,FALSE),IF(LEFT(G121,3)="CLI",VLOOKUP(VALUE(RIGHT(G121,3)),#REF!,5,FALSE),IF(LEFT(G121,4)="IMPL",VLOOKUP(VALUE(RIGHT(G121,3)),#REF!,5,FALSE),IF(LEFT(G121,4)="SPDA",VLOOKUP(VALUE(RIGHT(G121,3)),'SPDA-COMP'!B:J,5,FALSE),IF(LEFT(G121,4)="SDAI",VLOOKUP(VALUE(RIGHT(G121,3)),#REF!,5,FALSE),IF(LEFT(G121,5)="IMPER",VLOOKUP(VALUE(RIGHT(G121,3)),#REF!,5,FALSE),IF(LEFT(G121,5)="LABOR",VLOOKUP(VALUE(RIGHT(G121,6)),#REF!,6,FALSE))))))))))))))))</f>
        <v>#REF!</v>
      </c>
      <c r="D121" s="74" t="e">
        <f>ROUND(VLOOKUP(A121,#REF!,8,FALSE),2)</f>
        <v>#REF!</v>
      </c>
      <c r="E121" s="74" t="e">
        <f>IF(LEFT(G121,3)="ARQ",VLOOKUP(VALUE(RIGHT(G121,3)),#REF!,9,FALSE),IF(LEFT(G121,3)="INS",VLOOKUP(VALUE(RIGHT(G121,3)),#REF!,9,FALSE),IF(LEFT(G121,3)="SCE",VLOOKUP(VALUE(RIGHT(G121,3)),#REF!,9,FALSE),IF(LEFT(G121,3)="EST",VLOOKUP(VALUE(RIGHT(G121,3)),#REF!,9,FALSE),IF(LEFT(G121,3)="HID",VLOOKUP(VALUE(RIGHT(G121,3)),#REF!,9,FALSE),IF(LEFT(G121,3)="INC",VLOOKUP(VALUE(RIGHT(G121,3)),#REF!,9,FALSE),IF(LEFT(G121,3)="ELE",VLOOKUP(VALUE(RIGHT(G121,3)),#REF!,9,FALSE),IF(LEFT(G121,3)="CAB",VLOOKUP(VALUE(RIGHT(G121,3)),'ADM-COMP'!B:J,9,FALSE),IF(LEFT(G121,3)="SEG",VLOOKUP(VALUE(RIGHT(G121,3)),#REF!,9,FALSE),IF(LEFT(G121,3)="CLI",VLOOKUP(VALUE(RIGHT(G121,3)),#REF!,9,FALSE),IF(LEFT(G121,4)="IMPL",VLOOKUP(VALUE(RIGHT(G121,3)),#REF!,9,FALSE),IF(LEFT(G121,4)="SPDA",VLOOKUP(VALUE(RIGHT(G121,3)),'SPDA-COMP'!B:J,9,FALSE),IF(LEFT(G121,4)="SDAI",VLOOKUP(VALUE(RIGHT(G121,3)),#REF!,9,FALSE),IF(LEFT(G121,5)="IMPER",VLOOKUP(VALUE(RIGHT(G121,3)),#REF!,9,FALSE),IF(LEFT(G121,5)="LABOR",VLOOKUP(VALUE(RIGHT(G121,6)),#REF!,4,FALSE))))))))))))))))</f>
        <v>#REF!</v>
      </c>
      <c r="F121" s="31" t="e">
        <f t="shared" si="1"/>
        <v>#REF!</v>
      </c>
      <c r="G121" s="152" t="s">
        <v>357</v>
      </c>
      <c r="H121" s="51"/>
    </row>
    <row r="122" spans="1:10" s="80" customFormat="1">
      <c r="A122" s="100" t="s">
        <v>1151</v>
      </c>
      <c r="B122" s="29" t="e">
        <f>IF(LEFT(G122,3)="ARQ",VLOOKUP(VALUE(RIGHT(G122,3)),#REF!,4,FALSE),IF(LEFT(G122,3)="SCI",VLOOKUP(VALUE(RIGHT(G122,3)),#REF!,4,FALSE),IF(LEFT(G122,3)="SCE",VLOOKUP(VALUE(RIGHT(G122,3)),#REF!,4,FALSE),IF(LEFT(G122,3)="EST",VLOOKUP(VALUE(RIGHT(G122,3)),#REF!,4,FALSE),IF(LEFT(G122,3)="HID",VLOOKUP(VALUE(RIGHT(G122,3)),#REF!,4,FALSE),IF(LEFT(G122,3)="INC",VLOOKUP(VALUE(RIGHT(G122,3)),#REF!,4,FALSE),IF(LEFT(G122,3)="ELE",VLOOKUP(VALUE(RIGHT(G122,3)),#REF!,4,FALSE),IF(LEFT(G122,3)="CAB",VLOOKUP(VALUE(RIGHT(G122,3)),'ADM-COMP'!B:J,4,FALSE),IF(LEFT(G122,3)="SEG",VLOOKUP(VALUE(RIGHT(G122,3)),#REF!,4,FALSE),IF(LEFT(G122,3)="CLI",VLOOKUP(VALUE(RIGHT(G122,3)),#REF!,4,FALSE),IF(LEFT(G122,4)="IMPL",VLOOKUP(VALUE(RIGHT(G122,3)),#REF!,4,FALSE),IF(LEFT(G122,4)="SPDA",VLOOKUP(VALUE(RIGHT(G122,3)),'SPDA-COMP'!B:J,4,FALSE),IF(LEFT(G122,4)="SDAI",VLOOKUP(VALUE(RIGHT(G122,3)),#REF!,4,FALSE),IF(LEFT(G122,5)="IMPER",VLOOKUP(VALUE(RIGHT(G122,3)),#REF!,4,FALSE),IF(LEFT(G122,5)="LABOR",VLOOKUP(VALUE(RIGHT(G122,6)),#REF!,5,FALSE))))))))))))))))</f>
        <v>#REF!</v>
      </c>
      <c r="C122" s="30" t="e">
        <f>IF(LEFT(G122,3)="ARQ",VLOOKUP(VALUE(RIGHT(G122,3)),#REF!,5,FALSE),IF(LEFT(G122,3)="SCI",VLOOKUP(VALUE(RIGHT(G122,3)),#REF!,5,FALSE),IF(LEFT(G122,3)="SCE",VLOOKUP(VALUE(RIGHT(G122,3)),#REF!,5,FALSE),IF(LEFT(G122,3)="EST",VLOOKUP(VALUE(RIGHT(G122,3)),#REF!,5,FALSE),IF(LEFT(G122,3)="HID",VLOOKUP(VALUE(RIGHT(G122,3)),#REF!,5,FALSE),IF(LEFT(G122,3)="INC",VLOOKUP(VALUE(RIGHT(G122,3)),#REF!,5,FALSE),IF(LEFT(G122,3)="ELE",VLOOKUP(VALUE(RIGHT(G122,3)),#REF!,5,FALSE),IF(LEFT(G122,3)="CAB",VLOOKUP(VALUE(RIGHT(G122,3)),'ADM-COMP'!B:J,5,FALSE),IF(LEFT(G122,3)="SEG",VLOOKUP(VALUE(RIGHT(G122,3)),#REF!,5,FALSE),IF(LEFT(G122,3)="CLI",VLOOKUP(VALUE(RIGHT(G122,3)),#REF!,5,FALSE),IF(LEFT(G122,4)="IMPL",VLOOKUP(VALUE(RIGHT(G122,3)),#REF!,5,FALSE),IF(LEFT(G122,4)="SPDA",VLOOKUP(VALUE(RIGHT(G122,3)),'SPDA-COMP'!B:J,5,FALSE),IF(LEFT(G122,4)="SDAI",VLOOKUP(VALUE(RIGHT(G122,3)),#REF!,5,FALSE),IF(LEFT(G122,5)="IMPER",VLOOKUP(VALUE(RIGHT(G122,3)),#REF!,5,FALSE),IF(LEFT(G122,5)="LABOR",VLOOKUP(VALUE(RIGHT(G122,6)),#REF!,6,FALSE))))))))))))))))</f>
        <v>#REF!</v>
      </c>
      <c r="D122" s="74" t="e">
        <f>ROUND(VLOOKUP(A122,#REF!,8,FALSE),2)</f>
        <v>#REF!</v>
      </c>
      <c r="E122" s="74" t="e">
        <f>IF(LEFT(G122,3)="ARQ",VLOOKUP(VALUE(RIGHT(G122,3)),#REF!,9,FALSE),IF(LEFT(G122,3)="SCI",VLOOKUP(VALUE(RIGHT(G122,3)),#REF!,9,FALSE),IF(LEFT(G122,3)="SCE",VLOOKUP(VALUE(RIGHT(G122,3)),#REF!,9,FALSE),IF(LEFT(G122,3)="EST",VLOOKUP(VALUE(RIGHT(G122,3)),#REF!,9,FALSE),IF(LEFT(G122,3)="HID",VLOOKUP(VALUE(RIGHT(G122,3)),#REF!,9,FALSE),IF(LEFT(G122,3)="INC",VLOOKUP(VALUE(RIGHT(G122,3)),#REF!,9,FALSE),IF(LEFT(G122,3)="ELE",VLOOKUP(VALUE(RIGHT(G122,3)),#REF!,9,FALSE),IF(LEFT(G122,3)="CAB",VLOOKUP(VALUE(RIGHT(G122,3)),'ADM-COMP'!B:J,9,FALSE),IF(LEFT(G122,3)="SEG",VLOOKUP(VALUE(RIGHT(G122,3)),#REF!,9,FALSE),IF(LEFT(G122,3)="CLI",VLOOKUP(VALUE(RIGHT(G122,3)),#REF!,9,FALSE),IF(LEFT(G122,4)="IMPL",VLOOKUP(VALUE(RIGHT(G122,3)),#REF!,9,FALSE),IF(LEFT(G122,4)="SPDA",VLOOKUP(VALUE(RIGHT(G122,3)),'SPDA-COMP'!B:J,9,FALSE),IF(LEFT(G122,4)="SDAI",VLOOKUP(VALUE(RIGHT(G122,3)),#REF!,9,FALSE),IF(LEFT(G122,5)="IMPER",VLOOKUP(VALUE(RIGHT(G122,3)),#REF!,9,FALSE),IF(LEFT(G122,5)="LABOR",VLOOKUP(VALUE(RIGHT(G122,6)),#REF!,4,FALSE))))))))))))))))</f>
        <v>#REF!</v>
      </c>
      <c r="F122" s="31" t="e">
        <f t="shared" si="1"/>
        <v>#REF!</v>
      </c>
      <c r="G122" s="152" t="s">
        <v>1179</v>
      </c>
      <c r="H122" s="51"/>
    </row>
    <row r="123" spans="1:10" s="11" customFormat="1">
      <c r="A123" s="100" t="s">
        <v>1163</v>
      </c>
      <c r="B123" s="29" t="e">
        <f>IF(LEFT(G123,3)="ARQ",VLOOKUP(VALUE(RIGHT(G123,3)),#REF!,4,FALSE),IF(LEFT(G123,3)="SCI",VLOOKUP(VALUE(RIGHT(G123,3)),#REF!,4,FALSE),IF(LEFT(G123,3)="SCE",VLOOKUP(VALUE(RIGHT(G123,3)),#REF!,4,FALSE),IF(LEFT(G123,3)="EST",VLOOKUP(VALUE(RIGHT(G123,3)),#REF!,4,FALSE),IF(LEFT(G123,3)="HID",VLOOKUP(VALUE(RIGHT(G123,3)),#REF!,4,FALSE),IF(LEFT(G123,3)="INC",VLOOKUP(VALUE(RIGHT(G123,3)),#REF!,4,FALSE),IF(LEFT(G123,3)="ELE",VLOOKUP(VALUE(RIGHT(G123,3)),#REF!,4,FALSE),IF(LEFT(G123,3)="CAB",VLOOKUP(VALUE(RIGHT(G123,3)),'ADM-COMP'!B:J,4,FALSE),IF(LEFT(G123,3)="SEG",VLOOKUP(VALUE(RIGHT(G123,3)),#REF!,4,FALSE),IF(LEFT(G123,3)="CLI",VLOOKUP(VALUE(RIGHT(G123,3)),#REF!,4,FALSE),IF(LEFT(G123,4)="IMPL",VLOOKUP(VALUE(RIGHT(G123,3)),#REF!,4,FALSE),IF(LEFT(G123,4)="SPDA",VLOOKUP(VALUE(RIGHT(G123,3)),'SPDA-COMP'!B:J,4,FALSE),IF(LEFT(G123,4)="SDAI",VLOOKUP(VALUE(RIGHT(G123,3)),#REF!,4,FALSE),IF(LEFT(G123,5)="IMPER",VLOOKUP(VALUE(RIGHT(G123,3)),#REF!,4,FALSE),IF(LEFT(G123,5)="LABOR",VLOOKUP(VALUE(RIGHT(G123,6)),#REF!,5,FALSE))))))))))))))))</f>
        <v>#REF!</v>
      </c>
      <c r="C123" s="30" t="e">
        <f>IF(LEFT(G123,3)="ARQ",VLOOKUP(VALUE(RIGHT(G123,3)),#REF!,5,FALSE),IF(LEFT(G123,3)="SCI",VLOOKUP(VALUE(RIGHT(G123,3)),#REF!,5,FALSE),IF(LEFT(G123,3)="SCE",VLOOKUP(VALUE(RIGHT(G123,3)),#REF!,5,FALSE),IF(LEFT(G123,3)="EST",VLOOKUP(VALUE(RIGHT(G123,3)),#REF!,5,FALSE),IF(LEFT(G123,3)="HID",VLOOKUP(VALUE(RIGHT(G123,3)),#REF!,5,FALSE),IF(LEFT(G123,3)="INC",VLOOKUP(VALUE(RIGHT(G123,3)),#REF!,5,FALSE),IF(LEFT(G123,3)="ELE",VLOOKUP(VALUE(RIGHT(G123,3)),#REF!,5,FALSE),IF(LEFT(G123,3)="CAB",VLOOKUP(VALUE(RIGHT(G123,3)),'ADM-COMP'!B:J,5,FALSE),IF(LEFT(G123,3)="SEG",VLOOKUP(VALUE(RIGHT(G123,3)),#REF!,5,FALSE),IF(LEFT(G123,3)="CLI",VLOOKUP(VALUE(RIGHT(G123,3)),#REF!,5,FALSE),IF(LEFT(G123,4)="IMPL",VLOOKUP(VALUE(RIGHT(G123,3)),#REF!,5,FALSE),IF(LEFT(G123,4)="SPDA",VLOOKUP(VALUE(RIGHT(G123,3)),'SPDA-COMP'!B:J,5,FALSE),IF(LEFT(G123,4)="SDAI",VLOOKUP(VALUE(RIGHT(G123,3)),#REF!,5,FALSE),IF(LEFT(G123,5)="IMPER",VLOOKUP(VALUE(RIGHT(G123,3)),#REF!,5,FALSE),IF(LEFT(G123,5)="LABOR",VLOOKUP(VALUE(RIGHT(G123,6)),#REF!,6,FALSE))))))))))))))))</f>
        <v>#REF!</v>
      </c>
      <c r="D123" s="74" t="e">
        <f>ROUND(VLOOKUP(A123,#REF!,8,FALSE),2)</f>
        <v>#REF!</v>
      </c>
      <c r="E123" s="74" t="e">
        <f>IF(LEFT(G123,3)="ARQ",VLOOKUP(VALUE(RIGHT(G123,3)),#REF!,9,FALSE),IF(LEFT(G123,3)="SCI",VLOOKUP(VALUE(RIGHT(G123,3)),#REF!,9,FALSE),IF(LEFT(G123,3)="SCE",VLOOKUP(VALUE(RIGHT(G123,3)),#REF!,9,FALSE),IF(LEFT(G123,3)="EST",VLOOKUP(VALUE(RIGHT(G123,3)),#REF!,9,FALSE),IF(LEFT(G123,3)="HID",VLOOKUP(VALUE(RIGHT(G123,3)),#REF!,9,FALSE),IF(LEFT(G123,3)="INC",VLOOKUP(VALUE(RIGHT(G123,3)),#REF!,9,FALSE),IF(LEFT(G123,3)="ELE",VLOOKUP(VALUE(RIGHT(G123,3)),#REF!,9,FALSE),IF(LEFT(G123,3)="CAB",VLOOKUP(VALUE(RIGHT(G123,3)),'ADM-COMP'!B:J,9,FALSE),IF(LEFT(G123,3)="SEG",VLOOKUP(VALUE(RIGHT(G123,3)),#REF!,9,FALSE),IF(LEFT(G123,3)="CLI",VLOOKUP(VALUE(RIGHT(G123,3)),#REF!,9,FALSE),IF(LEFT(G123,4)="IMPL",VLOOKUP(VALUE(RIGHT(G123,3)),#REF!,9,FALSE),IF(LEFT(G123,4)="SPDA",VLOOKUP(VALUE(RIGHT(G123,3)),'SPDA-COMP'!B:J,9,FALSE),IF(LEFT(G123,4)="SDAI",VLOOKUP(VALUE(RIGHT(G123,3)),#REF!,9,FALSE),IF(LEFT(G123,5)="IMPER",VLOOKUP(VALUE(RIGHT(G123,3)),#REF!,9,FALSE),IF(LEFT(G123,5)="LABOR",VLOOKUP(VALUE(RIGHT(G123,6)),#REF!,4,FALSE))))))))))))))))</f>
        <v>#REF!</v>
      </c>
      <c r="F123" s="31" t="e">
        <f t="shared" si="1"/>
        <v>#REF!</v>
      </c>
      <c r="G123" s="152" t="s">
        <v>1191</v>
      </c>
      <c r="H123" s="51"/>
    </row>
    <row r="124" spans="1:10" s="11" customFormat="1">
      <c r="A124" s="100" t="s">
        <v>1157</v>
      </c>
      <c r="B124" s="29" t="e">
        <f>IF(LEFT(G124,3)="ARQ",VLOOKUP(VALUE(RIGHT(G124,3)),#REF!,4,FALSE),IF(LEFT(G124,3)="SCI",VLOOKUP(VALUE(RIGHT(G124,3)),#REF!,4,FALSE),IF(LEFT(G124,3)="SCE",VLOOKUP(VALUE(RIGHT(G124,3)),#REF!,4,FALSE),IF(LEFT(G124,3)="EST",VLOOKUP(VALUE(RIGHT(G124,3)),#REF!,4,FALSE),IF(LEFT(G124,3)="HID",VLOOKUP(VALUE(RIGHT(G124,3)),#REF!,4,FALSE),IF(LEFT(G124,3)="INC",VLOOKUP(VALUE(RIGHT(G124,3)),#REF!,4,FALSE),IF(LEFT(G124,3)="ELE",VLOOKUP(VALUE(RIGHT(G124,3)),#REF!,4,FALSE),IF(LEFT(G124,3)="CAB",VLOOKUP(VALUE(RIGHT(G124,3)),'ADM-COMP'!B:J,4,FALSE),IF(LEFT(G124,3)="SEG",VLOOKUP(VALUE(RIGHT(G124,3)),#REF!,4,FALSE),IF(LEFT(G124,3)="CLI",VLOOKUP(VALUE(RIGHT(G124,3)),#REF!,4,FALSE),IF(LEFT(G124,4)="IMPL",VLOOKUP(VALUE(RIGHT(G124,3)),#REF!,4,FALSE),IF(LEFT(G124,4)="SPDA",VLOOKUP(VALUE(RIGHT(G124,3)),'SPDA-COMP'!B:J,4,FALSE),IF(LEFT(G124,4)="SDAI",VLOOKUP(VALUE(RIGHT(G124,3)),#REF!,4,FALSE),IF(LEFT(G124,5)="IMPER",VLOOKUP(VALUE(RIGHT(G124,3)),#REF!,4,FALSE),IF(LEFT(G124,5)="LABOR",VLOOKUP(VALUE(RIGHT(G124,6)),#REF!,5,FALSE))))))))))))))))</f>
        <v>#REF!</v>
      </c>
      <c r="C124" s="30" t="e">
        <f>IF(LEFT(G124,3)="ARQ",VLOOKUP(VALUE(RIGHT(G124,3)),#REF!,5,FALSE),IF(LEFT(G124,3)="SCI",VLOOKUP(VALUE(RIGHT(G124,3)),#REF!,5,FALSE),IF(LEFT(G124,3)="SCE",VLOOKUP(VALUE(RIGHT(G124,3)),#REF!,5,FALSE),IF(LEFT(G124,3)="EST",VLOOKUP(VALUE(RIGHT(G124,3)),#REF!,5,FALSE),IF(LEFT(G124,3)="HID",VLOOKUP(VALUE(RIGHT(G124,3)),#REF!,5,FALSE),IF(LEFT(G124,3)="INC",VLOOKUP(VALUE(RIGHT(G124,3)),#REF!,5,FALSE),IF(LEFT(G124,3)="ELE",VLOOKUP(VALUE(RIGHT(G124,3)),#REF!,5,FALSE),IF(LEFT(G124,3)="CAB",VLOOKUP(VALUE(RIGHT(G124,3)),'ADM-COMP'!B:J,5,FALSE),IF(LEFT(G124,3)="SEG",VLOOKUP(VALUE(RIGHT(G124,3)),#REF!,5,FALSE),IF(LEFT(G124,3)="CLI",VLOOKUP(VALUE(RIGHT(G124,3)),#REF!,5,FALSE),IF(LEFT(G124,4)="IMPL",VLOOKUP(VALUE(RIGHT(G124,3)),#REF!,5,FALSE),IF(LEFT(G124,4)="SPDA",VLOOKUP(VALUE(RIGHT(G124,3)),'SPDA-COMP'!B:J,5,FALSE),IF(LEFT(G124,4)="SDAI",VLOOKUP(VALUE(RIGHT(G124,3)),#REF!,5,FALSE),IF(LEFT(G124,5)="IMPER",VLOOKUP(VALUE(RIGHT(G124,3)),#REF!,5,FALSE),IF(LEFT(G124,5)="LABOR",VLOOKUP(VALUE(RIGHT(G124,6)),#REF!,6,FALSE))))))))))))))))</f>
        <v>#REF!</v>
      </c>
      <c r="D124" s="74" t="e">
        <f>ROUND(VLOOKUP(A124,#REF!,8,FALSE),2)</f>
        <v>#REF!</v>
      </c>
      <c r="E124" s="74" t="e">
        <f>IF(LEFT(G124,3)="ARQ",VLOOKUP(VALUE(RIGHT(G124,3)),#REF!,9,FALSE),IF(LEFT(G124,3)="SCI",VLOOKUP(VALUE(RIGHT(G124,3)),#REF!,9,FALSE),IF(LEFT(G124,3)="SCE",VLOOKUP(VALUE(RIGHT(G124,3)),#REF!,9,FALSE),IF(LEFT(G124,3)="EST",VLOOKUP(VALUE(RIGHT(G124,3)),#REF!,9,FALSE),IF(LEFT(G124,3)="HID",VLOOKUP(VALUE(RIGHT(G124,3)),#REF!,9,FALSE),IF(LEFT(G124,3)="INC",VLOOKUP(VALUE(RIGHT(G124,3)),#REF!,9,FALSE),IF(LEFT(G124,3)="ELE",VLOOKUP(VALUE(RIGHT(G124,3)),#REF!,9,FALSE),IF(LEFT(G124,3)="CAB",VLOOKUP(VALUE(RIGHT(G124,3)),'ADM-COMP'!B:J,9,FALSE),IF(LEFT(G124,3)="SEG",VLOOKUP(VALUE(RIGHT(G124,3)),#REF!,9,FALSE),IF(LEFT(G124,3)="CLI",VLOOKUP(VALUE(RIGHT(G124,3)),#REF!,9,FALSE),IF(LEFT(G124,4)="IMPL",VLOOKUP(VALUE(RIGHT(G124,3)),#REF!,9,FALSE),IF(LEFT(G124,4)="SPDA",VLOOKUP(VALUE(RIGHT(G124,3)),'SPDA-COMP'!B:J,9,FALSE),IF(LEFT(G124,4)="SDAI",VLOOKUP(VALUE(RIGHT(G124,3)),#REF!,9,FALSE),IF(LEFT(G124,5)="IMPER",VLOOKUP(VALUE(RIGHT(G124,3)),#REF!,9,FALSE),IF(LEFT(G124,5)="LABOR",VLOOKUP(VALUE(RIGHT(G124,6)),#REF!,4,FALSE))))))))))))))))</f>
        <v>#REF!</v>
      </c>
      <c r="F124" s="31" t="e">
        <f t="shared" si="1"/>
        <v>#REF!</v>
      </c>
      <c r="G124" s="152" t="s">
        <v>1185</v>
      </c>
      <c r="H124" s="51"/>
    </row>
    <row r="125" spans="1:10" s="11" customFormat="1">
      <c r="A125" s="100" t="s">
        <v>1162</v>
      </c>
      <c r="B125" s="29" t="e">
        <f>IF(LEFT(G125,3)="ARQ",VLOOKUP(VALUE(RIGHT(G125,3)),#REF!,4,FALSE),IF(LEFT(G125,3)="SCI",VLOOKUP(VALUE(RIGHT(G125,3)),#REF!,4,FALSE),IF(LEFT(G125,3)="SCE",VLOOKUP(VALUE(RIGHT(G125,3)),#REF!,4,FALSE),IF(LEFT(G125,3)="EST",VLOOKUP(VALUE(RIGHT(G125,3)),#REF!,4,FALSE),IF(LEFT(G125,3)="HID",VLOOKUP(VALUE(RIGHT(G125,3)),#REF!,4,FALSE),IF(LEFT(G125,3)="INC",VLOOKUP(VALUE(RIGHT(G125,3)),#REF!,4,FALSE),IF(LEFT(G125,3)="ELE",VLOOKUP(VALUE(RIGHT(G125,3)),#REF!,4,FALSE),IF(LEFT(G125,3)="CAB",VLOOKUP(VALUE(RIGHT(G125,3)),'ADM-COMP'!B:J,4,FALSE),IF(LEFT(G125,3)="SEG",VLOOKUP(VALUE(RIGHT(G125,3)),#REF!,4,FALSE),IF(LEFT(G125,3)="CLI",VLOOKUP(VALUE(RIGHT(G125,3)),#REF!,4,FALSE),IF(LEFT(G125,4)="IMPL",VLOOKUP(VALUE(RIGHT(G125,3)),#REF!,4,FALSE),IF(LEFT(G125,4)="SPDA",VLOOKUP(VALUE(RIGHT(G125,3)),'SPDA-COMP'!B:J,4,FALSE),IF(LEFT(G125,4)="SDAI",VLOOKUP(VALUE(RIGHT(G125,3)),#REF!,4,FALSE),IF(LEFT(G125,5)="IMPER",VLOOKUP(VALUE(RIGHT(G125,3)),#REF!,4,FALSE),IF(LEFT(G125,5)="LABOR",VLOOKUP(VALUE(RIGHT(G125,6)),#REF!,5,FALSE))))))))))))))))</f>
        <v>#REF!</v>
      </c>
      <c r="C125" s="30" t="e">
        <f>IF(LEFT(G125,3)="ARQ",VLOOKUP(VALUE(RIGHT(G125,3)),#REF!,5,FALSE),IF(LEFT(G125,3)="SCI",VLOOKUP(VALUE(RIGHT(G125,3)),#REF!,5,FALSE),IF(LEFT(G125,3)="SCE",VLOOKUP(VALUE(RIGHT(G125,3)),#REF!,5,FALSE),IF(LEFT(G125,3)="EST",VLOOKUP(VALUE(RIGHT(G125,3)),#REF!,5,FALSE),IF(LEFT(G125,3)="HID",VLOOKUP(VALUE(RIGHT(G125,3)),#REF!,5,FALSE),IF(LEFT(G125,3)="INC",VLOOKUP(VALUE(RIGHT(G125,3)),#REF!,5,FALSE),IF(LEFT(G125,3)="ELE",VLOOKUP(VALUE(RIGHT(G125,3)),#REF!,5,FALSE),IF(LEFT(G125,3)="CAB",VLOOKUP(VALUE(RIGHT(G125,3)),'ADM-COMP'!B:J,5,FALSE),IF(LEFT(G125,3)="SEG",VLOOKUP(VALUE(RIGHT(G125,3)),#REF!,5,FALSE),IF(LEFT(G125,3)="CLI",VLOOKUP(VALUE(RIGHT(G125,3)),#REF!,5,FALSE),IF(LEFT(G125,4)="IMPL",VLOOKUP(VALUE(RIGHT(G125,3)),#REF!,5,FALSE),IF(LEFT(G125,4)="SPDA",VLOOKUP(VALUE(RIGHT(G125,3)),'SPDA-COMP'!B:J,5,FALSE),IF(LEFT(G125,4)="SDAI",VLOOKUP(VALUE(RIGHT(G125,3)),#REF!,5,FALSE),IF(LEFT(G125,5)="IMPER",VLOOKUP(VALUE(RIGHT(G125,3)),#REF!,5,FALSE),IF(LEFT(G125,5)="LABOR",VLOOKUP(VALUE(RIGHT(G125,6)),#REF!,6,FALSE))))))))))))))))</f>
        <v>#REF!</v>
      </c>
      <c r="D125" s="74" t="e">
        <f>ROUND(VLOOKUP(A125,#REF!,8,FALSE),2)</f>
        <v>#REF!</v>
      </c>
      <c r="E125" s="74" t="e">
        <f>IF(LEFT(G125,3)="ARQ",VLOOKUP(VALUE(RIGHT(G125,3)),#REF!,9,FALSE),IF(LEFT(G125,3)="SCI",VLOOKUP(VALUE(RIGHT(G125,3)),#REF!,9,FALSE),IF(LEFT(G125,3)="SCE",VLOOKUP(VALUE(RIGHT(G125,3)),#REF!,9,FALSE),IF(LEFT(G125,3)="EST",VLOOKUP(VALUE(RIGHT(G125,3)),#REF!,9,FALSE),IF(LEFT(G125,3)="HID",VLOOKUP(VALUE(RIGHT(G125,3)),#REF!,9,FALSE),IF(LEFT(G125,3)="INC",VLOOKUP(VALUE(RIGHT(G125,3)),#REF!,9,FALSE),IF(LEFT(G125,3)="ELE",VLOOKUP(VALUE(RIGHT(G125,3)),#REF!,9,FALSE),IF(LEFT(G125,3)="CAB",VLOOKUP(VALUE(RIGHT(G125,3)),'ADM-COMP'!B:J,9,FALSE),IF(LEFT(G125,3)="SEG",VLOOKUP(VALUE(RIGHT(G125,3)),#REF!,9,FALSE),IF(LEFT(G125,3)="CLI",VLOOKUP(VALUE(RIGHT(G125,3)),#REF!,9,FALSE),IF(LEFT(G125,4)="IMPL",VLOOKUP(VALUE(RIGHT(G125,3)),#REF!,9,FALSE),IF(LEFT(G125,4)="SPDA",VLOOKUP(VALUE(RIGHT(G125,3)),'SPDA-COMP'!B:J,9,FALSE),IF(LEFT(G125,4)="SDAI",VLOOKUP(VALUE(RIGHT(G125,3)),#REF!,9,FALSE),IF(LEFT(G125,5)="IMPER",VLOOKUP(VALUE(RIGHT(G125,3)),#REF!,9,FALSE),IF(LEFT(G125,5)="LABOR",VLOOKUP(VALUE(RIGHT(G125,6)),#REF!,4,FALSE))))))))))))))))</f>
        <v>#REF!</v>
      </c>
      <c r="F125" s="31" t="e">
        <f t="shared" si="1"/>
        <v>#REF!</v>
      </c>
      <c r="G125" s="152" t="s">
        <v>1190</v>
      </c>
      <c r="H125" s="51"/>
      <c r="I125" s="11" t="s">
        <v>1200</v>
      </c>
    </row>
    <row r="126" spans="1:10" s="11" customFormat="1">
      <c r="A126" s="37" t="s">
        <v>443</v>
      </c>
      <c r="B126" s="29" t="e">
        <f>IF(LEFT(G126,3)="ARQ",VLOOKUP(VALUE(RIGHT(G126,3)),#REF!,4,FALSE),IF(LEFT(G126,3)="SCI",VLOOKUP(VALUE(RIGHT(G126,3)),#REF!,4,FALSE),IF(LEFT(G126,3)="SCE",VLOOKUP(VALUE(RIGHT(G126,3)),#REF!,4,FALSE),IF(LEFT(G126,3)="EST",VLOOKUP(VALUE(RIGHT(G126,3)),#REF!,4,FALSE),IF(LEFT(G126,3)="HID",VLOOKUP(VALUE(RIGHT(G126,3)),#REF!,4,FALSE),IF(LEFT(G126,3)="INC",VLOOKUP(VALUE(RIGHT(G126,3)),#REF!,4,FALSE),IF(LEFT(G126,3)="ELE",VLOOKUP(VALUE(RIGHT(G126,3)),#REF!,4,FALSE),IF(LEFT(G126,3)="CAB",VLOOKUP(VALUE(RIGHT(G126,3)),'ADM-COMP'!B:J,4,FALSE),IF(LEFT(G126,3)="SEG",VLOOKUP(VALUE(RIGHT(G126,3)),#REF!,4,FALSE),IF(LEFT(G126,3)="CLI",VLOOKUP(VALUE(RIGHT(G126,3)),#REF!,4,FALSE),IF(LEFT(G126,4)="IMPL",VLOOKUP(VALUE(RIGHT(G126,3)),#REF!,4,FALSE),IF(LEFT(G126,4)="SPDA",VLOOKUP(VALUE(RIGHT(G126,3)),'SPDA-COMP'!B:J,4,FALSE),IF(LEFT(G126,4)="SDAI",VLOOKUP(VALUE(RIGHT(G126,3)),#REF!,4,FALSE),IF(LEFT(G126,5)="IMPER",VLOOKUP(VALUE(RIGHT(G126,3)),#REF!,4,FALSE),IF(LEFT(G126,5)="LABOR",VLOOKUP(VALUE(RIGHT(G126,6)),#REF!,5,FALSE))))))))))))))))</f>
        <v>#REF!</v>
      </c>
      <c r="C126" s="30" t="e">
        <f>IF(LEFT(G126,3)="ARQ",VLOOKUP(VALUE(RIGHT(G126,3)),#REF!,5,FALSE),IF(LEFT(G126,3)="SCI",VLOOKUP(VALUE(RIGHT(G126,3)),#REF!,5,FALSE),IF(LEFT(G126,3)="SCE",VLOOKUP(VALUE(RIGHT(G126,3)),#REF!,5,FALSE),IF(LEFT(G126,3)="EST",VLOOKUP(VALUE(RIGHT(G126,3)),#REF!,5,FALSE),IF(LEFT(G126,3)="HID",VLOOKUP(VALUE(RIGHT(G126,3)),#REF!,5,FALSE),IF(LEFT(G126,3)="INC",VLOOKUP(VALUE(RIGHT(G126,3)),#REF!,5,FALSE),IF(LEFT(G126,3)="ELE",VLOOKUP(VALUE(RIGHT(G126,3)),#REF!,5,FALSE),IF(LEFT(G126,3)="CAB",VLOOKUP(VALUE(RIGHT(G126,3)),'ADM-COMP'!B:J,5,FALSE),IF(LEFT(G126,3)="SEG",VLOOKUP(VALUE(RIGHT(G126,3)),#REF!,5,FALSE),IF(LEFT(G126,3)="CLI",VLOOKUP(VALUE(RIGHT(G126,3)),#REF!,5,FALSE),IF(LEFT(G126,4)="IMPL",VLOOKUP(VALUE(RIGHT(G126,3)),#REF!,5,FALSE),IF(LEFT(G126,4)="SPDA",VLOOKUP(VALUE(RIGHT(G126,3)),'SPDA-COMP'!B:J,5,FALSE),IF(LEFT(G126,4)="SDAI",VLOOKUP(VALUE(RIGHT(G126,3)),#REF!,5,FALSE),IF(LEFT(G126,5)="IMPER",VLOOKUP(VALUE(RIGHT(G126,3)),#REF!,5,FALSE),IF(LEFT(G126,5)="LABOR",VLOOKUP(VALUE(RIGHT(G126,6)),#REF!,6,FALSE))))))))))))))))</f>
        <v>#REF!</v>
      </c>
      <c r="D126" s="74" t="e">
        <f>ROUND(VLOOKUP(A126,#REF!,8,FALSE),2)</f>
        <v>#REF!</v>
      </c>
      <c r="E126" s="74" t="e">
        <f>IF(LEFT(G126,3)="ARQ",VLOOKUP(VALUE(RIGHT(G126,3)),#REF!,9,FALSE),IF(LEFT(G126,3)="SCI",VLOOKUP(VALUE(RIGHT(G126,3)),#REF!,9,FALSE),IF(LEFT(G126,3)="SCE",VLOOKUP(VALUE(RIGHT(G126,3)),#REF!,9,FALSE),IF(LEFT(G126,3)="EST",VLOOKUP(VALUE(RIGHT(G126,3)),#REF!,9,FALSE),IF(LEFT(G126,3)="HID",VLOOKUP(VALUE(RIGHT(G126,3)),#REF!,9,FALSE),IF(LEFT(G126,3)="INC",VLOOKUP(VALUE(RIGHT(G126,3)),#REF!,9,FALSE),IF(LEFT(G126,3)="ELE",VLOOKUP(VALUE(RIGHT(G126,3)),#REF!,9,FALSE),IF(LEFT(G126,3)="CAB",VLOOKUP(VALUE(RIGHT(G126,3)),'ADM-COMP'!B:J,9,FALSE),IF(LEFT(G126,3)="SEG",VLOOKUP(VALUE(RIGHT(G126,3)),#REF!,9,FALSE),IF(LEFT(G126,3)="CLI",VLOOKUP(VALUE(RIGHT(G126,3)),#REF!,9,FALSE),IF(LEFT(G126,4)="IMPL",VLOOKUP(VALUE(RIGHT(G126,3)),#REF!,9,FALSE),IF(LEFT(G126,4)="SPDA",VLOOKUP(VALUE(RIGHT(G126,3)),'SPDA-COMP'!B:J,9,FALSE),IF(LEFT(G126,4)="SDAI",VLOOKUP(VALUE(RIGHT(G126,3)),#REF!,9,FALSE),IF(LEFT(G126,5)="IMPER",VLOOKUP(VALUE(RIGHT(G126,3)),#REF!,9,FALSE),IF(LEFT(G126,5)="LABOR",VLOOKUP(VALUE(RIGHT(G126,6)),#REF!,4,FALSE))))))))))))))))</f>
        <v>#REF!</v>
      </c>
      <c r="F126" s="31" t="e">
        <f t="shared" si="1"/>
        <v>#REF!</v>
      </c>
      <c r="G126" s="152" t="s">
        <v>1218</v>
      </c>
      <c r="H126" s="51"/>
    </row>
    <row r="127" spans="1:10" s="11" customFormat="1">
      <c r="A127" s="37" t="s">
        <v>1371</v>
      </c>
      <c r="B127" s="29" t="e">
        <f>IF(LEFT(G127,3)="ARQ",VLOOKUP(VALUE(RIGHT(G127,3)),#REF!,4,FALSE),IF(LEFT(G127,3)="SCI",VLOOKUP(VALUE(RIGHT(G127,3)),#REF!,4,FALSE),IF(LEFT(G127,3)="SCE",VLOOKUP(VALUE(RIGHT(G127,3)),#REF!,4,FALSE),IF(LEFT(G127,3)="EST",VLOOKUP(VALUE(RIGHT(G127,3)),#REF!,4,FALSE),IF(LEFT(G127,3)="HID",VLOOKUP(VALUE(RIGHT(G127,3)),#REF!,4,FALSE),IF(LEFT(G127,3)="INC",VLOOKUP(VALUE(RIGHT(G127,3)),#REF!,4,FALSE),IF(LEFT(G127,3)="ELE",VLOOKUP(VALUE(RIGHT(G127,3)),#REF!,4,FALSE),IF(LEFT(G127,3)="CAB",VLOOKUP(VALUE(RIGHT(G127,3)),'ADM-COMP'!B:J,4,FALSE),IF(LEFT(G127,3)="SEG",VLOOKUP(VALUE(RIGHT(G127,3)),#REF!,4,FALSE),IF(LEFT(G127,3)="CLI",VLOOKUP(VALUE(RIGHT(G127,3)),#REF!,4,FALSE),IF(LEFT(G127,4)="IMPL",VLOOKUP(VALUE(RIGHT(G127,3)),#REF!,4,FALSE),IF(LEFT(G127,4)="SPDA",VLOOKUP(VALUE(RIGHT(G127,3)),'SPDA-COMP'!B:J,4,FALSE),IF(LEFT(G127,4)="SDAI",VLOOKUP(VALUE(RIGHT(G127,3)),#REF!,4,FALSE),IF(LEFT(G127,5)="IMPER",VLOOKUP(VALUE(RIGHT(G127,3)),#REF!,4,FALSE),IF(LEFT(G127,5)="LABOR",VLOOKUP(VALUE(RIGHT(G127,6)),#REF!,5,FALSE))))))))))))))))</f>
        <v>#REF!</v>
      </c>
      <c r="C127" s="30" t="e">
        <f>IF(LEFT(G127,3)="ARQ",VLOOKUP(VALUE(RIGHT(G127,3)),#REF!,5,FALSE),IF(LEFT(G127,3)="INS",VLOOKUP(VALUE(RIGHT(G127,3)),#REF!,5,FALSE),IF(LEFT(G127,3)="SCE",VLOOKUP(VALUE(RIGHT(G127,3)),#REF!,5,FALSE),IF(LEFT(G127,3)="EST",VLOOKUP(VALUE(RIGHT(G127,3)),#REF!,5,FALSE),IF(LEFT(G127,3)="HID",VLOOKUP(VALUE(RIGHT(G127,3)),#REF!,5,FALSE),IF(LEFT(G127,3)="INC",VLOOKUP(VALUE(RIGHT(G127,3)),#REF!,5,FALSE),IF(LEFT(G127,3)="ELE",VLOOKUP(VALUE(RIGHT(G127,3)),#REF!,5,FALSE),IF(LEFT(G127,3)="CAB",VLOOKUP(VALUE(RIGHT(G127,3)),'ADM-COMP'!B:J,5,FALSE),IF(LEFT(G127,3)="SEG",VLOOKUP(VALUE(RIGHT(G127,3)),#REF!,5,FALSE),IF(LEFT(G127,3)="CLI",VLOOKUP(VALUE(RIGHT(G127,3)),#REF!,5,FALSE),IF(LEFT(G127,4)="IMPL",VLOOKUP(VALUE(RIGHT(G127,3)),#REF!,5,FALSE),IF(LEFT(G127,4)="SPDA",VLOOKUP(VALUE(RIGHT(G127,3)),'SPDA-COMP'!B:J,5,FALSE),IF(LEFT(G127,4)="SDAI",VLOOKUP(VALUE(RIGHT(G127,3)),#REF!,5,FALSE),IF(LEFT(G127,5)="IMPER",VLOOKUP(VALUE(RIGHT(G127,3)),#REF!,5,FALSE),IF(LEFT(G127,5)="LABOR",VLOOKUP(VALUE(RIGHT(G127,6)),#REF!,6,FALSE))))))))))))))))</f>
        <v>#REF!</v>
      </c>
      <c r="D127" s="74" t="e">
        <f>ROUND(VLOOKUP(A127,#REF!,8,FALSE),2)</f>
        <v>#REF!</v>
      </c>
      <c r="E127" s="74" t="e">
        <f>IF(LEFT(G127,3)="ARQ",VLOOKUP(VALUE(RIGHT(G127,3)),#REF!,9,FALSE),IF(LEFT(G127,3)="INS",VLOOKUP(VALUE(RIGHT(G127,3)),#REF!,9,FALSE),IF(LEFT(G127,3)="SCE",VLOOKUP(VALUE(RIGHT(G127,3)),#REF!,9,FALSE),IF(LEFT(G127,3)="EST",VLOOKUP(VALUE(RIGHT(G127,3)),#REF!,9,FALSE),IF(LEFT(G127,3)="HID",VLOOKUP(VALUE(RIGHT(G127,3)),#REF!,9,FALSE),IF(LEFT(G127,3)="INC",VLOOKUP(VALUE(RIGHT(G127,3)),#REF!,9,FALSE),IF(LEFT(G127,3)="ELE",VLOOKUP(VALUE(RIGHT(G127,3)),#REF!,9,FALSE),IF(LEFT(G127,3)="CAB",VLOOKUP(VALUE(RIGHT(G127,3)),'ADM-COMP'!B:J,9,FALSE),IF(LEFT(G127,3)="SEG",VLOOKUP(VALUE(RIGHT(G127,3)),#REF!,9,FALSE),IF(LEFT(G127,3)="CLI",VLOOKUP(VALUE(RIGHT(G127,3)),#REF!,9,FALSE),IF(LEFT(G127,4)="IMPL",VLOOKUP(VALUE(RIGHT(G127,3)),#REF!,9,FALSE),IF(LEFT(G127,4)="SPDA",VLOOKUP(VALUE(RIGHT(G127,3)),'SPDA-COMP'!B:J,9,FALSE),IF(LEFT(G127,4)="SDAI",VLOOKUP(VALUE(RIGHT(G127,3)),#REF!,9,FALSE),IF(LEFT(G127,5)="IMPER",VLOOKUP(VALUE(RIGHT(G127,3)),#REF!,9,FALSE),IF(LEFT(G127,5)="LABOR",VLOOKUP(VALUE(RIGHT(G127,6)),#REF!,4,FALSE))))))))))))))))</f>
        <v>#REF!</v>
      </c>
      <c r="F127" s="31" t="e">
        <f t="shared" si="1"/>
        <v>#REF!</v>
      </c>
      <c r="G127" s="152" t="s">
        <v>1374</v>
      </c>
      <c r="H127" s="102"/>
      <c r="I127" s="103"/>
      <c r="J127" s="103"/>
    </row>
    <row r="128" spans="1:10" s="11" customFormat="1">
      <c r="A128" s="37" t="s">
        <v>340</v>
      </c>
      <c r="B128" s="29" t="e">
        <f>IF(LEFT(G128,3)="ARQ",VLOOKUP(VALUE(RIGHT(G128,3)),#REF!,4,FALSE),IF(LEFT(G128,3)="SCI",VLOOKUP(VALUE(RIGHT(G128,3)),#REF!,4,FALSE),IF(LEFT(G128,3)="SCE",VLOOKUP(VALUE(RIGHT(G128,3)),#REF!,4,FALSE),IF(LEFT(G128,3)="EST",VLOOKUP(VALUE(RIGHT(G128,3)),#REF!,4,FALSE),IF(LEFT(G128,3)="HID",VLOOKUP(VALUE(RIGHT(G128,3)),#REF!,4,FALSE),IF(LEFT(G128,3)="INC",VLOOKUP(VALUE(RIGHT(G128,3)),#REF!,4,FALSE),IF(LEFT(G128,3)="ELE",VLOOKUP(VALUE(RIGHT(G128,3)),#REF!,4,FALSE),IF(LEFT(G128,3)="CAB",VLOOKUP(VALUE(RIGHT(G128,3)),'ADM-COMP'!B:J,4,FALSE),IF(LEFT(G128,3)="SEG",VLOOKUP(VALUE(RIGHT(G128,3)),#REF!,4,FALSE),IF(LEFT(G128,3)="CLI",VLOOKUP(VALUE(RIGHT(G128,3)),#REF!,4,FALSE),IF(LEFT(G128,4)="IMPL",VLOOKUP(VALUE(RIGHT(G128,3)),#REF!,4,FALSE),IF(LEFT(G128,4)="SPDA",VLOOKUP(VALUE(RIGHT(G128,3)),'SPDA-COMP'!B:J,4,FALSE),IF(LEFT(G128,4)="SDAI",VLOOKUP(VALUE(RIGHT(G128,3)),#REF!,4,FALSE),IF(LEFT(G128,5)="IMPER",VLOOKUP(VALUE(RIGHT(G128,3)),#REF!,4,FALSE),IF(LEFT(G128,5)="LABOR",VLOOKUP(VALUE(RIGHT(G128,6)),#REF!,5,FALSE))))))))))))))))</f>
        <v>#REF!</v>
      </c>
      <c r="C128" s="30" t="e">
        <f>IF(LEFT(G128,3)="ARQ",VLOOKUP(VALUE(RIGHT(G128,3)),#REF!,5,FALSE),IF(LEFT(G128,3)="SCI",VLOOKUP(VALUE(RIGHT(G128,3)),#REF!,5,FALSE),IF(LEFT(G128,3)="SCE",VLOOKUP(VALUE(RIGHT(G128,3)),#REF!,5,FALSE),IF(LEFT(G128,3)="EST",VLOOKUP(VALUE(RIGHT(G128,3)),#REF!,5,FALSE),IF(LEFT(G128,3)="HID",VLOOKUP(VALUE(RIGHT(G128,3)),#REF!,5,FALSE),IF(LEFT(G128,3)="INC",VLOOKUP(VALUE(RIGHT(G128,3)),#REF!,5,FALSE),IF(LEFT(G128,3)="ELE",VLOOKUP(VALUE(RIGHT(G128,3)),#REF!,5,FALSE),IF(LEFT(G128,3)="CAB",VLOOKUP(VALUE(RIGHT(G128,3)),'ADM-COMP'!B:J,5,FALSE),IF(LEFT(G128,3)="SEG",VLOOKUP(VALUE(RIGHT(G128,3)),#REF!,5,FALSE),IF(LEFT(G128,3)="CLI",VLOOKUP(VALUE(RIGHT(G128,3)),#REF!,5,FALSE),IF(LEFT(G128,4)="IMPL",VLOOKUP(VALUE(RIGHT(G128,3)),#REF!,5,FALSE),IF(LEFT(G128,4)="SPDA",VLOOKUP(VALUE(RIGHT(G128,3)),'SPDA-COMP'!B:J,5,FALSE),IF(LEFT(G128,4)="SDAI",VLOOKUP(VALUE(RIGHT(G128,3)),#REF!,5,FALSE),IF(LEFT(G128,5)="IMPER",VLOOKUP(VALUE(RIGHT(G128,3)),#REF!,5,FALSE),IF(LEFT(G128,5)="LABOR",VLOOKUP(VALUE(RIGHT(G128,6)),#REF!,6,FALSE))))))))))))))))</f>
        <v>#REF!</v>
      </c>
      <c r="D128" s="74" t="e">
        <f>ROUND(VLOOKUP(A128,#REF!,8,FALSE),2)</f>
        <v>#REF!</v>
      </c>
      <c r="E128" s="74" t="e">
        <f>IF(LEFT(G128,3)="ARQ",VLOOKUP(VALUE(RIGHT(G128,3)),#REF!,9,FALSE),IF(LEFT(G128,3)="SCI",VLOOKUP(VALUE(RIGHT(G128,3)),#REF!,9,FALSE),IF(LEFT(G128,3)="SCE",VLOOKUP(VALUE(RIGHT(G128,3)),#REF!,9,FALSE),IF(LEFT(G128,3)="EST",VLOOKUP(VALUE(RIGHT(G128,3)),#REF!,9,FALSE),IF(LEFT(G128,3)="HID",VLOOKUP(VALUE(RIGHT(G128,3)),#REF!,9,FALSE),IF(LEFT(G128,3)="INC",VLOOKUP(VALUE(RIGHT(G128,3)),#REF!,9,FALSE),IF(LEFT(G128,3)="ELE",VLOOKUP(VALUE(RIGHT(G128,3)),#REF!,9,FALSE),IF(LEFT(G128,3)="CAB",VLOOKUP(VALUE(RIGHT(G128,3)),'ADM-COMP'!B:J,9,FALSE),IF(LEFT(G128,3)="SEG",VLOOKUP(VALUE(RIGHT(G128,3)),#REF!,9,FALSE),IF(LEFT(G128,3)="CLI",VLOOKUP(VALUE(RIGHT(G128,3)),#REF!,9,FALSE),IF(LEFT(G128,4)="IMPL",VLOOKUP(VALUE(RIGHT(G128,3)),#REF!,9,FALSE),IF(LEFT(G128,4)="SPDA",VLOOKUP(VALUE(RIGHT(G128,3)),'SPDA-COMP'!B:J,9,FALSE),IF(LEFT(G128,4)="SDAI",VLOOKUP(VALUE(RIGHT(G128,3)),#REF!,9,FALSE),IF(LEFT(G128,5)="IMPER",VLOOKUP(VALUE(RIGHT(G128,3)),#REF!,9,FALSE),IF(LEFT(G128,5)="LABOR",VLOOKUP(VALUE(RIGHT(G128,6)),#REF!,4,FALSE))))))))))))))))</f>
        <v>#REF!</v>
      </c>
      <c r="F128" s="31" t="e">
        <f t="shared" si="1"/>
        <v>#REF!</v>
      </c>
      <c r="G128" s="152" t="s">
        <v>1217</v>
      </c>
      <c r="H128" s="102"/>
      <c r="I128" s="103"/>
      <c r="J128" s="103"/>
    </row>
    <row r="129" spans="1:10" s="80" customFormat="1" collapsed="1">
      <c r="A129" s="37" t="s">
        <v>356</v>
      </c>
      <c r="B129" s="29" t="e">
        <f>IF(LEFT(G129,3)="ARQ",VLOOKUP(VALUE(RIGHT(G129,3)),#REF!,4,FALSE),IF(LEFT(G129,3)="SCI",VLOOKUP(VALUE(RIGHT(G129,3)),#REF!,4,FALSE),IF(LEFT(G129,3)="SCE",VLOOKUP(VALUE(RIGHT(G129,3)),#REF!,4,FALSE),IF(LEFT(G129,3)="EST",VLOOKUP(VALUE(RIGHT(G129,3)),#REF!,4,FALSE),IF(LEFT(G129,3)="HID",VLOOKUP(VALUE(RIGHT(G129,3)),#REF!,4,FALSE),IF(LEFT(G129,3)="INC",VLOOKUP(VALUE(RIGHT(G129,3)),#REF!,4,FALSE),IF(LEFT(G129,3)="ELE",VLOOKUP(VALUE(RIGHT(G129,3)),#REF!,4,FALSE),IF(LEFT(G129,3)="CAB",VLOOKUP(VALUE(RIGHT(G129,3)),'ADM-COMP'!B:J,4,FALSE),IF(LEFT(G129,3)="SEG",VLOOKUP(VALUE(RIGHT(G129,3)),#REF!,4,FALSE),IF(LEFT(G129,3)="CLI",VLOOKUP(VALUE(RIGHT(G129,3)),#REF!,4,FALSE),IF(LEFT(G129,4)="IMPL",VLOOKUP(VALUE(RIGHT(G129,3)),#REF!,4,FALSE),IF(LEFT(G129,4)="SPDA",VLOOKUP(VALUE(RIGHT(G129,3)),'SPDA-COMP'!B:J,4,FALSE),IF(LEFT(G129,4)="SDAI",VLOOKUP(VALUE(RIGHT(G129,3)),#REF!,4,FALSE),IF(LEFT(G129,5)="IMPER",VLOOKUP(VALUE(RIGHT(G129,3)),#REF!,4,FALSE),IF(LEFT(G129,5)="LABOR",VLOOKUP(VALUE(RIGHT(G129,6)),#REF!,5,FALSE))))))))))))))))</f>
        <v>#REF!</v>
      </c>
      <c r="C129" s="30" t="e">
        <f>IF(LEFT(G129,3)="ARQ",VLOOKUP(VALUE(RIGHT(G129,3)),#REF!,5,FALSE),IF(LEFT(G129,3)="INS",VLOOKUP(VALUE(RIGHT(G129,3)),#REF!,5,FALSE),IF(LEFT(G129,3)="SCE",VLOOKUP(VALUE(RIGHT(G129,3)),#REF!,5,FALSE),IF(LEFT(G129,3)="EST",VLOOKUP(VALUE(RIGHT(G129,3)),#REF!,5,FALSE),IF(LEFT(G129,3)="HID",VLOOKUP(VALUE(RIGHT(G129,3)),#REF!,5,FALSE),IF(LEFT(G129,3)="INC",VLOOKUP(VALUE(RIGHT(G129,3)),#REF!,5,FALSE),IF(LEFT(G129,3)="ELE",VLOOKUP(VALUE(RIGHT(G129,3)),#REF!,5,FALSE),IF(LEFT(G129,3)="CAB",VLOOKUP(VALUE(RIGHT(G129,3)),'ADM-COMP'!B:J,5,FALSE),IF(LEFT(G129,3)="SEG",VLOOKUP(VALUE(RIGHT(G129,3)),#REF!,5,FALSE),IF(LEFT(G129,3)="CLI",VLOOKUP(VALUE(RIGHT(G129,3)),#REF!,5,FALSE),IF(LEFT(G129,4)="IMPL",VLOOKUP(VALUE(RIGHT(G129,3)),#REF!,5,FALSE),IF(LEFT(G129,4)="SPDA",VLOOKUP(VALUE(RIGHT(G129,3)),'SPDA-COMP'!B:J,5,FALSE),IF(LEFT(G129,4)="SDAI",VLOOKUP(VALUE(RIGHT(G129,3)),#REF!,5,FALSE),IF(LEFT(G129,5)="IMPER",VLOOKUP(VALUE(RIGHT(G129,3)),#REF!,5,FALSE),IF(LEFT(G129,5)="LABOR",VLOOKUP(VALUE(RIGHT(G129,6)),#REF!,6,FALSE))))))))))))))))</f>
        <v>#REF!</v>
      </c>
      <c r="D129" s="74" t="e">
        <f>ROUND(VLOOKUP(A129,#REF!,8,FALSE),2)</f>
        <v>#REF!</v>
      </c>
      <c r="E129" s="74" t="e">
        <f>IF(LEFT(G129,3)="ARQ",VLOOKUP(VALUE(RIGHT(G129,3)),#REF!,9,FALSE),IF(LEFT(G129,3)="INS",VLOOKUP(VALUE(RIGHT(G129,3)),#REF!,9,FALSE),IF(LEFT(G129,3)="SCE",VLOOKUP(VALUE(RIGHT(G129,3)),#REF!,9,FALSE),IF(LEFT(G129,3)="EST",VLOOKUP(VALUE(RIGHT(G129,3)),#REF!,9,FALSE),IF(LEFT(G129,3)="HID",VLOOKUP(VALUE(RIGHT(G129,3)),#REF!,9,FALSE),IF(LEFT(G129,3)="INC",VLOOKUP(VALUE(RIGHT(G129,3)),#REF!,9,FALSE),IF(LEFT(G129,3)="ELE",VLOOKUP(VALUE(RIGHT(G129,3)),#REF!,9,FALSE),IF(LEFT(G129,3)="CAB",VLOOKUP(VALUE(RIGHT(G129,3)),'ADM-COMP'!B:J,9,FALSE),IF(LEFT(G129,3)="SEG",VLOOKUP(VALUE(RIGHT(G129,3)),#REF!,9,FALSE),IF(LEFT(G129,3)="CLI",VLOOKUP(VALUE(RIGHT(G129,3)),#REF!,9,FALSE),IF(LEFT(G129,4)="IMPL",VLOOKUP(VALUE(RIGHT(G129,3)),#REF!,9,FALSE),IF(LEFT(G129,4)="SPDA",VLOOKUP(VALUE(RIGHT(G129,3)),'SPDA-COMP'!B:J,9,FALSE),IF(LEFT(G129,4)="SDAI",VLOOKUP(VALUE(RIGHT(G129,3)),#REF!,9,FALSE),IF(LEFT(G129,5)="IMPER",VLOOKUP(VALUE(RIGHT(G129,3)),#REF!,9,FALSE),IF(LEFT(G129,5)="LABOR",VLOOKUP(VALUE(RIGHT(G129,6)),#REF!,4,FALSE))))))))))))))))</f>
        <v>#REF!</v>
      </c>
      <c r="F129" s="31" t="e">
        <f t="shared" si="1"/>
        <v>#REF!</v>
      </c>
      <c r="G129" s="152" t="s">
        <v>362</v>
      </c>
      <c r="H129" s="102"/>
      <c r="I129" s="133"/>
      <c r="J129" s="133"/>
    </row>
    <row r="130" spans="1:10" s="80" customFormat="1">
      <c r="A130" s="37" t="s">
        <v>445</v>
      </c>
      <c r="B130" s="29" t="e">
        <f>IF(LEFT(G130,3)="ARQ",VLOOKUP(VALUE(RIGHT(G130,3)),#REF!,4,FALSE),IF(LEFT(G130,3)="SCI",VLOOKUP(VALUE(RIGHT(G130,3)),#REF!,4,FALSE),IF(LEFT(G130,3)="SCE",VLOOKUP(VALUE(RIGHT(G130,3)),#REF!,4,FALSE),IF(LEFT(G130,3)="EST",VLOOKUP(VALUE(RIGHT(G130,3)),#REF!,4,FALSE),IF(LEFT(G130,3)="HID",VLOOKUP(VALUE(RIGHT(G130,3)),#REF!,4,FALSE),IF(LEFT(G130,3)="INC",VLOOKUP(VALUE(RIGHT(G130,3)),#REF!,4,FALSE),IF(LEFT(G130,3)="ELE",VLOOKUP(VALUE(RIGHT(G130,3)),#REF!,4,FALSE),IF(LEFT(G130,3)="CAB",VLOOKUP(VALUE(RIGHT(G130,3)),'ADM-COMP'!B:J,4,FALSE),IF(LEFT(G130,3)="SEG",VLOOKUP(VALUE(RIGHT(G130,3)),#REF!,4,FALSE),IF(LEFT(G130,3)="CLI",VLOOKUP(VALUE(RIGHT(G130,3)),#REF!,4,FALSE),IF(LEFT(G130,4)="IMPL",VLOOKUP(VALUE(RIGHT(G130,3)),#REF!,4,FALSE),IF(LEFT(G130,4)="SPDA",VLOOKUP(VALUE(RIGHT(G130,3)),'SPDA-COMP'!B:J,4,FALSE),IF(LEFT(G130,4)="SDAI",VLOOKUP(VALUE(RIGHT(G130,3)),#REF!,4,FALSE),IF(LEFT(G130,5)="IMPER",VLOOKUP(VALUE(RIGHT(G130,3)),#REF!,4,FALSE),IF(LEFT(G130,5)="LABOR",VLOOKUP(VALUE(RIGHT(G130,6)),#REF!,5,FALSE))))))))))))))))</f>
        <v>#REF!</v>
      </c>
      <c r="C130" s="30" t="e">
        <f>IF(LEFT(G130,3)="ARQ",VLOOKUP(VALUE(RIGHT(G130,3)),#REF!,5,FALSE),IF(LEFT(G130,3)="SCI",VLOOKUP(VALUE(RIGHT(G130,3)),#REF!,5,FALSE),IF(LEFT(G130,3)="SCE",VLOOKUP(VALUE(RIGHT(G130,3)),#REF!,5,FALSE),IF(LEFT(G130,3)="EST",VLOOKUP(VALUE(RIGHT(G130,3)),#REF!,5,FALSE),IF(LEFT(G130,3)="HID",VLOOKUP(VALUE(RIGHT(G130,3)),#REF!,5,FALSE),IF(LEFT(G130,3)="INC",VLOOKUP(VALUE(RIGHT(G130,3)),#REF!,5,FALSE),IF(LEFT(G130,3)="ELE",VLOOKUP(VALUE(RIGHT(G130,3)),#REF!,5,FALSE),IF(LEFT(G130,3)="CAB",VLOOKUP(VALUE(RIGHT(G130,3)),'ADM-COMP'!B:J,5,FALSE),IF(LEFT(G130,3)="SEG",VLOOKUP(VALUE(RIGHT(G130,3)),#REF!,5,FALSE),IF(LEFT(G130,3)="CLI",VLOOKUP(VALUE(RIGHT(G130,3)),#REF!,5,FALSE),IF(LEFT(G130,4)="IMPL",VLOOKUP(VALUE(RIGHT(G130,3)),#REF!,5,FALSE),IF(LEFT(G130,4)="SPDA",VLOOKUP(VALUE(RIGHT(G130,3)),'SPDA-COMP'!B:J,5,FALSE),IF(LEFT(G130,4)="SDAI",VLOOKUP(VALUE(RIGHT(G130,3)),#REF!,5,FALSE),IF(LEFT(G130,5)="IMPER",VLOOKUP(VALUE(RIGHT(G130,3)),#REF!,5,FALSE),IF(LEFT(G130,5)="LABOR",VLOOKUP(VALUE(RIGHT(G130,6)),#REF!,6,FALSE))))))))))))))))</f>
        <v>#REF!</v>
      </c>
      <c r="D130" s="74" t="e">
        <f>ROUND(VLOOKUP(A130,#REF!,8,FALSE),2)</f>
        <v>#REF!</v>
      </c>
      <c r="E130" s="74" t="e">
        <f>IF(LEFT(G130,3)="ARQ",VLOOKUP(VALUE(RIGHT(G130,3)),#REF!,9,FALSE),IF(LEFT(G130,3)="SCI",VLOOKUP(VALUE(RIGHT(G130,3)),#REF!,9,FALSE),IF(LEFT(G130,3)="SCE",VLOOKUP(VALUE(RIGHT(G130,3)),#REF!,9,FALSE),IF(LEFT(G130,3)="EST",VLOOKUP(VALUE(RIGHT(G130,3)),#REF!,9,FALSE),IF(LEFT(G130,3)="HID",VLOOKUP(VALUE(RIGHT(G130,3)),#REF!,9,FALSE),IF(LEFT(G130,3)="INC",VLOOKUP(VALUE(RIGHT(G130,3)),#REF!,9,FALSE),IF(LEFT(G130,3)="ELE",VLOOKUP(VALUE(RIGHT(G130,3)),#REF!,9,FALSE),IF(LEFT(G130,3)="CAB",VLOOKUP(VALUE(RIGHT(G130,3)),'ADM-COMP'!B:J,9,FALSE),IF(LEFT(G130,3)="SEG",VLOOKUP(VALUE(RIGHT(G130,3)),#REF!,9,FALSE),IF(LEFT(G130,3)="CLI",VLOOKUP(VALUE(RIGHT(G130,3)),#REF!,9,FALSE),IF(LEFT(G130,4)="IMPL",VLOOKUP(VALUE(RIGHT(G130,3)),#REF!,9,FALSE),IF(LEFT(G130,4)="SPDA",VLOOKUP(VALUE(RIGHT(G130,3)),'SPDA-COMP'!B:J,9,FALSE),IF(LEFT(G130,4)="SDAI",VLOOKUP(VALUE(RIGHT(G130,3)),#REF!,9,FALSE),IF(LEFT(G130,5)="IMPER",VLOOKUP(VALUE(RIGHT(G130,3)),#REF!,9,FALSE),IF(LEFT(G130,5)="LABOR",VLOOKUP(VALUE(RIGHT(G130,6)),#REF!,4,FALSE))))))))))))))))</f>
        <v>#REF!</v>
      </c>
      <c r="F130" s="31" t="e">
        <f t="shared" si="1"/>
        <v>#REF!</v>
      </c>
      <c r="G130" s="152" t="s">
        <v>1219</v>
      </c>
      <c r="H130" s="102"/>
      <c r="I130" s="103"/>
      <c r="J130" s="133"/>
    </row>
    <row r="131" spans="1:10" s="80" customFormat="1" ht="51">
      <c r="A131" s="100" t="s">
        <v>199</v>
      </c>
      <c r="B131" s="86" t="s">
        <v>1358</v>
      </c>
      <c r="C131" s="30" t="s">
        <v>15</v>
      </c>
      <c r="D131" s="74" t="e">
        <f>ROUND(VLOOKUP(A131,#REF!,8,FALSE),2)</f>
        <v>#REF!</v>
      </c>
      <c r="E131" s="130" t="e">
        <f>ROUND(IF(LEFT(G131,3)="ARQ",VLOOKUP(VALUE(RIGHT(G131,3)),#REF!,9,FALSE),IF(LEFT(G131,3)="SCI",VLOOKUP(VALUE(RIGHT(G131,3)),#REF!,9,FALSE),IF(LEFT(G131,3)="SCE",VLOOKUP(VALUE(RIGHT(G131,3)),#REF!,9,FALSE),IF(LEFT(G131,3)="EST",VLOOKUP(VALUE(RIGHT(G131,3)),#REF!,9,FALSE),IF(LEFT(G131,3)="HID",VLOOKUP(VALUE(RIGHT(G131,3)),#REF!,9,FALSE),IF(LEFT(G131,3)="INC",VLOOKUP(VALUE(RIGHT(G131,3)),#REF!,9,FALSE),IF(LEFT(G131,3)="ELE",VLOOKUP(VALUE(RIGHT(G131,3)),#REF!,9,FALSE),IF(LEFT(G131,3)="CAB",VLOOKUP(VALUE(RIGHT(G131,3)),'ADM-COMP'!B:J,9,FALSE),IF(LEFT(G131,3)="SEG",VLOOKUP(VALUE(RIGHT(G131,3)),#REF!,9,FALSE),IF(LEFT(G131,3)="CLI",VLOOKUP(VALUE(RIGHT(G131,3)),#REF!,9,FALSE),IF(LEFT(G131,4)="IMPL",VLOOKUP(VALUE(RIGHT(G131,3)),#REF!,9,FALSE),IF(LEFT(G131,4)="SPDA",VLOOKUP(VALUE(RIGHT(G131,3)),'SPDA-COMP'!B:J,9,FALSE),IF(LEFT(G131,4)="SDAI",VLOOKUP(VALUE(RIGHT(G131,3)),#REF!,9,FALSE),IF(LEFT(G131,5)="IMPER",VLOOKUP(VALUE(RIGHT(G131,3)),#REF!,9,FALSE),IF(LEFT(G131,5)="LABOR",VLOOKUP(VALUE(RIGHT(G131,6)),#REF!,4,FALSE))))))))))))))))/25.4,2)</f>
        <v>#REF!</v>
      </c>
      <c r="F131" s="31" t="e">
        <f t="shared" si="1"/>
        <v>#REF!</v>
      </c>
      <c r="G131" s="152" t="s">
        <v>1365</v>
      </c>
      <c r="H131" s="102"/>
      <c r="I131" s="133"/>
      <c r="J131" s="133"/>
    </row>
    <row r="132" spans="1:10" s="11" customFormat="1">
      <c r="A132" s="100" t="s">
        <v>1158</v>
      </c>
      <c r="B132" s="29" t="e">
        <f>IF(LEFT(G132,3)="ARQ",VLOOKUP(VALUE(RIGHT(G132,3)),#REF!,4,FALSE),IF(LEFT(G132,3)="SCI",VLOOKUP(VALUE(RIGHT(G132,3)),#REF!,4,FALSE),IF(LEFT(G132,3)="SCE",VLOOKUP(VALUE(RIGHT(G132,3)),#REF!,4,FALSE),IF(LEFT(G132,3)="EST",VLOOKUP(VALUE(RIGHT(G132,3)),#REF!,4,FALSE),IF(LEFT(G132,3)="HID",VLOOKUP(VALUE(RIGHT(G132,3)),#REF!,4,FALSE),IF(LEFT(G132,3)="INC",VLOOKUP(VALUE(RIGHT(G132,3)),#REF!,4,FALSE),IF(LEFT(G132,3)="ELE",VLOOKUP(VALUE(RIGHT(G132,3)),#REF!,4,FALSE),IF(LEFT(G132,3)="CAB",VLOOKUP(VALUE(RIGHT(G132,3)),'ADM-COMP'!B:J,4,FALSE),IF(LEFT(G132,3)="SEG",VLOOKUP(VALUE(RIGHT(G132,3)),#REF!,4,FALSE),IF(LEFT(G132,3)="CLI",VLOOKUP(VALUE(RIGHT(G132,3)),#REF!,4,FALSE),IF(LEFT(G132,4)="IMPL",VLOOKUP(VALUE(RIGHT(G132,3)),#REF!,4,FALSE),IF(LEFT(G132,4)="SPDA",VLOOKUP(VALUE(RIGHT(G132,3)),'SPDA-COMP'!B:J,4,FALSE),IF(LEFT(G132,4)="SDAI",VLOOKUP(VALUE(RIGHT(G132,3)),#REF!,4,FALSE),IF(LEFT(G132,5)="IMPER",VLOOKUP(VALUE(RIGHT(G132,3)),#REF!,4,FALSE),IF(LEFT(G132,5)="LABOR",VLOOKUP(VALUE(RIGHT(G132,6)),#REF!,5,FALSE))))))))))))))))</f>
        <v>#REF!</v>
      </c>
      <c r="C132" s="30" t="e">
        <f>IF(LEFT(G132,3)="ARQ",VLOOKUP(VALUE(RIGHT(G132,3)),#REF!,5,FALSE),IF(LEFT(G132,3)="SCI",VLOOKUP(VALUE(RIGHT(G132,3)),#REF!,5,FALSE),IF(LEFT(G132,3)="SCE",VLOOKUP(VALUE(RIGHT(G132,3)),#REF!,5,FALSE),IF(LEFT(G132,3)="EST",VLOOKUP(VALUE(RIGHT(G132,3)),#REF!,5,FALSE),IF(LEFT(G132,3)="HID",VLOOKUP(VALUE(RIGHT(G132,3)),#REF!,5,FALSE),IF(LEFT(G132,3)="INC",VLOOKUP(VALUE(RIGHT(G132,3)),#REF!,5,FALSE),IF(LEFT(G132,3)="ELE",VLOOKUP(VALUE(RIGHT(G132,3)),#REF!,5,FALSE),IF(LEFT(G132,3)="CAB",VLOOKUP(VALUE(RIGHT(G132,3)),'ADM-COMP'!B:J,5,FALSE),IF(LEFT(G132,3)="SEG",VLOOKUP(VALUE(RIGHT(G132,3)),#REF!,5,FALSE),IF(LEFT(G132,3)="CLI",VLOOKUP(VALUE(RIGHT(G132,3)),#REF!,5,FALSE),IF(LEFT(G132,4)="IMPL",VLOOKUP(VALUE(RIGHT(G132,3)),#REF!,5,FALSE),IF(LEFT(G132,4)="SPDA",VLOOKUP(VALUE(RIGHT(G132,3)),'SPDA-COMP'!B:J,5,FALSE),IF(LEFT(G132,4)="SDAI",VLOOKUP(VALUE(RIGHT(G132,3)),#REF!,5,FALSE),IF(LEFT(G132,5)="IMPER",VLOOKUP(VALUE(RIGHT(G132,3)),#REF!,5,FALSE),IF(LEFT(G132,5)="LABOR",VLOOKUP(VALUE(RIGHT(G132,6)),#REF!,6,FALSE))))))))))))))))</f>
        <v>#REF!</v>
      </c>
      <c r="D132" s="74" t="e">
        <f>ROUND(VLOOKUP(A132,#REF!,8,FALSE),2)</f>
        <v>#REF!</v>
      </c>
      <c r="E132" s="74" t="e">
        <f>IF(LEFT(G132,3)="ARQ",VLOOKUP(VALUE(RIGHT(G132,3)),#REF!,9,FALSE),IF(LEFT(G132,3)="SCI",VLOOKUP(VALUE(RIGHT(G132,3)),#REF!,9,FALSE),IF(LEFT(G132,3)="SCE",VLOOKUP(VALUE(RIGHT(G132,3)),#REF!,9,FALSE),IF(LEFT(G132,3)="EST",VLOOKUP(VALUE(RIGHT(G132,3)),#REF!,9,FALSE),IF(LEFT(G132,3)="HID",VLOOKUP(VALUE(RIGHT(G132,3)),#REF!,9,FALSE),IF(LEFT(G132,3)="INC",VLOOKUP(VALUE(RIGHT(G132,3)),#REF!,9,FALSE),IF(LEFT(G132,3)="ELE",VLOOKUP(VALUE(RIGHT(G132,3)),#REF!,9,FALSE),IF(LEFT(G132,3)="CAB",VLOOKUP(VALUE(RIGHT(G132,3)),'ADM-COMP'!B:J,9,FALSE),IF(LEFT(G132,3)="SEG",VLOOKUP(VALUE(RIGHT(G132,3)),#REF!,9,FALSE),IF(LEFT(G132,3)="CLI",VLOOKUP(VALUE(RIGHT(G132,3)),#REF!,9,FALSE),IF(LEFT(G132,4)="IMPL",VLOOKUP(VALUE(RIGHT(G132,3)),#REF!,9,FALSE),IF(LEFT(G132,4)="SPDA",VLOOKUP(VALUE(RIGHT(G132,3)),'SPDA-COMP'!B:J,9,FALSE),IF(LEFT(G132,4)="SDAI",VLOOKUP(VALUE(RIGHT(G132,3)),#REF!,9,FALSE),IF(LEFT(G132,5)="IMPER",VLOOKUP(VALUE(RIGHT(G132,3)),#REF!,9,FALSE),IF(LEFT(G132,5)="LABOR",VLOOKUP(VALUE(RIGHT(G132,6)),#REF!,4,FALSE))))))))))))))))</f>
        <v>#REF!</v>
      </c>
      <c r="F132" s="31" t="e">
        <f t="shared" si="1"/>
        <v>#REF!</v>
      </c>
      <c r="G132" s="152" t="s">
        <v>1186</v>
      </c>
      <c r="H132" s="102"/>
      <c r="I132" s="103"/>
      <c r="J132" s="103"/>
    </row>
    <row r="133" spans="1:10" s="11" customFormat="1">
      <c r="A133" s="100" t="s">
        <v>752</v>
      </c>
      <c r="B133" s="29" t="e">
        <f>IF(LEFT(G133,3)="ARQ",VLOOKUP(VALUE(RIGHT(G133,3)),#REF!,4,FALSE),IF(LEFT(G133,3)="SCI",VLOOKUP(VALUE(RIGHT(G133,3)),'ADM-COMP'!B:J,4,FALSE),IF(LEFT(G133,3)="SCE",VLOOKUP(VALUE(RIGHT(G133,3)),#REF!,4,FALSE),IF(LEFT(G133,3)="EST",VLOOKUP(VALUE(RIGHT(G133,3)),#REF!,4,FALSE),IF(LEFT(G133,3)="HID",VLOOKUP(VALUE(RIGHT(G133,3)),#REF!,4,FALSE),IF(LEFT(G133,3)="INC",VLOOKUP(VALUE(RIGHT(G133,3)),#REF!,4,FALSE),IF(LEFT(G133,3)="ELE",VLOOKUP(VALUE(RIGHT(G133,3)),#REF!,4,FALSE),IF(LEFT(G133,3)="CAB",VLOOKUP(VALUE(RIGHT(G133,3)),#REF!,4,FALSE),IF(LEFT(G133,3)="SEG",VLOOKUP(VALUE(RIGHT(G133,3)),#REF!,4,FALSE),IF(LEFT(G133,3)="CLI",VLOOKUP(VALUE(RIGHT(G133,3)),#REF!,4,FALSE),IF(LEFT(G133,4)="IMPL",VLOOKUP(VALUE(RIGHT(G133,3)),#REF!,4,FALSE),IF(LEFT(G133,4)="SPDA",VLOOKUP(VALUE(RIGHT(G133,3)),'SPDA-COMP'!B:J,4,FALSE),IF(LEFT(G133,4)="SDAI",VLOOKUP(VALUE(RIGHT(G133,3)),#REF!,4,FALSE),IF(LEFT(G133,5)="CHENF",VLOOKUP(VALUE(RIGHT(G133,3)),#REF!,4,FALSE),IF(LEFT(G133,5)="IMPER",VLOOKUP(VALUE(RIGHT(G133,3)),#REF!,4,FALSE),IF(LEFT(G133,5)="LABOR",VLOOKUP(VALUE(RIGHT(G133,6)),#REF!,5,FALSE)))))))))))))))))</f>
        <v>#REF!</v>
      </c>
      <c r="C133" s="30" t="e">
        <f>IF(LEFT(G133,3)="ARQ",VLOOKUP(VALUE(RIGHT(G133,3)),#REF!,5,FALSE),IF(LEFT(G133,3)="SCI",VLOOKUP(VALUE(RIGHT(G133,3)),'ADM-COMP'!B:J,5,FALSE),IF(LEFT(G133,3)="SCE",VLOOKUP(VALUE(RIGHT(G133,3)),#REF!,5,FALSE),IF(LEFT(G133,3)="EST",VLOOKUP(VALUE(RIGHT(G133,3)),#REF!,5,FALSE),IF(LEFT(G133,3)="HID",VLOOKUP(VALUE(RIGHT(G133,3)),#REF!,5,FALSE),IF(LEFT(G133,3)="INC",VLOOKUP(VALUE(RIGHT(G133,3)),#REF!,5,FALSE),IF(LEFT(G133,3)="ELE",VLOOKUP(VALUE(RIGHT(G133,3)),#REF!,5,FALSE),IF(LEFT(G133,3)="CAB",VLOOKUP(VALUE(RIGHT(G133,3)),#REF!,5,FALSE),IF(LEFT(G133,3)="SEG",VLOOKUP(VALUE(RIGHT(G133,3)),#REF!,5,FALSE),IF(LEFT(G133,3)="CLI",VLOOKUP(VALUE(RIGHT(G133,3)),#REF!,5,FALSE),IF(LEFT(G133,4)="IMPL",VLOOKUP(VALUE(RIGHT(G133,3)),#REF!,5,FALSE),IF(LEFT(G133,4)="SPDA",VLOOKUP(VALUE(RIGHT(G133,3)),'SPDA-COMP'!B:J,5,FALSE),IF(LEFT(G133,4)="SDAI",VLOOKUP(VALUE(RIGHT(G133,3)),#REF!,5,FALSE),IF(LEFT(G133,5)="CHENF",VLOOKUP(VALUE(RIGHT(G133,3)),#REF!,5,FALSE),IF(LEFT(G133,5)="IMPER",VLOOKUP(VALUE(RIGHT(G133,3)),#REF!,5,FALSE),IF(LEFT(G133,5)="LABOR",VLOOKUP(VALUE(RIGHT(G133,6)),#REF!,6,FALSE)))))))))))))))))</f>
        <v>#REF!</v>
      </c>
      <c r="D133" s="74" t="e">
        <f>ROUND(VLOOKUP(A133,#REF!,8,FALSE),2)</f>
        <v>#REF!</v>
      </c>
      <c r="E133" s="74" t="e">
        <f>IF(LEFT(G133,3)="ARQ",VLOOKUP(VALUE(RIGHT(G133,3)),#REF!,9,FALSE),IF(LEFT(G133,3)="SCI",VLOOKUP(VALUE(RIGHT(G133,3)),'ADM-COMP'!B:J,9,FALSE),IF(LEFT(G133,3)="SCE",VLOOKUP(VALUE(RIGHT(G133,3)),#REF!,9,FALSE),IF(LEFT(G133,3)="EST",VLOOKUP(VALUE(RIGHT(G133,3)),#REF!,9,FALSE),IF(LEFT(G133,3)="HID",VLOOKUP(VALUE(RIGHT(G133,3)),#REF!,9,FALSE),IF(LEFT(G133,3)="INC",VLOOKUP(VALUE(RIGHT(G133,3)),#REF!,9,FALSE),IF(LEFT(G133,3)="ELE",VLOOKUP(VALUE(RIGHT(G133,3)),#REF!,9,FALSE),IF(LEFT(G133,3)="CAB",VLOOKUP(VALUE(RIGHT(G133,3)),#REF!,9,FALSE),IF(LEFT(G133,3)="SEG",VLOOKUP(VALUE(RIGHT(G133,3)),#REF!,9,FALSE),IF(LEFT(G133,3)="CLI",VLOOKUP(VALUE(RIGHT(G133,3)),#REF!,9,FALSE),IF(LEFT(G133,4)="IMPL",VLOOKUP(VALUE(RIGHT(G133,3)),#REF!,9,FALSE),IF(LEFT(G133,4)="SPDA",VLOOKUP(VALUE(RIGHT(G133,3)),'SPDA-COMP'!B:J,9,FALSE),IF(LEFT(G133,4)="SDAI",VLOOKUP(VALUE(RIGHT(G133,3)),#REF!,9,FALSE),IF(LEFT(G133,5)="CHENF",VLOOKUP(VALUE(RIGHT(G133,3)),#REF!,9,FALSE),IF(LEFT(G133,5)="IMPER",VLOOKUP(VALUE(RIGHT(G133,3)),#REF!,9,FALSE),IF(LEFT(G133,5)="LABOR",VLOOKUP(VALUE(RIGHT(G133,6)),#REF!,4,FALSE)))))))))))))))))</f>
        <v>#REF!</v>
      </c>
      <c r="F133" s="31" t="e">
        <f t="shared" si="1"/>
        <v>#REF!</v>
      </c>
      <c r="G133" s="152" t="s">
        <v>770</v>
      </c>
      <c r="H133" s="102"/>
      <c r="I133" s="103"/>
      <c r="J133" s="103"/>
    </row>
    <row r="134" spans="1:10" s="11" customFormat="1">
      <c r="A134" s="100" t="s">
        <v>758</v>
      </c>
      <c r="B134" s="29" t="e">
        <f>IF(LEFT(G134,3)="ARQ",VLOOKUP(VALUE(RIGHT(G134,3)),#REF!,4,FALSE),IF(LEFT(G134,3)="SCI",VLOOKUP(VALUE(RIGHT(G134,3)),'ADM-COMP'!B:J,4,FALSE),IF(LEFT(G134,3)="SCE",VLOOKUP(VALUE(RIGHT(G134,3)),#REF!,4,FALSE),IF(LEFT(G134,3)="EST",VLOOKUP(VALUE(RIGHT(G134,3)),#REF!,4,FALSE),IF(LEFT(G134,3)="HID",VLOOKUP(VALUE(RIGHT(G134,3)),#REF!,4,FALSE),IF(LEFT(G134,3)="INC",VLOOKUP(VALUE(RIGHT(G134,3)),#REF!,4,FALSE),IF(LEFT(G134,3)="ELE",VLOOKUP(VALUE(RIGHT(G134,3)),#REF!,4,FALSE),IF(LEFT(G134,3)="CAB",VLOOKUP(VALUE(RIGHT(G134,3)),#REF!,4,FALSE),IF(LEFT(G134,3)="SEG",VLOOKUP(VALUE(RIGHT(G134,3)),#REF!,4,FALSE),IF(LEFT(G134,3)="CLI",VLOOKUP(VALUE(RIGHT(G134,3)),#REF!,4,FALSE),IF(LEFT(G134,4)="IMPL",VLOOKUP(VALUE(RIGHT(G134,3)),#REF!,4,FALSE),IF(LEFT(G134,4)="SPDA",VLOOKUP(VALUE(RIGHT(G134,3)),'SPDA-COMP'!B:J,4,FALSE),IF(LEFT(G134,4)="SDAI",VLOOKUP(VALUE(RIGHT(G134,3)),#REF!,4,FALSE),IF(LEFT(G134,5)="CHENF",VLOOKUP(VALUE(RIGHT(G134,3)),#REF!,4,FALSE),IF(LEFT(G134,5)="IMPER",VLOOKUP(VALUE(RIGHT(G134,3)),#REF!,4,FALSE),IF(LEFT(G134,5)="LABOR",VLOOKUP(VALUE(RIGHT(G134,6)),#REF!,5,FALSE)))))))))))))))))</f>
        <v>#REF!</v>
      </c>
      <c r="C134" s="30" t="e">
        <f>IF(LEFT(G134,3)="ARQ",VLOOKUP(VALUE(RIGHT(G134,3)),#REF!,5,FALSE),IF(LEFT(G134,3)="SCI",VLOOKUP(VALUE(RIGHT(G134,3)),'ADM-COMP'!B:J,5,FALSE),IF(LEFT(G134,3)="SCE",VLOOKUP(VALUE(RIGHT(G134,3)),#REF!,5,FALSE),IF(LEFT(G134,3)="EST",VLOOKUP(VALUE(RIGHT(G134,3)),#REF!,5,FALSE),IF(LEFT(G134,3)="HID",VLOOKUP(VALUE(RIGHT(G134,3)),#REF!,5,FALSE),IF(LEFT(G134,3)="INC",VLOOKUP(VALUE(RIGHT(G134,3)),#REF!,5,FALSE),IF(LEFT(G134,3)="ELE",VLOOKUP(VALUE(RIGHT(G134,3)),#REF!,5,FALSE),IF(LEFT(G134,3)="CAB",VLOOKUP(VALUE(RIGHT(G134,3)),#REF!,5,FALSE),IF(LEFT(G134,3)="SEG",VLOOKUP(VALUE(RIGHT(G134,3)),#REF!,5,FALSE),IF(LEFT(G134,3)="CLI",VLOOKUP(VALUE(RIGHT(G134,3)),#REF!,5,FALSE),IF(LEFT(G134,4)="IMPL",VLOOKUP(VALUE(RIGHT(G134,3)),#REF!,5,FALSE),IF(LEFT(G134,4)="SPDA",VLOOKUP(VALUE(RIGHT(G134,3)),'SPDA-COMP'!B:J,5,FALSE),IF(LEFT(G134,4)="SDAI",VLOOKUP(VALUE(RIGHT(G134,3)),#REF!,5,FALSE),IF(LEFT(G134,5)="CHENF",VLOOKUP(VALUE(RIGHT(G134,3)),#REF!,5,FALSE),IF(LEFT(G134,5)="IMPER",VLOOKUP(VALUE(RIGHT(G134,3)),#REF!,5,FALSE),IF(LEFT(G134,5)="LABOR",VLOOKUP(VALUE(RIGHT(G134,6)),#REF!,6,FALSE)))))))))))))))))</f>
        <v>#REF!</v>
      </c>
      <c r="D134" s="74" t="e">
        <f>ROUND(VLOOKUP(A134,#REF!,8,FALSE),2)</f>
        <v>#REF!</v>
      </c>
      <c r="E134" s="74" t="e">
        <f>IF(LEFT(G134,3)="ARQ",VLOOKUP(VALUE(RIGHT(G134,3)),#REF!,9,FALSE),IF(LEFT(G134,3)="SCI",VLOOKUP(VALUE(RIGHT(G134,3)),'ADM-COMP'!B:J,9,FALSE),IF(LEFT(G134,3)="SCE",VLOOKUP(VALUE(RIGHT(G134,3)),#REF!,9,FALSE),IF(LEFT(G134,3)="EST",VLOOKUP(VALUE(RIGHT(G134,3)),#REF!,9,FALSE),IF(LEFT(G134,3)="HID",VLOOKUP(VALUE(RIGHT(G134,3)),#REF!,9,FALSE),IF(LEFT(G134,3)="INC",VLOOKUP(VALUE(RIGHT(G134,3)),#REF!,9,FALSE),IF(LEFT(G134,3)="ELE",VLOOKUP(VALUE(RIGHT(G134,3)),#REF!,9,FALSE),IF(LEFT(G134,3)="CAB",VLOOKUP(VALUE(RIGHT(G134,3)),#REF!,9,FALSE),IF(LEFT(G134,3)="SEG",VLOOKUP(VALUE(RIGHT(G134,3)),#REF!,9,FALSE),IF(LEFT(G134,3)="CLI",VLOOKUP(VALUE(RIGHT(G134,3)),#REF!,9,FALSE),IF(LEFT(G134,4)="IMPL",VLOOKUP(VALUE(RIGHT(G134,3)),#REF!,9,FALSE),IF(LEFT(G134,4)="SPDA",VLOOKUP(VALUE(RIGHT(G134,3)),'SPDA-COMP'!B:J,9,FALSE),IF(LEFT(G134,4)="SDAI",VLOOKUP(VALUE(RIGHT(G134,3)),#REF!,9,FALSE),IF(LEFT(G134,5)="CHENF",VLOOKUP(VALUE(RIGHT(G134,3)),#REF!,9,FALSE),IF(LEFT(G134,5)="IMPER",VLOOKUP(VALUE(RIGHT(G134,3)),#REF!,9,FALSE),IF(LEFT(G134,5)="LABOR",VLOOKUP(VALUE(RIGHT(G134,6)),#REF!,4,FALSE)))))))))))))))))</f>
        <v>#REF!</v>
      </c>
      <c r="F134" s="31" t="e">
        <f t="shared" ref="F134:F197" si="2">ROUND(D134*E134,2)</f>
        <v>#REF!</v>
      </c>
      <c r="G134" s="152" t="s">
        <v>776</v>
      </c>
      <c r="H134" s="102"/>
      <c r="I134" s="103"/>
      <c r="J134" s="103"/>
    </row>
    <row r="135" spans="1:10" s="11" customFormat="1">
      <c r="A135" s="100" t="s">
        <v>702</v>
      </c>
      <c r="B135" s="86" t="e">
        <f>IF(LEFT(G135,3)="ARQ",VLOOKUP(VALUE(RIGHT(G135,3)),#REF!,4,FALSE),IF(LEFT(G135,3)="EQP",VLOOKUP(VALUE(RIGHT(G135,3)),#REF!,4,FALSE),IF(LEFT(G135,3)="SCE",VLOOKUP(VALUE(RIGHT(G135,3)),#REF!,4,FALSE),IF(LEFT(G135,3)="EST",VLOOKUP(VALUE(RIGHT(G135,3)),#REF!,4,FALSE),IF(LEFT(G135,3)="HID",VLOOKUP(VALUE(RIGHT(G135,3)),#REF!,4,FALSE),IF(LEFT(G135,3)="INC",VLOOKUP(VALUE(RIGHT(G135,3)),#REF!,4,FALSE),IF(LEFT(G135,3)="ELE",VLOOKUP(VALUE(RIGHT(G135,3)),#REF!,4,FALSE),IF(LEFT(G135,3)="CAB",VLOOKUP(VALUE(RIGHT(G135,3)),'ADM-COMP'!B:J,4,FALSE),IF(LEFT(G135,3)="SEG",VLOOKUP(VALUE(RIGHT(G135,3)),#REF!,4,FALSE),IF(LEFT(G135,3)="CLI",VLOOKUP(VALUE(RIGHT(G135,3)),#REF!,4,FALSE),IF(LEFT(G135,4)="IMPL",VLOOKUP(VALUE(RIGHT(G135,3)),#REF!,4,FALSE),IF(LEFT(G135,4)="SPDA",VLOOKUP(VALUE(RIGHT(G135,3)),'SPDA-COMP'!B:J,4,FALSE),IF(LEFT(G135,4)="SDAI",VLOOKUP(VALUE(RIGHT(G135,3)),#REF!,4,FALSE),IF(LEFT(G135,5)="IMPER",VLOOKUP(VALUE(RIGHT(G135,3)),#REF!,4,FALSE),IF(LEFT(G135,5)="LABOR",VLOOKUP(VALUE(RIGHT(G135,6)),#REF!,5,FALSE))))))))))))))))</f>
        <v>#REF!</v>
      </c>
      <c r="C135" s="30" t="e">
        <f>IF(LEFT(G135,3)="ARQ",VLOOKUP(VALUE(RIGHT(G135,3)),#REF!,5,FALSE),IF(LEFT(G135,3)="eqp",VLOOKUP(VALUE(RIGHT(G135,3)),#REF!,5,FALSE),IF(LEFT(G135,3)="SCE",VLOOKUP(VALUE(RIGHT(G135,3)),#REF!,5,FALSE),IF(LEFT(G135,3)="EST",VLOOKUP(VALUE(RIGHT(G135,3)),#REF!,5,FALSE),IF(LEFT(G135,3)="HID",VLOOKUP(VALUE(RIGHT(G135,3)),#REF!,5,FALSE),IF(LEFT(G135,3)="INC",VLOOKUP(VALUE(RIGHT(G135,3)),#REF!,5,FALSE),IF(LEFT(G135,3)="ELE",VLOOKUP(VALUE(RIGHT(G135,3)),#REF!,5,FALSE),IF(LEFT(G135,3)="CAB",VLOOKUP(VALUE(RIGHT(G135,3)),'ADM-COMP'!B:J,5,FALSE),IF(LEFT(G135,3)="SEG",VLOOKUP(VALUE(RIGHT(G135,3)),#REF!,5,FALSE),IF(LEFT(G135,3)="CLI",VLOOKUP(VALUE(RIGHT(G135,3)),#REF!,5,FALSE),IF(LEFT(G135,4)="IMPL",VLOOKUP(VALUE(RIGHT(G135,3)),#REF!,5,FALSE),IF(LEFT(G135,4)="SPDA",VLOOKUP(VALUE(RIGHT(G135,3)),'SPDA-COMP'!B:J,5,FALSE),IF(LEFT(G135,4)="SDAI",VLOOKUP(VALUE(RIGHT(G135,3)),#REF!,5,FALSE),IF(LEFT(G135,5)="IMPER",VLOOKUP(VALUE(RIGHT(G135,3)),#REF!,5,FALSE),IF(LEFT(G135,5)="LABOR",VLOOKUP(VALUE(RIGHT(G135,6)),#REF!,6,FALSE))))))))))))))))</f>
        <v>#REF!</v>
      </c>
      <c r="D135" s="74" t="e">
        <f>ROUND(VLOOKUP(A135,#REF!,8,FALSE),2)</f>
        <v>#REF!</v>
      </c>
      <c r="E135" s="74" t="e">
        <f>IF(LEFT(G135,3)="ARQ",VLOOKUP(VALUE(RIGHT(G135,3)),#REF!,9,FALSE),IF(LEFT(G135,3)="eqp",VLOOKUP(VALUE(RIGHT(G135,3)),#REF!,9,FALSE),IF(LEFT(G135,3)="SCE",VLOOKUP(VALUE(RIGHT(G135,3)),#REF!,9,FALSE),IF(LEFT(G135,3)="EST",VLOOKUP(VALUE(RIGHT(G135,3)),#REF!,9,FALSE),IF(LEFT(G135,3)="HID",VLOOKUP(VALUE(RIGHT(G135,3)),#REF!,9,FALSE),IF(LEFT(G135,3)="INC",VLOOKUP(VALUE(RIGHT(G135,3)),#REF!,9,FALSE),IF(LEFT(G135,3)="ELE",VLOOKUP(VALUE(RIGHT(G135,3)),#REF!,9,FALSE),IF(LEFT(G135,3)="CAB",VLOOKUP(VALUE(RIGHT(G135,3)),'ADM-COMP'!B:J,9,FALSE),IF(LEFT(G135,3)="SEG",VLOOKUP(VALUE(RIGHT(G135,3)),#REF!,9,FALSE),IF(LEFT(G135,3)="CLI",VLOOKUP(VALUE(RIGHT(G135,3)),#REF!,9,FALSE),IF(LEFT(G135,4)="IMPL",VLOOKUP(VALUE(RIGHT(G135,3)),#REF!,9,FALSE),IF(LEFT(G135,4)="SPDA",VLOOKUP(VALUE(RIGHT(G135,3)),'SPDA-COMP'!B:J,9,FALSE),IF(LEFT(G135,4)="SDAI",VLOOKUP(VALUE(RIGHT(G135,3)),#REF!,9,FALSE),IF(LEFT(G135,5)="IMPER",VLOOKUP(VALUE(RIGHT(G135,3)),#REF!,9,FALSE),IF(LEFT(G135,5)="LABOR",VLOOKUP(VALUE(RIGHT(G135,6)),#REF!,4,FALSE))))))))))))))))</f>
        <v>#REF!</v>
      </c>
      <c r="F135" s="31" t="e">
        <f t="shared" si="2"/>
        <v>#REF!</v>
      </c>
      <c r="G135" s="152" t="s">
        <v>742</v>
      </c>
      <c r="H135" s="51"/>
    </row>
    <row r="136" spans="1:10" s="11" customFormat="1">
      <c r="A136" s="83" t="s">
        <v>594</v>
      </c>
      <c r="B136" s="29" t="e">
        <f>IF(LEFT(G136,3)="ARQ",VLOOKUP(VALUE(RIGHT(G136,3)),#REF!,4,FALSE),IF(LEFT(G136,3)="SCI",VLOOKUP(VALUE(RIGHT(G136,3)),'ADM-COMP'!B:J,4,FALSE),IF(LEFT(G136,3)="SCE",VLOOKUP(VALUE(RIGHT(G136,3)),#REF!,4,FALSE),IF(LEFT(G136,3)="EST",VLOOKUP(VALUE(RIGHT(G136,3)),#REF!,4,FALSE),IF(LEFT(G136,3)="HID",VLOOKUP(VALUE(RIGHT(G136,3)),#REF!,4,FALSE),IF(LEFT(G136,3)="INC",VLOOKUP(VALUE(RIGHT(G136,3)),#REF!,4,FALSE),IF(LEFT(G136,3)="ELE",VLOOKUP(VALUE(RIGHT(G136,3)),#REF!,4,FALSE),IF(LEFT(G136,3)="CAB",VLOOKUP(VALUE(RIGHT(G136,3)),#REF!,4,FALSE),IF(LEFT(G136,3)="SEG",VLOOKUP(VALUE(RIGHT(G136,3)),#REF!,4,FALSE),IF(LEFT(G136,3)="CLI",VLOOKUP(VALUE(RIGHT(G136,3)),#REF!,4,FALSE),IF(LEFT(G136,4)="IMPL",VLOOKUP(VALUE(RIGHT(G136,3)),#REF!,4,FALSE),IF(LEFT(G136,4)="SPDA",VLOOKUP(VALUE(RIGHT(G136,3)),'SPDA-COMP'!B:J,4,FALSE),IF(LEFT(G136,4)="SDAI",VLOOKUP(VALUE(RIGHT(G136,3)),#REF!,4,FALSE),IF(LEFT(G136,5)="CHENF",VLOOKUP(VALUE(RIGHT(G136,3)),#REF!,4,FALSE),IF(LEFT(G136,5)="IMPER",VLOOKUP(VALUE(RIGHT(G136,3)),#REF!,4,FALSE),IF(LEFT(G136,5)="LABOR",VLOOKUP(VALUE(RIGHT(G136,6)),#REF!,5,FALSE)))))))))))))))))</f>
        <v>#REF!</v>
      </c>
      <c r="C136" s="30" t="e">
        <f>IF(LEFT(G136,3)="ARQ",VLOOKUP(VALUE(RIGHT(G136,3)),#REF!,5,FALSE),IF(LEFT(G136,3)="SCI",VLOOKUP(VALUE(RIGHT(G136,3)),'ADM-COMP'!B:J,5,FALSE),IF(LEFT(G136,3)="SCE",VLOOKUP(VALUE(RIGHT(G136,3)),#REF!,5,FALSE),IF(LEFT(G136,3)="EST",VLOOKUP(VALUE(RIGHT(G136,3)),#REF!,5,FALSE),IF(LEFT(G136,3)="HID",VLOOKUP(VALUE(RIGHT(G136,3)),#REF!,5,FALSE),IF(LEFT(G136,3)="INC",VLOOKUP(VALUE(RIGHT(G136,3)),#REF!,5,FALSE),IF(LEFT(G136,3)="ELE",VLOOKUP(VALUE(RIGHT(G136,3)),#REF!,5,FALSE),IF(LEFT(G136,3)="CAB",VLOOKUP(VALUE(RIGHT(G136,3)),#REF!,5,FALSE),IF(LEFT(G136,3)="SEG",VLOOKUP(VALUE(RIGHT(G136,3)),#REF!,5,FALSE),IF(LEFT(G136,3)="CLI",VLOOKUP(VALUE(RIGHT(G136,3)),#REF!,5,FALSE),IF(LEFT(G136,4)="IMPL",VLOOKUP(VALUE(RIGHT(G136,3)),#REF!,5,FALSE),IF(LEFT(G136,4)="SPDA",VLOOKUP(VALUE(RIGHT(G136,3)),'SPDA-COMP'!B:J,5,FALSE),IF(LEFT(G136,4)="SDAI",VLOOKUP(VALUE(RIGHT(G136,3)),#REF!,5,FALSE),IF(LEFT(G136,5)="CHENF",VLOOKUP(VALUE(RIGHT(G136,3)),#REF!,5,FALSE),IF(LEFT(G136,5)="IMPER",VLOOKUP(VALUE(RIGHT(G136,3)),#REF!,5,FALSE),IF(LEFT(G136,5)="LABOR",VLOOKUP(VALUE(RIGHT(G136,6)),#REF!,6,FALSE)))))))))))))))))</f>
        <v>#REF!</v>
      </c>
      <c r="D136" s="74" t="e">
        <f>ROUND(VLOOKUP(A136,#REF!,8,FALSE),2)</f>
        <v>#REF!</v>
      </c>
      <c r="E136" s="74" t="e">
        <f>IF(LEFT(G136,3)="ARQ",VLOOKUP(VALUE(RIGHT(G136,3)),#REF!,9,FALSE),IF(LEFT(G136,3)="SCI",VLOOKUP(VALUE(RIGHT(G136,3)),'ADM-COMP'!B:J,9,FALSE),IF(LEFT(G136,3)="SCE",VLOOKUP(VALUE(RIGHT(G136,3)),#REF!,9,FALSE),IF(LEFT(G136,3)="EST",VLOOKUP(VALUE(RIGHT(G136,3)),#REF!,9,FALSE),IF(LEFT(G136,3)="HID",VLOOKUP(VALUE(RIGHT(G136,3)),#REF!,9,FALSE),IF(LEFT(G136,3)="INC",VLOOKUP(VALUE(RIGHT(G136,3)),#REF!,9,FALSE),IF(LEFT(G136,3)="ELE",VLOOKUP(VALUE(RIGHT(G136,3)),#REF!,9,FALSE),IF(LEFT(G136,3)="CAB",VLOOKUP(VALUE(RIGHT(G136,3)),#REF!,9,FALSE),IF(LEFT(G136,3)="SEG",VLOOKUP(VALUE(RIGHT(G136,3)),#REF!,9,FALSE),IF(LEFT(G136,3)="CLI",VLOOKUP(VALUE(RIGHT(G136,3)),#REF!,9,FALSE),IF(LEFT(G136,4)="IMPL",VLOOKUP(VALUE(RIGHT(G136,3)),#REF!,9,FALSE),IF(LEFT(G136,4)="SPDA",VLOOKUP(VALUE(RIGHT(G136,3)),'SPDA-COMP'!B:J,9,FALSE),IF(LEFT(G136,4)="SDAI",VLOOKUP(VALUE(RIGHT(G136,3)),#REF!,9,FALSE),IF(LEFT(G136,5)="CHENF",VLOOKUP(VALUE(RIGHT(G136,3)),#REF!,9,FALSE),IF(LEFT(G136,5)="IMPER",VLOOKUP(VALUE(RIGHT(G136,3)),#REF!,9,FALSE),IF(LEFT(G136,5)="LABOR",VLOOKUP(VALUE(RIGHT(G136,6)),#REF!,4,FALSE)))))))))))))))))</f>
        <v>#REF!</v>
      </c>
      <c r="F136" s="31" t="e">
        <f t="shared" si="2"/>
        <v>#REF!</v>
      </c>
      <c r="G136" s="84" t="s">
        <v>603</v>
      </c>
      <c r="H136" s="51"/>
      <c r="I136" s="11" t="s">
        <v>304</v>
      </c>
    </row>
    <row r="137" spans="1:10" s="80" customFormat="1" collapsed="1">
      <c r="A137" s="37" t="s">
        <v>1199</v>
      </c>
      <c r="B137" s="29" t="e">
        <f>IF(LEFT(G137,3)="ARQ",VLOOKUP(VALUE(RIGHT(G137,3)),#REF!,4,FALSE),IF(LEFT(G137,3)="SCI",VLOOKUP(VALUE(RIGHT(G137,3)),#REF!,4,FALSE),IF(LEFT(G137,3)="SCE",VLOOKUP(VALUE(RIGHT(G137,3)),#REF!,4,FALSE),IF(LEFT(G137,3)="EST",VLOOKUP(VALUE(RIGHT(G137,3)),#REF!,4,FALSE),IF(LEFT(G137,3)="HID",VLOOKUP(VALUE(RIGHT(G137,3)),#REF!,4,FALSE),IF(LEFT(G137,3)="INC",VLOOKUP(VALUE(RIGHT(G137,3)),#REF!,4,FALSE),IF(LEFT(G137,3)="ELE",VLOOKUP(VALUE(RIGHT(G137,3)),#REF!,4,FALSE),IF(LEFT(G137,3)="CAB",VLOOKUP(VALUE(RIGHT(G137,3)),'ADM-COMP'!B:J,4,FALSE),IF(LEFT(G137,3)="SEG",VLOOKUP(VALUE(RIGHT(G137,3)),#REF!,4,FALSE),IF(LEFT(G137,3)="CLI",VLOOKUP(VALUE(RIGHT(G137,3)),#REF!,4,FALSE),IF(LEFT(G137,4)="IMPL",VLOOKUP(VALUE(RIGHT(G137,3)),#REF!,4,FALSE),IF(LEFT(G137,4)="SPDA",VLOOKUP(VALUE(RIGHT(G137,3)),'SPDA-COMP'!B:J,4,FALSE),IF(LEFT(G137,4)="SDAI",VLOOKUP(VALUE(RIGHT(G137,3)),#REF!,4,FALSE),IF(LEFT(G137,5)="IMPER",VLOOKUP(VALUE(RIGHT(G137,3)),#REF!,4,FALSE),IF(LEFT(G137,5)="LABOR",VLOOKUP(VALUE(RIGHT(G137,6)),#REF!,5,FALSE))))))))))))))))</f>
        <v>#REF!</v>
      </c>
      <c r="C137" s="30" t="e">
        <f>IF(LEFT(G137,3)="ARQ",VLOOKUP(VALUE(RIGHT(G137,3)),#REF!,5,FALSE),IF(LEFT(G137,3)="SCI",VLOOKUP(VALUE(RIGHT(G137,3)),#REF!,5,FALSE),IF(LEFT(G137,3)="SCE",VLOOKUP(VALUE(RIGHT(G137,3)),#REF!,5,FALSE),IF(LEFT(G137,3)="EST",VLOOKUP(VALUE(RIGHT(G137,3)),#REF!,5,FALSE),IF(LEFT(G137,3)="HID",VLOOKUP(VALUE(RIGHT(G137,3)),#REF!,5,FALSE),IF(LEFT(G137,3)="INC",VLOOKUP(VALUE(RIGHT(G137,3)),#REF!,5,FALSE),IF(LEFT(G137,3)="ELE",VLOOKUP(VALUE(RIGHT(G137,3)),#REF!,5,FALSE),IF(LEFT(G137,3)="CAB",VLOOKUP(VALUE(RIGHT(G137,3)),'ADM-COMP'!B:J,5,FALSE),IF(LEFT(G137,3)="SEG",VLOOKUP(VALUE(RIGHT(G137,3)),#REF!,5,FALSE),IF(LEFT(G137,3)="CLI",VLOOKUP(VALUE(RIGHT(G137,3)),#REF!,5,FALSE),IF(LEFT(G137,4)="IMPL",VLOOKUP(VALUE(RIGHT(G137,3)),#REF!,5,FALSE),IF(LEFT(G137,4)="SPDA",VLOOKUP(VALUE(RIGHT(G137,3)),'SPDA-COMP'!B:J,5,FALSE),IF(LEFT(G137,4)="SDAI",VLOOKUP(VALUE(RIGHT(G137,3)),#REF!,5,FALSE),IF(LEFT(G137,5)="IMPER",VLOOKUP(VALUE(RIGHT(G137,3)),#REF!,5,FALSE),IF(LEFT(G137,5)="LABOR",VLOOKUP(VALUE(RIGHT(G137,6)),#REF!,6,FALSE))))))))))))))))</f>
        <v>#REF!</v>
      </c>
      <c r="D137" s="74" t="e">
        <f>ROUND(VLOOKUP(A137,#REF!,8,FALSE),2)</f>
        <v>#REF!</v>
      </c>
      <c r="E137" s="74" t="e">
        <f>IF(LEFT(G137,3)="ARQ",VLOOKUP(VALUE(RIGHT(G137,3)),#REF!,9,FALSE),IF(LEFT(G137,3)="SCI",VLOOKUP(VALUE(RIGHT(G137,3)),#REF!,9,FALSE),IF(LEFT(G137,3)="SCE",VLOOKUP(VALUE(RIGHT(G137,3)),#REF!,9,FALSE),IF(LEFT(G137,3)="EST",VLOOKUP(VALUE(RIGHT(G137,3)),#REF!,9,FALSE),IF(LEFT(G137,3)="HID",VLOOKUP(VALUE(RIGHT(G137,3)),#REF!,9,FALSE),IF(LEFT(G137,3)="INC",VLOOKUP(VALUE(RIGHT(G137,3)),#REF!,9,FALSE),IF(LEFT(G137,3)="ELE",VLOOKUP(VALUE(RIGHT(G137,3)),#REF!,9,FALSE),IF(LEFT(G137,3)="CAB",VLOOKUP(VALUE(RIGHT(G137,3)),'ADM-COMP'!B:J,9,FALSE),IF(LEFT(G137,3)="SEG",VLOOKUP(VALUE(RIGHT(G137,3)),#REF!,9,FALSE),IF(LEFT(G137,3)="CLI",VLOOKUP(VALUE(RIGHT(G137,3)),#REF!,9,FALSE),IF(LEFT(G137,4)="IMPL",VLOOKUP(VALUE(RIGHT(G137,3)),#REF!,9,FALSE),IF(LEFT(G137,4)="SPDA",VLOOKUP(VALUE(RIGHT(G137,3)),'SPDA-COMP'!B:J,9,FALSE),IF(LEFT(G137,4)="SDAI",VLOOKUP(VALUE(RIGHT(G137,3)),#REF!,9,FALSE),IF(LEFT(G137,5)="IMPER",VLOOKUP(VALUE(RIGHT(G137,3)),#REF!,9,FALSE),IF(LEFT(G137,5)="LABOR",VLOOKUP(VALUE(RIGHT(G137,6)),#REF!,4,FALSE))))))))))))))))</f>
        <v>#REF!</v>
      </c>
      <c r="F137" s="31" t="e">
        <f t="shared" si="2"/>
        <v>#REF!</v>
      </c>
      <c r="G137" s="38" t="s">
        <v>530</v>
      </c>
      <c r="H137" s="51"/>
    </row>
    <row r="138" spans="1:10" s="80" customFormat="1">
      <c r="A138" s="85" t="s">
        <v>890</v>
      </c>
      <c r="B138" s="29" t="e">
        <f>IF(LEFT(G138,3)="ARQ",VLOOKUP(VALUE(RIGHT(G138,3)),#REF!,4,FALSE),IF(LEFT(G138,3)="SCI",VLOOKUP(VALUE(RIGHT(G138,3)),#REF!,4,FALSE),IF(LEFT(G138,3)="SCE",VLOOKUP(VALUE(RIGHT(G138,3)),#REF!,4,FALSE),IF(LEFT(G138,3)="EST",VLOOKUP(VALUE(RIGHT(G138,3)),#REF!,4,FALSE),IF(LEFT(G138,3)="HID",VLOOKUP(VALUE(RIGHT(G138,3)),#REF!,4,FALSE),IF(LEFT(G138,3)="INC",VLOOKUP(VALUE(RIGHT(G138,3)),#REF!,4,FALSE),IF(LEFT(G138,3)="ELE",VLOOKUP(VALUE(RIGHT(G138,3)),#REF!,4,FALSE),IF(LEFT(G138,3)="CAB",VLOOKUP(VALUE(RIGHT(G138,3)),'ADM-COMP'!B:J,4,FALSE),IF(LEFT(G138,3)="SEG",VLOOKUP(VALUE(RIGHT(G138,3)),#REF!,4,FALSE),IF(LEFT(G138,3)="CLI",VLOOKUP(VALUE(RIGHT(G138,3)),#REF!,4,FALSE),IF(LEFT(G138,4)="IMPL",VLOOKUP(VALUE(RIGHT(G138,3)),#REF!,4,FALSE),IF(LEFT(G138,4)="SPDA",VLOOKUP(VALUE(RIGHT(G138,3)),'SPDA-COMP'!B:J,4,FALSE),IF(LEFT(G138,4)="SDAI",VLOOKUP(VALUE(RIGHT(G138,3)),#REF!,4,FALSE),IF(LEFT(G138,5)="IMPER",VLOOKUP(VALUE(RIGHT(G138,3)),#REF!,4,FALSE),IF(LEFT(G138,5)="LABOR",VLOOKUP(VALUE(RIGHT(G138,6)),#REF!,5,FALSE))))))))))))))))</f>
        <v>#REF!</v>
      </c>
      <c r="C138" s="30" t="e">
        <f>IF(LEFT(G138,3)="ARQ",VLOOKUP(VALUE(RIGHT(G138,3)),#REF!,5,FALSE),IF(LEFT(G138,3)="SCI",VLOOKUP(VALUE(RIGHT(G138,3)),#REF!,5,FALSE),IF(LEFT(G138,3)="SCE",VLOOKUP(VALUE(RIGHT(G138,3)),#REF!,5,FALSE),IF(LEFT(G138,3)="EST",VLOOKUP(VALUE(RIGHT(G138,3)),#REF!,5,FALSE),IF(LEFT(G138,3)="HID",VLOOKUP(VALUE(RIGHT(G138,3)),#REF!,5,FALSE),IF(LEFT(G138,3)="INC",VLOOKUP(VALUE(RIGHT(G138,3)),#REF!,5,FALSE),IF(LEFT(G138,3)="ELE",VLOOKUP(VALUE(RIGHT(G138,3)),#REF!,5,FALSE),IF(LEFT(G138,3)="CAB",VLOOKUP(VALUE(RIGHT(G138,3)),'ADM-COMP'!B:J,5,FALSE),IF(LEFT(G138,3)="SEG",VLOOKUP(VALUE(RIGHT(G138,3)),#REF!,5,FALSE),IF(LEFT(G138,3)="CLI",VLOOKUP(VALUE(RIGHT(G138,3)),#REF!,5,FALSE),IF(LEFT(G138,4)="IMPL",VLOOKUP(VALUE(RIGHT(G138,3)),#REF!,5,FALSE),IF(LEFT(G138,4)="SPDA",VLOOKUP(VALUE(RIGHT(G138,3)),'SPDA-COMP'!B:J,5,FALSE),IF(LEFT(G138,4)="SDAI",VLOOKUP(VALUE(RIGHT(G138,3)),#REF!,5,FALSE),IF(LEFT(G138,5)="IMPER",VLOOKUP(VALUE(RIGHT(G138,3)),#REF!,5,FALSE),IF(LEFT(G138,5)="LABOR",VLOOKUP(VALUE(RIGHT(G138,6)),#REF!,6,FALSE))))))))))))))))</f>
        <v>#REF!</v>
      </c>
      <c r="D138" s="74" t="e">
        <f>ROUND(VLOOKUP(A138,#REF!,8,FALSE),2)</f>
        <v>#REF!</v>
      </c>
      <c r="E138" s="74" t="e">
        <f>IF(LEFT(G138,3)="ARQ",VLOOKUP(VALUE(RIGHT(G138,3)),#REF!,9,FALSE),IF(LEFT(G138,3)="SCI",VLOOKUP(VALUE(RIGHT(G138,3)),#REF!,9,FALSE),IF(LEFT(G138,3)="SCE",VLOOKUP(VALUE(RIGHT(G138,3)),#REF!,9,FALSE),IF(LEFT(G138,3)="EST",VLOOKUP(VALUE(RIGHT(G138,3)),#REF!,9,FALSE),IF(LEFT(G138,3)="HID",VLOOKUP(VALUE(RIGHT(G138,3)),#REF!,9,FALSE),IF(LEFT(G138,3)="INC",VLOOKUP(VALUE(RIGHT(G138,3)),#REF!,9,FALSE),IF(LEFT(G138,3)="ELE",VLOOKUP(VALUE(RIGHT(G138,3)),#REF!,9,FALSE),IF(LEFT(G138,3)="CAB",VLOOKUP(VALUE(RIGHT(G138,3)),'ADM-COMP'!B:J,9,FALSE),IF(LEFT(G138,3)="SEG",VLOOKUP(VALUE(RIGHT(G138,3)),#REF!,9,FALSE),IF(LEFT(G138,3)="CLI",VLOOKUP(VALUE(RIGHT(G138,3)),#REF!,9,FALSE),IF(LEFT(G138,4)="IMPL",VLOOKUP(VALUE(RIGHT(G138,3)),#REF!,9,FALSE),IF(LEFT(G138,4)="SPDA",VLOOKUP(VALUE(RIGHT(G138,3)),'SPDA-COMP'!B:J,9,FALSE),IF(LEFT(G138,4)="SDAI",VLOOKUP(VALUE(RIGHT(G138,3)),#REF!,9,FALSE),IF(LEFT(G138,5)="IMPER",VLOOKUP(VALUE(RIGHT(G138,3)),#REF!,9,FALSE),IF(LEFT(G138,5)="LABOR",VLOOKUP(VALUE(RIGHT(G138,6)),#REF!,4,FALSE))))))))))))))))</f>
        <v>#REF!</v>
      </c>
      <c r="F138" s="31" t="e">
        <f t="shared" si="2"/>
        <v>#REF!</v>
      </c>
      <c r="G138" s="84" t="s">
        <v>958</v>
      </c>
      <c r="H138" s="51"/>
      <c r="I138" s="11"/>
    </row>
    <row r="139" spans="1:10" s="80" customFormat="1" ht="25.5">
      <c r="A139" s="37" t="s">
        <v>460</v>
      </c>
      <c r="B139" s="29" t="e">
        <f>IF(LEFT(G139,3)="ARQ",VLOOKUP(VALUE(RIGHT(G139,3)),#REF!,4,FALSE),IF(LEFT(G139,3)="SCI",VLOOKUP(VALUE(RIGHT(G139,3)),#REF!,4,FALSE),IF(LEFT(G139,3)="SCE",VLOOKUP(VALUE(RIGHT(G139,3)),#REF!,4,FALSE),IF(LEFT(G139,3)="EST",VLOOKUP(VALUE(RIGHT(G139,3)),#REF!,4,FALSE),IF(LEFT(G139,3)="HID",VLOOKUP(VALUE(RIGHT(G139,3)),#REF!,4,FALSE),IF(LEFT(G139,3)="INC",VLOOKUP(VALUE(RIGHT(G139,3)),#REF!,4,FALSE),IF(LEFT(G139,3)="ELE",VLOOKUP(VALUE(RIGHT(G139,3)),#REF!,4,FALSE),IF(LEFT(G139,3)="CAB",VLOOKUP(VALUE(RIGHT(G139,3)),'ADM-COMP'!B:J,4,FALSE),IF(LEFT(G139,3)="SEG",VLOOKUP(VALUE(RIGHT(G139,3)),#REF!,4,FALSE),IF(LEFT(G139,3)="CLI",VLOOKUP(VALUE(RIGHT(G139,3)),#REF!,4,FALSE),IF(LEFT(G139,4)="IMPL",VLOOKUP(VALUE(RIGHT(G139,3)),#REF!,4,FALSE),IF(LEFT(G139,4)="SPDA",VLOOKUP(VALUE(RIGHT(G139,3)),'SPDA-COMP'!B:J,4,FALSE),IF(LEFT(G139,4)="SDAI",VLOOKUP(VALUE(RIGHT(G139,3)),#REF!,4,FALSE),IF(LEFT(G139,5)="IMPER",VLOOKUP(VALUE(RIGHT(G139,3)),#REF!,4,FALSE),IF(LEFT(G139,5)="LABOR",VLOOKUP(VALUE(RIGHT(G139,6)),#REF!,5,FALSE))))))))))))))))</f>
        <v>#REF!</v>
      </c>
      <c r="C139" s="30" t="e">
        <f>IF(LEFT(G139,3)="ARQ",VLOOKUP(VALUE(RIGHT(G139,3)),#REF!,5,FALSE),IF(LEFT(G139,3)="INS",VLOOKUP(VALUE(RIGHT(G139,3)),#REF!,5,FALSE),IF(LEFT(G139,3)="SCE",VLOOKUP(VALUE(RIGHT(G139,3)),#REF!,5,FALSE),IF(LEFT(G139,3)="EST",VLOOKUP(VALUE(RIGHT(G139,3)),#REF!,5,FALSE),IF(LEFT(G139,3)="HID",VLOOKUP(VALUE(RIGHT(G139,3)),#REF!,5,FALSE),IF(LEFT(G139,3)="INC",VLOOKUP(VALUE(RIGHT(G139,3)),#REF!,5,FALSE),IF(LEFT(G139,3)="ELE",VLOOKUP(VALUE(RIGHT(G139,3)),#REF!,5,FALSE),IF(LEFT(G139,3)="CAB",VLOOKUP(VALUE(RIGHT(G139,3)),'ADM-COMP'!B:J,5,FALSE),IF(LEFT(G139,3)="SEG",VLOOKUP(VALUE(RIGHT(G139,3)),#REF!,5,FALSE),IF(LEFT(G139,3)="CLI",VLOOKUP(VALUE(RIGHT(G139,3)),#REF!,5,FALSE),IF(LEFT(G139,4)="IMPL",VLOOKUP(VALUE(RIGHT(G139,3)),#REF!,5,FALSE),IF(LEFT(G139,4)="SPDA",VLOOKUP(VALUE(RIGHT(G139,3)),'SPDA-COMP'!B:J,5,FALSE),IF(LEFT(G139,4)="SDAI",VLOOKUP(VALUE(RIGHT(G139,3)),#REF!,5,FALSE),IF(LEFT(G139,5)="IMPER",VLOOKUP(VALUE(RIGHT(G139,3)),#REF!,5,FALSE),IF(LEFT(G139,5)="LABOR",VLOOKUP(VALUE(RIGHT(G139,6)),#REF!,6,FALSE))))))))))))))))</f>
        <v>#REF!</v>
      </c>
      <c r="D139" s="74" t="e">
        <f>ROUND(VLOOKUP(A139,#REF!,8,FALSE),2)</f>
        <v>#REF!</v>
      </c>
      <c r="E139" s="74" t="e">
        <f>IF(LEFT(G139,3)="ARQ",VLOOKUP(VALUE(RIGHT(G139,3)),#REF!,9,FALSE),IF(LEFT(G139,3)="INS",VLOOKUP(VALUE(RIGHT(G139,3)),#REF!,9,FALSE),IF(LEFT(G139,3)="SCE",VLOOKUP(VALUE(RIGHT(G139,3)),#REF!,9,FALSE),IF(LEFT(G139,3)="EST",VLOOKUP(VALUE(RIGHT(G139,3)),#REF!,9,FALSE),IF(LEFT(G139,3)="HID",VLOOKUP(VALUE(RIGHT(G139,3)),#REF!,9,FALSE),IF(LEFT(G139,3)="INC",VLOOKUP(VALUE(RIGHT(G139,3)),#REF!,9,FALSE),IF(LEFT(G139,3)="ELE",VLOOKUP(VALUE(RIGHT(G139,3)),#REF!,9,FALSE),IF(LEFT(G139,3)="CAB",VLOOKUP(VALUE(RIGHT(G139,3)),'ADM-COMP'!B:J,9,FALSE),IF(LEFT(G139,3)="SEG",VLOOKUP(VALUE(RIGHT(G139,3)),#REF!,9,FALSE),IF(LEFT(G139,3)="CLI",VLOOKUP(VALUE(RIGHT(G139,3)),#REF!,9,FALSE),IF(LEFT(G139,4)="IMPL",VLOOKUP(VALUE(RIGHT(G139,3)),#REF!,9,FALSE),IF(LEFT(G139,4)="SPDA",VLOOKUP(VALUE(RIGHT(G139,3)),'SPDA-COMP'!B:J,9,FALSE),IF(LEFT(G139,4)="SDAI",VLOOKUP(VALUE(RIGHT(G139,3)),#REF!,9,FALSE),IF(LEFT(G139,5)="IMPER",VLOOKUP(VALUE(RIGHT(G139,3)),#REF!,9,FALSE),IF(LEFT(G139,5)="LABOR",VLOOKUP(VALUE(RIGHT(G139,6)),#REF!,4,FALSE))))))))))))))))</f>
        <v>#REF!</v>
      </c>
      <c r="F139" s="31" t="e">
        <f t="shared" si="2"/>
        <v>#REF!</v>
      </c>
      <c r="G139" s="152" t="s">
        <v>475</v>
      </c>
      <c r="H139" s="51" t="s">
        <v>1202</v>
      </c>
      <c r="I139" s="11"/>
    </row>
    <row r="140" spans="1:10" s="80" customFormat="1">
      <c r="A140" s="140" t="s">
        <v>1057</v>
      </c>
      <c r="B140" s="29" t="e">
        <f>IF(LEFT(G140,3)="ARQ",VLOOKUP(VALUE(RIGHT(G140,3)),#REF!,4,FALSE),IF(LEFT(G140,3)="SCI",VLOOKUP(VALUE(RIGHT(G140,3)),#REF!,4,FALSE),IF(LEFT(G140,3)="SCE",VLOOKUP(VALUE(RIGHT(G140,3)),#REF!,4,FALSE),IF(LEFT(G140,3)="EST",VLOOKUP(VALUE(RIGHT(G140,3)),#REF!,4,FALSE),IF(LEFT(G140,3)="HID",VLOOKUP(VALUE(RIGHT(G140,3)),#REF!,4,FALSE),IF(LEFT(G140,3)="INC",VLOOKUP(VALUE(RIGHT(G140,3)),#REF!,4,FALSE),IF(LEFT(G140,3)="ELE",VLOOKUP(VALUE(RIGHT(G140,3)),#REF!,4,FALSE),IF(LEFT(G140,3)="CAB",VLOOKUP(VALUE(RIGHT(G140,3)),'ADM-COMP'!B:J,4,FALSE),IF(LEFT(G140,3)="SEG",VLOOKUP(VALUE(RIGHT(G140,3)),#REF!,4,FALSE),IF(LEFT(G140,3)="CLI",VLOOKUP(VALUE(RIGHT(G140,3)),#REF!,4,FALSE),IF(LEFT(G140,4)="IMPL",VLOOKUP(VALUE(RIGHT(G140,3)),#REF!,4,FALSE),IF(LEFT(G140,4)="SPDA",VLOOKUP(VALUE(RIGHT(G140,3)),'SPDA-COMP'!B:J,4,FALSE),IF(LEFT(G140,4)="SDAI",VLOOKUP(VALUE(RIGHT(G140,3)),#REF!,4,FALSE),IF(LEFT(G140,5)="IMPER",VLOOKUP(VALUE(RIGHT(G140,3)),#REF!,4,FALSE),IF(LEFT(G140,5)="LABOR",VLOOKUP(VALUE(RIGHT(G140,6)),#REF!,5,FALSE))))))))))))))))</f>
        <v>#REF!</v>
      </c>
      <c r="C140" s="30" t="e">
        <f>IF(LEFT(G140,3)="ARQ",VLOOKUP(VALUE(RIGHT(G140,3)),#REF!,5,FALSE),IF(LEFT(G140,3)="SCI",VLOOKUP(VALUE(RIGHT(G140,3)),#REF!,5,FALSE),IF(LEFT(G140,3)="SCE",VLOOKUP(VALUE(RIGHT(G140,3)),#REF!,5,FALSE),IF(LEFT(G140,3)="EST",VLOOKUP(VALUE(RIGHT(G140,3)),#REF!,5,FALSE),IF(LEFT(G140,3)="HID",VLOOKUP(VALUE(RIGHT(G140,3)),#REF!,5,FALSE),IF(LEFT(G140,3)="INC",VLOOKUP(VALUE(RIGHT(G140,3)),#REF!,5,FALSE),IF(LEFT(G140,3)="ELE",VLOOKUP(VALUE(RIGHT(G140,3)),#REF!,5,FALSE),IF(LEFT(G140,3)="CAB",VLOOKUP(VALUE(RIGHT(G140,3)),'ADM-COMP'!B:J,5,FALSE),IF(LEFT(G140,3)="SEG",VLOOKUP(VALUE(RIGHT(G140,3)),#REF!,5,FALSE),IF(LEFT(G140,3)="CLI",VLOOKUP(VALUE(RIGHT(G140,3)),#REF!,5,FALSE),IF(LEFT(G140,4)="IMPL",VLOOKUP(VALUE(RIGHT(G140,3)),#REF!,5,FALSE),IF(LEFT(G140,4)="SPDA",VLOOKUP(VALUE(RIGHT(G140,3)),'SPDA-COMP'!B:J,5,FALSE),IF(LEFT(G140,4)="SDAI",VLOOKUP(VALUE(RIGHT(G140,3)),#REF!,5,FALSE),IF(LEFT(G140,5)="IMPER",VLOOKUP(VALUE(RIGHT(G140,3)),#REF!,5,FALSE),IF(LEFT(G140,5)="LABOR",VLOOKUP(VALUE(RIGHT(G140,6)),#REF!,6,FALSE))))))))))))))))</f>
        <v>#REF!</v>
      </c>
      <c r="D140" s="74" t="e">
        <f>ROUND(VLOOKUP(A140,#REF!,8,FALSE),2)</f>
        <v>#REF!</v>
      </c>
      <c r="E140" s="74" t="e">
        <f>IF(LEFT(G140,3)="ARQ",VLOOKUP(VALUE(RIGHT(G140,3)),#REF!,9,FALSE),IF(LEFT(G140,3)="SCI",VLOOKUP(VALUE(RIGHT(G140,3)),#REF!,9,FALSE),IF(LEFT(G140,3)="SCE",VLOOKUP(VALUE(RIGHT(G140,3)),#REF!,9,FALSE),IF(LEFT(G140,3)="EST",VLOOKUP(VALUE(RIGHT(G140,3)),#REF!,9,FALSE),IF(LEFT(G140,3)="HID",VLOOKUP(VALUE(RIGHT(G140,3)),#REF!,9,FALSE),IF(LEFT(G140,3)="INC",VLOOKUP(VALUE(RIGHT(G140,3)),#REF!,9,FALSE),IF(LEFT(G140,3)="ELE",VLOOKUP(VALUE(RIGHT(G140,3)),#REF!,9,FALSE),IF(LEFT(G140,3)="CAB",VLOOKUP(VALUE(RIGHT(G140,3)),'ADM-COMP'!B:J,9,FALSE),IF(LEFT(G140,3)="SEG",VLOOKUP(VALUE(RIGHT(G140,3)),#REF!,9,FALSE),IF(LEFT(G140,3)="CLI",VLOOKUP(VALUE(RIGHT(G140,3)),#REF!,9,FALSE),IF(LEFT(G140,4)="IMPL",VLOOKUP(VALUE(RIGHT(G140,3)),#REF!,9,FALSE),IF(LEFT(G140,4)="SPDA",VLOOKUP(VALUE(RIGHT(G140,3)),'SPDA-COMP'!B:J,9,FALSE),IF(LEFT(G140,4)="SDAI",VLOOKUP(VALUE(RIGHT(G140,3)),#REF!,9,FALSE),IF(LEFT(G140,5)="IMPER",VLOOKUP(VALUE(RIGHT(G140,3)),#REF!,9,FALSE),IF(LEFT(G140,5)="LABOR",VLOOKUP(VALUE(RIGHT(G140,6)),#REF!,4,FALSE))))))))))))))))</f>
        <v>#REF!</v>
      </c>
      <c r="F140" s="31" t="e">
        <f t="shared" si="2"/>
        <v>#REF!</v>
      </c>
      <c r="G140" s="152" t="s">
        <v>1086</v>
      </c>
      <c r="H140" s="51"/>
      <c r="I140" s="11"/>
    </row>
    <row r="141" spans="1:10" s="80" customFormat="1" ht="38.25" collapsed="1">
      <c r="A141" s="85" t="s">
        <v>1119</v>
      </c>
      <c r="B141" s="29" t="e">
        <f>IF(LEFT(G141,3)="ARQ",VLOOKUP(VALUE(RIGHT(G141,3)),#REF!,4,FALSE),IF(LEFT(G141,3)="SCI",VLOOKUP(VALUE(RIGHT(G141,3)),#REF!,4,FALSE),IF(LEFT(G141,3)="SCE",VLOOKUP(VALUE(RIGHT(G141,3)),#REF!,4,FALSE),IF(LEFT(G141,3)="EST",VLOOKUP(VALUE(RIGHT(G141,3)),#REF!,4,FALSE),IF(LEFT(G141,3)="HID",VLOOKUP(VALUE(RIGHT(G141,3)),#REF!,4,FALSE),IF(LEFT(G141,3)="INC",VLOOKUP(VALUE(RIGHT(G141,3)),#REF!,4,FALSE),IF(LEFT(G141,3)="ELE",VLOOKUP(VALUE(RIGHT(G141,3)),#REF!,4,FALSE),IF(LEFT(G141,3)="CAB",VLOOKUP(VALUE(RIGHT(G141,3)),'ADM-COMP'!B:J,4,FALSE),IF(LEFT(G141,3)="SEG",VLOOKUP(VALUE(RIGHT(G141,3)),#REF!,4,FALSE),IF(LEFT(G141,3)="CLI",VLOOKUP(VALUE(RIGHT(G141,3)),#REF!,4,FALSE),IF(LEFT(G141,4)="IMPL",VLOOKUP(VALUE(RIGHT(G141,3)),#REF!,4,FALSE),IF(LEFT(G141,4)="SPDA",VLOOKUP(VALUE(RIGHT(G141,3)),'SPDA-COMP'!B:J,4,FALSE),IF(LEFT(G141,4)="SDAI",VLOOKUP(VALUE(RIGHT(G141,3)),#REF!,4,FALSE),IF(LEFT(G141,5)="IMPER",VLOOKUP(VALUE(RIGHT(G141,3)),#REF!,4,FALSE),IF(LEFT(G141,5)="LABOR",VLOOKUP(VALUE(RIGHT(G141,6)),#REF!,5,FALSE))))))))))))))))</f>
        <v>#REF!</v>
      </c>
      <c r="C141" s="30" t="e">
        <f>IF(LEFT(G141,3)="ARQ",VLOOKUP(VALUE(RIGHT(G141,3)),#REF!,5,FALSE),IF(LEFT(G141,3)="SCI",VLOOKUP(VALUE(RIGHT(G141,3)),#REF!,5,FALSE),IF(LEFT(G141,3)="SCE",VLOOKUP(VALUE(RIGHT(G141,3)),#REF!,5,FALSE),IF(LEFT(G141,3)="EST",VLOOKUP(VALUE(RIGHT(G141,3)),#REF!,5,FALSE),IF(LEFT(G141,3)="HID",VLOOKUP(VALUE(RIGHT(G141,3)),#REF!,5,FALSE),IF(LEFT(G141,3)="INC",VLOOKUP(VALUE(RIGHT(G141,3)),#REF!,5,FALSE),IF(LEFT(G141,3)="ELE",VLOOKUP(VALUE(RIGHT(G141,3)),#REF!,5,FALSE),IF(LEFT(G141,3)="CAB",VLOOKUP(VALUE(RIGHT(G141,3)),'ADM-COMP'!B:J,5,FALSE),IF(LEFT(G141,3)="SEG",VLOOKUP(VALUE(RIGHT(G141,3)),#REF!,5,FALSE),IF(LEFT(G141,3)="CLI",VLOOKUP(VALUE(RIGHT(G141,3)),#REF!,5,FALSE),IF(LEFT(G141,4)="IMPL",VLOOKUP(VALUE(RIGHT(G141,3)),#REF!,5,FALSE),IF(LEFT(G141,4)="SPDA",VLOOKUP(VALUE(RIGHT(G141,3)),'SPDA-COMP'!B:J,5,FALSE),IF(LEFT(G141,4)="SDAI",VLOOKUP(VALUE(RIGHT(G141,3)),#REF!,5,FALSE),IF(LEFT(G141,5)="IMPER",VLOOKUP(VALUE(RIGHT(G141,3)),#REF!,5,FALSE),IF(LEFT(G141,5)="LABOR",VLOOKUP(VALUE(RIGHT(G141,6)),#REF!,6,FALSE))))))))))))))))</f>
        <v>#REF!</v>
      </c>
      <c r="D141" s="74" t="e">
        <f>ROUND(VLOOKUP(A141,#REF!,8,FALSE),2)</f>
        <v>#REF!</v>
      </c>
      <c r="E141" s="74" t="e">
        <f>IF(LEFT(G141,3)="ARQ",VLOOKUP(VALUE(RIGHT(G141,3)),#REF!,9,FALSE),IF(LEFT(G141,3)="SCI",VLOOKUP(VALUE(RIGHT(G141,3)),#REF!,9,FALSE),IF(LEFT(G141,3)="SCE",VLOOKUP(VALUE(RIGHT(G141,3)),#REF!,9,FALSE),IF(LEFT(G141,3)="EST",VLOOKUP(VALUE(RIGHT(G141,3)),#REF!,9,FALSE),IF(LEFT(G141,3)="HID",VLOOKUP(VALUE(RIGHT(G141,3)),#REF!,9,FALSE),IF(LEFT(G141,3)="INC",VLOOKUP(VALUE(RIGHT(G141,3)),#REF!,9,FALSE),IF(LEFT(G141,3)="ELE",VLOOKUP(VALUE(RIGHT(G141,3)),#REF!,9,FALSE),IF(LEFT(G141,3)="CAB",VLOOKUP(VALUE(RIGHT(G141,3)),'ADM-COMP'!B:J,9,FALSE),IF(LEFT(G141,3)="SEG",VLOOKUP(VALUE(RIGHT(G141,3)),#REF!,9,FALSE),IF(LEFT(G141,3)="CLI",VLOOKUP(VALUE(RIGHT(G141,3)),#REF!,9,FALSE),IF(LEFT(G141,4)="IMPL",VLOOKUP(VALUE(RIGHT(G141,3)),#REF!,9,FALSE),IF(LEFT(G141,4)="SPDA",VLOOKUP(VALUE(RIGHT(G141,3)),'SPDA-COMP'!B:J,9,FALSE),IF(LEFT(G141,4)="SDAI",VLOOKUP(VALUE(RIGHT(G141,3)),#REF!,9,FALSE),IF(LEFT(G141,5)="IMPER",VLOOKUP(VALUE(RIGHT(G141,3)),#REF!,9,FALSE),IF(LEFT(G141,5)="LABOR",VLOOKUP(VALUE(RIGHT(G141,6)),#REF!,4,FALSE))))))))))))))))</f>
        <v>#REF!</v>
      </c>
      <c r="F141" s="31" t="e">
        <f t="shared" si="2"/>
        <v>#REF!</v>
      </c>
      <c r="G141" s="84" t="s">
        <v>1005</v>
      </c>
      <c r="H141" s="51"/>
    </row>
    <row r="142" spans="1:10" s="80" customFormat="1">
      <c r="A142" s="37" t="s">
        <v>470</v>
      </c>
      <c r="B142" s="29" t="e">
        <f>IF(LEFT(G142,3)="ARQ",VLOOKUP(VALUE(RIGHT(G142,3)),#REF!,4,FALSE),IF(LEFT(G142,3)="SCI",VLOOKUP(VALUE(RIGHT(G142,3)),#REF!,4,FALSE),IF(LEFT(G142,3)="SCE",VLOOKUP(VALUE(RIGHT(G142,3)),#REF!,4,FALSE),IF(LEFT(G142,3)="EST",VLOOKUP(VALUE(RIGHT(G142,3)),#REF!,4,FALSE),IF(LEFT(G142,3)="HID",VLOOKUP(VALUE(RIGHT(G142,3)),#REF!,4,FALSE),IF(LEFT(G142,3)="INC",VLOOKUP(VALUE(RIGHT(G142,3)),#REF!,4,FALSE),IF(LEFT(G142,3)="ELE",VLOOKUP(VALUE(RIGHT(G142,3)),#REF!,4,FALSE),IF(LEFT(G142,3)="CAB",VLOOKUP(VALUE(RIGHT(G142,3)),'ADM-COMP'!B:J,4,FALSE),IF(LEFT(G142,3)="SEG",VLOOKUP(VALUE(RIGHT(G142,3)),#REF!,4,FALSE),IF(LEFT(G142,3)="CLI",VLOOKUP(VALUE(RIGHT(G142,3)),#REF!,4,FALSE),IF(LEFT(G142,4)="IMPL",VLOOKUP(VALUE(RIGHT(G142,3)),#REF!,4,FALSE),IF(LEFT(G142,4)="SPDA",VLOOKUP(VALUE(RIGHT(G142,3)),'SPDA-COMP'!B:J,4,FALSE),IF(LEFT(G142,4)="SDAI",VLOOKUP(VALUE(RIGHT(G142,3)),#REF!,4,FALSE),IF(LEFT(G142,5)="IMPER",VLOOKUP(VALUE(RIGHT(G142,3)),#REF!,4,FALSE),IF(LEFT(G142,5)="LABOR",VLOOKUP(VALUE(RIGHT(G142,6)),#REF!,5,FALSE))))))))))))))))</f>
        <v>#REF!</v>
      </c>
      <c r="C142" s="30" t="e">
        <f>IF(LEFT(G142,3)="ARQ",VLOOKUP(VALUE(RIGHT(G142,3)),#REF!,5,FALSE),IF(LEFT(G142,3)="INS",VLOOKUP(VALUE(RIGHT(G142,3)),#REF!,5,FALSE),IF(LEFT(G142,3)="SCE",VLOOKUP(VALUE(RIGHT(G142,3)),#REF!,5,FALSE),IF(LEFT(G142,3)="EST",VLOOKUP(VALUE(RIGHT(G142,3)),#REF!,5,FALSE),IF(LEFT(G142,3)="HID",VLOOKUP(VALUE(RIGHT(G142,3)),#REF!,5,FALSE),IF(LEFT(G142,3)="INC",VLOOKUP(VALUE(RIGHT(G142,3)),#REF!,5,FALSE),IF(LEFT(G142,3)="ELE",VLOOKUP(VALUE(RIGHT(G142,3)),#REF!,5,FALSE),IF(LEFT(G142,3)="CAB",VLOOKUP(VALUE(RIGHT(G142,3)),'ADM-COMP'!B:J,5,FALSE),IF(LEFT(G142,3)="SEG",VLOOKUP(VALUE(RIGHT(G142,3)),#REF!,5,FALSE),IF(LEFT(G142,3)="CLI",VLOOKUP(VALUE(RIGHT(G142,3)),#REF!,5,FALSE),IF(LEFT(G142,4)="IMPL",VLOOKUP(VALUE(RIGHT(G142,3)),#REF!,5,FALSE),IF(LEFT(G142,4)="SPDA",VLOOKUP(VALUE(RIGHT(G142,3)),'SPDA-COMP'!B:J,5,FALSE),IF(LEFT(G142,4)="SDAI",VLOOKUP(VALUE(RIGHT(G142,3)),#REF!,5,FALSE),IF(LEFT(G142,5)="IMPER",VLOOKUP(VALUE(RIGHT(G142,3)),#REF!,5,FALSE),IF(LEFT(G142,5)="LABOR",VLOOKUP(VALUE(RIGHT(G142,6)),#REF!,6,FALSE))))))))))))))))</f>
        <v>#REF!</v>
      </c>
      <c r="D142" s="74" t="e">
        <f>ROUND(VLOOKUP(A142,#REF!,8,FALSE),2)</f>
        <v>#REF!</v>
      </c>
      <c r="E142" s="74" t="e">
        <f>IF(LEFT(G142,3)="ARQ",VLOOKUP(VALUE(RIGHT(G142,3)),#REF!,9,FALSE),IF(LEFT(G142,3)="INS",VLOOKUP(VALUE(RIGHT(G142,3)),#REF!,9,FALSE),IF(LEFT(G142,3)="SCE",VLOOKUP(VALUE(RIGHT(G142,3)),#REF!,9,FALSE),IF(LEFT(G142,3)="EST",VLOOKUP(VALUE(RIGHT(G142,3)),#REF!,9,FALSE),IF(LEFT(G142,3)="HID",VLOOKUP(VALUE(RIGHT(G142,3)),#REF!,9,FALSE),IF(LEFT(G142,3)="INC",VLOOKUP(VALUE(RIGHT(G142,3)),#REF!,9,FALSE),IF(LEFT(G142,3)="ELE",VLOOKUP(VALUE(RIGHT(G142,3)),#REF!,9,FALSE),IF(LEFT(G142,3)="CAB",VLOOKUP(VALUE(RIGHT(G142,3)),'ADM-COMP'!B:J,9,FALSE),IF(LEFT(G142,3)="SEG",VLOOKUP(VALUE(RIGHT(G142,3)),#REF!,9,FALSE),IF(LEFT(G142,3)="CLI",VLOOKUP(VALUE(RIGHT(G142,3)),#REF!,9,FALSE),IF(LEFT(G142,4)="IMPL",VLOOKUP(VALUE(RIGHT(G142,3)),#REF!,9,FALSE),IF(LEFT(G142,4)="SPDA",VLOOKUP(VALUE(RIGHT(G142,3)),'SPDA-COMP'!B:J,9,FALSE),IF(LEFT(G142,4)="SDAI",VLOOKUP(VALUE(RIGHT(G142,3)),#REF!,9,FALSE),IF(LEFT(G142,5)="IMPER",VLOOKUP(VALUE(RIGHT(G142,3)),#REF!,9,FALSE),IF(LEFT(G142,5)="LABOR",VLOOKUP(VALUE(RIGHT(G142,6)),#REF!,4,FALSE))))))))))))))))</f>
        <v>#REF!</v>
      </c>
      <c r="F142" s="31" t="e">
        <f t="shared" si="2"/>
        <v>#REF!</v>
      </c>
      <c r="G142" s="152" t="s">
        <v>387</v>
      </c>
      <c r="H142" s="51"/>
      <c r="I142" s="11" t="s">
        <v>1203</v>
      </c>
    </row>
    <row r="143" spans="1:10" s="80" customFormat="1" ht="51">
      <c r="A143" s="100" t="s">
        <v>195</v>
      </c>
      <c r="B143" s="86" t="s">
        <v>1354</v>
      </c>
      <c r="C143" s="30" t="e">
        <f>IF(LEFT(G143,3)="ARQ",VLOOKUP(VALUE(RIGHT(G143,3)),#REF!,5,FALSE),IF(LEFT(G143,3)="SCI",VLOOKUP(VALUE(RIGHT(G143,3)),#REF!,5,FALSE),IF(LEFT(G143,3)="SCE",VLOOKUP(VALUE(RIGHT(G143,3)),#REF!,5,FALSE),IF(LEFT(G143,3)="EST",VLOOKUP(VALUE(RIGHT(G143,3)),#REF!,5,FALSE),IF(LEFT(G143,3)="HID",VLOOKUP(VALUE(RIGHT(G143,3)),#REF!,5,FALSE),IF(LEFT(G143,3)="INC",VLOOKUP(VALUE(RIGHT(G143,3)),#REF!,5,FALSE),IF(LEFT(G143,3)="ELE",VLOOKUP(VALUE(RIGHT(G143,3)),#REF!,5,FALSE),IF(LEFT(G143,3)="CAB",VLOOKUP(VALUE(RIGHT(G143,3)),'ADM-COMP'!B:J,5,FALSE),IF(LEFT(G143,3)="SEG",VLOOKUP(VALUE(RIGHT(G143,3)),#REF!,5,FALSE),IF(LEFT(G143,3)="CLI",VLOOKUP(VALUE(RIGHT(G143,3)),#REF!,5,FALSE),IF(LEFT(G143,4)="IMPL",VLOOKUP(VALUE(RIGHT(G143,3)),#REF!,5,FALSE),IF(LEFT(G143,4)="SPDA",VLOOKUP(VALUE(RIGHT(G143,3)),'SPDA-COMP'!B:J,5,FALSE),IF(LEFT(G143,4)="SDAI",VLOOKUP(VALUE(RIGHT(G143,3)),#REF!,5,FALSE),IF(LEFT(G143,5)="IMPER",VLOOKUP(VALUE(RIGHT(G143,3)),#REF!,5,FALSE),IF(LEFT(G143,5)="LABOR",VLOOKUP(VALUE(RIGHT(G143,6)),#REF!,6,FALSE))))))))))))))))</f>
        <v>#REF!</v>
      </c>
      <c r="D143" s="74" t="e">
        <f>ROUND(VLOOKUP(A143,#REF!,8,FALSE),2)</f>
        <v>#REF!</v>
      </c>
      <c r="E143" s="130" t="e">
        <f>IF(LEFT(G143,3)="ARQ",VLOOKUP(VALUE(RIGHT(G143,3)),#REF!,9,FALSE),IF(LEFT(G143,3)="SCI",VLOOKUP(VALUE(RIGHT(G143,3)),#REF!,9,FALSE),IF(LEFT(G143,3)="SCE",VLOOKUP(VALUE(RIGHT(G143,3)),#REF!,9,FALSE),IF(LEFT(G143,3)="EST",VLOOKUP(VALUE(RIGHT(G143,3)),#REF!,9,FALSE),IF(LEFT(G143,3)="HID",VLOOKUP(VALUE(RIGHT(G143,3)),#REF!,9,FALSE),IF(LEFT(G143,3)="INC",VLOOKUP(VALUE(RIGHT(G143,3)),#REF!,9,FALSE),IF(LEFT(G143,3)="ELE",VLOOKUP(VALUE(RIGHT(G143,3)),#REF!,9,FALSE),IF(LEFT(G143,3)="CAB",VLOOKUP(VALUE(RIGHT(G143,3)),'ADM-COMP'!B:J,9,FALSE),IF(LEFT(G143,3)="SEG",VLOOKUP(VALUE(RIGHT(G143,3)),#REF!,9,FALSE),IF(LEFT(G143,3)="CLI",VLOOKUP(VALUE(RIGHT(G143,3)),#REF!,9,FALSE),IF(LEFT(G143,4)="IMPL",VLOOKUP(VALUE(RIGHT(G143,3)),#REF!,9,FALSE),IF(LEFT(G143,4)="SPDA",VLOOKUP(VALUE(RIGHT(G143,3)),'SPDA-COMP'!B:J,9,FALSE),IF(LEFT(G143,4)="SDAI",VLOOKUP(VALUE(RIGHT(G143,3)),#REF!,9,FALSE),IF(LEFT(G143,5)="IMPER",VLOOKUP(VALUE(RIGHT(G143,3)),#REF!,9,FALSE),IF(LEFT(G143,5)="LABOR",VLOOKUP(VALUE(RIGHT(G143,6)),#REF!,4,FALSE))))))))))))))))</f>
        <v>#REF!</v>
      </c>
      <c r="F143" s="31" t="e">
        <f t="shared" si="2"/>
        <v>#REF!</v>
      </c>
      <c r="G143" s="152" t="s">
        <v>1361</v>
      </c>
      <c r="H143" s="51"/>
      <c r="I143" s="11" t="s">
        <v>1204</v>
      </c>
    </row>
    <row r="144" spans="1:10" s="80" customFormat="1">
      <c r="A144" s="140" t="s">
        <v>1063</v>
      </c>
      <c r="B144" s="86" t="e">
        <f>IF(LEFT(G144,3)="ARQ",VLOOKUP(VALUE(RIGHT(G144,3)),#REF!,4,FALSE),IF(LEFT(G144,3)="SCI",VLOOKUP(VALUE(RIGHT(G144,3)),#REF!,4,FALSE),IF(LEFT(G144,3)="TRP",VLOOKUP(VALUE(RIGHT(G144,3)),#REF!,4,FALSE),IF(LEFT(G144,3)="EST",VLOOKUP(VALUE(RIGHT(G144,3)),#REF!,4,FALSE),IF(LEFT(G144,3)="HID",VLOOKUP(VALUE(RIGHT(G144,3)),#REF!,4,FALSE),IF(LEFT(G144,3)="INC",VLOOKUP(VALUE(RIGHT(G144,3)),#REF!,4,FALSE),IF(LEFT(G144,3)="ELE",VLOOKUP(VALUE(RIGHT(G144,3)),#REF!,4,FALSE),IF(LEFT(G144,3)="CAB",VLOOKUP(VALUE(RIGHT(G144,3)),'ADM-COMP'!B:J,4,FALSE),IF(LEFT(G144,3)="SEG",VLOOKUP(VALUE(RIGHT(G144,3)),#REF!,4,FALSE),IF(LEFT(G144,3)="CLI",VLOOKUP(VALUE(RIGHT(G144,3)),#REF!,4,FALSE),IF(LEFT(G144,4)="IMPL",VLOOKUP(VALUE(RIGHT(G144,3)),#REF!,4,FALSE),IF(LEFT(G144,4)="SPDA",VLOOKUP(VALUE(RIGHT(G144,3)),'SPDA-COMP'!B:J,4,FALSE),IF(LEFT(G144,4)="SDAI",VLOOKUP(VALUE(RIGHT(G144,3)),#REF!,4,FALSE),IF(LEFT(G144,5)="IMPER",VLOOKUP(VALUE(RIGHT(G144,3)),#REF!,4,FALSE),IF(LEFT(G144,5)="LABOR",VLOOKUP(VALUE(RIGHT(G144,6)),#REF!,5,FALSE))))))))))))))))</f>
        <v>#REF!</v>
      </c>
      <c r="C144" s="128" t="e">
        <f>IF(LEFT(G144,3)="ARQ",VLOOKUP(VALUE(RIGHT(G144,3)),#REF!,5,FALSE),IF(LEFT(G144,3)="SCI",VLOOKUP(VALUE(RIGHT(G144,3)),#REF!,5,FALSE),IF(LEFT(G144,3)="TRP",VLOOKUP(VALUE(RIGHT(G144,3)),#REF!,5,FALSE),IF(LEFT(G144,3)="EST",VLOOKUP(VALUE(RIGHT(G144,3)),#REF!,5,FALSE),IF(LEFT(G144,3)="HID",VLOOKUP(VALUE(RIGHT(G144,3)),#REF!,5,FALSE),IF(LEFT(G144,3)="INC",VLOOKUP(VALUE(RIGHT(G144,3)),#REF!,5,FALSE),IF(LEFT(G144,3)="ELE",VLOOKUP(VALUE(RIGHT(G144,3)),#REF!,5,FALSE),IF(LEFT(G144,3)="CAB",VLOOKUP(VALUE(RIGHT(G144,3)),'ADM-COMP'!B:J,5,FALSE),IF(LEFT(G144,3)="SEG",VLOOKUP(VALUE(RIGHT(G144,3)),#REF!,5,FALSE),IF(LEFT(G144,3)="CLI",VLOOKUP(VALUE(RIGHT(G144,3)),#REF!,5,FALSE),IF(LEFT(G144,4)="IMPL",VLOOKUP(VALUE(RIGHT(G144,3)),#REF!,5,FALSE),IF(LEFT(G144,4)="SPDA",VLOOKUP(VALUE(RIGHT(G144,3)),'SPDA-COMP'!B:J,5,FALSE),IF(LEFT(G144,4)="SDAI",VLOOKUP(VALUE(RIGHT(G144,3)),#REF!,5,FALSE),IF(LEFT(G144,5)="IMPER",VLOOKUP(VALUE(RIGHT(G144,3)),#REF!,5,FALSE),IF(LEFT(G144,5)="LABOR",VLOOKUP(VALUE(RIGHT(G144,6)),#REF!,6,FALSE))))))))))))))))</f>
        <v>#REF!</v>
      </c>
      <c r="D144" s="74" t="e">
        <f>ROUND(VLOOKUP(A144,#REF!,8,FALSE),2)</f>
        <v>#REF!</v>
      </c>
      <c r="E144" s="75" t="e">
        <f>IF(LEFT(G144,3)="ARQ",VLOOKUP(VALUE(RIGHT(G144,3)),#REF!,9,FALSE),IF(LEFT(G144,3)="SCI",VLOOKUP(VALUE(RIGHT(G144,3)),#REF!,9,FALSE),IF(LEFT(G144,3)="TRP",VLOOKUP(VALUE(RIGHT(G144,3)),#REF!,9,FALSE),IF(LEFT(G144,3)="EST",VLOOKUP(VALUE(RIGHT(G144,3)),#REF!,9,FALSE),IF(LEFT(G144,3)="HID",VLOOKUP(VALUE(RIGHT(G144,3)),#REF!,9,FALSE),IF(LEFT(G144,3)="INC",VLOOKUP(VALUE(RIGHT(G144,3)),#REF!,9,FALSE),IF(LEFT(G144,3)="ELE",VLOOKUP(VALUE(RIGHT(G144,3)),#REF!,9,FALSE),IF(LEFT(G144,3)="CAB",VLOOKUP(VALUE(RIGHT(G144,3)),'ADM-COMP'!B:J,9,FALSE),IF(LEFT(G144,3)="SEG",VLOOKUP(VALUE(RIGHT(G144,3)),#REF!,9,FALSE),IF(LEFT(G144,3)="CLI",VLOOKUP(VALUE(RIGHT(G144,3)),#REF!,9,FALSE),IF(LEFT(G144,4)="IMPL",VLOOKUP(VALUE(RIGHT(G144,3)),#REF!,9,FALSE),IF(LEFT(G144,4)="SPDA",VLOOKUP(VALUE(RIGHT(G144,3)),'SPDA-COMP'!B:J,9,FALSE),IF(LEFT(G144,4)="SDAI",VLOOKUP(VALUE(RIGHT(G144,3)),#REF!,9,FALSE),IF(LEFT(G144,5)="IMPER",VLOOKUP(VALUE(RIGHT(G144,3)),#REF!,9,FALSE),IF(LEFT(G144,5)="LABOR",VLOOKUP(VALUE(RIGHT(G144,6)),#REF!,4,FALSE))))))))))))))))</f>
        <v>#REF!</v>
      </c>
      <c r="F144" s="129" t="e">
        <f t="shared" si="2"/>
        <v>#REF!</v>
      </c>
      <c r="G144" s="152" t="s">
        <v>1092</v>
      </c>
      <c r="H144" s="51"/>
    </row>
    <row r="145" spans="1:10" s="103" customFormat="1" ht="76.5">
      <c r="A145" s="37" t="s">
        <v>468</v>
      </c>
      <c r="B145" s="29" t="e">
        <f>IF(LEFT(G145,3)="ARQ",VLOOKUP(VALUE(RIGHT(G145,3)),#REF!,4,FALSE),IF(LEFT(G145,3)="SCI",VLOOKUP(VALUE(RIGHT(G145,3)),#REF!,4,FALSE),IF(LEFT(G145,3)="SCE",VLOOKUP(VALUE(RIGHT(G145,3)),#REF!,4,FALSE),IF(LEFT(G145,3)="EST",VLOOKUP(VALUE(RIGHT(G145,3)),#REF!,4,FALSE),IF(LEFT(G145,3)="HID",VLOOKUP(VALUE(RIGHT(G145,3)),#REF!,4,FALSE),IF(LEFT(G145,3)="INC",VLOOKUP(VALUE(RIGHT(G145,3)),#REF!,4,FALSE),IF(LEFT(G145,3)="ELE",VLOOKUP(VALUE(RIGHT(G145,3)),#REF!,4,FALSE),IF(LEFT(G145,3)="CAB",VLOOKUP(VALUE(RIGHT(G145,3)),'ADM-COMP'!B:J,4,FALSE),IF(LEFT(G145,3)="SEG",VLOOKUP(VALUE(RIGHT(G145,3)),#REF!,4,FALSE),IF(LEFT(G145,3)="CLI",VLOOKUP(VALUE(RIGHT(G145,3)),#REF!,4,FALSE),IF(LEFT(G145,4)="IMPL",VLOOKUP(VALUE(RIGHT(G145,3)),#REF!,4,FALSE),IF(LEFT(G145,4)="SPDA",VLOOKUP(VALUE(RIGHT(G145,3)),'SPDA-COMP'!B:J,4,FALSE),IF(LEFT(G145,4)="SDAI",VLOOKUP(VALUE(RIGHT(G145,3)),#REF!,4,FALSE),IF(LEFT(G145,5)="IMPER",VLOOKUP(VALUE(RIGHT(G145,3)),#REF!,4,FALSE),IF(LEFT(G145,5)="LABOR",VLOOKUP(VALUE(RIGHT(G145,6)),#REF!,5,FALSE))))))))))))))))</f>
        <v>#REF!</v>
      </c>
      <c r="C145" s="30" t="e">
        <f>IF(LEFT(G145,3)="ARQ",VLOOKUP(VALUE(RIGHT(G145,3)),#REF!,5,FALSE),IF(LEFT(G145,3)="INS",VLOOKUP(VALUE(RIGHT(G145,3)),#REF!,5,FALSE),IF(LEFT(G145,3)="SCE",VLOOKUP(VALUE(RIGHT(G145,3)),#REF!,5,FALSE),IF(LEFT(G145,3)="EST",VLOOKUP(VALUE(RIGHT(G145,3)),#REF!,5,FALSE),IF(LEFT(G145,3)="HID",VLOOKUP(VALUE(RIGHT(G145,3)),#REF!,5,FALSE),IF(LEFT(G145,3)="INC",VLOOKUP(VALUE(RIGHT(G145,3)),#REF!,5,FALSE),IF(LEFT(G145,3)="ELE",VLOOKUP(VALUE(RIGHT(G145,3)),#REF!,5,FALSE),IF(LEFT(G145,3)="CAB",VLOOKUP(VALUE(RIGHT(G145,3)),'ADM-COMP'!B:J,5,FALSE),IF(LEFT(G145,3)="SEG",VLOOKUP(VALUE(RIGHT(G145,3)),#REF!,5,FALSE),IF(LEFT(G145,3)="CLI",VLOOKUP(VALUE(RIGHT(G145,3)),#REF!,5,FALSE),IF(LEFT(G145,4)="IMPL",VLOOKUP(VALUE(RIGHT(G145,3)),#REF!,5,FALSE),IF(LEFT(G145,4)="SPDA",VLOOKUP(VALUE(RIGHT(G145,3)),'SPDA-COMP'!B:J,5,FALSE),IF(LEFT(G145,4)="SDAI",VLOOKUP(VALUE(RIGHT(G145,3)),#REF!,5,FALSE),IF(LEFT(G145,5)="IMPER",VLOOKUP(VALUE(RIGHT(G145,3)),#REF!,5,FALSE),IF(LEFT(G145,5)="LABOR",VLOOKUP(VALUE(RIGHT(G145,6)),#REF!,6,FALSE))))))))))))))))</f>
        <v>#REF!</v>
      </c>
      <c r="D145" s="74" t="e">
        <f>ROUND(VLOOKUP(A145,#REF!,8,FALSE),2)</f>
        <v>#REF!</v>
      </c>
      <c r="E145" s="74" t="e">
        <f>IF(LEFT(G145,3)="ARQ",VLOOKUP(VALUE(RIGHT(G145,3)),#REF!,9,FALSE),IF(LEFT(G145,3)="INS",VLOOKUP(VALUE(RIGHT(G145,3)),#REF!,9,FALSE),IF(LEFT(G145,3)="SCE",VLOOKUP(VALUE(RIGHT(G145,3)),#REF!,9,FALSE),IF(LEFT(G145,3)="EST",VLOOKUP(VALUE(RIGHT(G145,3)),#REF!,9,FALSE),IF(LEFT(G145,3)="HID",VLOOKUP(VALUE(RIGHT(G145,3)),#REF!,9,FALSE),IF(LEFT(G145,3)="INC",VLOOKUP(VALUE(RIGHT(G145,3)),#REF!,9,FALSE),IF(LEFT(G145,3)="ELE",VLOOKUP(VALUE(RIGHT(G145,3)),#REF!,9,FALSE),IF(LEFT(G145,3)="CAB",VLOOKUP(VALUE(RIGHT(G145,3)),'ADM-COMP'!B:J,9,FALSE),IF(LEFT(G145,3)="SEG",VLOOKUP(VALUE(RIGHT(G145,3)),#REF!,9,FALSE),IF(LEFT(G145,3)="CLI",VLOOKUP(VALUE(RIGHT(G145,3)),#REF!,9,FALSE),IF(LEFT(G145,4)="IMPL",VLOOKUP(VALUE(RIGHT(G145,3)),#REF!,9,FALSE),IF(LEFT(G145,4)="SPDA",VLOOKUP(VALUE(RIGHT(G145,3)),'SPDA-COMP'!B:J,9,FALSE),IF(LEFT(G145,4)="SDAI",VLOOKUP(VALUE(RIGHT(G145,3)),#REF!,9,FALSE),IF(LEFT(G145,5)="IMPER",VLOOKUP(VALUE(RIGHT(G145,3)),#REF!,9,FALSE),IF(LEFT(G145,5)="LABOR",VLOOKUP(VALUE(RIGHT(G145,6)),#REF!,4,FALSE))))))))))))))))</f>
        <v>#REF!</v>
      </c>
      <c r="F145" s="31" t="e">
        <f t="shared" si="2"/>
        <v>#REF!</v>
      </c>
      <c r="G145" s="152" t="s">
        <v>1293</v>
      </c>
      <c r="H145" s="102"/>
    </row>
    <row r="146" spans="1:10" s="103" customFormat="1">
      <c r="A146" s="37" t="s">
        <v>222</v>
      </c>
      <c r="B146" s="29" t="e">
        <f>IF(LEFT(G146,3)="ARQ",VLOOKUP(VALUE(RIGHT(G146,3)),#REF!,4,FALSE),IF(LEFT(G146,3)="SCI",VLOOKUP(VALUE(RIGHT(G146,3)),#REF!,4,FALSE),IF(LEFT(G146,3)="TRP",VLOOKUP(VALUE(RIGHT(G146,3)),#REF!,4,FALSE),IF(LEFT(G146,3)="EST",VLOOKUP(VALUE(RIGHT(G146,3)),#REF!,4,FALSE),IF(LEFT(G146,3)="HID",VLOOKUP(VALUE(RIGHT(G146,3)),#REF!,4,FALSE),IF(LEFT(G146,3)="INC",VLOOKUP(VALUE(RIGHT(G146,3)),#REF!,4,FALSE),IF(LEFT(G146,3)="ELE",VLOOKUP(VALUE(RIGHT(G146,3)),#REF!,4,FALSE),IF(LEFT(G146,3)="CAB",VLOOKUP(VALUE(RIGHT(G146,3)),'ADM-COMP'!B:J,4,FALSE),IF(LEFT(G146,3)="SEG",VLOOKUP(VALUE(RIGHT(G146,3)),#REF!,4,FALSE),IF(LEFT(G146,3)="CLI",VLOOKUP(VALUE(RIGHT(G146,3)),#REF!,4,FALSE),IF(LEFT(G146,4)="IMPL",VLOOKUP(VALUE(RIGHT(G146,3)),#REF!,4,FALSE),IF(LEFT(G146,4)="SPDA",VLOOKUP(VALUE(RIGHT(G146,3)),'SPDA-COMP'!B:J,4,FALSE),IF(LEFT(G146,4)="SDAI",VLOOKUP(VALUE(RIGHT(G146,3)),#REF!,4,FALSE),IF(LEFT(G146,5)="IMPER",VLOOKUP(VALUE(RIGHT(G146,3)),#REF!,4,FALSE),IF(LEFT(G146,5)="LABOR",VLOOKUP(VALUE(RIGHT(G146,6)),#REF!,5,FALSE))))))))))))))))</f>
        <v>#REF!</v>
      </c>
      <c r="C146" s="30" t="e">
        <f>IF(LEFT(G146,3)="ARQ",VLOOKUP(VALUE(RIGHT(G146,3)),#REF!,5,FALSE),IF(LEFT(G146,3)="SCI",VLOOKUP(VALUE(RIGHT(G146,3)),#REF!,5,FALSE),IF(LEFT(G146,3)="SCE",VLOOKUP(VALUE(RIGHT(G146,3)),#REF!,5,FALSE),IF(LEFT(G146,3)="EST",VLOOKUP(VALUE(RIGHT(G146,3)),#REF!,5,FALSE),IF(LEFT(G146,3)="HID",VLOOKUP(VALUE(RIGHT(G146,3)),#REF!,5,FALSE),IF(LEFT(G146,3)="INC",VLOOKUP(VALUE(RIGHT(G146,3)),#REF!,5,FALSE),IF(LEFT(G146,3)="ELE",VLOOKUP(VALUE(RIGHT(G146,3)),#REF!,5,FALSE),IF(LEFT(G146,3)="CAB",VLOOKUP(VALUE(RIGHT(G146,3)),'ADM-COMP'!B:J,5,FALSE),IF(LEFT(G146,3)="SEG",VLOOKUP(VALUE(RIGHT(G146,3)),#REF!,5,FALSE),IF(LEFT(G146,3)="CLI",VLOOKUP(VALUE(RIGHT(G146,3)),#REF!,5,FALSE),IF(LEFT(G146,4)="IMPL",VLOOKUP(VALUE(RIGHT(G146,3)),#REF!,5,FALSE),IF(LEFT(G146,4)="SPDA",VLOOKUP(VALUE(RIGHT(G146,3)),'SPDA-COMP'!B:J,5,FALSE),IF(LEFT(G146,4)="SDAI",VLOOKUP(VALUE(RIGHT(G146,3)),#REF!,5,FALSE),IF(LEFT(G146,5)="IMPER",VLOOKUP(VALUE(RIGHT(G146,3)),#REF!,5,FALSE),IF(LEFT(G146,5)="LABOR",VLOOKUP(VALUE(RIGHT(G146,6)),#REF!,6,FALSE))))))))))))))))</f>
        <v>#REF!</v>
      </c>
      <c r="D146" s="74" t="e">
        <f>ROUND(VLOOKUP(A146,#REF!,8,FALSE),2)</f>
        <v>#REF!</v>
      </c>
      <c r="E146" s="74" t="e">
        <f>IF(LEFT(G146,3)="ARQ",VLOOKUP(VALUE(RIGHT(G146,3)),#REF!,9,FALSE),IF(LEFT(G146,3)="SCI",VLOOKUP(VALUE(RIGHT(G146,3)),#REF!,9,FALSE),IF(LEFT(G146,3)="SCE",VLOOKUP(VALUE(RIGHT(G146,3)),#REF!,9,FALSE),IF(LEFT(G146,3)="EST",VLOOKUP(VALUE(RIGHT(G146,3)),#REF!,9,FALSE),IF(LEFT(G146,3)="HID",VLOOKUP(VALUE(RIGHT(G146,3)),#REF!,9,FALSE),IF(LEFT(G146,3)="INC",VLOOKUP(VALUE(RIGHT(G146,3)),#REF!,9,FALSE),IF(LEFT(G146,3)="ELE",VLOOKUP(VALUE(RIGHT(G146,3)),#REF!,9,FALSE),IF(LEFT(G146,3)="CAB",VLOOKUP(VALUE(RIGHT(G146,3)),'ADM-COMP'!B:J,9,FALSE),IF(LEFT(G146,3)="SEG",VLOOKUP(VALUE(RIGHT(G146,3)),#REF!,9,FALSE),IF(LEFT(G146,3)="CLI",VLOOKUP(VALUE(RIGHT(G146,3)),#REF!,9,FALSE),IF(LEFT(G146,4)="IMPL",VLOOKUP(VALUE(RIGHT(G146,3)),#REF!,9,FALSE),IF(LEFT(G146,4)="SPDA",VLOOKUP(VALUE(RIGHT(G146,3)),'SPDA-COMP'!B:J,9,FALSE),IF(LEFT(G146,4)="SDAI",VLOOKUP(VALUE(RIGHT(G146,3)),#REF!,9,FALSE),IF(LEFT(G146,5)="IMPER",VLOOKUP(VALUE(RIGHT(G146,3)),#REF!,9,FALSE),IF(LEFT(G146,5)="LABOR",VLOOKUP(VALUE(RIGHT(G146,6)),#REF!,4,FALSE))))))))))))))))</f>
        <v>#REF!</v>
      </c>
      <c r="F146" s="31" t="e">
        <f t="shared" si="2"/>
        <v>#REF!</v>
      </c>
      <c r="G146" s="38" t="s">
        <v>211</v>
      </c>
      <c r="H146" s="102"/>
    </row>
    <row r="147" spans="1:10" s="103" customFormat="1">
      <c r="A147" s="100" t="s">
        <v>1152</v>
      </c>
      <c r="B147" s="29" t="e">
        <f>IF(LEFT(G147,3)="ARQ",VLOOKUP(VALUE(RIGHT(G147,3)),#REF!,4,FALSE),IF(LEFT(G147,3)="SCI",VLOOKUP(VALUE(RIGHT(G147,3)),#REF!,4,FALSE),IF(LEFT(G147,3)="SCE",VLOOKUP(VALUE(RIGHT(G147,3)),#REF!,4,FALSE),IF(LEFT(G147,3)="EST",VLOOKUP(VALUE(RIGHT(G147,3)),#REF!,4,FALSE),IF(LEFT(G147,3)="HID",VLOOKUP(VALUE(RIGHT(G147,3)),#REF!,4,FALSE),IF(LEFT(G147,3)="INC",VLOOKUP(VALUE(RIGHT(G147,3)),#REF!,4,FALSE),IF(LEFT(G147,3)="ELE",VLOOKUP(VALUE(RIGHT(G147,3)),#REF!,4,FALSE),IF(LEFT(G147,3)="CAB",VLOOKUP(VALUE(RIGHT(G147,3)),'ADM-COMP'!B:J,4,FALSE),IF(LEFT(G147,3)="SEG",VLOOKUP(VALUE(RIGHT(G147,3)),#REF!,4,FALSE),IF(LEFT(G147,3)="CLI",VLOOKUP(VALUE(RIGHT(G147,3)),#REF!,4,FALSE),IF(LEFT(G147,4)="IMPL",VLOOKUP(VALUE(RIGHT(G147,3)),#REF!,4,FALSE),IF(LEFT(G147,4)="SPDA",VLOOKUP(VALUE(RIGHT(G147,3)),'SPDA-COMP'!B:J,4,FALSE),IF(LEFT(G147,4)="SDAI",VLOOKUP(VALUE(RIGHT(G147,3)),#REF!,4,FALSE),IF(LEFT(G147,5)="IMPER",VLOOKUP(VALUE(RIGHT(G147,3)),#REF!,4,FALSE),IF(LEFT(G147,5)="LABOR",VLOOKUP(VALUE(RIGHT(G147,6)),#REF!,5,FALSE))))))))))))))))</f>
        <v>#REF!</v>
      </c>
      <c r="C147" s="30" t="e">
        <f>IF(LEFT(G147,3)="ARQ",VLOOKUP(VALUE(RIGHT(G147,3)),#REF!,5,FALSE),IF(LEFT(G147,3)="SCI",VLOOKUP(VALUE(RIGHT(G147,3)),#REF!,5,FALSE),IF(LEFT(G147,3)="SCE",VLOOKUP(VALUE(RIGHT(G147,3)),#REF!,5,FALSE),IF(LEFT(G147,3)="EST",VLOOKUP(VALUE(RIGHT(G147,3)),#REF!,5,FALSE),IF(LEFT(G147,3)="HID",VLOOKUP(VALUE(RIGHT(G147,3)),#REF!,5,FALSE),IF(LEFT(G147,3)="INC",VLOOKUP(VALUE(RIGHT(G147,3)),#REF!,5,FALSE),IF(LEFT(G147,3)="ELE",VLOOKUP(VALUE(RIGHT(G147,3)),#REF!,5,FALSE),IF(LEFT(G147,3)="CAB",VLOOKUP(VALUE(RIGHT(G147,3)),'ADM-COMP'!B:J,5,FALSE),IF(LEFT(G147,3)="SEG",VLOOKUP(VALUE(RIGHT(G147,3)),#REF!,5,FALSE),IF(LEFT(G147,3)="CLI",VLOOKUP(VALUE(RIGHT(G147,3)),#REF!,5,FALSE),IF(LEFT(G147,4)="IMPL",VLOOKUP(VALUE(RIGHT(G147,3)),#REF!,5,FALSE),IF(LEFT(G147,4)="SPDA",VLOOKUP(VALUE(RIGHT(G147,3)),'SPDA-COMP'!B:J,5,FALSE),IF(LEFT(G147,4)="SDAI",VLOOKUP(VALUE(RIGHT(G147,3)),#REF!,5,FALSE),IF(LEFT(G147,5)="IMPER",VLOOKUP(VALUE(RIGHT(G147,3)),#REF!,5,FALSE),IF(LEFT(G147,5)="LABOR",VLOOKUP(VALUE(RIGHT(G147,6)),#REF!,6,FALSE))))))))))))))))</f>
        <v>#REF!</v>
      </c>
      <c r="D147" s="74" t="e">
        <f>ROUND(VLOOKUP(A147,#REF!,8,FALSE),2)</f>
        <v>#REF!</v>
      </c>
      <c r="E147" s="74" t="e">
        <f>IF(LEFT(G147,3)="ARQ",VLOOKUP(VALUE(RIGHT(G147,3)),#REF!,9,FALSE),IF(LEFT(G147,3)="SCI",VLOOKUP(VALUE(RIGHT(G147,3)),#REF!,9,FALSE),IF(LEFT(G147,3)="SCE",VLOOKUP(VALUE(RIGHT(G147,3)),#REF!,9,FALSE),IF(LEFT(G147,3)="EST",VLOOKUP(VALUE(RIGHT(G147,3)),#REF!,9,FALSE),IF(LEFT(G147,3)="HID",VLOOKUP(VALUE(RIGHT(G147,3)),#REF!,9,FALSE),IF(LEFT(G147,3)="INC",VLOOKUP(VALUE(RIGHT(G147,3)),#REF!,9,FALSE),IF(LEFT(G147,3)="ELE",VLOOKUP(VALUE(RIGHT(G147,3)),#REF!,9,FALSE),IF(LEFT(G147,3)="CAB",VLOOKUP(VALUE(RIGHT(G147,3)),'ADM-COMP'!B:J,9,FALSE),IF(LEFT(G147,3)="SEG",VLOOKUP(VALUE(RIGHT(G147,3)),#REF!,9,FALSE),IF(LEFT(G147,3)="CLI",VLOOKUP(VALUE(RIGHT(G147,3)),#REF!,9,FALSE),IF(LEFT(G147,4)="IMPL",VLOOKUP(VALUE(RIGHT(G147,3)),#REF!,9,FALSE),IF(LEFT(G147,4)="SPDA",VLOOKUP(VALUE(RIGHT(G147,3)),'SPDA-COMP'!B:J,9,FALSE),IF(LEFT(G147,4)="SDAI",VLOOKUP(VALUE(RIGHT(G147,3)),#REF!,9,FALSE),IF(LEFT(G147,5)="IMPER",VLOOKUP(VALUE(RIGHT(G147,3)),#REF!,9,FALSE),IF(LEFT(G147,5)="LABOR",VLOOKUP(VALUE(RIGHT(G147,6)),#REF!,4,FALSE))))))))))))))))</f>
        <v>#REF!</v>
      </c>
      <c r="F147" s="31" t="e">
        <f t="shared" si="2"/>
        <v>#REF!</v>
      </c>
      <c r="G147" s="152" t="s">
        <v>1180</v>
      </c>
      <c r="H147" s="102"/>
      <c r="I147" s="103" t="s">
        <v>1032</v>
      </c>
    </row>
    <row r="148" spans="1:10" s="103" customFormat="1">
      <c r="A148" s="37" t="s">
        <v>124</v>
      </c>
      <c r="B148" s="29" t="e">
        <f>IF(LEFT(G148,3)="ARQ",VLOOKUP(VALUE(RIGHT(G148,3)),#REF!,4,FALSE),IF(LEFT(G148,3)="SCI",VLOOKUP(VALUE(RIGHT(G148,3)),#REF!,4,FALSE),IF(LEFT(G148,3)="TRP",VLOOKUP(VALUE(RIGHT(G148,3)),#REF!,4,FALSE),IF(LEFT(G148,3)="EST",VLOOKUP(VALUE(RIGHT(G148,3)),#REF!,4,FALSE),IF(LEFT(G148,3)="HID",VLOOKUP(VALUE(RIGHT(G148,3)),#REF!,4,FALSE),IF(LEFT(G148,3)="INC",VLOOKUP(VALUE(RIGHT(G148,3)),#REF!,4,FALSE),IF(LEFT(G148,3)="ELE",VLOOKUP(VALUE(RIGHT(G148,3)),#REF!,4,FALSE),IF(LEFT(G148,3)="CAB",VLOOKUP(VALUE(RIGHT(G148,3)),'ADM-COMP'!B:J,4,FALSE),IF(LEFT(G148,3)="SEG",VLOOKUP(VALUE(RIGHT(G148,3)),#REF!,4,FALSE),IF(LEFT(G148,3)="CLI",VLOOKUP(VALUE(RIGHT(G148,3)),#REF!,4,FALSE),IF(LEFT(G148,4)="IMPL",VLOOKUP(VALUE(RIGHT(G148,3)),#REF!,4,FALSE),IF(LEFT(G148,4)="SPDA",VLOOKUP(VALUE(RIGHT(G148,3)),'SPDA-COMP'!B:J,4,FALSE),IF(LEFT(G148,4)="SDAI",VLOOKUP(VALUE(RIGHT(G148,3)),#REF!,4,FALSE),IF(LEFT(G148,5)="IMPER",VLOOKUP(VALUE(RIGHT(G148,3)),#REF!,4,FALSE),IF(LEFT(G148,5)="LABOR",VLOOKUP(VALUE(RIGHT(G148,6)),#REF!,5,FALSE))))))))))))))))</f>
        <v>#REF!</v>
      </c>
      <c r="C148" s="30" t="e">
        <f>IF(LEFT(G148,3)="ARQ",VLOOKUP(VALUE(RIGHT(G148,3)),#REF!,5,FALSE),IF(LEFT(G148,3)="SCI",VLOOKUP(VALUE(RIGHT(G148,3)),#REF!,5,FALSE),IF(LEFT(G148,3)="SCE",VLOOKUP(VALUE(RIGHT(G148,3)),#REF!,5,FALSE),IF(LEFT(G148,3)="EST",VLOOKUP(VALUE(RIGHT(G148,3)),#REF!,5,FALSE),IF(LEFT(G148,3)="HID",VLOOKUP(VALUE(RIGHT(G148,3)),#REF!,5,FALSE),IF(LEFT(G148,3)="INC",VLOOKUP(VALUE(RIGHT(G148,3)),#REF!,5,FALSE),IF(LEFT(G148,3)="ELE",VLOOKUP(VALUE(RIGHT(G148,3)),#REF!,5,FALSE),IF(LEFT(G148,3)="CAB",VLOOKUP(VALUE(RIGHT(G148,3)),'ADM-COMP'!B:J,5,FALSE),IF(LEFT(G148,3)="SEG",VLOOKUP(VALUE(RIGHT(G148,3)),#REF!,5,FALSE),IF(LEFT(G148,3)="CLI",VLOOKUP(VALUE(RIGHT(G148,3)),#REF!,5,FALSE),IF(LEFT(G148,4)="IMPL",VLOOKUP(VALUE(RIGHT(G148,3)),#REF!,5,FALSE),IF(LEFT(G148,4)="SPDA",VLOOKUP(VALUE(RIGHT(G148,3)),'SPDA-COMP'!B:J,5,FALSE),IF(LEFT(G148,4)="SDAI",VLOOKUP(VALUE(RIGHT(G148,3)),#REF!,5,FALSE),IF(LEFT(G148,5)="IMPER",VLOOKUP(VALUE(RIGHT(G148,3)),#REF!,5,FALSE),IF(LEFT(G148,5)="LABOR",VLOOKUP(VALUE(RIGHT(G148,6)),#REF!,6,FALSE))))))))))))))))</f>
        <v>#REF!</v>
      </c>
      <c r="D148" s="74" t="e">
        <f>ROUND(VLOOKUP(A148,#REF!,8,FALSE),2)</f>
        <v>#REF!</v>
      </c>
      <c r="E148" s="74" t="e">
        <f>IF(LEFT(G148,3)="ARQ",VLOOKUP(VALUE(RIGHT(G148,3)),#REF!,9,FALSE),IF(LEFT(G148,3)="SCI",VLOOKUP(VALUE(RIGHT(G148,3)),#REF!,9,FALSE),IF(LEFT(G148,3)="SCE",VLOOKUP(VALUE(RIGHT(G148,3)),#REF!,9,FALSE),IF(LEFT(G148,3)="EST",VLOOKUP(VALUE(RIGHT(G148,3)),#REF!,9,FALSE),IF(LEFT(G148,3)="HID",VLOOKUP(VALUE(RIGHT(G148,3)),#REF!,9,FALSE),IF(LEFT(G148,3)="INC",VLOOKUP(VALUE(RIGHT(G148,3)),#REF!,9,FALSE),IF(LEFT(G148,3)="ELE",VLOOKUP(VALUE(RIGHT(G148,3)),#REF!,9,FALSE),IF(LEFT(G148,3)="CAB",VLOOKUP(VALUE(RIGHT(G148,3)),'ADM-COMP'!B:J,9,FALSE),IF(LEFT(G148,3)="SEG",VLOOKUP(VALUE(RIGHT(G148,3)),#REF!,9,FALSE),IF(LEFT(G148,3)="CLI",VLOOKUP(VALUE(RIGHT(G148,3)),#REF!,9,FALSE),IF(LEFT(G148,4)="IMPL",VLOOKUP(VALUE(RIGHT(G148,3)),#REF!,9,FALSE),IF(LEFT(G148,4)="SPDA",VLOOKUP(VALUE(RIGHT(G148,3)),'SPDA-COMP'!B:J,9,FALSE),IF(LEFT(G148,4)="SDAI",VLOOKUP(VALUE(RIGHT(G148,3)),#REF!,9,FALSE),IF(LEFT(G148,5)="IMPER",VLOOKUP(VALUE(RIGHT(G148,3)),#REF!,9,FALSE),IF(LEFT(G148,5)="LABOR",VLOOKUP(VALUE(RIGHT(G148,6)),#REF!,4,FALSE))))))))))))))))</f>
        <v>#REF!</v>
      </c>
      <c r="F148" s="31" t="e">
        <f t="shared" si="2"/>
        <v>#REF!</v>
      </c>
      <c r="G148" s="38" t="s">
        <v>180</v>
      </c>
      <c r="H148" s="102"/>
    </row>
    <row r="149" spans="1:10" s="103" customFormat="1">
      <c r="A149" s="140" t="s">
        <v>1055</v>
      </c>
      <c r="B149" s="29" t="e">
        <f>IF(LEFT(G149,3)="ARQ",VLOOKUP(VALUE(RIGHT(G149,3)),#REF!,4,FALSE),IF(LEFT(G149,3)="SCI",VLOOKUP(VALUE(RIGHT(G149,3)),#REF!,4,FALSE),IF(LEFT(G149,3)="SCE",VLOOKUP(VALUE(RIGHT(G149,3)),#REF!,4,FALSE),IF(LEFT(G149,3)="EST",VLOOKUP(VALUE(RIGHT(G149,3)),#REF!,4,FALSE),IF(LEFT(G149,3)="HID",VLOOKUP(VALUE(RIGHT(G149,3)),#REF!,4,FALSE),IF(LEFT(G149,3)="INC",VLOOKUP(VALUE(RIGHT(G149,3)),#REF!,4,FALSE),IF(LEFT(G149,3)="ELE",VLOOKUP(VALUE(RIGHT(G149,3)),#REF!,4,FALSE),IF(LEFT(G149,3)="CAB",VLOOKUP(VALUE(RIGHT(G149,3)),'ADM-COMP'!B:J,4,FALSE),IF(LEFT(G149,3)="SEG",VLOOKUP(VALUE(RIGHT(G149,3)),#REF!,4,FALSE),IF(LEFT(G149,3)="CLI",VLOOKUP(VALUE(RIGHT(G149,3)),#REF!,4,FALSE),IF(LEFT(G149,4)="IMPL",VLOOKUP(VALUE(RIGHT(G149,3)),#REF!,4,FALSE),IF(LEFT(G149,4)="SPDA",VLOOKUP(VALUE(RIGHT(G149,3)),'SPDA-COMP'!B:J,4,FALSE),IF(LEFT(G149,4)="SDAI",VLOOKUP(VALUE(RIGHT(G149,3)),#REF!,4,FALSE),IF(LEFT(G149,5)="IMPER",VLOOKUP(VALUE(RIGHT(G149,3)),#REF!,4,FALSE),IF(LEFT(G149,5)="LABOR",VLOOKUP(VALUE(RIGHT(G149,6)),#REF!,5,FALSE))))))))))))))))</f>
        <v>#REF!</v>
      </c>
      <c r="C149" s="30" t="e">
        <f>IF(LEFT(G149,3)="ARQ",VLOOKUP(VALUE(RIGHT(G149,3)),#REF!,5,FALSE),IF(LEFT(G149,3)="SCI",VLOOKUP(VALUE(RIGHT(G149,3)),#REF!,5,FALSE),IF(LEFT(G149,3)="SCE",VLOOKUP(VALUE(RIGHT(G149,3)),#REF!,5,FALSE),IF(LEFT(G149,3)="EST",VLOOKUP(VALUE(RIGHT(G149,3)),#REF!,5,FALSE),IF(LEFT(G149,3)="HID",VLOOKUP(VALUE(RIGHT(G149,3)),#REF!,5,FALSE),IF(LEFT(G149,3)="INC",VLOOKUP(VALUE(RIGHT(G149,3)),#REF!,5,FALSE),IF(LEFT(G149,3)="ELE",VLOOKUP(VALUE(RIGHT(G149,3)),#REF!,5,FALSE),IF(LEFT(G149,3)="CAB",VLOOKUP(VALUE(RIGHT(G149,3)),'ADM-COMP'!B:J,5,FALSE),IF(LEFT(G149,3)="SEG",VLOOKUP(VALUE(RIGHT(G149,3)),#REF!,5,FALSE),IF(LEFT(G149,3)="CLI",VLOOKUP(VALUE(RIGHT(G149,3)),#REF!,5,FALSE),IF(LEFT(G149,4)="IMPL",VLOOKUP(VALUE(RIGHT(G149,3)),#REF!,5,FALSE),IF(LEFT(G149,4)="SPDA",VLOOKUP(VALUE(RIGHT(G149,3)),'SPDA-COMP'!B:J,5,FALSE),IF(LEFT(G149,4)="SDAI",VLOOKUP(VALUE(RIGHT(G149,3)),#REF!,5,FALSE),IF(LEFT(G149,5)="IMPER",VLOOKUP(VALUE(RIGHT(G149,3)),#REF!,5,FALSE),IF(LEFT(G149,5)="LABOR",VLOOKUP(VALUE(RIGHT(G149,6)),#REF!,6,FALSE))))))))))))))))</f>
        <v>#REF!</v>
      </c>
      <c r="D149" s="74" t="e">
        <f>ROUND(VLOOKUP(A149,#REF!,8,FALSE),2)</f>
        <v>#REF!</v>
      </c>
      <c r="E149" s="74" t="e">
        <f>IF(LEFT(G149,3)="ARQ",VLOOKUP(VALUE(RIGHT(G149,3)),#REF!,9,FALSE),IF(LEFT(G149,3)="SCI",VLOOKUP(VALUE(RIGHT(G149,3)),#REF!,9,FALSE),IF(LEFT(G149,3)="SCE",VLOOKUP(VALUE(RIGHT(G149,3)),#REF!,9,FALSE),IF(LEFT(G149,3)="EST",VLOOKUP(VALUE(RIGHT(G149,3)),#REF!,9,FALSE),IF(LEFT(G149,3)="HID",VLOOKUP(VALUE(RIGHT(G149,3)),#REF!,9,FALSE),IF(LEFT(G149,3)="INC",VLOOKUP(VALUE(RIGHT(G149,3)),#REF!,9,FALSE),IF(LEFT(G149,3)="ELE",VLOOKUP(VALUE(RIGHT(G149,3)),#REF!,9,FALSE),IF(LEFT(G149,3)="CAB",VLOOKUP(VALUE(RIGHT(G149,3)),'ADM-COMP'!B:J,9,FALSE),IF(LEFT(G149,3)="SEG",VLOOKUP(VALUE(RIGHT(G149,3)),#REF!,9,FALSE),IF(LEFT(G149,3)="CLI",VLOOKUP(VALUE(RIGHT(G149,3)),#REF!,9,FALSE),IF(LEFT(G149,4)="IMPL",VLOOKUP(VALUE(RIGHT(G149,3)),#REF!,9,FALSE),IF(LEFT(G149,4)="SPDA",VLOOKUP(VALUE(RIGHT(G149,3)),'SPDA-COMP'!B:J,9,FALSE),IF(LEFT(G149,4)="SDAI",VLOOKUP(VALUE(RIGHT(G149,3)),#REF!,9,FALSE),IF(LEFT(G149,5)="IMPER",VLOOKUP(VALUE(RIGHT(G149,3)),#REF!,9,FALSE),IF(LEFT(G149,5)="LABOR",VLOOKUP(VALUE(RIGHT(G149,6)),#REF!,4,FALSE))))))))))))))))</f>
        <v>#REF!</v>
      </c>
      <c r="F149" s="31" t="e">
        <f t="shared" si="2"/>
        <v>#REF!</v>
      </c>
      <c r="G149" s="152" t="s">
        <v>1084</v>
      </c>
      <c r="H149" s="102"/>
    </row>
    <row r="150" spans="1:10" s="103" customFormat="1">
      <c r="A150" s="100" t="s">
        <v>413</v>
      </c>
      <c r="B150" s="29" t="e">
        <f>IF(LEFT(G150,3)="ARQ",VLOOKUP(VALUE(RIGHT(G150,3)),#REF!,4,FALSE),IF(LEFT(G150,3)="SCI",VLOOKUP(VALUE(RIGHT(G150,3)),#REF!,4,FALSE),IF(LEFT(G150,3)="SCE",VLOOKUP(VALUE(RIGHT(G150,3)),#REF!,4,FALSE),IF(LEFT(G150,3)="EST",VLOOKUP(VALUE(RIGHT(G150,3)),#REF!,4,FALSE),IF(LEFT(G150,3)="HID",VLOOKUP(VALUE(RIGHT(G150,3)),#REF!,4,FALSE),IF(LEFT(G150,3)="INC",VLOOKUP(VALUE(RIGHT(G150,3)),#REF!,4,FALSE),IF(LEFT(G150,3)="ELE",VLOOKUP(VALUE(RIGHT(G150,3)),#REF!,4,FALSE),IF(LEFT(G150,3)="CAB",VLOOKUP(VALUE(RIGHT(G150,3)),'ADM-COMP'!B:J,4,FALSE),IF(LEFT(G150,3)="SEG",VLOOKUP(VALUE(RIGHT(G150,3)),#REF!,4,FALSE),IF(LEFT(G150,3)="CLI",VLOOKUP(VALUE(RIGHT(G150,3)),#REF!,4,FALSE),IF(LEFT(G150,4)="IMPL",VLOOKUP(VALUE(RIGHT(G150,3)),#REF!,4,FALSE),IF(LEFT(G150,4)="SPDA",VLOOKUP(VALUE(RIGHT(G150,3)),'SPDA-COMP'!B:J,4,FALSE),IF(LEFT(G150,4)="SDAI",VLOOKUP(VALUE(RIGHT(G150,3)),#REF!,4,FALSE),IF(LEFT(G150,5)="IMPER",VLOOKUP(VALUE(RIGHT(G150,3)),#REF!,4,FALSE),IF(LEFT(G150,5)="LABOR",VLOOKUP(VALUE(RIGHT(G150,6)),#REF!,5,FALSE))))))))))))))))</f>
        <v>#REF!</v>
      </c>
      <c r="C150" s="30" t="e">
        <f>IF(LEFT(G150,3)="ARQ",VLOOKUP(VALUE(RIGHT(G150,3)),#REF!,5,FALSE),IF(LEFT(G150,3)="SCI",VLOOKUP(VALUE(RIGHT(G150,3)),#REF!,5,FALSE),IF(LEFT(G150,3)="SCE",VLOOKUP(VALUE(RIGHT(G150,3)),#REF!,5,FALSE),IF(LEFT(G150,3)="EST",VLOOKUP(VALUE(RIGHT(G150,3)),#REF!,5,FALSE),IF(LEFT(G150,3)="HID",VLOOKUP(VALUE(RIGHT(G150,3)),#REF!,5,FALSE),IF(LEFT(G150,3)="INC",VLOOKUP(VALUE(RIGHT(G150,3)),#REF!,5,FALSE),IF(LEFT(G150,3)="ELE",VLOOKUP(VALUE(RIGHT(G150,3)),#REF!,5,FALSE),IF(LEFT(G150,3)="CAB",VLOOKUP(VALUE(RIGHT(G150,3)),'ADM-COMP'!B:J,5,FALSE),IF(LEFT(G150,3)="SEG",VLOOKUP(VALUE(RIGHT(G150,3)),#REF!,5,FALSE),IF(LEFT(G150,3)="CLI",VLOOKUP(VALUE(RIGHT(G150,3)),#REF!,5,FALSE),IF(LEFT(G150,4)="IMPL",VLOOKUP(VALUE(RIGHT(G150,3)),#REF!,5,FALSE),IF(LEFT(G150,4)="SPDA",VLOOKUP(VALUE(RIGHT(G150,3)),'SPDA-COMP'!B:J,5,FALSE),IF(LEFT(G150,4)="SDAI",VLOOKUP(VALUE(RIGHT(G150,3)),#REF!,5,FALSE),IF(LEFT(G150,5)="IMPER",VLOOKUP(VALUE(RIGHT(G150,3)),#REF!,5,FALSE),IF(LEFT(G150,5)="LABOR",VLOOKUP(VALUE(RIGHT(G150,6)),#REF!,6,FALSE))))))))))))))))</f>
        <v>#REF!</v>
      </c>
      <c r="D150" s="74" t="e">
        <f>ROUND(VLOOKUP(A150,#REF!,8,FALSE),2)</f>
        <v>#REF!</v>
      </c>
      <c r="E150" s="74" t="e">
        <f>IF(LEFT(G150,3)="ARQ",VLOOKUP(VALUE(RIGHT(G150,3)),#REF!,9,FALSE),IF(LEFT(G150,3)="SCI",VLOOKUP(VALUE(RIGHT(G150,3)),#REF!,9,FALSE),IF(LEFT(G150,3)="SCE",VLOOKUP(VALUE(RIGHT(G150,3)),#REF!,9,FALSE),IF(LEFT(G150,3)="EST",VLOOKUP(VALUE(RIGHT(G150,3)),#REF!,9,FALSE),IF(LEFT(G150,3)="HID",VLOOKUP(VALUE(RIGHT(G150,3)),#REF!,9,FALSE),IF(LEFT(G150,3)="INC",VLOOKUP(VALUE(RIGHT(G150,3)),#REF!,9,FALSE),IF(LEFT(G150,3)="ELE",VLOOKUP(VALUE(RIGHT(G150,3)),#REF!,9,FALSE),IF(LEFT(G150,3)="CAB",VLOOKUP(VALUE(RIGHT(G150,3)),'ADM-COMP'!B:J,9,FALSE),IF(LEFT(G150,3)="SEG",VLOOKUP(VALUE(RIGHT(G150,3)),#REF!,9,FALSE),IF(LEFT(G150,3)="CLI",VLOOKUP(VALUE(RIGHT(G150,3)),#REF!,9,FALSE),IF(LEFT(G150,4)="IMPL",VLOOKUP(VALUE(RIGHT(G150,3)),#REF!,9,FALSE),IF(LEFT(G150,4)="SPDA",VLOOKUP(VALUE(RIGHT(G150,3)),'SPDA-COMP'!B:J,9,FALSE),IF(LEFT(G150,4)="SDAI",VLOOKUP(VALUE(RIGHT(G150,3)),#REF!,9,FALSE),IF(LEFT(G150,5)="IMPER",VLOOKUP(VALUE(RIGHT(G150,3)),#REF!,9,FALSE),IF(LEFT(G150,5)="LABOR",VLOOKUP(VALUE(RIGHT(G150,6)),#REF!,4,FALSE))))))))))))))))</f>
        <v>#REF!</v>
      </c>
      <c r="F150" s="31" t="e">
        <f t="shared" si="2"/>
        <v>#REF!</v>
      </c>
      <c r="G150" s="152" t="s">
        <v>1097</v>
      </c>
      <c r="H150" s="102"/>
    </row>
    <row r="151" spans="1:10" s="103" customFormat="1" ht="51">
      <c r="A151" s="100" t="s">
        <v>1144</v>
      </c>
      <c r="B151" s="29" t="e">
        <f>IF(LEFT(G151,3)="ARQ",VLOOKUP(VALUE(RIGHT(G151,3)),#REF!,4,FALSE),IF(LEFT(G151,3)="SCI",VLOOKUP(VALUE(RIGHT(G151,3)),#REF!,4,FALSE),IF(LEFT(G151,3)="SCE",VLOOKUP(VALUE(RIGHT(G151,3)),#REF!,4,FALSE),IF(LEFT(G151,3)="EST",VLOOKUP(VALUE(RIGHT(G151,3)),#REF!,4,FALSE),IF(LEFT(G151,3)="HID",VLOOKUP(VALUE(RIGHT(G151,3)),#REF!,4,FALSE),IF(LEFT(G151,3)="INC",VLOOKUP(VALUE(RIGHT(G151,3)),#REF!,4,FALSE),IF(LEFT(G151,3)="ELE",VLOOKUP(VALUE(RIGHT(G151,3)),#REF!,4,FALSE),IF(LEFT(G151,3)="CAB",VLOOKUP(VALUE(RIGHT(G151,3)),'ADM-COMP'!B:J,4,FALSE),IF(LEFT(G151,3)="SEG",VLOOKUP(VALUE(RIGHT(G151,3)),#REF!,4,FALSE),IF(LEFT(G151,3)="CLI",VLOOKUP(VALUE(RIGHT(G151,3)),#REF!,4,FALSE),IF(LEFT(G151,4)="IMPL",VLOOKUP(VALUE(RIGHT(G151,3)),#REF!,4,FALSE),IF(LEFT(G151,4)="SPDA",VLOOKUP(VALUE(RIGHT(G151,3)),'SPDA-COMP'!B:J,4,FALSE),IF(LEFT(G151,4)="SDAI",VLOOKUP(VALUE(RIGHT(G151,3)),#REF!,4,FALSE),IF(LEFT(G151,5)="IMPER",VLOOKUP(VALUE(RIGHT(G151,3)),#REF!,4,FALSE),IF(LEFT(G151,5)="LABOR",VLOOKUP(VALUE(RIGHT(G151,6)),#REF!,5,FALSE))))))))))))))))</f>
        <v>#REF!</v>
      </c>
      <c r="C151" s="30" t="e">
        <f>IF(LEFT(G151,3)="ARQ",VLOOKUP(VALUE(RIGHT(G151,3)),#REF!,5,FALSE),IF(LEFT(G151,3)="SCI",VLOOKUP(VALUE(RIGHT(G151,3)),#REF!,5,FALSE),IF(LEFT(G151,3)="SCE",VLOOKUP(VALUE(RIGHT(G151,3)),#REF!,5,FALSE),IF(LEFT(G151,3)="EST",VLOOKUP(VALUE(RIGHT(G151,3)),#REF!,5,FALSE),IF(LEFT(G151,3)="HID",VLOOKUP(VALUE(RIGHT(G151,3)),#REF!,5,FALSE),IF(LEFT(G151,3)="INC",VLOOKUP(VALUE(RIGHT(G151,3)),#REF!,5,FALSE),IF(LEFT(G151,3)="ELE",VLOOKUP(VALUE(RIGHT(G151,3)),#REF!,5,FALSE),IF(LEFT(G151,3)="CAB",VLOOKUP(VALUE(RIGHT(G151,3)),'ADM-COMP'!B:J,5,FALSE),IF(LEFT(G151,3)="SEG",VLOOKUP(VALUE(RIGHT(G151,3)),#REF!,5,FALSE),IF(LEFT(G151,3)="CLI",VLOOKUP(VALUE(RIGHT(G151,3)),#REF!,5,FALSE),IF(LEFT(G151,4)="IMPL",VLOOKUP(VALUE(RIGHT(G151,3)),#REF!,5,FALSE),IF(LEFT(G151,4)="SPDA",VLOOKUP(VALUE(RIGHT(G151,3)),'SPDA-COMP'!B:J,5,FALSE),IF(LEFT(G151,4)="SDAI",VLOOKUP(VALUE(RIGHT(G151,3)),#REF!,5,FALSE),IF(LEFT(G151,5)="IMPER",VLOOKUP(VALUE(RIGHT(G151,3)),#REF!,5,FALSE),IF(LEFT(G151,5)="LABOR",VLOOKUP(VALUE(RIGHT(G151,6)),#REF!,6,FALSE))))))))))))))))</f>
        <v>#REF!</v>
      </c>
      <c r="D151" s="74" t="e">
        <f>ROUND(VLOOKUP(A151,#REF!,8,FALSE),2)</f>
        <v>#REF!</v>
      </c>
      <c r="E151" s="74" t="e">
        <f>IF(LEFT(G151,3)="ARQ",VLOOKUP(VALUE(RIGHT(G151,3)),#REF!,9,FALSE),IF(LEFT(G151,3)="SCI",VLOOKUP(VALUE(RIGHT(G151,3)),#REF!,9,FALSE),IF(LEFT(G151,3)="SCE",VLOOKUP(VALUE(RIGHT(G151,3)),#REF!,9,FALSE),IF(LEFT(G151,3)="EST",VLOOKUP(VALUE(RIGHT(G151,3)),#REF!,9,FALSE),IF(LEFT(G151,3)="HID",VLOOKUP(VALUE(RIGHT(G151,3)),#REF!,9,FALSE),IF(LEFT(G151,3)="INC",VLOOKUP(VALUE(RIGHT(G151,3)),#REF!,9,FALSE),IF(LEFT(G151,3)="ELE",VLOOKUP(VALUE(RIGHT(G151,3)),#REF!,9,FALSE),IF(LEFT(G151,3)="CAB",VLOOKUP(VALUE(RIGHT(G151,3)),'ADM-COMP'!B:J,9,FALSE),IF(LEFT(G151,3)="SEG",VLOOKUP(VALUE(RIGHT(G151,3)),#REF!,9,FALSE),IF(LEFT(G151,3)="CLI",VLOOKUP(VALUE(RIGHT(G151,3)),#REF!,9,FALSE),IF(LEFT(G151,4)="IMPL",VLOOKUP(VALUE(RIGHT(G151,3)),#REF!,9,FALSE),IF(LEFT(G151,4)="SPDA",VLOOKUP(VALUE(RIGHT(G151,3)),'SPDA-COMP'!B:J,9,FALSE),IF(LEFT(G151,4)="SDAI",VLOOKUP(VALUE(RIGHT(G151,3)),#REF!,9,FALSE),IF(LEFT(G151,5)="IMPER",VLOOKUP(VALUE(RIGHT(G151,3)),#REF!,9,FALSE),IF(LEFT(G151,5)="LABOR",VLOOKUP(VALUE(RIGHT(G151,6)),#REF!,4,FALSE))))))))))))))))</f>
        <v>#REF!</v>
      </c>
      <c r="F151" s="31" t="e">
        <f t="shared" si="2"/>
        <v>#REF!</v>
      </c>
      <c r="G151" s="152" t="s">
        <v>1172</v>
      </c>
      <c r="H151" s="102"/>
    </row>
    <row r="152" spans="1:10" s="103" customFormat="1">
      <c r="A152" s="100" t="s">
        <v>1148</v>
      </c>
      <c r="B152" s="29" t="e">
        <f>IF(LEFT(G152,3)="ARQ",VLOOKUP(VALUE(RIGHT(G152,3)),#REF!,4,FALSE),IF(LEFT(G152,3)="SCI",VLOOKUP(VALUE(RIGHT(G152,3)),#REF!,4,FALSE),IF(LEFT(G152,3)="SCE",VLOOKUP(VALUE(RIGHT(G152,3)),#REF!,4,FALSE),IF(LEFT(G152,3)="EST",VLOOKUP(VALUE(RIGHT(G152,3)),#REF!,4,FALSE),IF(LEFT(G152,3)="HID",VLOOKUP(VALUE(RIGHT(G152,3)),#REF!,4,FALSE),IF(LEFT(G152,3)="INC",VLOOKUP(VALUE(RIGHT(G152,3)),#REF!,4,FALSE),IF(LEFT(G152,3)="ELE",VLOOKUP(VALUE(RIGHT(G152,3)),#REF!,4,FALSE),IF(LEFT(G152,3)="CAB",VLOOKUP(VALUE(RIGHT(G152,3)),'ADM-COMP'!B:J,4,FALSE),IF(LEFT(G152,3)="SEG",VLOOKUP(VALUE(RIGHT(G152,3)),#REF!,4,FALSE),IF(LEFT(G152,3)="CLI",VLOOKUP(VALUE(RIGHT(G152,3)),#REF!,4,FALSE),IF(LEFT(G152,4)="IMPL",VLOOKUP(VALUE(RIGHT(G152,3)),#REF!,4,FALSE),IF(LEFT(G152,4)="SPDA",VLOOKUP(VALUE(RIGHT(G152,3)),'SPDA-COMP'!B:J,4,FALSE),IF(LEFT(G152,4)="SDAI",VLOOKUP(VALUE(RIGHT(G152,3)),#REF!,4,FALSE),IF(LEFT(G152,5)="IMPER",VLOOKUP(VALUE(RIGHT(G152,3)),#REF!,4,FALSE),IF(LEFT(G152,5)="LABOR",VLOOKUP(VALUE(RIGHT(G152,6)),#REF!,5,FALSE))))))))))))))))</f>
        <v>#REF!</v>
      </c>
      <c r="C152" s="30" t="e">
        <f>IF(LEFT(G152,3)="ARQ",VLOOKUP(VALUE(RIGHT(G152,3)),#REF!,5,FALSE),IF(LEFT(G152,3)="SCI",VLOOKUP(VALUE(RIGHT(G152,3)),#REF!,5,FALSE),IF(LEFT(G152,3)="SCE",VLOOKUP(VALUE(RIGHT(G152,3)),#REF!,5,FALSE),IF(LEFT(G152,3)="EST",VLOOKUP(VALUE(RIGHT(G152,3)),#REF!,5,FALSE),IF(LEFT(G152,3)="HID",VLOOKUP(VALUE(RIGHT(G152,3)),#REF!,5,FALSE),IF(LEFT(G152,3)="INC",VLOOKUP(VALUE(RIGHT(G152,3)),#REF!,5,FALSE),IF(LEFT(G152,3)="ELE",VLOOKUP(VALUE(RIGHT(G152,3)),#REF!,5,FALSE),IF(LEFT(G152,3)="CAB",VLOOKUP(VALUE(RIGHT(G152,3)),'ADM-COMP'!B:J,5,FALSE),IF(LEFT(G152,3)="SEG",VLOOKUP(VALUE(RIGHT(G152,3)),#REF!,5,FALSE),IF(LEFT(G152,3)="CLI",VLOOKUP(VALUE(RIGHT(G152,3)),#REF!,5,FALSE),IF(LEFT(G152,4)="IMPL",VLOOKUP(VALUE(RIGHT(G152,3)),#REF!,5,FALSE),IF(LEFT(G152,4)="SPDA",VLOOKUP(VALUE(RIGHT(G152,3)),'SPDA-COMP'!B:J,5,FALSE),IF(LEFT(G152,4)="SDAI",VLOOKUP(VALUE(RIGHT(G152,3)),#REF!,5,FALSE),IF(LEFT(G152,5)="IMPER",VLOOKUP(VALUE(RIGHT(G152,3)),#REF!,5,FALSE),IF(LEFT(G152,5)="LABOR",VLOOKUP(VALUE(RIGHT(G152,6)),#REF!,6,FALSE))))))))))))))))</f>
        <v>#REF!</v>
      </c>
      <c r="D152" s="74" t="e">
        <f>ROUND(VLOOKUP(A152,#REF!,8,FALSE),2)</f>
        <v>#REF!</v>
      </c>
      <c r="E152" s="74" t="e">
        <f>IF(LEFT(G152,3)="ARQ",VLOOKUP(VALUE(RIGHT(G152,3)),#REF!,9,FALSE),IF(LEFT(G152,3)="SCI",VLOOKUP(VALUE(RIGHT(G152,3)),#REF!,9,FALSE),IF(LEFT(G152,3)="SCE",VLOOKUP(VALUE(RIGHT(G152,3)),#REF!,9,FALSE),IF(LEFT(G152,3)="EST",VLOOKUP(VALUE(RIGHT(G152,3)),#REF!,9,FALSE),IF(LEFT(G152,3)="HID",VLOOKUP(VALUE(RIGHT(G152,3)),#REF!,9,FALSE),IF(LEFT(G152,3)="INC",VLOOKUP(VALUE(RIGHT(G152,3)),#REF!,9,FALSE),IF(LEFT(G152,3)="ELE",VLOOKUP(VALUE(RIGHT(G152,3)),#REF!,9,FALSE),IF(LEFT(G152,3)="CAB",VLOOKUP(VALUE(RIGHT(G152,3)),'ADM-COMP'!B:J,9,FALSE),IF(LEFT(G152,3)="SEG",VLOOKUP(VALUE(RIGHT(G152,3)),#REF!,9,FALSE),IF(LEFT(G152,3)="CLI",VLOOKUP(VALUE(RIGHT(G152,3)),#REF!,9,FALSE),IF(LEFT(G152,4)="IMPL",VLOOKUP(VALUE(RIGHT(G152,3)),#REF!,9,FALSE),IF(LEFT(G152,4)="SPDA",VLOOKUP(VALUE(RIGHT(G152,3)),'SPDA-COMP'!B:J,9,FALSE),IF(LEFT(G152,4)="SDAI",VLOOKUP(VALUE(RIGHT(G152,3)),#REF!,9,FALSE),IF(LEFT(G152,5)="IMPER",VLOOKUP(VALUE(RIGHT(G152,3)),#REF!,9,FALSE),IF(LEFT(G152,5)="LABOR",VLOOKUP(VALUE(RIGHT(G152,6)),#REF!,4,FALSE))))))))))))))))</f>
        <v>#REF!</v>
      </c>
      <c r="F152" s="31" t="e">
        <f t="shared" si="2"/>
        <v>#REF!</v>
      </c>
      <c r="G152" s="152" t="s">
        <v>1176</v>
      </c>
      <c r="H152" s="102"/>
    </row>
    <row r="153" spans="1:10" s="103" customFormat="1">
      <c r="A153" s="100" t="s">
        <v>1146</v>
      </c>
      <c r="B153" s="29" t="e">
        <f>IF(LEFT(G153,3)="ARQ",VLOOKUP(VALUE(RIGHT(G153,3)),#REF!,4,FALSE),IF(LEFT(G153,3)="SCI",VLOOKUP(VALUE(RIGHT(G153,3)),#REF!,4,FALSE),IF(LEFT(G153,3)="SCE",VLOOKUP(VALUE(RIGHT(G153,3)),#REF!,4,FALSE),IF(LEFT(G153,3)="EST",VLOOKUP(VALUE(RIGHT(G153,3)),#REF!,4,FALSE),IF(LEFT(G153,3)="HID",VLOOKUP(VALUE(RIGHT(G153,3)),#REF!,4,FALSE),IF(LEFT(G153,3)="INC",VLOOKUP(VALUE(RIGHT(G153,3)),#REF!,4,FALSE),IF(LEFT(G153,3)="ELE",VLOOKUP(VALUE(RIGHT(G153,3)),#REF!,4,FALSE),IF(LEFT(G153,3)="CAB",VLOOKUP(VALUE(RIGHT(G153,3)),'ADM-COMP'!B:J,4,FALSE),IF(LEFT(G153,3)="SEG",VLOOKUP(VALUE(RIGHT(G153,3)),#REF!,4,FALSE),IF(LEFT(G153,3)="CLI",VLOOKUP(VALUE(RIGHT(G153,3)),#REF!,4,FALSE),IF(LEFT(G153,4)="IMPL",VLOOKUP(VALUE(RIGHT(G153,3)),#REF!,4,FALSE),IF(LEFT(G153,4)="SPDA",VLOOKUP(VALUE(RIGHT(G153,3)),'SPDA-COMP'!B:J,4,FALSE),IF(LEFT(G153,4)="SDAI",VLOOKUP(VALUE(RIGHT(G153,3)),#REF!,4,FALSE),IF(LEFT(G153,5)="IMPER",VLOOKUP(VALUE(RIGHT(G153,3)),#REF!,4,FALSE),IF(LEFT(G153,5)="LABOR",VLOOKUP(VALUE(RIGHT(G153,6)),#REF!,5,FALSE))))))))))))))))</f>
        <v>#REF!</v>
      </c>
      <c r="C153" s="30" t="e">
        <f>IF(LEFT(G153,3)="ARQ",VLOOKUP(VALUE(RIGHT(G153,3)),#REF!,5,FALSE),IF(LEFT(G153,3)="SCI",VLOOKUP(VALUE(RIGHT(G153,3)),#REF!,5,FALSE),IF(LEFT(G153,3)="SCE",VLOOKUP(VALUE(RIGHT(G153,3)),#REF!,5,FALSE),IF(LEFT(G153,3)="EST",VLOOKUP(VALUE(RIGHT(G153,3)),#REF!,5,FALSE),IF(LEFT(G153,3)="HID",VLOOKUP(VALUE(RIGHT(G153,3)),#REF!,5,FALSE),IF(LEFT(G153,3)="INC",VLOOKUP(VALUE(RIGHT(G153,3)),#REF!,5,FALSE),IF(LEFT(G153,3)="ELE",VLOOKUP(VALUE(RIGHT(G153,3)),#REF!,5,FALSE),IF(LEFT(G153,3)="CAB",VLOOKUP(VALUE(RIGHT(G153,3)),'ADM-COMP'!B:J,5,FALSE),IF(LEFT(G153,3)="SEG",VLOOKUP(VALUE(RIGHT(G153,3)),#REF!,5,FALSE),IF(LEFT(G153,3)="CLI",VLOOKUP(VALUE(RIGHT(G153,3)),#REF!,5,FALSE),IF(LEFT(G153,4)="IMPL",VLOOKUP(VALUE(RIGHT(G153,3)),#REF!,5,FALSE),IF(LEFT(G153,4)="SPDA",VLOOKUP(VALUE(RIGHT(G153,3)),'SPDA-COMP'!B:J,5,FALSE),IF(LEFT(G153,4)="SDAI",VLOOKUP(VALUE(RIGHT(G153,3)),#REF!,5,FALSE),IF(LEFT(G153,5)="IMPER",VLOOKUP(VALUE(RIGHT(G153,3)),#REF!,5,FALSE),IF(LEFT(G153,5)="LABOR",VLOOKUP(VALUE(RIGHT(G153,6)),#REF!,6,FALSE))))))))))))))))</f>
        <v>#REF!</v>
      </c>
      <c r="D153" s="74" t="e">
        <f>ROUND(VLOOKUP(A153,#REF!,8,FALSE),2)</f>
        <v>#REF!</v>
      </c>
      <c r="E153" s="74" t="e">
        <f>IF(LEFT(G153,3)="ARQ",VLOOKUP(VALUE(RIGHT(G153,3)),#REF!,9,FALSE),IF(LEFT(G153,3)="SCI",VLOOKUP(VALUE(RIGHT(G153,3)),#REF!,9,FALSE),IF(LEFT(G153,3)="SCE",VLOOKUP(VALUE(RIGHT(G153,3)),#REF!,9,FALSE),IF(LEFT(G153,3)="EST",VLOOKUP(VALUE(RIGHT(G153,3)),#REF!,9,FALSE),IF(LEFT(G153,3)="HID",VLOOKUP(VALUE(RIGHT(G153,3)),#REF!,9,FALSE),IF(LEFT(G153,3)="INC",VLOOKUP(VALUE(RIGHT(G153,3)),#REF!,9,FALSE),IF(LEFT(G153,3)="ELE",VLOOKUP(VALUE(RIGHT(G153,3)),#REF!,9,FALSE),IF(LEFT(G153,3)="CAB",VLOOKUP(VALUE(RIGHT(G153,3)),'ADM-COMP'!B:J,9,FALSE),IF(LEFT(G153,3)="SEG",VLOOKUP(VALUE(RIGHT(G153,3)),#REF!,9,FALSE),IF(LEFT(G153,3)="CLI",VLOOKUP(VALUE(RIGHT(G153,3)),#REF!,9,FALSE),IF(LEFT(G153,4)="IMPL",VLOOKUP(VALUE(RIGHT(G153,3)),#REF!,9,FALSE),IF(LEFT(G153,4)="SPDA",VLOOKUP(VALUE(RIGHT(G153,3)),'SPDA-COMP'!B:J,9,FALSE),IF(LEFT(G153,4)="SDAI",VLOOKUP(VALUE(RIGHT(G153,3)),#REF!,9,FALSE),IF(LEFT(G153,5)="IMPER",VLOOKUP(VALUE(RIGHT(G153,3)),#REF!,9,FALSE),IF(LEFT(G153,5)="LABOR",VLOOKUP(VALUE(RIGHT(G153,6)),#REF!,4,FALSE))))))))))))))))</f>
        <v>#REF!</v>
      </c>
      <c r="F153" s="31" t="e">
        <f t="shared" si="2"/>
        <v>#REF!</v>
      </c>
      <c r="G153" s="152" t="s">
        <v>1174</v>
      </c>
      <c r="H153" s="102"/>
    </row>
    <row r="154" spans="1:10" s="103" customFormat="1">
      <c r="A154" s="37" t="s">
        <v>359</v>
      </c>
      <c r="B154" s="29" t="e">
        <f>IF(LEFT(G154,3)="ARQ",VLOOKUP(VALUE(RIGHT(G154,3)),#REF!,4,FALSE),IF(LEFT(G154,3)="SCI",VLOOKUP(VALUE(RIGHT(G154,3)),#REF!,4,FALSE),IF(LEFT(G154,3)="SCE",VLOOKUP(VALUE(RIGHT(G154,3)),#REF!,4,FALSE),IF(LEFT(G154,3)="EST",VLOOKUP(VALUE(RIGHT(G154,3)),#REF!,4,FALSE),IF(LEFT(G154,3)="HID",VLOOKUP(VALUE(RIGHT(G154,3)),#REF!,4,FALSE),IF(LEFT(G154,3)="INC",VLOOKUP(VALUE(RIGHT(G154,3)),#REF!,4,FALSE),IF(LEFT(G154,3)="ELE",VLOOKUP(VALUE(RIGHT(G154,3)),#REF!,4,FALSE),IF(LEFT(G154,3)="CAB",VLOOKUP(VALUE(RIGHT(G154,3)),'ADM-COMP'!B:J,4,FALSE),IF(LEFT(G154,3)="SEG",VLOOKUP(VALUE(RIGHT(G154,3)),#REF!,4,FALSE),IF(LEFT(G154,3)="CLI",VLOOKUP(VALUE(RIGHT(G154,3)),#REF!,4,FALSE),IF(LEFT(G154,4)="IMPL",VLOOKUP(VALUE(RIGHT(G154,3)),#REF!,4,FALSE),IF(LEFT(G154,4)="SPDA",VLOOKUP(VALUE(RIGHT(G154,3)),'SPDA-COMP'!B:J,4,FALSE),IF(LEFT(G154,4)="SDAI",VLOOKUP(VALUE(RIGHT(G154,3)),#REF!,4,FALSE),IF(LEFT(G154,5)="IMPER",VLOOKUP(VALUE(RIGHT(G154,3)),#REF!,4,FALSE),IF(LEFT(G154,5)="LABOR",VLOOKUP(VALUE(RIGHT(G154,6)),#REF!,5,FALSE))))))))))))))))</f>
        <v>#REF!</v>
      </c>
      <c r="C154" s="30" t="e">
        <f>IF(LEFT(G154,3)="ARQ",VLOOKUP(VALUE(RIGHT(G154,3)),#REF!,5,FALSE),IF(LEFT(G154,3)="INS",VLOOKUP(VALUE(RIGHT(G154,3)),#REF!,5,FALSE),IF(LEFT(G154,3)="SCE",VLOOKUP(VALUE(RIGHT(G154,3)),#REF!,5,FALSE),IF(LEFT(G154,3)="EST",VLOOKUP(VALUE(RIGHT(G154,3)),#REF!,5,FALSE),IF(LEFT(G154,3)="HID",VLOOKUP(VALUE(RIGHT(G154,3)),#REF!,5,FALSE),IF(LEFT(G154,3)="INC",VLOOKUP(VALUE(RIGHT(G154,3)),#REF!,5,FALSE),IF(LEFT(G154,3)="ELE",VLOOKUP(VALUE(RIGHT(G154,3)),#REF!,5,FALSE),IF(LEFT(G154,3)="CAB",VLOOKUP(VALUE(RIGHT(G154,3)),'ADM-COMP'!B:J,5,FALSE),IF(LEFT(G154,3)="SEG",VLOOKUP(VALUE(RIGHT(G154,3)),#REF!,5,FALSE),IF(LEFT(G154,3)="CLI",VLOOKUP(VALUE(RIGHT(G154,3)),#REF!,5,FALSE),IF(LEFT(G154,4)="IMPL",VLOOKUP(VALUE(RIGHT(G154,3)),#REF!,5,FALSE),IF(LEFT(G154,4)="SPDA",VLOOKUP(VALUE(RIGHT(G154,3)),'SPDA-COMP'!B:J,5,FALSE),IF(LEFT(G154,4)="SDAI",VLOOKUP(VALUE(RIGHT(G154,3)),#REF!,5,FALSE),IF(LEFT(G154,5)="IMPER",VLOOKUP(VALUE(RIGHT(G154,3)),#REF!,5,FALSE),IF(LEFT(G154,5)="LABOR",VLOOKUP(VALUE(RIGHT(G154,6)),#REF!,6,FALSE))))))))))))))))</f>
        <v>#REF!</v>
      </c>
      <c r="D154" s="74" t="e">
        <f>ROUND(VLOOKUP(A154,#REF!,8,FALSE),2)</f>
        <v>#REF!</v>
      </c>
      <c r="E154" s="74" t="e">
        <f>IF(LEFT(G154,3)="ARQ",VLOOKUP(VALUE(RIGHT(G154,3)),#REF!,9,FALSE),IF(LEFT(G154,3)="INS",VLOOKUP(VALUE(RIGHT(G154,3)),#REF!,9,FALSE),IF(LEFT(G154,3)="SCE",VLOOKUP(VALUE(RIGHT(G154,3)),#REF!,9,FALSE),IF(LEFT(G154,3)="EST",VLOOKUP(VALUE(RIGHT(G154,3)),#REF!,9,FALSE),IF(LEFT(G154,3)="HID",VLOOKUP(VALUE(RIGHT(G154,3)),#REF!,9,FALSE),IF(LEFT(G154,3)="INC",VLOOKUP(VALUE(RIGHT(G154,3)),#REF!,9,FALSE),IF(LEFT(G154,3)="ELE",VLOOKUP(VALUE(RIGHT(G154,3)),#REF!,9,FALSE),IF(LEFT(G154,3)="CAB",VLOOKUP(VALUE(RIGHT(G154,3)),'ADM-COMP'!B:J,9,FALSE),IF(LEFT(G154,3)="SEG",VLOOKUP(VALUE(RIGHT(G154,3)),#REF!,9,FALSE),IF(LEFT(G154,3)="CLI",VLOOKUP(VALUE(RIGHT(G154,3)),#REF!,9,FALSE),IF(LEFT(G154,4)="IMPL",VLOOKUP(VALUE(RIGHT(G154,3)),#REF!,9,FALSE),IF(LEFT(G154,4)="SPDA",VLOOKUP(VALUE(RIGHT(G154,3)),'SPDA-COMP'!B:J,9,FALSE),IF(LEFT(G154,4)="SDAI",VLOOKUP(VALUE(RIGHT(G154,3)),#REF!,9,FALSE),IF(LEFT(G154,5)="IMPER",VLOOKUP(VALUE(RIGHT(G154,3)),#REF!,9,FALSE),IF(LEFT(G154,5)="LABOR",VLOOKUP(VALUE(RIGHT(G154,6)),#REF!,4,FALSE))))))))))))))))</f>
        <v>#REF!</v>
      </c>
      <c r="F154" s="31" t="e">
        <f t="shared" si="2"/>
        <v>#REF!</v>
      </c>
      <c r="G154" s="152" t="s">
        <v>364</v>
      </c>
      <c r="H154" s="102"/>
    </row>
    <row r="155" spans="1:10" s="103" customFormat="1">
      <c r="A155" s="37" t="s">
        <v>1346</v>
      </c>
      <c r="B155" s="29" t="e">
        <f>IF(LEFT(G155,3)="ARQ",VLOOKUP(VALUE(RIGHT(G155,3)),#REF!,4,FALSE),IF(LEFT(G155,3)="SCI",VLOOKUP(VALUE(RIGHT(G155,3)),#REF!,4,FALSE),IF(LEFT(G155,3)="TRP",VLOOKUP(VALUE(RIGHT(G155,3)),#REF!,4,FALSE),IF(LEFT(G155,3)="EST",VLOOKUP(VALUE(RIGHT(G155,3)),#REF!,4,FALSE),IF(LEFT(G155,3)="HID",VLOOKUP(VALUE(RIGHT(G155,3)),#REF!,4,FALSE),IF(LEFT(G155,3)="INC",VLOOKUP(VALUE(RIGHT(G155,3)),#REF!,4,FALSE),IF(LEFT(G155,3)="ELE",VLOOKUP(VALUE(RIGHT(G155,3)),#REF!,4,FALSE),IF(LEFT(G155,3)="CAB",VLOOKUP(VALUE(RIGHT(G155,3)),'ADM-COMP'!B:J,4,FALSE),IF(LEFT(G155,3)="SEG",VLOOKUP(VALUE(RIGHT(G155,3)),#REF!,4,FALSE),IF(LEFT(G155,3)="CLI",VLOOKUP(VALUE(RIGHT(G155,3)),#REF!,4,FALSE),IF(LEFT(G155,4)="IMPL",VLOOKUP(VALUE(RIGHT(G155,3)),#REF!,4,FALSE),IF(LEFT(G155,4)="SPDA",VLOOKUP(VALUE(RIGHT(G155,3)),'SPDA-COMP'!B:J,4,FALSE),IF(LEFT(G155,4)="SDAI",VLOOKUP(VALUE(RIGHT(G155,3)),#REF!,4,FALSE),IF(LEFT(G155,5)="IMPER",VLOOKUP(VALUE(RIGHT(G155,3)),#REF!,4,FALSE),IF(LEFT(G155,5)="LABOR",VLOOKUP(VALUE(RIGHT(G155,6)),#REF!,5,FALSE))))))))))))))))</f>
        <v>#REF!</v>
      </c>
      <c r="C155" s="30" t="e">
        <f>IF(LEFT(G155,3)="ARQ",VLOOKUP(VALUE(RIGHT(G155,3)),#REF!,5,FALSE),IF(LEFT(G155,3)="SCI",VLOOKUP(VALUE(RIGHT(G155,3)),#REF!,5,FALSE),IF(LEFT(G155,3)="SCE",VLOOKUP(VALUE(RIGHT(G155,3)),#REF!,5,FALSE),IF(LEFT(G155,3)="EST",VLOOKUP(VALUE(RIGHT(G155,3)),#REF!,5,FALSE),IF(LEFT(G155,3)="HID",VLOOKUP(VALUE(RIGHT(G155,3)),#REF!,5,FALSE),IF(LEFT(G155,3)="INC",VLOOKUP(VALUE(RIGHT(G155,3)),#REF!,5,FALSE),IF(LEFT(G155,3)="ELE",VLOOKUP(VALUE(RIGHT(G155,3)),#REF!,5,FALSE),IF(LEFT(G155,3)="CAB",VLOOKUP(VALUE(RIGHT(G155,3)),'ADM-COMP'!B:J,5,FALSE),IF(LEFT(G155,3)="SEG",VLOOKUP(VALUE(RIGHT(G155,3)),#REF!,5,FALSE),IF(LEFT(G155,3)="CLI",VLOOKUP(VALUE(RIGHT(G155,3)),#REF!,5,FALSE),IF(LEFT(G155,4)="IMPL",VLOOKUP(VALUE(RIGHT(G155,3)),#REF!,5,FALSE),IF(LEFT(G155,4)="SPDA",VLOOKUP(VALUE(RIGHT(G155,3)),'SPDA-COMP'!B:J,5,FALSE),IF(LEFT(G155,4)="SDAI",VLOOKUP(VALUE(RIGHT(G155,3)),#REF!,5,FALSE),IF(LEFT(G155,5)="IMPER",VLOOKUP(VALUE(RIGHT(G155,3)),#REF!,5,FALSE),IF(LEFT(G155,5)="LABOR",VLOOKUP(VALUE(RIGHT(G155,6)),#REF!,6,FALSE))))))))))))))))</f>
        <v>#REF!</v>
      </c>
      <c r="D155" s="74" t="e">
        <f>ROUND(VLOOKUP(A155,#REF!,8,FALSE),2)</f>
        <v>#REF!</v>
      </c>
      <c r="E155" s="74" t="e">
        <f>IF(LEFT(G155,3)="ARQ",VLOOKUP(VALUE(RIGHT(G155,3)),#REF!,9,FALSE),IF(LEFT(G155,3)="SCI",VLOOKUP(VALUE(RIGHT(G155,3)),#REF!,9,FALSE),IF(LEFT(G155,3)="SCE",VLOOKUP(VALUE(RIGHT(G155,3)),#REF!,9,FALSE),IF(LEFT(G155,3)="EST",VLOOKUP(VALUE(RIGHT(G155,3)),#REF!,9,FALSE),IF(LEFT(G155,3)="HID",VLOOKUP(VALUE(RIGHT(G155,3)),#REF!,9,FALSE),IF(LEFT(G155,3)="INC",VLOOKUP(VALUE(RIGHT(G155,3)),#REF!,9,FALSE),IF(LEFT(G155,3)="ELE",VLOOKUP(VALUE(RIGHT(G155,3)),#REF!,9,FALSE),IF(LEFT(G155,3)="CAB",VLOOKUP(VALUE(RIGHT(G155,3)),'ADM-COMP'!B:J,9,FALSE),IF(LEFT(G155,3)="SEG",VLOOKUP(VALUE(RIGHT(G155,3)),#REF!,9,FALSE),IF(LEFT(G155,3)="CLI",VLOOKUP(VALUE(RIGHT(G155,3)),#REF!,9,FALSE),IF(LEFT(G155,4)="IMPL",VLOOKUP(VALUE(RIGHT(G155,3)),#REF!,9,FALSE),IF(LEFT(G155,4)="SPDA",VLOOKUP(VALUE(RIGHT(G155,3)),'SPDA-COMP'!B:J,9,FALSE),IF(LEFT(G155,4)="SDAI",VLOOKUP(VALUE(RIGHT(G155,3)),#REF!,9,FALSE),IF(LEFT(G155,5)="IMPER",VLOOKUP(VALUE(RIGHT(G155,3)),#REF!,9,FALSE),IF(LEFT(G155,5)="LABOR",VLOOKUP(VALUE(RIGHT(G155,6)),#REF!,4,FALSE))))))))))))))))</f>
        <v>#REF!</v>
      </c>
      <c r="F155" s="31" t="e">
        <f t="shared" si="2"/>
        <v>#REF!</v>
      </c>
      <c r="G155" s="38" t="s">
        <v>1347</v>
      </c>
      <c r="H155" s="102"/>
    </row>
    <row r="156" spans="1:10" s="103" customFormat="1">
      <c r="A156" s="100" t="s">
        <v>1136</v>
      </c>
      <c r="B156" s="29" t="e">
        <f>IF(LEFT(G156,3)="ARQ",VLOOKUP(VALUE(RIGHT(G156,3)),#REF!,4,FALSE),IF(LEFT(G156,3)="SCI",VLOOKUP(VALUE(RIGHT(G156,3)),#REF!,4,FALSE),IF(LEFT(G156,3)="SCE",VLOOKUP(VALUE(RIGHT(G156,3)),#REF!,4,FALSE),IF(LEFT(G156,3)="EST",VLOOKUP(VALUE(RIGHT(G156,3)),#REF!,4,FALSE),IF(LEFT(G156,3)="HID",VLOOKUP(VALUE(RIGHT(G156,3)),#REF!,4,FALSE),IF(LEFT(G156,3)="INC",VLOOKUP(VALUE(RIGHT(G156,3)),#REF!,4,FALSE),IF(LEFT(G156,3)="ELE",VLOOKUP(VALUE(RIGHT(G156,3)),#REF!,4,FALSE),IF(LEFT(G156,3)="CAB",VLOOKUP(VALUE(RIGHT(G156,3)),'ADM-COMP'!B:J,4,FALSE),IF(LEFT(G156,3)="SEG",VLOOKUP(VALUE(RIGHT(G156,3)),#REF!,4,FALSE),IF(LEFT(G156,3)="CLI",VLOOKUP(VALUE(RIGHT(G156,3)),#REF!,4,FALSE),IF(LEFT(G156,4)="IMPL",VLOOKUP(VALUE(RIGHT(G156,3)),#REF!,4,FALSE),IF(LEFT(G156,4)="SPDA",VLOOKUP(VALUE(RIGHT(G156,3)),'SPDA-COMP'!B:J,4,FALSE),IF(LEFT(G156,4)="SDAI",VLOOKUP(VALUE(RIGHT(G156,3)),#REF!,4,FALSE),IF(LEFT(G156,5)="IMPER",VLOOKUP(VALUE(RIGHT(G156,3)),#REF!,4,FALSE),IF(LEFT(G156,5)="LABOR",VLOOKUP(VALUE(RIGHT(G156,6)),#REF!,5,FALSE))))))))))))))))</f>
        <v>#REF!</v>
      </c>
      <c r="C156" s="30" t="e">
        <f>IF(LEFT(G156,3)="ARQ",VLOOKUP(VALUE(RIGHT(G156,3)),#REF!,5,FALSE),IF(LEFT(G156,3)="SCI",VLOOKUP(VALUE(RIGHT(G156,3)),#REF!,5,FALSE),IF(LEFT(G156,3)="SCE",VLOOKUP(VALUE(RIGHT(G156,3)),#REF!,5,FALSE),IF(LEFT(G156,3)="EST",VLOOKUP(VALUE(RIGHT(G156,3)),#REF!,5,FALSE),IF(LEFT(G156,3)="HID",VLOOKUP(VALUE(RIGHT(G156,3)),#REF!,5,FALSE),IF(LEFT(G156,3)="INC",VLOOKUP(VALUE(RIGHT(G156,3)),#REF!,5,FALSE),IF(LEFT(G156,3)="ELE",VLOOKUP(VALUE(RIGHT(G156,3)),#REF!,5,FALSE),IF(LEFT(G156,3)="CAB",VLOOKUP(VALUE(RIGHT(G156,3)),'ADM-COMP'!B:J,5,FALSE),IF(LEFT(G156,3)="SEG",VLOOKUP(VALUE(RIGHT(G156,3)),#REF!,5,FALSE),IF(LEFT(G156,3)="CLI",VLOOKUP(VALUE(RIGHT(G156,3)),#REF!,5,FALSE),IF(LEFT(G156,4)="IMPL",VLOOKUP(VALUE(RIGHT(G156,3)),#REF!,5,FALSE),IF(LEFT(G156,4)="SPDA",VLOOKUP(VALUE(RIGHT(G156,3)),'SPDA-COMP'!B:J,5,FALSE),IF(LEFT(G156,4)="SDAI",VLOOKUP(VALUE(RIGHT(G156,3)),#REF!,5,FALSE),IF(LEFT(G156,5)="IMPER",VLOOKUP(VALUE(RIGHT(G156,3)),#REF!,5,FALSE),IF(LEFT(G156,5)="LABOR",VLOOKUP(VALUE(RIGHT(G156,6)),#REF!,6,FALSE))))))))))))))))</f>
        <v>#REF!</v>
      </c>
      <c r="D156" s="74" t="e">
        <f>ROUND(VLOOKUP(A156,#REF!,8,FALSE),2)</f>
        <v>#REF!</v>
      </c>
      <c r="E156" s="74" t="e">
        <f>IF(LEFT(G156,3)="ARQ",VLOOKUP(VALUE(RIGHT(G156,3)),#REF!,9,FALSE),IF(LEFT(G156,3)="SCI",VLOOKUP(VALUE(RIGHT(G156,3)),#REF!,9,FALSE),IF(LEFT(G156,3)="SCE",VLOOKUP(VALUE(RIGHT(G156,3)),#REF!,9,FALSE),IF(LEFT(G156,3)="EST",VLOOKUP(VALUE(RIGHT(G156,3)),#REF!,9,FALSE),IF(LEFT(G156,3)="HID",VLOOKUP(VALUE(RIGHT(G156,3)),#REF!,9,FALSE),IF(LEFT(G156,3)="INC",VLOOKUP(VALUE(RIGHT(G156,3)),#REF!,9,FALSE),IF(LEFT(G156,3)="ELE",VLOOKUP(VALUE(RIGHT(G156,3)),#REF!,9,FALSE),IF(LEFT(G156,3)="CAB",VLOOKUP(VALUE(RIGHT(G156,3)),'ADM-COMP'!B:J,9,FALSE),IF(LEFT(G156,3)="SEG",VLOOKUP(VALUE(RIGHT(G156,3)),#REF!,9,FALSE),IF(LEFT(G156,3)="CLI",VLOOKUP(VALUE(RIGHT(G156,3)),#REF!,9,FALSE),IF(LEFT(G156,4)="IMPL",VLOOKUP(VALUE(RIGHT(G156,3)),#REF!,9,FALSE),IF(LEFT(G156,4)="SPDA",VLOOKUP(VALUE(RIGHT(G156,3)),'SPDA-COMP'!B:J,9,FALSE),IF(LEFT(G156,4)="SDAI",VLOOKUP(VALUE(RIGHT(G156,3)),#REF!,9,FALSE),IF(LEFT(G156,5)="IMPER",VLOOKUP(VALUE(RIGHT(G156,3)),#REF!,9,FALSE),IF(LEFT(G156,5)="LABOR",VLOOKUP(VALUE(RIGHT(G156,6)),#REF!,4,FALSE))))))))))))))))</f>
        <v>#REF!</v>
      </c>
      <c r="F156" s="31" t="e">
        <f t="shared" si="2"/>
        <v>#REF!</v>
      </c>
      <c r="G156" s="152" t="s">
        <v>1139</v>
      </c>
      <c r="H156" s="102"/>
    </row>
    <row r="157" spans="1:10" s="103" customFormat="1">
      <c r="A157" s="37" t="s">
        <v>237</v>
      </c>
      <c r="B157" s="29" t="e">
        <f>IF(LEFT(G157,3)="ARQ",VLOOKUP(VALUE(RIGHT(G157,3)),#REF!,4,FALSE),IF(LEFT(G157,3)="SCI",VLOOKUP(VALUE(RIGHT(G157,3)),#REF!,4,FALSE),IF(LEFT(G157,3)="SCE",VLOOKUP(VALUE(RIGHT(G157,3)),#REF!,4,FALSE),IF(LEFT(G157,3)="EST",VLOOKUP(VALUE(RIGHT(G157,3)),#REF!,4,FALSE),IF(LEFT(G157,3)="HID",VLOOKUP(VALUE(RIGHT(G157,3)),#REF!,4,FALSE),IF(LEFT(G157,3)="INC",VLOOKUP(VALUE(RIGHT(G157,3)),#REF!,4,FALSE),IF(LEFT(G157,3)="ELE",VLOOKUP(VALUE(RIGHT(G157,3)),#REF!,4,FALSE),IF(LEFT(G157,3)="CAB",VLOOKUP(VALUE(RIGHT(G157,3)),'ADM-COMP'!B:J,4,FALSE),IF(LEFT(G157,3)="SEG",VLOOKUP(VALUE(RIGHT(G157,3)),#REF!,4,FALSE),IF(LEFT(G157,3)="CLI",VLOOKUP(VALUE(RIGHT(G157,3)),#REF!,4,FALSE),IF(LEFT(G157,4)="IMPL",VLOOKUP(VALUE(RIGHT(G157,3)),#REF!,4,FALSE),IF(LEFT(G157,4)="SPDA",VLOOKUP(VALUE(RIGHT(G157,3)),'SPDA-COMP'!B:J,4,FALSE),IF(LEFT(G157,4)="SDAI",VLOOKUP(VALUE(RIGHT(G157,3)),#REF!,4,FALSE),IF(LEFT(G157,5)="IMPER",VLOOKUP(VALUE(RIGHT(G157,3)),#REF!,4,FALSE),IF(LEFT(G157,5)="LABOR",VLOOKUP(VALUE(RIGHT(G157,6)),#REF!,5,FALSE))))))))))))))))</f>
        <v>#REF!</v>
      </c>
      <c r="C157" s="30" t="e">
        <f>IF(LEFT(G157,3)="ARQ",VLOOKUP(VALUE(RIGHT(G157,3)),#REF!,5,FALSE),IF(LEFT(G157,3)="SCI",VLOOKUP(VALUE(RIGHT(G157,3)),#REF!,5,FALSE),IF(LEFT(G157,3)="SCE",VLOOKUP(VALUE(RIGHT(G157,3)),#REF!,5,FALSE),IF(LEFT(G157,3)="EST",VLOOKUP(VALUE(RIGHT(G157,3)),#REF!,5,FALSE),IF(LEFT(G157,3)="HID",VLOOKUP(VALUE(RIGHT(G157,3)),#REF!,5,FALSE),IF(LEFT(G157,3)="INC",VLOOKUP(VALUE(RIGHT(G157,3)),#REF!,5,FALSE),IF(LEFT(G157,3)="ELE",VLOOKUP(VALUE(RIGHT(G157,3)),#REF!,5,FALSE),IF(LEFT(G157,3)="CAB",VLOOKUP(VALUE(RIGHT(G157,3)),'ADM-COMP'!B:J,5,FALSE),IF(LEFT(G157,3)="SEG",VLOOKUP(VALUE(RIGHT(G157,3)),#REF!,5,FALSE),IF(LEFT(G157,3)="CLI",VLOOKUP(VALUE(RIGHT(G157,3)),#REF!,5,FALSE),IF(LEFT(G157,4)="IMPL",VLOOKUP(VALUE(RIGHT(G157,3)),#REF!,5,FALSE),IF(LEFT(G157,4)="SPDA",VLOOKUP(VALUE(RIGHT(G157,3)),'SPDA-COMP'!B:J,5,FALSE),IF(LEFT(G157,4)="SDAI",VLOOKUP(VALUE(RIGHT(G157,3)),#REF!,5,FALSE),IF(LEFT(G157,5)="IMPER",VLOOKUP(VALUE(RIGHT(G157,3)),#REF!,5,FALSE),IF(LEFT(G157,5)="LABOR",VLOOKUP(VALUE(RIGHT(G157,6)),#REF!,6,FALSE))))))))))))))))</f>
        <v>#REF!</v>
      </c>
      <c r="D157" s="74" t="e">
        <f>ROUND(VLOOKUP(A157,#REF!,8,FALSE),2)</f>
        <v>#REF!</v>
      </c>
      <c r="E157" s="74" t="e">
        <f>IF(LEFT(G157,3)="ARQ",VLOOKUP(VALUE(RIGHT(G157,3)),#REF!,9,FALSE),IF(LEFT(G157,3)="SCI",VLOOKUP(VALUE(RIGHT(G157,3)),#REF!,9,FALSE),IF(LEFT(G157,3)="SCE",VLOOKUP(VALUE(RIGHT(G157,3)),#REF!,9,FALSE),IF(LEFT(G157,3)="EST",VLOOKUP(VALUE(RIGHT(G157,3)),#REF!,9,FALSE),IF(LEFT(G157,3)="HID",VLOOKUP(VALUE(RIGHT(G157,3)),#REF!,9,FALSE),IF(LEFT(G157,3)="INC",VLOOKUP(VALUE(RIGHT(G157,3)),#REF!,9,FALSE),IF(LEFT(G157,3)="ELE",VLOOKUP(VALUE(RIGHT(G157,3)),#REF!,9,FALSE),IF(LEFT(G157,3)="CAB",VLOOKUP(VALUE(RIGHT(G157,3)),'ADM-COMP'!B:J,9,FALSE),IF(LEFT(G157,3)="SEG",VLOOKUP(VALUE(RIGHT(G157,3)),#REF!,9,FALSE),IF(LEFT(G157,3)="CLI",VLOOKUP(VALUE(RIGHT(G157,3)),#REF!,9,FALSE),IF(LEFT(G157,4)="IMPL",VLOOKUP(VALUE(RIGHT(G157,3)),#REF!,9,FALSE),IF(LEFT(G157,4)="SPDA",VLOOKUP(VALUE(RIGHT(G157,3)),'SPDA-COMP'!B:J,9,FALSE),IF(LEFT(G157,4)="SDAI",VLOOKUP(VALUE(RIGHT(G157,3)),#REF!,9,FALSE),IF(LEFT(G157,5)="IMPER",VLOOKUP(VALUE(RIGHT(G157,3)),#REF!,9,FALSE),IF(LEFT(G157,5)="LABOR",VLOOKUP(VALUE(RIGHT(G157,6)),#REF!,4,FALSE))))))))))))))))</f>
        <v>#REF!</v>
      </c>
      <c r="F157" s="31" t="e">
        <f t="shared" si="2"/>
        <v>#REF!</v>
      </c>
      <c r="G157" s="38" t="s">
        <v>1369</v>
      </c>
      <c r="H157" s="102"/>
    </row>
    <row r="158" spans="1:10" s="103" customFormat="1">
      <c r="A158" s="37" t="s">
        <v>1386</v>
      </c>
      <c r="B158" s="29" t="e">
        <f>IF(LEFT(G158,3)="ARQ",VLOOKUP(VALUE(RIGHT(G158,3)),#REF!,4,FALSE),IF(LEFT(G158,3)="SCI",VLOOKUP(VALUE(RIGHT(G158,3)),#REF!,4,FALSE),IF(LEFT(G158,3)="SCE",VLOOKUP(VALUE(RIGHT(G158,3)),#REF!,4,FALSE),IF(LEFT(G158,3)="EST",VLOOKUP(VALUE(RIGHT(G158,3)),#REF!,4,FALSE),IF(LEFT(G158,3)="HID",VLOOKUP(VALUE(RIGHT(G158,3)),#REF!,4,FALSE),IF(LEFT(G158,3)="INC",VLOOKUP(VALUE(RIGHT(G158,3)),#REF!,4,FALSE),IF(LEFT(G158,3)="ELE",VLOOKUP(VALUE(RIGHT(G158,3)),#REF!,4,FALSE),IF(LEFT(G158,3)="CAB",VLOOKUP(VALUE(RIGHT(G158,3)),'ADM-COMP'!B:J,4,FALSE),IF(LEFT(G158,3)="SEG",VLOOKUP(VALUE(RIGHT(G158,3)),#REF!,4,FALSE),IF(LEFT(G158,3)="CLI",VLOOKUP(VALUE(RIGHT(G158,3)),#REF!,4,FALSE),IF(LEFT(G158,4)="IMPL",VLOOKUP(VALUE(RIGHT(G158,3)),#REF!,4,FALSE),IF(LEFT(G158,4)="SPDA",VLOOKUP(VALUE(RIGHT(G158,3)),'SPDA-COMP'!B:J,4,FALSE),IF(LEFT(G158,4)="SDAI",VLOOKUP(VALUE(RIGHT(G158,3)),#REF!,4,FALSE),IF(LEFT(G158,5)="IMPER",VLOOKUP(VALUE(RIGHT(G158,3)),#REF!,4,FALSE),IF(LEFT(G158,5)="LABOR",VLOOKUP(VALUE(RIGHT(G158,6)),#REF!,5,FALSE))))))))))))))))</f>
        <v>#REF!</v>
      </c>
      <c r="C158" s="30" t="e">
        <f>IF(LEFT(G158,3)="ARQ",VLOOKUP(VALUE(RIGHT(G158,3)),#REF!,5,FALSE),IF(LEFT(G158,3)="SCI",VLOOKUP(VALUE(RIGHT(G158,3)),#REF!,5,FALSE),IF(LEFT(G158,3)="SCE",VLOOKUP(VALUE(RIGHT(G158,3)),#REF!,5,FALSE),IF(LEFT(G158,3)="EST",VLOOKUP(VALUE(RIGHT(G158,3)),#REF!,5,FALSE),IF(LEFT(G158,3)="HID",VLOOKUP(VALUE(RIGHT(G158,3)),#REF!,5,FALSE),IF(LEFT(G158,3)="INC",VLOOKUP(VALUE(RIGHT(G158,3)),#REF!,5,FALSE),IF(LEFT(G158,3)="ELE",VLOOKUP(VALUE(RIGHT(G158,3)),#REF!,5,FALSE),IF(LEFT(G158,3)="CAB",VLOOKUP(VALUE(RIGHT(G158,3)),'ADM-COMP'!B:J,5,FALSE),IF(LEFT(G158,3)="SEG",VLOOKUP(VALUE(RIGHT(G158,3)),#REF!,5,FALSE),IF(LEFT(G158,3)="CLI",VLOOKUP(VALUE(RIGHT(G158,3)),#REF!,5,FALSE),IF(LEFT(G158,4)="IMPL",VLOOKUP(VALUE(RIGHT(G158,3)),#REF!,5,FALSE),IF(LEFT(G158,4)="SPDA",VLOOKUP(VALUE(RIGHT(G158,3)),'SPDA-COMP'!B:J,5,FALSE),IF(LEFT(G158,4)="SDAI",VLOOKUP(VALUE(RIGHT(G158,3)),#REF!,5,FALSE),IF(LEFT(G158,5)="IMPER",VLOOKUP(VALUE(RIGHT(G158,3)),#REF!,5,FALSE),IF(LEFT(G158,5)="LABOR",VLOOKUP(VALUE(RIGHT(G158,6)),#REF!,6,FALSE))))))))))))))))</f>
        <v>#REF!</v>
      </c>
      <c r="D158" s="74" t="e">
        <f>ROUND(VLOOKUP(A158,#REF!,8,FALSE),2)</f>
        <v>#REF!</v>
      </c>
      <c r="E158" s="74" t="e">
        <f>IF(LEFT(G158,3)="ARQ",VLOOKUP(VALUE(RIGHT(G158,3)),#REF!,9,FALSE),IF(LEFT(G158,3)="SCI",VLOOKUP(VALUE(RIGHT(G158,3)),#REF!,9,FALSE),IF(LEFT(G158,3)="SCE",VLOOKUP(VALUE(RIGHT(G158,3)),#REF!,9,FALSE),IF(LEFT(G158,3)="EST",VLOOKUP(VALUE(RIGHT(G158,3)),#REF!,9,FALSE),IF(LEFT(G158,3)="HID",VLOOKUP(VALUE(RIGHT(G158,3)),#REF!,9,FALSE),IF(LEFT(G158,3)="INC",VLOOKUP(VALUE(RIGHT(G158,3)),#REF!,9,FALSE),IF(LEFT(G158,3)="ELE",VLOOKUP(VALUE(RIGHT(G158,3)),#REF!,9,FALSE),IF(LEFT(G158,3)="CAB",VLOOKUP(VALUE(RIGHT(G158,3)),'ADM-COMP'!B:J,9,FALSE),IF(LEFT(G158,3)="SEG",VLOOKUP(VALUE(RIGHT(G158,3)),#REF!,9,FALSE),IF(LEFT(G158,3)="CLI",VLOOKUP(VALUE(RIGHT(G158,3)),#REF!,9,FALSE),IF(LEFT(G158,4)="IMPL",VLOOKUP(VALUE(RIGHT(G158,3)),#REF!,9,FALSE),IF(LEFT(G158,4)="SPDA",VLOOKUP(VALUE(RIGHT(G158,3)),'SPDA-COMP'!B:J,9,FALSE),IF(LEFT(G158,4)="SDAI",VLOOKUP(VALUE(RIGHT(G158,3)),#REF!,9,FALSE),IF(LEFT(G158,5)="IMPER",VLOOKUP(VALUE(RIGHT(G158,3)),#REF!,9,FALSE),IF(LEFT(G158,5)="LABOR",VLOOKUP(VALUE(RIGHT(G158,6)),#REF!,4,FALSE))))))))))))))))</f>
        <v>#REF!</v>
      </c>
      <c r="F158" s="31" t="e">
        <f t="shared" si="2"/>
        <v>#REF!</v>
      </c>
      <c r="G158" s="152" t="s">
        <v>1387</v>
      </c>
      <c r="H158" s="102"/>
    </row>
    <row r="159" spans="1:10" s="80" customFormat="1">
      <c r="A159" s="100" t="s">
        <v>1145</v>
      </c>
      <c r="B159" s="29" t="e">
        <f>IF(LEFT(G159,3)="ARQ",VLOOKUP(VALUE(RIGHT(G159,3)),#REF!,4,FALSE),IF(LEFT(G159,3)="SCI",VLOOKUP(VALUE(RIGHT(G159,3)),#REF!,4,FALSE),IF(LEFT(G159,3)="SCE",VLOOKUP(VALUE(RIGHT(G159,3)),#REF!,4,FALSE),IF(LEFT(G159,3)="EST",VLOOKUP(VALUE(RIGHT(G159,3)),#REF!,4,FALSE),IF(LEFT(G159,3)="HID",VLOOKUP(VALUE(RIGHT(G159,3)),#REF!,4,FALSE),IF(LEFT(G159,3)="INC",VLOOKUP(VALUE(RIGHT(G159,3)),#REF!,4,FALSE),IF(LEFT(G159,3)="ELE",VLOOKUP(VALUE(RIGHT(G159,3)),#REF!,4,FALSE),IF(LEFT(G159,3)="CAB",VLOOKUP(VALUE(RIGHT(G159,3)),'ADM-COMP'!B:J,4,FALSE),IF(LEFT(G159,3)="SEG",VLOOKUP(VALUE(RIGHT(G159,3)),#REF!,4,FALSE),IF(LEFT(G159,3)="CLI",VLOOKUP(VALUE(RIGHT(G159,3)),#REF!,4,FALSE),IF(LEFT(G159,4)="IMPL",VLOOKUP(VALUE(RIGHT(G159,3)),#REF!,4,FALSE),IF(LEFT(G159,4)="SPDA",VLOOKUP(VALUE(RIGHT(G159,3)),'SPDA-COMP'!B:J,4,FALSE),IF(LEFT(G159,4)="SDAI",VLOOKUP(VALUE(RIGHT(G159,3)),#REF!,4,FALSE),IF(LEFT(G159,5)="IMPER",VLOOKUP(VALUE(RIGHT(G159,3)),#REF!,4,FALSE),IF(LEFT(G159,5)="LABOR",VLOOKUP(VALUE(RIGHT(G159,6)),#REF!,5,FALSE))))))))))))))))</f>
        <v>#REF!</v>
      </c>
      <c r="C159" s="30" t="e">
        <f>IF(LEFT(G159,3)="ARQ",VLOOKUP(VALUE(RIGHT(G159,3)),#REF!,5,FALSE),IF(LEFT(G159,3)="SCI",VLOOKUP(VALUE(RIGHT(G159,3)),#REF!,5,FALSE),IF(LEFT(G159,3)="SCE",VLOOKUP(VALUE(RIGHT(G159,3)),#REF!,5,FALSE),IF(LEFT(G159,3)="EST",VLOOKUP(VALUE(RIGHT(G159,3)),#REF!,5,FALSE),IF(LEFT(G159,3)="HID",VLOOKUP(VALUE(RIGHT(G159,3)),#REF!,5,FALSE),IF(LEFT(G159,3)="INC",VLOOKUP(VALUE(RIGHT(G159,3)),#REF!,5,FALSE),IF(LEFT(G159,3)="ELE",VLOOKUP(VALUE(RIGHT(G159,3)),#REF!,5,FALSE),IF(LEFT(G159,3)="CAB",VLOOKUP(VALUE(RIGHT(G159,3)),'ADM-COMP'!B:J,5,FALSE),IF(LEFT(G159,3)="SEG",VLOOKUP(VALUE(RIGHT(G159,3)),#REF!,5,FALSE),IF(LEFT(G159,3)="CLI",VLOOKUP(VALUE(RIGHT(G159,3)),#REF!,5,FALSE),IF(LEFT(G159,4)="IMPL",VLOOKUP(VALUE(RIGHT(G159,3)),#REF!,5,FALSE),IF(LEFT(G159,4)="SPDA",VLOOKUP(VALUE(RIGHT(G159,3)),'SPDA-COMP'!B:J,5,FALSE),IF(LEFT(G159,4)="SDAI",VLOOKUP(VALUE(RIGHT(G159,3)),#REF!,5,FALSE),IF(LEFT(G159,5)="IMPER",VLOOKUP(VALUE(RIGHT(G159,3)),#REF!,5,FALSE),IF(LEFT(G159,5)="LABOR",VLOOKUP(VALUE(RIGHT(G159,6)),#REF!,6,FALSE))))))))))))))))</f>
        <v>#REF!</v>
      </c>
      <c r="D159" s="74" t="e">
        <f>ROUND(VLOOKUP(A159,#REF!,8,FALSE),2)</f>
        <v>#REF!</v>
      </c>
      <c r="E159" s="74" t="e">
        <f>IF(LEFT(G159,3)="ARQ",VLOOKUP(VALUE(RIGHT(G159,3)),#REF!,9,FALSE),IF(LEFT(G159,3)="SCI",VLOOKUP(VALUE(RIGHT(G159,3)),#REF!,9,FALSE),IF(LEFT(G159,3)="SCE",VLOOKUP(VALUE(RIGHT(G159,3)),#REF!,9,FALSE),IF(LEFT(G159,3)="EST",VLOOKUP(VALUE(RIGHT(G159,3)),#REF!,9,FALSE),IF(LEFT(G159,3)="HID",VLOOKUP(VALUE(RIGHT(G159,3)),#REF!,9,FALSE),IF(LEFT(G159,3)="INC",VLOOKUP(VALUE(RIGHT(G159,3)),#REF!,9,FALSE),IF(LEFT(G159,3)="ELE",VLOOKUP(VALUE(RIGHT(G159,3)),#REF!,9,FALSE),IF(LEFT(G159,3)="CAB",VLOOKUP(VALUE(RIGHT(G159,3)),'ADM-COMP'!B:J,9,FALSE),IF(LEFT(G159,3)="SEG",VLOOKUP(VALUE(RIGHT(G159,3)),#REF!,9,FALSE),IF(LEFT(G159,3)="CLI",VLOOKUP(VALUE(RIGHT(G159,3)),#REF!,9,FALSE),IF(LEFT(G159,4)="IMPL",VLOOKUP(VALUE(RIGHT(G159,3)),#REF!,9,FALSE),IF(LEFT(G159,4)="SPDA",VLOOKUP(VALUE(RIGHT(G159,3)),'SPDA-COMP'!B:J,9,FALSE),IF(LEFT(G159,4)="SDAI",VLOOKUP(VALUE(RIGHT(G159,3)),#REF!,9,FALSE),IF(LEFT(G159,5)="IMPER",VLOOKUP(VALUE(RIGHT(G159,3)),#REF!,9,FALSE),IF(LEFT(G159,5)="LABOR",VLOOKUP(VALUE(RIGHT(G159,6)),#REF!,4,FALSE))))))))))))))))</f>
        <v>#REF!</v>
      </c>
      <c r="F159" s="31" t="e">
        <f t="shared" si="2"/>
        <v>#REF!</v>
      </c>
      <c r="G159" s="152" t="s">
        <v>1173</v>
      </c>
      <c r="H159" s="102"/>
      <c r="I159" s="133"/>
      <c r="J159" s="133"/>
    </row>
    <row r="160" spans="1:10" s="11" customFormat="1">
      <c r="A160" s="37" t="s">
        <v>366</v>
      </c>
      <c r="B160" s="29" t="e">
        <f>IF(LEFT(G160,3)="ARQ",VLOOKUP(VALUE(RIGHT(G160,3)),#REF!,4,FALSE),IF(LEFT(G160,3)="SCI",VLOOKUP(VALUE(RIGHT(G160,3)),#REF!,4,FALSE),IF(LEFT(G160,3)="SCE",VLOOKUP(VALUE(RIGHT(G160,3)),#REF!,4,FALSE),IF(LEFT(G160,3)="EST",VLOOKUP(VALUE(RIGHT(G160,3)),#REF!,4,FALSE),IF(LEFT(G160,3)="HID",VLOOKUP(VALUE(RIGHT(G160,3)),#REF!,4,FALSE),IF(LEFT(G160,3)="INC",VLOOKUP(VALUE(RIGHT(G160,3)),#REF!,4,FALSE),IF(LEFT(G160,3)="ELE",VLOOKUP(VALUE(RIGHT(G160,3)),#REF!,4,FALSE),IF(LEFT(G160,3)="CAB",VLOOKUP(VALUE(RIGHT(G160,3)),'ADM-COMP'!B:J,4,FALSE),IF(LEFT(G160,3)="SEG",VLOOKUP(VALUE(RIGHT(G160,3)),#REF!,4,FALSE),IF(LEFT(G160,3)="CLI",VLOOKUP(VALUE(RIGHT(G160,3)),#REF!,4,FALSE),IF(LEFT(G160,4)="IMPL",VLOOKUP(VALUE(RIGHT(G160,3)),#REF!,4,FALSE),IF(LEFT(G160,4)="SPDA",VLOOKUP(VALUE(RIGHT(G160,3)),'SPDA-COMP'!B:J,4,FALSE),IF(LEFT(G160,4)="SDAI",VLOOKUP(VALUE(RIGHT(G160,3)),#REF!,4,FALSE),IF(LEFT(G160,5)="IMPER",VLOOKUP(VALUE(RIGHT(G160,3)),#REF!,4,FALSE),IF(LEFT(G160,5)="LABOR",VLOOKUP(VALUE(RIGHT(G160,6)),#REF!,5,FALSE))))))))))))))))</f>
        <v>#REF!</v>
      </c>
      <c r="C160" s="30" t="e">
        <f>IF(LEFT(G160,3)="ARQ",VLOOKUP(VALUE(RIGHT(G160,3)),#REF!,5,FALSE),IF(LEFT(G160,3)="INS",VLOOKUP(VALUE(RIGHT(G160,3)),#REF!,5,FALSE),IF(LEFT(G160,3)="SCE",VLOOKUP(VALUE(RIGHT(G160,3)),#REF!,5,FALSE),IF(LEFT(G160,3)="EST",VLOOKUP(VALUE(RIGHT(G160,3)),#REF!,5,FALSE),IF(LEFT(G160,3)="HID",VLOOKUP(VALUE(RIGHT(G160,3)),#REF!,5,FALSE),IF(LEFT(G160,3)="INC",VLOOKUP(VALUE(RIGHT(G160,3)),#REF!,5,FALSE),IF(LEFT(G160,3)="ELE",VLOOKUP(VALUE(RIGHT(G160,3)),#REF!,5,FALSE),IF(LEFT(G160,3)="CAB",VLOOKUP(VALUE(RIGHT(G160,3)),'ADM-COMP'!B:J,5,FALSE),IF(LEFT(G160,3)="SEG",VLOOKUP(VALUE(RIGHT(G160,3)),#REF!,5,FALSE),IF(LEFT(G160,3)="CLI",VLOOKUP(VALUE(RIGHT(G160,3)),#REF!,5,FALSE),IF(LEFT(G160,4)="IMPL",VLOOKUP(VALUE(RIGHT(G160,3)),#REF!,5,FALSE),IF(LEFT(G160,4)="SPDA",VLOOKUP(VALUE(RIGHT(G160,3)),'SPDA-COMP'!B:J,5,FALSE),IF(LEFT(G160,4)="SDAI",VLOOKUP(VALUE(RIGHT(G160,3)),#REF!,5,FALSE),IF(LEFT(G160,5)="IMPER",VLOOKUP(VALUE(RIGHT(G160,3)),#REF!,5,FALSE),IF(LEFT(G160,5)="LABOR",VLOOKUP(VALUE(RIGHT(G160,6)),#REF!,6,FALSE))))))))))))))))</f>
        <v>#REF!</v>
      </c>
      <c r="D160" s="74" t="e">
        <f>ROUND(VLOOKUP(A160,#REF!,8,FALSE),2)</f>
        <v>#REF!</v>
      </c>
      <c r="E160" s="74" t="e">
        <f>IF(LEFT(G160,3)="ARQ",VLOOKUP(VALUE(RIGHT(G160,3)),#REF!,9,FALSE),IF(LEFT(G160,3)="INS",VLOOKUP(VALUE(RIGHT(G160,3)),#REF!,9,FALSE),IF(LEFT(G160,3)="SCE",VLOOKUP(VALUE(RIGHT(G160,3)),#REF!,9,FALSE),IF(LEFT(G160,3)="EST",VLOOKUP(VALUE(RIGHT(G160,3)),#REF!,9,FALSE),IF(LEFT(G160,3)="HID",VLOOKUP(VALUE(RIGHT(G160,3)),#REF!,9,FALSE),IF(LEFT(G160,3)="INC",VLOOKUP(VALUE(RIGHT(G160,3)),#REF!,9,FALSE),IF(LEFT(G160,3)="ELE",VLOOKUP(VALUE(RIGHT(G160,3)),#REF!,9,FALSE),IF(LEFT(G160,3)="CAB",VLOOKUP(VALUE(RIGHT(G160,3)),'ADM-COMP'!B:J,9,FALSE),IF(LEFT(G160,3)="SEG",VLOOKUP(VALUE(RIGHT(G160,3)),#REF!,9,FALSE),IF(LEFT(G160,3)="CLI",VLOOKUP(VALUE(RIGHT(G160,3)),#REF!,9,FALSE),IF(LEFT(G160,4)="IMPL",VLOOKUP(VALUE(RIGHT(G160,3)),#REF!,9,FALSE),IF(LEFT(G160,4)="SPDA",VLOOKUP(VALUE(RIGHT(G160,3)),'SPDA-COMP'!B:J,9,FALSE),IF(LEFT(G160,4)="SDAI",VLOOKUP(VALUE(RIGHT(G160,3)),#REF!,9,FALSE),IF(LEFT(G160,5)="IMPER",VLOOKUP(VALUE(RIGHT(G160,3)),#REF!,9,FALSE),IF(LEFT(G160,5)="LABOR",VLOOKUP(VALUE(RIGHT(G160,6)),#REF!,4,FALSE))))))))))))))))</f>
        <v>#REF!</v>
      </c>
      <c r="F160" s="31" t="e">
        <f t="shared" si="2"/>
        <v>#REF!</v>
      </c>
      <c r="G160" s="152" t="s">
        <v>1261</v>
      </c>
      <c r="H160" s="102"/>
      <c r="I160" s="103"/>
      <c r="J160" s="103"/>
    </row>
    <row r="161" spans="1:10" s="11" customFormat="1" ht="25.5">
      <c r="A161" s="37" t="s">
        <v>471</v>
      </c>
      <c r="B161" s="29" t="e">
        <f>IF(LEFT(G161,3)="ARQ",VLOOKUP(VALUE(RIGHT(G161,3)),#REF!,4,FALSE),IF(LEFT(G161,3)="SCI",VLOOKUP(VALUE(RIGHT(G161,3)),#REF!,4,FALSE),IF(LEFT(G161,3)="SCE",VLOOKUP(VALUE(RIGHT(G161,3)),#REF!,4,FALSE),IF(LEFT(G161,3)="EST",VLOOKUP(VALUE(RIGHT(G161,3)),#REF!,4,FALSE),IF(LEFT(G161,3)="HID",VLOOKUP(VALUE(RIGHT(G161,3)),#REF!,4,FALSE),IF(LEFT(G161,3)="INC",VLOOKUP(VALUE(RIGHT(G161,3)),#REF!,4,FALSE),IF(LEFT(G161,3)="ELE",VLOOKUP(VALUE(RIGHT(G161,3)),#REF!,4,FALSE),IF(LEFT(G161,3)="CAB",VLOOKUP(VALUE(RIGHT(G161,3)),'ADM-COMP'!B:J,4,FALSE),IF(LEFT(G161,3)="SEG",VLOOKUP(VALUE(RIGHT(G161,3)),#REF!,4,FALSE),IF(LEFT(G161,3)="CLI",VLOOKUP(VALUE(RIGHT(G161,3)),#REF!,4,FALSE),IF(LEFT(G161,4)="IMPL",VLOOKUP(VALUE(RIGHT(G161,3)),#REF!,4,FALSE),IF(LEFT(G161,4)="SPDA",VLOOKUP(VALUE(RIGHT(G161,3)),'SPDA-COMP'!B:J,4,FALSE),IF(LEFT(G161,4)="SDAI",VLOOKUP(VALUE(RIGHT(G161,3)),#REF!,4,FALSE),IF(LEFT(G161,5)="IMPER",VLOOKUP(VALUE(RIGHT(G161,3)),#REF!,4,FALSE),IF(LEFT(G161,5)="LABOR",VLOOKUP(VALUE(RIGHT(G161,6)),#REF!,5,FALSE))))))))))))))))</f>
        <v>#REF!</v>
      </c>
      <c r="C161" s="30" t="e">
        <f>IF(LEFT(G161,3)="ARQ",VLOOKUP(VALUE(RIGHT(G161,3)),#REF!,5,FALSE),IF(LEFT(G161,3)="INS",VLOOKUP(VALUE(RIGHT(G161,3)),#REF!,5,FALSE),IF(LEFT(G161,3)="SCE",VLOOKUP(VALUE(RIGHT(G161,3)),#REF!,5,FALSE),IF(LEFT(G161,3)="EST",VLOOKUP(VALUE(RIGHT(G161,3)),#REF!,5,FALSE),IF(LEFT(G161,3)="HID",VLOOKUP(VALUE(RIGHT(G161,3)),#REF!,5,FALSE),IF(LEFT(G161,3)="INC",VLOOKUP(VALUE(RIGHT(G161,3)),#REF!,5,FALSE),IF(LEFT(G161,3)="ELE",VLOOKUP(VALUE(RIGHT(G161,3)),#REF!,5,FALSE),IF(LEFT(G161,3)="CAB",VLOOKUP(VALUE(RIGHT(G161,3)),'ADM-COMP'!B:J,5,FALSE),IF(LEFT(G161,3)="SEG",VLOOKUP(VALUE(RIGHT(G161,3)),#REF!,5,FALSE),IF(LEFT(G161,3)="CLI",VLOOKUP(VALUE(RIGHT(G161,3)),#REF!,5,FALSE),IF(LEFT(G161,4)="IMPL",VLOOKUP(VALUE(RIGHT(G161,3)),#REF!,5,FALSE),IF(LEFT(G161,4)="SPDA",VLOOKUP(VALUE(RIGHT(G161,3)),'SPDA-COMP'!B:J,5,FALSE),IF(LEFT(G161,4)="SDAI",VLOOKUP(VALUE(RIGHT(G161,3)),#REF!,5,FALSE),IF(LEFT(G161,5)="IMPER",VLOOKUP(VALUE(RIGHT(G161,3)),#REF!,5,FALSE),IF(LEFT(G161,5)="LABOR",VLOOKUP(VALUE(RIGHT(G161,6)),#REF!,6,FALSE))))))))))))))))</f>
        <v>#REF!</v>
      </c>
      <c r="D161" s="74" t="e">
        <f>ROUND(VLOOKUP(A161,#REF!,8,FALSE),2)</f>
        <v>#REF!</v>
      </c>
      <c r="E161" s="74" t="e">
        <f>IF(LEFT(G161,3)="ARQ",VLOOKUP(VALUE(RIGHT(G161,3)),#REF!,9,FALSE),IF(LEFT(G161,3)="INS",VLOOKUP(VALUE(RIGHT(G161,3)),#REF!,9,FALSE),IF(LEFT(G161,3)="SCE",VLOOKUP(VALUE(RIGHT(G161,3)),#REF!,9,FALSE),IF(LEFT(G161,3)="EST",VLOOKUP(VALUE(RIGHT(G161,3)),#REF!,9,FALSE),IF(LEFT(G161,3)="HID",VLOOKUP(VALUE(RIGHT(G161,3)),#REF!,9,FALSE),IF(LEFT(G161,3)="INC",VLOOKUP(VALUE(RIGHT(G161,3)),#REF!,9,FALSE),IF(LEFT(G161,3)="ELE",VLOOKUP(VALUE(RIGHT(G161,3)),#REF!,9,FALSE),IF(LEFT(G161,3)="CAB",VLOOKUP(VALUE(RIGHT(G161,3)),'ADM-COMP'!B:J,9,FALSE),IF(LEFT(G161,3)="SEG",VLOOKUP(VALUE(RIGHT(G161,3)),#REF!,9,FALSE),IF(LEFT(G161,3)="CLI",VLOOKUP(VALUE(RIGHT(G161,3)),#REF!,9,FALSE),IF(LEFT(G161,4)="IMPL",VLOOKUP(VALUE(RIGHT(G161,3)),#REF!,9,FALSE),IF(LEFT(G161,4)="SPDA",VLOOKUP(VALUE(RIGHT(G161,3)),'SPDA-COMP'!B:J,9,FALSE),IF(LEFT(G161,4)="SDAI",VLOOKUP(VALUE(RIGHT(G161,3)),#REF!,9,FALSE),IF(LEFT(G161,5)="IMPER",VLOOKUP(VALUE(RIGHT(G161,3)),#REF!,9,FALSE),IF(LEFT(G161,5)="LABOR",VLOOKUP(VALUE(RIGHT(G161,6)),#REF!,4,FALSE))))))))))))))))</f>
        <v>#REF!</v>
      </c>
      <c r="F161" s="31" t="e">
        <f t="shared" si="2"/>
        <v>#REF!</v>
      </c>
      <c r="G161" s="152" t="s">
        <v>1295</v>
      </c>
      <c r="H161" s="102"/>
      <c r="I161" s="103"/>
      <c r="J161" s="103"/>
    </row>
    <row r="162" spans="1:10" s="11" customFormat="1">
      <c r="A162" s="37" t="s">
        <v>778</v>
      </c>
      <c r="B162" s="29" t="e">
        <f>IF(LEFT(G162,3)="ARQ",VLOOKUP(VALUE(RIGHT(G162,3)),#REF!,4,FALSE),IF(LEFT(G162,3)="SCI",VLOOKUP(VALUE(RIGHT(G162,3)),#REF!,4,FALSE),IF(LEFT(G162,3)="SCE",VLOOKUP(VALUE(RIGHT(G162,3)),#REF!,4,FALSE),IF(LEFT(G162,3)="EST",VLOOKUP(VALUE(RIGHT(G162,3)),#REF!,4,FALSE),IF(LEFT(G162,3)="HID",VLOOKUP(VALUE(RIGHT(G162,3)),#REF!,4,FALSE),IF(LEFT(G162,3)="INC",VLOOKUP(VALUE(RIGHT(G162,3)),#REF!,4,FALSE),IF(LEFT(G162,3)="ELE",VLOOKUP(VALUE(RIGHT(G162,3)),#REF!,4,FALSE),IF(LEFT(G162,3)="CAB",VLOOKUP(VALUE(RIGHT(G162,3)),'ADM-COMP'!B:J,4,FALSE),IF(LEFT(G162,3)="SEG",VLOOKUP(VALUE(RIGHT(G162,3)),#REF!,4,FALSE),IF(LEFT(G162,3)="CLI",VLOOKUP(VALUE(RIGHT(G162,3)),#REF!,4,FALSE),IF(LEFT(G162,4)="IMPL",VLOOKUP(VALUE(RIGHT(G162,3)),#REF!,4,FALSE),IF(LEFT(G162,4)="SPDA",VLOOKUP(VALUE(RIGHT(G162,3)),'SPDA-COMP'!B:J,4,FALSE),IF(LEFT(G162,4)="SDAI",VLOOKUP(VALUE(RIGHT(G162,3)),#REF!,4,FALSE),IF(LEFT(G162,5)="IMPER",VLOOKUP(VALUE(RIGHT(G162,3)),#REF!,4,FALSE),IF(LEFT(G162,5)="LABOR",VLOOKUP(VALUE(RIGHT(G162,6)),#REF!,5,FALSE))))))))))))))))</f>
        <v>#REF!</v>
      </c>
      <c r="C162" s="30" t="e">
        <f>IF(LEFT(G162,3)="ARQ",VLOOKUP(VALUE(RIGHT(G162,3)),#REF!,5,FALSE),IF(LEFT(G162,3)="INS",VLOOKUP(VALUE(RIGHT(G162,3)),#REF!,5,FALSE),IF(LEFT(G162,3)="SCE",VLOOKUP(VALUE(RIGHT(G162,3)),#REF!,5,FALSE),IF(LEFT(G162,3)="EST",VLOOKUP(VALUE(RIGHT(G162,3)),#REF!,5,FALSE),IF(LEFT(G162,3)="HID",VLOOKUP(VALUE(RIGHT(G162,3)),#REF!,5,FALSE),IF(LEFT(G162,3)="INC",VLOOKUP(VALUE(RIGHT(G162,3)),#REF!,5,FALSE),IF(LEFT(G162,3)="ELE",VLOOKUP(VALUE(RIGHT(G162,3)),#REF!,5,FALSE),IF(LEFT(G162,3)="CAB",VLOOKUP(VALUE(RIGHT(G162,3)),'ADM-COMP'!B:J,5,FALSE),IF(LEFT(G162,3)="SEG",VLOOKUP(VALUE(RIGHT(G162,3)),#REF!,5,FALSE),IF(LEFT(G162,3)="CLI",VLOOKUP(VALUE(RIGHT(G162,3)),#REF!,5,FALSE),IF(LEFT(G162,4)="IMPL",VLOOKUP(VALUE(RIGHT(G162,3)),#REF!,5,FALSE),IF(LEFT(G162,4)="SPDA",VLOOKUP(VALUE(RIGHT(G162,3)),'SPDA-COMP'!B:J,5,FALSE),IF(LEFT(G162,4)="SDAI",VLOOKUP(VALUE(RIGHT(G162,3)),#REF!,5,FALSE),IF(LEFT(G162,5)="IMPER",VLOOKUP(VALUE(RIGHT(G162,3)),#REF!,5,FALSE),IF(LEFT(G162,5)="LABOR",VLOOKUP(VALUE(RIGHT(G162,6)),#REF!,6,FALSE))))))))))))))))</f>
        <v>#REF!</v>
      </c>
      <c r="D162" s="74" t="e">
        <f>ROUND(VLOOKUP(A162,#REF!,8,FALSE),2)</f>
        <v>#REF!</v>
      </c>
      <c r="E162" s="74" t="e">
        <f>IF(LEFT(G162,3)="ARQ",VLOOKUP(VALUE(RIGHT(G162,3)),#REF!,9,FALSE),IF(LEFT(G162,3)="INS",VLOOKUP(VALUE(RIGHT(G162,3)),#REF!,9,FALSE),IF(LEFT(G162,3)="SCE",VLOOKUP(VALUE(RIGHT(G162,3)),#REF!,9,FALSE),IF(LEFT(G162,3)="EST",VLOOKUP(VALUE(RIGHT(G162,3)),#REF!,9,FALSE),IF(LEFT(G162,3)="HID",VLOOKUP(VALUE(RIGHT(G162,3)),#REF!,9,FALSE),IF(LEFT(G162,3)="INC",VLOOKUP(VALUE(RIGHT(G162,3)),#REF!,9,FALSE),IF(LEFT(G162,3)="ELE",VLOOKUP(VALUE(RIGHT(G162,3)),#REF!,9,FALSE),IF(LEFT(G162,3)="CAB",VLOOKUP(VALUE(RIGHT(G162,3)),'ADM-COMP'!B:J,9,FALSE),IF(LEFT(G162,3)="SEG",VLOOKUP(VALUE(RIGHT(G162,3)),#REF!,9,FALSE),IF(LEFT(G162,3)="CLI",VLOOKUP(VALUE(RIGHT(G162,3)),#REF!,9,FALSE),IF(LEFT(G162,4)="IMPL",VLOOKUP(VALUE(RIGHT(G162,3)),#REF!,9,FALSE),IF(LEFT(G162,4)="SPDA",VLOOKUP(VALUE(RIGHT(G162,3)),'SPDA-COMP'!B:J,9,FALSE),IF(LEFT(G162,4)="SDAI",VLOOKUP(VALUE(RIGHT(G162,3)),#REF!,9,FALSE),IF(LEFT(G162,5)="IMPER",VLOOKUP(VALUE(RIGHT(G162,3)),#REF!,9,FALSE),IF(LEFT(G162,5)="LABOR",VLOOKUP(VALUE(RIGHT(G162,6)),#REF!,4,FALSE))))))))))))))))</f>
        <v>#REF!</v>
      </c>
      <c r="F162" s="31" t="e">
        <f t="shared" si="2"/>
        <v>#REF!</v>
      </c>
      <c r="G162" s="152" t="s">
        <v>1306</v>
      </c>
      <c r="H162" s="102"/>
      <c r="I162" s="103"/>
      <c r="J162" s="103"/>
    </row>
    <row r="163" spans="1:10" s="11" customFormat="1">
      <c r="A163" s="85" t="s">
        <v>860</v>
      </c>
      <c r="B163" s="29" t="e">
        <f>IF(LEFT(G163,3)="ARQ",VLOOKUP(VALUE(RIGHT(G163,3)),#REF!,4,FALSE),IF(LEFT(G163,3)="SCI",VLOOKUP(VALUE(RIGHT(G163,3)),#REF!,4,FALSE),IF(LEFT(G163,3)="SCE",VLOOKUP(VALUE(RIGHT(G163,3)),#REF!,4,FALSE),IF(LEFT(G163,3)="EST",VLOOKUP(VALUE(RIGHT(G163,3)),#REF!,4,FALSE),IF(LEFT(G163,3)="HID",VLOOKUP(VALUE(RIGHT(G163,3)),#REF!,4,FALSE),IF(LEFT(G163,3)="INC",VLOOKUP(VALUE(RIGHT(G163,3)),#REF!,4,FALSE),IF(LEFT(G163,3)="ELE",VLOOKUP(VALUE(RIGHT(G163,3)),#REF!,4,FALSE),IF(LEFT(G163,3)="CAB",VLOOKUP(VALUE(RIGHT(G163,3)),'ADM-COMP'!B:J,4,FALSE),IF(LEFT(G163,3)="SEG",VLOOKUP(VALUE(RIGHT(G163,3)),#REF!,4,FALSE),IF(LEFT(G163,3)="CLI",VLOOKUP(VALUE(RIGHT(G163,3)),#REF!,4,FALSE),IF(LEFT(G163,4)="IMPL",VLOOKUP(VALUE(RIGHT(G163,3)),#REF!,4,FALSE),IF(LEFT(G163,4)="SPDA",VLOOKUP(VALUE(RIGHT(G163,3)),'SPDA-COMP'!B:J,4,FALSE),IF(LEFT(G163,4)="SDAI",VLOOKUP(VALUE(RIGHT(G163,3)),#REF!,4,FALSE),IF(LEFT(G163,5)="IMPER",VLOOKUP(VALUE(RIGHT(G163,3)),#REF!,4,FALSE),IF(LEFT(G163,5)="LABOR",VLOOKUP(VALUE(RIGHT(G163,6)),#REF!,5,FALSE))))))))))))))))</f>
        <v>#REF!</v>
      </c>
      <c r="C163" s="30" t="e">
        <f>IF(LEFT(G163,3)="ARQ",VLOOKUP(VALUE(RIGHT(G163,3)),#REF!,5,FALSE),IF(LEFT(G163,3)="SCI",VLOOKUP(VALUE(RIGHT(G163,3)),#REF!,5,FALSE),IF(LEFT(G163,3)="SCE",VLOOKUP(VALUE(RIGHT(G163,3)),#REF!,5,FALSE),IF(LEFT(G163,3)="EST",VLOOKUP(VALUE(RIGHT(G163,3)),#REF!,5,FALSE),IF(LEFT(G163,3)="HID",VLOOKUP(VALUE(RIGHT(G163,3)),#REF!,5,FALSE),IF(LEFT(G163,3)="INC",VLOOKUP(VALUE(RIGHT(G163,3)),#REF!,5,FALSE),IF(LEFT(G163,3)="ELE",VLOOKUP(VALUE(RIGHT(G163,3)),#REF!,5,FALSE),IF(LEFT(G163,3)="CAB",VLOOKUP(VALUE(RIGHT(G163,3)),'ADM-COMP'!B:J,5,FALSE),IF(LEFT(G163,3)="SEG",VLOOKUP(VALUE(RIGHT(G163,3)),#REF!,5,FALSE),IF(LEFT(G163,3)="CLI",VLOOKUP(VALUE(RIGHT(G163,3)),#REF!,5,FALSE),IF(LEFT(G163,4)="IMPL",VLOOKUP(VALUE(RIGHT(G163,3)),#REF!,5,FALSE),IF(LEFT(G163,4)="SPDA",VLOOKUP(VALUE(RIGHT(G163,3)),'SPDA-COMP'!B:J,5,FALSE),IF(LEFT(G163,4)="SDAI",VLOOKUP(VALUE(RIGHT(G163,3)),#REF!,5,FALSE),IF(LEFT(G163,5)="IMPER",VLOOKUP(VALUE(RIGHT(G163,3)),#REF!,5,FALSE),IF(LEFT(G163,5)="LABOR",VLOOKUP(VALUE(RIGHT(G163,6)),#REF!,6,FALSE))))))))))))))))</f>
        <v>#REF!</v>
      </c>
      <c r="D163" s="74" t="e">
        <f>ROUND(VLOOKUP(A163,#REF!,8,FALSE),2)</f>
        <v>#REF!</v>
      </c>
      <c r="E163" s="74" t="e">
        <f>IF(LEFT(G163,3)="ARQ",VLOOKUP(VALUE(RIGHT(G163,3)),#REF!,9,FALSE),IF(LEFT(G163,3)="SCI",VLOOKUP(VALUE(RIGHT(G163,3)),#REF!,9,FALSE),IF(LEFT(G163,3)="SCE",VLOOKUP(VALUE(RIGHT(G163,3)),#REF!,9,FALSE),IF(LEFT(G163,3)="EST",VLOOKUP(VALUE(RIGHT(G163,3)),#REF!,9,FALSE),IF(LEFT(G163,3)="HID",VLOOKUP(VALUE(RIGHT(G163,3)),#REF!,9,FALSE),IF(LEFT(G163,3)="INC",VLOOKUP(VALUE(RIGHT(G163,3)),#REF!,9,FALSE),IF(LEFT(G163,3)="ELE",VLOOKUP(VALUE(RIGHT(G163,3)),#REF!,9,FALSE),IF(LEFT(G163,3)="CAB",VLOOKUP(VALUE(RIGHT(G163,3)),'ADM-COMP'!B:J,9,FALSE),IF(LEFT(G163,3)="SEG",VLOOKUP(VALUE(RIGHT(G163,3)),#REF!,9,FALSE),IF(LEFT(G163,3)="CLI",VLOOKUP(VALUE(RIGHT(G163,3)),#REF!,9,FALSE),IF(LEFT(G163,4)="IMPL",VLOOKUP(VALUE(RIGHT(G163,3)),#REF!,9,FALSE),IF(LEFT(G163,4)="SPDA",VLOOKUP(VALUE(RIGHT(G163,3)),'SPDA-COMP'!B:J,9,FALSE),IF(LEFT(G163,4)="SDAI",VLOOKUP(VALUE(RIGHT(G163,3)),#REF!,9,FALSE),IF(LEFT(G163,5)="IMPER",VLOOKUP(VALUE(RIGHT(G163,3)),#REF!,9,FALSE),IF(LEFT(G163,5)="LABOR",VLOOKUP(VALUE(RIGHT(G163,6)),#REF!,4,FALSE))))))))))))))))</f>
        <v>#REF!</v>
      </c>
      <c r="F163" s="31" t="e">
        <f t="shared" si="2"/>
        <v>#REF!</v>
      </c>
      <c r="G163" s="84" t="s">
        <v>940</v>
      </c>
      <c r="H163" s="102"/>
      <c r="I163" s="103"/>
      <c r="J163" s="103"/>
    </row>
    <row r="164" spans="1:10" s="11" customFormat="1">
      <c r="A164" s="37" t="s">
        <v>1335</v>
      </c>
      <c r="B164" s="29" t="e">
        <f>IF(LEFT(G164,3)="ARQ",VLOOKUP(VALUE(RIGHT(G164,3)),#REF!,4,FALSE),IF(LEFT(G164,3)="SCI",VLOOKUP(VALUE(RIGHT(G164,3)),#REF!,4,FALSE),IF(LEFT(G164,3)="TRP",VLOOKUP(VALUE(RIGHT(G164,3)),#REF!,4,FALSE),IF(LEFT(G164,3)="EST",VLOOKUP(VALUE(RIGHT(G164,3)),#REF!,4,FALSE),IF(LEFT(G164,3)="HID",VLOOKUP(VALUE(RIGHT(G164,3)),#REF!,4,FALSE),IF(LEFT(G164,3)="INC",VLOOKUP(VALUE(RIGHT(G164,3)),#REF!,4,FALSE),IF(LEFT(G164,3)="ELE",VLOOKUP(VALUE(RIGHT(G164,3)),#REF!,4,FALSE),IF(LEFT(G164,3)="CAB",VLOOKUP(VALUE(RIGHT(G164,3)),'ADM-COMP'!B:J,4,FALSE),IF(LEFT(G164,3)="SEG",VLOOKUP(VALUE(RIGHT(G164,3)),#REF!,4,FALSE),IF(LEFT(G164,3)="CLI",VLOOKUP(VALUE(RIGHT(G164,3)),#REF!,4,FALSE),IF(LEFT(G164,4)="IMPL",VLOOKUP(VALUE(RIGHT(G164,3)),#REF!,4,FALSE),IF(LEFT(G164,4)="SPDA",VLOOKUP(VALUE(RIGHT(G164,3)),'SPDA-COMP'!B:J,4,FALSE),IF(LEFT(G164,4)="SDAI",VLOOKUP(VALUE(RIGHT(G164,3)),#REF!,4,FALSE),IF(LEFT(G164,5)="IMPER",VLOOKUP(VALUE(RIGHT(G164,3)),#REF!,4,FALSE),IF(LEFT(G164,5)="LABOR",VLOOKUP(VALUE(RIGHT(G164,6)),#REF!,5,FALSE))))))))))))))))</f>
        <v>#REF!</v>
      </c>
      <c r="C164" s="30" t="e">
        <f>IF(LEFT(G164,3)="ARQ",VLOOKUP(VALUE(RIGHT(G164,3)),#REF!,5,FALSE),IF(LEFT(G164,3)="SCI",VLOOKUP(VALUE(RIGHT(G164,3)),#REF!,5,FALSE),IF(LEFT(G164,3)="SCE",VLOOKUP(VALUE(RIGHT(G164,3)),#REF!,5,FALSE),IF(LEFT(G164,3)="EST",VLOOKUP(VALUE(RIGHT(G164,3)),#REF!,5,FALSE),IF(LEFT(G164,3)="HID",VLOOKUP(VALUE(RIGHT(G164,3)),#REF!,5,FALSE),IF(LEFT(G164,3)="INC",VLOOKUP(VALUE(RIGHT(G164,3)),#REF!,5,FALSE),IF(LEFT(G164,3)="ELE",VLOOKUP(VALUE(RIGHT(G164,3)),#REF!,5,FALSE),IF(LEFT(G164,3)="CAB",VLOOKUP(VALUE(RIGHT(G164,3)),'ADM-COMP'!B:J,5,FALSE),IF(LEFT(G164,3)="SEG",VLOOKUP(VALUE(RIGHT(G164,3)),#REF!,5,FALSE),IF(LEFT(G164,3)="CLI",VLOOKUP(VALUE(RIGHT(G164,3)),#REF!,5,FALSE),IF(LEFT(G164,4)="IMPL",VLOOKUP(VALUE(RIGHT(G164,3)),#REF!,5,FALSE),IF(LEFT(G164,4)="SPDA",VLOOKUP(VALUE(RIGHT(G164,3)),'SPDA-COMP'!B:J,5,FALSE),IF(LEFT(G164,4)="SDAI",VLOOKUP(VALUE(RIGHT(G164,3)),#REF!,5,FALSE),IF(LEFT(G164,5)="IMPER",VLOOKUP(VALUE(RIGHT(G164,3)),#REF!,5,FALSE),IF(LEFT(G164,5)="LABOR",VLOOKUP(VALUE(RIGHT(G164,6)),#REF!,6,FALSE))))))))))))))))</f>
        <v>#REF!</v>
      </c>
      <c r="D164" s="74" t="e">
        <f>ROUND(VLOOKUP(A164,#REF!,8,FALSE),2)</f>
        <v>#REF!</v>
      </c>
      <c r="E164" s="74" t="e">
        <f>IF(LEFT(G164,3)="ARQ",VLOOKUP(VALUE(RIGHT(G164,3)),#REF!,9,FALSE),IF(LEFT(G164,3)="SCI",VLOOKUP(VALUE(RIGHT(G164,3)),#REF!,9,FALSE),IF(LEFT(G164,3)="SCE",VLOOKUP(VALUE(RIGHT(G164,3)),#REF!,9,FALSE),IF(LEFT(G164,3)="EST",VLOOKUP(VALUE(RIGHT(G164,3)),#REF!,9,FALSE),IF(LEFT(G164,3)="HID",VLOOKUP(VALUE(RIGHT(G164,3)),#REF!,9,FALSE),IF(LEFT(G164,3)="INC",VLOOKUP(VALUE(RIGHT(G164,3)),#REF!,9,FALSE),IF(LEFT(G164,3)="ELE",VLOOKUP(VALUE(RIGHT(G164,3)),#REF!,9,FALSE),IF(LEFT(G164,3)="CAB",VLOOKUP(VALUE(RIGHT(G164,3)),'ADM-COMP'!B:J,9,FALSE),IF(LEFT(G164,3)="SEG",VLOOKUP(VALUE(RIGHT(G164,3)),#REF!,9,FALSE),IF(LEFT(G164,3)="CLI",VLOOKUP(VALUE(RIGHT(G164,3)),#REF!,9,FALSE),IF(LEFT(G164,4)="IMPL",VLOOKUP(VALUE(RIGHT(G164,3)),#REF!,9,FALSE),IF(LEFT(G164,4)="SPDA",VLOOKUP(VALUE(RIGHT(G164,3)),'SPDA-COMP'!B:J,9,FALSE),IF(LEFT(G164,4)="SDAI",VLOOKUP(VALUE(RIGHT(G164,3)),#REF!,9,FALSE),IF(LEFT(G164,5)="IMPER",VLOOKUP(VALUE(RIGHT(G164,3)),#REF!,9,FALSE),IF(LEFT(G164,5)="LABOR",VLOOKUP(VALUE(RIGHT(G164,6)),#REF!,4,FALSE))))))))))))))))</f>
        <v>#REF!</v>
      </c>
      <c r="F164" s="31" t="e">
        <f t="shared" si="2"/>
        <v>#REF!</v>
      </c>
      <c r="G164" s="38" t="s">
        <v>223</v>
      </c>
      <c r="H164" s="102"/>
      <c r="I164" s="103"/>
      <c r="J164" s="103"/>
    </row>
    <row r="165" spans="1:10" s="11" customFormat="1">
      <c r="A165" s="85" t="s">
        <v>929</v>
      </c>
      <c r="B165" s="29" t="e">
        <f>IF(LEFT(G165,3)="ARQ",VLOOKUP(VALUE(RIGHT(G165,3)),#REF!,4,FALSE),IF(LEFT(G165,3)="SCI",VLOOKUP(VALUE(RIGHT(G165,3)),#REF!,4,FALSE),IF(LEFT(G165,3)="SCE",VLOOKUP(VALUE(RIGHT(G165,3)),#REF!,4,FALSE),IF(LEFT(G165,3)="EST",VLOOKUP(VALUE(RIGHT(G165,3)),#REF!,4,FALSE),IF(LEFT(G165,3)="HID",VLOOKUP(VALUE(RIGHT(G165,3)),#REF!,4,FALSE),IF(LEFT(G165,3)="INC",VLOOKUP(VALUE(RIGHT(G165,3)),#REF!,4,FALSE),IF(LEFT(G165,3)="ELE",VLOOKUP(VALUE(RIGHT(G165,3)),#REF!,4,FALSE),IF(LEFT(G165,3)="CAB",VLOOKUP(VALUE(RIGHT(G165,3)),'ADM-COMP'!B:J,4,FALSE),IF(LEFT(G165,3)="SEG",VLOOKUP(VALUE(RIGHT(G165,3)),#REF!,4,FALSE),IF(LEFT(G165,3)="CLI",VLOOKUP(VALUE(RIGHT(G165,3)),#REF!,4,FALSE),IF(LEFT(G165,4)="IMPL",VLOOKUP(VALUE(RIGHT(G165,3)),#REF!,4,FALSE),IF(LEFT(G165,4)="SPDA",VLOOKUP(VALUE(RIGHT(G165,3)),'SPDA-COMP'!B:J,4,FALSE),IF(LEFT(G165,4)="SDAI",VLOOKUP(VALUE(RIGHT(G165,3)),#REF!,4,FALSE),IF(LEFT(G165,5)="IMPER",VLOOKUP(VALUE(RIGHT(G165,3)),#REF!,4,FALSE),IF(LEFT(G165,5)="LABOR",VLOOKUP(VALUE(RIGHT(G165,6)),#REF!,5,FALSE))))))))))))))))</f>
        <v>#REF!</v>
      </c>
      <c r="C165" s="30" t="e">
        <f>IF(LEFT(G165,3)="ARQ",VLOOKUP(VALUE(RIGHT(G165,3)),#REF!,5,FALSE),IF(LEFT(G165,3)="SCI",VLOOKUP(VALUE(RIGHT(G165,3)),#REF!,5,FALSE),IF(LEFT(G165,3)="SCE",VLOOKUP(VALUE(RIGHT(G165,3)),#REF!,5,FALSE),IF(LEFT(G165,3)="EST",VLOOKUP(VALUE(RIGHT(G165,3)),#REF!,5,FALSE),IF(LEFT(G165,3)="HID",VLOOKUP(VALUE(RIGHT(G165,3)),#REF!,5,FALSE),IF(LEFT(G165,3)="INC",VLOOKUP(VALUE(RIGHT(G165,3)),#REF!,5,FALSE),IF(LEFT(G165,3)="ELE",VLOOKUP(VALUE(RIGHT(G165,3)),#REF!,5,FALSE),IF(LEFT(G165,3)="CAB",VLOOKUP(VALUE(RIGHT(G165,3)),'ADM-COMP'!B:J,5,FALSE),IF(LEFT(G165,3)="SEG",VLOOKUP(VALUE(RIGHT(G165,3)),#REF!,5,FALSE),IF(LEFT(G165,3)="CLI",VLOOKUP(VALUE(RIGHT(G165,3)),#REF!,5,FALSE),IF(LEFT(G165,4)="IMPL",VLOOKUP(VALUE(RIGHT(G165,3)),#REF!,5,FALSE),IF(LEFT(G165,4)="SPDA",VLOOKUP(VALUE(RIGHT(G165,3)),'SPDA-COMP'!B:J,5,FALSE),IF(LEFT(G165,4)="SDAI",VLOOKUP(VALUE(RIGHT(G165,3)),#REF!,5,FALSE),IF(LEFT(G165,5)="IMPER",VLOOKUP(VALUE(RIGHT(G165,3)),#REF!,5,FALSE),IF(LEFT(G165,5)="LABOR",VLOOKUP(VALUE(RIGHT(G165,6)),#REF!,6,FALSE))))))))))))))))</f>
        <v>#REF!</v>
      </c>
      <c r="D165" s="74" t="e">
        <f>ROUND(VLOOKUP(A165,#REF!,8,FALSE),2)</f>
        <v>#REF!</v>
      </c>
      <c r="E165" s="74" t="e">
        <f>IF(LEFT(G165,3)="ARQ",VLOOKUP(VALUE(RIGHT(G165,3)),#REF!,9,FALSE),IF(LEFT(G165,3)="SCI",VLOOKUP(VALUE(RIGHT(G165,3)),#REF!,9,FALSE),IF(LEFT(G165,3)="SCE",VLOOKUP(VALUE(RIGHT(G165,3)),#REF!,9,FALSE),IF(LEFT(G165,3)="EST",VLOOKUP(VALUE(RIGHT(G165,3)),#REF!,9,FALSE),IF(LEFT(G165,3)="HID",VLOOKUP(VALUE(RIGHT(G165,3)),#REF!,9,FALSE),IF(LEFT(G165,3)="INC",VLOOKUP(VALUE(RIGHT(G165,3)),#REF!,9,FALSE),IF(LEFT(G165,3)="ELE",VLOOKUP(VALUE(RIGHT(G165,3)),#REF!,9,FALSE),IF(LEFT(G165,3)="CAB",VLOOKUP(VALUE(RIGHT(G165,3)),'ADM-COMP'!B:J,9,FALSE),IF(LEFT(G165,3)="SEG",VLOOKUP(VALUE(RIGHT(G165,3)),#REF!,9,FALSE),IF(LEFT(G165,3)="CLI",VLOOKUP(VALUE(RIGHT(G165,3)),#REF!,9,FALSE),IF(LEFT(G165,4)="IMPL",VLOOKUP(VALUE(RIGHT(G165,3)),#REF!,9,FALSE),IF(LEFT(G165,4)="SPDA",VLOOKUP(VALUE(RIGHT(G165,3)),'SPDA-COMP'!B:J,9,FALSE),IF(LEFT(G165,4)="SDAI",VLOOKUP(VALUE(RIGHT(G165,3)),#REF!,9,FALSE),IF(LEFT(G165,5)="IMPER",VLOOKUP(VALUE(RIGHT(G165,3)),#REF!,9,FALSE),IF(LEFT(G165,5)="LABOR",VLOOKUP(VALUE(RIGHT(G165,6)),#REF!,4,FALSE))))))))))))))))</f>
        <v>#REF!</v>
      </c>
      <c r="F165" s="31" t="e">
        <f t="shared" si="2"/>
        <v>#REF!</v>
      </c>
      <c r="G165" s="84" t="s">
        <v>997</v>
      </c>
      <c r="H165" s="102"/>
      <c r="I165" s="103"/>
      <c r="J165" s="103"/>
    </row>
    <row r="166" spans="1:10" s="11" customFormat="1">
      <c r="A166" s="37" t="s">
        <v>388</v>
      </c>
      <c r="B166" s="29" t="e">
        <f>IF(LEFT(G166,3)="ARQ",VLOOKUP(VALUE(RIGHT(G166,3)),#REF!,4,FALSE),IF(LEFT(G166,3)="SCI",VLOOKUP(VALUE(RIGHT(G166,3)),#REF!,4,FALSE),IF(LEFT(G166,3)="SCE",VLOOKUP(VALUE(RIGHT(G166,3)),#REF!,4,FALSE),IF(LEFT(G166,3)="EST",VLOOKUP(VALUE(RIGHT(G166,3)),#REF!,4,FALSE),IF(LEFT(G166,3)="HID",VLOOKUP(VALUE(RIGHT(G166,3)),#REF!,4,FALSE),IF(LEFT(G166,3)="INC",VLOOKUP(VALUE(RIGHT(G166,3)),#REF!,4,FALSE),IF(LEFT(G166,3)="ELE",VLOOKUP(VALUE(RIGHT(G166,3)),#REF!,4,FALSE),IF(LEFT(G166,3)="CAB",VLOOKUP(VALUE(RIGHT(G166,3)),'ADM-COMP'!B:J,4,FALSE),IF(LEFT(G166,3)="SEG",VLOOKUP(VALUE(RIGHT(G166,3)),#REF!,4,FALSE),IF(LEFT(G166,3)="CLI",VLOOKUP(VALUE(RIGHT(G166,3)),#REF!,4,FALSE),IF(LEFT(G166,4)="IMPL",VLOOKUP(VALUE(RIGHT(G166,3)),#REF!,4,FALSE),IF(LEFT(G166,4)="SPDA",VLOOKUP(VALUE(RIGHT(G166,3)),'SPDA-COMP'!B:J,4,FALSE),IF(LEFT(G166,4)="SDAI",VLOOKUP(VALUE(RIGHT(G166,3)),#REF!,4,FALSE),IF(LEFT(G166,5)="IMPER",VLOOKUP(VALUE(RIGHT(G166,3)),#REF!,4,FALSE),IF(LEFT(G166,5)="LABOR",VLOOKUP(VALUE(RIGHT(G166,6)),#REF!,5,FALSE))))))))))))))))</f>
        <v>#REF!</v>
      </c>
      <c r="C166" s="30" t="e">
        <f>IF(LEFT(G166,3)="ARQ",VLOOKUP(VALUE(RIGHT(G166,3)),#REF!,5,FALSE),IF(LEFT(G166,3)="INS",VLOOKUP(VALUE(RIGHT(G166,3)),#REF!,5,FALSE),IF(LEFT(G166,3)="SCE",VLOOKUP(VALUE(RIGHT(G166,3)),#REF!,5,FALSE),IF(LEFT(G166,3)="EST",VLOOKUP(VALUE(RIGHT(G166,3)),#REF!,5,FALSE),IF(LEFT(G166,3)="HID",VLOOKUP(VALUE(RIGHT(G166,3)),#REF!,5,FALSE),IF(LEFT(G166,3)="INC",VLOOKUP(VALUE(RIGHT(G166,3)),#REF!,5,FALSE),IF(LEFT(G166,3)="ELE",VLOOKUP(VALUE(RIGHT(G166,3)),#REF!,5,FALSE),IF(LEFT(G166,3)="CAB",VLOOKUP(VALUE(RIGHT(G166,3)),'ADM-COMP'!B:J,5,FALSE),IF(LEFT(G166,3)="SEG",VLOOKUP(VALUE(RIGHT(G166,3)),#REF!,5,FALSE),IF(LEFT(G166,3)="CLI",VLOOKUP(VALUE(RIGHT(G166,3)),#REF!,5,FALSE),IF(LEFT(G166,4)="IMPL",VLOOKUP(VALUE(RIGHT(G166,3)),#REF!,5,FALSE),IF(LEFT(G166,4)="SPDA",VLOOKUP(VALUE(RIGHT(G166,3)),'SPDA-COMP'!B:J,5,FALSE),IF(LEFT(G166,4)="SDAI",VLOOKUP(VALUE(RIGHT(G166,3)),#REF!,5,FALSE),IF(LEFT(G166,5)="IMPER",VLOOKUP(VALUE(RIGHT(G166,3)),#REF!,5,FALSE),IF(LEFT(G166,5)="LABOR",VLOOKUP(VALUE(RIGHT(G166,6)),#REF!,6,FALSE))))))))))))))))</f>
        <v>#REF!</v>
      </c>
      <c r="D166" s="74" t="e">
        <f>ROUND(VLOOKUP(A166,#REF!,8,FALSE),2)</f>
        <v>#REF!</v>
      </c>
      <c r="E166" s="74" t="e">
        <f>IF(LEFT(G166,3)="ARQ",VLOOKUP(VALUE(RIGHT(G166,3)),#REF!,9,FALSE),IF(LEFT(G166,3)="INS",VLOOKUP(VALUE(RIGHT(G166,3)),#REF!,9,FALSE),IF(LEFT(G166,3)="SCE",VLOOKUP(VALUE(RIGHT(G166,3)),#REF!,9,FALSE),IF(LEFT(G166,3)="EST",VLOOKUP(VALUE(RIGHT(G166,3)),#REF!,9,FALSE),IF(LEFT(G166,3)="HID",VLOOKUP(VALUE(RIGHT(G166,3)),#REF!,9,FALSE),IF(LEFT(G166,3)="INC",VLOOKUP(VALUE(RIGHT(G166,3)),#REF!,9,FALSE),IF(LEFT(G166,3)="ELE",VLOOKUP(VALUE(RIGHT(G166,3)),#REF!,9,FALSE),IF(LEFT(G166,3)="CAB",VLOOKUP(VALUE(RIGHT(G166,3)),'ADM-COMP'!B:J,9,FALSE),IF(LEFT(G166,3)="SEG",VLOOKUP(VALUE(RIGHT(G166,3)),#REF!,9,FALSE),IF(LEFT(G166,3)="CLI",VLOOKUP(VALUE(RIGHT(G166,3)),#REF!,9,FALSE),IF(LEFT(G166,4)="IMPL",VLOOKUP(VALUE(RIGHT(G166,3)),#REF!,9,FALSE),IF(LEFT(G166,4)="SPDA",VLOOKUP(VALUE(RIGHT(G166,3)),'SPDA-COMP'!B:J,9,FALSE),IF(LEFT(G166,4)="SDAI",VLOOKUP(VALUE(RIGHT(G166,3)),#REF!,9,FALSE),IF(LEFT(G166,5)="IMPER",VLOOKUP(VALUE(RIGHT(G166,3)),#REF!,9,FALSE),IF(LEFT(G166,5)="LABOR",VLOOKUP(VALUE(RIGHT(G166,6)),#REF!,4,FALSE))))))))))))))))</f>
        <v>#REF!</v>
      </c>
      <c r="F166" s="31" t="e">
        <f t="shared" si="2"/>
        <v>#REF!</v>
      </c>
      <c r="G166" s="152" t="s">
        <v>269</v>
      </c>
      <c r="H166" s="102"/>
      <c r="I166" s="103"/>
      <c r="J166" s="103"/>
    </row>
    <row r="167" spans="1:10" s="80" customFormat="1">
      <c r="A167" s="37" t="s">
        <v>363</v>
      </c>
      <c r="B167" s="29" t="e">
        <f>IF(LEFT(G167,3)="ARQ",VLOOKUP(VALUE(RIGHT(G167,3)),#REF!,4,FALSE),IF(LEFT(G167,3)="SCI",VLOOKUP(VALUE(RIGHT(G167,3)),#REF!,4,FALSE),IF(LEFT(G167,3)="SCE",VLOOKUP(VALUE(RIGHT(G167,3)),#REF!,4,FALSE),IF(LEFT(G167,3)="EST",VLOOKUP(VALUE(RIGHT(G167,3)),#REF!,4,FALSE),IF(LEFT(G167,3)="HID",VLOOKUP(VALUE(RIGHT(G167,3)),#REF!,4,FALSE),IF(LEFT(G167,3)="INC",VLOOKUP(VALUE(RIGHT(G167,3)),#REF!,4,FALSE),IF(LEFT(G167,3)="ELE",VLOOKUP(VALUE(RIGHT(G167,3)),#REF!,4,FALSE),IF(LEFT(G167,3)="CAB",VLOOKUP(VALUE(RIGHT(G167,3)),'ADM-COMP'!B:J,4,FALSE),IF(LEFT(G167,3)="SEG",VLOOKUP(VALUE(RIGHT(G167,3)),#REF!,4,FALSE),IF(LEFT(G167,3)="CLI",VLOOKUP(VALUE(RIGHT(G167,3)),#REF!,4,FALSE),IF(LEFT(G167,4)="IMPL",VLOOKUP(VALUE(RIGHT(G167,3)),#REF!,4,FALSE),IF(LEFT(G167,4)="SPDA",VLOOKUP(VALUE(RIGHT(G167,3)),'SPDA-COMP'!B:J,4,FALSE),IF(LEFT(G167,4)="SDAI",VLOOKUP(VALUE(RIGHT(G167,3)),#REF!,4,FALSE),IF(LEFT(G167,5)="IMPER",VLOOKUP(VALUE(RIGHT(G167,3)),#REF!,4,FALSE),IF(LEFT(G167,5)="LABOR",VLOOKUP(VALUE(RIGHT(G167,6)),#REF!,5,FALSE))))))))))))))))</f>
        <v>#REF!</v>
      </c>
      <c r="C167" s="30" t="e">
        <f>IF(LEFT(G167,3)="ARQ",VLOOKUP(VALUE(RIGHT(G167,3)),#REF!,5,FALSE),IF(LEFT(G167,3)="INS",VLOOKUP(VALUE(RIGHT(G167,3)),#REF!,5,FALSE),IF(LEFT(G167,3)="SCE",VLOOKUP(VALUE(RIGHT(G167,3)),#REF!,5,FALSE),IF(LEFT(G167,3)="EST",VLOOKUP(VALUE(RIGHT(G167,3)),#REF!,5,FALSE),IF(LEFT(G167,3)="HID",VLOOKUP(VALUE(RIGHT(G167,3)),#REF!,5,FALSE),IF(LEFT(G167,3)="INC",VLOOKUP(VALUE(RIGHT(G167,3)),#REF!,5,FALSE),IF(LEFT(G167,3)="ELE",VLOOKUP(VALUE(RIGHT(G167,3)),#REF!,5,FALSE),IF(LEFT(G167,3)="CAB",VLOOKUP(VALUE(RIGHT(G167,3)),'ADM-COMP'!B:J,5,FALSE),IF(LEFT(G167,3)="SEG",VLOOKUP(VALUE(RIGHT(G167,3)),#REF!,5,FALSE),IF(LEFT(G167,3)="CLI",VLOOKUP(VALUE(RIGHT(G167,3)),#REF!,5,FALSE),IF(LEFT(G167,4)="IMPL",VLOOKUP(VALUE(RIGHT(G167,3)),#REF!,5,FALSE),IF(LEFT(G167,4)="SPDA",VLOOKUP(VALUE(RIGHT(G167,3)),'SPDA-COMP'!B:J,5,FALSE),IF(LEFT(G167,4)="SDAI",VLOOKUP(VALUE(RIGHT(G167,3)),#REF!,5,FALSE),IF(LEFT(G167,5)="IMPER",VLOOKUP(VALUE(RIGHT(G167,3)),#REF!,5,FALSE),IF(LEFT(G167,5)="LABOR",VLOOKUP(VALUE(RIGHT(G167,6)),#REF!,6,FALSE))))))))))))))))</f>
        <v>#REF!</v>
      </c>
      <c r="D167" s="74" t="e">
        <f>ROUND(VLOOKUP(A167,#REF!,8,FALSE),2)</f>
        <v>#REF!</v>
      </c>
      <c r="E167" s="74" t="e">
        <f>IF(LEFT(G167,3)="ARQ",VLOOKUP(VALUE(RIGHT(G167,3)),#REF!,9,FALSE),IF(LEFT(G167,3)="INS",VLOOKUP(VALUE(RIGHT(G167,3)),#REF!,9,FALSE),IF(LEFT(G167,3)="SCE",VLOOKUP(VALUE(RIGHT(G167,3)),#REF!,9,FALSE),IF(LEFT(G167,3)="EST",VLOOKUP(VALUE(RIGHT(G167,3)),#REF!,9,FALSE),IF(LEFT(G167,3)="HID",VLOOKUP(VALUE(RIGHT(G167,3)),#REF!,9,FALSE),IF(LEFT(G167,3)="INC",VLOOKUP(VALUE(RIGHT(G167,3)),#REF!,9,FALSE),IF(LEFT(G167,3)="ELE",VLOOKUP(VALUE(RIGHT(G167,3)),#REF!,9,FALSE),IF(LEFT(G167,3)="CAB",VLOOKUP(VALUE(RIGHT(G167,3)),'ADM-COMP'!B:J,9,FALSE),IF(LEFT(G167,3)="SEG",VLOOKUP(VALUE(RIGHT(G167,3)),#REF!,9,FALSE),IF(LEFT(G167,3)="CLI",VLOOKUP(VALUE(RIGHT(G167,3)),#REF!,9,FALSE),IF(LEFT(G167,4)="IMPL",VLOOKUP(VALUE(RIGHT(G167,3)),#REF!,9,FALSE),IF(LEFT(G167,4)="SPDA",VLOOKUP(VALUE(RIGHT(G167,3)),'SPDA-COMP'!B:J,9,FALSE),IF(LEFT(G167,4)="SDAI",VLOOKUP(VALUE(RIGHT(G167,3)),#REF!,9,FALSE),IF(LEFT(G167,5)="IMPER",VLOOKUP(VALUE(RIGHT(G167,3)),#REF!,9,FALSE),IF(LEFT(G167,5)="LABOR",VLOOKUP(VALUE(RIGHT(G167,6)),#REF!,4,FALSE))))))))))))))))</f>
        <v>#REF!</v>
      </c>
      <c r="F167" s="31" t="e">
        <f t="shared" si="2"/>
        <v>#REF!</v>
      </c>
      <c r="G167" s="152" t="s">
        <v>492</v>
      </c>
      <c r="H167" s="102"/>
      <c r="I167" s="133"/>
      <c r="J167" s="133"/>
    </row>
    <row r="168" spans="1:10" s="11" customFormat="1">
      <c r="A168" s="37" t="s">
        <v>291</v>
      </c>
      <c r="B168" s="29" t="e">
        <f>IF(LEFT(G168,3)="ARQ",VLOOKUP(VALUE(RIGHT(G168,3)),#REF!,4,FALSE),IF(LEFT(G168,3)="SCI",VLOOKUP(VALUE(RIGHT(G168,3)),#REF!,4,FALSE),IF(LEFT(G168,3)="TRP",VLOOKUP(VALUE(RIGHT(G168,3)),#REF!,4,FALSE),IF(LEFT(G168,3)="EST",VLOOKUP(VALUE(RIGHT(G168,3)),#REF!,4,FALSE),IF(LEFT(G168,3)="HID",VLOOKUP(VALUE(RIGHT(G168,3)),#REF!,4,FALSE),IF(LEFT(G168,3)="INC",VLOOKUP(VALUE(RIGHT(G168,3)),#REF!,4,FALSE),IF(LEFT(G168,3)="ELE",VLOOKUP(VALUE(RIGHT(G168,3)),#REF!,4,FALSE),IF(LEFT(G168,3)="CAB",VLOOKUP(VALUE(RIGHT(G168,3)),'ADM-COMP'!B:J,4,FALSE),IF(LEFT(G168,3)="SEG",VLOOKUP(VALUE(RIGHT(G168,3)),#REF!,4,FALSE),IF(LEFT(G168,3)="CLI",VLOOKUP(VALUE(RIGHT(G168,3)),#REF!,4,FALSE),IF(LEFT(G168,4)="IMPL",VLOOKUP(VALUE(RIGHT(G168,3)),#REF!,4,FALSE),IF(LEFT(G168,4)="SPDA",VLOOKUP(VALUE(RIGHT(G168,3)),'SPDA-COMP'!B:J,4,FALSE),IF(LEFT(G168,4)="SDAI",VLOOKUP(VALUE(RIGHT(G168,3)),#REF!,4,FALSE),IF(LEFT(G168,5)="IMPER",VLOOKUP(VALUE(RIGHT(G168,3)),#REF!,4,FALSE),IF(LEFT(G168,5)="LABOR",VLOOKUP(VALUE(RIGHT(G168,6)),#REF!,5,FALSE))))))))))))))))</f>
        <v>#REF!</v>
      </c>
      <c r="C168" s="30" t="e">
        <f>IF(LEFT(G168,3)="ARQ",VLOOKUP(VALUE(RIGHT(G168,3)),#REF!,5,FALSE),IF(LEFT(G168,3)="SCI",VLOOKUP(VALUE(RIGHT(G168,3)),#REF!,5,FALSE),IF(LEFT(G168,3)="SCE",VLOOKUP(VALUE(RIGHT(G168,3)),#REF!,5,FALSE),IF(LEFT(G168,3)="EST",VLOOKUP(VALUE(RIGHT(G168,3)),#REF!,5,FALSE),IF(LEFT(G168,3)="HID",VLOOKUP(VALUE(RIGHT(G168,3)),#REF!,5,FALSE),IF(LEFT(G168,3)="INC",VLOOKUP(VALUE(RIGHT(G168,3)),#REF!,5,FALSE),IF(LEFT(G168,3)="ELE",VLOOKUP(VALUE(RIGHT(G168,3)),#REF!,5,FALSE),IF(LEFT(G168,3)="CAB",VLOOKUP(VALUE(RIGHT(G168,3)),'ADM-COMP'!B:J,5,FALSE),IF(LEFT(G168,3)="SEG",VLOOKUP(VALUE(RIGHT(G168,3)),#REF!,5,FALSE),IF(LEFT(G168,3)="CLI",VLOOKUP(VALUE(RIGHT(G168,3)),#REF!,5,FALSE),IF(LEFT(G168,4)="IMPL",VLOOKUP(VALUE(RIGHT(G168,3)),#REF!,5,FALSE),IF(LEFT(G168,4)="SPDA",VLOOKUP(VALUE(RIGHT(G168,3)),'SPDA-COMP'!B:J,5,FALSE),IF(LEFT(G168,4)="SDAI",VLOOKUP(VALUE(RIGHT(G168,3)),#REF!,5,FALSE),IF(LEFT(G168,5)="IMPER",VLOOKUP(VALUE(RIGHT(G168,3)),#REF!,5,FALSE),IF(LEFT(G168,5)="LABOR",VLOOKUP(VALUE(RIGHT(G168,6)),#REF!,6,FALSE))))))))))))))))</f>
        <v>#REF!</v>
      </c>
      <c r="D168" s="74" t="e">
        <f>ROUND(VLOOKUP(A168,#REF!,8,FALSE),2)</f>
        <v>#REF!</v>
      </c>
      <c r="E168" s="74" t="e">
        <f>IF(LEFT(G168,3)="ARQ",VLOOKUP(VALUE(RIGHT(G168,3)),#REF!,9,FALSE),IF(LEFT(G168,3)="SCI",VLOOKUP(VALUE(RIGHT(G168,3)),#REF!,9,FALSE),IF(LEFT(G168,3)="SCE",VLOOKUP(VALUE(RIGHT(G168,3)),#REF!,9,FALSE),IF(LEFT(G168,3)="EST",VLOOKUP(VALUE(RIGHT(G168,3)),#REF!,9,FALSE),IF(LEFT(G168,3)="HID",VLOOKUP(VALUE(RIGHT(G168,3)),#REF!,9,FALSE),IF(LEFT(G168,3)="INC",VLOOKUP(VALUE(RIGHT(G168,3)),#REF!,9,FALSE),IF(LEFT(G168,3)="ELE",VLOOKUP(VALUE(RIGHT(G168,3)),#REF!,9,FALSE),IF(LEFT(G168,3)="CAB",VLOOKUP(VALUE(RIGHT(G168,3)),'ADM-COMP'!B:J,9,FALSE),IF(LEFT(G168,3)="SEG",VLOOKUP(VALUE(RIGHT(G168,3)),#REF!,9,FALSE),IF(LEFT(G168,3)="CLI",VLOOKUP(VALUE(RIGHT(G168,3)),#REF!,9,FALSE),IF(LEFT(G168,4)="IMPL",VLOOKUP(VALUE(RIGHT(G168,3)),#REF!,9,FALSE),IF(LEFT(G168,4)="SPDA",VLOOKUP(VALUE(RIGHT(G168,3)),'SPDA-COMP'!B:J,9,FALSE),IF(LEFT(G168,4)="SDAI",VLOOKUP(VALUE(RIGHT(G168,3)),#REF!,9,FALSE),IF(LEFT(G168,5)="IMPER",VLOOKUP(VALUE(RIGHT(G168,3)),#REF!,9,FALSE),IF(LEFT(G168,5)="LABOR",VLOOKUP(VALUE(RIGHT(G168,6)),#REF!,4,FALSE))))))))))))))))</f>
        <v>#REF!</v>
      </c>
      <c r="F168" s="31" t="e">
        <f t="shared" si="2"/>
        <v>#REF!</v>
      </c>
      <c r="G168" s="38" t="s">
        <v>1336</v>
      </c>
      <c r="H168" s="102"/>
      <c r="I168" s="103"/>
      <c r="J168" s="103"/>
    </row>
    <row r="169" spans="1:10" s="11" customFormat="1">
      <c r="A169" s="37" t="s">
        <v>296</v>
      </c>
      <c r="B169" s="29" t="e">
        <f>IF(LEFT(G169,3)="ARQ",VLOOKUP(VALUE(RIGHT(G169,3)),#REF!,4,FALSE),IF(LEFT(G169,3)="SCI",VLOOKUP(VALUE(RIGHT(G169,3)),#REF!,4,FALSE),IF(LEFT(G169,3)="TRP",VLOOKUP(VALUE(RIGHT(G169,3)),#REF!,4,FALSE),IF(LEFT(G169,3)="EST",VLOOKUP(VALUE(RIGHT(G169,3)),#REF!,4,FALSE),IF(LEFT(G169,3)="HID",VLOOKUP(VALUE(RIGHT(G169,3)),#REF!,4,FALSE),IF(LEFT(G169,3)="INC",VLOOKUP(VALUE(RIGHT(G169,3)),#REF!,4,FALSE),IF(LEFT(G169,3)="ELE",VLOOKUP(VALUE(RIGHT(G169,3)),#REF!,4,FALSE),IF(LEFT(G169,3)="CAB",VLOOKUP(VALUE(RIGHT(G169,3)),'ADM-COMP'!B:J,4,FALSE),IF(LEFT(G169,3)="SEG",VLOOKUP(VALUE(RIGHT(G169,3)),#REF!,4,FALSE),IF(LEFT(G169,3)="CLI",VLOOKUP(VALUE(RIGHT(G169,3)),#REF!,4,FALSE),IF(LEFT(G169,4)="IMPL",VLOOKUP(VALUE(RIGHT(G169,3)),#REF!,4,FALSE),IF(LEFT(G169,4)="SPDA",VLOOKUP(VALUE(RIGHT(G169,3)),'SPDA-COMP'!B:J,4,FALSE),IF(LEFT(G169,4)="SDAI",VLOOKUP(VALUE(RIGHT(G169,3)),#REF!,4,FALSE),IF(LEFT(G169,5)="IMPER",VLOOKUP(VALUE(RIGHT(G169,3)),#REF!,4,FALSE),IF(LEFT(G169,5)="LABOR",VLOOKUP(VALUE(RIGHT(G169,6)),#REF!,5,FALSE))))))))))))))))</f>
        <v>#REF!</v>
      </c>
      <c r="C169" s="30" t="e">
        <f>IF(LEFT(G169,3)="ARQ",VLOOKUP(VALUE(RIGHT(G169,3)),#REF!,5,FALSE),IF(LEFT(G169,3)="SCI",VLOOKUP(VALUE(RIGHT(G169,3)),#REF!,5,FALSE),IF(LEFT(G169,3)="SCE",VLOOKUP(VALUE(RIGHT(G169,3)),#REF!,5,FALSE),IF(LEFT(G169,3)="EST",VLOOKUP(VALUE(RIGHT(G169,3)),#REF!,5,FALSE),IF(LEFT(G169,3)="HID",VLOOKUP(VALUE(RIGHT(G169,3)),#REF!,5,FALSE),IF(LEFT(G169,3)="INC",VLOOKUP(VALUE(RIGHT(G169,3)),#REF!,5,FALSE),IF(LEFT(G169,3)="ELE",VLOOKUP(VALUE(RIGHT(G169,3)),#REF!,5,FALSE),IF(LEFT(G169,3)="CAB",VLOOKUP(VALUE(RIGHT(G169,3)),'ADM-COMP'!B:J,5,FALSE),IF(LEFT(G169,3)="SEG",VLOOKUP(VALUE(RIGHT(G169,3)),#REF!,5,FALSE),IF(LEFT(G169,3)="CLI",VLOOKUP(VALUE(RIGHT(G169,3)),#REF!,5,FALSE),IF(LEFT(G169,4)="IMPL",VLOOKUP(VALUE(RIGHT(G169,3)),#REF!,5,FALSE),IF(LEFT(G169,4)="SPDA",VLOOKUP(VALUE(RIGHT(G169,3)),'SPDA-COMP'!B:J,5,FALSE),IF(LEFT(G169,4)="SDAI",VLOOKUP(VALUE(RIGHT(G169,3)),#REF!,5,FALSE),IF(LEFT(G169,5)="IMPER",VLOOKUP(VALUE(RIGHT(G169,3)),#REF!,5,FALSE),IF(LEFT(G169,5)="LABOR",VLOOKUP(VALUE(RIGHT(G169,6)),#REF!,6,FALSE))))))))))))))))</f>
        <v>#REF!</v>
      </c>
      <c r="D169" s="74" t="e">
        <f>ROUND(VLOOKUP(A169,#REF!,8,FALSE),2)</f>
        <v>#REF!</v>
      </c>
      <c r="E169" s="74" t="e">
        <f>IF(LEFT(G169,3)="ARQ",VLOOKUP(VALUE(RIGHT(G169,3)),#REF!,9,FALSE),IF(LEFT(G169,3)="SCI",VLOOKUP(VALUE(RIGHT(G169,3)),#REF!,9,FALSE),IF(LEFT(G169,3)="SCE",VLOOKUP(VALUE(RIGHT(G169,3)),#REF!,9,FALSE),IF(LEFT(G169,3)="EST",VLOOKUP(VALUE(RIGHT(G169,3)),#REF!,9,FALSE),IF(LEFT(G169,3)="HID",VLOOKUP(VALUE(RIGHT(G169,3)),#REF!,9,FALSE),IF(LEFT(G169,3)="INC",VLOOKUP(VALUE(RIGHT(G169,3)),#REF!,9,FALSE),IF(LEFT(G169,3)="ELE",VLOOKUP(VALUE(RIGHT(G169,3)),#REF!,9,FALSE),IF(LEFT(G169,3)="CAB",VLOOKUP(VALUE(RIGHT(G169,3)),'ADM-COMP'!B:J,9,FALSE),IF(LEFT(G169,3)="SEG",VLOOKUP(VALUE(RIGHT(G169,3)),#REF!,9,FALSE),IF(LEFT(G169,3)="CLI",VLOOKUP(VALUE(RIGHT(G169,3)),#REF!,9,FALSE),IF(LEFT(G169,4)="IMPL",VLOOKUP(VALUE(RIGHT(G169,3)),#REF!,9,FALSE),IF(LEFT(G169,4)="SPDA",VLOOKUP(VALUE(RIGHT(G169,3)),'SPDA-COMP'!B:J,9,FALSE),IF(LEFT(G169,4)="SDAI",VLOOKUP(VALUE(RIGHT(G169,3)),#REF!,9,FALSE),IF(LEFT(G169,5)="IMPER",VLOOKUP(VALUE(RIGHT(G169,3)),#REF!,9,FALSE),IF(LEFT(G169,5)="LABOR",VLOOKUP(VALUE(RIGHT(G169,6)),#REF!,4,FALSE))))))))))))))))</f>
        <v>#REF!</v>
      </c>
      <c r="F169" s="31" t="e">
        <f t="shared" si="2"/>
        <v>#REF!</v>
      </c>
      <c r="G169" s="38" t="s">
        <v>299</v>
      </c>
      <c r="H169" s="102"/>
      <c r="I169" s="103"/>
      <c r="J169" s="103"/>
    </row>
    <row r="170" spans="1:10" s="11" customFormat="1" ht="25.5">
      <c r="A170" s="37" t="s">
        <v>361</v>
      </c>
      <c r="B170" s="29" t="e">
        <f>IF(LEFT(G170,3)="ARQ",VLOOKUP(VALUE(RIGHT(G170,3)),#REF!,4,FALSE),IF(LEFT(G170,3)="SCI",VLOOKUP(VALUE(RIGHT(G170,3)),#REF!,4,FALSE),IF(LEFT(G170,3)="SCE",VLOOKUP(VALUE(RIGHT(G170,3)),#REF!,4,FALSE),IF(LEFT(G170,3)="EST",VLOOKUP(VALUE(RIGHT(G170,3)),#REF!,4,FALSE),IF(LEFT(G170,3)="HID",VLOOKUP(VALUE(RIGHT(G170,3)),#REF!,4,FALSE),IF(LEFT(G170,3)="INC",VLOOKUP(VALUE(RIGHT(G170,3)),#REF!,4,FALSE),IF(LEFT(G170,3)="ELE",VLOOKUP(VALUE(RIGHT(G170,3)),#REF!,4,FALSE),IF(LEFT(G170,3)="CAB",VLOOKUP(VALUE(RIGHT(G170,3)),'ADM-COMP'!B:J,4,FALSE),IF(LEFT(G170,3)="SEG",VLOOKUP(VALUE(RIGHT(G170,3)),#REF!,4,FALSE),IF(LEFT(G170,3)="CLI",VLOOKUP(VALUE(RIGHT(G170,3)),#REF!,4,FALSE),IF(LEFT(G170,4)="IMPL",VLOOKUP(VALUE(RIGHT(G170,3)),#REF!,4,FALSE),IF(LEFT(G170,4)="SPDA",VLOOKUP(VALUE(RIGHT(G170,3)),'SPDA-COMP'!B:J,4,FALSE),IF(LEFT(G170,4)="SDAI",VLOOKUP(VALUE(RIGHT(G170,3)),#REF!,4,FALSE),IF(LEFT(G170,5)="IMPER",VLOOKUP(VALUE(RIGHT(G170,3)),#REF!,4,FALSE),IF(LEFT(G170,5)="LABOR",VLOOKUP(VALUE(RIGHT(G170,6)),#REF!,5,FALSE))))))))))))))))</f>
        <v>#REF!</v>
      </c>
      <c r="C170" s="30" t="e">
        <f>IF(LEFT(G170,3)="ARQ",VLOOKUP(VALUE(RIGHT(G170,3)),#REF!,5,FALSE),IF(LEFT(G170,3)="INS",VLOOKUP(VALUE(RIGHT(G170,3)),#REF!,5,FALSE),IF(LEFT(G170,3)="SCE",VLOOKUP(VALUE(RIGHT(G170,3)),#REF!,5,FALSE),IF(LEFT(G170,3)="EST",VLOOKUP(VALUE(RIGHT(G170,3)),#REF!,5,FALSE),IF(LEFT(G170,3)="HID",VLOOKUP(VALUE(RIGHT(G170,3)),#REF!,5,FALSE),IF(LEFT(G170,3)="INC",VLOOKUP(VALUE(RIGHT(G170,3)),#REF!,5,FALSE),IF(LEFT(G170,3)="ELE",VLOOKUP(VALUE(RIGHT(G170,3)),#REF!,5,FALSE),IF(LEFT(G170,3)="CAB",VLOOKUP(VALUE(RIGHT(G170,3)),'ADM-COMP'!B:J,5,FALSE),IF(LEFT(G170,3)="SEG",VLOOKUP(VALUE(RIGHT(G170,3)),#REF!,5,FALSE),IF(LEFT(G170,3)="CLI",VLOOKUP(VALUE(RIGHT(G170,3)),#REF!,5,FALSE),IF(LEFT(G170,4)="IMPL",VLOOKUP(VALUE(RIGHT(G170,3)),#REF!,5,FALSE),IF(LEFT(G170,4)="SPDA",VLOOKUP(VALUE(RIGHT(G170,3)),'SPDA-COMP'!B:J,5,FALSE),IF(LEFT(G170,4)="SDAI",VLOOKUP(VALUE(RIGHT(G170,3)),#REF!,5,FALSE),IF(LEFT(G170,5)="IMPER",VLOOKUP(VALUE(RIGHT(G170,3)),#REF!,5,FALSE),IF(LEFT(G170,5)="LABOR",VLOOKUP(VALUE(RIGHT(G170,6)),#REF!,6,FALSE))))))))))))))))</f>
        <v>#REF!</v>
      </c>
      <c r="D170" s="74" t="e">
        <f>ROUND(VLOOKUP(A170,#REF!,8,FALSE),2)</f>
        <v>#REF!</v>
      </c>
      <c r="E170" s="74" t="e">
        <f>IF(LEFT(G170,3)="ARQ",VLOOKUP(VALUE(RIGHT(G170,3)),#REF!,9,FALSE),IF(LEFT(G170,3)="INS",VLOOKUP(VALUE(RIGHT(G170,3)),#REF!,9,FALSE),IF(LEFT(G170,3)="SCE",VLOOKUP(VALUE(RIGHT(G170,3)),#REF!,9,FALSE),IF(LEFT(G170,3)="EST",VLOOKUP(VALUE(RIGHT(G170,3)),#REF!,9,FALSE),IF(LEFT(G170,3)="HID",VLOOKUP(VALUE(RIGHT(G170,3)),#REF!,9,FALSE),IF(LEFT(G170,3)="INC",VLOOKUP(VALUE(RIGHT(G170,3)),#REF!,9,FALSE),IF(LEFT(G170,3)="ELE",VLOOKUP(VALUE(RIGHT(G170,3)),#REF!,9,FALSE),IF(LEFT(G170,3)="CAB",VLOOKUP(VALUE(RIGHT(G170,3)),'ADM-COMP'!B:J,9,FALSE),IF(LEFT(G170,3)="SEG",VLOOKUP(VALUE(RIGHT(G170,3)),#REF!,9,FALSE),IF(LEFT(G170,3)="CLI",VLOOKUP(VALUE(RIGHT(G170,3)),#REF!,9,FALSE),IF(LEFT(G170,4)="IMPL",VLOOKUP(VALUE(RIGHT(G170,3)),#REF!,9,FALSE),IF(LEFT(G170,4)="SPDA",VLOOKUP(VALUE(RIGHT(G170,3)),'SPDA-COMP'!B:J,9,FALSE),IF(LEFT(G170,4)="SDAI",VLOOKUP(VALUE(RIGHT(G170,3)),#REF!,9,FALSE),IF(LEFT(G170,5)="IMPER",VLOOKUP(VALUE(RIGHT(G170,3)),#REF!,9,FALSE),IF(LEFT(G170,5)="LABOR",VLOOKUP(VALUE(RIGHT(G170,6)),#REF!,4,FALSE))))))))))))))))</f>
        <v>#REF!</v>
      </c>
      <c r="F170" s="31" t="e">
        <f t="shared" si="2"/>
        <v>#REF!</v>
      </c>
      <c r="G170" s="152" t="s">
        <v>1259</v>
      </c>
      <c r="H170" s="51"/>
    </row>
    <row r="171" spans="1:10" s="11" customFormat="1" ht="63.75">
      <c r="A171" s="100" t="s">
        <v>196</v>
      </c>
      <c r="B171" s="86" t="s">
        <v>1355</v>
      </c>
      <c r="C171" s="30" t="e">
        <f>IF(LEFT(G171,3)="ARQ",VLOOKUP(VALUE(RIGHT(G171,3)),#REF!,5,FALSE),IF(LEFT(G171,3)="SCI",VLOOKUP(VALUE(RIGHT(G171,3)),#REF!,5,FALSE),IF(LEFT(G171,3)="SCE",VLOOKUP(VALUE(RIGHT(G171,3)),#REF!,5,FALSE),IF(LEFT(G171,3)="EST",VLOOKUP(VALUE(RIGHT(G171,3)),#REF!,5,FALSE),IF(LEFT(G171,3)="HID",VLOOKUP(VALUE(RIGHT(G171,3)),#REF!,5,FALSE),IF(LEFT(G171,3)="INC",VLOOKUP(VALUE(RIGHT(G171,3)),#REF!,5,FALSE),IF(LEFT(G171,3)="ELE",VLOOKUP(VALUE(RIGHT(G171,3)),#REF!,5,FALSE),IF(LEFT(G171,3)="CAB",VLOOKUP(VALUE(RIGHT(G171,3)),'ADM-COMP'!B:J,5,FALSE),IF(LEFT(G171,3)="SEG",VLOOKUP(VALUE(RIGHT(G171,3)),#REF!,5,FALSE),IF(LEFT(G171,3)="CLI",VLOOKUP(VALUE(RIGHT(G171,3)),#REF!,5,FALSE),IF(LEFT(G171,4)="IMPL",VLOOKUP(VALUE(RIGHT(G171,3)),#REF!,5,FALSE),IF(LEFT(G171,4)="SPDA",VLOOKUP(VALUE(RIGHT(G171,3)),'SPDA-COMP'!B:J,5,FALSE),IF(LEFT(G171,4)="SDAI",VLOOKUP(VALUE(RIGHT(G171,3)),#REF!,5,FALSE),IF(LEFT(G171,5)="IMPER",VLOOKUP(VALUE(RIGHT(G171,3)),#REF!,5,FALSE),IF(LEFT(G171,5)="LABOR",VLOOKUP(VALUE(RIGHT(G171,6)),#REF!,6,FALSE))))))))))))))))</f>
        <v>#REF!</v>
      </c>
      <c r="D171" s="74" t="e">
        <f>ROUND(VLOOKUP(A171,#REF!,8,FALSE),2)</f>
        <v>#REF!</v>
      </c>
      <c r="E171" s="130" t="e">
        <f>IF(LEFT(G171,3)="ARQ",VLOOKUP(VALUE(RIGHT(G171,3)),#REF!,9,FALSE),IF(LEFT(G171,3)="SCI",VLOOKUP(VALUE(RIGHT(G171,3)),#REF!,9,FALSE),IF(LEFT(G171,3)="SCE",VLOOKUP(VALUE(RIGHT(G171,3)),#REF!,9,FALSE),IF(LEFT(G171,3)="EST",VLOOKUP(VALUE(RIGHT(G171,3)),#REF!,9,FALSE),IF(LEFT(G171,3)="HID",VLOOKUP(VALUE(RIGHT(G171,3)),#REF!,9,FALSE),IF(LEFT(G171,3)="INC",VLOOKUP(VALUE(RIGHT(G171,3)),#REF!,9,FALSE),IF(LEFT(G171,3)="ELE",VLOOKUP(VALUE(RIGHT(G171,3)),#REF!,9,FALSE),IF(LEFT(G171,3)="CAB",VLOOKUP(VALUE(RIGHT(G171,3)),'ADM-COMP'!B:J,9,FALSE),IF(LEFT(G171,3)="SEG",VLOOKUP(VALUE(RIGHT(G171,3)),#REF!,9,FALSE),IF(LEFT(G171,3)="CLI",VLOOKUP(VALUE(RIGHT(G171,3)),#REF!,9,FALSE),IF(LEFT(G171,4)="IMPL",VLOOKUP(VALUE(RIGHT(G171,3)),#REF!,9,FALSE),IF(LEFT(G171,4)="SPDA",VLOOKUP(VALUE(RIGHT(G171,3)),'SPDA-COMP'!B:J,9,FALSE),IF(LEFT(G171,4)="SDAI",VLOOKUP(VALUE(RIGHT(G171,3)),#REF!,9,FALSE),IF(LEFT(G171,5)="IMPER",VLOOKUP(VALUE(RIGHT(G171,3)),#REF!,9,FALSE),IF(LEFT(G171,5)="LABOR",VLOOKUP(VALUE(RIGHT(G171,6)),#REF!,4,FALSE))))))))))))))))</f>
        <v>#REF!</v>
      </c>
      <c r="F171" s="31" t="e">
        <f t="shared" si="2"/>
        <v>#REF!</v>
      </c>
      <c r="G171" s="152" t="s">
        <v>1362</v>
      </c>
      <c r="H171" s="51"/>
    </row>
    <row r="172" spans="1:10" s="11" customFormat="1">
      <c r="A172" s="100" t="s">
        <v>285</v>
      </c>
      <c r="B172" s="29" t="e">
        <f>IF(LEFT(G172,3)="ARQ",VLOOKUP(VALUE(RIGHT(G172,3)),#REF!,4,FALSE),IF(LEFT(G172,3)="SCI",VLOOKUP(VALUE(RIGHT(G172,3)),#REF!,4,FALSE),IF(LEFT(G172,3)="SCE",VLOOKUP(VALUE(RIGHT(G172,3)),#REF!,4,FALSE),IF(LEFT(G172,3)="EST",VLOOKUP(VALUE(RIGHT(G172,3)),#REF!,4,FALSE),IF(LEFT(G172,3)="HID",VLOOKUP(VALUE(RIGHT(G172,3)),#REF!,4,FALSE),IF(LEFT(G172,3)="INC",VLOOKUP(VALUE(RIGHT(G172,3)),#REF!,4,FALSE),IF(LEFT(G172,3)="ELE",VLOOKUP(VALUE(RIGHT(G172,3)),#REF!,4,FALSE),IF(LEFT(G172,3)="CAB",VLOOKUP(VALUE(RIGHT(G172,3)),'ADM-COMP'!B:J,4,FALSE),IF(LEFT(G172,3)="SEG",VLOOKUP(VALUE(RIGHT(G172,3)),#REF!,4,FALSE),IF(LEFT(G172,3)="CLI",VLOOKUP(VALUE(RIGHT(G172,3)),#REF!,4,FALSE),IF(LEFT(G172,4)="IMPL",VLOOKUP(VALUE(RIGHT(G172,3)),#REF!,4,FALSE),IF(LEFT(G172,4)="SPDA",VLOOKUP(VALUE(RIGHT(G172,3)),'SPDA-COMP'!B:J,4,FALSE),IF(LEFT(G172,4)="SDAI",VLOOKUP(VALUE(RIGHT(G172,3)),#REF!,4,FALSE),IF(LEFT(G172,5)="IMPER",VLOOKUP(VALUE(RIGHT(G172,3)),#REF!,4,FALSE),IF(LEFT(G172,5)="LABOR",VLOOKUP(VALUE(RIGHT(G172,6)),#REF!,5,FALSE))))))))))))))))</f>
        <v>#REF!</v>
      </c>
      <c r="C172" s="30" t="e">
        <f>IF(LEFT(G172,3)="ARQ",VLOOKUP(VALUE(RIGHT(G172,3)),#REF!,5,FALSE),IF(LEFT(G172,3)="SCI",VLOOKUP(VALUE(RIGHT(G172,3)),#REF!,5,FALSE),IF(LEFT(G172,3)="SCE",VLOOKUP(VALUE(RIGHT(G172,3)),#REF!,5,FALSE),IF(LEFT(G172,3)="EST",VLOOKUP(VALUE(RIGHT(G172,3)),#REF!,5,FALSE),IF(LEFT(G172,3)="HID",VLOOKUP(VALUE(RIGHT(G172,3)),#REF!,5,FALSE),IF(LEFT(G172,3)="INC",VLOOKUP(VALUE(RIGHT(G172,3)),#REF!,5,FALSE),IF(LEFT(G172,3)="ELE",VLOOKUP(VALUE(RIGHT(G172,3)),#REF!,5,FALSE),IF(LEFT(G172,3)="CAB",VLOOKUP(VALUE(RIGHT(G172,3)),'ADM-COMP'!B:J,5,FALSE),IF(LEFT(G172,3)="SEG",VLOOKUP(VALUE(RIGHT(G172,3)),#REF!,5,FALSE),IF(LEFT(G172,3)="CLI",VLOOKUP(VALUE(RIGHT(G172,3)),#REF!,5,FALSE),IF(LEFT(G172,4)="IMPL",VLOOKUP(VALUE(RIGHT(G172,3)),#REF!,5,FALSE),IF(LEFT(G172,4)="SPDA",VLOOKUP(VALUE(RIGHT(G172,3)),'SPDA-COMP'!B:J,5,FALSE),IF(LEFT(G172,4)="SDAI",VLOOKUP(VALUE(RIGHT(G172,3)),#REF!,5,FALSE),IF(LEFT(G172,5)="IMPER",VLOOKUP(VALUE(RIGHT(G172,3)),#REF!,5,FALSE),IF(LEFT(G172,5)="LABOR",VLOOKUP(VALUE(RIGHT(G172,6)),#REF!,6,FALSE))))))))))))))))</f>
        <v>#REF!</v>
      </c>
      <c r="D172" s="74" t="e">
        <f>ROUND(VLOOKUP(A172,#REF!,8,FALSE),2)</f>
        <v>#REF!</v>
      </c>
      <c r="E172" s="130" t="e">
        <f>IF(LEFT(G172,3)="ARQ",VLOOKUP(VALUE(RIGHT(G172,3)),#REF!,9,FALSE),IF(LEFT(G172,3)="SCI",VLOOKUP(VALUE(RIGHT(G172,3)),#REF!,9,FALSE),IF(LEFT(G172,3)="SCE",VLOOKUP(VALUE(RIGHT(G172,3)),#REF!,9,FALSE),IF(LEFT(G172,3)="EST",VLOOKUP(VALUE(RIGHT(G172,3)),#REF!,9,FALSE),IF(LEFT(G172,3)="HID",VLOOKUP(VALUE(RIGHT(G172,3)),#REF!,9,FALSE),IF(LEFT(G172,3)="INC",VLOOKUP(VALUE(RIGHT(G172,3)),#REF!,9,FALSE),IF(LEFT(G172,3)="ELE",VLOOKUP(VALUE(RIGHT(G172,3)),#REF!,9,FALSE),IF(LEFT(G172,3)="CAB",VLOOKUP(VALUE(RIGHT(G172,3)),'ADM-COMP'!B:J,9,FALSE),IF(LEFT(G172,3)="SEG",VLOOKUP(VALUE(RIGHT(G172,3)),#REF!,9,FALSE),IF(LEFT(G172,3)="CLI",VLOOKUP(VALUE(RIGHT(G172,3)),#REF!,9,FALSE),IF(LEFT(G172,4)="IMPL",VLOOKUP(VALUE(RIGHT(G172,3)),#REF!,9,FALSE),IF(LEFT(G172,4)="SPDA",VLOOKUP(VALUE(RIGHT(G172,3)),'SPDA-COMP'!B:J,9,FALSE),IF(LEFT(G172,4)="SDAI",VLOOKUP(VALUE(RIGHT(G172,3)),#REF!,9,FALSE),IF(LEFT(G172,5)="IMPER",VLOOKUP(VALUE(RIGHT(G172,3)),#REF!,9,FALSE),IF(LEFT(G172,5)="LABOR",VLOOKUP(VALUE(RIGHT(G172,6)),#REF!,4,FALSE))))))))))))))))</f>
        <v>#REF!</v>
      </c>
      <c r="F172" s="31" t="e">
        <f t="shared" si="2"/>
        <v>#REF!</v>
      </c>
      <c r="G172" s="152" t="s">
        <v>286</v>
      </c>
      <c r="H172" s="51"/>
    </row>
    <row r="173" spans="1:10" s="11" customFormat="1">
      <c r="A173" s="100" t="s">
        <v>700</v>
      </c>
      <c r="B173" s="86" t="e">
        <f>IF(LEFT(G173,3)="ARQ",VLOOKUP(VALUE(RIGHT(G173,3)),#REF!,4,FALSE),IF(LEFT(G173,3)="EQP",VLOOKUP(VALUE(RIGHT(G173,3)),#REF!,4,FALSE),IF(LEFT(G173,3)="SCE",VLOOKUP(VALUE(RIGHT(G173,3)),#REF!,4,FALSE),IF(LEFT(G173,3)="EST",VLOOKUP(VALUE(RIGHT(G173,3)),#REF!,4,FALSE),IF(LEFT(G173,3)="HID",VLOOKUP(VALUE(RIGHT(G173,3)),#REF!,4,FALSE),IF(LEFT(G173,3)="INC",VLOOKUP(VALUE(RIGHT(G173,3)),#REF!,4,FALSE),IF(LEFT(G173,3)="ELE",VLOOKUP(VALUE(RIGHT(G173,3)),#REF!,4,FALSE),IF(LEFT(G173,3)="CAB",VLOOKUP(VALUE(RIGHT(G173,3)),'ADM-COMP'!B:J,4,FALSE),IF(LEFT(G173,3)="SEG",VLOOKUP(VALUE(RIGHT(G173,3)),#REF!,4,FALSE),IF(LEFT(G173,3)="CLI",VLOOKUP(VALUE(RIGHT(G173,3)),#REF!,4,FALSE),IF(LEFT(G173,4)="IMPL",VLOOKUP(VALUE(RIGHT(G173,3)),#REF!,4,FALSE),IF(LEFT(G173,4)="SPDA",VLOOKUP(VALUE(RIGHT(G173,3)),'SPDA-COMP'!B:J,4,FALSE),IF(LEFT(G173,4)="SDAI",VLOOKUP(VALUE(RIGHT(G173,3)),#REF!,4,FALSE),IF(LEFT(G173,5)="IMPER",VLOOKUP(VALUE(RIGHT(G173,3)),#REF!,4,FALSE),IF(LEFT(G173,5)="LABOR",VLOOKUP(VALUE(RIGHT(G173,6)),#REF!,5,FALSE))))))))))))))))</f>
        <v>#REF!</v>
      </c>
      <c r="C173" s="30" t="e">
        <f>IF(LEFT(G173,3)="ARQ",VLOOKUP(VALUE(RIGHT(G173,3)),#REF!,5,FALSE),IF(LEFT(G173,3)="eqp",VLOOKUP(VALUE(RIGHT(G173,3)),#REF!,5,FALSE),IF(LEFT(G173,3)="SCE",VLOOKUP(VALUE(RIGHT(G173,3)),#REF!,5,FALSE),IF(LEFT(G173,3)="EST",VLOOKUP(VALUE(RIGHT(G173,3)),#REF!,5,FALSE),IF(LEFT(G173,3)="HID",VLOOKUP(VALUE(RIGHT(G173,3)),#REF!,5,FALSE),IF(LEFT(G173,3)="INC",VLOOKUP(VALUE(RIGHT(G173,3)),#REF!,5,FALSE),IF(LEFT(G173,3)="ELE",VLOOKUP(VALUE(RIGHT(G173,3)),#REF!,5,FALSE),IF(LEFT(G173,3)="CAB",VLOOKUP(VALUE(RIGHT(G173,3)),'ADM-COMP'!B:J,5,FALSE),IF(LEFT(G173,3)="SEG",VLOOKUP(VALUE(RIGHT(G173,3)),#REF!,5,FALSE),IF(LEFT(G173,3)="CLI",VLOOKUP(VALUE(RIGHT(G173,3)),#REF!,5,FALSE),IF(LEFT(G173,4)="IMPL",VLOOKUP(VALUE(RIGHT(G173,3)),#REF!,5,FALSE),IF(LEFT(G173,4)="SPDA",VLOOKUP(VALUE(RIGHT(G173,3)),'SPDA-COMP'!B:J,5,FALSE),IF(LEFT(G173,4)="SDAI",VLOOKUP(VALUE(RIGHT(G173,3)),#REF!,5,FALSE),IF(LEFT(G173,5)="IMPER",VLOOKUP(VALUE(RIGHT(G173,3)),#REF!,5,FALSE),IF(LEFT(G173,5)="LABOR",VLOOKUP(VALUE(RIGHT(G173,6)),#REF!,6,FALSE))))))))))))))))</f>
        <v>#REF!</v>
      </c>
      <c r="D173" s="74" t="e">
        <f>ROUND(VLOOKUP(A173,#REF!,8,FALSE),2)</f>
        <v>#REF!</v>
      </c>
      <c r="E173" s="74" t="e">
        <f>IF(LEFT(G173,3)="ARQ",VLOOKUP(VALUE(RIGHT(G173,3)),#REF!,9,FALSE),IF(LEFT(G173,3)="eqp",VLOOKUP(VALUE(RIGHT(G173,3)),#REF!,9,FALSE),IF(LEFT(G173,3)="SCE",VLOOKUP(VALUE(RIGHT(G173,3)),#REF!,9,FALSE),IF(LEFT(G173,3)="EST",VLOOKUP(VALUE(RIGHT(G173,3)),#REF!,9,FALSE),IF(LEFT(G173,3)="HID",VLOOKUP(VALUE(RIGHT(G173,3)),#REF!,9,FALSE),IF(LEFT(G173,3)="INC",VLOOKUP(VALUE(RIGHT(G173,3)),#REF!,9,FALSE),IF(LEFT(G173,3)="ELE",VLOOKUP(VALUE(RIGHT(G173,3)),#REF!,9,FALSE),IF(LEFT(G173,3)="CAB",VLOOKUP(VALUE(RIGHT(G173,3)),'ADM-COMP'!B:J,9,FALSE),IF(LEFT(G173,3)="SEG",VLOOKUP(VALUE(RIGHT(G173,3)),#REF!,9,FALSE),IF(LEFT(G173,3)="CLI",VLOOKUP(VALUE(RIGHT(G173,3)),#REF!,9,FALSE),IF(LEFT(G173,4)="IMPL",VLOOKUP(VALUE(RIGHT(G173,3)),#REF!,9,FALSE),IF(LEFT(G173,4)="SPDA",VLOOKUP(VALUE(RIGHT(G173,3)),'SPDA-COMP'!B:J,9,FALSE),IF(LEFT(G173,4)="SDAI",VLOOKUP(VALUE(RIGHT(G173,3)),#REF!,9,FALSE),IF(LEFT(G173,5)="IMPER",VLOOKUP(VALUE(RIGHT(G173,3)),#REF!,9,FALSE),IF(LEFT(G173,5)="LABOR",VLOOKUP(VALUE(RIGHT(G173,6)),#REF!,4,FALSE))))))))))))))))</f>
        <v>#REF!</v>
      </c>
      <c r="F173" s="31" t="e">
        <f t="shared" si="2"/>
        <v>#REF!</v>
      </c>
      <c r="G173" s="152" t="s">
        <v>740</v>
      </c>
      <c r="H173" s="51"/>
    </row>
    <row r="174" spans="1:10" s="11" customFormat="1">
      <c r="A174" s="85" t="s">
        <v>859</v>
      </c>
      <c r="B174" s="29" t="e">
        <f>IF(LEFT(G174,3)="ARQ",VLOOKUP(VALUE(RIGHT(G174,3)),#REF!,4,FALSE),IF(LEFT(G174,3)="SCI",VLOOKUP(VALUE(RIGHT(G174,3)),#REF!,4,FALSE),IF(LEFT(G174,3)="SCE",VLOOKUP(VALUE(RIGHT(G174,3)),#REF!,4,FALSE),IF(LEFT(G174,3)="EST",VLOOKUP(VALUE(RIGHT(G174,3)),#REF!,4,FALSE),IF(LEFT(G174,3)="HID",VLOOKUP(VALUE(RIGHT(G174,3)),#REF!,4,FALSE),IF(LEFT(G174,3)="INC",VLOOKUP(VALUE(RIGHT(G174,3)),#REF!,4,FALSE),IF(LEFT(G174,3)="ELE",VLOOKUP(VALUE(RIGHT(G174,3)),#REF!,4,FALSE),IF(LEFT(G174,3)="CAB",VLOOKUP(VALUE(RIGHT(G174,3)),'ADM-COMP'!B:J,4,FALSE),IF(LEFT(G174,3)="SEG",VLOOKUP(VALUE(RIGHT(G174,3)),#REF!,4,FALSE),IF(LEFT(G174,3)="CLI",VLOOKUP(VALUE(RIGHT(G174,3)),#REF!,4,FALSE),IF(LEFT(G174,4)="IMPL",VLOOKUP(VALUE(RIGHT(G174,3)),#REF!,4,FALSE),IF(LEFT(G174,4)="SPDA",VLOOKUP(VALUE(RIGHT(G174,3)),'SPDA-COMP'!B:J,4,FALSE),IF(LEFT(G174,4)="SDAI",VLOOKUP(VALUE(RIGHT(G174,3)),#REF!,4,FALSE),IF(LEFT(G174,5)="IMPER",VLOOKUP(VALUE(RIGHT(G174,3)),#REF!,4,FALSE),IF(LEFT(G174,5)="LABOR",VLOOKUP(VALUE(RIGHT(G174,6)),#REF!,5,FALSE))))))))))))))))</f>
        <v>#REF!</v>
      </c>
      <c r="C174" s="30" t="e">
        <f>IF(LEFT(G174,3)="ARQ",VLOOKUP(VALUE(RIGHT(G174,3)),#REF!,5,FALSE),IF(LEFT(G174,3)="SCI",VLOOKUP(VALUE(RIGHT(G174,3)),#REF!,5,FALSE),IF(LEFT(G174,3)="SCE",VLOOKUP(VALUE(RIGHT(G174,3)),#REF!,5,FALSE),IF(LEFT(G174,3)="EST",VLOOKUP(VALUE(RIGHT(G174,3)),#REF!,5,FALSE),IF(LEFT(G174,3)="HID",VLOOKUP(VALUE(RIGHT(G174,3)),#REF!,5,FALSE),IF(LEFT(G174,3)="INC",VLOOKUP(VALUE(RIGHT(G174,3)),#REF!,5,FALSE),IF(LEFT(G174,3)="ELE",VLOOKUP(VALUE(RIGHT(G174,3)),#REF!,5,FALSE),IF(LEFT(G174,3)="CAB",VLOOKUP(VALUE(RIGHT(G174,3)),'ADM-COMP'!B:J,5,FALSE),IF(LEFT(G174,3)="SEG",VLOOKUP(VALUE(RIGHT(G174,3)),#REF!,5,FALSE),IF(LEFT(G174,3)="CLI",VLOOKUP(VALUE(RIGHT(G174,3)),#REF!,5,FALSE),IF(LEFT(G174,4)="IMPL",VLOOKUP(VALUE(RIGHT(G174,3)),#REF!,5,FALSE),IF(LEFT(G174,4)="SPDA",VLOOKUP(VALUE(RIGHT(G174,3)),'SPDA-COMP'!B:J,5,FALSE),IF(LEFT(G174,4)="SDAI",VLOOKUP(VALUE(RIGHT(G174,3)),#REF!,5,FALSE),IF(LEFT(G174,5)="IMPER",VLOOKUP(VALUE(RIGHT(G174,3)),#REF!,5,FALSE),IF(LEFT(G174,5)="LABOR",VLOOKUP(VALUE(RIGHT(G174,6)),#REF!,6,FALSE))))))))))))))))</f>
        <v>#REF!</v>
      </c>
      <c r="D174" s="74" t="e">
        <f>ROUND(VLOOKUP(A174,#REF!,8,FALSE),2)</f>
        <v>#REF!</v>
      </c>
      <c r="E174" s="74" t="e">
        <f>IF(LEFT(G174,3)="ARQ",VLOOKUP(VALUE(RIGHT(G174,3)),#REF!,9,FALSE),IF(LEFT(G174,3)="SCI",VLOOKUP(VALUE(RIGHT(G174,3)),#REF!,9,FALSE),IF(LEFT(G174,3)="SCE",VLOOKUP(VALUE(RIGHT(G174,3)),#REF!,9,FALSE),IF(LEFT(G174,3)="EST",VLOOKUP(VALUE(RIGHT(G174,3)),#REF!,9,FALSE),IF(LEFT(G174,3)="HID",VLOOKUP(VALUE(RIGHT(G174,3)),#REF!,9,FALSE),IF(LEFT(G174,3)="INC",VLOOKUP(VALUE(RIGHT(G174,3)),#REF!,9,FALSE),IF(LEFT(G174,3)="ELE",VLOOKUP(VALUE(RIGHT(G174,3)),#REF!,9,FALSE),IF(LEFT(G174,3)="CAB",VLOOKUP(VALUE(RIGHT(G174,3)),'ADM-COMP'!B:J,9,FALSE),IF(LEFT(G174,3)="SEG",VLOOKUP(VALUE(RIGHT(G174,3)),#REF!,9,FALSE),IF(LEFT(G174,3)="CLI",VLOOKUP(VALUE(RIGHT(G174,3)),#REF!,9,FALSE),IF(LEFT(G174,4)="IMPL",VLOOKUP(VALUE(RIGHT(G174,3)),#REF!,9,FALSE),IF(LEFT(G174,4)="SPDA",VLOOKUP(VALUE(RIGHT(G174,3)),'SPDA-COMP'!B:J,9,FALSE),IF(LEFT(G174,4)="SDAI",VLOOKUP(VALUE(RIGHT(G174,3)),#REF!,9,FALSE),IF(LEFT(G174,5)="IMPER",VLOOKUP(VALUE(RIGHT(G174,3)),#REF!,9,FALSE),IF(LEFT(G174,5)="LABOR",VLOOKUP(VALUE(RIGHT(G174,6)),#REF!,4,FALSE))))))))))))))))</f>
        <v>#REF!</v>
      </c>
      <c r="F174" s="31" t="e">
        <f t="shared" si="2"/>
        <v>#REF!</v>
      </c>
      <c r="G174" s="84" t="s">
        <v>939</v>
      </c>
      <c r="H174" s="51"/>
    </row>
    <row r="175" spans="1:10" s="11" customFormat="1" ht="25.5">
      <c r="A175" s="37" t="s">
        <v>485</v>
      </c>
      <c r="B175" s="29" t="e">
        <f>IF(LEFT(G175,3)="ARQ",VLOOKUP(VALUE(RIGHT(G175,3)),#REF!,4,FALSE),IF(LEFT(G175,3)="SCI",VLOOKUP(VALUE(RIGHT(G175,3)),#REF!,4,FALSE),IF(LEFT(G175,3)="SCE",VLOOKUP(VALUE(RIGHT(G175,3)),#REF!,4,FALSE),IF(LEFT(G175,3)="EST",VLOOKUP(VALUE(RIGHT(G175,3)),#REF!,4,FALSE),IF(LEFT(G175,3)="HID",VLOOKUP(VALUE(RIGHT(G175,3)),#REF!,4,FALSE),IF(LEFT(G175,3)="INC",VLOOKUP(VALUE(RIGHT(G175,3)),#REF!,4,FALSE),IF(LEFT(G175,3)="ELE",VLOOKUP(VALUE(RIGHT(G175,3)),#REF!,4,FALSE),IF(LEFT(G175,3)="CAB",VLOOKUP(VALUE(RIGHT(G175,3)),'ADM-COMP'!B:J,4,FALSE),IF(LEFT(G175,3)="SEG",VLOOKUP(VALUE(RIGHT(G175,3)),#REF!,4,FALSE),IF(LEFT(G175,3)="CLI",VLOOKUP(VALUE(RIGHT(G175,3)),#REF!,4,FALSE),IF(LEFT(G175,4)="IMPL",VLOOKUP(VALUE(RIGHT(G175,3)),#REF!,4,FALSE),IF(LEFT(G175,4)="SPDA",VLOOKUP(VALUE(RIGHT(G175,3)),'SPDA-COMP'!B:J,4,FALSE),IF(LEFT(G175,4)="SDAI",VLOOKUP(VALUE(RIGHT(G175,3)),#REF!,4,FALSE),IF(LEFT(G175,5)="IMPER",VLOOKUP(VALUE(RIGHT(G175,3)),#REF!,4,FALSE),IF(LEFT(G175,5)="LABOR",VLOOKUP(VALUE(RIGHT(G175,6)),#REF!,5,FALSE))))))))))))))))</f>
        <v>#REF!</v>
      </c>
      <c r="C175" s="30" t="e">
        <f>IF(LEFT(G175,3)="ARQ",VLOOKUP(VALUE(RIGHT(G175,3)),#REF!,5,FALSE),IF(LEFT(G175,3)="SCI",VLOOKUP(VALUE(RIGHT(G175,3)),#REF!,5,FALSE),IF(LEFT(G175,3)="SCE",VLOOKUP(VALUE(RIGHT(G175,3)),#REF!,5,FALSE),IF(LEFT(G175,3)="EST",VLOOKUP(VALUE(RIGHT(G175,3)),#REF!,5,FALSE),IF(LEFT(G175,3)="HID",VLOOKUP(VALUE(RIGHT(G175,3)),#REF!,5,FALSE),IF(LEFT(G175,3)="INC",VLOOKUP(VALUE(RIGHT(G175,3)),#REF!,5,FALSE),IF(LEFT(G175,3)="ELE",VLOOKUP(VALUE(RIGHT(G175,3)),#REF!,5,FALSE),IF(LEFT(G175,3)="CAB",VLOOKUP(VALUE(RIGHT(G175,3)),'ADM-COMP'!B:J,5,FALSE),IF(LEFT(G175,3)="SEG",VLOOKUP(VALUE(RIGHT(G175,3)),#REF!,5,FALSE),IF(LEFT(G175,3)="CLI",VLOOKUP(VALUE(RIGHT(G175,3)),#REF!,5,FALSE),IF(LEFT(G175,4)="IMPL",VLOOKUP(VALUE(RIGHT(G175,3)),#REF!,5,FALSE),IF(LEFT(G175,4)="SPDA",VLOOKUP(VALUE(RIGHT(G175,3)),'SPDA-COMP'!B:J,5,FALSE),IF(LEFT(G175,4)="SDAI",VLOOKUP(VALUE(RIGHT(G175,3)),#REF!,5,FALSE),IF(LEFT(G175,5)="IMPER",VLOOKUP(VALUE(RIGHT(G175,3)),#REF!,5,FALSE),IF(LEFT(G175,5)="LABOR",VLOOKUP(VALUE(RIGHT(G175,6)),#REF!,6,FALSE))))))))))))))))</f>
        <v>#REF!</v>
      </c>
      <c r="D175" s="74" t="e">
        <f>ROUND(VLOOKUP(A175,#REF!,8,FALSE),2)</f>
        <v>#REF!</v>
      </c>
      <c r="E175" s="74" t="e">
        <f>IF(LEFT(G175,3)="ARQ",VLOOKUP(VALUE(RIGHT(G175,3)),#REF!,9,FALSE),IF(LEFT(G175,3)="SCI",VLOOKUP(VALUE(RIGHT(G175,3)),#REF!,9,FALSE),IF(LEFT(G175,3)="SCE",VLOOKUP(VALUE(RIGHT(G175,3)),#REF!,9,FALSE),IF(LEFT(G175,3)="EST",VLOOKUP(VALUE(RIGHT(G175,3)),#REF!,9,FALSE),IF(LEFT(G175,3)="HID",VLOOKUP(VALUE(RIGHT(G175,3)),#REF!,9,FALSE),IF(LEFT(G175,3)="INC",VLOOKUP(VALUE(RIGHT(G175,3)),#REF!,9,FALSE),IF(LEFT(G175,3)="ELE",VLOOKUP(VALUE(RIGHT(G175,3)),#REF!,9,FALSE),IF(LEFT(G175,3)="CAB",VLOOKUP(VALUE(RIGHT(G175,3)),'ADM-COMP'!B:J,9,FALSE),IF(LEFT(G175,3)="SEG",VLOOKUP(VALUE(RIGHT(G175,3)),#REF!,9,FALSE),IF(LEFT(G175,3)="CLI",VLOOKUP(VALUE(RIGHT(G175,3)),#REF!,9,FALSE),IF(LEFT(G175,4)="IMPL",VLOOKUP(VALUE(RIGHT(G175,3)),#REF!,9,FALSE),IF(LEFT(G175,4)="SPDA",VLOOKUP(VALUE(RIGHT(G175,3)),'SPDA-COMP'!B:J,9,FALSE),IF(LEFT(G175,4)="SDAI",VLOOKUP(VALUE(RIGHT(G175,3)),#REF!,9,FALSE),IF(LEFT(G175,5)="IMPER",VLOOKUP(VALUE(RIGHT(G175,3)),#REF!,9,FALSE),IF(LEFT(G175,5)="LABOR",VLOOKUP(VALUE(RIGHT(G175,6)),#REF!,4,FALSE))))))))))))))))</f>
        <v>#REF!</v>
      </c>
      <c r="F175" s="31" t="e">
        <f t="shared" si="2"/>
        <v>#REF!</v>
      </c>
      <c r="G175" s="152" t="s">
        <v>1231</v>
      </c>
      <c r="H175" s="51"/>
    </row>
    <row r="176" spans="1:10" s="11" customFormat="1" ht="63.75">
      <c r="A176" s="100" t="s">
        <v>198</v>
      </c>
      <c r="B176" s="86" t="s">
        <v>1357</v>
      </c>
      <c r="C176" s="30" t="e">
        <f>IF(LEFT(G176,3)="ARQ",VLOOKUP(VALUE(RIGHT(G176,3)),#REF!,5,FALSE),IF(LEFT(G176,3)="SCI",VLOOKUP(VALUE(RIGHT(G176,3)),#REF!,5,FALSE),IF(LEFT(G176,3)="SCE",VLOOKUP(VALUE(RIGHT(G176,3)),#REF!,5,FALSE),IF(LEFT(G176,3)="EST",VLOOKUP(VALUE(RIGHT(G176,3)),#REF!,5,FALSE),IF(LEFT(G176,3)="HID",VLOOKUP(VALUE(RIGHT(G176,3)),#REF!,5,FALSE),IF(LEFT(G176,3)="INC",VLOOKUP(VALUE(RIGHT(G176,3)),#REF!,5,FALSE),IF(LEFT(G176,3)="ELE",VLOOKUP(VALUE(RIGHT(G176,3)),#REF!,5,FALSE),IF(LEFT(G176,3)="CAB",VLOOKUP(VALUE(RIGHT(G176,3)),'ADM-COMP'!B:J,5,FALSE),IF(LEFT(G176,3)="SEG",VLOOKUP(VALUE(RIGHT(G176,3)),#REF!,5,FALSE),IF(LEFT(G176,3)="CLI",VLOOKUP(VALUE(RIGHT(G176,3)),#REF!,5,FALSE),IF(LEFT(G176,4)="IMPL",VLOOKUP(VALUE(RIGHT(G176,3)),#REF!,5,FALSE),IF(LEFT(G176,4)="SPDA",VLOOKUP(VALUE(RIGHT(G176,3)),'SPDA-COMP'!B:J,5,FALSE),IF(LEFT(G176,4)="SDAI",VLOOKUP(VALUE(RIGHT(G176,3)),#REF!,5,FALSE),IF(LEFT(G176,5)="IMPER",VLOOKUP(VALUE(RIGHT(G176,3)),#REF!,5,FALSE),IF(LEFT(G176,5)="LABOR",VLOOKUP(VALUE(RIGHT(G176,6)),#REF!,6,FALSE))))))))))))))))</f>
        <v>#REF!</v>
      </c>
      <c r="D176" s="74" t="e">
        <f>ROUND(VLOOKUP(A176,#REF!,8,FALSE),2)</f>
        <v>#REF!</v>
      </c>
      <c r="E176" s="130" t="e">
        <f>IF(LEFT(G176,3)="ARQ",VLOOKUP(VALUE(RIGHT(G176,3)),#REF!,9,FALSE),IF(LEFT(G176,3)="SCI",VLOOKUP(VALUE(RIGHT(G176,3)),#REF!,9,FALSE),IF(LEFT(G176,3)="SCE",VLOOKUP(VALUE(RIGHT(G176,3)),#REF!,9,FALSE),IF(LEFT(G176,3)="EST",VLOOKUP(VALUE(RIGHT(G176,3)),#REF!,9,FALSE),IF(LEFT(G176,3)="HID",VLOOKUP(VALUE(RIGHT(G176,3)),#REF!,9,FALSE),IF(LEFT(G176,3)="INC",VLOOKUP(VALUE(RIGHT(G176,3)),#REF!,9,FALSE),IF(LEFT(G176,3)="ELE",VLOOKUP(VALUE(RIGHT(G176,3)),#REF!,9,FALSE),IF(LEFT(G176,3)="CAB",VLOOKUP(VALUE(RIGHT(G176,3)),'ADM-COMP'!B:J,9,FALSE),IF(LEFT(G176,3)="SEG",VLOOKUP(VALUE(RIGHT(G176,3)),#REF!,9,FALSE),IF(LEFT(G176,3)="CLI",VLOOKUP(VALUE(RIGHT(G176,3)),#REF!,9,FALSE),IF(LEFT(G176,4)="IMPL",VLOOKUP(VALUE(RIGHT(G176,3)),#REF!,9,FALSE),IF(LEFT(G176,4)="SPDA",VLOOKUP(VALUE(RIGHT(G176,3)),'SPDA-COMP'!B:J,9,FALSE),IF(LEFT(G176,4)="SDAI",VLOOKUP(VALUE(RIGHT(G176,3)),#REF!,9,FALSE),IF(LEFT(G176,5)="IMPER",VLOOKUP(VALUE(RIGHT(G176,3)),#REF!,9,FALSE),IF(LEFT(G176,5)="LABOR",VLOOKUP(VALUE(RIGHT(G176,6)),#REF!,4,FALSE))))))))))))))))</f>
        <v>#REF!</v>
      </c>
      <c r="F176" s="31" t="e">
        <f t="shared" si="2"/>
        <v>#REF!</v>
      </c>
      <c r="G176" s="152" t="s">
        <v>1364</v>
      </c>
      <c r="H176" s="51"/>
      <c r="I176" s="11" t="s">
        <v>315</v>
      </c>
    </row>
    <row r="177" spans="1:8" s="11" customFormat="1">
      <c r="A177" s="85" t="s">
        <v>928</v>
      </c>
      <c r="B177" s="29" t="e">
        <f>IF(LEFT(G177,3)="ARQ",VLOOKUP(VALUE(RIGHT(G177,3)),#REF!,4,FALSE),IF(LEFT(G177,3)="SCI",VLOOKUP(VALUE(RIGHT(G177,3)),#REF!,4,FALSE),IF(LEFT(G177,3)="SCE",VLOOKUP(VALUE(RIGHT(G177,3)),#REF!,4,FALSE),IF(LEFT(G177,3)="EST",VLOOKUP(VALUE(RIGHT(G177,3)),#REF!,4,FALSE),IF(LEFT(G177,3)="HID",VLOOKUP(VALUE(RIGHT(G177,3)),#REF!,4,FALSE),IF(LEFT(G177,3)="INC",VLOOKUP(VALUE(RIGHT(G177,3)),#REF!,4,FALSE),IF(LEFT(G177,3)="ELE",VLOOKUP(VALUE(RIGHT(G177,3)),#REF!,4,FALSE),IF(LEFT(G177,3)="CAB",VLOOKUP(VALUE(RIGHT(G177,3)),'ADM-COMP'!B:J,4,FALSE),IF(LEFT(G177,3)="SEG",VLOOKUP(VALUE(RIGHT(G177,3)),#REF!,4,FALSE),IF(LEFT(G177,3)="CLI",VLOOKUP(VALUE(RIGHT(G177,3)),#REF!,4,FALSE),IF(LEFT(G177,4)="IMPL",VLOOKUP(VALUE(RIGHT(G177,3)),#REF!,4,FALSE),IF(LEFT(G177,4)="SPDA",VLOOKUP(VALUE(RIGHT(G177,3)),'SPDA-COMP'!B:J,4,FALSE),IF(LEFT(G177,4)="SDAI",VLOOKUP(VALUE(RIGHT(G177,3)),#REF!,4,FALSE),IF(LEFT(G177,5)="IMPER",VLOOKUP(VALUE(RIGHT(G177,3)),#REF!,4,FALSE),IF(LEFT(G177,5)="LABOR",VLOOKUP(VALUE(RIGHT(G177,6)),#REF!,5,FALSE))))))))))))))))</f>
        <v>#REF!</v>
      </c>
      <c r="C177" s="30" t="e">
        <f>IF(LEFT(G177,3)="ARQ",VLOOKUP(VALUE(RIGHT(G177,3)),#REF!,5,FALSE),IF(LEFT(G177,3)="SCI",VLOOKUP(VALUE(RIGHT(G177,3)),#REF!,5,FALSE),IF(LEFT(G177,3)="SCE",VLOOKUP(VALUE(RIGHT(G177,3)),#REF!,5,FALSE),IF(LEFT(G177,3)="EST",VLOOKUP(VALUE(RIGHT(G177,3)),#REF!,5,FALSE),IF(LEFT(G177,3)="HID",VLOOKUP(VALUE(RIGHT(G177,3)),#REF!,5,FALSE),IF(LEFT(G177,3)="INC",VLOOKUP(VALUE(RIGHT(G177,3)),#REF!,5,FALSE),IF(LEFT(G177,3)="ELE",VLOOKUP(VALUE(RIGHT(G177,3)),#REF!,5,FALSE),IF(LEFT(G177,3)="CAB",VLOOKUP(VALUE(RIGHT(G177,3)),'ADM-COMP'!B:J,5,FALSE),IF(LEFT(G177,3)="SEG",VLOOKUP(VALUE(RIGHT(G177,3)),#REF!,5,FALSE),IF(LEFT(G177,3)="CLI",VLOOKUP(VALUE(RIGHT(G177,3)),#REF!,5,FALSE),IF(LEFT(G177,4)="IMPL",VLOOKUP(VALUE(RIGHT(G177,3)),#REF!,5,FALSE),IF(LEFT(G177,4)="SPDA",VLOOKUP(VALUE(RIGHT(G177,3)),'SPDA-COMP'!B:J,5,FALSE),IF(LEFT(G177,4)="SDAI",VLOOKUP(VALUE(RIGHT(G177,3)),#REF!,5,FALSE),IF(LEFT(G177,5)="IMPER",VLOOKUP(VALUE(RIGHT(G177,3)),#REF!,5,FALSE),IF(LEFT(G177,5)="LABOR",VLOOKUP(VALUE(RIGHT(G177,6)),#REF!,6,FALSE))))))))))))))))</f>
        <v>#REF!</v>
      </c>
      <c r="D177" s="74" t="e">
        <f>ROUND(VLOOKUP(A177,#REF!,8,FALSE),2)</f>
        <v>#REF!</v>
      </c>
      <c r="E177" s="74" t="e">
        <f>IF(LEFT(G177,3)="ARQ",VLOOKUP(VALUE(RIGHT(G177,3)),#REF!,9,FALSE),IF(LEFT(G177,3)="SCI",VLOOKUP(VALUE(RIGHT(G177,3)),#REF!,9,FALSE),IF(LEFT(G177,3)="SCE",VLOOKUP(VALUE(RIGHT(G177,3)),#REF!,9,FALSE),IF(LEFT(G177,3)="EST",VLOOKUP(VALUE(RIGHT(G177,3)),#REF!,9,FALSE),IF(LEFT(G177,3)="HID",VLOOKUP(VALUE(RIGHT(G177,3)),#REF!,9,FALSE),IF(LEFT(G177,3)="INC",VLOOKUP(VALUE(RIGHT(G177,3)),#REF!,9,FALSE),IF(LEFT(G177,3)="ELE",VLOOKUP(VALUE(RIGHT(G177,3)),#REF!,9,FALSE),IF(LEFT(G177,3)="CAB",VLOOKUP(VALUE(RIGHT(G177,3)),'ADM-COMP'!B:J,9,FALSE),IF(LEFT(G177,3)="SEG",VLOOKUP(VALUE(RIGHT(G177,3)),#REF!,9,FALSE),IF(LEFT(G177,3)="CLI",VLOOKUP(VALUE(RIGHT(G177,3)),#REF!,9,FALSE),IF(LEFT(G177,4)="IMPL",VLOOKUP(VALUE(RIGHT(G177,3)),#REF!,9,FALSE),IF(LEFT(G177,4)="SPDA",VLOOKUP(VALUE(RIGHT(G177,3)),'SPDA-COMP'!B:J,9,FALSE),IF(LEFT(G177,4)="SDAI",VLOOKUP(VALUE(RIGHT(G177,3)),#REF!,9,FALSE),IF(LEFT(G177,5)="IMPER",VLOOKUP(VALUE(RIGHT(G177,3)),#REF!,9,FALSE),IF(LEFT(G177,5)="LABOR",VLOOKUP(VALUE(RIGHT(G177,6)),#REF!,4,FALSE))))))))))))))))</f>
        <v>#REF!</v>
      </c>
      <c r="F177" s="31" t="e">
        <f t="shared" si="2"/>
        <v>#REF!</v>
      </c>
      <c r="G177" s="84" t="s">
        <v>996</v>
      </c>
      <c r="H177" s="51"/>
    </row>
    <row r="178" spans="1:8" s="11" customFormat="1" ht="51">
      <c r="A178" s="100" t="s">
        <v>1143</v>
      </c>
      <c r="B178" s="29" t="e">
        <f>IF(LEFT(G178,3)="ARQ",VLOOKUP(VALUE(RIGHT(G178,3)),#REF!,4,FALSE),IF(LEFT(G178,3)="SCI",VLOOKUP(VALUE(RIGHT(G178,3)),#REF!,4,FALSE),IF(LEFT(G178,3)="SCE",VLOOKUP(VALUE(RIGHT(G178,3)),#REF!,4,FALSE),IF(LEFT(G178,3)="EST",VLOOKUP(VALUE(RIGHT(G178,3)),#REF!,4,FALSE),IF(LEFT(G178,3)="HID",VLOOKUP(VALUE(RIGHT(G178,3)),#REF!,4,FALSE),IF(LEFT(G178,3)="INC",VLOOKUP(VALUE(RIGHT(G178,3)),#REF!,4,FALSE),IF(LEFT(G178,3)="ELE",VLOOKUP(VALUE(RIGHT(G178,3)),#REF!,4,FALSE),IF(LEFT(G178,3)="CAB",VLOOKUP(VALUE(RIGHT(G178,3)),'ADM-COMP'!B:J,4,FALSE),IF(LEFT(G178,3)="SEG",VLOOKUP(VALUE(RIGHT(G178,3)),#REF!,4,FALSE),IF(LEFT(G178,3)="CLI",VLOOKUP(VALUE(RIGHT(G178,3)),#REF!,4,FALSE),IF(LEFT(G178,4)="IMPL",VLOOKUP(VALUE(RIGHT(G178,3)),#REF!,4,FALSE),IF(LEFT(G178,4)="SPDA",VLOOKUP(VALUE(RIGHT(G178,3)),'SPDA-COMP'!B:J,4,FALSE),IF(LEFT(G178,4)="SDAI",VLOOKUP(VALUE(RIGHT(G178,3)),#REF!,4,FALSE),IF(LEFT(G178,5)="IMPER",VLOOKUP(VALUE(RIGHT(G178,3)),#REF!,4,FALSE),IF(LEFT(G178,5)="LABOR",VLOOKUP(VALUE(RIGHT(G178,6)),#REF!,5,FALSE))))))))))))))))</f>
        <v>#REF!</v>
      </c>
      <c r="C178" s="30" t="e">
        <f>IF(LEFT(G178,3)="ARQ",VLOOKUP(VALUE(RIGHT(G178,3)),#REF!,5,FALSE),IF(LEFT(G178,3)="SCI",VLOOKUP(VALUE(RIGHT(G178,3)),#REF!,5,FALSE),IF(LEFT(G178,3)="SCE",VLOOKUP(VALUE(RIGHT(G178,3)),#REF!,5,FALSE),IF(LEFT(G178,3)="EST",VLOOKUP(VALUE(RIGHT(G178,3)),#REF!,5,FALSE),IF(LEFT(G178,3)="HID",VLOOKUP(VALUE(RIGHT(G178,3)),#REF!,5,FALSE),IF(LEFT(G178,3)="INC",VLOOKUP(VALUE(RIGHT(G178,3)),#REF!,5,FALSE),IF(LEFT(G178,3)="ELE",VLOOKUP(VALUE(RIGHT(G178,3)),#REF!,5,FALSE),IF(LEFT(G178,3)="CAB",VLOOKUP(VALUE(RIGHT(G178,3)),'ADM-COMP'!B:J,5,FALSE),IF(LEFT(G178,3)="SEG",VLOOKUP(VALUE(RIGHT(G178,3)),#REF!,5,FALSE),IF(LEFT(G178,3)="CLI",VLOOKUP(VALUE(RIGHT(G178,3)),#REF!,5,FALSE),IF(LEFT(G178,4)="IMPL",VLOOKUP(VALUE(RIGHT(G178,3)),#REF!,5,FALSE),IF(LEFT(G178,4)="SPDA",VLOOKUP(VALUE(RIGHT(G178,3)),'SPDA-COMP'!B:J,5,FALSE),IF(LEFT(G178,4)="SDAI",VLOOKUP(VALUE(RIGHT(G178,3)),#REF!,5,FALSE),IF(LEFT(G178,5)="IMPER",VLOOKUP(VALUE(RIGHT(G178,3)),#REF!,5,FALSE),IF(LEFT(G178,5)="LABOR",VLOOKUP(VALUE(RIGHT(G178,6)),#REF!,6,FALSE))))))))))))))))</f>
        <v>#REF!</v>
      </c>
      <c r="D178" s="74" t="e">
        <f>ROUND(VLOOKUP(A178,#REF!,8,FALSE),2)</f>
        <v>#REF!</v>
      </c>
      <c r="E178" s="74" t="e">
        <f>IF(LEFT(G178,3)="ARQ",VLOOKUP(VALUE(RIGHT(G178,3)),#REF!,9,FALSE),IF(LEFT(G178,3)="SCI",VLOOKUP(VALUE(RIGHT(G178,3)),#REF!,9,FALSE),IF(LEFT(G178,3)="SCE",VLOOKUP(VALUE(RIGHT(G178,3)),#REF!,9,FALSE),IF(LEFT(G178,3)="EST",VLOOKUP(VALUE(RIGHT(G178,3)),#REF!,9,FALSE),IF(LEFT(G178,3)="HID",VLOOKUP(VALUE(RIGHT(G178,3)),#REF!,9,FALSE),IF(LEFT(G178,3)="INC",VLOOKUP(VALUE(RIGHT(G178,3)),#REF!,9,FALSE),IF(LEFT(G178,3)="ELE",VLOOKUP(VALUE(RIGHT(G178,3)),#REF!,9,FALSE),IF(LEFT(G178,3)="CAB",VLOOKUP(VALUE(RIGHT(G178,3)),'ADM-COMP'!B:J,9,FALSE),IF(LEFT(G178,3)="SEG",VLOOKUP(VALUE(RIGHT(G178,3)),#REF!,9,FALSE),IF(LEFT(G178,3)="CLI",VLOOKUP(VALUE(RIGHT(G178,3)),#REF!,9,FALSE),IF(LEFT(G178,4)="IMPL",VLOOKUP(VALUE(RIGHT(G178,3)),#REF!,9,FALSE),IF(LEFT(G178,4)="SPDA",VLOOKUP(VALUE(RIGHT(G178,3)),'SPDA-COMP'!B:J,9,FALSE),IF(LEFT(G178,4)="SDAI",VLOOKUP(VALUE(RIGHT(G178,3)),#REF!,9,FALSE),IF(LEFT(G178,5)="IMPER",VLOOKUP(VALUE(RIGHT(G178,3)),#REF!,9,FALSE),IF(LEFT(G178,5)="LABOR",VLOOKUP(VALUE(RIGHT(G178,6)),#REF!,4,FALSE))))))))))))))))</f>
        <v>#REF!</v>
      </c>
      <c r="F178" s="31" t="e">
        <f t="shared" si="2"/>
        <v>#REF!</v>
      </c>
      <c r="G178" s="152" t="s">
        <v>1171</v>
      </c>
      <c r="H178" s="51"/>
    </row>
    <row r="179" spans="1:8" s="11" customFormat="1">
      <c r="A179" s="37" t="s">
        <v>1299</v>
      </c>
      <c r="B179" s="29" t="e">
        <f>IF(LEFT(G179,3)="ARQ",VLOOKUP(VALUE(RIGHT(G179,3)),#REF!,4,FALSE),IF(LEFT(G179,3)="SCI",VLOOKUP(VALUE(RIGHT(G179,3)),#REF!,4,FALSE),IF(LEFT(G179,3)="SCE",VLOOKUP(VALUE(RIGHT(G179,3)),#REF!,4,FALSE),IF(LEFT(G179,3)="EST",VLOOKUP(VALUE(RIGHT(G179,3)),#REF!,4,FALSE),IF(LEFT(G179,3)="HID",VLOOKUP(VALUE(RIGHT(G179,3)),#REF!,4,FALSE),IF(LEFT(G179,3)="INC",VLOOKUP(VALUE(RIGHT(G179,3)),#REF!,4,FALSE),IF(LEFT(G179,3)="ELE",VLOOKUP(VALUE(RIGHT(G179,3)),#REF!,4,FALSE),IF(LEFT(G179,3)="CAB",VLOOKUP(VALUE(RIGHT(G179,3)),'ADM-COMP'!B:J,4,FALSE),IF(LEFT(G179,3)="SEG",VLOOKUP(VALUE(RIGHT(G179,3)),#REF!,4,FALSE),IF(LEFT(G179,3)="CLI",VLOOKUP(VALUE(RIGHT(G179,3)),#REF!,4,FALSE),IF(LEFT(G179,4)="IMPL",VLOOKUP(VALUE(RIGHT(G179,3)),#REF!,4,FALSE),IF(LEFT(G179,4)="SPDA",VLOOKUP(VALUE(RIGHT(G179,3)),'SPDA-COMP'!B:J,4,FALSE),IF(LEFT(G179,4)="SDAI",VLOOKUP(VALUE(RIGHT(G179,3)),#REF!,4,FALSE),IF(LEFT(G179,5)="IMPER",VLOOKUP(VALUE(RIGHT(G179,3)),#REF!,4,FALSE),IF(LEFT(G179,5)="LABOR",VLOOKUP(VALUE(RIGHT(G179,6)),#REF!,5,FALSE))))))))))))))))</f>
        <v>#REF!</v>
      </c>
      <c r="C179" s="30" t="e">
        <f>IF(LEFT(G179,3)="ARQ",VLOOKUP(VALUE(RIGHT(G179,3)),#REF!,5,FALSE),IF(LEFT(G179,3)="INS",VLOOKUP(VALUE(RIGHT(G179,3)),#REF!,5,FALSE),IF(LEFT(G179,3)="SCE",VLOOKUP(VALUE(RIGHT(G179,3)),#REF!,5,FALSE),IF(LEFT(G179,3)="EST",VLOOKUP(VALUE(RIGHT(G179,3)),#REF!,5,FALSE),IF(LEFT(G179,3)="HID",VLOOKUP(VALUE(RIGHT(G179,3)),#REF!,5,FALSE),IF(LEFT(G179,3)="INC",VLOOKUP(VALUE(RIGHT(G179,3)),#REF!,5,FALSE),IF(LEFT(G179,3)="ELE",VLOOKUP(VALUE(RIGHT(G179,3)),#REF!,5,FALSE),IF(LEFT(G179,3)="CAB",VLOOKUP(VALUE(RIGHT(G179,3)),'ADM-COMP'!B:J,5,FALSE),IF(LEFT(G179,3)="SEG",VLOOKUP(VALUE(RIGHT(G179,3)),#REF!,5,FALSE),IF(LEFT(G179,3)="CLI",VLOOKUP(VALUE(RIGHT(G179,3)),#REF!,5,FALSE),IF(LEFT(G179,4)="IMPL",VLOOKUP(VALUE(RIGHT(G179,3)),#REF!,5,FALSE),IF(LEFT(G179,4)="SPDA",VLOOKUP(VALUE(RIGHT(G179,3)),'SPDA-COMP'!B:J,5,FALSE),IF(LEFT(G179,4)="SDAI",VLOOKUP(VALUE(RIGHT(G179,3)),#REF!,5,FALSE),IF(LEFT(G179,5)="IMPER",VLOOKUP(VALUE(RIGHT(G179,3)),#REF!,5,FALSE),IF(LEFT(G179,5)="LABOR",VLOOKUP(VALUE(RIGHT(G179,6)),#REF!,6,FALSE))))))))))))))))</f>
        <v>#REF!</v>
      </c>
      <c r="D179" s="74" t="e">
        <f>ROUND(VLOOKUP(A179,#REF!,8,FALSE),2)</f>
        <v>#REF!</v>
      </c>
      <c r="E179" s="74" t="e">
        <f>IF(LEFT(G179,3)="ARQ",VLOOKUP(VALUE(RIGHT(G179,3)),#REF!,9,FALSE),IF(LEFT(G179,3)="INS",VLOOKUP(VALUE(RIGHT(G179,3)),#REF!,9,FALSE),IF(LEFT(G179,3)="SCE",VLOOKUP(VALUE(RIGHT(G179,3)),#REF!,9,FALSE),IF(LEFT(G179,3)="EST",VLOOKUP(VALUE(RIGHT(G179,3)),#REF!,9,FALSE),IF(LEFT(G179,3)="HID",VLOOKUP(VALUE(RIGHT(G179,3)),#REF!,9,FALSE),IF(LEFT(G179,3)="INC",VLOOKUP(VALUE(RIGHT(G179,3)),#REF!,9,FALSE),IF(LEFT(G179,3)="ELE",VLOOKUP(VALUE(RIGHT(G179,3)),#REF!,9,FALSE),IF(LEFT(G179,3)="CAB",VLOOKUP(VALUE(RIGHT(G179,3)),'ADM-COMP'!B:J,9,FALSE),IF(LEFT(G179,3)="SEG",VLOOKUP(VALUE(RIGHT(G179,3)),#REF!,9,FALSE),IF(LEFT(G179,3)="CLI",VLOOKUP(VALUE(RIGHT(G179,3)),#REF!,9,FALSE),IF(LEFT(G179,4)="IMPL",VLOOKUP(VALUE(RIGHT(G179,3)),#REF!,9,FALSE),IF(LEFT(G179,4)="SPDA",VLOOKUP(VALUE(RIGHT(G179,3)),'SPDA-COMP'!B:J,9,FALSE),IF(LEFT(G179,4)="SDAI",VLOOKUP(VALUE(RIGHT(G179,3)),#REF!,9,FALSE),IF(LEFT(G179,5)="IMPER",VLOOKUP(VALUE(RIGHT(G179,3)),#REF!,9,FALSE),IF(LEFT(G179,5)="LABOR",VLOOKUP(VALUE(RIGHT(G179,6)),#REF!,4,FALSE))))))))))))))))</f>
        <v>#REF!</v>
      </c>
      <c r="F179" s="31" t="e">
        <f t="shared" si="2"/>
        <v>#REF!</v>
      </c>
      <c r="G179" s="152" t="s">
        <v>1307</v>
      </c>
      <c r="H179" s="51"/>
    </row>
    <row r="180" spans="1:8" s="11" customFormat="1">
      <c r="A180" s="37" t="s">
        <v>405</v>
      </c>
      <c r="B180" s="29" t="e">
        <f>IF(LEFT(G180,3)="ARQ",VLOOKUP(VALUE(RIGHT(G180,3)),#REF!,4,FALSE),IF(LEFT(G180,3)="SCI",VLOOKUP(VALUE(RIGHT(G180,3)),#REF!,4,FALSE),IF(LEFT(G180,3)="SCE",VLOOKUP(VALUE(RIGHT(G180,3)),#REF!,4,FALSE),IF(LEFT(G180,3)="EST",VLOOKUP(VALUE(RIGHT(G180,3)),#REF!,4,FALSE),IF(LEFT(G180,3)="HID",VLOOKUP(VALUE(RIGHT(G180,3)),#REF!,4,FALSE),IF(LEFT(G180,3)="INC",VLOOKUP(VALUE(RIGHT(G180,3)),#REF!,4,FALSE),IF(LEFT(G180,3)="ELE",VLOOKUP(VALUE(RIGHT(G180,3)),#REF!,4,FALSE),IF(LEFT(G180,3)="CAB",VLOOKUP(VALUE(RIGHT(G180,3)),'ADM-COMP'!B:J,4,FALSE),IF(LEFT(G180,3)="SEG",VLOOKUP(VALUE(RIGHT(G180,3)),#REF!,4,FALSE),IF(LEFT(G180,3)="CLI",VLOOKUP(VALUE(RIGHT(G180,3)),#REF!,4,FALSE),IF(LEFT(G180,4)="IMPL",VLOOKUP(VALUE(RIGHT(G180,3)),#REF!,4,FALSE),IF(LEFT(G180,4)="SPDA",VLOOKUP(VALUE(RIGHT(G180,3)),'SPDA-COMP'!B:J,4,FALSE),IF(LEFT(G180,4)="SDAI",VLOOKUP(VALUE(RIGHT(G180,3)),#REF!,4,FALSE),IF(LEFT(G180,5)="IMPER",VLOOKUP(VALUE(RIGHT(G180,3)),#REF!,4,FALSE),IF(LEFT(G180,5)="LABOR",VLOOKUP(VALUE(RIGHT(G180,6)),#REF!,5,FALSE))))))))))))))))</f>
        <v>#REF!</v>
      </c>
      <c r="C180" s="30" t="e">
        <f>IF(LEFT(G180,3)="ARQ",VLOOKUP(VALUE(RIGHT(G180,3)),#REF!,5,FALSE),IF(LEFT(G180,3)="SCI",VLOOKUP(VALUE(RIGHT(G180,3)),#REF!,5,FALSE),IF(LEFT(G180,3)="SCE",VLOOKUP(VALUE(RIGHT(G180,3)),#REF!,5,FALSE),IF(LEFT(G180,3)="EST",VLOOKUP(VALUE(RIGHT(G180,3)),#REF!,5,FALSE),IF(LEFT(G180,3)="HID",VLOOKUP(VALUE(RIGHT(G180,3)),#REF!,5,FALSE),IF(LEFT(G180,3)="INC",VLOOKUP(VALUE(RIGHT(G180,3)),#REF!,5,FALSE),IF(LEFT(G180,3)="ELE",VLOOKUP(VALUE(RIGHT(G180,3)),#REF!,5,FALSE),IF(LEFT(G180,3)="CAB",VLOOKUP(VALUE(RIGHT(G180,3)),'ADM-COMP'!B:J,5,FALSE),IF(LEFT(G180,3)="SEG",VLOOKUP(VALUE(RIGHT(G180,3)),#REF!,5,FALSE),IF(LEFT(G180,3)="CLI",VLOOKUP(VALUE(RIGHT(G180,3)),#REF!,5,FALSE),IF(LEFT(G180,4)="IMPL",VLOOKUP(VALUE(RIGHT(G180,3)),#REF!,5,FALSE),IF(LEFT(G180,4)="SPDA",VLOOKUP(VALUE(RIGHT(G180,3)),'SPDA-COMP'!B:J,5,FALSE),IF(LEFT(G180,4)="SDAI",VLOOKUP(VALUE(RIGHT(G180,3)),#REF!,5,FALSE),IF(LEFT(G180,5)="IMPER",VLOOKUP(VALUE(RIGHT(G180,3)),#REF!,5,FALSE),IF(LEFT(G180,5)="LABOR",VLOOKUP(VALUE(RIGHT(G180,6)),#REF!,6,FALSE))))))))))))))))</f>
        <v>#REF!</v>
      </c>
      <c r="D180" s="74" t="e">
        <f>ROUND(VLOOKUP(A180,#REF!,8,FALSE),2)</f>
        <v>#REF!</v>
      </c>
      <c r="E180" s="74" t="e">
        <f>IF(LEFT(G180,3)="ARQ",VLOOKUP(VALUE(RIGHT(G180,3)),#REF!,9,FALSE),IF(LEFT(G180,3)="SCI",VLOOKUP(VALUE(RIGHT(G180,3)),#REF!,9,FALSE),IF(LEFT(G180,3)="SCE",VLOOKUP(VALUE(RIGHT(G180,3)),#REF!,9,FALSE),IF(LEFT(G180,3)="EST",VLOOKUP(VALUE(RIGHT(G180,3)),#REF!,9,FALSE),IF(LEFT(G180,3)="HID",VLOOKUP(VALUE(RIGHT(G180,3)),#REF!,9,FALSE),IF(LEFT(G180,3)="INC",VLOOKUP(VALUE(RIGHT(G180,3)),#REF!,9,FALSE),IF(LEFT(G180,3)="ELE",VLOOKUP(VALUE(RIGHT(G180,3)),#REF!,9,FALSE),IF(LEFT(G180,3)="CAB",VLOOKUP(VALUE(RIGHT(G180,3)),'ADM-COMP'!B:J,9,FALSE),IF(LEFT(G180,3)="SEG",VLOOKUP(VALUE(RIGHT(G180,3)),#REF!,9,FALSE),IF(LEFT(G180,3)="CLI",VLOOKUP(VALUE(RIGHT(G180,3)),#REF!,9,FALSE),IF(LEFT(G180,4)="IMPL",VLOOKUP(VALUE(RIGHT(G180,3)),#REF!,9,FALSE),IF(LEFT(G180,4)="SPDA",VLOOKUP(VALUE(RIGHT(G180,3)),'SPDA-COMP'!B:J,9,FALSE),IF(LEFT(G180,4)="SDAI",VLOOKUP(VALUE(RIGHT(G180,3)),#REF!,9,FALSE),IF(LEFT(G180,5)="IMPER",VLOOKUP(VALUE(RIGHT(G180,3)),#REF!,9,FALSE),IF(LEFT(G180,5)="LABOR",VLOOKUP(VALUE(RIGHT(G180,6)),#REF!,4,FALSE))))))))))))))))</f>
        <v>#REF!</v>
      </c>
      <c r="F180" s="31" t="e">
        <f t="shared" si="2"/>
        <v>#REF!</v>
      </c>
      <c r="G180" s="38" t="s">
        <v>1257</v>
      </c>
      <c r="H180" s="51"/>
    </row>
    <row r="181" spans="1:8" s="11" customFormat="1" ht="63.75">
      <c r="A181" s="100" t="s">
        <v>197</v>
      </c>
      <c r="B181" s="86" t="s">
        <v>1356</v>
      </c>
      <c r="C181" s="30" t="e">
        <f>IF(LEFT(G181,3)="ARQ",VLOOKUP(VALUE(RIGHT(G181,3)),#REF!,5,FALSE),IF(LEFT(G181,3)="SCI",VLOOKUP(VALUE(RIGHT(G181,3)),#REF!,5,FALSE),IF(LEFT(G181,3)="SCE",VLOOKUP(VALUE(RIGHT(G181,3)),#REF!,5,FALSE),IF(LEFT(G181,3)="EST",VLOOKUP(VALUE(RIGHT(G181,3)),#REF!,5,FALSE),IF(LEFT(G181,3)="HID",VLOOKUP(VALUE(RIGHT(G181,3)),#REF!,5,FALSE),IF(LEFT(G181,3)="INC",VLOOKUP(VALUE(RIGHT(G181,3)),#REF!,5,FALSE),IF(LEFT(G181,3)="ELE",VLOOKUP(VALUE(RIGHT(G181,3)),#REF!,5,FALSE),IF(LEFT(G181,3)="CAB",VLOOKUP(VALUE(RIGHT(G181,3)),'ADM-COMP'!B:J,5,FALSE),IF(LEFT(G181,3)="SEG",VLOOKUP(VALUE(RIGHT(G181,3)),#REF!,5,FALSE),IF(LEFT(G181,3)="CLI",VLOOKUP(VALUE(RIGHT(G181,3)),#REF!,5,FALSE),IF(LEFT(G181,4)="IMPL",VLOOKUP(VALUE(RIGHT(G181,3)),#REF!,5,FALSE),IF(LEFT(G181,4)="SPDA",VLOOKUP(VALUE(RIGHT(G181,3)),'SPDA-COMP'!B:J,5,FALSE),IF(LEFT(G181,4)="SDAI",VLOOKUP(VALUE(RIGHT(G181,3)),#REF!,5,FALSE),IF(LEFT(G181,5)="IMPER",VLOOKUP(VALUE(RIGHT(G181,3)),#REF!,5,FALSE),IF(LEFT(G181,5)="LABOR",VLOOKUP(VALUE(RIGHT(G181,6)),#REF!,6,FALSE))))))))))))))))</f>
        <v>#REF!</v>
      </c>
      <c r="D181" s="74" t="e">
        <f>ROUND(VLOOKUP(A181,#REF!,8,FALSE),2)</f>
        <v>#REF!</v>
      </c>
      <c r="E181" s="130" t="e">
        <f>IF(LEFT(G181,3)="ARQ",VLOOKUP(VALUE(RIGHT(G181,3)),#REF!,9,FALSE),IF(LEFT(G181,3)="SCI",VLOOKUP(VALUE(RIGHT(G181,3)),#REF!,9,FALSE),IF(LEFT(G181,3)="SCE",VLOOKUP(VALUE(RIGHT(G181,3)),#REF!,9,FALSE),IF(LEFT(G181,3)="EST",VLOOKUP(VALUE(RIGHT(G181,3)),#REF!,9,FALSE),IF(LEFT(G181,3)="HID",VLOOKUP(VALUE(RIGHT(G181,3)),#REF!,9,FALSE),IF(LEFT(G181,3)="INC",VLOOKUP(VALUE(RIGHT(G181,3)),#REF!,9,FALSE),IF(LEFT(G181,3)="ELE",VLOOKUP(VALUE(RIGHT(G181,3)),#REF!,9,FALSE),IF(LEFT(G181,3)="CAB",VLOOKUP(VALUE(RIGHT(G181,3)),'ADM-COMP'!B:J,9,FALSE),IF(LEFT(G181,3)="SEG",VLOOKUP(VALUE(RIGHT(G181,3)),#REF!,9,FALSE),IF(LEFT(G181,3)="CLI",VLOOKUP(VALUE(RIGHT(G181,3)),#REF!,9,FALSE),IF(LEFT(G181,4)="IMPL",VLOOKUP(VALUE(RIGHT(G181,3)),#REF!,9,FALSE),IF(LEFT(G181,4)="SPDA",VLOOKUP(VALUE(RIGHT(G181,3)),'SPDA-COMP'!B:J,9,FALSE),IF(LEFT(G181,4)="SDAI",VLOOKUP(VALUE(RIGHT(G181,3)),#REF!,9,FALSE),IF(LEFT(G181,5)="IMPER",VLOOKUP(VALUE(RIGHT(G181,3)),#REF!,9,FALSE),IF(LEFT(G181,5)="LABOR",VLOOKUP(VALUE(RIGHT(G181,6)),#REF!,4,FALSE))))))))))))))))</f>
        <v>#REF!</v>
      </c>
      <c r="F181" s="31" t="e">
        <f t="shared" si="2"/>
        <v>#REF!</v>
      </c>
      <c r="G181" s="152" t="s">
        <v>1363</v>
      </c>
      <c r="H181" s="51"/>
    </row>
    <row r="182" spans="1:8" s="80" customFormat="1" ht="114.75">
      <c r="A182" s="37" t="s">
        <v>1229</v>
      </c>
      <c r="B182" s="29" t="e">
        <f>IF(LEFT(G182,3)="ARQ",VLOOKUP(VALUE(RIGHT(G182,3)),#REF!,4,FALSE),IF(LEFT(G182,3)="SCI",VLOOKUP(VALUE(RIGHT(G182,3)),#REF!,4,FALSE),IF(LEFT(G182,3)="SCE",VLOOKUP(VALUE(RIGHT(G182,3)),#REF!,4,FALSE),IF(LEFT(G182,3)="EST",VLOOKUP(VALUE(RIGHT(G182,3)),#REF!,4,FALSE),IF(LEFT(G182,3)="HID",VLOOKUP(VALUE(RIGHT(G182,3)),#REF!,4,FALSE),IF(LEFT(G182,3)="INC",VLOOKUP(VALUE(RIGHT(G182,3)),#REF!,4,FALSE),IF(LEFT(G182,3)="ELE",VLOOKUP(VALUE(RIGHT(G182,3)),#REF!,4,FALSE),IF(LEFT(G182,3)="CAB",VLOOKUP(VALUE(RIGHT(G182,3)),'ADM-COMP'!B:J,4,FALSE),IF(LEFT(G182,3)="SEG",VLOOKUP(VALUE(RIGHT(G182,3)),#REF!,4,FALSE),IF(LEFT(G182,3)="CLI",VLOOKUP(VALUE(RIGHT(G182,3)),#REF!,4,FALSE),IF(LEFT(G182,4)="IMPL",VLOOKUP(VALUE(RIGHT(G182,3)),#REF!,4,FALSE),IF(LEFT(G182,4)="SPDA",VLOOKUP(VALUE(RIGHT(G182,3)),'SPDA-COMP'!B:J,4,FALSE),IF(LEFT(G182,4)="SDAI",VLOOKUP(VALUE(RIGHT(G182,3)),#REF!,4,FALSE),IF(LEFT(G182,5)="IMPER",VLOOKUP(VALUE(RIGHT(G182,3)),#REF!,4,FALSE),IF(LEFT(G182,5)="LABOR",VLOOKUP(VALUE(RIGHT(G182,6)),#REF!,5,FALSE))))))))))))))))</f>
        <v>#REF!</v>
      </c>
      <c r="C182" s="30" t="e">
        <f>IF(LEFT(G182,3)="ARQ",VLOOKUP(VALUE(RIGHT(G182,3)),#REF!,5,FALSE),IF(LEFT(G182,3)="SCI",VLOOKUP(VALUE(RIGHT(G182,3)),#REF!,5,FALSE),IF(LEFT(G182,3)="SCE",VLOOKUP(VALUE(RIGHT(G182,3)),#REF!,5,FALSE),IF(LEFT(G182,3)="EST",VLOOKUP(VALUE(RIGHT(G182,3)),#REF!,5,FALSE),IF(LEFT(G182,3)="HID",VLOOKUP(VALUE(RIGHT(G182,3)),#REF!,5,FALSE),IF(LEFT(G182,3)="INC",VLOOKUP(VALUE(RIGHT(G182,3)),#REF!,5,FALSE),IF(LEFT(G182,3)="ELE",VLOOKUP(VALUE(RIGHT(G182,3)),#REF!,5,FALSE),IF(LEFT(G182,3)="CAB",VLOOKUP(VALUE(RIGHT(G182,3)),'ADM-COMP'!B:J,5,FALSE),IF(LEFT(G182,3)="SEG",VLOOKUP(VALUE(RIGHT(G182,3)),#REF!,5,FALSE),IF(LEFT(G182,3)="CLI",VLOOKUP(VALUE(RIGHT(G182,3)),#REF!,5,FALSE),IF(LEFT(G182,4)="IMPL",VLOOKUP(VALUE(RIGHT(G182,3)),#REF!,5,FALSE),IF(LEFT(G182,4)="SPDA",VLOOKUP(VALUE(RIGHT(G182,3)),'SPDA-COMP'!B:J,5,FALSE),IF(LEFT(G182,4)="SDAI",VLOOKUP(VALUE(RIGHT(G182,3)),#REF!,5,FALSE),IF(LEFT(G182,5)="IMPER",VLOOKUP(VALUE(RIGHT(G182,3)),#REF!,5,FALSE),IF(LEFT(G182,5)="LABOR",VLOOKUP(VALUE(RIGHT(G182,6)),#REF!,6,FALSE))))))))))))))))</f>
        <v>#REF!</v>
      </c>
      <c r="D182" s="74" t="e">
        <f>ROUND(VLOOKUP(A182,#REF!,8,FALSE),2)</f>
        <v>#REF!</v>
      </c>
      <c r="E182" s="74" t="e">
        <f>IF(LEFT(G182,3)="ARQ",VLOOKUP(VALUE(RIGHT(G182,3)),#REF!,9,FALSE),IF(LEFT(G182,3)="SCI",VLOOKUP(VALUE(RIGHT(G182,3)),#REF!,9,FALSE),IF(LEFT(G182,3)="SCE",VLOOKUP(VALUE(RIGHT(G182,3)),#REF!,9,FALSE),IF(LEFT(G182,3)="EST",VLOOKUP(VALUE(RIGHT(G182,3)),#REF!,9,FALSE),IF(LEFT(G182,3)="HID",VLOOKUP(VALUE(RIGHT(G182,3)),#REF!,9,FALSE),IF(LEFT(G182,3)="INC",VLOOKUP(VALUE(RIGHT(G182,3)),#REF!,9,FALSE),IF(LEFT(G182,3)="ELE",VLOOKUP(VALUE(RIGHT(G182,3)),#REF!,9,FALSE),IF(LEFT(G182,3)="CAB",VLOOKUP(VALUE(RIGHT(G182,3)),'ADM-COMP'!B:J,9,FALSE),IF(LEFT(G182,3)="SEG",VLOOKUP(VALUE(RIGHT(G182,3)),#REF!,9,FALSE),IF(LEFT(G182,3)="CLI",VLOOKUP(VALUE(RIGHT(G182,3)),#REF!,9,FALSE),IF(LEFT(G182,4)="IMPL",VLOOKUP(VALUE(RIGHT(G182,3)),#REF!,9,FALSE),IF(LEFT(G182,4)="SPDA",VLOOKUP(VALUE(RIGHT(G182,3)),'SPDA-COMP'!B:J,9,FALSE),IF(LEFT(G182,4)="SDAI",VLOOKUP(VALUE(RIGHT(G182,3)),#REF!,9,FALSE),IF(LEFT(G182,5)="IMPER",VLOOKUP(VALUE(RIGHT(G182,3)),#REF!,9,FALSE),IF(LEFT(G182,5)="LABOR",VLOOKUP(VALUE(RIGHT(G182,6)),#REF!,4,FALSE))))))))))))))))</f>
        <v>#REF!</v>
      </c>
      <c r="F182" s="31" t="e">
        <f t="shared" si="2"/>
        <v>#REF!</v>
      </c>
      <c r="G182" s="152" t="s">
        <v>1233</v>
      </c>
      <c r="H182" s="51"/>
    </row>
    <row r="183" spans="1:8" s="11" customFormat="1">
      <c r="A183" s="37" t="s">
        <v>1330</v>
      </c>
      <c r="B183" s="29" t="e">
        <f>IF(LEFT(G183,3)="ARQ",VLOOKUP(VALUE(RIGHT(G183,3)),#REF!,4,FALSE),IF(LEFT(G183,3)="SCI",VLOOKUP(VALUE(RIGHT(G183,3)),#REF!,4,FALSE),IF(LEFT(G183,3)="SCE",VLOOKUP(VALUE(RIGHT(G183,3)),#REF!,4,FALSE),IF(LEFT(G183,3)="EST",VLOOKUP(VALUE(RIGHT(G183,3)),#REF!,4,FALSE),IF(LEFT(G183,3)="HID",VLOOKUP(VALUE(RIGHT(G183,3)),#REF!,4,FALSE),IF(LEFT(G183,3)="INC",VLOOKUP(VALUE(RIGHT(G183,3)),#REF!,4,FALSE),IF(LEFT(G183,3)="ELE",VLOOKUP(VALUE(RIGHT(G183,3)),#REF!,4,FALSE),IF(LEFT(G183,3)="CAB",VLOOKUP(VALUE(RIGHT(G183,3)),'ADM-COMP'!B:J,4,FALSE),IF(LEFT(G183,3)="SEG",VLOOKUP(VALUE(RIGHT(G183,3)),#REF!,4,FALSE),IF(LEFT(G183,3)="CLI",VLOOKUP(VALUE(RIGHT(G183,3)),#REF!,4,FALSE),IF(LEFT(G183,4)="IMPL",VLOOKUP(VALUE(RIGHT(G183,3)),#REF!,4,FALSE),IF(LEFT(G183,4)="SPDA",VLOOKUP(VALUE(RIGHT(G183,3)),'SPDA-COMP'!B:J,4,FALSE),IF(LEFT(G183,4)="SDAI",VLOOKUP(VALUE(RIGHT(G183,3)),#REF!,4,FALSE),IF(LEFT(G183,5)="IMPER",VLOOKUP(VALUE(RIGHT(G183,3)),#REF!,4,FALSE),IF(LEFT(G183,5)="LABOR",VLOOKUP(VALUE(RIGHT(G183,6)),#REF!,5,FALSE))))))))))))))))</f>
        <v>#REF!</v>
      </c>
      <c r="C183" s="30" t="e">
        <f>IF(LEFT(G183,3)="ARQ",VLOOKUP(VALUE(RIGHT(G183,3)),#REF!,5,FALSE),IF(LEFT(G183,3)="SCI",VLOOKUP(VALUE(RIGHT(G183,3)),#REF!,5,FALSE),IF(LEFT(G183,3)="SCE",VLOOKUP(VALUE(RIGHT(G183,3)),#REF!,5,FALSE),IF(LEFT(G183,3)="EST",VLOOKUP(VALUE(RIGHT(G183,3)),#REF!,5,FALSE),IF(LEFT(G183,3)="HID",VLOOKUP(VALUE(RIGHT(G183,3)),#REF!,5,FALSE),IF(LEFT(G183,3)="INC",VLOOKUP(VALUE(RIGHT(G183,3)),#REF!,5,FALSE),IF(LEFT(G183,3)="ELE",VLOOKUP(VALUE(RIGHT(G183,3)),#REF!,5,FALSE),IF(LEFT(G183,3)="CAB",VLOOKUP(VALUE(RIGHT(G183,3)),'ADM-COMP'!B:J,5,FALSE),IF(LEFT(G183,3)="SEG",VLOOKUP(VALUE(RIGHT(G183,3)),#REF!,5,FALSE),IF(LEFT(G183,3)="CLI",VLOOKUP(VALUE(RIGHT(G183,3)),#REF!,5,FALSE),IF(LEFT(G183,4)="IMPL",VLOOKUP(VALUE(RIGHT(G183,3)),#REF!,5,FALSE),IF(LEFT(G183,4)="SPDA",VLOOKUP(VALUE(RIGHT(G183,3)),'SPDA-COMP'!B:J,5,FALSE),IF(LEFT(G183,4)="SDAI",VLOOKUP(VALUE(RIGHT(G183,3)),#REF!,5,FALSE),IF(LEFT(G183,5)="IMPER",VLOOKUP(VALUE(RIGHT(G183,3)),#REF!,5,FALSE),IF(LEFT(G183,5)="LABOR",VLOOKUP(VALUE(RIGHT(G183,6)),#REF!,6,FALSE))))))))))))))))</f>
        <v>#REF!</v>
      </c>
      <c r="D183" s="74" t="e">
        <f>ROUND(VLOOKUP(A183,#REF!,8,FALSE),2)</f>
        <v>#REF!</v>
      </c>
      <c r="E183" s="74" t="e">
        <f>IF(LEFT(G183,3)="ARQ",VLOOKUP(VALUE(RIGHT(G183,3)),#REF!,9,FALSE),IF(LEFT(G183,3)="SCI",VLOOKUP(VALUE(RIGHT(G183,3)),#REF!,9,FALSE),IF(LEFT(G183,3)="SCE",VLOOKUP(VALUE(RIGHT(G183,3)),#REF!,9,FALSE),IF(LEFT(G183,3)="EST",VLOOKUP(VALUE(RIGHT(G183,3)),#REF!,9,FALSE),IF(LEFT(G183,3)="HID",VLOOKUP(VALUE(RIGHT(G183,3)),#REF!,9,FALSE),IF(LEFT(G183,3)="INC",VLOOKUP(VALUE(RIGHT(G183,3)),#REF!,9,FALSE),IF(LEFT(G183,3)="ELE",VLOOKUP(VALUE(RIGHT(G183,3)),#REF!,9,FALSE),IF(LEFT(G183,3)="CAB",VLOOKUP(VALUE(RIGHT(G183,3)),'ADM-COMP'!B:J,9,FALSE),IF(LEFT(G183,3)="SEG",VLOOKUP(VALUE(RIGHT(G183,3)),#REF!,9,FALSE),IF(LEFT(G183,3)="CLI",VLOOKUP(VALUE(RIGHT(G183,3)),#REF!,9,FALSE),IF(LEFT(G183,4)="IMPL",VLOOKUP(VALUE(RIGHT(G183,3)),#REF!,9,FALSE),IF(LEFT(G183,4)="SPDA",VLOOKUP(VALUE(RIGHT(G183,3)),'SPDA-COMP'!B:J,9,FALSE),IF(LEFT(G183,4)="SDAI",VLOOKUP(VALUE(RIGHT(G183,3)),#REF!,9,FALSE),IF(LEFT(G183,5)="IMPER",VLOOKUP(VALUE(RIGHT(G183,3)),#REF!,9,FALSE),IF(LEFT(G183,5)="LABOR",VLOOKUP(VALUE(RIGHT(G183,6)),#REF!,4,FALSE))))))))))))))))</f>
        <v>#REF!</v>
      </c>
      <c r="F183" s="31" t="e">
        <f t="shared" si="2"/>
        <v>#REF!</v>
      </c>
      <c r="G183" s="152" t="s">
        <v>1348</v>
      </c>
      <c r="H183" s="51"/>
    </row>
    <row r="184" spans="1:8" s="11" customFormat="1">
      <c r="A184" s="37" t="s">
        <v>371</v>
      </c>
      <c r="B184" s="29" t="e">
        <f>IF(LEFT(G184,3)="ARQ",VLOOKUP(VALUE(RIGHT(G184,3)),#REF!,4,FALSE),IF(LEFT(G184,3)="SCI",VLOOKUP(VALUE(RIGHT(G184,3)),#REF!,4,FALSE),IF(LEFT(G184,3)="SCE",VLOOKUP(VALUE(RIGHT(G184,3)),#REF!,4,FALSE),IF(LEFT(G184,3)="EST",VLOOKUP(VALUE(RIGHT(G184,3)),#REF!,4,FALSE),IF(LEFT(G184,3)="HID",VLOOKUP(VALUE(RIGHT(G184,3)),#REF!,4,FALSE),IF(LEFT(G184,3)="INC",VLOOKUP(VALUE(RIGHT(G184,3)),#REF!,4,FALSE),IF(LEFT(G184,3)="ELE",VLOOKUP(VALUE(RIGHT(G184,3)),#REF!,4,FALSE),IF(LEFT(G184,3)="CAB",VLOOKUP(VALUE(RIGHT(G184,3)),'ADM-COMP'!B:J,4,FALSE),IF(LEFT(G184,3)="SEG",VLOOKUP(VALUE(RIGHT(G184,3)),#REF!,4,FALSE),IF(LEFT(G184,3)="CLI",VLOOKUP(VALUE(RIGHT(G184,3)),#REF!,4,FALSE),IF(LEFT(G184,4)="IMPL",VLOOKUP(VALUE(RIGHT(G184,3)),#REF!,4,FALSE),IF(LEFT(G184,4)="SPDA",VLOOKUP(VALUE(RIGHT(G184,3)),'SPDA-COMP'!B:J,4,FALSE),IF(LEFT(G184,4)="SDAI",VLOOKUP(VALUE(RIGHT(G184,3)),#REF!,4,FALSE),IF(LEFT(G184,5)="IMPER",VLOOKUP(VALUE(RIGHT(G184,3)),#REF!,4,FALSE),IF(LEFT(G184,5)="LABOR",VLOOKUP(VALUE(RIGHT(G184,6)),#REF!,5,FALSE))))))))))))))))</f>
        <v>#REF!</v>
      </c>
      <c r="C184" s="30" t="e">
        <f>IF(LEFT(G184,3)="ARQ",VLOOKUP(VALUE(RIGHT(G184,3)),#REF!,5,FALSE),IF(LEFT(G184,3)="INS",VLOOKUP(VALUE(RIGHT(G184,3)),#REF!,5,FALSE),IF(LEFT(G184,3)="SCE",VLOOKUP(VALUE(RIGHT(G184,3)),#REF!,5,FALSE),IF(LEFT(G184,3)="EST",VLOOKUP(VALUE(RIGHT(G184,3)),#REF!,5,FALSE),IF(LEFT(G184,3)="HID",VLOOKUP(VALUE(RIGHT(G184,3)),#REF!,5,FALSE),IF(LEFT(G184,3)="INC",VLOOKUP(VALUE(RIGHT(G184,3)),#REF!,5,FALSE),IF(LEFT(G184,3)="ELE",VLOOKUP(VALUE(RIGHT(G184,3)),#REF!,5,FALSE),IF(LEFT(G184,3)="CAB",VLOOKUP(VALUE(RIGHT(G184,3)),'ADM-COMP'!B:J,5,FALSE),IF(LEFT(G184,3)="SEG",VLOOKUP(VALUE(RIGHT(G184,3)),#REF!,5,FALSE),IF(LEFT(G184,3)="CLI",VLOOKUP(VALUE(RIGHT(G184,3)),#REF!,5,FALSE),IF(LEFT(G184,4)="IMPL",VLOOKUP(VALUE(RIGHT(G184,3)),#REF!,5,FALSE),IF(LEFT(G184,4)="SPDA",VLOOKUP(VALUE(RIGHT(G184,3)),'SPDA-COMP'!B:J,5,FALSE),IF(LEFT(G184,4)="SDAI",VLOOKUP(VALUE(RIGHT(G184,3)),#REF!,5,FALSE),IF(LEFT(G184,5)="IMPER",VLOOKUP(VALUE(RIGHT(G184,3)),#REF!,5,FALSE),IF(LEFT(G184,5)="LABOR",VLOOKUP(VALUE(RIGHT(G184,6)),#REF!,6,FALSE))))))))))))))))</f>
        <v>#REF!</v>
      </c>
      <c r="D184" s="74" t="e">
        <f>ROUND(VLOOKUP(A184,#REF!,8,FALSE),2)</f>
        <v>#REF!</v>
      </c>
      <c r="E184" s="74" t="e">
        <f>IF(LEFT(G184,3)="ARQ",VLOOKUP(VALUE(RIGHT(G184,3)),#REF!,9,FALSE),IF(LEFT(G184,3)="INS",VLOOKUP(VALUE(RIGHT(G184,3)),#REF!,9,FALSE),IF(LEFT(G184,3)="SCE",VLOOKUP(VALUE(RIGHT(G184,3)),#REF!,9,FALSE),IF(LEFT(G184,3)="EST",VLOOKUP(VALUE(RIGHT(G184,3)),#REF!,9,FALSE),IF(LEFT(G184,3)="HID",VLOOKUP(VALUE(RIGHT(G184,3)),#REF!,9,FALSE),IF(LEFT(G184,3)="INC",VLOOKUP(VALUE(RIGHT(G184,3)),#REF!,9,FALSE),IF(LEFT(G184,3)="ELE",VLOOKUP(VALUE(RIGHT(G184,3)),#REF!,9,FALSE),IF(LEFT(G184,3)="CAB",VLOOKUP(VALUE(RIGHT(G184,3)),'ADM-COMP'!B:J,9,FALSE),IF(LEFT(G184,3)="SEG",VLOOKUP(VALUE(RIGHT(G184,3)),#REF!,9,FALSE),IF(LEFT(G184,3)="CLI",VLOOKUP(VALUE(RIGHT(G184,3)),#REF!,9,FALSE),IF(LEFT(G184,4)="IMPL",VLOOKUP(VALUE(RIGHT(G184,3)),#REF!,9,FALSE),IF(LEFT(G184,4)="SPDA",VLOOKUP(VALUE(RIGHT(G184,3)),'SPDA-COMP'!B:J,9,FALSE),IF(LEFT(G184,4)="SDAI",VLOOKUP(VALUE(RIGHT(G184,3)),#REF!,9,FALSE),IF(LEFT(G184,5)="IMPER",VLOOKUP(VALUE(RIGHT(G184,3)),#REF!,9,FALSE),IF(LEFT(G184,5)="LABOR",VLOOKUP(VALUE(RIGHT(G184,6)),#REF!,4,FALSE))))))))))))))))</f>
        <v>#REF!</v>
      </c>
      <c r="F184" s="31" t="e">
        <f t="shared" si="2"/>
        <v>#REF!</v>
      </c>
      <c r="G184" s="38" t="s">
        <v>372</v>
      </c>
      <c r="H184" s="51"/>
    </row>
    <row r="185" spans="1:8" s="11" customFormat="1">
      <c r="A185" s="100" t="s">
        <v>1149</v>
      </c>
      <c r="B185" s="29" t="e">
        <f>IF(LEFT(G185,3)="ARQ",VLOOKUP(VALUE(RIGHT(G185,3)),#REF!,4,FALSE),IF(LEFT(G185,3)="SCI",VLOOKUP(VALUE(RIGHT(G185,3)),#REF!,4,FALSE),IF(LEFT(G185,3)="SCE",VLOOKUP(VALUE(RIGHT(G185,3)),#REF!,4,FALSE),IF(LEFT(G185,3)="EST",VLOOKUP(VALUE(RIGHT(G185,3)),#REF!,4,FALSE),IF(LEFT(G185,3)="HID",VLOOKUP(VALUE(RIGHT(G185,3)),#REF!,4,FALSE),IF(LEFT(G185,3)="INC",VLOOKUP(VALUE(RIGHT(G185,3)),#REF!,4,FALSE),IF(LEFT(G185,3)="ELE",VLOOKUP(VALUE(RIGHT(G185,3)),#REF!,4,FALSE),IF(LEFT(G185,3)="CAB",VLOOKUP(VALUE(RIGHT(G185,3)),'ADM-COMP'!B:J,4,FALSE),IF(LEFT(G185,3)="SEG",VLOOKUP(VALUE(RIGHT(G185,3)),#REF!,4,FALSE),IF(LEFT(G185,3)="CLI",VLOOKUP(VALUE(RIGHT(G185,3)),#REF!,4,FALSE),IF(LEFT(G185,4)="IMPL",VLOOKUP(VALUE(RIGHT(G185,3)),#REF!,4,FALSE),IF(LEFT(G185,4)="SPDA",VLOOKUP(VALUE(RIGHT(G185,3)),'SPDA-COMP'!B:J,4,FALSE),IF(LEFT(G185,4)="SDAI",VLOOKUP(VALUE(RIGHT(G185,3)),#REF!,4,FALSE),IF(LEFT(G185,5)="IMPER",VLOOKUP(VALUE(RIGHT(G185,3)),#REF!,4,FALSE),IF(LEFT(G185,5)="LABOR",VLOOKUP(VALUE(RIGHT(G185,6)),#REF!,5,FALSE))))))))))))))))</f>
        <v>#REF!</v>
      </c>
      <c r="C185" s="30" t="e">
        <f>IF(LEFT(G185,3)="ARQ",VLOOKUP(VALUE(RIGHT(G185,3)),#REF!,5,FALSE),IF(LEFT(G185,3)="SCI",VLOOKUP(VALUE(RIGHT(G185,3)),#REF!,5,FALSE),IF(LEFT(G185,3)="SCE",VLOOKUP(VALUE(RIGHT(G185,3)),#REF!,5,FALSE),IF(LEFT(G185,3)="EST",VLOOKUP(VALUE(RIGHT(G185,3)),#REF!,5,FALSE),IF(LEFT(G185,3)="HID",VLOOKUP(VALUE(RIGHT(G185,3)),#REF!,5,FALSE),IF(LEFT(G185,3)="INC",VLOOKUP(VALUE(RIGHT(G185,3)),#REF!,5,FALSE),IF(LEFT(G185,3)="ELE",VLOOKUP(VALUE(RIGHT(G185,3)),#REF!,5,FALSE),IF(LEFT(G185,3)="CAB",VLOOKUP(VALUE(RIGHT(G185,3)),'ADM-COMP'!B:J,5,FALSE),IF(LEFT(G185,3)="SEG",VLOOKUP(VALUE(RIGHT(G185,3)),#REF!,5,FALSE),IF(LEFT(G185,3)="CLI",VLOOKUP(VALUE(RIGHT(G185,3)),#REF!,5,FALSE),IF(LEFT(G185,4)="IMPL",VLOOKUP(VALUE(RIGHT(G185,3)),#REF!,5,FALSE),IF(LEFT(G185,4)="SPDA",VLOOKUP(VALUE(RIGHT(G185,3)),'SPDA-COMP'!B:J,5,FALSE),IF(LEFT(G185,4)="SDAI",VLOOKUP(VALUE(RIGHT(G185,3)),#REF!,5,FALSE),IF(LEFT(G185,5)="IMPER",VLOOKUP(VALUE(RIGHT(G185,3)),#REF!,5,FALSE),IF(LEFT(G185,5)="LABOR",VLOOKUP(VALUE(RIGHT(G185,6)),#REF!,6,FALSE))))))))))))))))</f>
        <v>#REF!</v>
      </c>
      <c r="D185" s="74" t="e">
        <f>ROUND(VLOOKUP(A185,#REF!,8,FALSE),2)</f>
        <v>#REF!</v>
      </c>
      <c r="E185" s="74" t="e">
        <f>IF(LEFT(G185,3)="ARQ",VLOOKUP(VALUE(RIGHT(G185,3)),#REF!,9,FALSE),IF(LEFT(G185,3)="SCI",VLOOKUP(VALUE(RIGHT(G185,3)),#REF!,9,FALSE),IF(LEFT(G185,3)="SCE",VLOOKUP(VALUE(RIGHT(G185,3)),#REF!,9,FALSE),IF(LEFT(G185,3)="EST",VLOOKUP(VALUE(RIGHT(G185,3)),#REF!,9,FALSE),IF(LEFT(G185,3)="HID",VLOOKUP(VALUE(RIGHT(G185,3)),#REF!,9,FALSE),IF(LEFT(G185,3)="INC",VLOOKUP(VALUE(RIGHT(G185,3)),#REF!,9,FALSE),IF(LEFT(G185,3)="ELE",VLOOKUP(VALUE(RIGHT(G185,3)),#REF!,9,FALSE),IF(LEFT(G185,3)="CAB",VLOOKUP(VALUE(RIGHT(G185,3)),'ADM-COMP'!B:J,9,FALSE),IF(LEFT(G185,3)="SEG",VLOOKUP(VALUE(RIGHT(G185,3)),#REF!,9,FALSE),IF(LEFT(G185,3)="CLI",VLOOKUP(VALUE(RIGHT(G185,3)),#REF!,9,FALSE),IF(LEFT(G185,4)="IMPL",VLOOKUP(VALUE(RIGHT(G185,3)),#REF!,9,FALSE),IF(LEFT(G185,4)="SPDA",VLOOKUP(VALUE(RIGHT(G185,3)),'SPDA-COMP'!B:J,9,FALSE),IF(LEFT(G185,4)="SDAI",VLOOKUP(VALUE(RIGHT(G185,3)),#REF!,9,FALSE),IF(LEFT(G185,5)="IMPER",VLOOKUP(VALUE(RIGHT(G185,3)),#REF!,9,FALSE),IF(LEFT(G185,5)="LABOR",VLOOKUP(VALUE(RIGHT(G185,6)),#REF!,4,FALSE))))))))))))))))</f>
        <v>#REF!</v>
      </c>
      <c r="F185" s="31" t="e">
        <f t="shared" si="2"/>
        <v>#REF!</v>
      </c>
      <c r="G185" s="152" t="s">
        <v>1177</v>
      </c>
      <c r="H185" s="51"/>
    </row>
    <row r="186" spans="1:8" s="103" customFormat="1" ht="51">
      <c r="A186" s="37" t="s">
        <v>497</v>
      </c>
      <c r="B186" s="29" t="e">
        <f>IF(LEFT(G186,3)="ARQ",VLOOKUP(VALUE(RIGHT(G186,3)),#REF!,4,FALSE),IF(LEFT(G186,3)="SCI",VLOOKUP(VALUE(RIGHT(G186,3)),#REF!,4,FALSE),IF(LEFT(G186,3)="SCE",VLOOKUP(VALUE(RIGHT(G186,3)),#REF!,4,FALSE),IF(LEFT(G186,3)="EST",VLOOKUP(VALUE(RIGHT(G186,3)),#REF!,4,FALSE),IF(LEFT(G186,3)="HID",VLOOKUP(VALUE(RIGHT(G186,3)),#REF!,4,FALSE),IF(LEFT(G186,3)="INC",VLOOKUP(VALUE(RIGHT(G186,3)),#REF!,4,FALSE),IF(LEFT(G186,3)="ELE",VLOOKUP(VALUE(RIGHT(G186,3)),#REF!,4,FALSE),IF(LEFT(G186,3)="CAB",VLOOKUP(VALUE(RIGHT(G186,3)),'ADM-COMP'!B:J,4,FALSE),IF(LEFT(G186,3)="SEG",VLOOKUP(VALUE(RIGHT(G186,3)),#REF!,4,FALSE),IF(LEFT(G186,3)="CLI",VLOOKUP(VALUE(RIGHT(G186,3)),#REF!,4,FALSE),IF(LEFT(G186,4)="IMPL",VLOOKUP(VALUE(RIGHT(G186,3)),#REF!,4,FALSE),IF(LEFT(G186,4)="SPDA",VLOOKUP(VALUE(RIGHT(G186,3)),'SPDA-COMP'!B:J,4,FALSE),IF(LEFT(G186,4)="SDAI",VLOOKUP(VALUE(RIGHT(G186,3)),#REF!,4,FALSE),IF(LEFT(G186,5)="IMPER",VLOOKUP(VALUE(RIGHT(G186,3)),#REF!,4,FALSE),IF(LEFT(G186,5)="LABOR",VLOOKUP(VALUE(RIGHT(G186,6)),#REF!,5,FALSE))))))))))))))))</f>
        <v>#REF!</v>
      </c>
      <c r="C186" s="30" t="e">
        <f>IF(LEFT(G186,3)="ARQ",VLOOKUP(VALUE(RIGHT(G186,3)),#REF!,5,FALSE),IF(LEFT(G186,3)="INS",VLOOKUP(VALUE(RIGHT(G186,3)),#REF!,5,FALSE),IF(LEFT(G186,3)="SCE",VLOOKUP(VALUE(RIGHT(G186,3)),#REF!,5,FALSE),IF(LEFT(G186,3)="EST",VLOOKUP(VALUE(RIGHT(G186,3)),#REF!,5,FALSE),IF(LEFT(G186,3)="HID",VLOOKUP(VALUE(RIGHT(G186,3)),#REF!,5,FALSE),IF(LEFT(G186,3)="INC",VLOOKUP(VALUE(RIGHT(G186,3)),#REF!,5,FALSE),IF(LEFT(G186,3)="ELE",VLOOKUP(VALUE(RIGHT(G186,3)),#REF!,5,FALSE),IF(LEFT(G186,3)="CAB",VLOOKUP(VALUE(RIGHT(G186,3)),'ADM-COMP'!B:J,5,FALSE),IF(LEFT(G186,3)="SEG",VLOOKUP(VALUE(RIGHT(G186,3)),#REF!,5,FALSE),IF(LEFT(G186,3)="CLI",VLOOKUP(VALUE(RIGHT(G186,3)),#REF!,5,FALSE),IF(LEFT(G186,4)="IMPL",VLOOKUP(VALUE(RIGHT(G186,3)),#REF!,5,FALSE),IF(LEFT(G186,4)="SPDA",VLOOKUP(VALUE(RIGHT(G186,3)),'SPDA-COMP'!B:J,5,FALSE),IF(LEFT(G186,4)="SDAI",VLOOKUP(VALUE(RIGHT(G186,3)),#REF!,5,FALSE),IF(LEFT(G186,5)="IMPER",VLOOKUP(VALUE(RIGHT(G186,3)),#REF!,5,FALSE),IF(LEFT(G186,5)="LABOR",VLOOKUP(VALUE(RIGHT(G186,6)),#REF!,6,FALSE))))))))))))))))</f>
        <v>#REF!</v>
      </c>
      <c r="D186" s="74" t="e">
        <f>ROUND(VLOOKUP(A186,#REF!,8,FALSE),2)</f>
        <v>#REF!</v>
      </c>
      <c r="E186" s="74" t="e">
        <f>IF(LEFT(G186,3)="ARQ",VLOOKUP(VALUE(RIGHT(G186,3)),#REF!,9,FALSE),IF(LEFT(G186,3)="INS",VLOOKUP(VALUE(RIGHT(G186,3)),#REF!,9,FALSE),IF(LEFT(G186,3)="SCE",VLOOKUP(VALUE(RIGHT(G186,3)),#REF!,9,FALSE),IF(LEFT(G186,3)="EST",VLOOKUP(VALUE(RIGHT(G186,3)),#REF!,9,FALSE),IF(LEFT(G186,3)="HID",VLOOKUP(VALUE(RIGHT(G186,3)),#REF!,9,FALSE),IF(LEFT(G186,3)="INC",VLOOKUP(VALUE(RIGHT(G186,3)),#REF!,9,FALSE),IF(LEFT(G186,3)="ELE",VLOOKUP(VALUE(RIGHT(G186,3)),#REF!,9,FALSE),IF(LEFT(G186,3)="CAB",VLOOKUP(VALUE(RIGHT(G186,3)),'ADM-COMP'!B:J,9,FALSE),IF(LEFT(G186,3)="SEG",VLOOKUP(VALUE(RIGHT(G186,3)),#REF!,9,FALSE),IF(LEFT(G186,3)="CLI",VLOOKUP(VALUE(RIGHT(G186,3)),#REF!,9,FALSE),IF(LEFT(G186,4)="IMPL",VLOOKUP(VALUE(RIGHT(G186,3)),#REF!,9,FALSE),IF(LEFT(G186,4)="SPDA",VLOOKUP(VALUE(RIGHT(G186,3)),'SPDA-COMP'!B:J,9,FALSE),IF(LEFT(G186,4)="SDAI",VLOOKUP(VALUE(RIGHT(G186,3)),#REF!,9,FALSE),IF(LEFT(G186,5)="IMPER",VLOOKUP(VALUE(RIGHT(G186,3)),#REF!,9,FALSE),IF(LEFT(G186,5)="LABOR",VLOOKUP(VALUE(RIGHT(G186,6)),#REF!,4,FALSE))))))))))))))))</f>
        <v>#REF!</v>
      </c>
      <c r="F186" s="31" t="e">
        <f t="shared" si="2"/>
        <v>#REF!</v>
      </c>
      <c r="G186" s="152" t="s">
        <v>498</v>
      </c>
      <c r="H186" s="102"/>
    </row>
    <row r="187" spans="1:8" s="11" customFormat="1">
      <c r="A187" s="83" t="s">
        <v>596</v>
      </c>
      <c r="B187" s="29" t="e">
        <f>IF(LEFT(G187,3)="ARQ",VLOOKUP(VALUE(RIGHT(G187,3)),#REF!,4,FALSE),IF(LEFT(G187,3)="SCI",VLOOKUP(VALUE(RIGHT(G187,3)),'ADM-COMP'!B:J,4,FALSE),IF(LEFT(G187,3)="SCE",VLOOKUP(VALUE(RIGHT(G187,3)),#REF!,4,FALSE),IF(LEFT(G187,3)="EST",VLOOKUP(VALUE(RIGHT(G187,3)),#REF!,4,FALSE),IF(LEFT(G187,3)="HID",VLOOKUP(VALUE(RIGHT(G187,3)),#REF!,4,FALSE),IF(LEFT(G187,3)="INC",VLOOKUP(VALUE(RIGHT(G187,3)),#REF!,4,FALSE),IF(LEFT(G187,3)="ELE",VLOOKUP(VALUE(RIGHT(G187,3)),#REF!,4,FALSE),IF(LEFT(G187,3)="CAB",VLOOKUP(VALUE(RIGHT(G187,3)),#REF!,4,FALSE),IF(LEFT(G187,3)="SEG",VLOOKUP(VALUE(RIGHT(G187,3)),#REF!,4,FALSE),IF(LEFT(G187,3)="CLI",VLOOKUP(VALUE(RIGHT(G187,3)),#REF!,4,FALSE),IF(LEFT(G187,4)="IMPL",VLOOKUP(VALUE(RIGHT(G187,3)),#REF!,4,FALSE),IF(LEFT(G187,4)="SPDA",VLOOKUP(VALUE(RIGHT(G187,3)),'SPDA-COMP'!B:J,4,FALSE),IF(LEFT(G187,4)="SDAI",VLOOKUP(VALUE(RIGHT(G187,3)),#REF!,4,FALSE),IF(LEFT(G187,5)="CHENF",VLOOKUP(VALUE(RIGHT(G187,3)),#REF!,4,FALSE),IF(LEFT(G187,5)="IMPER",VLOOKUP(VALUE(RIGHT(G187,3)),#REF!,4,FALSE),IF(LEFT(G187,5)="LABOR",VLOOKUP(VALUE(RIGHT(G187,6)),#REF!,5,FALSE)))))))))))))))))</f>
        <v>#REF!</v>
      </c>
      <c r="C187" s="30" t="e">
        <f>IF(LEFT(G187,3)="ARQ",VLOOKUP(VALUE(RIGHT(G187,3)),#REF!,5,FALSE),IF(LEFT(G187,3)="SCI",VLOOKUP(VALUE(RIGHT(G187,3)),'ADM-COMP'!B:J,5,FALSE),IF(LEFT(G187,3)="SCE",VLOOKUP(VALUE(RIGHT(G187,3)),#REF!,5,FALSE),IF(LEFT(G187,3)="EST",VLOOKUP(VALUE(RIGHT(G187,3)),#REF!,5,FALSE),IF(LEFT(G187,3)="HID",VLOOKUP(VALUE(RIGHT(G187,3)),#REF!,5,FALSE),IF(LEFT(G187,3)="INC",VLOOKUP(VALUE(RIGHT(G187,3)),#REF!,5,FALSE),IF(LEFT(G187,3)="ELE",VLOOKUP(VALUE(RIGHT(G187,3)),#REF!,5,FALSE),IF(LEFT(G187,3)="CAB",VLOOKUP(VALUE(RIGHT(G187,3)),#REF!,5,FALSE),IF(LEFT(G187,3)="SEG",VLOOKUP(VALUE(RIGHT(G187,3)),#REF!,5,FALSE),IF(LEFT(G187,3)="CLI",VLOOKUP(VALUE(RIGHT(G187,3)),#REF!,5,FALSE),IF(LEFT(G187,4)="IMPL",VLOOKUP(VALUE(RIGHT(G187,3)),#REF!,5,FALSE),IF(LEFT(G187,4)="SPDA",VLOOKUP(VALUE(RIGHT(G187,3)),'SPDA-COMP'!B:J,5,FALSE),IF(LEFT(G187,4)="SDAI",VLOOKUP(VALUE(RIGHT(G187,3)),#REF!,5,FALSE),IF(LEFT(G187,5)="CHENF",VLOOKUP(VALUE(RIGHT(G187,3)),#REF!,5,FALSE),IF(LEFT(G187,5)="IMPER",VLOOKUP(VALUE(RIGHT(G187,3)),#REF!,5,FALSE),IF(LEFT(G187,5)="LABOR",VLOOKUP(VALUE(RIGHT(G187,6)),#REF!,6,FALSE)))))))))))))))))</f>
        <v>#REF!</v>
      </c>
      <c r="D187" s="74" t="e">
        <f>ROUND(VLOOKUP(A187,#REF!,8,FALSE),2)</f>
        <v>#REF!</v>
      </c>
      <c r="E187" s="74" t="e">
        <f>IF(LEFT(G187,3)="ARQ",VLOOKUP(VALUE(RIGHT(G187,3)),#REF!,9,FALSE),IF(LEFT(G187,3)="SCI",VLOOKUP(VALUE(RIGHT(G187,3)),'ADM-COMP'!B:J,9,FALSE),IF(LEFT(G187,3)="SCE",VLOOKUP(VALUE(RIGHT(G187,3)),#REF!,9,FALSE),IF(LEFT(G187,3)="EST",VLOOKUP(VALUE(RIGHT(G187,3)),#REF!,9,FALSE),IF(LEFT(G187,3)="HID",VLOOKUP(VALUE(RIGHT(G187,3)),#REF!,9,FALSE),IF(LEFT(G187,3)="INC",VLOOKUP(VALUE(RIGHT(G187,3)),#REF!,9,FALSE),IF(LEFT(G187,3)="ELE",VLOOKUP(VALUE(RIGHT(G187,3)),#REF!,9,FALSE),IF(LEFT(G187,3)="CAB",VLOOKUP(VALUE(RIGHT(G187,3)),#REF!,9,FALSE),IF(LEFT(G187,3)="SEG",VLOOKUP(VALUE(RIGHT(G187,3)),#REF!,9,FALSE),IF(LEFT(G187,3)="CLI",VLOOKUP(VALUE(RIGHT(G187,3)),#REF!,9,FALSE),IF(LEFT(G187,4)="IMPL",VLOOKUP(VALUE(RIGHT(G187,3)),#REF!,9,FALSE),IF(LEFT(G187,4)="SPDA",VLOOKUP(VALUE(RIGHT(G187,3)),'SPDA-COMP'!B:J,9,FALSE),IF(LEFT(G187,4)="SDAI",VLOOKUP(VALUE(RIGHT(G187,3)),#REF!,9,FALSE),IF(LEFT(G187,5)="CHENF",VLOOKUP(VALUE(RIGHT(G187,3)),#REF!,9,FALSE),IF(LEFT(G187,5)="IMPER",VLOOKUP(VALUE(RIGHT(G187,3)),#REF!,9,FALSE),IF(LEFT(G187,5)="LABOR",VLOOKUP(VALUE(RIGHT(G187,6)),#REF!,4,FALSE)))))))))))))))))</f>
        <v>#REF!</v>
      </c>
      <c r="F187" s="31" t="e">
        <f t="shared" si="2"/>
        <v>#REF!</v>
      </c>
      <c r="G187" s="84" t="s">
        <v>605</v>
      </c>
      <c r="H187" s="51"/>
    </row>
    <row r="188" spans="1:8" s="11" customFormat="1">
      <c r="A188" s="140" t="s">
        <v>1061</v>
      </c>
      <c r="B188" s="86" t="e">
        <f>IF(LEFT(G188,3)="ARQ",VLOOKUP(VALUE(RIGHT(G188,3)),#REF!,4,FALSE),IF(LEFT(G188,3)="SCI",VLOOKUP(VALUE(RIGHT(G188,3)),#REF!,4,FALSE),IF(LEFT(G188,3)="TRP",VLOOKUP(VALUE(RIGHT(G188,3)),#REF!,4,FALSE),IF(LEFT(G188,3)="EST",VLOOKUP(VALUE(RIGHT(G188,3)),#REF!,4,FALSE),IF(LEFT(G188,3)="HID",VLOOKUP(VALUE(RIGHT(G188,3)),#REF!,4,FALSE),IF(LEFT(G188,3)="INC",VLOOKUP(VALUE(RIGHT(G188,3)),#REF!,4,FALSE),IF(LEFT(G188,3)="ELE",VLOOKUP(VALUE(RIGHT(G188,3)),#REF!,4,FALSE),IF(LEFT(G188,3)="CAB",VLOOKUP(VALUE(RIGHT(G188,3)),'ADM-COMP'!B:J,4,FALSE),IF(LEFT(G188,3)="SEG",VLOOKUP(VALUE(RIGHT(G188,3)),#REF!,4,FALSE),IF(LEFT(G188,3)="CLI",VLOOKUP(VALUE(RIGHT(G188,3)),#REF!,4,FALSE),IF(LEFT(G188,4)="IMPL",VLOOKUP(VALUE(RIGHT(G188,3)),#REF!,4,FALSE),IF(LEFT(G188,4)="SPDA",VLOOKUP(VALUE(RIGHT(G188,3)),'SPDA-COMP'!B:J,4,FALSE),IF(LEFT(G188,4)="SDAI",VLOOKUP(VALUE(RIGHT(G188,3)),#REF!,4,FALSE),IF(LEFT(G188,5)="IMPER",VLOOKUP(VALUE(RIGHT(G188,3)),#REF!,4,FALSE),IF(LEFT(G188,5)="LABOR",VLOOKUP(VALUE(RIGHT(G188,6)),#REF!,5,FALSE))))))))))))))))</f>
        <v>#REF!</v>
      </c>
      <c r="C188" s="128" t="e">
        <f>IF(LEFT(G188,3)="ARQ",VLOOKUP(VALUE(RIGHT(G188,3)),#REF!,5,FALSE),IF(LEFT(G188,3)="SCI",VLOOKUP(VALUE(RIGHT(G188,3)),#REF!,5,FALSE),IF(LEFT(G188,3)="TRP",VLOOKUP(VALUE(RIGHT(G188,3)),#REF!,5,FALSE),IF(LEFT(G188,3)="EST",VLOOKUP(VALUE(RIGHT(G188,3)),#REF!,5,FALSE),IF(LEFT(G188,3)="HID",VLOOKUP(VALUE(RIGHT(G188,3)),#REF!,5,FALSE),IF(LEFT(G188,3)="INC",VLOOKUP(VALUE(RIGHT(G188,3)),#REF!,5,FALSE),IF(LEFT(G188,3)="ELE",VLOOKUP(VALUE(RIGHT(G188,3)),#REF!,5,FALSE),IF(LEFT(G188,3)="CAB",VLOOKUP(VALUE(RIGHT(G188,3)),'ADM-COMP'!B:J,5,FALSE),IF(LEFT(G188,3)="SEG",VLOOKUP(VALUE(RIGHT(G188,3)),#REF!,5,FALSE),IF(LEFT(G188,3)="CLI",VLOOKUP(VALUE(RIGHT(G188,3)),#REF!,5,FALSE),IF(LEFT(G188,4)="IMPL",VLOOKUP(VALUE(RIGHT(G188,3)),#REF!,5,FALSE),IF(LEFT(G188,4)="SPDA",VLOOKUP(VALUE(RIGHT(G188,3)),'SPDA-COMP'!B:J,5,FALSE),IF(LEFT(G188,4)="SDAI",VLOOKUP(VALUE(RIGHT(G188,3)),#REF!,5,FALSE),IF(LEFT(G188,5)="IMPER",VLOOKUP(VALUE(RIGHT(G188,3)),#REF!,5,FALSE),IF(LEFT(G188,5)="LABOR",VLOOKUP(VALUE(RIGHT(G188,6)),#REF!,6,FALSE))))))))))))))))</f>
        <v>#REF!</v>
      </c>
      <c r="D188" s="74" t="e">
        <f>ROUND(VLOOKUP(A188,#REF!,8,FALSE),2)</f>
        <v>#REF!</v>
      </c>
      <c r="E188" s="75" t="e">
        <f>IF(LEFT(G188,3)="ARQ",VLOOKUP(VALUE(RIGHT(G188,3)),#REF!,9,FALSE),IF(LEFT(G188,3)="SCI",VLOOKUP(VALUE(RIGHT(G188,3)),#REF!,9,FALSE),IF(LEFT(G188,3)="TRP",VLOOKUP(VALUE(RIGHT(G188,3)),#REF!,9,FALSE),IF(LEFT(G188,3)="EST",VLOOKUP(VALUE(RIGHT(G188,3)),#REF!,9,FALSE),IF(LEFT(G188,3)="HID",VLOOKUP(VALUE(RIGHT(G188,3)),#REF!,9,FALSE),IF(LEFT(G188,3)="INC",VLOOKUP(VALUE(RIGHT(G188,3)),#REF!,9,FALSE),IF(LEFT(G188,3)="ELE",VLOOKUP(VALUE(RIGHT(G188,3)),#REF!,9,FALSE),IF(LEFT(G188,3)="CAB",VLOOKUP(VALUE(RIGHT(G188,3)),'ADM-COMP'!B:J,9,FALSE),IF(LEFT(G188,3)="SEG",VLOOKUP(VALUE(RIGHT(G188,3)),#REF!,9,FALSE),IF(LEFT(G188,3)="CLI",VLOOKUP(VALUE(RIGHT(G188,3)),#REF!,9,FALSE),IF(LEFT(G188,4)="IMPL",VLOOKUP(VALUE(RIGHT(G188,3)),#REF!,9,FALSE),IF(LEFT(G188,4)="SPDA",VLOOKUP(VALUE(RIGHT(G188,3)),'SPDA-COMP'!B:J,9,FALSE),IF(LEFT(G188,4)="SDAI",VLOOKUP(VALUE(RIGHT(G188,3)),#REF!,9,FALSE),IF(LEFT(G188,5)="IMPER",VLOOKUP(VALUE(RIGHT(G188,3)),#REF!,9,FALSE),IF(LEFT(G188,5)="LABOR",VLOOKUP(VALUE(RIGHT(G188,6)),#REF!,4,FALSE))))))))))))))))</f>
        <v>#REF!</v>
      </c>
      <c r="F188" s="31" t="e">
        <f t="shared" si="2"/>
        <v>#REF!</v>
      </c>
      <c r="G188" s="152" t="s">
        <v>1090</v>
      </c>
      <c r="H188" s="51"/>
    </row>
    <row r="189" spans="1:8" s="11" customFormat="1">
      <c r="A189" s="100" t="s">
        <v>287</v>
      </c>
      <c r="B189" s="29" t="e">
        <f>IF(LEFT(G189,3)="ARQ",VLOOKUP(VALUE(RIGHT(G189,3)),#REF!,4,FALSE),IF(LEFT(G189,3)="SCI",VLOOKUP(VALUE(RIGHT(G189,3)),#REF!,4,FALSE),IF(LEFT(G189,3)="SCE",VLOOKUP(VALUE(RIGHT(G189,3)),#REF!,4,FALSE),IF(LEFT(G189,3)="EST",VLOOKUP(VALUE(RIGHT(G189,3)),#REF!,4,FALSE),IF(LEFT(G189,3)="HID",VLOOKUP(VALUE(RIGHT(G189,3)),#REF!,4,FALSE),IF(LEFT(G189,3)="INC",VLOOKUP(VALUE(RIGHT(G189,3)),#REF!,4,FALSE),IF(LEFT(G189,3)="ELE",VLOOKUP(VALUE(RIGHT(G189,3)),#REF!,4,FALSE),IF(LEFT(G189,3)="CAB",VLOOKUP(VALUE(RIGHT(G189,3)),'ADM-COMP'!B:J,4,FALSE),IF(LEFT(G189,3)="SEG",VLOOKUP(VALUE(RIGHT(G189,3)),#REF!,4,FALSE),IF(LEFT(G189,3)="CLI",VLOOKUP(VALUE(RIGHT(G189,3)),#REF!,4,FALSE),IF(LEFT(G189,4)="IMPL",VLOOKUP(VALUE(RIGHT(G189,3)),#REF!,4,FALSE),IF(LEFT(G189,4)="SPDA",VLOOKUP(VALUE(RIGHT(G189,3)),'SPDA-COMP'!B:J,4,FALSE),IF(LEFT(G189,4)="SDAI",VLOOKUP(VALUE(RIGHT(G189,3)),#REF!,4,FALSE),IF(LEFT(G189,5)="IMPER",VLOOKUP(VALUE(RIGHT(G189,3)),#REF!,4,FALSE),IF(LEFT(G189,5)="LABOR",VLOOKUP(VALUE(RIGHT(G189,6)),#REF!,5,FALSE))))))))))))))))</f>
        <v>#REF!</v>
      </c>
      <c r="C189" s="30" t="e">
        <f>IF(LEFT(G189,3)="ARQ",VLOOKUP(VALUE(RIGHT(G189,3)),#REF!,5,FALSE),IF(LEFT(G189,3)="SCI",VLOOKUP(VALUE(RIGHT(G189,3)),#REF!,5,FALSE),IF(LEFT(G189,3)="SCE",VLOOKUP(VALUE(RIGHT(G189,3)),#REF!,5,FALSE),IF(LEFT(G189,3)="EST",VLOOKUP(VALUE(RIGHT(G189,3)),#REF!,5,FALSE),IF(LEFT(G189,3)="HID",VLOOKUP(VALUE(RIGHT(G189,3)),#REF!,5,FALSE),IF(LEFT(G189,3)="INC",VLOOKUP(VALUE(RIGHT(G189,3)),#REF!,5,FALSE),IF(LEFT(G189,3)="ELE",VLOOKUP(VALUE(RIGHT(G189,3)),#REF!,5,FALSE),IF(LEFT(G189,3)="CAB",VLOOKUP(VALUE(RIGHT(G189,3)),'ADM-COMP'!B:J,5,FALSE),IF(LEFT(G189,3)="SEG",VLOOKUP(VALUE(RIGHT(G189,3)),#REF!,5,FALSE),IF(LEFT(G189,3)="CLI",VLOOKUP(VALUE(RIGHT(G189,3)),#REF!,5,FALSE),IF(LEFT(G189,4)="IMPL",VLOOKUP(VALUE(RIGHT(G189,3)),#REF!,5,FALSE),IF(LEFT(G189,4)="SPDA",VLOOKUP(VALUE(RIGHT(G189,3)),'SPDA-COMP'!B:J,5,FALSE),IF(LEFT(G189,4)="SDAI",VLOOKUP(VALUE(RIGHT(G189,3)),#REF!,5,FALSE),IF(LEFT(G189,5)="IMPER",VLOOKUP(VALUE(RIGHT(G189,3)),#REF!,5,FALSE),IF(LEFT(G189,5)="LABOR",VLOOKUP(VALUE(RIGHT(G189,6)),#REF!,6,FALSE))))))))))))))))</f>
        <v>#REF!</v>
      </c>
      <c r="D189" s="74" t="e">
        <f>ROUND(VLOOKUP(A189,#REF!,8,FALSE),2)</f>
        <v>#REF!</v>
      </c>
      <c r="E189" s="130" t="e">
        <f>IF(LEFT(G189,3)="ARQ",VLOOKUP(VALUE(RIGHT(G189,3)),#REF!,9,FALSE),IF(LEFT(G189,3)="SCI",VLOOKUP(VALUE(RIGHT(G189,3)),#REF!,9,FALSE),IF(LEFT(G189,3)="SCE",VLOOKUP(VALUE(RIGHT(G189,3)),#REF!,9,FALSE),IF(LEFT(G189,3)="EST",VLOOKUP(VALUE(RIGHT(G189,3)),#REF!,9,FALSE),IF(LEFT(G189,3)="HID",VLOOKUP(VALUE(RIGHT(G189,3)),#REF!,9,FALSE),IF(LEFT(G189,3)="INC",VLOOKUP(VALUE(RIGHT(G189,3)),#REF!,9,FALSE),IF(LEFT(G189,3)="ELE",VLOOKUP(VALUE(RIGHT(G189,3)),#REF!,9,FALSE),IF(LEFT(G189,3)="CAB",VLOOKUP(VALUE(RIGHT(G189,3)),'ADM-COMP'!B:J,9,FALSE),IF(LEFT(G189,3)="SEG",VLOOKUP(VALUE(RIGHT(G189,3)),#REF!,9,FALSE),IF(LEFT(G189,3)="CLI",VLOOKUP(VALUE(RIGHT(G189,3)),#REF!,9,FALSE),IF(LEFT(G189,4)="IMPL",VLOOKUP(VALUE(RIGHT(G189,3)),#REF!,9,FALSE),IF(LEFT(G189,4)="SPDA",VLOOKUP(VALUE(RIGHT(G189,3)),'SPDA-COMP'!B:J,9,FALSE),IF(LEFT(G189,4)="SDAI",VLOOKUP(VALUE(RIGHT(G189,3)),#REF!,9,FALSE),IF(LEFT(G189,5)="IMPER",VLOOKUP(VALUE(RIGHT(G189,3)),#REF!,9,FALSE),IF(LEFT(G189,5)="LABOR",VLOOKUP(VALUE(RIGHT(G189,6)),#REF!,4,FALSE))))))))))))))))</f>
        <v>#REF!</v>
      </c>
      <c r="F189" s="31" t="e">
        <f t="shared" si="2"/>
        <v>#REF!</v>
      </c>
      <c r="G189" s="152" t="s">
        <v>191</v>
      </c>
      <c r="H189" s="51"/>
    </row>
    <row r="190" spans="1:8" s="11" customFormat="1">
      <c r="A190" s="100" t="s">
        <v>753</v>
      </c>
      <c r="B190" s="29" t="e">
        <f>IF(LEFT(G190,3)="ARQ",VLOOKUP(VALUE(RIGHT(G190,3)),#REF!,4,FALSE),IF(LEFT(G190,3)="SCI",VLOOKUP(VALUE(RIGHT(G190,3)),'ADM-COMP'!B:J,4,FALSE),IF(LEFT(G190,3)="SCE",VLOOKUP(VALUE(RIGHT(G190,3)),#REF!,4,FALSE),IF(LEFT(G190,3)="EST",VLOOKUP(VALUE(RIGHT(G190,3)),#REF!,4,FALSE),IF(LEFT(G190,3)="HID",VLOOKUP(VALUE(RIGHT(G190,3)),#REF!,4,FALSE),IF(LEFT(G190,3)="INC",VLOOKUP(VALUE(RIGHT(G190,3)),#REF!,4,FALSE),IF(LEFT(G190,3)="ELE",VLOOKUP(VALUE(RIGHT(G190,3)),#REF!,4,FALSE),IF(LEFT(G190,3)="CAB",VLOOKUP(VALUE(RIGHT(G190,3)),#REF!,4,FALSE),IF(LEFT(G190,3)="SEG",VLOOKUP(VALUE(RIGHT(G190,3)),#REF!,4,FALSE),IF(LEFT(G190,3)="CLI",VLOOKUP(VALUE(RIGHT(G190,3)),#REF!,4,FALSE),IF(LEFT(G190,4)="IMPL",VLOOKUP(VALUE(RIGHT(G190,3)),#REF!,4,FALSE),IF(LEFT(G190,4)="SPDA",VLOOKUP(VALUE(RIGHT(G190,3)),'SPDA-COMP'!B:J,4,FALSE),IF(LEFT(G190,4)="SDAI",VLOOKUP(VALUE(RIGHT(G190,3)),#REF!,4,FALSE),IF(LEFT(G190,5)="CHENF",VLOOKUP(VALUE(RIGHT(G190,3)),#REF!,4,FALSE),IF(LEFT(G190,5)="IMPER",VLOOKUP(VALUE(RIGHT(G190,3)),#REF!,4,FALSE),IF(LEFT(G190,5)="LABOR",VLOOKUP(VALUE(RIGHT(G190,6)),#REF!,5,FALSE)))))))))))))))))</f>
        <v>#REF!</v>
      </c>
      <c r="C190" s="30" t="e">
        <f>IF(LEFT(G190,3)="ARQ",VLOOKUP(VALUE(RIGHT(G190,3)),#REF!,5,FALSE),IF(LEFT(G190,3)="SCI",VLOOKUP(VALUE(RIGHT(G190,3)),'ADM-COMP'!B:J,5,FALSE),IF(LEFT(G190,3)="SCE",VLOOKUP(VALUE(RIGHT(G190,3)),#REF!,5,FALSE),IF(LEFT(G190,3)="EST",VLOOKUP(VALUE(RIGHT(G190,3)),#REF!,5,FALSE),IF(LEFT(G190,3)="HID",VLOOKUP(VALUE(RIGHT(G190,3)),#REF!,5,FALSE),IF(LEFT(G190,3)="INC",VLOOKUP(VALUE(RIGHT(G190,3)),#REF!,5,FALSE),IF(LEFT(G190,3)="ELE",VLOOKUP(VALUE(RIGHT(G190,3)),#REF!,5,FALSE),IF(LEFT(G190,3)="CAB",VLOOKUP(VALUE(RIGHT(G190,3)),#REF!,5,FALSE),IF(LEFT(G190,3)="SEG",VLOOKUP(VALUE(RIGHT(G190,3)),#REF!,5,FALSE),IF(LEFT(G190,3)="CLI",VLOOKUP(VALUE(RIGHT(G190,3)),#REF!,5,FALSE),IF(LEFT(G190,4)="IMPL",VLOOKUP(VALUE(RIGHT(G190,3)),#REF!,5,FALSE),IF(LEFT(G190,4)="SPDA",VLOOKUP(VALUE(RIGHT(G190,3)),'SPDA-COMP'!B:J,5,FALSE),IF(LEFT(G190,4)="SDAI",VLOOKUP(VALUE(RIGHT(G190,3)),#REF!,5,FALSE),IF(LEFT(G190,5)="CHENF",VLOOKUP(VALUE(RIGHT(G190,3)),#REF!,5,FALSE),IF(LEFT(G190,5)="IMPER",VLOOKUP(VALUE(RIGHT(G190,3)),#REF!,5,FALSE),IF(LEFT(G190,5)="LABOR",VLOOKUP(VALUE(RIGHT(G190,6)),#REF!,6,FALSE)))))))))))))))))</f>
        <v>#REF!</v>
      </c>
      <c r="D190" s="74" t="e">
        <f>ROUND(VLOOKUP(A190,#REF!,8,FALSE),2)</f>
        <v>#REF!</v>
      </c>
      <c r="E190" s="74" t="e">
        <f>IF(LEFT(G190,3)="ARQ",VLOOKUP(VALUE(RIGHT(G190,3)),#REF!,9,FALSE),IF(LEFT(G190,3)="SCI",VLOOKUP(VALUE(RIGHT(G190,3)),'ADM-COMP'!B:J,9,FALSE),IF(LEFT(G190,3)="SCE",VLOOKUP(VALUE(RIGHT(G190,3)),#REF!,9,FALSE),IF(LEFT(G190,3)="EST",VLOOKUP(VALUE(RIGHT(G190,3)),#REF!,9,FALSE),IF(LEFT(G190,3)="HID",VLOOKUP(VALUE(RIGHT(G190,3)),#REF!,9,FALSE),IF(LEFT(G190,3)="INC",VLOOKUP(VALUE(RIGHT(G190,3)),#REF!,9,FALSE),IF(LEFT(G190,3)="ELE",VLOOKUP(VALUE(RIGHT(G190,3)),#REF!,9,FALSE),IF(LEFT(G190,3)="CAB",VLOOKUP(VALUE(RIGHT(G190,3)),#REF!,9,FALSE),IF(LEFT(G190,3)="SEG",VLOOKUP(VALUE(RIGHT(G190,3)),#REF!,9,FALSE),IF(LEFT(G190,3)="CLI",VLOOKUP(VALUE(RIGHT(G190,3)),#REF!,9,FALSE),IF(LEFT(G190,4)="IMPL",VLOOKUP(VALUE(RIGHT(G190,3)),#REF!,9,FALSE),IF(LEFT(G190,4)="SPDA",VLOOKUP(VALUE(RIGHT(G190,3)),'SPDA-COMP'!B:J,9,FALSE),IF(LEFT(G190,4)="SDAI",VLOOKUP(VALUE(RIGHT(G190,3)),#REF!,9,FALSE),IF(LEFT(G190,5)="CHENF",VLOOKUP(VALUE(RIGHT(G190,3)),#REF!,9,FALSE),IF(LEFT(G190,5)="IMPER",VLOOKUP(VALUE(RIGHT(G190,3)),#REF!,9,FALSE),IF(LEFT(G190,5)="LABOR",VLOOKUP(VALUE(RIGHT(G190,6)),#REF!,4,FALSE)))))))))))))))))</f>
        <v>#REF!</v>
      </c>
      <c r="F190" s="31" t="e">
        <f t="shared" si="2"/>
        <v>#REF!</v>
      </c>
      <c r="G190" s="152" t="s">
        <v>771</v>
      </c>
      <c r="H190" s="51"/>
    </row>
    <row r="191" spans="1:8" s="11" customFormat="1">
      <c r="A191" s="37" t="s">
        <v>193</v>
      </c>
      <c r="B191" s="29" t="e">
        <f>IF(LEFT(G191,3)="ARQ",VLOOKUP(VALUE(RIGHT(G191,3)),#REF!,4,FALSE),IF(LEFT(G191,3)="SCI",VLOOKUP(VALUE(RIGHT(G191,3)),#REF!,4,FALSE),IF(LEFT(G191,3)="SCE",VLOOKUP(VALUE(RIGHT(G191,3)),#REF!,4,FALSE),IF(LEFT(G191,3)="EST",VLOOKUP(VALUE(RIGHT(G191,3)),#REF!,4,FALSE),IF(LEFT(G191,3)="HID",VLOOKUP(VALUE(RIGHT(G191,3)),#REF!,4,FALSE),IF(LEFT(G191,3)="INC",VLOOKUP(VALUE(RIGHT(G191,3)),#REF!,4,FALSE),IF(LEFT(G191,3)="ELE",VLOOKUP(VALUE(RIGHT(G191,3)),#REF!,4,FALSE),IF(LEFT(G191,3)="CAB",VLOOKUP(VALUE(RIGHT(G191,3)),'ADM-COMP'!B:J,4,FALSE),IF(LEFT(G191,3)="SEG",VLOOKUP(VALUE(RIGHT(G191,3)),#REF!,4,FALSE),IF(LEFT(G191,3)="CLI",VLOOKUP(VALUE(RIGHT(G191,3)),#REF!,4,FALSE),IF(LEFT(G191,4)="IMPL",VLOOKUP(VALUE(RIGHT(G191,3)),#REF!,4,FALSE),IF(LEFT(G191,4)="SPDA",VLOOKUP(VALUE(RIGHT(G191,3)),'SPDA-COMP'!B:J,4,FALSE),IF(LEFT(G191,4)="SDAI",VLOOKUP(VALUE(RIGHT(G191,3)),#REF!,4,FALSE),IF(LEFT(G191,5)="IMPER",VLOOKUP(VALUE(RIGHT(G191,3)),#REF!,4,FALSE),IF(LEFT(G191,5)="LABOR",VLOOKUP(VALUE(RIGHT(G191,6)),#REF!,5,FALSE))))))))))))))))</f>
        <v>#REF!</v>
      </c>
      <c r="C191" s="30" t="e">
        <f>IF(LEFT(G191,3)="ARQ",VLOOKUP(VALUE(RIGHT(G191,3)),#REF!,5,FALSE),IF(LEFT(G191,3)="SCI",VLOOKUP(VALUE(RIGHT(G191,3)),#REF!,5,FALSE),IF(LEFT(G191,3)="SCE",VLOOKUP(VALUE(RIGHT(G191,3)),#REF!,5,FALSE),IF(LEFT(G191,3)="EST",VLOOKUP(VALUE(RIGHT(G191,3)),#REF!,5,FALSE),IF(LEFT(G191,3)="HID",VLOOKUP(VALUE(RIGHT(G191,3)),#REF!,5,FALSE),IF(LEFT(G191,3)="INC",VLOOKUP(VALUE(RIGHT(G191,3)),#REF!,5,FALSE),IF(LEFT(G191,3)="ELE",VLOOKUP(VALUE(RIGHT(G191,3)),#REF!,5,FALSE),IF(LEFT(G191,3)="CAB",VLOOKUP(VALUE(RIGHT(G191,3)),'ADM-COMP'!B:J,5,FALSE),IF(LEFT(G191,3)="SEG",VLOOKUP(VALUE(RIGHT(G191,3)),#REF!,5,FALSE),IF(LEFT(G191,3)="CLI",VLOOKUP(VALUE(RIGHT(G191,3)),#REF!,5,FALSE),IF(LEFT(G191,4)="IMPL",VLOOKUP(VALUE(RIGHT(G191,3)),#REF!,5,FALSE),IF(LEFT(G191,4)="SPDA",VLOOKUP(VALUE(RIGHT(G191,3)),'SPDA-COMP'!B:J,5,FALSE),IF(LEFT(G191,4)="SDAI",VLOOKUP(VALUE(RIGHT(G191,3)),#REF!,5,FALSE),IF(LEFT(G191,5)="IMPER",VLOOKUP(VALUE(RIGHT(G191,3)),#REF!,5,FALSE),IF(LEFT(G191,5)="LABOR",VLOOKUP(VALUE(RIGHT(G191,6)),#REF!,6,FALSE))))))))))))))))</f>
        <v>#REF!</v>
      </c>
      <c r="D191" s="74" t="e">
        <f>ROUND(VLOOKUP(A191,#REF!,8,FALSE),2)</f>
        <v>#REF!</v>
      </c>
      <c r="E191" s="74" t="e">
        <f>IF(LEFT(G191,3)="ARQ",VLOOKUP(VALUE(RIGHT(G191,3)),#REF!,9,FALSE),IF(LEFT(G191,3)="SCI",VLOOKUP(VALUE(RIGHT(G191,3)),#REF!,9,FALSE),IF(LEFT(G191,3)="SCE",VLOOKUP(VALUE(RIGHT(G191,3)),#REF!,9,FALSE),IF(LEFT(G191,3)="EST",VLOOKUP(VALUE(RIGHT(G191,3)),#REF!,9,FALSE),IF(LEFT(G191,3)="HID",VLOOKUP(VALUE(RIGHT(G191,3)),#REF!,9,FALSE),IF(LEFT(G191,3)="INC",VLOOKUP(VALUE(RIGHT(G191,3)),#REF!,9,FALSE),IF(LEFT(G191,3)="ELE",VLOOKUP(VALUE(RIGHT(G191,3)),#REF!,9,FALSE),IF(LEFT(G191,3)="CAB",VLOOKUP(VALUE(RIGHT(G191,3)),'ADM-COMP'!B:J,9,FALSE),IF(LEFT(G191,3)="SEG",VLOOKUP(VALUE(RIGHT(G191,3)),#REF!,9,FALSE),IF(LEFT(G191,3)="CLI",VLOOKUP(VALUE(RIGHT(G191,3)),#REF!,9,FALSE),IF(LEFT(G191,4)="IMPL",VLOOKUP(VALUE(RIGHT(G191,3)),#REF!,9,FALSE),IF(LEFT(G191,4)="SPDA",VLOOKUP(VALUE(RIGHT(G191,3)),'SPDA-COMP'!B:J,9,FALSE),IF(LEFT(G191,4)="SDAI",VLOOKUP(VALUE(RIGHT(G191,3)),#REF!,9,FALSE),IF(LEFT(G191,5)="IMPER",VLOOKUP(VALUE(RIGHT(G191,3)),#REF!,9,FALSE),IF(LEFT(G191,5)="LABOR",VLOOKUP(VALUE(RIGHT(G191,6)),#REF!,4,FALSE))))))))))))))))</f>
        <v>#REF!</v>
      </c>
      <c r="F191" s="31" t="e">
        <f t="shared" si="2"/>
        <v>#REF!</v>
      </c>
      <c r="G191" s="152" t="s">
        <v>175</v>
      </c>
      <c r="H191" s="51"/>
    </row>
    <row r="192" spans="1:8" s="11" customFormat="1">
      <c r="A192" s="100" t="s">
        <v>746</v>
      </c>
      <c r="B192" s="29" t="e">
        <f>IF(LEFT(G192,3)="ARQ",VLOOKUP(VALUE(RIGHT(G192,3)),#REF!,4,FALSE),IF(LEFT(G192,3)="SCI",VLOOKUP(VALUE(RIGHT(G192,3)),'ADM-COMP'!B:J,4,FALSE),IF(LEFT(G192,3)="SCE",VLOOKUP(VALUE(RIGHT(G192,3)),#REF!,4,FALSE),IF(LEFT(G192,3)="EST",VLOOKUP(VALUE(RIGHT(G192,3)),#REF!,4,FALSE),IF(LEFT(G192,3)="HID",VLOOKUP(VALUE(RIGHT(G192,3)),#REF!,4,FALSE),IF(LEFT(G192,3)="INC",VLOOKUP(VALUE(RIGHT(G192,3)),#REF!,4,FALSE),IF(LEFT(G192,3)="ELE",VLOOKUP(VALUE(RIGHT(G192,3)),#REF!,4,FALSE),IF(LEFT(G192,3)="CAB",VLOOKUP(VALUE(RIGHT(G192,3)),#REF!,4,FALSE),IF(LEFT(G192,3)="SEG",VLOOKUP(VALUE(RIGHT(G192,3)),#REF!,4,FALSE),IF(LEFT(G192,3)="CLI",VLOOKUP(VALUE(RIGHT(G192,3)),#REF!,4,FALSE),IF(LEFT(G192,4)="IMPL",VLOOKUP(VALUE(RIGHT(G192,3)),#REF!,4,FALSE),IF(LEFT(G192,4)="SPDA",VLOOKUP(VALUE(RIGHT(G192,3)),'SPDA-COMP'!B:J,4,FALSE),IF(LEFT(G192,4)="SDAI",VLOOKUP(VALUE(RIGHT(G192,3)),#REF!,4,FALSE),IF(LEFT(G192,5)="CHENF",VLOOKUP(VALUE(RIGHT(G192,3)),#REF!,4,FALSE),IF(LEFT(G192,5)="IMPER",VLOOKUP(VALUE(RIGHT(G192,3)),#REF!,4,FALSE),IF(LEFT(G192,5)="LABOR",VLOOKUP(VALUE(RIGHT(G192,6)),#REF!,5,FALSE)))))))))))))))))</f>
        <v>#REF!</v>
      </c>
      <c r="C192" s="30" t="e">
        <f>IF(LEFT(G192,3)="ARQ",VLOOKUP(VALUE(RIGHT(G192,3)),#REF!,5,FALSE),IF(LEFT(G192,3)="SCI",VLOOKUP(VALUE(RIGHT(G192,3)),'ADM-COMP'!B:J,5,FALSE),IF(LEFT(G192,3)="SCE",VLOOKUP(VALUE(RIGHT(G192,3)),#REF!,5,FALSE),IF(LEFT(G192,3)="EST",VLOOKUP(VALUE(RIGHT(G192,3)),#REF!,5,FALSE),IF(LEFT(G192,3)="HID",VLOOKUP(VALUE(RIGHT(G192,3)),#REF!,5,FALSE),IF(LEFT(G192,3)="INC",VLOOKUP(VALUE(RIGHT(G192,3)),#REF!,5,FALSE),IF(LEFT(G192,3)="ELE",VLOOKUP(VALUE(RIGHT(G192,3)),#REF!,5,FALSE),IF(LEFT(G192,3)="CAB",VLOOKUP(VALUE(RIGHT(G192,3)),#REF!,5,FALSE),IF(LEFT(G192,3)="SEG",VLOOKUP(VALUE(RIGHT(G192,3)),#REF!,5,FALSE),IF(LEFT(G192,3)="CLI",VLOOKUP(VALUE(RIGHT(G192,3)),#REF!,5,FALSE),IF(LEFT(G192,4)="IMPL",VLOOKUP(VALUE(RIGHT(G192,3)),#REF!,5,FALSE),IF(LEFT(G192,4)="SPDA",VLOOKUP(VALUE(RIGHT(G192,3)),'SPDA-COMP'!B:J,5,FALSE),IF(LEFT(G192,4)="SDAI",VLOOKUP(VALUE(RIGHT(G192,3)),#REF!,5,FALSE),IF(LEFT(G192,5)="CHENF",VLOOKUP(VALUE(RIGHT(G192,3)),#REF!,5,FALSE),IF(LEFT(G192,5)="IMPER",VLOOKUP(VALUE(RIGHT(G192,3)),#REF!,5,FALSE),IF(LEFT(G192,5)="LABOR",VLOOKUP(VALUE(RIGHT(G192,6)),#REF!,6,FALSE)))))))))))))))))</f>
        <v>#REF!</v>
      </c>
      <c r="D192" s="74" t="e">
        <f>ROUND(VLOOKUP(A192,#REF!,8,FALSE),2)</f>
        <v>#REF!</v>
      </c>
      <c r="E192" s="74" t="e">
        <f>IF(LEFT(G192,3)="ARQ",VLOOKUP(VALUE(RIGHT(G192,3)),#REF!,9,FALSE),IF(LEFT(G192,3)="SCI",VLOOKUP(VALUE(RIGHT(G192,3)),'ADM-COMP'!B:J,9,FALSE),IF(LEFT(G192,3)="SCE",VLOOKUP(VALUE(RIGHT(G192,3)),#REF!,9,FALSE),IF(LEFT(G192,3)="EST",VLOOKUP(VALUE(RIGHT(G192,3)),#REF!,9,FALSE),IF(LEFT(G192,3)="HID",VLOOKUP(VALUE(RIGHT(G192,3)),#REF!,9,FALSE),IF(LEFT(G192,3)="INC",VLOOKUP(VALUE(RIGHT(G192,3)),#REF!,9,FALSE),IF(LEFT(G192,3)="ELE",VLOOKUP(VALUE(RIGHT(G192,3)),#REF!,9,FALSE),IF(LEFT(G192,3)="CAB",VLOOKUP(VALUE(RIGHT(G192,3)),#REF!,9,FALSE),IF(LEFT(G192,3)="SEG",VLOOKUP(VALUE(RIGHT(G192,3)),#REF!,9,FALSE),IF(LEFT(G192,3)="CLI",VLOOKUP(VALUE(RIGHT(G192,3)),#REF!,9,FALSE),IF(LEFT(G192,4)="IMPL",VLOOKUP(VALUE(RIGHT(G192,3)),#REF!,9,FALSE),IF(LEFT(G192,4)="SPDA",VLOOKUP(VALUE(RIGHT(G192,3)),'SPDA-COMP'!B:J,9,FALSE),IF(LEFT(G192,4)="SDAI",VLOOKUP(VALUE(RIGHT(G192,3)),#REF!,9,FALSE),IF(LEFT(G192,5)="CHENF",VLOOKUP(VALUE(RIGHT(G192,3)),#REF!,9,FALSE),IF(LEFT(G192,5)="IMPER",VLOOKUP(VALUE(RIGHT(G192,3)),#REF!,9,FALSE),IF(LEFT(G192,5)="LABOR",VLOOKUP(VALUE(RIGHT(G192,6)),#REF!,4,FALSE)))))))))))))))))</f>
        <v>#REF!</v>
      </c>
      <c r="F192" s="31" t="e">
        <f t="shared" si="2"/>
        <v>#REF!</v>
      </c>
      <c r="G192" s="152" t="s">
        <v>764</v>
      </c>
      <c r="H192" s="51"/>
    </row>
    <row r="193" spans="1:8" s="11" customFormat="1">
      <c r="A193" s="85" t="s">
        <v>628</v>
      </c>
      <c r="B193" s="29" t="e">
        <f>IF(LEFT(G193,3)="ARQ",VLOOKUP(VALUE(RIGHT(G193,3)),#REF!,4,FALSE),IF(LEFT(G193,3)="SCI",VLOOKUP(VALUE(RIGHT(G193,3)),#REF!,4,FALSE),IF(LEFT(G193,3)="SCE",VLOOKUP(VALUE(RIGHT(G193,3)),#REF!,4,FALSE),IF(LEFT(G193,3)="EST",VLOOKUP(VALUE(RIGHT(G193,3)),#REF!,4,FALSE),IF(LEFT(G193,3)="HID",VLOOKUP(VALUE(RIGHT(G193,3)),#REF!,4,FALSE),IF(LEFT(G193,3)="INC",VLOOKUP(VALUE(RIGHT(G193,3)),#REF!,4,FALSE),IF(LEFT(G193,3)="ELE",VLOOKUP(VALUE(RIGHT(G193,3)),#REF!,4,FALSE),IF(LEFT(G193,3)="CAB",VLOOKUP(VALUE(RIGHT(G193,3)),'ADM-COMP'!B:J,4,FALSE),IF(LEFT(G193,3)="SEG",VLOOKUP(VALUE(RIGHT(G193,3)),#REF!,4,FALSE),IF(LEFT(G193,3)="CLI",VLOOKUP(VALUE(RIGHT(G193,3)),#REF!,4,FALSE),IF(LEFT(G193,4)="IMPL",VLOOKUP(VALUE(RIGHT(G193,3)),#REF!,4,FALSE),IF(LEFT(G193,4)="SPDA",VLOOKUP(VALUE(RIGHT(G193,3)),'SPDA-COMP'!B:J,4,FALSE),IF(LEFT(G193,4)="SDAI",VLOOKUP(VALUE(RIGHT(G193,3)),#REF!,4,FALSE),IF(LEFT(G193,5)="IMPER",VLOOKUP(VALUE(RIGHT(G193,3)),#REF!,4,FALSE),IF(LEFT(G193,5)="LABOR",VLOOKUP(VALUE(RIGHT(G193,6)),#REF!,5,FALSE))))))))))))))))</f>
        <v>#REF!</v>
      </c>
      <c r="C193" s="30" t="e">
        <f>IF(LEFT(G193,3)="ARQ",VLOOKUP(VALUE(RIGHT(G193,3)),#REF!,5,FALSE),IF(LEFT(G193,3)="SCI",VLOOKUP(VALUE(RIGHT(G193,3)),#REF!,5,FALSE),IF(LEFT(G193,3)="SCE",VLOOKUP(VALUE(RIGHT(G193,3)),#REF!,5,FALSE),IF(LEFT(G193,3)="EST",VLOOKUP(VALUE(RIGHT(G193,3)),#REF!,5,FALSE),IF(LEFT(G193,3)="HID",VLOOKUP(VALUE(RIGHT(G193,3)),#REF!,5,FALSE),IF(LEFT(G193,3)="INC",VLOOKUP(VALUE(RIGHT(G193,3)),#REF!,5,FALSE),IF(LEFT(G193,3)="ELE",VLOOKUP(VALUE(RIGHT(G193,3)),#REF!,5,FALSE),IF(LEFT(G193,3)="CAB",VLOOKUP(VALUE(RIGHT(G193,3)),'ADM-COMP'!B:J,5,FALSE),IF(LEFT(G193,3)="SEG",VLOOKUP(VALUE(RIGHT(G193,3)),#REF!,5,FALSE),IF(LEFT(G193,3)="CLI",VLOOKUP(VALUE(RIGHT(G193,3)),#REF!,5,FALSE),IF(LEFT(G193,4)="IMPL",VLOOKUP(VALUE(RIGHT(G193,3)),#REF!,5,FALSE),IF(LEFT(G193,4)="SPDA",VLOOKUP(VALUE(RIGHT(G193,3)),'SPDA-COMP'!B:J,5,FALSE),IF(LEFT(G193,4)="SDAI",VLOOKUP(VALUE(RIGHT(G193,3)),#REF!,5,FALSE),IF(LEFT(G193,5)="IMPER",VLOOKUP(VALUE(RIGHT(G193,3)),#REF!,5,FALSE),IF(LEFT(G193,5)="LABOR",VLOOKUP(VALUE(RIGHT(G193,6)),#REF!,6,FALSE))))))))))))))))</f>
        <v>#REF!</v>
      </c>
      <c r="D193" s="74" t="e">
        <f>ROUND(VLOOKUP(A193,#REF!,8,FALSE),2)</f>
        <v>#REF!</v>
      </c>
      <c r="E193" s="74" t="e">
        <f>IF(LEFT(G193,3)="ARQ",VLOOKUP(VALUE(RIGHT(G193,3)),#REF!,9,FALSE),IF(LEFT(G193,3)="SCI",VLOOKUP(VALUE(RIGHT(G193,3)),#REF!,9,FALSE),IF(LEFT(G193,3)="SCE",VLOOKUP(VALUE(RIGHT(G193,3)),#REF!,9,FALSE),IF(LEFT(G193,3)="EST",VLOOKUP(VALUE(RIGHT(G193,3)),#REF!,9,FALSE),IF(LEFT(G193,3)="HID",VLOOKUP(VALUE(RIGHT(G193,3)),#REF!,9,FALSE),IF(LEFT(G193,3)="INC",VLOOKUP(VALUE(RIGHT(G193,3)),#REF!,9,FALSE),IF(LEFT(G193,3)="ELE",VLOOKUP(VALUE(RIGHT(G193,3)),#REF!,9,FALSE),IF(LEFT(G193,3)="CAB",VLOOKUP(VALUE(RIGHT(G193,3)),'ADM-COMP'!B:J,9,FALSE),IF(LEFT(G193,3)="SEG",VLOOKUP(VALUE(RIGHT(G193,3)),#REF!,9,FALSE),IF(LEFT(G193,3)="CLI",VLOOKUP(VALUE(RIGHT(G193,3)),#REF!,9,FALSE),IF(LEFT(G193,4)="IMPL",VLOOKUP(VALUE(RIGHT(G193,3)),#REF!,9,FALSE),IF(LEFT(G193,4)="SPDA",VLOOKUP(VALUE(RIGHT(G193,3)),'SPDA-COMP'!B:J,9,FALSE),IF(LEFT(G193,4)="SDAI",VLOOKUP(VALUE(RIGHT(G193,3)),#REF!,9,FALSE),IF(LEFT(G193,5)="IMPER",VLOOKUP(VALUE(RIGHT(G193,3)),#REF!,9,FALSE),IF(LEFT(G193,5)="LABOR",VLOOKUP(VALUE(RIGHT(G193,6)),#REF!,4,FALSE))))))))))))))))</f>
        <v>#REF!</v>
      </c>
      <c r="F193" s="31" t="e">
        <f t="shared" si="2"/>
        <v>#REF!</v>
      </c>
      <c r="G193" s="84" t="s">
        <v>650</v>
      </c>
      <c r="H193" s="51"/>
    </row>
    <row r="194" spans="1:8" s="11" customFormat="1">
      <c r="A194" s="37" t="s">
        <v>1331</v>
      </c>
      <c r="B194" s="29" t="e">
        <f>IF(LEFT(G194,3)="ARQ",VLOOKUP(VALUE(RIGHT(G194,3)),#REF!,4,FALSE),IF(LEFT(G194,3)="SCI",VLOOKUP(VALUE(RIGHT(G194,3)),#REF!,4,FALSE),IF(LEFT(G194,3)="SCE",VLOOKUP(VALUE(RIGHT(G194,3)),#REF!,4,FALSE),IF(LEFT(G194,3)="EST",VLOOKUP(VALUE(RIGHT(G194,3)),#REF!,4,FALSE),IF(LEFT(G194,3)="HID",VLOOKUP(VALUE(RIGHT(G194,3)),#REF!,4,FALSE),IF(LEFT(G194,3)="INC",VLOOKUP(VALUE(RIGHT(G194,3)),#REF!,4,FALSE),IF(LEFT(G194,3)="ELE",VLOOKUP(VALUE(RIGHT(G194,3)),#REF!,4,FALSE),IF(LEFT(G194,3)="CAB",VLOOKUP(VALUE(RIGHT(G194,3)),'ADM-COMP'!B:J,4,FALSE),IF(LEFT(G194,3)="SEG",VLOOKUP(VALUE(RIGHT(G194,3)),#REF!,4,FALSE),IF(LEFT(G194,3)="CLI",VLOOKUP(VALUE(RIGHT(G194,3)),#REF!,4,FALSE),IF(LEFT(G194,4)="IMPL",VLOOKUP(VALUE(RIGHT(G194,3)),#REF!,4,FALSE),IF(LEFT(G194,4)="SPDA",VLOOKUP(VALUE(RIGHT(G194,3)),'SPDA-COMP'!B:J,4,FALSE),IF(LEFT(G194,4)="SDAI",VLOOKUP(VALUE(RIGHT(G194,3)),#REF!,4,FALSE),IF(LEFT(G194,5)="IMPER",VLOOKUP(VALUE(RIGHT(G194,3)),#REF!,4,FALSE),IF(LEFT(G194,5)="LABOR",VLOOKUP(VALUE(RIGHT(G194,6)),#REF!,5,FALSE))))))))))))))))</f>
        <v>#REF!</v>
      </c>
      <c r="C194" s="30" t="e">
        <f>IF(LEFT(G194,3)="ARQ",VLOOKUP(VALUE(RIGHT(G194,3)),#REF!,5,FALSE),IF(LEFT(G194,3)="SCI",VLOOKUP(VALUE(RIGHT(G194,3)),#REF!,5,FALSE),IF(LEFT(G194,3)="SCE",VLOOKUP(VALUE(RIGHT(G194,3)),#REF!,5,FALSE),IF(LEFT(G194,3)="EST",VLOOKUP(VALUE(RIGHT(G194,3)),#REF!,5,FALSE),IF(LEFT(G194,3)="HID",VLOOKUP(VALUE(RIGHT(G194,3)),#REF!,5,FALSE),IF(LEFT(G194,3)="INC",VLOOKUP(VALUE(RIGHT(G194,3)),#REF!,5,FALSE),IF(LEFT(G194,3)="ELE",VLOOKUP(VALUE(RIGHT(G194,3)),#REF!,5,FALSE),IF(LEFT(G194,3)="CAB",VLOOKUP(VALUE(RIGHT(G194,3)),'ADM-COMP'!B:J,5,FALSE),IF(LEFT(G194,3)="SEG",VLOOKUP(VALUE(RIGHT(G194,3)),#REF!,5,FALSE),IF(LEFT(G194,3)="CLI",VLOOKUP(VALUE(RIGHT(G194,3)),#REF!,5,FALSE),IF(LEFT(G194,4)="IMPL",VLOOKUP(VALUE(RIGHT(G194,3)),#REF!,5,FALSE),IF(LEFT(G194,4)="SPDA",VLOOKUP(VALUE(RIGHT(G194,3)),'SPDA-COMP'!B:J,5,FALSE),IF(LEFT(G194,4)="SDAI",VLOOKUP(VALUE(RIGHT(G194,3)),#REF!,5,FALSE),IF(LEFT(G194,5)="IMPER",VLOOKUP(VALUE(RIGHT(G194,3)),#REF!,5,FALSE),IF(LEFT(G194,5)="LABOR",VLOOKUP(VALUE(RIGHT(G194,6)),#REF!,6,FALSE))))))))))))))))</f>
        <v>#REF!</v>
      </c>
      <c r="D194" s="74" t="e">
        <f>ROUND(VLOOKUP(A194,#REF!,8,FALSE),2)</f>
        <v>#REF!</v>
      </c>
      <c r="E194" s="74" t="e">
        <f>IF(LEFT(G194,3)="ARQ",VLOOKUP(VALUE(RIGHT(G194,3)),#REF!,9,FALSE),IF(LEFT(G194,3)="SCI",VLOOKUP(VALUE(RIGHT(G194,3)),#REF!,9,FALSE),IF(LEFT(G194,3)="SCE",VLOOKUP(VALUE(RIGHT(G194,3)),#REF!,9,FALSE),IF(LEFT(G194,3)="EST",VLOOKUP(VALUE(RIGHT(G194,3)),#REF!,9,FALSE),IF(LEFT(G194,3)="HID",VLOOKUP(VALUE(RIGHT(G194,3)),#REF!,9,FALSE),IF(LEFT(G194,3)="INC",VLOOKUP(VALUE(RIGHT(G194,3)),#REF!,9,FALSE),IF(LEFT(G194,3)="ELE",VLOOKUP(VALUE(RIGHT(G194,3)),#REF!,9,FALSE),IF(LEFT(G194,3)="CAB",VLOOKUP(VALUE(RIGHT(G194,3)),'ADM-COMP'!B:J,9,FALSE),IF(LEFT(G194,3)="SEG",VLOOKUP(VALUE(RIGHT(G194,3)),#REF!,9,FALSE),IF(LEFT(G194,3)="CLI",VLOOKUP(VALUE(RIGHT(G194,3)),#REF!,9,FALSE),IF(LEFT(G194,4)="IMPL",VLOOKUP(VALUE(RIGHT(G194,3)),#REF!,9,FALSE),IF(LEFT(G194,4)="SPDA",VLOOKUP(VALUE(RIGHT(G194,3)),'SPDA-COMP'!B:J,9,FALSE),IF(LEFT(G194,4)="SDAI",VLOOKUP(VALUE(RIGHT(G194,3)),#REF!,9,FALSE),IF(LEFT(G194,5)="IMPER",VLOOKUP(VALUE(RIGHT(G194,3)),#REF!,9,FALSE),IF(LEFT(G194,5)="LABOR",VLOOKUP(VALUE(RIGHT(G194,6)),#REF!,4,FALSE))))))))))))))))</f>
        <v>#REF!</v>
      </c>
      <c r="F194" s="31" t="e">
        <f t="shared" si="2"/>
        <v>#REF!</v>
      </c>
      <c r="G194" s="152" t="s">
        <v>1349</v>
      </c>
      <c r="H194" s="51"/>
    </row>
    <row r="195" spans="1:8" s="11" customFormat="1">
      <c r="A195" s="100" t="s">
        <v>744</v>
      </c>
      <c r="B195" s="29" t="e">
        <f>IF(LEFT(G195,3)="ARQ",VLOOKUP(VALUE(RIGHT(G195,3)),#REF!,4,FALSE),IF(LEFT(G195,3)="SCI",VLOOKUP(VALUE(RIGHT(G195,3)),'ADM-COMP'!B:J,4,FALSE),IF(LEFT(G195,3)="SCE",VLOOKUP(VALUE(RIGHT(G195,3)),#REF!,4,FALSE),IF(LEFT(G195,3)="EST",VLOOKUP(VALUE(RIGHT(G195,3)),#REF!,4,FALSE),IF(LEFT(G195,3)="HID",VLOOKUP(VALUE(RIGHT(G195,3)),#REF!,4,FALSE),IF(LEFT(G195,3)="INC",VLOOKUP(VALUE(RIGHT(G195,3)),#REF!,4,FALSE),IF(LEFT(G195,3)="ELE",VLOOKUP(VALUE(RIGHT(G195,3)),#REF!,4,FALSE),IF(LEFT(G195,3)="CAB",VLOOKUP(VALUE(RIGHT(G195,3)),#REF!,4,FALSE),IF(LEFT(G195,3)="SEG",VLOOKUP(VALUE(RIGHT(G195,3)),#REF!,4,FALSE),IF(LEFT(G195,3)="CLI",VLOOKUP(VALUE(RIGHT(G195,3)),#REF!,4,FALSE),IF(LEFT(G195,4)="IMPL",VLOOKUP(VALUE(RIGHT(G195,3)),#REF!,4,FALSE),IF(LEFT(G195,4)="SPDA",VLOOKUP(VALUE(RIGHT(G195,3)),'SPDA-COMP'!B:J,4,FALSE),IF(LEFT(G195,4)="SDAI",VLOOKUP(VALUE(RIGHT(G195,3)),#REF!,4,FALSE),IF(LEFT(G195,5)="CHENF",VLOOKUP(VALUE(RIGHT(G195,3)),#REF!,4,FALSE),IF(LEFT(G195,5)="IMPER",VLOOKUP(VALUE(RIGHT(G195,3)),#REF!,4,FALSE),IF(LEFT(G195,5)="LABOR",VLOOKUP(VALUE(RIGHT(G195,6)),#REF!,5,FALSE)))))))))))))))))</f>
        <v>#REF!</v>
      </c>
      <c r="C195" s="30" t="e">
        <f>IF(LEFT(G195,3)="ARQ",VLOOKUP(VALUE(RIGHT(G195,3)),#REF!,5,FALSE),IF(LEFT(G195,3)="SCI",VLOOKUP(VALUE(RIGHT(G195,3)),'ADM-COMP'!B:J,5,FALSE),IF(LEFT(G195,3)="SCE",VLOOKUP(VALUE(RIGHT(G195,3)),#REF!,5,FALSE),IF(LEFT(G195,3)="EST",VLOOKUP(VALUE(RIGHT(G195,3)),#REF!,5,FALSE),IF(LEFT(G195,3)="HID",VLOOKUP(VALUE(RIGHT(G195,3)),#REF!,5,FALSE),IF(LEFT(G195,3)="INC",VLOOKUP(VALUE(RIGHT(G195,3)),#REF!,5,FALSE),IF(LEFT(G195,3)="ELE",VLOOKUP(VALUE(RIGHT(G195,3)),#REF!,5,FALSE),IF(LEFT(G195,3)="CAB",VLOOKUP(VALUE(RIGHT(G195,3)),#REF!,5,FALSE),IF(LEFT(G195,3)="SEG",VLOOKUP(VALUE(RIGHT(G195,3)),#REF!,5,FALSE),IF(LEFT(G195,3)="CLI",VLOOKUP(VALUE(RIGHT(G195,3)),#REF!,5,FALSE),IF(LEFT(G195,4)="IMPL",VLOOKUP(VALUE(RIGHT(G195,3)),#REF!,5,FALSE),IF(LEFT(G195,4)="SPDA",VLOOKUP(VALUE(RIGHT(G195,3)),'SPDA-COMP'!B:J,5,FALSE),IF(LEFT(G195,4)="SDAI",VLOOKUP(VALUE(RIGHT(G195,3)),#REF!,5,FALSE),IF(LEFT(G195,5)="CHENF",VLOOKUP(VALUE(RIGHT(G195,3)),#REF!,5,FALSE),IF(LEFT(G195,5)="IMPER",VLOOKUP(VALUE(RIGHT(G195,3)),#REF!,5,FALSE),IF(LEFT(G195,5)="LABOR",VLOOKUP(VALUE(RIGHT(G195,6)),#REF!,6,FALSE)))))))))))))))))</f>
        <v>#REF!</v>
      </c>
      <c r="D195" s="74" t="e">
        <f>ROUND(VLOOKUP(A195,#REF!,8,FALSE),2)</f>
        <v>#REF!</v>
      </c>
      <c r="E195" s="74" t="e">
        <f>IF(LEFT(G195,3)="ARQ",VLOOKUP(VALUE(RIGHT(G195,3)),#REF!,9,FALSE),IF(LEFT(G195,3)="SCI",VLOOKUP(VALUE(RIGHT(G195,3)),'ADM-COMP'!B:J,9,FALSE),IF(LEFT(G195,3)="SCE",VLOOKUP(VALUE(RIGHT(G195,3)),#REF!,9,FALSE),IF(LEFT(G195,3)="EST",VLOOKUP(VALUE(RIGHT(G195,3)),#REF!,9,FALSE),IF(LEFT(G195,3)="HID",VLOOKUP(VALUE(RIGHT(G195,3)),#REF!,9,FALSE),IF(LEFT(G195,3)="INC",VLOOKUP(VALUE(RIGHT(G195,3)),#REF!,9,FALSE),IF(LEFT(G195,3)="ELE",VLOOKUP(VALUE(RIGHT(G195,3)),#REF!,9,FALSE),IF(LEFT(G195,3)="CAB",VLOOKUP(VALUE(RIGHT(G195,3)),#REF!,9,FALSE),IF(LEFT(G195,3)="SEG",VLOOKUP(VALUE(RIGHT(G195,3)),#REF!,9,FALSE),IF(LEFT(G195,3)="CLI",VLOOKUP(VALUE(RIGHT(G195,3)),#REF!,9,FALSE),IF(LEFT(G195,4)="IMPL",VLOOKUP(VALUE(RIGHT(G195,3)),#REF!,9,FALSE),IF(LEFT(G195,4)="SPDA",VLOOKUP(VALUE(RIGHT(G195,3)),'SPDA-COMP'!B:J,9,FALSE),IF(LEFT(G195,4)="SDAI",VLOOKUP(VALUE(RIGHT(G195,3)),#REF!,9,FALSE),IF(LEFT(G195,5)="CHENF",VLOOKUP(VALUE(RIGHT(G195,3)),#REF!,9,FALSE),IF(LEFT(G195,5)="IMPER",VLOOKUP(VALUE(RIGHT(G195,3)),#REF!,9,FALSE),IF(LEFT(G195,5)="LABOR",VLOOKUP(VALUE(RIGHT(G195,6)),#REF!,4,FALSE)))))))))))))))))</f>
        <v>#REF!</v>
      </c>
      <c r="F195" s="31" t="e">
        <f t="shared" si="2"/>
        <v>#REF!</v>
      </c>
      <c r="G195" s="152" t="s">
        <v>762</v>
      </c>
      <c r="H195" s="51"/>
    </row>
    <row r="196" spans="1:8" s="11" customFormat="1">
      <c r="A196" s="85" t="s">
        <v>1116</v>
      </c>
      <c r="B196" s="29" t="e">
        <f>IF(LEFT(G196,3)="ARQ",VLOOKUP(VALUE(RIGHT(G196,3)),#REF!,4,FALSE),IF(LEFT(G196,3)="SCI",VLOOKUP(VALUE(RIGHT(G196,3)),#REF!,4,FALSE),IF(LEFT(G196,3)="SCE",VLOOKUP(VALUE(RIGHT(G196,3)),#REF!,4,FALSE),IF(LEFT(G196,3)="EST",VLOOKUP(VALUE(RIGHT(G196,3)),#REF!,4,FALSE),IF(LEFT(G196,3)="HID",VLOOKUP(VALUE(RIGHT(G196,3)),#REF!,4,FALSE),IF(LEFT(G196,3)="INC",VLOOKUP(VALUE(RIGHT(G196,3)),#REF!,4,FALSE),IF(LEFT(G196,3)="ELE",VLOOKUP(VALUE(RIGHT(G196,3)),#REF!,4,FALSE),IF(LEFT(G196,3)="CAB",VLOOKUP(VALUE(RIGHT(G196,3)),'ADM-COMP'!B:J,4,FALSE),IF(LEFT(G196,3)="SEG",VLOOKUP(VALUE(RIGHT(G196,3)),#REF!,4,FALSE),IF(LEFT(G196,3)="CLI",VLOOKUP(VALUE(RIGHT(G196,3)),#REF!,4,FALSE),IF(LEFT(G196,4)="IMPL",VLOOKUP(VALUE(RIGHT(G196,3)),#REF!,4,FALSE),IF(LEFT(G196,4)="SPDA",VLOOKUP(VALUE(RIGHT(G196,3)),'SPDA-COMP'!B:J,4,FALSE),IF(LEFT(G196,4)="SDAI",VLOOKUP(VALUE(RIGHT(G196,3)),#REF!,4,FALSE),IF(LEFT(G196,5)="IMPER",VLOOKUP(VALUE(RIGHT(G196,3)),#REF!,4,FALSE),IF(LEFT(G196,5)="LABOR",VLOOKUP(VALUE(RIGHT(G196,6)),#REF!,5,FALSE))))))))))))))))</f>
        <v>#REF!</v>
      </c>
      <c r="C196" s="30" t="e">
        <f>IF(LEFT(G196,3)="ARQ",VLOOKUP(VALUE(RIGHT(G196,3)),#REF!,5,FALSE),IF(LEFT(G196,3)="SCI",VLOOKUP(VALUE(RIGHT(G196,3)),#REF!,5,FALSE),IF(LEFT(G196,3)="SCE",VLOOKUP(VALUE(RIGHT(G196,3)),#REF!,5,FALSE),IF(LEFT(G196,3)="EST",VLOOKUP(VALUE(RIGHT(G196,3)),#REF!,5,FALSE),IF(LEFT(G196,3)="HID",VLOOKUP(VALUE(RIGHT(G196,3)),#REF!,5,FALSE),IF(LEFT(G196,3)="INC",VLOOKUP(VALUE(RIGHT(G196,3)),#REF!,5,FALSE),IF(LEFT(G196,3)="ELE",VLOOKUP(VALUE(RIGHT(G196,3)),#REF!,5,FALSE),IF(LEFT(G196,3)="CAB",VLOOKUP(VALUE(RIGHT(G196,3)),'ADM-COMP'!B:J,5,FALSE),IF(LEFT(G196,3)="SEG",VLOOKUP(VALUE(RIGHT(G196,3)),#REF!,5,FALSE),IF(LEFT(G196,3)="CLI",VLOOKUP(VALUE(RIGHT(G196,3)),#REF!,5,FALSE),IF(LEFT(G196,4)="IMPL",VLOOKUP(VALUE(RIGHT(G196,3)),#REF!,5,FALSE),IF(LEFT(G196,4)="SPDA",VLOOKUP(VALUE(RIGHT(G196,3)),'SPDA-COMP'!B:J,5,FALSE),IF(LEFT(G196,4)="SDAI",VLOOKUP(VALUE(RIGHT(G196,3)),#REF!,5,FALSE),IF(LEFT(G196,5)="IMPER",VLOOKUP(VALUE(RIGHT(G196,3)),#REF!,5,FALSE),IF(LEFT(G196,5)="LABOR",VLOOKUP(VALUE(RIGHT(G196,6)),#REF!,6,FALSE))))))))))))))))</f>
        <v>#REF!</v>
      </c>
      <c r="D196" s="74" t="e">
        <f>ROUND(VLOOKUP(A196,#REF!,8,FALSE),2)</f>
        <v>#REF!</v>
      </c>
      <c r="E196" s="74" t="e">
        <f>IF(LEFT(G196,3)="ARQ",VLOOKUP(VALUE(RIGHT(G196,3)),#REF!,9,FALSE),IF(LEFT(G196,3)="SCI",VLOOKUP(VALUE(RIGHT(G196,3)),#REF!,9,FALSE),IF(LEFT(G196,3)="SCE",VLOOKUP(VALUE(RIGHT(G196,3)),#REF!,9,FALSE),IF(LEFT(G196,3)="EST",VLOOKUP(VALUE(RIGHT(G196,3)),#REF!,9,FALSE),IF(LEFT(G196,3)="HID",VLOOKUP(VALUE(RIGHT(G196,3)),#REF!,9,FALSE),IF(LEFT(G196,3)="INC",VLOOKUP(VALUE(RIGHT(G196,3)),#REF!,9,FALSE),IF(LEFT(G196,3)="ELE",VLOOKUP(VALUE(RIGHT(G196,3)),#REF!,9,FALSE),IF(LEFT(G196,3)="CAB",VLOOKUP(VALUE(RIGHT(G196,3)),'ADM-COMP'!B:J,9,FALSE),IF(LEFT(G196,3)="SEG",VLOOKUP(VALUE(RIGHT(G196,3)),#REF!,9,FALSE),IF(LEFT(G196,3)="CLI",VLOOKUP(VALUE(RIGHT(G196,3)),#REF!,9,FALSE),IF(LEFT(G196,4)="IMPL",VLOOKUP(VALUE(RIGHT(G196,3)),#REF!,9,FALSE),IF(LEFT(G196,4)="SPDA",VLOOKUP(VALUE(RIGHT(G196,3)),'SPDA-COMP'!B:J,9,FALSE),IF(LEFT(G196,4)="SDAI",VLOOKUP(VALUE(RIGHT(G196,3)),#REF!,9,FALSE),IF(LEFT(G196,5)="IMPER",VLOOKUP(VALUE(RIGHT(G196,3)),#REF!,9,FALSE),IF(LEFT(G196,5)="LABOR",VLOOKUP(VALUE(RIGHT(G196,6)),#REF!,4,FALSE))))))))))))))))</f>
        <v>#REF!</v>
      </c>
      <c r="F196" s="31" t="e">
        <f t="shared" si="2"/>
        <v>#REF!</v>
      </c>
      <c r="G196" s="84" t="s">
        <v>1002</v>
      </c>
      <c r="H196" s="134" t="s">
        <v>1345</v>
      </c>
    </row>
    <row r="197" spans="1:8" s="11" customFormat="1">
      <c r="A197" s="37" t="s">
        <v>404</v>
      </c>
      <c r="B197" s="29" t="e">
        <f>IF(LEFT(G197,3)="ARQ",VLOOKUP(VALUE(RIGHT(G197,3)),#REF!,4,FALSE),IF(LEFT(G197,3)="SCI",VLOOKUP(VALUE(RIGHT(G197,3)),#REF!,4,FALSE),IF(LEFT(G197,3)="SCE",VLOOKUP(VALUE(RIGHT(G197,3)),#REF!,4,FALSE),IF(LEFT(G197,3)="EST",VLOOKUP(VALUE(RIGHT(G197,3)),#REF!,4,FALSE),IF(LEFT(G197,3)="HID",VLOOKUP(VALUE(RIGHT(G197,3)),#REF!,4,FALSE),IF(LEFT(G197,3)="INC",VLOOKUP(VALUE(RIGHT(G197,3)),#REF!,4,FALSE),IF(LEFT(G197,3)="ELE",VLOOKUP(VALUE(RIGHT(G197,3)),#REF!,4,FALSE),IF(LEFT(G197,3)="CAB",VLOOKUP(VALUE(RIGHT(G197,3)),'ADM-COMP'!B:J,4,FALSE),IF(LEFT(G197,3)="SEG",VLOOKUP(VALUE(RIGHT(G197,3)),#REF!,4,FALSE),IF(LEFT(G197,3)="CLI",VLOOKUP(VALUE(RIGHT(G197,3)),#REF!,4,FALSE),IF(LEFT(G197,4)="IMPL",VLOOKUP(VALUE(RIGHT(G197,3)),#REF!,4,FALSE),IF(LEFT(G197,4)="SPDA",VLOOKUP(VALUE(RIGHT(G197,3)),'SPDA-COMP'!B:J,4,FALSE),IF(LEFT(G197,4)="SDAI",VLOOKUP(VALUE(RIGHT(G197,3)),#REF!,4,FALSE),IF(LEFT(G197,5)="IMPER",VLOOKUP(VALUE(RIGHT(G197,3)),#REF!,4,FALSE),IF(LEFT(G197,5)="LABOR",VLOOKUP(VALUE(RIGHT(G197,6)),#REF!,5,FALSE))))))))))))))))</f>
        <v>#REF!</v>
      </c>
      <c r="C197" s="30" t="e">
        <f>IF(LEFT(G197,3)="ARQ",VLOOKUP(VALUE(RIGHT(G197,3)),#REF!,5,FALSE),IF(LEFT(G197,3)="SCI",VLOOKUP(VALUE(RIGHT(G197,3)),#REF!,5,FALSE),IF(LEFT(G197,3)="SCE",VLOOKUP(VALUE(RIGHT(G197,3)),#REF!,5,FALSE),IF(LEFT(G197,3)="EST",VLOOKUP(VALUE(RIGHT(G197,3)),#REF!,5,FALSE),IF(LEFT(G197,3)="HID",VLOOKUP(VALUE(RIGHT(G197,3)),#REF!,5,FALSE),IF(LEFT(G197,3)="INC",VLOOKUP(VALUE(RIGHT(G197,3)),#REF!,5,FALSE),IF(LEFT(G197,3)="ELE",VLOOKUP(VALUE(RIGHT(G197,3)),#REF!,5,FALSE),IF(LEFT(G197,3)="CAB",VLOOKUP(VALUE(RIGHT(G197,3)),'ADM-COMP'!B:J,5,FALSE),IF(LEFT(G197,3)="SEG",VLOOKUP(VALUE(RIGHT(G197,3)),#REF!,5,FALSE),IF(LEFT(G197,3)="CLI",VLOOKUP(VALUE(RIGHT(G197,3)),#REF!,5,FALSE),IF(LEFT(G197,4)="IMPL",VLOOKUP(VALUE(RIGHT(G197,3)),#REF!,5,FALSE),IF(LEFT(G197,4)="SPDA",VLOOKUP(VALUE(RIGHT(G197,3)),'SPDA-COMP'!B:J,5,FALSE),IF(LEFT(G197,4)="SDAI",VLOOKUP(VALUE(RIGHT(G197,3)),#REF!,5,FALSE),IF(LEFT(G197,5)="IMPER",VLOOKUP(VALUE(RIGHT(G197,3)),#REF!,5,FALSE),IF(LEFT(G197,5)="LABOR",VLOOKUP(VALUE(RIGHT(G197,6)),#REF!,6,FALSE))))))))))))))))</f>
        <v>#REF!</v>
      </c>
      <c r="D197" s="74" t="e">
        <f>ROUND(VLOOKUP(A197,#REF!,8,FALSE),2)</f>
        <v>#REF!</v>
      </c>
      <c r="E197" s="74" t="e">
        <f>IF(LEFT(G197,3)="ARQ",VLOOKUP(VALUE(RIGHT(G197,3)),#REF!,9,FALSE),IF(LEFT(G197,3)="SCI",VLOOKUP(VALUE(RIGHT(G197,3)),#REF!,9,FALSE),IF(LEFT(G197,3)="SCE",VLOOKUP(VALUE(RIGHT(G197,3)),#REF!,9,FALSE),IF(LEFT(G197,3)="EST",VLOOKUP(VALUE(RIGHT(G197,3)),#REF!,9,FALSE),IF(LEFT(G197,3)="HID",VLOOKUP(VALUE(RIGHT(G197,3)),#REF!,9,FALSE),IF(LEFT(G197,3)="INC",VLOOKUP(VALUE(RIGHT(G197,3)),#REF!,9,FALSE),IF(LEFT(G197,3)="ELE",VLOOKUP(VALUE(RIGHT(G197,3)),#REF!,9,FALSE),IF(LEFT(G197,3)="CAB",VLOOKUP(VALUE(RIGHT(G197,3)),'ADM-COMP'!B:J,9,FALSE),IF(LEFT(G197,3)="SEG",VLOOKUP(VALUE(RIGHT(G197,3)),#REF!,9,FALSE),IF(LEFT(G197,3)="CLI",VLOOKUP(VALUE(RIGHT(G197,3)),#REF!,9,FALSE),IF(LEFT(G197,4)="IMPL",VLOOKUP(VALUE(RIGHT(G197,3)),#REF!,9,FALSE),IF(LEFT(G197,4)="SPDA",VLOOKUP(VALUE(RIGHT(G197,3)),'SPDA-COMP'!B:J,9,FALSE),IF(LEFT(G197,4)="SDAI",VLOOKUP(VALUE(RIGHT(G197,3)),#REF!,9,FALSE),IF(LEFT(G197,5)="IMPER",VLOOKUP(VALUE(RIGHT(G197,3)),#REF!,9,FALSE),IF(LEFT(G197,5)="LABOR",VLOOKUP(VALUE(RIGHT(G197,6)),#REF!,4,FALSE))))))))))))))))</f>
        <v>#REF!</v>
      </c>
      <c r="F197" s="31" t="e">
        <f t="shared" si="2"/>
        <v>#REF!</v>
      </c>
      <c r="G197" s="152" t="s">
        <v>1310</v>
      </c>
      <c r="H197" s="102"/>
    </row>
    <row r="198" spans="1:8" s="11" customFormat="1">
      <c r="A198" s="37" t="s">
        <v>330</v>
      </c>
      <c r="B198" s="29" t="e">
        <f>IF(LEFT(G198,3)="ARQ",VLOOKUP(VALUE(RIGHT(G198,3)),#REF!,4,FALSE),IF(LEFT(G198,3)="SCI",VLOOKUP(VALUE(RIGHT(G198,3)),#REF!,4,FALSE),IF(LEFT(G198,3)="SCE",VLOOKUP(VALUE(RIGHT(G198,3)),#REF!,4,FALSE),IF(LEFT(G198,3)="EST",VLOOKUP(VALUE(RIGHT(G198,3)),#REF!,4,FALSE),IF(LEFT(G198,3)="HID",VLOOKUP(VALUE(RIGHT(G198,3)),#REF!,4,FALSE),IF(LEFT(G198,3)="INC",VLOOKUP(VALUE(RIGHT(G198,3)),#REF!,4,FALSE),IF(LEFT(G198,3)="ELE",VLOOKUP(VALUE(RIGHT(G198,3)),#REF!,4,FALSE),IF(LEFT(G198,3)="CAB",VLOOKUP(VALUE(RIGHT(G198,3)),'ADM-COMP'!B:J,4,FALSE),IF(LEFT(G198,3)="SEG",VLOOKUP(VALUE(RIGHT(G198,3)),#REF!,4,FALSE),IF(LEFT(G198,3)="CLI",VLOOKUP(VALUE(RIGHT(G198,3)),#REF!,4,FALSE),IF(LEFT(G198,4)="IMPL",VLOOKUP(VALUE(RIGHT(G198,3)),#REF!,4,FALSE),IF(LEFT(G198,4)="SPDA",VLOOKUP(VALUE(RIGHT(G198,3)),'SPDA-COMP'!B:J,4,FALSE),IF(LEFT(G198,4)="SDAI",VLOOKUP(VALUE(RIGHT(G198,3)),#REF!,4,FALSE),IF(LEFT(G198,5)="IMPER",VLOOKUP(VALUE(RIGHT(G198,3)),#REF!,4,FALSE),IF(LEFT(G198,5)="LABOR",VLOOKUP(VALUE(RIGHT(G198,6)),#REF!,5,FALSE))))))))))))))))</f>
        <v>#REF!</v>
      </c>
      <c r="C198" s="30" t="e">
        <f>IF(LEFT(G198,3)="ARQ",VLOOKUP(VALUE(RIGHT(G198,3)),#REF!,5,FALSE),IF(LEFT(G198,3)="SCI",VLOOKUP(VALUE(RIGHT(G198,3)),#REF!,5,FALSE),IF(LEFT(G198,3)="SCE",VLOOKUP(VALUE(RIGHT(G198,3)),#REF!,5,FALSE),IF(LEFT(G198,3)="EST",VLOOKUP(VALUE(RIGHT(G198,3)),#REF!,5,FALSE),IF(LEFT(G198,3)="HID",VLOOKUP(VALUE(RIGHT(G198,3)),#REF!,5,FALSE),IF(LEFT(G198,3)="INC",VLOOKUP(VALUE(RIGHT(G198,3)),#REF!,5,FALSE),IF(LEFT(G198,3)="ELE",VLOOKUP(VALUE(RIGHT(G198,3)),#REF!,5,FALSE),IF(LEFT(G198,3)="CAB",VLOOKUP(VALUE(RIGHT(G198,3)),'ADM-COMP'!B:J,5,FALSE),IF(LEFT(G198,3)="SEG",VLOOKUP(VALUE(RIGHT(G198,3)),#REF!,5,FALSE),IF(LEFT(G198,3)="CLI",VLOOKUP(VALUE(RIGHT(G198,3)),#REF!,5,FALSE),IF(LEFT(G198,4)="IMPL",VLOOKUP(VALUE(RIGHT(G198,3)),#REF!,5,FALSE),IF(LEFT(G198,4)="SPDA",VLOOKUP(VALUE(RIGHT(G198,3)),'SPDA-COMP'!B:J,5,FALSE),IF(LEFT(G198,4)="SDAI",VLOOKUP(VALUE(RIGHT(G198,3)),#REF!,5,FALSE),IF(LEFT(G198,5)="IMPER",VLOOKUP(VALUE(RIGHT(G198,3)),#REF!,5,FALSE),IF(LEFT(G198,5)="LABOR",VLOOKUP(VALUE(RIGHT(G198,6)),#REF!,6,FALSE))))))))))))))))</f>
        <v>#REF!</v>
      </c>
      <c r="D198" s="74" t="e">
        <f>ROUND(VLOOKUP(A198,#REF!,8,FALSE),2)</f>
        <v>#REF!</v>
      </c>
      <c r="E198" s="74" t="e">
        <f>IF(LEFT(G198,3)="ARQ",VLOOKUP(VALUE(RIGHT(G198,3)),#REF!,9,FALSE),IF(LEFT(G198,3)="SCI",VLOOKUP(VALUE(RIGHT(G198,3)),#REF!,9,FALSE),IF(LEFT(G198,3)="SCE",VLOOKUP(VALUE(RIGHT(G198,3)),#REF!,9,FALSE),IF(LEFT(G198,3)="EST",VLOOKUP(VALUE(RIGHT(G198,3)),#REF!,9,FALSE),IF(LEFT(G198,3)="HID",VLOOKUP(VALUE(RIGHT(G198,3)),#REF!,9,FALSE),IF(LEFT(G198,3)="INC",VLOOKUP(VALUE(RIGHT(G198,3)),#REF!,9,FALSE),IF(LEFT(G198,3)="ELE",VLOOKUP(VALUE(RIGHT(G198,3)),#REF!,9,FALSE),IF(LEFT(G198,3)="CAB",VLOOKUP(VALUE(RIGHT(G198,3)),'ADM-COMP'!B:J,9,FALSE),IF(LEFT(G198,3)="SEG",VLOOKUP(VALUE(RIGHT(G198,3)),#REF!,9,FALSE),IF(LEFT(G198,3)="CLI",VLOOKUP(VALUE(RIGHT(G198,3)),#REF!,9,FALSE),IF(LEFT(G198,4)="IMPL",VLOOKUP(VALUE(RIGHT(G198,3)),#REF!,9,FALSE),IF(LEFT(G198,4)="SPDA",VLOOKUP(VALUE(RIGHT(G198,3)),'SPDA-COMP'!B:J,9,FALSE),IF(LEFT(G198,4)="SDAI",VLOOKUP(VALUE(RIGHT(G198,3)),#REF!,9,FALSE),IF(LEFT(G198,5)="IMPER",VLOOKUP(VALUE(RIGHT(G198,3)),#REF!,9,FALSE),IF(LEFT(G198,5)="LABOR",VLOOKUP(VALUE(RIGHT(G198,6)),#REF!,4,FALSE))))))))))))))))</f>
        <v>#REF!</v>
      </c>
      <c r="F198" s="31" t="e">
        <f t="shared" ref="F198:F261" si="3">ROUND(D198*E198,2)</f>
        <v>#REF!</v>
      </c>
      <c r="G198" s="152" t="s">
        <v>331</v>
      </c>
      <c r="H198" s="51"/>
    </row>
    <row r="199" spans="1:8" s="11" customFormat="1">
      <c r="A199" s="83" t="s">
        <v>595</v>
      </c>
      <c r="B199" s="29" t="e">
        <f>IF(LEFT(G199,3)="ARQ",VLOOKUP(VALUE(RIGHT(G199,3)),#REF!,4,FALSE),IF(LEFT(G199,3)="SCI",VLOOKUP(VALUE(RIGHT(G199,3)),'ADM-COMP'!B:J,4,FALSE),IF(LEFT(G199,3)="SCE",VLOOKUP(VALUE(RIGHT(G199,3)),#REF!,4,FALSE),IF(LEFT(G199,3)="EST",VLOOKUP(VALUE(RIGHT(G199,3)),#REF!,4,FALSE),IF(LEFT(G199,3)="HID",VLOOKUP(VALUE(RIGHT(G199,3)),#REF!,4,FALSE),IF(LEFT(G199,3)="INC",VLOOKUP(VALUE(RIGHT(G199,3)),#REF!,4,FALSE),IF(LEFT(G199,3)="ELE",VLOOKUP(VALUE(RIGHT(G199,3)),#REF!,4,FALSE),IF(LEFT(G199,3)="CAB",VLOOKUP(VALUE(RIGHT(G199,3)),#REF!,4,FALSE),IF(LEFT(G199,3)="SEG",VLOOKUP(VALUE(RIGHT(G199,3)),#REF!,4,FALSE),IF(LEFT(G199,3)="CLI",VLOOKUP(VALUE(RIGHT(G199,3)),#REF!,4,FALSE),IF(LEFT(G199,4)="IMPL",VLOOKUP(VALUE(RIGHT(G199,3)),#REF!,4,FALSE),IF(LEFT(G199,4)="SPDA",VLOOKUP(VALUE(RIGHT(G199,3)),'SPDA-COMP'!B:J,4,FALSE),IF(LEFT(G199,4)="SDAI",VLOOKUP(VALUE(RIGHT(G199,3)),#REF!,4,FALSE),IF(LEFT(G199,5)="CHENF",VLOOKUP(VALUE(RIGHT(G199,3)),#REF!,4,FALSE),IF(LEFT(G199,5)="IMPER",VLOOKUP(VALUE(RIGHT(G199,3)),#REF!,4,FALSE),IF(LEFT(G199,5)="LABOR",VLOOKUP(VALUE(RIGHT(G199,6)),#REF!,5,FALSE)))))))))))))))))</f>
        <v>#REF!</v>
      </c>
      <c r="C199" s="30" t="e">
        <f>IF(LEFT(G199,3)="ARQ",VLOOKUP(VALUE(RIGHT(G199,3)),#REF!,5,FALSE),IF(LEFT(G199,3)="SCI",VLOOKUP(VALUE(RIGHT(G199,3)),'ADM-COMP'!B:J,5,FALSE),IF(LEFT(G199,3)="SCE",VLOOKUP(VALUE(RIGHT(G199,3)),#REF!,5,FALSE),IF(LEFT(G199,3)="EST",VLOOKUP(VALUE(RIGHT(G199,3)),#REF!,5,FALSE),IF(LEFT(G199,3)="HID",VLOOKUP(VALUE(RIGHT(G199,3)),#REF!,5,FALSE),IF(LEFT(G199,3)="INC",VLOOKUP(VALUE(RIGHT(G199,3)),#REF!,5,FALSE),IF(LEFT(G199,3)="ELE",VLOOKUP(VALUE(RIGHT(G199,3)),#REF!,5,FALSE),IF(LEFT(G199,3)="CAB",VLOOKUP(VALUE(RIGHT(G199,3)),#REF!,5,FALSE),IF(LEFT(G199,3)="SEG",VLOOKUP(VALUE(RIGHT(G199,3)),#REF!,5,FALSE),IF(LEFT(G199,3)="CLI",VLOOKUP(VALUE(RIGHT(G199,3)),#REF!,5,FALSE),IF(LEFT(G199,4)="IMPL",VLOOKUP(VALUE(RIGHT(G199,3)),#REF!,5,FALSE),IF(LEFT(G199,4)="SPDA",VLOOKUP(VALUE(RIGHT(G199,3)),'SPDA-COMP'!B:J,5,FALSE),IF(LEFT(G199,4)="SDAI",VLOOKUP(VALUE(RIGHT(G199,3)),#REF!,5,FALSE),IF(LEFT(G199,5)="CHENF",VLOOKUP(VALUE(RIGHT(G199,3)),#REF!,5,FALSE),IF(LEFT(G199,5)="IMPER",VLOOKUP(VALUE(RIGHT(G199,3)),#REF!,5,FALSE),IF(LEFT(G199,5)="LABOR",VLOOKUP(VALUE(RIGHT(G199,6)),#REF!,6,FALSE)))))))))))))))))</f>
        <v>#REF!</v>
      </c>
      <c r="D199" s="74" t="e">
        <f>ROUND(VLOOKUP(A199,#REF!,8,FALSE),2)</f>
        <v>#REF!</v>
      </c>
      <c r="E199" s="74" t="e">
        <f>IF(LEFT(G199,3)="ARQ",VLOOKUP(VALUE(RIGHT(G199,3)),#REF!,9,FALSE),IF(LEFT(G199,3)="SCI",VLOOKUP(VALUE(RIGHT(G199,3)),'ADM-COMP'!B:J,9,FALSE),IF(LEFT(G199,3)="SCE",VLOOKUP(VALUE(RIGHT(G199,3)),#REF!,9,FALSE),IF(LEFT(G199,3)="EST",VLOOKUP(VALUE(RIGHT(G199,3)),#REF!,9,FALSE),IF(LEFT(G199,3)="HID",VLOOKUP(VALUE(RIGHT(G199,3)),#REF!,9,FALSE),IF(LEFT(G199,3)="INC",VLOOKUP(VALUE(RIGHT(G199,3)),#REF!,9,FALSE),IF(LEFT(G199,3)="ELE",VLOOKUP(VALUE(RIGHT(G199,3)),#REF!,9,FALSE),IF(LEFT(G199,3)="CAB",VLOOKUP(VALUE(RIGHT(G199,3)),#REF!,9,FALSE),IF(LEFT(G199,3)="SEG",VLOOKUP(VALUE(RIGHT(G199,3)),#REF!,9,FALSE),IF(LEFT(G199,3)="CLI",VLOOKUP(VALUE(RIGHT(G199,3)),#REF!,9,FALSE),IF(LEFT(G199,4)="IMPL",VLOOKUP(VALUE(RIGHT(G199,3)),#REF!,9,FALSE),IF(LEFT(G199,4)="SPDA",VLOOKUP(VALUE(RIGHT(G199,3)),'SPDA-COMP'!B:J,9,FALSE),IF(LEFT(G199,4)="SDAI",VLOOKUP(VALUE(RIGHT(G199,3)),#REF!,9,FALSE),IF(LEFT(G199,5)="CHENF",VLOOKUP(VALUE(RIGHT(G199,3)),#REF!,9,FALSE),IF(LEFT(G199,5)="IMPER",VLOOKUP(VALUE(RIGHT(G199,3)),#REF!,9,FALSE),IF(LEFT(G199,5)="LABOR",VLOOKUP(VALUE(RIGHT(G199,6)),#REF!,4,FALSE)))))))))))))))))</f>
        <v>#REF!</v>
      </c>
      <c r="F199" s="31" t="e">
        <f t="shared" si="3"/>
        <v>#REF!</v>
      </c>
      <c r="G199" s="84" t="s">
        <v>604</v>
      </c>
      <c r="H199" s="51"/>
    </row>
    <row r="200" spans="1:8" s="11" customFormat="1">
      <c r="A200" s="37" t="s">
        <v>1244</v>
      </c>
      <c r="B200" s="29" t="e">
        <f>IF(LEFT(G200,3)="ARQ",VLOOKUP(VALUE(RIGHT(G200,3)),#REF!,4,FALSE),IF(LEFT(G200,3)="SCI",VLOOKUP(VALUE(RIGHT(G200,3)),#REF!,4,FALSE),IF(LEFT(G200,3)="SCE",VLOOKUP(VALUE(RIGHT(G200,3)),#REF!,4,FALSE),IF(LEFT(G200,3)="EST",VLOOKUP(VALUE(RIGHT(G200,3)),#REF!,4,FALSE),IF(LEFT(G200,3)="HID",VLOOKUP(VALUE(RIGHT(G200,3)),#REF!,4,FALSE),IF(LEFT(G200,3)="INC",VLOOKUP(VALUE(RIGHT(G200,3)),#REF!,4,FALSE),IF(LEFT(G200,3)="ELE",VLOOKUP(VALUE(RIGHT(G200,3)),#REF!,4,FALSE),IF(LEFT(G200,3)="CAB",VLOOKUP(VALUE(RIGHT(G200,3)),'ADM-COMP'!B:J,4,FALSE),IF(LEFT(G200,3)="SEG",VLOOKUP(VALUE(RIGHT(G200,3)),#REF!,4,FALSE),IF(LEFT(G200,3)="CLI",VLOOKUP(VALUE(RIGHT(G200,3)),#REF!,4,FALSE),IF(LEFT(G200,4)="IMPL",VLOOKUP(VALUE(RIGHT(G200,3)),#REF!,4,FALSE),IF(LEFT(G200,4)="SPDA",VLOOKUP(VALUE(RIGHT(G200,3)),'SPDA-COMP'!B:J,4,FALSE),IF(LEFT(G200,4)="SDAI",VLOOKUP(VALUE(RIGHT(G200,3)),#REF!,4,FALSE),IF(LEFT(G200,5)="IMPER",VLOOKUP(VALUE(RIGHT(G200,3)),#REF!,4,FALSE),IF(LEFT(G200,5)="LABOR",VLOOKUP(VALUE(RIGHT(G200,6)),#REF!,5,FALSE))))))))))))))))</f>
        <v>#REF!</v>
      </c>
      <c r="C200" s="30" t="e">
        <f>IF(LEFT(G200,3)="ARQ",VLOOKUP(VALUE(RIGHT(G200,3)),#REF!,5,FALSE),IF(LEFT(G200,3)="SCI",VLOOKUP(VALUE(RIGHT(G200,3)),#REF!,5,FALSE),IF(LEFT(G200,3)="SCE",VLOOKUP(VALUE(RIGHT(G200,3)),#REF!,5,FALSE),IF(LEFT(G200,3)="EST",VLOOKUP(VALUE(RIGHT(G200,3)),#REF!,5,FALSE),IF(LEFT(G200,3)="HID",VLOOKUP(VALUE(RIGHT(G200,3)),#REF!,5,FALSE),IF(LEFT(G200,3)="INC",VLOOKUP(VALUE(RIGHT(G200,3)),#REF!,5,FALSE),IF(LEFT(G200,3)="ELE",VLOOKUP(VALUE(RIGHT(G200,3)),#REF!,5,FALSE),IF(LEFT(G200,3)="CAB",VLOOKUP(VALUE(RIGHT(G200,3)),'ADM-COMP'!B:J,5,FALSE),IF(LEFT(G200,3)="SEG",VLOOKUP(VALUE(RIGHT(G200,3)),#REF!,5,FALSE),IF(LEFT(G200,3)="CLI",VLOOKUP(VALUE(RIGHT(G200,3)),#REF!,5,FALSE),IF(LEFT(G200,4)="IMPL",VLOOKUP(VALUE(RIGHT(G200,3)),#REF!,5,FALSE),IF(LEFT(G200,4)="SPDA",VLOOKUP(VALUE(RIGHT(G200,3)),'SPDA-COMP'!B:J,5,FALSE),IF(LEFT(G200,4)="SDAI",VLOOKUP(VALUE(RIGHT(G200,3)),#REF!,5,FALSE),IF(LEFT(G200,5)="IMPER",VLOOKUP(VALUE(RIGHT(G200,3)),#REF!,5,FALSE),IF(LEFT(G200,5)="LABOR",VLOOKUP(VALUE(RIGHT(G200,6)),#REF!,6,FALSE))))))))))))))))</f>
        <v>#REF!</v>
      </c>
      <c r="D200" s="74" t="e">
        <f>ROUND(VLOOKUP(A200,#REF!,8,FALSE),2)</f>
        <v>#REF!</v>
      </c>
      <c r="E200" s="74" t="e">
        <f>IF(LEFT(G200,3)="ARQ",VLOOKUP(VALUE(RIGHT(G200,3)),#REF!,9,FALSE),IF(LEFT(G200,3)="SCI",VLOOKUP(VALUE(RIGHT(G200,3)),#REF!,9,FALSE),IF(LEFT(G200,3)="SCE",VLOOKUP(VALUE(RIGHT(G200,3)),#REF!,9,FALSE),IF(LEFT(G200,3)="EST",VLOOKUP(VALUE(RIGHT(G200,3)),#REF!,9,FALSE),IF(LEFT(G200,3)="HID",VLOOKUP(VALUE(RIGHT(G200,3)),#REF!,9,FALSE),IF(LEFT(G200,3)="INC",VLOOKUP(VALUE(RIGHT(G200,3)),#REF!,9,FALSE),IF(LEFT(G200,3)="ELE",VLOOKUP(VALUE(RIGHT(G200,3)),#REF!,9,FALSE),IF(LEFT(G200,3)="CAB",VLOOKUP(VALUE(RIGHT(G200,3)),'ADM-COMP'!B:J,9,FALSE),IF(LEFT(G200,3)="SEG",VLOOKUP(VALUE(RIGHT(G200,3)),#REF!,9,FALSE),IF(LEFT(G200,3)="CLI",VLOOKUP(VALUE(RIGHT(G200,3)),#REF!,9,FALSE),IF(LEFT(G200,4)="IMPL",VLOOKUP(VALUE(RIGHT(G200,3)),#REF!,9,FALSE),IF(LEFT(G200,4)="SPDA",VLOOKUP(VALUE(RIGHT(G200,3)),'SPDA-COMP'!B:J,9,FALSE),IF(LEFT(G200,4)="SDAI",VLOOKUP(VALUE(RIGHT(G200,3)),#REF!,9,FALSE),IF(LEFT(G200,5)="IMPER",VLOOKUP(VALUE(RIGHT(G200,3)),#REF!,9,FALSE),IF(LEFT(G200,5)="LABOR",VLOOKUP(VALUE(RIGHT(G200,6)),#REF!,4,FALSE))))))))))))))))</f>
        <v>#REF!</v>
      </c>
      <c r="F200" s="31" t="e">
        <f t="shared" si="3"/>
        <v>#REF!</v>
      </c>
      <c r="G200" s="152" t="s">
        <v>1195</v>
      </c>
      <c r="H200" s="51"/>
    </row>
    <row r="201" spans="1:8" s="11" customFormat="1">
      <c r="A201" s="37" t="s">
        <v>1378</v>
      </c>
      <c r="B201" s="29" t="e">
        <f>IF(LEFT(G201,3)="ARQ",VLOOKUP(VALUE(RIGHT(G201,3)),#REF!,4,FALSE),IF(LEFT(G201,3)="SCI",VLOOKUP(VALUE(RIGHT(G201,3)),#REF!,4,FALSE),IF(LEFT(G201,3)="SCE",VLOOKUP(VALUE(RIGHT(G201,3)),#REF!,4,FALSE),IF(LEFT(G201,3)="EST",VLOOKUP(VALUE(RIGHT(G201,3)),#REF!,4,FALSE),IF(LEFT(G201,3)="HID",VLOOKUP(VALUE(RIGHT(G201,3)),#REF!,4,FALSE),IF(LEFT(G201,3)="INC",VLOOKUP(VALUE(RIGHT(G201,3)),#REF!,4,FALSE),IF(LEFT(G201,3)="ELE",VLOOKUP(VALUE(RIGHT(G201,3)),#REF!,4,FALSE),IF(LEFT(G201,3)="CAB",VLOOKUP(VALUE(RIGHT(G201,3)),'ADM-COMP'!B:J,4,FALSE),IF(LEFT(G201,3)="SEG",VLOOKUP(VALUE(RIGHT(G201,3)),#REF!,4,FALSE),IF(LEFT(G201,3)="CLI",VLOOKUP(VALUE(RIGHT(G201,3)),#REF!,4,FALSE),IF(LEFT(G201,4)="IMPL",VLOOKUP(VALUE(RIGHT(G201,3)),#REF!,4,FALSE),IF(LEFT(G201,4)="SPDA",VLOOKUP(VALUE(RIGHT(G201,3)),'SPDA-COMP'!B:J,4,FALSE),IF(LEFT(G201,4)="SDAI",VLOOKUP(VALUE(RIGHT(G201,3)),#REF!,4,FALSE),IF(LEFT(G201,5)="IMPER",VLOOKUP(VALUE(RIGHT(G201,3)),#REF!,4,FALSE),IF(LEFT(G201,5)="LABOR",VLOOKUP(VALUE(RIGHT(G201,6)),#REF!,5,FALSE))))))))))))))))</f>
        <v>#REF!</v>
      </c>
      <c r="C201" s="30" t="e">
        <f>IF(LEFT(G201,3)="ARQ",VLOOKUP(VALUE(RIGHT(G201,3)),#REF!,5,FALSE),IF(LEFT(G201,3)="SCI",VLOOKUP(VALUE(RIGHT(G201,3)),#REF!,5,FALSE),IF(LEFT(G201,3)="SCE",VLOOKUP(VALUE(RIGHT(G201,3)),#REF!,5,FALSE),IF(LEFT(G201,3)="EST",VLOOKUP(VALUE(RIGHT(G201,3)),#REF!,5,FALSE),IF(LEFT(G201,3)="HID",VLOOKUP(VALUE(RIGHT(G201,3)),#REF!,5,FALSE),IF(LEFT(G201,3)="INC",VLOOKUP(VALUE(RIGHT(G201,3)),#REF!,5,FALSE),IF(LEFT(G201,3)="ELE",VLOOKUP(VALUE(RIGHT(G201,3)),#REF!,5,FALSE),IF(LEFT(G201,3)="CAB",VLOOKUP(VALUE(RIGHT(G201,3)),'ADM-COMP'!B:J,5,FALSE),IF(LEFT(G201,3)="SEG",VLOOKUP(VALUE(RIGHT(G201,3)),#REF!,5,FALSE),IF(LEFT(G201,3)="CLI",VLOOKUP(VALUE(RIGHT(G201,3)),#REF!,5,FALSE),IF(LEFT(G201,4)="IMPL",VLOOKUP(VALUE(RIGHT(G201,3)),#REF!,5,FALSE),IF(LEFT(G201,4)="SPDA",VLOOKUP(VALUE(RIGHT(G201,3)),'SPDA-COMP'!B:J,5,FALSE),IF(LEFT(G201,4)="SDAI",VLOOKUP(VALUE(RIGHT(G201,3)),#REF!,5,FALSE),IF(LEFT(G201,5)="IMPER",VLOOKUP(VALUE(RIGHT(G201,3)),#REF!,5,FALSE),IF(LEFT(G201,5)="LABOR",VLOOKUP(VALUE(RIGHT(G201,6)),#REF!,6,FALSE))))))))))))))))</f>
        <v>#REF!</v>
      </c>
      <c r="D201" s="74" t="e">
        <f>ROUND(VLOOKUP(A201,#REF!,8,FALSE),2)</f>
        <v>#REF!</v>
      </c>
      <c r="E201" s="74" t="e">
        <f>IF(LEFT(G201,3)="ARQ",VLOOKUP(VALUE(RIGHT(G201,3)),#REF!,9,FALSE),IF(LEFT(G201,3)="SCI",VLOOKUP(VALUE(RIGHT(G201,3)),#REF!,9,FALSE),IF(LEFT(G201,3)="SCE",VLOOKUP(VALUE(RIGHT(G201,3)),#REF!,9,FALSE),IF(LEFT(G201,3)="EST",VLOOKUP(VALUE(RIGHT(G201,3)),#REF!,9,FALSE),IF(LEFT(G201,3)="HID",VLOOKUP(VALUE(RIGHT(G201,3)),#REF!,9,FALSE),IF(LEFT(G201,3)="INC",VLOOKUP(VALUE(RIGHT(G201,3)),#REF!,9,FALSE),IF(LEFT(G201,3)="ELE",VLOOKUP(VALUE(RIGHT(G201,3)),#REF!,9,FALSE),IF(LEFT(G201,3)="CAB",VLOOKUP(VALUE(RIGHT(G201,3)),'ADM-COMP'!B:J,9,FALSE),IF(LEFT(G201,3)="SEG",VLOOKUP(VALUE(RIGHT(G201,3)),#REF!,9,FALSE),IF(LEFT(G201,3)="CLI",VLOOKUP(VALUE(RIGHT(G201,3)),#REF!,9,FALSE),IF(LEFT(G201,4)="IMPL",VLOOKUP(VALUE(RIGHT(G201,3)),#REF!,9,FALSE),IF(LEFT(G201,4)="SPDA",VLOOKUP(VALUE(RIGHT(G201,3)),'SPDA-COMP'!B:J,9,FALSE),IF(LEFT(G201,4)="SDAI",VLOOKUP(VALUE(RIGHT(G201,3)),#REF!,9,FALSE),IF(LEFT(G201,5)="IMPER",VLOOKUP(VALUE(RIGHT(G201,3)),#REF!,9,FALSE),IF(LEFT(G201,5)="LABOR",VLOOKUP(VALUE(RIGHT(G201,6)),#REF!,4,FALSE))))))))))))))))</f>
        <v>#REF!</v>
      </c>
      <c r="F201" s="31" t="e">
        <f t="shared" si="3"/>
        <v>#REF!</v>
      </c>
      <c r="G201" s="152" t="s">
        <v>1381</v>
      </c>
      <c r="H201" s="51"/>
    </row>
    <row r="202" spans="1:8" s="11" customFormat="1">
      <c r="A202" s="37" t="s">
        <v>1379</v>
      </c>
      <c r="B202" s="29" t="e">
        <f>IF(LEFT(G202,3)="ARQ",VLOOKUP(VALUE(RIGHT(G202,3)),#REF!,4,FALSE),IF(LEFT(G202,3)="SCI",VLOOKUP(VALUE(RIGHT(G202,3)),#REF!,4,FALSE),IF(LEFT(G202,3)="SCE",VLOOKUP(VALUE(RIGHT(G202,3)),#REF!,4,FALSE),IF(LEFT(G202,3)="EST",VLOOKUP(VALUE(RIGHT(G202,3)),#REF!,4,FALSE),IF(LEFT(G202,3)="HID",VLOOKUP(VALUE(RIGHT(G202,3)),#REF!,4,FALSE),IF(LEFT(G202,3)="INC",VLOOKUP(VALUE(RIGHT(G202,3)),#REF!,4,FALSE),IF(LEFT(G202,3)="ELE",VLOOKUP(VALUE(RIGHT(G202,3)),#REF!,4,FALSE),IF(LEFT(G202,3)="CAB",VLOOKUP(VALUE(RIGHT(G202,3)),'ADM-COMP'!B:J,4,FALSE),IF(LEFT(G202,3)="SEG",VLOOKUP(VALUE(RIGHT(G202,3)),#REF!,4,FALSE),IF(LEFT(G202,3)="CLI",VLOOKUP(VALUE(RIGHT(G202,3)),#REF!,4,FALSE),IF(LEFT(G202,4)="IMPL",VLOOKUP(VALUE(RIGHT(G202,3)),#REF!,4,FALSE),IF(LEFT(G202,4)="SPDA",VLOOKUP(VALUE(RIGHT(G202,3)),'SPDA-COMP'!B:J,4,FALSE),IF(LEFT(G202,4)="SDAI",VLOOKUP(VALUE(RIGHT(G202,3)),#REF!,4,FALSE),IF(LEFT(G202,5)="IMPER",VLOOKUP(VALUE(RIGHT(G202,3)),#REF!,4,FALSE),IF(LEFT(G202,5)="LABOR",VLOOKUP(VALUE(RIGHT(G202,6)),#REF!,5,FALSE))))))))))))))))</f>
        <v>#REF!</v>
      </c>
      <c r="C202" s="30" t="e">
        <f>IF(LEFT(G202,3)="ARQ",VLOOKUP(VALUE(RIGHT(G202,3)),#REF!,5,FALSE),IF(LEFT(G202,3)="SCI",VLOOKUP(VALUE(RIGHT(G202,3)),#REF!,5,FALSE),IF(LEFT(G202,3)="SCE",VLOOKUP(VALUE(RIGHT(G202,3)),#REF!,5,FALSE),IF(LEFT(G202,3)="EST",VLOOKUP(VALUE(RIGHT(G202,3)),#REF!,5,FALSE),IF(LEFT(G202,3)="HID",VLOOKUP(VALUE(RIGHT(G202,3)),#REF!,5,FALSE),IF(LEFT(G202,3)="INC",VLOOKUP(VALUE(RIGHT(G202,3)),#REF!,5,FALSE),IF(LEFT(G202,3)="ELE",VLOOKUP(VALUE(RIGHT(G202,3)),#REF!,5,FALSE),IF(LEFT(G202,3)="CAB",VLOOKUP(VALUE(RIGHT(G202,3)),'ADM-COMP'!B:J,5,FALSE),IF(LEFT(G202,3)="SEG",VLOOKUP(VALUE(RIGHT(G202,3)),#REF!,5,FALSE),IF(LEFT(G202,3)="CLI",VLOOKUP(VALUE(RIGHT(G202,3)),#REF!,5,FALSE),IF(LEFT(G202,4)="IMPL",VLOOKUP(VALUE(RIGHT(G202,3)),#REF!,5,FALSE),IF(LEFT(G202,4)="SPDA",VLOOKUP(VALUE(RIGHT(G202,3)),'SPDA-COMP'!B:J,5,FALSE),IF(LEFT(G202,4)="SDAI",VLOOKUP(VALUE(RIGHT(G202,3)),#REF!,5,FALSE),IF(LEFT(G202,5)="IMPER",VLOOKUP(VALUE(RIGHT(G202,3)),#REF!,5,FALSE),IF(LEFT(G202,5)="LABOR",VLOOKUP(VALUE(RIGHT(G202,6)),#REF!,6,FALSE))))))))))))))))</f>
        <v>#REF!</v>
      </c>
      <c r="D202" s="74" t="e">
        <f>ROUND(VLOOKUP(A202,#REF!,8,FALSE),2)</f>
        <v>#REF!</v>
      </c>
      <c r="E202" s="74" t="e">
        <f>IF(LEFT(G202,3)="ARQ",VLOOKUP(VALUE(RIGHT(G202,3)),#REF!,9,FALSE),IF(LEFT(G202,3)="SCI",VLOOKUP(VALUE(RIGHT(G202,3)),#REF!,9,FALSE),IF(LEFT(G202,3)="SCE",VLOOKUP(VALUE(RIGHT(G202,3)),#REF!,9,FALSE),IF(LEFT(G202,3)="EST",VLOOKUP(VALUE(RIGHT(G202,3)),#REF!,9,FALSE),IF(LEFT(G202,3)="HID",VLOOKUP(VALUE(RIGHT(G202,3)),#REF!,9,FALSE),IF(LEFT(G202,3)="INC",VLOOKUP(VALUE(RIGHT(G202,3)),#REF!,9,FALSE),IF(LEFT(G202,3)="ELE",VLOOKUP(VALUE(RIGHT(G202,3)),#REF!,9,FALSE),IF(LEFT(G202,3)="CAB",VLOOKUP(VALUE(RIGHT(G202,3)),'ADM-COMP'!B:J,9,FALSE),IF(LEFT(G202,3)="SEG",VLOOKUP(VALUE(RIGHT(G202,3)),#REF!,9,FALSE),IF(LEFT(G202,3)="CLI",VLOOKUP(VALUE(RIGHT(G202,3)),#REF!,9,FALSE),IF(LEFT(G202,4)="IMPL",VLOOKUP(VALUE(RIGHT(G202,3)),#REF!,9,FALSE),IF(LEFT(G202,4)="SPDA",VLOOKUP(VALUE(RIGHT(G202,3)),'SPDA-COMP'!B:J,9,FALSE),IF(LEFT(G202,4)="SDAI",VLOOKUP(VALUE(RIGHT(G202,3)),#REF!,9,FALSE),IF(LEFT(G202,5)="IMPER",VLOOKUP(VALUE(RIGHT(G202,3)),#REF!,9,FALSE),IF(LEFT(G202,5)="LABOR",VLOOKUP(VALUE(RIGHT(G202,6)),#REF!,4,FALSE))))))))))))))))</f>
        <v>#REF!</v>
      </c>
      <c r="F202" s="31" t="e">
        <f t="shared" si="3"/>
        <v>#REF!</v>
      </c>
      <c r="G202" s="152" t="s">
        <v>1382</v>
      </c>
      <c r="H202" s="51"/>
    </row>
    <row r="203" spans="1:8" s="11" customFormat="1">
      <c r="A203" s="37" t="s">
        <v>355</v>
      </c>
      <c r="B203" s="29" t="e">
        <f>IF(LEFT(G203,3)="ARQ",VLOOKUP(VALUE(RIGHT(G203,3)),#REF!,4,FALSE),IF(LEFT(G203,3)="SCI",VLOOKUP(VALUE(RIGHT(G203,3)),#REF!,4,FALSE),IF(LEFT(G203,3)="SCE",VLOOKUP(VALUE(RIGHT(G203,3)),#REF!,4,FALSE),IF(LEFT(G203,3)="EST",VLOOKUP(VALUE(RIGHT(G203,3)),#REF!,4,FALSE),IF(LEFT(G203,3)="HID",VLOOKUP(VALUE(RIGHT(G203,3)),#REF!,4,FALSE),IF(LEFT(G203,3)="INC",VLOOKUP(VALUE(RIGHT(G203,3)),#REF!,4,FALSE),IF(LEFT(G203,3)="ELE",VLOOKUP(VALUE(RIGHT(G203,3)),#REF!,4,FALSE),IF(LEFT(G203,3)="CAB",VLOOKUP(VALUE(RIGHT(G203,3)),'ADM-COMP'!B:J,4,FALSE),IF(LEFT(G203,3)="SEG",VLOOKUP(VALUE(RIGHT(G203,3)),#REF!,4,FALSE),IF(LEFT(G203,3)="CLI",VLOOKUP(VALUE(RIGHT(G203,3)),#REF!,4,FALSE),IF(LEFT(G203,4)="IMPL",VLOOKUP(VALUE(RIGHT(G203,3)),#REF!,4,FALSE),IF(LEFT(G203,4)="SPDA",VLOOKUP(VALUE(RIGHT(G203,3)),'SPDA-COMP'!B:J,4,FALSE),IF(LEFT(G203,4)="SDAI",VLOOKUP(VALUE(RIGHT(G203,3)),#REF!,4,FALSE),IF(LEFT(G203,5)="IMPER",VLOOKUP(VALUE(RIGHT(G203,3)),#REF!,4,FALSE),IF(LEFT(G203,5)="LABOR",VLOOKUP(VALUE(RIGHT(G203,6)),#REF!,5,FALSE))))))))))))))))</f>
        <v>#REF!</v>
      </c>
      <c r="C203" s="30" t="e">
        <f>IF(LEFT(G203,3)="ARQ",VLOOKUP(VALUE(RIGHT(G203,3)),#REF!,5,FALSE),IF(LEFT(G203,3)="INS",VLOOKUP(VALUE(RIGHT(G203,3)),#REF!,5,FALSE),IF(LEFT(G203,3)="SCE",VLOOKUP(VALUE(RIGHT(G203,3)),#REF!,5,FALSE),IF(LEFT(G203,3)="EST",VLOOKUP(VALUE(RIGHT(G203,3)),#REF!,5,FALSE),IF(LEFT(G203,3)="HID",VLOOKUP(VALUE(RIGHT(G203,3)),#REF!,5,FALSE),IF(LEFT(G203,3)="INC",VLOOKUP(VALUE(RIGHT(G203,3)),#REF!,5,FALSE),IF(LEFT(G203,3)="ELE",VLOOKUP(VALUE(RIGHT(G203,3)),#REF!,5,FALSE),IF(LEFT(G203,3)="CAB",VLOOKUP(VALUE(RIGHT(G203,3)),'ADM-COMP'!B:J,5,FALSE),IF(LEFT(G203,3)="SEG",VLOOKUP(VALUE(RIGHT(G203,3)),#REF!,5,FALSE),IF(LEFT(G203,3)="CLI",VLOOKUP(VALUE(RIGHT(G203,3)),#REF!,5,FALSE),IF(LEFT(G203,4)="IMPL",VLOOKUP(VALUE(RIGHT(G203,3)),#REF!,5,FALSE),IF(LEFT(G203,4)="SPDA",VLOOKUP(VALUE(RIGHT(G203,3)),'SPDA-COMP'!B:J,5,FALSE),IF(LEFT(G203,4)="SDAI",VLOOKUP(VALUE(RIGHT(G203,3)),#REF!,5,FALSE),IF(LEFT(G203,5)="IMPER",VLOOKUP(VALUE(RIGHT(G203,3)),#REF!,5,FALSE),IF(LEFT(G203,5)="LABOR",VLOOKUP(VALUE(RIGHT(G203,6)),#REF!,6,FALSE))))))))))))))))</f>
        <v>#REF!</v>
      </c>
      <c r="D203" s="74" t="e">
        <f>ROUND(VLOOKUP(A203,#REF!,8,FALSE),2)</f>
        <v>#REF!</v>
      </c>
      <c r="E203" s="74" t="e">
        <f>IF(LEFT(G203,3)="ARQ",VLOOKUP(VALUE(RIGHT(G203,3)),#REF!,9,FALSE),IF(LEFT(G203,3)="INS",VLOOKUP(VALUE(RIGHT(G203,3)),#REF!,9,FALSE),IF(LEFT(G203,3)="SCE",VLOOKUP(VALUE(RIGHT(G203,3)),#REF!,9,FALSE),IF(LEFT(G203,3)="EST",VLOOKUP(VALUE(RIGHT(G203,3)),#REF!,9,FALSE),IF(LEFT(G203,3)="HID",VLOOKUP(VALUE(RIGHT(G203,3)),#REF!,9,FALSE),IF(LEFT(G203,3)="INC",VLOOKUP(VALUE(RIGHT(G203,3)),#REF!,9,FALSE),IF(LEFT(G203,3)="ELE",VLOOKUP(VALUE(RIGHT(G203,3)),#REF!,9,FALSE),IF(LEFT(G203,3)="CAB",VLOOKUP(VALUE(RIGHT(G203,3)),'ADM-COMP'!B:J,9,FALSE),IF(LEFT(G203,3)="SEG",VLOOKUP(VALUE(RIGHT(G203,3)),#REF!,9,FALSE),IF(LEFT(G203,3)="CLI",VLOOKUP(VALUE(RIGHT(G203,3)),#REF!,9,FALSE),IF(LEFT(G203,4)="IMPL",VLOOKUP(VALUE(RIGHT(G203,3)),#REF!,9,FALSE),IF(LEFT(G203,4)="SPDA",VLOOKUP(VALUE(RIGHT(G203,3)),'SPDA-COMP'!B:J,9,FALSE),IF(LEFT(G203,4)="SDAI",VLOOKUP(VALUE(RIGHT(G203,3)),#REF!,9,FALSE),IF(LEFT(G203,5)="IMPER",VLOOKUP(VALUE(RIGHT(G203,3)),#REF!,9,FALSE),IF(LEFT(G203,5)="LABOR",VLOOKUP(VALUE(RIGHT(G203,6)),#REF!,4,FALSE))))))))))))))))</f>
        <v>#REF!</v>
      </c>
      <c r="F203" s="31" t="e">
        <f t="shared" si="3"/>
        <v>#REF!</v>
      </c>
      <c r="G203" s="152" t="s">
        <v>358</v>
      </c>
      <c r="H203" s="51"/>
    </row>
    <row r="204" spans="1:8" s="11" customFormat="1" ht="51">
      <c r="A204" s="100" t="s">
        <v>1141</v>
      </c>
      <c r="B204" s="29" t="e">
        <f>IF(LEFT(G204,3)="ARQ",VLOOKUP(VALUE(RIGHT(G204,3)),#REF!,4,FALSE),IF(LEFT(G204,3)="SCI",VLOOKUP(VALUE(RIGHT(G204,3)),#REF!,4,FALSE),IF(LEFT(G204,3)="SCE",VLOOKUP(VALUE(RIGHT(G204,3)),#REF!,4,FALSE),IF(LEFT(G204,3)="EST",VLOOKUP(VALUE(RIGHT(G204,3)),#REF!,4,FALSE),IF(LEFT(G204,3)="HID",VLOOKUP(VALUE(RIGHT(G204,3)),#REF!,4,FALSE),IF(LEFT(G204,3)="INC",VLOOKUP(VALUE(RIGHT(G204,3)),#REF!,4,FALSE),IF(LEFT(G204,3)="ELE",VLOOKUP(VALUE(RIGHT(G204,3)),#REF!,4,FALSE),IF(LEFT(G204,3)="CAB",VLOOKUP(VALUE(RIGHT(G204,3)),'ADM-COMP'!B:J,4,FALSE),IF(LEFT(G204,3)="SEG",VLOOKUP(VALUE(RIGHT(G204,3)),#REF!,4,FALSE),IF(LEFT(G204,3)="CLI",VLOOKUP(VALUE(RIGHT(G204,3)),#REF!,4,FALSE),IF(LEFT(G204,4)="IMPL",VLOOKUP(VALUE(RIGHT(G204,3)),#REF!,4,FALSE),IF(LEFT(G204,4)="SPDA",VLOOKUP(VALUE(RIGHT(G204,3)),'SPDA-COMP'!B:J,4,FALSE),IF(LEFT(G204,4)="SDAI",VLOOKUP(VALUE(RIGHT(G204,3)),#REF!,4,FALSE),IF(LEFT(G204,5)="IMPER",VLOOKUP(VALUE(RIGHT(G204,3)),#REF!,4,FALSE),IF(LEFT(G204,5)="LABOR",VLOOKUP(VALUE(RIGHT(G204,6)),#REF!,5,FALSE))))))))))))))))</f>
        <v>#REF!</v>
      </c>
      <c r="C204" s="30" t="e">
        <f>IF(LEFT(G204,3)="ARQ",VLOOKUP(VALUE(RIGHT(G204,3)),#REF!,5,FALSE),IF(LEFT(G204,3)="SCI",VLOOKUP(VALUE(RIGHT(G204,3)),#REF!,5,FALSE),IF(LEFT(G204,3)="SCE",VLOOKUP(VALUE(RIGHT(G204,3)),#REF!,5,FALSE),IF(LEFT(G204,3)="EST",VLOOKUP(VALUE(RIGHT(G204,3)),#REF!,5,FALSE),IF(LEFT(G204,3)="HID",VLOOKUP(VALUE(RIGHT(G204,3)),#REF!,5,FALSE),IF(LEFT(G204,3)="INC",VLOOKUP(VALUE(RIGHT(G204,3)),#REF!,5,FALSE),IF(LEFT(G204,3)="ELE",VLOOKUP(VALUE(RIGHT(G204,3)),#REF!,5,FALSE),IF(LEFT(G204,3)="CAB",VLOOKUP(VALUE(RIGHT(G204,3)),'ADM-COMP'!B:J,5,FALSE),IF(LEFT(G204,3)="SEG",VLOOKUP(VALUE(RIGHT(G204,3)),#REF!,5,FALSE),IF(LEFT(G204,3)="CLI",VLOOKUP(VALUE(RIGHT(G204,3)),#REF!,5,FALSE),IF(LEFT(G204,4)="IMPL",VLOOKUP(VALUE(RIGHT(G204,3)),#REF!,5,FALSE),IF(LEFT(G204,4)="SPDA",VLOOKUP(VALUE(RIGHT(G204,3)),'SPDA-COMP'!B:J,5,FALSE),IF(LEFT(G204,4)="SDAI",VLOOKUP(VALUE(RIGHT(G204,3)),#REF!,5,FALSE),IF(LEFT(G204,5)="IMPER",VLOOKUP(VALUE(RIGHT(G204,3)),#REF!,5,FALSE),IF(LEFT(G204,5)="LABOR",VLOOKUP(VALUE(RIGHT(G204,6)),#REF!,6,FALSE))))))))))))))))</f>
        <v>#REF!</v>
      </c>
      <c r="D204" s="74" t="e">
        <f>ROUND(VLOOKUP(A204,#REF!,8,FALSE),2)</f>
        <v>#REF!</v>
      </c>
      <c r="E204" s="74" t="e">
        <f>IF(LEFT(G204,3)="ARQ",VLOOKUP(VALUE(RIGHT(G204,3)),#REF!,9,FALSE),IF(LEFT(G204,3)="SCI",VLOOKUP(VALUE(RIGHT(G204,3)),#REF!,9,FALSE),IF(LEFT(G204,3)="SCE",VLOOKUP(VALUE(RIGHT(G204,3)),#REF!,9,FALSE),IF(LEFT(G204,3)="EST",VLOOKUP(VALUE(RIGHT(G204,3)),#REF!,9,FALSE),IF(LEFT(G204,3)="HID",VLOOKUP(VALUE(RIGHT(G204,3)),#REF!,9,FALSE),IF(LEFT(G204,3)="INC",VLOOKUP(VALUE(RIGHT(G204,3)),#REF!,9,FALSE),IF(LEFT(G204,3)="ELE",VLOOKUP(VALUE(RIGHT(G204,3)),#REF!,9,FALSE),IF(LEFT(G204,3)="CAB",VLOOKUP(VALUE(RIGHT(G204,3)),'ADM-COMP'!B:J,9,FALSE),IF(LEFT(G204,3)="SEG",VLOOKUP(VALUE(RIGHT(G204,3)),#REF!,9,FALSE),IF(LEFT(G204,3)="CLI",VLOOKUP(VALUE(RIGHT(G204,3)),#REF!,9,FALSE),IF(LEFT(G204,4)="IMPL",VLOOKUP(VALUE(RIGHT(G204,3)),#REF!,9,FALSE),IF(LEFT(G204,4)="SPDA",VLOOKUP(VALUE(RIGHT(G204,3)),'SPDA-COMP'!B:J,9,FALSE),IF(LEFT(G204,4)="SDAI",VLOOKUP(VALUE(RIGHT(G204,3)),#REF!,9,FALSE),IF(LEFT(G204,5)="IMPER",VLOOKUP(VALUE(RIGHT(G204,3)),#REF!,9,FALSE),IF(LEFT(G204,5)="LABOR",VLOOKUP(VALUE(RIGHT(G204,6)),#REF!,4,FALSE))))))))))))))))</f>
        <v>#REF!</v>
      </c>
      <c r="F204" s="31" t="e">
        <f t="shared" si="3"/>
        <v>#REF!</v>
      </c>
      <c r="G204" s="152" t="s">
        <v>1169</v>
      </c>
      <c r="H204" s="51"/>
    </row>
    <row r="205" spans="1:8" s="11" customFormat="1">
      <c r="A205" s="85" t="s">
        <v>892</v>
      </c>
      <c r="B205" s="29" t="e">
        <f>IF(LEFT(G205,3)="ARQ",VLOOKUP(VALUE(RIGHT(G205,3)),#REF!,4,FALSE),IF(LEFT(G205,3)="SCI",VLOOKUP(VALUE(RIGHT(G205,3)),#REF!,4,FALSE),IF(LEFT(G205,3)="SCE",VLOOKUP(VALUE(RIGHT(G205,3)),#REF!,4,FALSE),IF(LEFT(G205,3)="EST",VLOOKUP(VALUE(RIGHT(G205,3)),#REF!,4,FALSE),IF(LEFT(G205,3)="HID",VLOOKUP(VALUE(RIGHT(G205,3)),#REF!,4,FALSE),IF(LEFT(G205,3)="INC",VLOOKUP(VALUE(RIGHT(G205,3)),#REF!,4,FALSE),IF(LEFT(G205,3)="ELE",VLOOKUP(VALUE(RIGHT(G205,3)),#REF!,4,FALSE),IF(LEFT(G205,3)="CAB",VLOOKUP(VALUE(RIGHT(G205,3)),'ADM-COMP'!B:J,4,FALSE),IF(LEFT(G205,3)="SEG",VLOOKUP(VALUE(RIGHT(G205,3)),#REF!,4,FALSE),IF(LEFT(G205,3)="CLI",VLOOKUP(VALUE(RIGHT(G205,3)),#REF!,4,FALSE),IF(LEFT(G205,4)="IMPL",VLOOKUP(VALUE(RIGHT(G205,3)),#REF!,4,FALSE),IF(LEFT(G205,4)="SPDA",VLOOKUP(VALUE(RIGHT(G205,3)),'SPDA-COMP'!B:J,4,FALSE),IF(LEFT(G205,4)="SDAI",VLOOKUP(VALUE(RIGHT(G205,3)),#REF!,4,FALSE),IF(LEFT(G205,5)="IMPER",VLOOKUP(VALUE(RIGHT(G205,3)),#REF!,4,FALSE),IF(LEFT(G205,5)="LABOR",VLOOKUP(VALUE(RIGHT(G205,6)),#REF!,5,FALSE))))))))))))))))</f>
        <v>#REF!</v>
      </c>
      <c r="C205" s="30" t="e">
        <f>IF(LEFT(G205,3)="ARQ",VLOOKUP(VALUE(RIGHT(G205,3)),#REF!,5,FALSE),IF(LEFT(G205,3)="SCI",VLOOKUP(VALUE(RIGHT(G205,3)),#REF!,5,FALSE),IF(LEFT(G205,3)="SCE",VLOOKUP(VALUE(RIGHT(G205,3)),#REF!,5,FALSE),IF(LEFT(G205,3)="EST",VLOOKUP(VALUE(RIGHT(G205,3)),#REF!,5,FALSE),IF(LEFT(G205,3)="HID",VLOOKUP(VALUE(RIGHT(G205,3)),#REF!,5,FALSE),IF(LEFT(G205,3)="INC",VLOOKUP(VALUE(RIGHT(G205,3)),#REF!,5,FALSE),IF(LEFT(G205,3)="ELE",VLOOKUP(VALUE(RIGHT(G205,3)),#REF!,5,FALSE),IF(LEFT(G205,3)="CAB",VLOOKUP(VALUE(RIGHT(G205,3)),'ADM-COMP'!B:J,5,FALSE),IF(LEFT(G205,3)="SEG",VLOOKUP(VALUE(RIGHT(G205,3)),#REF!,5,FALSE),IF(LEFT(G205,3)="CLI",VLOOKUP(VALUE(RIGHT(G205,3)),#REF!,5,FALSE),IF(LEFT(G205,4)="IMPL",VLOOKUP(VALUE(RIGHT(G205,3)),#REF!,5,FALSE),IF(LEFT(G205,4)="SPDA",VLOOKUP(VALUE(RIGHT(G205,3)),'SPDA-COMP'!B:J,5,FALSE),IF(LEFT(G205,4)="SDAI",VLOOKUP(VALUE(RIGHT(G205,3)),#REF!,5,FALSE),IF(LEFT(G205,5)="IMPER",VLOOKUP(VALUE(RIGHT(G205,3)),#REF!,5,FALSE),IF(LEFT(G205,5)="LABOR",VLOOKUP(VALUE(RIGHT(G205,6)),#REF!,6,FALSE))))))))))))))))</f>
        <v>#REF!</v>
      </c>
      <c r="D205" s="74" t="e">
        <f>ROUND(VLOOKUP(A205,#REF!,8,FALSE),2)</f>
        <v>#REF!</v>
      </c>
      <c r="E205" s="74" t="e">
        <f>IF(LEFT(G205,3)="ARQ",VLOOKUP(VALUE(RIGHT(G205,3)),#REF!,9,FALSE),IF(LEFT(G205,3)="SCI",VLOOKUP(VALUE(RIGHT(G205,3)),#REF!,9,FALSE),IF(LEFT(G205,3)="SCE",VLOOKUP(VALUE(RIGHT(G205,3)),#REF!,9,FALSE),IF(LEFT(G205,3)="EST",VLOOKUP(VALUE(RIGHT(G205,3)),#REF!,9,FALSE),IF(LEFT(G205,3)="HID",VLOOKUP(VALUE(RIGHT(G205,3)),#REF!,9,FALSE),IF(LEFT(G205,3)="INC",VLOOKUP(VALUE(RIGHT(G205,3)),#REF!,9,FALSE),IF(LEFT(G205,3)="ELE",VLOOKUP(VALUE(RIGHT(G205,3)),#REF!,9,FALSE),IF(LEFT(G205,3)="CAB",VLOOKUP(VALUE(RIGHT(G205,3)),'ADM-COMP'!B:J,9,FALSE),IF(LEFT(G205,3)="SEG",VLOOKUP(VALUE(RIGHT(G205,3)),#REF!,9,FALSE),IF(LEFT(G205,3)="CLI",VLOOKUP(VALUE(RIGHT(G205,3)),#REF!,9,FALSE),IF(LEFT(G205,4)="IMPL",VLOOKUP(VALUE(RIGHT(G205,3)),#REF!,9,FALSE),IF(LEFT(G205,4)="SPDA",VLOOKUP(VALUE(RIGHT(G205,3)),'SPDA-COMP'!B:J,9,FALSE),IF(LEFT(G205,4)="SDAI",VLOOKUP(VALUE(RIGHT(G205,3)),#REF!,9,FALSE),IF(LEFT(G205,5)="IMPER",VLOOKUP(VALUE(RIGHT(G205,3)),#REF!,9,FALSE),IF(LEFT(G205,5)="LABOR",VLOOKUP(VALUE(RIGHT(G205,6)),#REF!,4,FALSE))))))))))))))))</f>
        <v>#REF!</v>
      </c>
      <c r="F205" s="31" t="e">
        <f t="shared" si="3"/>
        <v>#REF!</v>
      </c>
      <c r="G205" s="84" t="s">
        <v>960</v>
      </c>
      <c r="H205" s="51"/>
    </row>
    <row r="206" spans="1:8" s="80" customFormat="1" ht="63.75">
      <c r="A206" s="37" t="s">
        <v>500</v>
      </c>
      <c r="B206" s="29" t="e">
        <f>IF(LEFT(G206,3)="ARQ",VLOOKUP(VALUE(RIGHT(G206,3)),#REF!,4,FALSE),IF(LEFT(G206,3)="SCI",VLOOKUP(VALUE(RIGHT(G206,3)),#REF!,4,FALSE),IF(LEFT(G206,3)="SCE",VLOOKUP(VALUE(RIGHT(G206,3)),#REF!,4,FALSE),IF(LEFT(G206,3)="EST",VLOOKUP(VALUE(RIGHT(G206,3)),#REF!,4,FALSE),IF(LEFT(G206,3)="HID",VLOOKUP(VALUE(RIGHT(G206,3)),#REF!,4,FALSE),IF(LEFT(G206,3)="INC",VLOOKUP(VALUE(RIGHT(G206,3)),#REF!,4,FALSE),IF(LEFT(G206,3)="ELE",VLOOKUP(VALUE(RIGHT(G206,3)),#REF!,4,FALSE),IF(LEFT(G206,3)="CAB",VLOOKUP(VALUE(RIGHT(G206,3)),'ADM-COMP'!B:J,4,FALSE),IF(LEFT(G206,3)="SEG",VLOOKUP(VALUE(RIGHT(G206,3)),#REF!,4,FALSE),IF(LEFT(G206,3)="CLI",VLOOKUP(VALUE(RIGHT(G206,3)),#REF!,4,FALSE),IF(LEFT(G206,4)="IMPL",VLOOKUP(VALUE(RIGHT(G206,3)),#REF!,4,FALSE),IF(LEFT(G206,4)="SPDA",VLOOKUP(VALUE(RIGHT(G206,3)),'SPDA-COMP'!B:J,4,FALSE),IF(LEFT(G206,4)="SDAI",VLOOKUP(VALUE(RIGHT(G206,3)),#REF!,4,FALSE),IF(LEFT(G206,5)="IMPER",VLOOKUP(VALUE(RIGHT(G206,3)),#REF!,4,FALSE),IF(LEFT(G206,5)="LABOR",VLOOKUP(VALUE(RIGHT(G206,6)),#REF!,5,FALSE))))))))))))))))</f>
        <v>#REF!</v>
      </c>
      <c r="C206" s="30" t="e">
        <f>IF(LEFT(G206,3)="ARQ",VLOOKUP(VALUE(RIGHT(G206,3)),#REF!,5,FALSE),IF(LEFT(G206,3)="SCI",VLOOKUP(VALUE(RIGHT(G206,3)),#REF!,5,FALSE),IF(LEFT(G206,3)="SCE",VLOOKUP(VALUE(RIGHT(G206,3)),#REF!,5,FALSE),IF(LEFT(G206,3)="EST",VLOOKUP(VALUE(RIGHT(G206,3)),#REF!,5,FALSE),IF(LEFT(G206,3)="HID",VLOOKUP(VALUE(RIGHT(G206,3)),#REF!,5,FALSE),IF(LEFT(G206,3)="INC",VLOOKUP(VALUE(RIGHT(G206,3)),#REF!,5,FALSE),IF(LEFT(G206,3)="ELE",VLOOKUP(VALUE(RIGHT(G206,3)),#REF!,5,FALSE),IF(LEFT(G206,3)="CAB",VLOOKUP(VALUE(RIGHT(G206,3)),'ADM-COMP'!B:J,5,FALSE),IF(LEFT(G206,3)="SEG",VLOOKUP(VALUE(RIGHT(G206,3)),#REF!,5,FALSE),IF(LEFT(G206,3)="CLI",VLOOKUP(VALUE(RIGHT(G206,3)),#REF!,5,FALSE),IF(LEFT(G206,4)="IMPL",VLOOKUP(VALUE(RIGHT(G206,3)),#REF!,5,FALSE),IF(LEFT(G206,4)="SPDA",VLOOKUP(VALUE(RIGHT(G206,3)),'SPDA-COMP'!B:J,5,FALSE),IF(LEFT(G206,4)="SDAI",VLOOKUP(VALUE(RIGHT(G206,3)),#REF!,5,FALSE),IF(LEFT(G206,5)="IMPER",VLOOKUP(VALUE(RIGHT(G206,3)),#REF!,5,FALSE),IF(LEFT(G206,5)="LABOR",VLOOKUP(VALUE(RIGHT(G206,6)),#REF!,6,FALSE))))))))))))))))</f>
        <v>#REF!</v>
      </c>
      <c r="D206" s="74" t="e">
        <f>ROUND(VLOOKUP(A206,#REF!,8,FALSE),2)</f>
        <v>#REF!</v>
      </c>
      <c r="E206" s="74" t="e">
        <f>IF(LEFT(G206,3)="ARQ",VLOOKUP(VALUE(RIGHT(G206,3)),#REF!,9,FALSE),IF(LEFT(G206,3)="SCI",VLOOKUP(VALUE(RIGHT(G206,3)),#REF!,9,FALSE),IF(LEFT(G206,3)="SCE",VLOOKUP(VALUE(RIGHT(G206,3)),#REF!,9,FALSE),IF(LEFT(G206,3)="EST",VLOOKUP(VALUE(RIGHT(G206,3)),#REF!,9,FALSE),IF(LEFT(G206,3)="HID",VLOOKUP(VALUE(RIGHT(G206,3)),#REF!,9,FALSE),IF(LEFT(G206,3)="INC",VLOOKUP(VALUE(RIGHT(G206,3)),#REF!,9,FALSE),IF(LEFT(G206,3)="ELE",VLOOKUP(VALUE(RIGHT(G206,3)),#REF!,9,FALSE),IF(LEFT(G206,3)="CAB",VLOOKUP(VALUE(RIGHT(G206,3)),'ADM-COMP'!B:J,9,FALSE),IF(LEFT(G206,3)="SEG",VLOOKUP(VALUE(RIGHT(G206,3)),#REF!,9,FALSE),IF(LEFT(G206,3)="CLI",VLOOKUP(VALUE(RIGHT(G206,3)),#REF!,9,FALSE),IF(LEFT(G206,4)="IMPL",VLOOKUP(VALUE(RIGHT(G206,3)),#REF!,9,FALSE),IF(LEFT(G206,4)="SPDA",VLOOKUP(VALUE(RIGHT(G206,3)),'SPDA-COMP'!B:J,9,FALSE),IF(LEFT(G206,4)="SDAI",VLOOKUP(VALUE(RIGHT(G206,3)),#REF!,9,FALSE),IF(LEFT(G206,5)="IMPER",VLOOKUP(VALUE(RIGHT(G206,3)),#REF!,9,FALSE),IF(LEFT(G206,5)="LABOR",VLOOKUP(VALUE(RIGHT(G206,6)),#REF!,4,FALSE))))))))))))))))</f>
        <v>#REF!</v>
      </c>
      <c r="F206" s="31" t="e">
        <f t="shared" si="3"/>
        <v>#REF!</v>
      </c>
      <c r="G206" s="38" t="s">
        <v>502</v>
      </c>
      <c r="H206" s="51"/>
    </row>
    <row r="207" spans="1:8" s="11" customFormat="1">
      <c r="A207" s="37" t="s">
        <v>1076</v>
      </c>
      <c r="B207" s="29" t="e">
        <f>IF(LEFT(G207,3)="ARQ",VLOOKUP(VALUE(RIGHT(G207,3)),#REF!,4,FALSE),IF(LEFT(G207,3)="SCI",VLOOKUP(VALUE(RIGHT(G207,3)),#REF!,4,FALSE),IF(LEFT(G207,3)="SCE",VLOOKUP(VALUE(RIGHT(G207,3)),#REF!,4,FALSE),IF(LEFT(G207,3)="EST",VLOOKUP(VALUE(RIGHT(G207,3)),#REF!,4,FALSE),IF(LEFT(G207,3)="HID",VLOOKUP(VALUE(RIGHT(G207,3)),#REF!,4,FALSE),IF(LEFT(G207,3)="INC",VLOOKUP(VALUE(RIGHT(G207,3)),#REF!,4,FALSE),IF(LEFT(G207,3)="ELE",VLOOKUP(VALUE(RIGHT(G207,3)),#REF!,4,FALSE),IF(LEFT(G207,3)="CAB",VLOOKUP(VALUE(RIGHT(G207,3)),'ADM-COMP'!B:J,4,FALSE),IF(LEFT(G207,3)="SEG",VLOOKUP(VALUE(RIGHT(G207,3)),#REF!,4,FALSE),IF(LEFT(G207,3)="CLI",VLOOKUP(VALUE(RIGHT(G207,3)),#REF!,4,FALSE),IF(LEFT(G207,4)="IMPL",VLOOKUP(VALUE(RIGHT(G207,3)),#REF!,4,FALSE),IF(LEFT(G207,4)="SPDA",VLOOKUP(VALUE(RIGHT(G207,3)),'SPDA-COMP'!B:J,4,FALSE),IF(LEFT(G207,4)="SDAI",VLOOKUP(VALUE(RIGHT(G207,3)),#REF!,4,FALSE),IF(LEFT(G207,5)="IMPER",VLOOKUP(VALUE(RIGHT(G207,3)),#REF!,4,FALSE),IF(LEFT(G207,5)="LABOR",VLOOKUP(VALUE(RIGHT(G207,6)),#REF!,5,FALSE))))))))))))))))</f>
        <v>#REF!</v>
      </c>
      <c r="C207" s="30" t="e">
        <f>IF(LEFT(G207,3)="ARQ",VLOOKUP(VALUE(RIGHT(G207,3)),#REF!,5,FALSE),IF(LEFT(G207,3)="SCI",VLOOKUP(VALUE(RIGHT(G207,3)),#REF!,5,FALSE),IF(LEFT(G207,3)="SCE",VLOOKUP(VALUE(RIGHT(G207,3)),#REF!,5,FALSE),IF(LEFT(G207,3)="EST",VLOOKUP(VALUE(RIGHT(G207,3)),#REF!,5,FALSE),IF(LEFT(G207,3)="HID",VLOOKUP(VALUE(RIGHT(G207,3)),#REF!,5,FALSE),IF(LEFT(G207,3)="INC",VLOOKUP(VALUE(RIGHT(G207,3)),#REF!,5,FALSE),IF(LEFT(G207,3)="ELE",VLOOKUP(VALUE(RIGHT(G207,3)),#REF!,5,FALSE),IF(LEFT(G207,3)="CAB",VLOOKUP(VALUE(RIGHT(G207,3)),'ADM-COMP'!B:J,5,FALSE),IF(LEFT(G207,3)="SEG",VLOOKUP(VALUE(RIGHT(G207,3)),#REF!,5,FALSE),IF(LEFT(G207,3)="CLI",VLOOKUP(VALUE(RIGHT(G207,3)),#REF!,5,FALSE),IF(LEFT(G207,4)="IMPL",VLOOKUP(VALUE(RIGHT(G207,3)),#REF!,5,FALSE),IF(LEFT(G207,4)="SPDA",VLOOKUP(VALUE(RIGHT(G207,3)),'SPDA-COMP'!B:J,5,FALSE),IF(LEFT(G207,4)="SDAI",VLOOKUP(VALUE(RIGHT(G207,3)),#REF!,5,FALSE),IF(LEFT(G207,5)="IMPER",VLOOKUP(VALUE(RIGHT(G207,3)),#REF!,5,FALSE),IF(LEFT(G207,5)="LABOR",VLOOKUP(VALUE(RIGHT(G207,6)),#REF!,6,FALSE))))))))))))))))</f>
        <v>#REF!</v>
      </c>
      <c r="D207" s="74" t="e">
        <f>ROUND(VLOOKUP(A207,#REF!,8,FALSE),2)</f>
        <v>#REF!</v>
      </c>
      <c r="E207" s="74" t="e">
        <f>IF(LEFT(G207,3)="ARQ",VLOOKUP(VALUE(RIGHT(G207,3)),#REF!,9,FALSE),IF(LEFT(G207,3)="SCI",VLOOKUP(VALUE(RIGHT(G207,3)),#REF!,9,FALSE),IF(LEFT(G207,3)="SCE",VLOOKUP(VALUE(RIGHT(G207,3)),#REF!,9,FALSE),IF(LEFT(G207,3)="EST",VLOOKUP(VALUE(RIGHT(G207,3)),#REF!,9,FALSE),IF(LEFT(G207,3)="HID",VLOOKUP(VALUE(RIGHT(G207,3)),#REF!,9,FALSE),IF(LEFT(G207,3)="INC",VLOOKUP(VALUE(RIGHT(G207,3)),#REF!,9,FALSE),IF(LEFT(G207,3)="ELE",VLOOKUP(VALUE(RIGHT(G207,3)),#REF!,9,FALSE),IF(LEFT(G207,3)="CAB",VLOOKUP(VALUE(RIGHT(G207,3)),'ADM-COMP'!B:J,9,FALSE),IF(LEFT(G207,3)="SEG",VLOOKUP(VALUE(RIGHT(G207,3)),#REF!,9,FALSE),IF(LEFT(G207,3)="CLI",VLOOKUP(VALUE(RIGHT(G207,3)),#REF!,9,FALSE),IF(LEFT(G207,4)="IMPL",VLOOKUP(VALUE(RIGHT(G207,3)),#REF!,9,FALSE),IF(LEFT(G207,4)="SPDA",VLOOKUP(VALUE(RIGHT(G207,3)),'SPDA-COMP'!B:J,9,FALSE),IF(LEFT(G207,4)="SDAI",VLOOKUP(VALUE(RIGHT(G207,3)),#REF!,9,FALSE),IF(LEFT(G207,5)="IMPER",VLOOKUP(VALUE(RIGHT(G207,3)),#REF!,9,FALSE),IF(LEFT(G207,5)="LABOR",VLOOKUP(VALUE(RIGHT(G207,6)),#REF!,4,FALSE))))))))))))))))</f>
        <v>#REF!</v>
      </c>
      <c r="F207" s="31" t="e">
        <f t="shared" si="3"/>
        <v>#REF!</v>
      </c>
      <c r="G207" s="38" t="s">
        <v>540</v>
      </c>
      <c r="H207" s="51"/>
    </row>
    <row r="208" spans="1:8" s="11" customFormat="1" ht="25.5">
      <c r="A208" s="37" t="s">
        <v>1074</v>
      </c>
      <c r="B208" s="29" t="e">
        <f>IF(LEFT(G208,3)="ARQ",VLOOKUP(VALUE(RIGHT(G208,3)),#REF!,4,FALSE),IF(LEFT(G208,3)="SCI",VLOOKUP(VALUE(RIGHT(G208,3)),#REF!,4,FALSE),IF(LEFT(G208,3)="SCE",VLOOKUP(VALUE(RIGHT(G208,3)),#REF!,4,FALSE),IF(LEFT(G208,3)="EST",VLOOKUP(VALUE(RIGHT(G208,3)),#REF!,4,FALSE),IF(LEFT(G208,3)="HID",VLOOKUP(VALUE(RIGHT(G208,3)),#REF!,4,FALSE),IF(LEFT(G208,3)="INC",VLOOKUP(VALUE(RIGHT(G208,3)),#REF!,4,FALSE),IF(LEFT(G208,3)="ELE",VLOOKUP(VALUE(RIGHT(G208,3)),#REF!,4,FALSE),IF(LEFT(G208,3)="CAB",VLOOKUP(VALUE(RIGHT(G208,3)),'ADM-COMP'!B:J,4,FALSE),IF(LEFT(G208,3)="SEG",VLOOKUP(VALUE(RIGHT(G208,3)),#REF!,4,FALSE),IF(LEFT(G208,3)="CLI",VLOOKUP(VALUE(RIGHT(G208,3)),#REF!,4,FALSE),IF(LEFT(G208,4)="IMPL",VLOOKUP(VALUE(RIGHT(G208,3)),#REF!,4,FALSE),IF(LEFT(G208,4)="SPDA",VLOOKUP(VALUE(RIGHT(G208,3)),'SPDA-COMP'!B:J,4,FALSE),IF(LEFT(G208,4)="SDAI",VLOOKUP(VALUE(RIGHT(G208,3)),#REF!,4,FALSE),IF(LEFT(G208,5)="IMPER",VLOOKUP(VALUE(RIGHT(G208,3)),#REF!,4,FALSE),IF(LEFT(G208,5)="LABOR",VLOOKUP(VALUE(RIGHT(G208,6)),#REF!,5,FALSE))))))))))))))))</f>
        <v>#REF!</v>
      </c>
      <c r="C208" s="30" t="e">
        <f>IF(LEFT(G208,3)="ARQ",VLOOKUP(VALUE(RIGHT(G208,3)),#REF!,5,FALSE),IF(LEFT(G208,3)="SCI",VLOOKUP(VALUE(RIGHT(G208,3)),#REF!,5,FALSE),IF(LEFT(G208,3)="SCE",VLOOKUP(VALUE(RIGHT(G208,3)),#REF!,5,FALSE),IF(LEFT(G208,3)="EST",VLOOKUP(VALUE(RIGHT(G208,3)),#REF!,5,FALSE),IF(LEFT(G208,3)="HID",VLOOKUP(VALUE(RIGHT(G208,3)),#REF!,5,FALSE),IF(LEFT(G208,3)="INC",VLOOKUP(VALUE(RIGHT(G208,3)),#REF!,5,FALSE),IF(LEFT(G208,3)="ELE",VLOOKUP(VALUE(RIGHT(G208,3)),#REF!,5,FALSE),IF(LEFT(G208,3)="CAB",VLOOKUP(VALUE(RIGHT(G208,3)),'ADM-COMP'!B:J,5,FALSE),IF(LEFT(G208,3)="SEG",VLOOKUP(VALUE(RIGHT(G208,3)),#REF!,5,FALSE),IF(LEFT(G208,3)="CLI",VLOOKUP(VALUE(RIGHT(G208,3)),#REF!,5,FALSE),IF(LEFT(G208,4)="IMPL",VLOOKUP(VALUE(RIGHT(G208,3)),#REF!,5,FALSE),IF(LEFT(G208,4)="SPDA",VLOOKUP(VALUE(RIGHT(G208,3)),'SPDA-COMP'!B:J,5,FALSE),IF(LEFT(G208,4)="SDAI",VLOOKUP(VALUE(RIGHT(G208,3)),#REF!,5,FALSE),IF(LEFT(G208,5)="IMPER",VLOOKUP(VALUE(RIGHT(G208,3)),#REF!,5,FALSE),IF(LEFT(G208,5)="LABOR",VLOOKUP(VALUE(RIGHT(G208,6)),#REF!,6,FALSE))))))))))))))))</f>
        <v>#REF!</v>
      </c>
      <c r="D208" s="74" t="e">
        <f>ROUND(VLOOKUP(A208,#REF!,8,FALSE),2)</f>
        <v>#REF!</v>
      </c>
      <c r="E208" s="74" t="e">
        <f>IF(LEFT(G208,3)="ARQ",VLOOKUP(VALUE(RIGHT(G208,3)),#REF!,9,FALSE),IF(LEFT(G208,3)="SCI",VLOOKUP(VALUE(RIGHT(G208,3)),#REF!,9,FALSE),IF(LEFT(G208,3)="SCE",VLOOKUP(VALUE(RIGHT(G208,3)),#REF!,9,FALSE),IF(LEFT(G208,3)="EST",VLOOKUP(VALUE(RIGHT(G208,3)),#REF!,9,FALSE),IF(LEFT(G208,3)="HID",VLOOKUP(VALUE(RIGHT(G208,3)),#REF!,9,FALSE),IF(LEFT(G208,3)="INC",VLOOKUP(VALUE(RIGHT(G208,3)),#REF!,9,FALSE),IF(LEFT(G208,3)="ELE",VLOOKUP(VALUE(RIGHT(G208,3)),#REF!,9,FALSE),IF(LEFT(G208,3)="CAB",VLOOKUP(VALUE(RIGHT(G208,3)),'ADM-COMP'!B:J,9,FALSE),IF(LEFT(G208,3)="SEG",VLOOKUP(VALUE(RIGHT(G208,3)),#REF!,9,FALSE),IF(LEFT(G208,3)="CLI",VLOOKUP(VALUE(RIGHT(G208,3)),#REF!,9,FALSE),IF(LEFT(G208,4)="IMPL",VLOOKUP(VALUE(RIGHT(G208,3)),#REF!,9,FALSE),IF(LEFT(G208,4)="SPDA",VLOOKUP(VALUE(RIGHT(G208,3)),'SPDA-COMP'!B:J,9,FALSE),IF(LEFT(G208,4)="SDAI",VLOOKUP(VALUE(RIGHT(G208,3)),#REF!,9,FALSE),IF(LEFT(G208,5)="IMPER",VLOOKUP(VALUE(RIGHT(G208,3)),#REF!,9,FALSE),IF(LEFT(G208,5)="LABOR",VLOOKUP(VALUE(RIGHT(G208,6)),#REF!,4,FALSE))))))))))))))))</f>
        <v>#REF!</v>
      </c>
      <c r="F208" s="31" t="e">
        <f t="shared" si="3"/>
        <v>#REF!</v>
      </c>
      <c r="G208" s="38" t="s">
        <v>538</v>
      </c>
      <c r="H208" s="51"/>
    </row>
    <row r="209" spans="1:8" s="11" customFormat="1">
      <c r="A209" s="85" t="s">
        <v>889</v>
      </c>
      <c r="B209" s="29" t="e">
        <f>IF(LEFT(G209,3)="ARQ",VLOOKUP(VALUE(RIGHT(G209,3)),#REF!,4,FALSE),IF(LEFT(G209,3)="SCI",VLOOKUP(VALUE(RIGHT(G209,3)),#REF!,4,FALSE),IF(LEFT(G209,3)="SCE",VLOOKUP(VALUE(RIGHT(G209,3)),#REF!,4,FALSE),IF(LEFT(G209,3)="EST",VLOOKUP(VALUE(RIGHT(G209,3)),#REF!,4,FALSE),IF(LEFT(G209,3)="HID",VLOOKUP(VALUE(RIGHT(G209,3)),#REF!,4,FALSE),IF(LEFT(G209,3)="INC",VLOOKUP(VALUE(RIGHT(G209,3)),#REF!,4,FALSE),IF(LEFT(G209,3)="ELE",VLOOKUP(VALUE(RIGHT(G209,3)),#REF!,4,FALSE),IF(LEFT(G209,3)="CAB",VLOOKUP(VALUE(RIGHT(G209,3)),'ADM-COMP'!B:J,4,FALSE),IF(LEFT(G209,3)="SEG",VLOOKUP(VALUE(RIGHT(G209,3)),#REF!,4,FALSE),IF(LEFT(G209,3)="CLI",VLOOKUP(VALUE(RIGHT(G209,3)),#REF!,4,FALSE),IF(LEFT(G209,4)="IMPL",VLOOKUP(VALUE(RIGHT(G209,3)),#REF!,4,FALSE),IF(LEFT(G209,4)="SPDA",VLOOKUP(VALUE(RIGHT(G209,3)),'SPDA-COMP'!B:J,4,FALSE),IF(LEFT(G209,4)="SDAI",VLOOKUP(VALUE(RIGHT(G209,3)),#REF!,4,FALSE),IF(LEFT(G209,5)="IMPER",VLOOKUP(VALUE(RIGHT(G209,3)),#REF!,4,FALSE),IF(LEFT(G209,5)="LABOR",VLOOKUP(VALUE(RIGHT(G209,6)),#REF!,5,FALSE))))))))))))))))</f>
        <v>#REF!</v>
      </c>
      <c r="C209" s="30" t="e">
        <f>IF(LEFT(G209,3)="ARQ",VLOOKUP(VALUE(RIGHT(G209,3)),#REF!,5,FALSE),IF(LEFT(G209,3)="SCI",VLOOKUP(VALUE(RIGHT(G209,3)),#REF!,5,FALSE),IF(LEFT(G209,3)="SCE",VLOOKUP(VALUE(RIGHT(G209,3)),#REF!,5,FALSE),IF(LEFT(G209,3)="EST",VLOOKUP(VALUE(RIGHT(G209,3)),#REF!,5,FALSE),IF(LEFT(G209,3)="HID",VLOOKUP(VALUE(RIGHT(G209,3)),#REF!,5,FALSE),IF(LEFT(G209,3)="INC",VLOOKUP(VALUE(RIGHT(G209,3)),#REF!,5,FALSE),IF(LEFT(G209,3)="ELE",VLOOKUP(VALUE(RIGHT(G209,3)),#REF!,5,FALSE),IF(LEFT(G209,3)="CAB",VLOOKUP(VALUE(RIGHT(G209,3)),'ADM-COMP'!B:J,5,FALSE),IF(LEFT(G209,3)="SEG",VLOOKUP(VALUE(RIGHT(G209,3)),#REF!,5,FALSE),IF(LEFT(G209,3)="CLI",VLOOKUP(VALUE(RIGHT(G209,3)),#REF!,5,FALSE),IF(LEFT(G209,4)="IMPL",VLOOKUP(VALUE(RIGHT(G209,3)),#REF!,5,FALSE),IF(LEFT(G209,4)="SPDA",VLOOKUP(VALUE(RIGHT(G209,3)),'SPDA-COMP'!B:J,5,FALSE),IF(LEFT(G209,4)="SDAI",VLOOKUP(VALUE(RIGHT(G209,3)),#REF!,5,FALSE),IF(LEFT(G209,5)="IMPER",VLOOKUP(VALUE(RIGHT(G209,3)),#REF!,5,FALSE),IF(LEFT(G209,5)="LABOR",VLOOKUP(VALUE(RIGHT(G209,6)),#REF!,6,FALSE))))))))))))))))</f>
        <v>#REF!</v>
      </c>
      <c r="D209" s="74" t="e">
        <f>ROUND(VLOOKUP(A209,#REF!,8,FALSE),2)</f>
        <v>#REF!</v>
      </c>
      <c r="E209" s="74" t="e">
        <f>IF(LEFT(G209,3)="ARQ",VLOOKUP(VALUE(RIGHT(G209,3)),#REF!,9,FALSE),IF(LEFT(G209,3)="SCI",VLOOKUP(VALUE(RIGHT(G209,3)),#REF!,9,FALSE),IF(LEFT(G209,3)="SCE",VLOOKUP(VALUE(RIGHT(G209,3)),#REF!,9,FALSE),IF(LEFT(G209,3)="EST",VLOOKUP(VALUE(RIGHT(G209,3)),#REF!,9,FALSE),IF(LEFT(G209,3)="HID",VLOOKUP(VALUE(RIGHT(G209,3)),#REF!,9,FALSE),IF(LEFT(G209,3)="INC",VLOOKUP(VALUE(RIGHT(G209,3)),#REF!,9,FALSE),IF(LEFT(G209,3)="ELE",VLOOKUP(VALUE(RIGHT(G209,3)),#REF!,9,FALSE),IF(LEFT(G209,3)="CAB",VLOOKUP(VALUE(RIGHT(G209,3)),'ADM-COMP'!B:J,9,FALSE),IF(LEFT(G209,3)="SEG",VLOOKUP(VALUE(RIGHT(G209,3)),#REF!,9,FALSE),IF(LEFT(G209,3)="CLI",VLOOKUP(VALUE(RIGHT(G209,3)),#REF!,9,FALSE),IF(LEFT(G209,4)="IMPL",VLOOKUP(VALUE(RIGHT(G209,3)),#REF!,9,FALSE),IF(LEFT(G209,4)="SPDA",VLOOKUP(VALUE(RIGHT(G209,3)),'SPDA-COMP'!B:J,9,FALSE),IF(LEFT(G209,4)="SDAI",VLOOKUP(VALUE(RIGHT(G209,3)),#REF!,9,FALSE),IF(LEFT(G209,5)="IMPER",VLOOKUP(VALUE(RIGHT(G209,3)),#REF!,9,FALSE),IF(LEFT(G209,5)="LABOR",VLOOKUP(VALUE(RIGHT(G209,6)),#REF!,4,FALSE))))))))))))))))</f>
        <v>#REF!</v>
      </c>
      <c r="F209" s="31" t="e">
        <f t="shared" si="3"/>
        <v>#REF!</v>
      </c>
      <c r="G209" s="84" t="s">
        <v>957</v>
      </c>
      <c r="H209" s="51"/>
    </row>
    <row r="210" spans="1:8" s="11" customFormat="1">
      <c r="A210" s="100" t="s">
        <v>750</v>
      </c>
      <c r="B210" s="29" t="e">
        <f>IF(LEFT(G210,3)="ARQ",VLOOKUP(VALUE(RIGHT(G210,3)),#REF!,4,FALSE),IF(LEFT(G210,3)="SCI",VLOOKUP(VALUE(RIGHT(G210,3)),'ADM-COMP'!B:J,4,FALSE),IF(LEFT(G210,3)="SCE",VLOOKUP(VALUE(RIGHT(G210,3)),#REF!,4,FALSE),IF(LEFT(G210,3)="EST",VLOOKUP(VALUE(RIGHT(G210,3)),#REF!,4,FALSE),IF(LEFT(G210,3)="HID",VLOOKUP(VALUE(RIGHT(G210,3)),#REF!,4,FALSE),IF(LEFT(G210,3)="INC",VLOOKUP(VALUE(RIGHT(G210,3)),#REF!,4,FALSE),IF(LEFT(G210,3)="ELE",VLOOKUP(VALUE(RIGHT(G210,3)),#REF!,4,FALSE),IF(LEFT(G210,3)="CAB",VLOOKUP(VALUE(RIGHT(G210,3)),#REF!,4,FALSE),IF(LEFT(G210,3)="SEG",VLOOKUP(VALUE(RIGHT(G210,3)),#REF!,4,FALSE),IF(LEFT(G210,3)="CLI",VLOOKUP(VALUE(RIGHT(G210,3)),#REF!,4,FALSE),IF(LEFT(G210,4)="IMPL",VLOOKUP(VALUE(RIGHT(G210,3)),#REF!,4,FALSE),IF(LEFT(G210,4)="SPDA",VLOOKUP(VALUE(RIGHT(G210,3)),'SPDA-COMP'!B:J,4,FALSE),IF(LEFT(G210,4)="SDAI",VLOOKUP(VALUE(RIGHT(G210,3)),#REF!,4,FALSE),IF(LEFT(G210,5)="CHENF",VLOOKUP(VALUE(RIGHT(G210,3)),#REF!,4,FALSE),IF(LEFT(G210,5)="IMPER",VLOOKUP(VALUE(RIGHT(G210,3)),#REF!,4,FALSE),IF(LEFT(G210,5)="LABOR",VLOOKUP(VALUE(RIGHT(G210,6)),#REF!,5,FALSE)))))))))))))))))</f>
        <v>#REF!</v>
      </c>
      <c r="C210" s="30" t="e">
        <f>IF(LEFT(G210,3)="ARQ",VLOOKUP(VALUE(RIGHT(G210,3)),#REF!,5,FALSE),IF(LEFT(G210,3)="SCI",VLOOKUP(VALUE(RIGHT(G210,3)),'ADM-COMP'!B:J,5,FALSE),IF(LEFT(G210,3)="SCE",VLOOKUP(VALUE(RIGHT(G210,3)),#REF!,5,FALSE),IF(LEFT(G210,3)="EST",VLOOKUP(VALUE(RIGHT(G210,3)),#REF!,5,FALSE),IF(LEFT(G210,3)="HID",VLOOKUP(VALUE(RIGHT(G210,3)),#REF!,5,FALSE),IF(LEFT(G210,3)="INC",VLOOKUP(VALUE(RIGHT(G210,3)),#REF!,5,FALSE),IF(LEFT(G210,3)="ELE",VLOOKUP(VALUE(RIGHT(G210,3)),#REF!,5,FALSE),IF(LEFT(G210,3)="CAB",VLOOKUP(VALUE(RIGHT(G210,3)),#REF!,5,FALSE),IF(LEFT(G210,3)="SEG",VLOOKUP(VALUE(RIGHT(G210,3)),#REF!,5,FALSE),IF(LEFT(G210,3)="CLI",VLOOKUP(VALUE(RIGHT(G210,3)),#REF!,5,FALSE),IF(LEFT(G210,4)="IMPL",VLOOKUP(VALUE(RIGHT(G210,3)),#REF!,5,FALSE),IF(LEFT(G210,4)="SPDA",VLOOKUP(VALUE(RIGHT(G210,3)),'SPDA-COMP'!B:J,5,FALSE),IF(LEFT(G210,4)="SDAI",VLOOKUP(VALUE(RIGHT(G210,3)),#REF!,5,FALSE),IF(LEFT(G210,5)="CHENF",VLOOKUP(VALUE(RIGHT(G210,3)),#REF!,5,FALSE),IF(LEFT(G210,5)="IMPER",VLOOKUP(VALUE(RIGHT(G210,3)),#REF!,5,FALSE),IF(LEFT(G210,5)="LABOR",VLOOKUP(VALUE(RIGHT(G210,6)),#REF!,6,FALSE)))))))))))))))))</f>
        <v>#REF!</v>
      </c>
      <c r="D210" s="74" t="e">
        <f>ROUND(VLOOKUP(A210,#REF!,8,FALSE),2)</f>
        <v>#REF!</v>
      </c>
      <c r="E210" s="74" t="e">
        <f>IF(LEFT(G210,3)="ARQ",VLOOKUP(VALUE(RIGHT(G210,3)),#REF!,9,FALSE),IF(LEFT(G210,3)="SCI",VLOOKUP(VALUE(RIGHT(G210,3)),'ADM-COMP'!B:J,9,FALSE),IF(LEFT(G210,3)="SCE",VLOOKUP(VALUE(RIGHT(G210,3)),#REF!,9,FALSE),IF(LEFT(G210,3)="EST",VLOOKUP(VALUE(RIGHT(G210,3)),#REF!,9,FALSE),IF(LEFT(G210,3)="HID",VLOOKUP(VALUE(RIGHT(G210,3)),#REF!,9,FALSE),IF(LEFT(G210,3)="INC",VLOOKUP(VALUE(RIGHT(G210,3)),#REF!,9,FALSE),IF(LEFT(G210,3)="ELE",VLOOKUP(VALUE(RIGHT(G210,3)),#REF!,9,FALSE),IF(LEFT(G210,3)="CAB",VLOOKUP(VALUE(RIGHT(G210,3)),#REF!,9,FALSE),IF(LEFT(G210,3)="SEG",VLOOKUP(VALUE(RIGHT(G210,3)),#REF!,9,FALSE),IF(LEFT(G210,3)="CLI",VLOOKUP(VALUE(RIGHT(G210,3)),#REF!,9,FALSE),IF(LEFT(G210,4)="IMPL",VLOOKUP(VALUE(RIGHT(G210,3)),#REF!,9,FALSE),IF(LEFT(G210,4)="SPDA",VLOOKUP(VALUE(RIGHT(G210,3)),'SPDA-COMP'!B:J,9,FALSE),IF(LEFT(G210,4)="SDAI",VLOOKUP(VALUE(RIGHT(G210,3)),#REF!,9,FALSE),IF(LEFT(G210,5)="CHENF",VLOOKUP(VALUE(RIGHT(G210,3)),#REF!,9,FALSE),IF(LEFT(G210,5)="IMPER",VLOOKUP(VALUE(RIGHT(G210,3)),#REF!,9,FALSE),IF(LEFT(G210,5)="LABOR",VLOOKUP(VALUE(RIGHT(G210,6)),#REF!,4,FALSE)))))))))))))))))</f>
        <v>#REF!</v>
      </c>
      <c r="F210" s="31" t="e">
        <f t="shared" si="3"/>
        <v>#REF!</v>
      </c>
      <c r="G210" s="152" t="s">
        <v>768</v>
      </c>
      <c r="H210" s="51"/>
    </row>
    <row r="211" spans="1:8" s="11" customFormat="1">
      <c r="A211" s="37" t="s">
        <v>1077</v>
      </c>
      <c r="B211" s="29" t="e">
        <f>IF(LEFT(G211,3)="ARQ",VLOOKUP(VALUE(RIGHT(G211,3)),#REF!,4,FALSE),IF(LEFT(G211,3)="SCI",VLOOKUP(VALUE(RIGHT(G211,3)),#REF!,4,FALSE),IF(LEFT(G211,3)="SCE",VLOOKUP(VALUE(RIGHT(G211,3)),#REF!,4,FALSE),IF(LEFT(G211,3)="EST",VLOOKUP(VALUE(RIGHT(G211,3)),#REF!,4,FALSE),IF(LEFT(G211,3)="HID",VLOOKUP(VALUE(RIGHT(G211,3)),#REF!,4,FALSE),IF(LEFT(G211,3)="INC",VLOOKUP(VALUE(RIGHT(G211,3)),#REF!,4,FALSE),IF(LEFT(G211,3)="ELE",VLOOKUP(VALUE(RIGHT(G211,3)),#REF!,4,FALSE),IF(LEFT(G211,3)="CAB",VLOOKUP(VALUE(RIGHT(G211,3)),'ADM-COMP'!B:J,4,FALSE),IF(LEFT(G211,3)="SEG",VLOOKUP(VALUE(RIGHT(G211,3)),#REF!,4,FALSE),IF(LEFT(G211,3)="CLI",VLOOKUP(VALUE(RIGHT(G211,3)),#REF!,4,FALSE),IF(LEFT(G211,4)="IMPL",VLOOKUP(VALUE(RIGHT(G211,3)),#REF!,4,FALSE),IF(LEFT(G211,4)="SPDA",VLOOKUP(VALUE(RIGHT(G211,3)),'SPDA-COMP'!B:J,4,FALSE),IF(LEFT(G211,4)="SDAI",VLOOKUP(VALUE(RIGHT(G211,3)),#REF!,4,FALSE),IF(LEFT(G211,5)="IMPER",VLOOKUP(VALUE(RIGHT(G211,3)),#REF!,4,FALSE),IF(LEFT(G211,5)="LABOR",VLOOKUP(VALUE(RIGHT(G211,6)),#REF!,5,FALSE))))))))))))))))</f>
        <v>#REF!</v>
      </c>
      <c r="C211" s="30" t="e">
        <f>IF(LEFT(G211,3)="ARQ",VLOOKUP(VALUE(RIGHT(G211,3)),#REF!,5,FALSE),IF(LEFT(G211,3)="SCI",VLOOKUP(VALUE(RIGHT(G211,3)),#REF!,5,FALSE),IF(LEFT(G211,3)="SCE",VLOOKUP(VALUE(RIGHT(G211,3)),#REF!,5,FALSE),IF(LEFT(G211,3)="EST",VLOOKUP(VALUE(RIGHT(G211,3)),#REF!,5,FALSE),IF(LEFT(G211,3)="HID",VLOOKUP(VALUE(RIGHT(G211,3)),#REF!,5,FALSE),IF(LEFT(G211,3)="INC",VLOOKUP(VALUE(RIGHT(G211,3)),#REF!,5,FALSE),IF(LEFT(G211,3)="ELE",VLOOKUP(VALUE(RIGHT(G211,3)),#REF!,5,FALSE),IF(LEFT(G211,3)="CAB",VLOOKUP(VALUE(RIGHT(G211,3)),'ADM-COMP'!B:J,5,FALSE),IF(LEFT(G211,3)="SEG",VLOOKUP(VALUE(RIGHT(G211,3)),#REF!,5,FALSE),IF(LEFT(G211,3)="CLI",VLOOKUP(VALUE(RIGHT(G211,3)),#REF!,5,FALSE),IF(LEFT(G211,4)="IMPL",VLOOKUP(VALUE(RIGHT(G211,3)),#REF!,5,FALSE),IF(LEFT(G211,4)="SPDA",VLOOKUP(VALUE(RIGHT(G211,3)),'SPDA-COMP'!B:J,5,FALSE),IF(LEFT(G211,4)="SDAI",VLOOKUP(VALUE(RIGHT(G211,3)),#REF!,5,FALSE),IF(LEFT(G211,5)="IMPER",VLOOKUP(VALUE(RIGHT(G211,3)),#REF!,5,FALSE),IF(LEFT(G211,5)="LABOR",VLOOKUP(VALUE(RIGHT(G211,6)),#REF!,6,FALSE))))))))))))))))</f>
        <v>#REF!</v>
      </c>
      <c r="D211" s="74" t="e">
        <f>ROUND(VLOOKUP(A211,#REF!,8,FALSE),2)</f>
        <v>#REF!</v>
      </c>
      <c r="E211" s="74" t="e">
        <f>IF(LEFT(G211,3)="ARQ",VLOOKUP(VALUE(RIGHT(G211,3)),#REF!,9,FALSE),IF(LEFT(G211,3)="SCI",VLOOKUP(VALUE(RIGHT(G211,3)),#REF!,9,FALSE),IF(LEFT(G211,3)="SCE",VLOOKUP(VALUE(RIGHT(G211,3)),#REF!,9,FALSE),IF(LEFT(G211,3)="EST",VLOOKUP(VALUE(RIGHT(G211,3)),#REF!,9,FALSE),IF(LEFT(G211,3)="HID",VLOOKUP(VALUE(RIGHT(G211,3)),#REF!,9,FALSE),IF(LEFT(G211,3)="INC",VLOOKUP(VALUE(RIGHT(G211,3)),#REF!,9,FALSE),IF(LEFT(G211,3)="ELE",VLOOKUP(VALUE(RIGHT(G211,3)),#REF!,9,FALSE),IF(LEFT(G211,3)="CAB",VLOOKUP(VALUE(RIGHT(G211,3)),'ADM-COMP'!B:J,9,FALSE),IF(LEFT(G211,3)="SEG",VLOOKUP(VALUE(RIGHT(G211,3)),#REF!,9,FALSE),IF(LEFT(G211,3)="CLI",VLOOKUP(VALUE(RIGHT(G211,3)),#REF!,9,FALSE),IF(LEFT(G211,4)="IMPL",VLOOKUP(VALUE(RIGHT(G211,3)),#REF!,9,FALSE),IF(LEFT(G211,4)="SPDA",VLOOKUP(VALUE(RIGHT(G211,3)),'SPDA-COMP'!B:J,9,FALSE),IF(LEFT(G211,4)="SDAI",VLOOKUP(VALUE(RIGHT(G211,3)),#REF!,9,FALSE),IF(LEFT(G211,5)="IMPER",VLOOKUP(VALUE(RIGHT(G211,3)),#REF!,9,FALSE),IF(LEFT(G211,5)="LABOR",VLOOKUP(VALUE(RIGHT(G211,6)),#REF!,4,FALSE))))))))))))))))</f>
        <v>#REF!</v>
      </c>
      <c r="F211" s="31" t="e">
        <f t="shared" si="3"/>
        <v>#REF!</v>
      </c>
      <c r="G211" s="38" t="s">
        <v>541</v>
      </c>
      <c r="H211" s="51"/>
    </row>
    <row r="212" spans="1:8" s="11" customFormat="1" ht="51">
      <c r="A212" s="100" t="s">
        <v>1142</v>
      </c>
      <c r="B212" s="29" t="e">
        <f>IF(LEFT(G212,3)="ARQ",VLOOKUP(VALUE(RIGHT(G212,3)),#REF!,4,FALSE),IF(LEFT(G212,3)="SCI",VLOOKUP(VALUE(RIGHT(G212,3)),#REF!,4,FALSE),IF(LEFT(G212,3)="SCE",VLOOKUP(VALUE(RIGHT(G212,3)),#REF!,4,FALSE),IF(LEFT(G212,3)="EST",VLOOKUP(VALUE(RIGHT(G212,3)),#REF!,4,FALSE),IF(LEFT(G212,3)="HID",VLOOKUP(VALUE(RIGHT(G212,3)),#REF!,4,FALSE),IF(LEFT(G212,3)="INC",VLOOKUP(VALUE(RIGHT(G212,3)),#REF!,4,FALSE),IF(LEFT(G212,3)="ELE",VLOOKUP(VALUE(RIGHT(G212,3)),#REF!,4,FALSE),IF(LEFT(G212,3)="CAB",VLOOKUP(VALUE(RIGHT(G212,3)),'ADM-COMP'!B:J,4,FALSE),IF(LEFT(G212,3)="SEG",VLOOKUP(VALUE(RIGHT(G212,3)),#REF!,4,FALSE),IF(LEFT(G212,3)="CLI",VLOOKUP(VALUE(RIGHT(G212,3)),#REF!,4,FALSE),IF(LEFT(G212,4)="IMPL",VLOOKUP(VALUE(RIGHT(G212,3)),#REF!,4,FALSE),IF(LEFT(G212,4)="SPDA",VLOOKUP(VALUE(RIGHT(G212,3)),'SPDA-COMP'!B:J,4,FALSE),IF(LEFT(G212,4)="SDAI",VLOOKUP(VALUE(RIGHT(G212,3)),#REF!,4,FALSE),IF(LEFT(G212,5)="IMPER",VLOOKUP(VALUE(RIGHT(G212,3)),#REF!,4,FALSE),IF(LEFT(G212,5)="LABOR",VLOOKUP(VALUE(RIGHT(G212,6)),#REF!,5,FALSE))))))))))))))))</f>
        <v>#REF!</v>
      </c>
      <c r="C212" s="30" t="e">
        <f>IF(LEFT(G212,3)="ARQ",VLOOKUP(VALUE(RIGHT(G212,3)),#REF!,5,FALSE),IF(LEFT(G212,3)="SCI",VLOOKUP(VALUE(RIGHT(G212,3)),#REF!,5,FALSE),IF(LEFT(G212,3)="SCE",VLOOKUP(VALUE(RIGHT(G212,3)),#REF!,5,FALSE),IF(LEFT(G212,3)="EST",VLOOKUP(VALUE(RIGHT(G212,3)),#REF!,5,FALSE),IF(LEFT(G212,3)="HID",VLOOKUP(VALUE(RIGHT(G212,3)),#REF!,5,FALSE),IF(LEFT(G212,3)="INC",VLOOKUP(VALUE(RIGHT(G212,3)),#REF!,5,FALSE),IF(LEFT(G212,3)="ELE",VLOOKUP(VALUE(RIGHT(G212,3)),#REF!,5,FALSE),IF(LEFT(G212,3)="CAB",VLOOKUP(VALUE(RIGHT(G212,3)),'ADM-COMP'!B:J,5,FALSE),IF(LEFT(G212,3)="SEG",VLOOKUP(VALUE(RIGHT(G212,3)),#REF!,5,FALSE),IF(LEFT(G212,3)="CLI",VLOOKUP(VALUE(RIGHT(G212,3)),#REF!,5,FALSE),IF(LEFT(G212,4)="IMPL",VLOOKUP(VALUE(RIGHT(G212,3)),#REF!,5,FALSE),IF(LEFT(G212,4)="SPDA",VLOOKUP(VALUE(RIGHT(G212,3)),'SPDA-COMP'!B:J,5,FALSE),IF(LEFT(G212,4)="SDAI",VLOOKUP(VALUE(RIGHT(G212,3)),#REF!,5,FALSE),IF(LEFT(G212,5)="IMPER",VLOOKUP(VALUE(RIGHT(G212,3)),#REF!,5,FALSE),IF(LEFT(G212,5)="LABOR",VLOOKUP(VALUE(RIGHT(G212,6)),#REF!,6,FALSE))))))))))))))))</f>
        <v>#REF!</v>
      </c>
      <c r="D212" s="74" t="e">
        <f>ROUND(VLOOKUP(A212,#REF!,8,FALSE),2)</f>
        <v>#REF!</v>
      </c>
      <c r="E212" s="74" t="e">
        <f>IF(LEFT(G212,3)="ARQ",VLOOKUP(VALUE(RIGHT(G212,3)),#REF!,9,FALSE),IF(LEFT(G212,3)="SCI",VLOOKUP(VALUE(RIGHT(G212,3)),#REF!,9,FALSE),IF(LEFT(G212,3)="SCE",VLOOKUP(VALUE(RIGHT(G212,3)),#REF!,9,FALSE),IF(LEFT(G212,3)="EST",VLOOKUP(VALUE(RIGHT(G212,3)),#REF!,9,FALSE),IF(LEFT(G212,3)="HID",VLOOKUP(VALUE(RIGHT(G212,3)),#REF!,9,FALSE),IF(LEFT(G212,3)="INC",VLOOKUP(VALUE(RIGHT(G212,3)),#REF!,9,FALSE),IF(LEFT(G212,3)="ELE",VLOOKUP(VALUE(RIGHT(G212,3)),#REF!,9,FALSE),IF(LEFT(G212,3)="CAB",VLOOKUP(VALUE(RIGHT(G212,3)),'ADM-COMP'!B:J,9,FALSE),IF(LEFT(G212,3)="SEG",VLOOKUP(VALUE(RIGHT(G212,3)),#REF!,9,FALSE),IF(LEFT(G212,3)="CLI",VLOOKUP(VALUE(RIGHT(G212,3)),#REF!,9,FALSE),IF(LEFT(G212,4)="IMPL",VLOOKUP(VALUE(RIGHT(G212,3)),#REF!,9,FALSE),IF(LEFT(G212,4)="SPDA",VLOOKUP(VALUE(RIGHT(G212,3)),'SPDA-COMP'!B:J,9,FALSE),IF(LEFT(G212,4)="SDAI",VLOOKUP(VALUE(RIGHT(G212,3)),#REF!,9,FALSE),IF(LEFT(G212,5)="IMPER",VLOOKUP(VALUE(RIGHT(G212,3)),#REF!,9,FALSE),IF(LEFT(G212,5)="LABOR",VLOOKUP(VALUE(RIGHT(G212,6)),#REF!,4,FALSE))))))))))))))))</f>
        <v>#REF!</v>
      </c>
      <c r="F212" s="31" t="e">
        <f t="shared" si="3"/>
        <v>#REF!</v>
      </c>
      <c r="G212" s="152" t="s">
        <v>1170</v>
      </c>
      <c r="H212" s="51"/>
    </row>
    <row r="213" spans="1:8" s="11" customFormat="1">
      <c r="A213" s="100" t="s">
        <v>699</v>
      </c>
      <c r="B213" s="86" t="e">
        <f>IF(LEFT(G213,3)="ARQ",VLOOKUP(VALUE(RIGHT(G213,3)),#REF!,4,FALSE),IF(LEFT(G213,3)="EQP",VLOOKUP(VALUE(RIGHT(G213,3)),#REF!,4,FALSE),IF(LEFT(G213,3)="SCE",VLOOKUP(VALUE(RIGHT(G213,3)),#REF!,4,FALSE),IF(LEFT(G213,3)="EST",VLOOKUP(VALUE(RIGHT(G213,3)),#REF!,4,FALSE),IF(LEFT(G213,3)="HID",VLOOKUP(VALUE(RIGHT(G213,3)),#REF!,4,FALSE),IF(LEFT(G213,3)="INC",VLOOKUP(VALUE(RIGHT(G213,3)),#REF!,4,FALSE),IF(LEFT(G213,3)="ELE",VLOOKUP(VALUE(RIGHT(G213,3)),#REF!,4,FALSE),IF(LEFT(G213,3)="CAB",VLOOKUP(VALUE(RIGHT(G213,3)),'ADM-COMP'!B:J,4,FALSE),IF(LEFT(G213,3)="SEG",VLOOKUP(VALUE(RIGHT(G213,3)),#REF!,4,FALSE),IF(LEFT(G213,3)="CLI",VLOOKUP(VALUE(RIGHT(G213,3)),#REF!,4,FALSE),IF(LEFT(G213,4)="IMPL",VLOOKUP(VALUE(RIGHT(G213,3)),#REF!,4,FALSE),IF(LEFT(G213,4)="SPDA",VLOOKUP(VALUE(RIGHT(G213,3)),'SPDA-COMP'!B:J,4,FALSE),IF(LEFT(G213,4)="SDAI",VLOOKUP(VALUE(RIGHT(G213,3)),#REF!,4,FALSE),IF(LEFT(G213,5)="IMPER",VLOOKUP(VALUE(RIGHT(G213,3)),#REF!,4,FALSE),IF(LEFT(G213,5)="LABOR",VLOOKUP(VALUE(RIGHT(G213,6)),#REF!,5,FALSE))))))))))))))))</f>
        <v>#REF!</v>
      </c>
      <c r="C213" s="30" t="e">
        <f>IF(LEFT(G213,3)="ARQ",VLOOKUP(VALUE(RIGHT(G213,3)),#REF!,5,FALSE),IF(LEFT(G213,3)="eqp",VLOOKUP(VALUE(RIGHT(G213,3)),#REF!,5,FALSE),IF(LEFT(G213,3)="SCE",VLOOKUP(VALUE(RIGHT(G213,3)),#REF!,5,FALSE),IF(LEFT(G213,3)="EST",VLOOKUP(VALUE(RIGHT(G213,3)),#REF!,5,FALSE),IF(LEFT(G213,3)="HID",VLOOKUP(VALUE(RIGHT(G213,3)),#REF!,5,FALSE),IF(LEFT(G213,3)="INC",VLOOKUP(VALUE(RIGHT(G213,3)),#REF!,5,FALSE),IF(LEFT(G213,3)="ELE",VLOOKUP(VALUE(RIGHT(G213,3)),#REF!,5,FALSE),IF(LEFT(G213,3)="CAB",VLOOKUP(VALUE(RIGHT(G213,3)),'ADM-COMP'!B:J,5,FALSE),IF(LEFT(G213,3)="SEG",VLOOKUP(VALUE(RIGHT(G213,3)),#REF!,5,FALSE),IF(LEFT(G213,3)="CLI",VLOOKUP(VALUE(RIGHT(G213,3)),#REF!,5,FALSE),IF(LEFT(G213,4)="IMPL",VLOOKUP(VALUE(RIGHT(G213,3)),#REF!,5,FALSE),IF(LEFT(G213,4)="SPDA",VLOOKUP(VALUE(RIGHT(G213,3)),'SPDA-COMP'!B:J,5,FALSE),IF(LEFT(G213,4)="SDAI",VLOOKUP(VALUE(RIGHT(G213,3)),#REF!,5,FALSE),IF(LEFT(G213,5)="IMPER",VLOOKUP(VALUE(RIGHT(G213,3)),#REF!,5,FALSE),IF(LEFT(G213,5)="LABOR",VLOOKUP(VALUE(RIGHT(G213,6)),#REF!,6,FALSE))))))))))))))))</f>
        <v>#REF!</v>
      </c>
      <c r="D213" s="74" t="e">
        <f>ROUND(VLOOKUP(A213,#REF!,8,FALSE),2)</f>
        <v>#REF!</v>
      </c>
      <c r="E213" s="74" t="e">
        <f>IF(LEFT(G213,3)="ARQ",VLOOKUP(VALUE(RIGHT(G213,3)),#REF!,9,FALSE),IF(LEFT(G213,3)="eqp",VLOOKUP(VALUE(RIGHT(G213,3)),#REF!,9,FALSE),IF(LEFT(G213,3)="SCE",VLOOKUP(VALUE(RIGHT(G213,3)),#REF!,9,FALSE),IF(LEFT(G213,3)="EST",VLOOKUP(VALUE(RIGHT(G213,3)),#REF!,9,FALSE),IF(LEFT(G213,3)="HID",VLOOKUP(VALUE(RIGHT(G213,3)),#REF!,9,FALSE),IF(LEFT(G213,3)="INC",VLOOKUP(VALUE(RIGHT(G213,3)),#REF!,9,FALSE),IF(LEFT(G213,3)="ELE",VLOOKUP(VALUE(RIGHT(G213,3)),#REF!,9,FALSE),IF(LEFT(G213,3)="CAB",VLOOKUP(VALUE(RIGHT(G213,3)),'ADM-COMP'!B:J,9,FALSE),IF(LEFT(G213,3)="SEG",VLOOKUP(VALUE(RIGHT(G213,3)),#REF!,9,FALSE),IF(LEFT(G213,3)="CLI",VLOOKUP(VALUE(RIGHT(G213,3)),#REF!,9,FALSE),IF(LEFT(G213,4)="IMPL",VLOOKUP(VALUE(RIGHT(G213,3)),#REF!,9,FALSE),IF(LEFT(G213,4)="SPDA",VLOOKUP(VALUE(RIGHT(G213,3)),'SPDA-COMP'!B:J,9,FALSE),IF(LEFT(G213,4)="SDAI",VLOOKUP(VALUE(RIGHT(G213,3)),#REF!,9,FALSE),IF(LEFT(G213,5)="IMPER",VLOOKUP(VALUE(RIGHT(G213,3)),#REF!,9,FALSE),IF(LEFT(G213,5)="LABOR",VLOOKUP(VALUE(RIGHT(G213,6)),#REF!,4,FALSE))))))))))))))))</f>
        <v>#REF!</v>
      </c>
      <c r="F213" s="31" t="e">
        <f t="shared" si="3"/>
        <v>#REF!</v>
      </c>
      <c r="G213" s="152" t="s">
        <v>739</v>
      </c>
      <c r="H213" s="51"/>
    </row>
    <row r="214" spans="1:8" s="11" customFormat="1">
      <c r="A214" s="100" t="s">
        <v>754</v>
      </c>
      <c r="B214" s="29" t="e">
        <f>IF(LEFT(G214,3)="ARQ",VLOOKUP(VALUE(RIGHT(G214,3)),#REF!,4,FALSE),IF(LEFT(G214,3)="SCI",VLOOKUP(VALUE(RIGHT(G214,3)),'ADM-COMP'!B:J,4,FALSE),IF(LEFT(G214,3)="SCE",VLOOKUP(VALUE(RIGHT(G214,3)),#REF!,4,FALSE),IF(LEFT(G214,3)="EST",VLOOKUP(VALUE(RIGHT(G214,3)),#REF!,4,FALSE),IF(LEFT(G214,3)="HID",VLOOKUP(VALUE(RIGHT(G214,3)),#REF!,4,FALSE),IF(LEFT(G214,3)="INC",VLOOKUP(VALUE(RIGHT(G214,3)),#REF!,4,FALSE),IF(LEFT(G214,3)="ELE",VLOOKUP(VALUE(RIGHT(G214,3)),#REF!,4,FALSE),IF(LEFT(G214,3)="CAB",VLOOKUP(VALUE(RIGHT(G214,3)),#REF!,4,FALSE),IF(LEFT(G214,3)="SEG",VLOOKUP(VALUE(RIGHT(G214,3)),#REF!,4,FALSE),IF(LEFT(G214,3)="CLI",VLOOKUP(VALUE(RIGHT(G214,3)),#REF!,4,FALSE),IF(LEFT(G214,4)="IMPL",VLOOKUP(VALUE(RIGHT(G214,3)),#REF!,4,FALSE),IF(LEFT(G214,4)="SPDA",VLOOKUP(VALUE(RIGHT(G214,3)),'SPDA-COMP'!B:J,4,FALSE),IF(LEFT(G214,4)="SDAI",VLOOKUP(VALUE(RIGHT(G214,3)),#REF!,4,FALSE),IF(LEFT(G214,5)="CHENF",VLOOKUP(VALUE(RIGHT(G214,3)),#REF!,4,FALSE),IF(LEFT(G214,5)="IMPER",VLOOKUP(VALUE(RIGHT(G214,3)),#REF!,4,FALSE),IF(LEFT(G214,5)="LABOR",VLOOKUP(VALUE(RIGHT(G214,6)),#REF!,5,FALSE)))))))))))))))))</f>
        <v>#REF!</v>
      </c>
      <c r="C214" s="30" t="e">
        <f>IF(LEFT(G214,3)="ARQ",VLOOKUP(VALUE(RIGHT(G214,3)),#REF!,5,FALSE),IF(LEFT(G214,3)="SCI",VLOOKUP(VALUE(RIGHT(G214,3)),'ADM-COMP'!B:J,5,FALSE),IF(LEFT(G214,3)="SCE",VLOOKUP(VALUE(RIGHT(G214,3)),#REF!,5,FALSE),IF(LEFT(G214,3)="EST",VLOOKUP(VALUE(RIGHT(G214,3)),#REF!,5,FALSE),IF(LEFT(G214,3)="HID",VLOOKUP(VALUE(RIGHT(G214,3)),#REF!,5,FALSE),IF(LEFT(G214,3)="INC",VLOOKUP(VALUE(RIGHT(G214,3)),#REF!,5,FALSE),IF(LEFT(G214,3)="ELE",VLOOKUP(VALUE(RIGHT(G214,3)),#REF!,5,FALSE),IF(LEFT(G214,3)="CAB",VLOOKUP(VALUE(RIGHT(G214,3)),#REF!,5,FALSE),IF(LEFT(G214,3)="SEG",VLOOKUP(VALUE(RIGHT(G214,3)),#REF!,5,FALSE),IF(LEFT(G214,3)="CLI",VLOOKUP(VALUE(RIGHT(G214,3)),#REF!,5,FALSE),IF(LEFT(G214,4)="IMPL",VLOOKUP(VALUE(RIGHT(G214,3)),#REF!,5,FALSE),IF(LEFT(G214,4)="SPDA",VLOOKUP(VALUE(RIGHT(G214,3)),'SPDA-COMP'!B:J,5,FALSE),IF(LEFT(G214,4)="SDAI",VLOOKUP(VALUE(RIGHT(G214,3)),#REF!,5,FALSE),IF(LEFT(G214,5)="CHENF",VLOOKUP(VALUE(RIGHT(G214,3)),#REF!,5,FALSE),IF(LEFT(G214,5)="IMPER",VLOOKUP(VALUE(RIGHT(G214,3)),#REF!,5,FALSE),IF(LEFT(G214,5)="LABOR",VLOOKUP(VALUE(RIGHT(G214,6)),#REF!,6,FALSE)))))))))))))))))</f>
        <v>#REF!</v>
      </c>
      <c r="D214" s="74" t="e">
        <f>ROUND(VLOOKUP(A214,#REF!,8,FALSE),2)</f>
        <v>#REF!</v>
      </c>
      <c r="E214" s="74" t="e">
        <f>IF(LEFT(G214,3)="ARQ",VLOOKUP(VALUE(RIGHT(G214,3)),#REF!,9,FALSE),IF(LEFT(G214,3)="SCI",VLOOKUP(VALUE(RIGHT(G214,3)),'ADM-COMP'!B:J,9,FALSE),IF(LEFT(G214,3)="SCE",VLOOKUP(VALUE(RIGHT(G214,3)),#REF!,9,FALSE),IF(LEFT(G214,3)="EST",VLOOKUP(VALUE(RIGHT(G214,3)),#REF!,9,FALSE),IF(LEFT(G214,3)="HID",VLOOKUP(VALUE(RIGHT(G214,3)),#REF!,9,FALSE),IF(LEFT(G214,3)="INC",VLOOKUP(VALUE(RIGHT(G214,3)),#REF!,9,FALSE),IF(LEFT(G214,3)="ELE",VLOOKUP(VALUE(RIGHT(G214,3)),#REF!,9,FALSE),IF(LEFT(G214,3)="CAB",VLOOKUP(VALUE(RIGHT(G214,3)),#REF!,9,FALSE),IF(LEFT(G214,3)="SEG",VLOOKUP(VALUE(RIGHT(G214,3)),#REF!,9,FALSE),IF(LEFT(G214,3)="CLI",VLOOKUP(VALUE(RIGHT(G214,3)),#REF!,9,FALSE),IF(LEFT(G214,4)="IMPL",VLOOKUP(VALUE(RIGHT(G214,3)),#REF!,9,FALSE),IF(LEFT(G214,4)="SPDA",VLOOKUP(VALUE(RIGHT(G214,3)),'SPDA-COMP'!B:J,9,FALSE),IF(LEFT(G214,4)="SDAI",VLOOKUP(VALUE(RIGHT(G214,3)),#REF!,9,FALSE),IF(LEFT(G214,5)="CHENF",VLOOKUP(VALUE(RIGHT(G214,3)),#REF!,9,FALSE),IF(LEFT(G214,5)="IMPER",VLOOKUP(VALUE(RIGHT(G214,3)),#REF!,9,FALSE),IF(LEFT(G214,5)="LABOR",VLOOKUP(VALUE(RIGHT(G214,6)),#REF!,4,FALSE)))))))))))))))))</f>
        <v>#REF!</v>
      </c>
      <c r="F214" s="31" t="e">
        <f t="shared" si="3"/>
        <v>#REF!</v>
      </c>
      <c r="G214" s="152" t="s">
        <v>772</v>
      </c>
      <c r="H214" s="51"/>
    </row>
    <row r="215" spans="1:8" s="11" customFormat="1">
      <c r="A215" s="100" t="s">
        <v>1319</v>
      </c>
      <c r="B215" s="29" t="e">
        <f>IF(LEFT(G215,3)="ARQ",VLOOKUP(VALUE(RIGHT(G215,3)),#REF!,4,FALSE),IF(LEFT(G215,3)="SCI",VLOOKUP(VALUE(RIGHT(G215,3)),#REF!,4,FALSE),IF(LEFT(G215,3)="SCE",VLOOKUP(VALUE(RIGHT(G215,3)),#REF!,4,FALSE),IF(LEFT(G215,3)="EST",VLOOKUP(VALUE(RIGHT(G215,3)),#REF!,4,FALSE),IF(LEFT(G215,3)="HID",VLOOKUP(VALUE(RIGHT(G215,3)),#REF!,4,FALSE),IF(LEFT(G215,3)="INC",VLOOKUP(VALUE(RIGHT(G215,3)),#REF!,4,FALSE),IF(LEFT(G215,3)="ELE",VLOOKUP(VALUE(RIGHT(G215,3)),#REF!,4,FALSE),IF(LEFT(G215,3)="CAB",VLOOKUP(VALUE(RIGHT(G215,3)),'ADM-COMP'!B:J,4,FALSE),IF(LEFT(G215,3)="SEG",VLOOKUP(VALUE(RIGHT(G215,3)),#REF!,4,FALSE),IF(LEFT(G215,3)="CLI",VLOOKUP(VALUE(RIGHT(G215,3)),#REF!,4,FALSE),IF(LEFT(G215,4)="IMPL",VLOOKUP(VALUE(RIGHT(G215,3)),#REF!,4,FALSE),IF(LEFT(G215,4)="SPDA",VLOOKUP(VALUE(RIGHT(G215,3)),'SPDA-COMP'!B:J,4,FALSE),IF(LEFT(G215,4)="SDAI",VLOOKUP(VALUE(RIGHT(G215,3)),#REF!,4,FALSE),IF(LEFT(G215,5)="IMPER",VLOOKUP(VALUE(RIGHT(G215,3)),#REF!,4,FALSE),IF(LEFT(G215,5)="LABOR",VLOOKUP(VALUE(RIGHT(G215,6)),#REF!,5,FALSE))))))))))))))))</f>
        <v>#REF!</v>
      </c>
      <c r="C215" s="30" t="e">
        <f>IF(LEFT(G215,3)="ARQ",VLOOKUP(VALUE(RIGHT(G215,3)),#REF!,5,FALSE),IF(LEFT(G215,3)="SCI",VLOOKUP(VALUE(RIGHT(G215,3)),#REF!,5,FALSE),IF(LEFT(G215,3)="SCE",VLOOKUP(VALUE(RIGHT(G215,3)),#REF!,5,FALSE),IF(LEFT(G215,3)="EST",VLOOKUP(VALUE(RIGHT(G215,3)),#REF!,5,FALSE),IF(LEFT(G215,3)="HID",VLOOKUP(VALUE(RIGHT(G215,3)),#REF!,5,FALSE),IF(LEFT(G215,3)="INC",VLOOKUP(VALUE(RIGHT(G215,3)),#REF!,5,FALSE),IF(LEFT(G215,3)="ELE",VLOOKUP(VALUE(RIGHT(G215,3)),#REF!,5,FALSE),IF(LEFT(G215,3)="CAB",VLOOKUP(VALUE(RIGHT(G215,3)),'ADM-COMP'!B:J,5,FALSE),IF(LEFT(G215,3)="SEG",VLOOKUP(VALUE(RIGHT(G215,3)),#REF!,5,FALSE),IF(LEFT(G215,3)="CLI",VLOOKUP(VALUE(RIGHT(G215,3)),#REF!,5,FALSE),IF(LEFT(G215,4)="IMPL",VLOOKUP(VALUE(RIGHT(G215,3)),#REF!,5,FALSE),IF(LEFT(G215,4)="SPDA",VLOOKUP(VALUE(RIGHT(G215,3)),'SPDA-COMP'!B:J,5,FALSE),IF(LEFT(G215,4)="SDAI",VLOOKUP(VALUE(RIGHT(G215,3)),#REF!,5,FALSE),IF(LEFT(G215,5)="IMPER",VLOOKUP(VALUE(RIGHT(G215,3)),#REF!,5,FALSE),IF(LEFT(G215,5)="LABOR",VLOOKUP(VALUE(RIGHT(G215,6)),#REF!,6,FALSE))))))))))))))))</f>
        <v>#REF!</v>
      </c>
      <c r="D215" s="74" t="e">
        <f>ROUND(VLOOKUP(A215,#REF!,8,FALSE),2)</f>
        <v>#REF!</v>
      </c>
      <c r="E215" s="74" t="e">
        <f>IF(LEFT(G215,3)="ARQ",VLOOKUP(VALUE(RIGHT(G215,3)),#REF!,9,FALSE),IF(LEFT(G215,3)="SCI",VLOOKUP(VALUE(RIGHT(G215,3)),#REF!,9,FALSE),IF(LEFT(G215,3)="SCE",VLOOKUP(VALUE(RIGHT(G215,3)),#REF!,9,FALSE),IF(LEFT(G215,3)="EST",VLOOKUP(VALUE(RIGHT(G215,3)),#REF!,9,FALSE),IF(LEFT(G215,3)="HID",VLOOKUP(VALUE(RIGHT(G215,3)),#REF!,9,FALSE),IF(LEFT(G215,3)="INC",VLOOKUP(VALUE(RIGHT(G215,3)),#REF!,9,FALSE),IF(LEFT(G215,3)="ELE",VLOOKUP(VALUE(RIGHT(G215,3)),#REF!,9,FALSE),IF(LEFT(G215,3)="CAB",VLOOKUP(VALUE(RIGHT(G215,3)),'ADM-COMP'!B:J,9,FALSE),IF(LEFT(G215,3)="SEG",VLOOKUP(VALUE(RIGHT(G215,3)),#REF!,9,FALSE),IF(LEFT(G215,3)="CLI",VLOOKUP(VALUE(RIGHT(G215,3)),#REF!,9,FALSE),IF(LEFT(G215,4)="IMPL",VLOOKUP(VALUE(RIGHT(G215,3)),#REF!,9,FALSE),IF(LEFT(G215,4)="SPDA",VLOOKUP(VALUE(RIGHT(G215,3)),'SPDA-COMP'!B:J,9,FALSE),IF(LEFT(G215,4)="SDAI",VLOOKUP(VALUE(RIGHT(G215,3)),#REF!,9,FALSE),IF(LEFT(G215,5)="IMPER",VLOOKUP(VALUE(RIGHT(G215,3)),#REF!,9,FALSE),IF(LEFT(G215,5)="LABOR",VLOOKUP(VALUE(RIGHT(G215,6)),#REF!,4,FALSE))))))))))))))))</f>
        <v>#REF!</v>
      </c>
      <c r="F215" s="31" t="e">
        <f t="shared" si="3"/>
        <v>#REF!</v>
      </c>
      <c r="G215" s="152" t="s">
        <v>1325</v>
      </c>
      <c r="H215" s="51"/>
    </row>
    <row r="216" spans="1:8" s="11" customFormat="1">
      <c r="A216" s="100" t="s">
        <v>1317</v>
      </c>
      <c r="B216" s="29" t="e">
        <f>IF(LEFT(G216,3)="ARQ",VLOOKUP(VALUE(RIGHT(G216,3)),#REF!,4,FALSE),IF(LEFT(G216,3)="SCI",VLOOKUP(VALUE(RIGHT(G216,3)),#REF!,4,FALSE),IF(LEFT(G216,3)="SCE",VLOOKUP(VALUE(RIGHT(G216,3)),#REF!,4,FALSE),IF(LEFT(G216,3)="EST",VLOOKUP(VALUE(RIGHT(G216,3)),#REF!,4,FALSE),IF(LEFT(G216,3)="HID",VLOOKUP(VALUE(RIGHT(G216,3)),#REF!,4,FALSE),IF(LEFT(G216,3)="INC",VLOOKUP(VALUE(RIGHT(G216,3)),#REF!,4,FALSE),IF(LEFT(G216,3)="ELE",VLOOKUP(VALUE(RIGHT(G216,3)),#REF!,4,FALSE),IF(LEFT(G216,3)="CAB",VLOOKUP(VALUE(RIGHT(G216,3)),'ADM-COMP'!B:J,4,FALSE),IF(LEFT(G216,3)="SEG",VLOOKUP(VALUE(RIGHT(G216,3)),#REF!,4,FALSE),IF(LEFT(G216,3)="CLI",VLOOKUP(VALUE(RIGHT(G216,3)),#REF!,4,FALSE),IF(LEFT(G216,4)="IMPL",VLOOKUP(VALUE(RIGHT(G216,3)),#REF!,4,FALSE),IF(LEFT(G216,4)="SPDA",VLOOKUP(VALUE(RIGHT(G216,3)),'SPDA-COMP'!B:J,4,FALSE),IF(LEFT(G216,4)="SDAI",VLOOKUP(VALUE(RIGHT(G216,3)),#REF!,4,FALSE),IF(LEFT(G216,5)="IMPER",VLOOKUP(VALUE(RIGHT(G216,3)),#REF!,4,FALSE),IF(LEFT(G216,5)="LABOR",VLOOKUP(VALUE(RIGHT(G216,6)),#REF!,5,FALSE))))))))))))))))</f>
        <v>#REF!</v>
      </c>
      <c r="C216" s="30" t="e">
        <f>IF(LEFT(G216,3)="ARQ",VLOOKUP(VALUE(RIGHT(G216,3)),#REF!,5,FALSE),IF(LEFT(G216,3)="SCI",VLOOKUP(VALUE(RIGHT(G216,3)),#REF!,5,FALSE),IF(LEFT(G216,3)="SCE",VLOOKUP(VALUE(RIGHT(G216,3)),#REF!,5,FALSE),IF(LEFT(G216,3)="EST",VLOOKUP(VALUE(RIGHT(G216,3)),#REF!,5,FALSE),IF(LEFT(G216,3)="HID",VLOOKUP(VALUE(RIGHT(G216,3)),#REF!,5,FALSE),IF(LEFT(G216,3)="INC",VLOOKUP(VALUE(RIGHT(G216,3)),#REF!,5,FALSE),IF(LEFT(G216,3)="ELE",VLOOKUP(VALUE(RIGHT(G216,3)),#REF!,5,FALSE),IF(LEFT(G216,3)="CAB",VLOOKUP(VALUE(RIGHT(G216,3)),'ADM-COMP'!B:J,5,FALSE),IF(LEFT(G216,3)="SEG",VLOOKUP(VALUE(RIGHT(G216,3)),#REF!,5,FALSE),IF(LEFT(G216,3)="CLI",VLOOKUP(VALUE(RIGHT(G216,3)),#REF!,5,FALSE),IF(LEFT(G216,4)="IMPL",VLOOKUP(VALUE(RIGHT(G216,3)),#REF!,5,FALSE),IF(LEFT(G216,4)="SPDA",VLOOKUP(VALUE(RIGHT(G216,3)),'SPDA-COMP'!B:J,5,FALSE),IF(LEFT(G216,4)="SDAI",VLOOKUP(VALUE(RIGHT(G216,3)),#REF!,5,FALSE),IF(LEFT(G216,5)="IMPER",VLOOKUP(VALUE(RIGHT(G216,3)),#REF!,5,FALSE),IF(LEFT(G216,5)="LABOR",VLOOKUP(VALUE(RIGHT(G216,6)),#REF!,6,FALSE))))))))))))))))</f>
        <v>#REF!</v>
      </c>
      <c r="D216" s="74" t="e">
        <f>ROUND(VLOOKUP(A216,#REF!,8,FALSE),2)</f>
        <v>#REF!</v>
      </c>
      <c r="E216" s="74" t="e">
        <f>IF(LEFT(G216,3)="ARQ",VLOOKUP(VALUE(RIGHT(G216,3)),#REF!,9,FALSE),IF(LEFT(G216,3)="SCI",VLOOKUP(VALUE(RIGHT(G216,3)),#REF!,9,FALSE),IF(LEFT(G216,3)="SCE",VLOOKUP(VALUE(RIGHT(G216,3)),#REF!,9,FALSE),IF(LEFT(G216,3)="EST",VLOOKUP(VALUE(RIGHT(G216,3)),#REF!,9,FALSE),IF(LEFT(G216,3)="HID",VLOOKUP(VALUE(RIGHT(G216,3)),#REF!,9,FALSE),IF(LEFT(G216,3)="INC",VLOOKUP(VALUE(RIGHT(G216,3)),#REF!,9,FALSE),IF(LEFT(G216,3)="ELE",VLOOKUP(VALUE(RIGHT(G216,3)),#REF!,9,FALSE),IF(LEFT(G216,3)="CAB",VLOOKUP(VALUE(RIGHT(G216,3)),'ADM-COMP'!B:J,9,FALSE),IF(LEFT(G216,3)="SEG",VLOOKUP(VALUE(RIGHT(G216,3)),#REF!,9,FALSE),IF(LEFT(G216,3)="CLI",VLOOKUP(VALUE(RIGHT(G216,3)),#REF!,9,FALSE),IF(LEFT(G216,4)="IMPL",VLOOKUP(VALUE(RIGHT(G216,3)),#REF!,9,FALSE),IF(LEFT(G216,4)="SPDA",VLOOKUP(VALUE(RIGHT(G216,3)),'SPDA-COMP'!B:J,9,FALSE),IF(LEFT(G216,4)="SDAI",VLOOKUP(VALUE(RIGHT(G216,3)),#REF!,9,FALSE),IF(LEFT(G216,5)="IMPER",VLOOKUP(VALUE(RIGHT(G216,3)),#REF!,9,FALSE),IF(LEFT(G216,5)="LABOR",VLOOKUP(VALUE(RIGHT(G216,6)),#REF!,4,FALSE))))))))))))))))</f>
        <v>#REF!</v>
      </c>
      <c r="F216" s="31" t="e">
        <f t="shared" si="3"/>
        <v>#REF!</v>
      </c>
      <c r="G216" s="152" t="s">
        <v>1323</v>
      </c>
      <c r="H216" s="51"/>
    </row>
    <row r="217" spans="1:8" s="11" customFormat="1">
      <c r="A217" s="100" t="s">
        <v>1318</v>
      </c>
      <c r="B217" s="29" t="e">
        <f>IF(LEFT(G217,3)="ARQ",VLOOKUP(VALUE(RIGHT(G217,3)),#REF!,4,FALSE),IF(LEFT(G217,3)="SCI",VLOOKUP(VALUE(RIGHT(G217,3)),#REF!,4,FALSE),IF(LEFT(G217,3)="SCE",VLOOKUP(VALUE(RIGHT(G217,3)),#REF!,4,FALSE),IF(LEFT(G217,3)="EST",VLOOKUP(VALUE(RIGHT(G217,3)),#REF!,4,FALSE),IF(LEFT(G217,3)="HID",VLOOKUP(VALUE(RIGHT(G217,3)),#REF!,4,FALSE),IF(LEFT(G217,3)="INC",VLOOKUP(VALUE(RIGHT(G217,3)),#REF!,4,FALSE),IF(LEFT(G217,3)="ELE",VLOOKUP(VALUE(RIGHT(G217,3)),#REF!,4,FALSE),IF(LEFT(G217,3)="CAB",VLOOKUP(VALUE(RIGHT(G217,3)),'ADM-COMP'!B:J,4,FALSE),IF(LEFT(G217,3)="SEG",VLOOKUP(VALUE(RIGHT(G217,3)),#REF!,4,FALSE),IF(LEFT(G217,3)="CLI",VLOOKUP(VALUE(RIGHT(G217,3)),#REF!,4,FALSE),IF(LEFT(G217,4)="IMPL",VLOOKUP(VALUE(RIGHT(G217,3)),#REF!,4,FALSE),IF(LEFT(G217,4)="SPDA",VLOOKUP(VALUE(RIGHT(G217,3)),'SPDA-COMP'!B:J,4,FALSE),IF(LEFT(G217,4)="SDAI",VLOOKUP(VALUE(RIGHT(G217,3)),#REF!,4,FALSE),IF(LEFT(G217,5)="IMPER",VLOOKUP(VALUE(RIGHT(G217,3)),#REF!,4,FALSE),IF(LEFT(G217,5)="LABOR",VLOOKUP(VALUE(RIGHT(G217,6)),#REF!,5,FALSE))))))))))))))))</f>
        <v>#REF!</v>
      </c>
      <c r="C217" s="30" t="e">
        <f>IF(LEFT(G217,3)="ARQ",VLOOKUP(VALUE(RIGHT(G217,3)),#REF!,5,FALSE),IF(LEFT(G217,3)="SCI",VLOOKUP(VALUE(RIGHT(G217,3)),#REF!,5,FALSE),IF(LEFT(G217,3)="SCE",VLOOKUP(VALUE(RIGHT(G217,3)),#REF!,5,FALSE),IF(LEFT(G217,3)="EST",VLOOKUP(VALUE(RIGHT(G217,3)),#REF!,5,FALSE),IF(LEFT(G217,3)="HID",VLOOKUP(VALUE(RIGHT(G217,3)),#REF!,5,FALSE),IF(LEFT(G217,3)="INC",VLOOKUP(VALUE(RIGHT(G217,3)),#REF!,5,FALSE),IF(LEFT(G217,3)="ELE",VLOOKUP(VALUE(RIGHT(G217,3)),#REF!,5,FALSE),IF(LEFT(G217,3)="CAB",VLOOKUP(VALUE(RIGHT(G217,3)),'ADM-COMP'!B:J,5,FALSE),IF(LEFT(G217,3)="SEG",VLOOKUP(VALUE(RIGHT(G217,3)),#REF!,5,FALSE),IF(LEFT(G217,3)="CLI",VLOOKUP(VALUE(RIGHT(G217,3)),#REF!,5,FALSE),IF(LEFT(G217,4)="IMPL",VLOOKUP(VALUE(RIGHT(G217,3)),#REF!,5,FALSE),IF(LEFT(G217,4)="SPDA",VLOOKUP(VALUE(RIGHT(G217,3)),'SPDA-COMP'!B:J,5,FALSE),IF(LEFT(G217,4)="SDAI",VLOOKUP(VALUE(RIGHT(G217,3)),#REF!,5,FALSE),IF(LEFT(G217,5)="IMPER",VLOOKUP(VALUE(RIGHT(G217,3)),#REF!,5,FALSE),IF(LEFT(G217,5)="LABOR",VLOOKUP(VALUE(RIGHT(G217,6)),#REF!,6,FALSE))))))))))))))))</f>
        <v>#REF!</v>
      </c>
      <c r="D217" s="74" t="e">
        <f>ROUND(VLOOKUP(A217,#REF!,8,FALSE),2)</f>
        <v>#REF!</v>
      </c>
      <c r="E217" s="74" t="e">
        <f>IF(LEFT(G217,3)="ARQ",VLOOKUP(VALUE(RIGHT(G217,3)),#REF!,9,FALSE),IF(LEFT(G217,3)="SCI",VLOOKUP(VALUE(RIGHT(G217,3)),#REF!,9,FALSE),IF(LEFT(G217,3)="SCE",VLOOKUP(VALUE(RIGHT(G217,3)),#REF!,9,FALSE),IF(LEFT(G217,3)="EST",VLOOKUP(VALUE(RIGHT(G217,3)),#REF!,9,FALSE),IF(LEFT(G217,3)="HID",VLOOKUP(VALUE(RIGHT(G217,3)),#REF!,9,FALSE),IF(LEFT(G217,3)="INC",VLOOKUP(VALUE(RIGHT(G217,3)),#REF!,9,FALSE),IF(LEFT(G217,3)="ELE",VLOOKUP(VALUE(RIGHT(G217,3)),#REF!,9,FALSE),IF(LEFT(G217,3)="CAB",VLOOKUP(VALUE(RIGHT(G217,3)),'ADM-COMP'!B:J,9,FALSE),IF(LEFT(G217,3)="SEG",VLOOKUP(VALUE(RIGHT(G217,3)),#REF!,9,FALSE),IF(LEFT(G217,3)="CLI",VLOOKUP(VALUE(RIGHT(G217,3)),#REF!,9,FALSE),IF(LEFT(G217,4)="IMPL",VLOOKUP(VALUE(RIGHT(G217,3)),#REF!,9,FALSE),IF(LEFT(G217,4)="SPDA",VLOOKUP(VALUE(RIGHT(G217,3)),'SPDA-COMP'!B:J,9,FALSE),IF(LEFT(G217,4)="SDAI",VLOOKUP(VALUE(RIGHT(G217,3)),#REF!,9,FALSE),IF(LEFT(G217,5)="IMPER",VLOOKUP(VALUE(RIGHT(G217,3)),#REF!,9,FALSE),IF(LEFT(G217,5)="LABOR",VLOOKUP(VALUE(RIGHT(G217,6)),#REF!,4,FALSE))))))))))))))))</f>
        <v>#REF!</v>
      </c>
      <c r="F217" s="31" t="e">
        <f t="shared" si="3"/>
        <v>#REF!</v>
      </c>
      <c r="G217" s="152" t="s">
        <v>1324</v>
      </c>
      <c r="H217" s="51"/>
    </row>
    <row r="218" spans="1:8" s="11" customFormat="1">
      <c r="A218" s="85" t="s">
        <v>1115</v>
      </c>
      <c r="B218" s="29" t="e">
        <f>IF(LEFT(G218,3)="ARQ",VLOOKUP(VALUE(RIGHT(G218,3)),#REF!,4,FALSE),IF(LEFT(G218,3)="SCI",VLOOKUP(VALUE(RIGHT(G218,3)),#REF!,4,FALSE),IF(LEFT(G218,3)="SCE",VLOOKUP(VALUE(RIGHT(G218,3)),#REF!,4,FALSE),IF(LEFT(G218,3)="EST",VLOOKUP(VALUE(RIGHT(G218,3)),#REF!,4,FALSE),IF(LEFT(G218,3)="HID",VLOOKUP(VALUE(RIGHT(G218,3)),#REF!,4,FALSE),IF(LEFT(G218,3)="INC",VLOOKUP(VALUE(RIGHT(G218,3)),#REF!,4,FALSE),IF(LEFT(G218,3)="ELE",VLOOKUP(VALUE(RIGHT(G218,3)),#REF!,4,FALSE),IF(LEFT(G218,3)="CAB",VLOOKUP(VALUE(RIGHT(G218,3)),'ADM-COMP'!B:J,4,FALSE),IF(LEFT(G218,3)="SEG",VLOOKUP(VALUE(RIGHT(G218,3)),#REF!,4,FALSE),IF(LEFT(G218,3)="CLI",VLOOKUP(VALUE(RIGHT(G218,3)),#REF!,4,FALSE),IF(LEFT(G218,4)="IMPL",VLOOKUP(VALUE(RIGHT(G218,3)),#REF!,4,FALSE),IF(LEFT(G218,4)="SPDA",VLOOKUP(VALUE(RIGHT(G218,3)),'SPDA-COMP'!B:J,4,FALSE),IF(LEFT(G218,4)="SDAI",VLOOKUP(VALUE(RIGHT(G218,3)),#REF!,4,FALSE),IF(LEFT(G218,5)="IMPER",VLOOKUP(VALUE(RIGHT(G218,3)),#REF!,4,FALSE),IF(LEFT(G218,5)="LABOR",VLOOKUP(VALUE(RIGHT(G218,6)),#REF!,5,FALSE))))))))))))))))</f>
        <v>#REF!</v>
      </c>
      <c r="C218" s="30" t="e">
        <f>IF(LEFT(G218,3)="ARQ",VLOOKUP(VALUE(RIGHT(G218,3)),#REF!,5,FALSE),IF(LEFT(G218,3)="SCI",VLOOKUP(VALUE(RIGHT(G218,3)),#REF!,5,FALSE),IF(LEFT(G218,3)="SCE",VLOOKUP(VALUE(RIGHT(G218,3)),#REF!,5,FALSE),IF(LEFT(G218,3)="EST",VLOOKUP(VALUE(RIGHT(G218,3)),#REF!,5,FALSE),IF(LEFT(G218,3)="HID",VLOOKUP(VALUE(RIGHT(G218,3)),#REF!,5,FALSE),IF(LEFT(G218,3)="INC",VLOOKUP(VALUE(RIGHT(G218,3)),#REF!,5,FALSE),IF(LEFT(G218,3)="ELE",VLOOKUP(VALUE(RIGHT(G218,3)),#REF!,5,FALSE),IF(LEFT(G218,3)="CAB",VLOOKUP(VALUE(RIGHT(G218,3)),'ADM-COMP'!B:J,5,FALSE),IF(LEFT(G218,3)="SEG",VLOOKUP(VALUE(RIGHT(G218,3)),#REF!,5,FALSE),IF(LEFT(G218,3)="CLI",VLOOKUP(VALUE(RIGHT(G218,3)),#REF!,5,FALSE),IF(LEFT(G218,4)="IMPL",VLOOKUP(VALUE(RIGHT(G218,3)),#REF!,5,FALSE),IF(LEFT(G218,4)="SPDA",VLOOKUP(VALUE(RIGHT(G218,3)),'SPDA-COMP'!B:J,5,FALSE),IF(LEFT(G218,4)="SDAI",VLOOKUP(VALUE(RIGHT(G218,3)),#REF!,5,FALSE),IF(LEFT(G218,5)="IMPER",VLOOKUP(VALUE(RIGHT(G218,3)),#REF!,5,FALSE),IF(LEFT(G218,5)="LABOR",VLOOKUP(VALUE(RIGHT(G218,6)),#REF!,6,FALSE))))))))))))))))</f>
        <v>#REF!</v>
      </c>
      <c r="D218" s="74" t="e">
        <f>ROUND(VLOOKUP(A218,#REF!,8,FALSE),2)</f>
        <v>#REF!</v>
      </c>
      <c r="E218" s="74" t="e">
        <f>IF(LEFT(G218,3)="ARQ",VLOOKUP(VALUE(RIGHT(G218,3)),#REF!,9,FALSE),IF(LEFT(G218,3)="SCI",VLOOKUP(VALUE(RIGHT(G218,3)),#REF!,9,FALSE),IF(LEFT(G218,3)="SCE",VLOOKUP(VALUE(RIGHT(G218,3)),#REF!,9,FALSE),IF(LEFT(G218,3)="EST",VLOOKUP(VALUE(RIGHT(G218,3)),#REF!,9,FALSE),IF(LEFT(G218,3)="HID",VLOOKUP(VALUE(RIGHT(G218,3)),#REF!,9,FALSE),IF(LEFT(G218,3)="INC",VLOOKUP(VALUE(RIGHT(G218,3)),#REF!,9,FALSE),IF(LEFT(G218,3)="ELE",VLOOKUP(VALUE(RIGHT(G218,3)),#REF!,9,FALSE),IF(LEFT(G218,3)="CAB",VLOOKUP(VALUE(RIGHT(G218,3)),'ADM-COMP'!B:J,9,FALSE),IF(LEFT(G218,3)="SEG",VLOOKUP(VALUE(RIGHT(G218,3)),#REF!,9,FALSE),IF(LEFT(G218,3)="CLI",VLOOKUP(VALUE(RIGHT(G218,3)),#REF!,9,FALSE),IF(LEFT(G218,4)="IMPL",VLOOKUP(VALUE(RIGHT(G218,3)),#REF!,9,FALSE),IF(LEFT(G218,4)="SPDA",VLOOKUP(VALUE(RIGHT(G218,3)),'SPDA-COMP'!B:J,9,FALSE),IF(LEFT(G218,4)="SDAI",VLOOKUP(VALUE(RIGHT(G218,3)),#REF!,9,FALSE),IF(LEFT(G218,5)="IMPER",VLOOKUP(VALUE(RIGHT(G218,3)),#REF!,9,FALSE),IF(LEFT(G218,5)="LABOR",VLOOKUP(VALUE(RIGHT(G218,6)),#REF!,4,FALSE))))))))))))))))</f>
        <v>#REF!</v>
      </c>
      <c r="F218" s="31" t="e">
        <f t="shared" si="3"/>
        <v>#REF!</v>
      </c>
      <c r="G218" s="84" t="s">
        <v>1001</v>
      </c>
      <c r="H218" s="51"/>
    </row>
    <row r="219" spans="1:8" s="11" customFormat="1">
      <c r="A219" s="37" t="s">
        <v>489</v>
      </c>
      <c r="B219" s="29" t="e">
        <f>IF(LEFT(G219,3)="ARQ",VLOOKUP(VALUE(RIGHT(G219,3)),#REF!,4,FALSE),IF(LEFT(G219,3)="SCI",VLOOKUP(VALUE(RIGHT(G219,3)),#REF!,4,FALSE),IF(LEFT(G219,3)="SCE",VLOOKUP(VALUE(RIGHT(G219,3)),#REF!,4,FALSE),IF(LEFT(G219,3)="EST",VLOOKUP(VALUE(RIGHT(G219,3)),#REF!,4,FALSE),IF(LEFT(G219,3)="HID",VLOOKUP(VALUE(RIGHT(G219,3)),#REF!,4,FALSE),IF(LEFT(G219,3)="INC",VLOOKUP(VALUE(RIGHT(G219,3)),#REF!,4,FALSE),IF(LEFT(G219,3)="ELE",VLOOKUP(VALUE(RIGHT(G219,3)),#REF!,4,FALSE),IF(LEFT(G219,3)="CAB",VLOOKUP(VALUE(RIGHT(G219,3)),'ADM-COMP'!B:J,4,FALSE),IF(LEFT(G219,3)="SEG",VLOOKUP(VALUE(RIGHT(G219,3)),#REF!,4,FALSE),IF(LEFT(G219,3)="CLI",VLOOKUP(VALUE(RIGHT(G219,3)),#REF!,4,FALSE),IF(LEFT(G219,4)="IMPL",VLOOKUP(VALUE(RIGHT(G219,3)),#REF!,4,FALSE),IF(LEFT(G219,4)="SPDA",VLOOKUP(VALUE(RIGHT(G219,3)),'SPDA-COMP'!B:J,4,FALSE),IF(LEFT(G219,4)="SDAI",VLOOKUP(VALUE(RIGHT(G219,3)),#REF!,4,FALSE),IF(LEFT(G219,5)="IMPER",VLOOKUP(VALUE(RIGHT(G219,3)),#REF!,4,FALSE),IF(LEFT(G219,5)="LABOR",VLOOKUP(VALUE(RIGHT(G219,6)),#REF!,5,FALSE))))))))))))))))</f>
        <v>#REF!</v>
      </c>
      <c r="C219" s="30" t="e">
        <f>IF(LEFT(G219,3)="ARQ",VLOOKUP(VALUE(RIGHT(G219,3)),#REF!,5,FALSE),IF(LEFT(G219,3)="SCI",VLOOKUP(VALUE(RIGHT(G219,3)),#REF!,5,FALSE),IF(LEFT(G219,3)="SCE",VLOOKUP(VALUE(RIGHT(G219,3)),#REF!,5,FALSE),IF(LEFT(G219,3)="EST",VLOOKUP(VALUE(RIGHT(G219,3)),#REF!,5,FALSE),IF(LEFT(G219,3)="HID",VLOOKUP(VALUE(RIGHT(G219,3)),#REF!,5,FALSE),IF(LEFT(G219,3)="INC",VLOOKUP(VALUE(RIGHT(G219,3)),#REF!,5,FALSE),IF(LEFT(G219,3)="ELE",VLOOKUP(VALUE(RIGHT(G219,3)),#REF!,5,FALSE),IF(LEFT(G219,3)="CAB",VLOOKUP(VALUE(RIGHT(G219,3)),'ADM-COMP'!B:J,5,FALSE),IF(LEFT(G219,3)="SEG",VLOOKUP(VALUE(RIGHT(G219,3)),#REF!,5,FALSE),IF(LEFT(G219,3)="CLI",VLOOKUP(VALUE(RIGHT(G219,3)),#REF!,5,FALSE),IF(LEFT(G219,4)="IMPL",VLOOKUP(VALUE(RIGHT(G219,3)),#REF!,5,FALSE),IF(LEFT(G219,4)="SPDA",VLOOKUP(VALUE(RIGHT(G219,3)),'SPDA-COMP'!B:J,5,FALSE),IF(LEFT(G219,4)="SDAI",VLOOKUP(VALUE(RIGHT(G219,3)),#REF!,5,FALSE),IF(LEFT(G219,5)="IMPER",VLOOKUP(VALUE(RIGHT(G219,3)),#REF!,5,FALSE),IF(LEFT(G219,5)="LABOR",VLOOKUP(VALUE(RIGHT(G219,6)),#REF!,6,FALSE))))))))))))))))</f>
        <v>#REF!</v>
      </c>
      <c r="D219" s="74" t="e">
        <f>ROUND(VLOOKUP(A219,#REF!,8,FALSE),2)</f>
        <v>#REF!</v>
      </c>
      <c r="E219" s="74" t="e">
        <f>IF(LEFT(G219,3)="ARQ",VLOOKUP(VALUE(RIGHT(G219,3)),#REF!,9,FALSE),IF(LEFT(G219,3)="SCI",VLOOKUP(VALUE(RIGHT(G219,3)),#REF!,9,FALSE),IF(LEFT(G219,3)="SCE",VLOOKUP(VALUE(RIGHT(G219,3)),#REF!,9,FALSE),IF(LEFT(G219,3)="EST",VLOOKUP(VALUE(RIGHT(G219,3)),#REF!,9,FALSE),IF(LEFT(G219,3)="HID",VLOOKUP(VALUE(RIGHT(G219,3)),#REF!,9,FALSE),IF(LEFT(G219,3)="INC",VLOOKUP(VALUE(RIGHT(G219,3)),#REF!,9,FALSE),IF(LEFT(G219,3)="ELE",VLOOKUP(VALUE(RIGHT(G219,3)),#REF!,9,FALSE),IF(LEFT(G219,3)="CAB",VLOOKUP(VALUE(RIGHT(G219,3)),'ADM-COMP'!B:J,9,FALSE),IF(LEFT(G219,3)="SEG",VLOOKUP(VALUE(RIGHT(G219,3)),#REF!,9,FALSE),IF(LEFT(G219,3)="CLI",VLOOKUP(VALUE(RIGHT(G219,3)),#REF!,9,FALSE),IF(LEFT(G219,4)="IMPL",VLOOKUP(VALUE(RIGHT(G219,3)),#REF!,9,FALSE),IF(LEFT(G219,4)="SPDA",VLOOKUP(VALUE(RIGHT(G219,3)),'SPDA-COMP'!B:J,9,FALSE),IF(LEFT(G219,4)="SDAI",VLOOKUP(VALUE(RIGHT(G219,3)),#REF!,9,FALSE),IF(LEFT(G219,5)="IMPER",VLOOKUP(VALUE(RIGHT(G219,3)),#REF!,9,FALSE),IF(LEFT(G219,5)="LABOR",VLOOKUP(VALUE(RIGHT(G219,6)),#REF!,4,FALSE))))))))))))))))</f>
        <v>#REF!</v>
      </c>
      <c r="F219" s="31" t="e">
        <f t="shared" si="3"/>
        <v>#REF!</v>
      </c>
      <c r="G219" s="38" t="s">
        <v>1353</v>
      </c>
      <c r="H219" s="51"/>
    </row>
    <row r="220" spans="1:8" s="11" customFormat="1" ht="38.25">
      <c r="A220" s="37" t="s">
        <v>125</v>
      </c>
      <c r="B220" s="29" t="e">
        <f>IF(LEFT(G220,3)="ARQ",VLOOKUP(VALUE(RIGHT(G220,3)),#REF!,4,FALSE),IF(LEFT(G220,3)="SCI",VLOOKUP(VALUE(RIGHT(G220,3)),#REF!,4,FALSE),IF(LEFT(G220,3)="SCE",VLOOKUP(VALUE(RIGHT(G220,3)),#REF!,4,FALSE),IF(LEFT(G220,3)="EST",VLOOKUP(VALUE(RIGHT(G220,3)),#REF!,4,FALSE),IF(LEFT(G220,3)="HID",VLOOKUP(VALUE(RIGHT(G220,3)),#REF!,4,FALSE),IF(LEFT(G220,3)="INC",VLOOKUP(VALUE(RIGHT(G220,3)),#REF!,4,FALSE),IF(LEFT(G220,3)="ELE",VLOOKUP(VALUE(RIGHT(G220,3)),#REF!,4,FALSE),IF(LEFT(G220,3)="CAB",VLOOKUP(VALUE(RIGHT(G220,3)),'ADM-COMP'!B:J,4,FALSE),IF(LEFT(G220,3)="SEG",VLOOKUP(VALUE(RIGHT(G220,3)),#REF!,4,FALSE),IF(LEFT(G220,3)="CLI",VLOOKUP(VALUE(RIGHT(G220,3)),#REF!,4,FALSE),IF(LEFT(G220,4)="IMPL",VLOOKUP(VALUE(RIGHT(G220,3)),#REF!,4,FALSE),IF(LEFT(G220,4)="SPDA",VLOOKUP(VALUE(RIGHT(G220,3)),'SPDA-COMP'!B:J,4,FALSE),IF(LEFT(G220,4)="SDAI",VLOOKUP(VALUE(RIGHT(G220,3)),#REF!,4,FALSE),IF(LEFT(G220,5)="IMPER",VLOOKUP(VALUE(RIGHT(G220,3)),#REF!,4,FALSE),IF(LEFT(G220,5)="LABOR",VLOOKUP(VALUE(RIGHT(G220,6)),#REF!,5,FALSE))))))))))))))))</f>
        <v>#REF!</v>
      </c>
      <c r="C220" s="30" t="e">
        <f>IF(LEFT(G220,3)="ARQ",VLOOKUP(VALUE(RIGHT(G220,3)),#REF!,5,FALSE),IF(LEFT(G220,3)="SCI",VLOOKUP(VALUE(RIGHT(G220,3)),#REF!,5,FALSE),IF(LEFT(G220,3)="SCE",VLOOKUP(VALUE(RIGHT(G220,3)),#REF!,5,FALSE),IF(LEFT(G220,3)="EST",VLOOKUP(VALUE(RIGHT(G220,3)),#REF!,5,FALSE),IF(LEFT(G220,3)="HID",VLOOKUP(VALUE(RIGHT(G220,3)),#REF!,5,FALSE),IF(LEFT(G220,3)="INC",VLOOKUP(VALUE(RIGHT(G220,3)),#REF!,5,FALSE),IF(LEFT(G220,3)="ELE",VLOOKUP(VALUE(RIGHT(G220,3)),#REF!,5,FALSE),IF(LEFT(G220,3)="CAB",VLOOKUP(VALUE(RIGHT(G220,3)),'ADM-COMP'!B:J,5,FALSE),IF(LEFT(G220,3)="SEG",VLOOKUP(VALUE(RIGHT(G220,3)),#REF!,5,FALSE),IF(LEFT(G220,3)="CLI",VLOOKUP(VALUE(RIGHT(G220,3)),#REF!,5,FALSE),IF(LEFT(G220,4)="IMPL",VLOOKUP(VALUE(RIGHT(G220,3)),#REF!,5,FALSE),IF(LEFT(G220,4)="SPDA",VLOOKUP(VALUE(RIGHT(G220,3)),'SPDA-COMP'!B:J,5,FALSE),IF(LEFT(G220,4)="SDAI",VLOOKUP(VALUE(RIGHT(G220,3)),#REF!,5,FALSE),IF(LEFT(G220,5)="IMPER",VLOOKUP(VALUE(RIGHT(G220,3)),#REF!,5,FALSE),IF(LEFT(G220,5)="LABOR",VLOOKUP(VALUE(RIGHT(G220,6)),#REF!,6,FALSE))))))))))))))))</f>
        <v>#REF!</v>
      </c>
      <c r="D220" s="74" t="e">
        <f>ROUND(VLOOKUP(A220,#REF!,8,FALSE),2)</f>
        <v>#REF!</v>
      </c>
      <c r="E220" s="74" t="e">
        <f>IF(LEFT(G220,3)="ARQ",VLOOKUP(VALUE(RIGHT(G220,3)),#REF!,9,FALSE),IF(LEFT(G220,3)="SCI",VLOOKUP(VALUE(RIGHT(G220,3)),#REF!,9,FALSE),IF(LEFT(G220,3)="SCE",VLOOKUP(VALUE(RIGHT(G220,3)),#REF!,9,FALSE),IF(LEFT(G220,3)="EST",VLOOKUP(VALUE(RIGHT(G220,3)),#REF!,9,FALSE),IF(LEFT(G220,3)="HID",VLOOKUP(VALUE(RIGHT(G220,3)),#REF!,9,FALSE),IF(LEFT(G220,3)="INC",VLOOKUP(VALUE(RIGHT(G220,3)),#REF!,9,FALSE),IF(LEFT(G220,3)="ELE",VLOOKUP(VALUE(RIGHT(G220,3)),#REF!,9,FALSE),IF(LEFT(G220,3)="CAB",VLOOKUP(VALUE(RIGHT(G220,3)),'ADM-COMP'!B:J,9,FALSE),IF(LEFT(G220,3)="SEG",VLOOKUP(VALUE(RIGHT(G220,3)),#REF!,9,FALSE),IF(LEFT(G220,3)="CLI",VLOOKUP(VALUE(RIGHT(G220,3)),#REF!,9,FALSE),IF(LEFT(G220,4)="IMPL",VLOOKUP(VALUE(RIGHT(G220,3)),#REF!,9,FALSE),IF(LEFT(G220,4)="SPDA",VLOOKUP(VALUE(RIGHT(G220,3)),'SPDA-COMP'!B:J,9,FALSE),IF(LEFT(G220,4)="SDAI",VLOOKUP(VALUE(RIGHT(G220,3)),#REF!,9,FALSE),IF(LEFT(G220,5)="IMPER",VLOOKUP(VALUE(RIGHT(G220,3)),#REF!,9,FALSE),IF(LEFT(G220,5)="LABOR",VLOOKUP(VALUE(RIGHT(G220,6)),#REF!,4,FALSE))))))))))))))))</f>
        <v>#REF!</v>
      </c>
      <c r="F220" s="31" t="e">
        <f t="shared" si="3"/>
        <v>#REF!</v>
      </c>
      <c r="G220" s="152" t="s">
        <v>176</v>
      </c>
      <c r="H220" s="51"/>
    </row>
    <row r="221" spans="1:8" s="11" customFormat="1" ht="63.75">
      <c r="A221" s="100" t="s">
        <v>201</v>
      </c>
      <c r="B221" s="86" t="s">
        <v>1360</v>
      </c>
      <c r="C221" s="30" t="e">
        <f>IF(LEFT(G221,3)="ARQ",VLOOKUP(VALUE(RIGHT(G221,3)),#REF!,5,FALSE),IF(LEFT(G221,3)="SCI",VLOOKUP(VALUE(RIGHT(G221,3)),#REF!,5,FALSE),IF(LEFT(G221,3)="SCE",VLOOKUP(VALUE(RIGHT(G221,3)),#REF!,5,FALSE),IF(LEFT(G221,3)="EST",VLOOKUP(VALUE(RIGHT(G221,3)),#REF!,5,FALSE),IF(LEFT(G221,3)="HID",VLOOKUP(VALUE(RIGHT(G221,3)),#REF!,5,FALSE),IF(LEFT(G221,3)="INC",VLOOKUP(VALUE(RIGHT(G221,3)),#REF!,5,FALSE),IF(LEFT(G221,3)="ELE",VLOOKUP(VALUE(RIGHT(G221,3)),#REF!,5,FALSE),IF(LEFT(G221,3)="CAB",VLOOKUP(VALUE(RIGHT(G221,3)),'ADM-COMP'!B:J,5,FALSE),IF(LEFT(G221,3)="SEG",VLOOKUP(VALUE(RIGHT(G221,3)),#REF!,5,FALSE),IF(LEFT(G221,3)="CLI",VLOOKUP(VALUE(RIGHT(G221,3)),#REF!,5,FALSE),IF(LEFT(G221,4)="IMPL",VLOOKUP(VALUE(RIGHT(G221,3)),#REF!,5,FALSE),IF(LEFT(G221,4)="SPDA",VLOOKUP(VALUE(RIGHT(G221,3)),'SPDA-COMP'!B:J,5,FALSE),IF(LEFT(G221,4)="SDAI",VLOOKUP(VALUE(RIGHT(G221,3)),#REF!,5,FALSE),IF(LEFT(G221,5)="IMPER",VLOOKUP(VALUE(RIGHT(G221,3)),#REF!,5,FALSE),IF(LEFT(G221,5)="LABOR",VLOOKUP(VALUE(RIGHT(G221,6)),#REF!,6,FALSE))))))))))))))))</f>
        <v>#REF!</v>
      </c>
      <c r="D221" s="74" t="e">
        <f>ROUND(VLOOKUP(A221,#REF!,8,FALSE),2)</f>
        <v>#REF!</v>
      </c>
      <c r="E221" s="130" t="e">
        <f>IF(LEFT(G221,3)="ARQ",VLOOKUP(VALUE(RIGHT(G221,3)),#REF!,9,FALSE),IF(LEFT(G221,3)="SCI",VLOOKUP(VALUE(RIGHT(G221,3)),#REF!,9,FALSE),IF(LEFT(G221,3)="SCE",VLOOKUP(VALUE(RIGHT(G221,3)),#REF!,9,FALSE),IF(LEFT(G221,3)="EST",VLOOKUP(VALUE(RIGHT(G221,3)),#REF!,9,FALSE),IF(LEFT(G221,3)="HID",VLOOKUP(VALUE(RIGHT(G221,3)),#REF!,9,FALSE),IF(LEFT(G221,3)="INC",VLOOKUP(VALUE(RIGHT(G221,3)),#REF!,9,FALSE),IF(LEFT(G221,3)="ELE",VLOOKUP(VALUE(RIGHT(G221,3)),#REF!,9,FALSE),IF(LEFT(G221,3)="CAB",VLOOKUP(VALUE(RIGHT(G221,3)),'ADM-COMP'!B:J,9,FALSE),IF(LEFT(G221,3)="SEG",VLOOKUP(VALUE(RIGHT(G221,3)),#REF!,9,FALSE),IF(LEFT(G221,3)="CLI",VLOOKUP(VALUE(RIGHT(G221,3)),#REF!,9,FALSE),IF(LEFT(G221,4)="IMPL",VLOOKUP(VALUE(RIGHT(G221,3)),#REF!,9,FALSE),IF(LEFT(G221,4)="SPDA",VLOOKUP(VALUE(RIGHT(G221,3)),'SPDA-COMP'!B:J,9,FALSE),IF(LEFT(G221,4)="SDAI",VLOOKUP(VALUE(RIGHT(G221,3)),#REF!,9,FALSE),IF(LEFT(G221,5)="IMPER",VLOOKUP(VALUE(RIGHT(G221,3)),#REF!,9,FALSE),IF(LEFT(G221,5)="LABOR",VLOOKUP(VALUE(RIGHT(G221,6)),#REF!,4,FALSE))))))))))))))))</f>
        <v>#REF!</v>
      </c>
      <c r="F221" s="31" t="e">
        <f t="shared" si="3"/>
        <v>#REF!</v>
      </c>
      <c r="G221" s="152" t="s">
        <v>1367</v>
      </c>
      <c r="H221" s="51"/>
    </row>
    <row r="222" spans="1:8" s="11" customFormat="1">
      <c r="A222" s="37" t="s">
        <v>381</v>
      </c>
      <c r="B222" s="29" t="e">
        <f>IF(LEFT(G222,3)="ARQ",VLOOKUP(VALUE(RIGHT(G222,3)),#REF!,4,FALSE),IF(LEFT(G222,3)="SCI",VLOOKUP(VALUE(RIGHT(G222,3)),#REF!,4,FALSE),IF(LEFT(G222,3)="SCE",VLOOKUP(VALUE(RIGHT(G222,3)),#REF!,4,FALSE),IF(LEFT(G222,3)="EST",VLOOKUP(VALUE(RIGHT(G222,3)),#REF!,4,FALSE),IF(LEFT(G222,3)="HID",VLOOKUP(VALUE(RIGHT(G222,3)),#REF!,4,FALSE),IF(LEFT(G222,3)="INC",VLOOKUP(VALUE(RIGHT(G222,3)),#REF!,4,FALSE),IF(LEFT(G222,3)="ELE",VLOOKUP(VALUE(RIGHT(G222,3)),#REF!,4,FALSE),IF(LEFT(G222,3)="CAB",VLOOKUP(VALUE(RIGHT(G222,3)),'ADM-COMP'!B:J,4,FALSE),IF(LEFT(G222,3)="SEG",VLOOKUP(VALUE(RIGHT(G222,3)),#REF!,4,FALSE),IF(LEFT(G222,3)="CLI",VLOOKUP(VALUE(RIGHT(G222,3)),#REF!,4,FALSE),IF(LEFT(G222,4)="IMPL",VLOOKUP(VALUE(RIGHT(G222,3)),#REF!,4,FALSE),IF(LEFT(G222,4)="SPDA",VLOOKUP(VALUE(RIGHT(G222,3)),'SPDA-COMP'!B:J,4,FALSE),IF(LEFT(G222,4)="SDAI",VLOOKUP(VALUE(RIGHT(G222,3)),#REF!,4,FALSE),IF(LEFT(G222,5)="IMPER",VLOOKUP(VALUE(RIGHT(G222,3)),#REF!,4,FALSE),IF(LEFT(G222,5)="LABOR",VLOOKUP(VALUE(RIGHT(G222,6)),#REF!,5,FALSE))))))))))))))))</f>
        <v>#REF!</v>
      </c>
      <c r="C222" s="30" t="e">
        <f>IF(LEFT(G222,3)="ARQ",VLOOKUP(VALUE(RIGHT(G222,3)),#REF!,5,FALSE),IF(LEFT(G222,3)="INS",VLOOKUP(VALUE(RIGHT(G222,3)),#REF!,5,FALSE),IF(LEFT(G222,3)="SCE",VLOOKUP(VALUE(RIGHT(G222,3)),#REF!,5,FALSE),IF(LEFT(G222,3)="EST",VLOOKUP(VALUE(RIGHT(G222,3)),#REF!,5,FALSE),IF(LEFT(G222,3)="HID",VLOOKUP(VALUE(RIGHT(G222,3)),#REF!,5,FALSE),IF(LEFT(G222,3)="INC",VLOOKUP(VALUE(RIGHT(G222,3)),#REF!,5,FALSE),IF(LEFT(G222,3)="ELE",VLOOKUP(VALUE(RIGHT(G222,3)),#REF!,5,FALSE),IF(LEFT(G222,3)="CAB",VLOOKUP(VALUE(RIGHT(G222,3)),'ADM-COMP'!B:J,5,FALSE),IF(LEFT(G222,3)="SEG",VLOOKUP(VALUE(RIGHT(G222,3)),#REF!,5,FALSE),IF(LEFT(G222,3)="CLI",VLOOKUP(VALUE(RIGHT(G222,3)),#REF!,5,FALSE),IF(LEFT(G222,4)="IMPL",VLOOKUP(VALUE(RIGHT(G222,3)),#REF!,5,FALSE),IF(LEFT(G222,4)="SPDA",VLOOKUP(VALUE(RIGHT(G222,3)),'SPDA-COMP'!B:J,5,FALSE),IF(LEFT(G222,4)="SDAI",VLOOKUP(VALUE(RIGHT(G222,3)),#REF!,5,FALSE),IF(LEFT(G222,5)="IMPER",VLOOKUP(VALUE(RIGHT(G222,3)),#REF!,5,FALSE),IF(LEFT(G222,5)="LABOR",VLOOKUP(VALUE(RIGHT(G222,6)),#REF!,6,FALSE))))))))))))))))</f>
        <v>#REF!</v>
      </c>
      <c r="D222" s="74" t="e">
        <f>ROUND(VLOOKUP(A222,#REF!,8,FALSE),2)</f>
        <v>#REF!</v>
      </c>
      <c r="E222" s="74" t="e">
        <f>IF(LEFT(G222,3)="ARQ",VLOOKUP(VALUE(RIGHT(G222,3)),#REF!,9,FALSE),IF(LEFT(G222,3)="INS",VLOOKUP(VALUE(RIGHT(G222,3)),#REF!,9,FALSE),IF(LEFT(G222,3)="SCE",VLOOKUP(VALUE(RIGHT(G222,3)),#REF!,9,FALSE),IF(LEFT(G222,3)="EST",VLOOKUP(VALUE(RIGHT(G222,3)),#REF!,9,FALSE),IF(LEFT(G222,3)="HID",VLOOKUP(VALUE(RIGHT(G222,3)),#REF!,9,FALSE),IF(LEFT(G222,3)="INC",VLOOKUP(VALUE(RIGHT(G222,3)),#REF!,9,FALSE),IF(LEFT(G222,3)="ELE",VLOOKUP(VALUE(RIGHT(G222,3)),#REF!,9,FALSE),IF(LEFT(G222,3)="CAB",VLOOKUP(VALUE(RIGHT(G222,3)),'ADM-COMP'!B:J,9,FALSE),IF(LEFT(G222,3)="SEG",VLOOKUP(VALUE(RIGHT(G222,3)),#REF!,9,FALSE),IF(LEFT(G222,3)="CLI",VLOOKUP(VALUE(RIGHT(G222,3)),#REF!,9,FALSE),IF(LEFT(G222,4)="IMPL",VLOOKUP(VALUE(RIGHT(G222,3)),#REF!,9,FALSE),IF(LEFT(G222,4)="SPDA",VLOOKUP(VALUE(RIGHT(G222,3)),'SPDA-COMP'!B:J,9,FALSE),IF(LEFT(G222,4)="SDAI",VLOOKUP(VALUE(RIGHT(G222,3)),#REF!,9,FALSE),IF(LEFT(G222,5)="IMPER",VLOOKUP(VALUE(RIGHT(G222,3)),#REF!,9,FALSE),IF(LEFT(G222,5)="LABOR",VLOOKUP(VALUE(RIGHT(G222,6)),#REF!,4,FALSE))))))))))))))))</f>
        <v>#REF!</v>
      </c>
      <c r="F222" s="31" t="e">
        <f t="shared" si="3"/>
        <v>#REF!</v>
      </c>
      <c r="G222" s="152" t="s">
        <v>368</v>
      </c>
      <c r="H222" s="51"/>
    </row>
    <row r="223" spans="1:8" s="11" customFormat="1">
      <c r="A223" s="37" t="s">
        <v>1243</v>
      </c>
      <c r="B223" s="29" t="e">
        <f>IF(LEFT(G223,3)="ARQ",VLOOKUP(VALUE(RIGHT(G223,3)),#REF!,4,FALSE),IF(LEFT(G223,3)="SCI",VLOOKUP(VALUE(RIGHT(G223,3)),#REF!,4,FALSE),IF(LEFT(G223,3)="SCE",VLOOKUP(VALUE(RIGHT(G223,3)),#REF!,4,FALSE),IF(LEFT(G223,3)="EST",VLOOKUP(VALUE(RIGHT(G223,3)),#REF!,4,FALSE),IF(LEFT(G223,3)="HID",VLOOKUP(VALUE(RIGHT(G223,3)),#REF!,4,FALSE),IF(LEFT(G223,3)="INC",VLOOKUP(VALUE(RIGHT(G223,3)),#REF!,4,FALSE),IF(LEFT(G223,3)="ELE",VLOOKUP(VALUE(RIGHT(G223,3)),#REF!,4,FALSE),IF(LEFT(G223,3)="CAB",VLOOKUP(VALUE(RIGHT(G223,3)),'ADM-COMP'!B:J,4,FALSE),IF(LEFT(G223,3)="SEG",VLOOKUP(VALUE(RIGHT(G223,3)),#REF!,4,FALSE),IF(LEFT(G223,3)="CLI",VLOOKUP(VALUE(RIGHT(G223,3)),#REF!,4,FALSE),IF(LEFT(G223,4)="IMPL",VLOOKUP(VALUE(RIGHT(G223,3)),#REF!,4,FALSE),IF(LEFT(G223,4)="SPDA",VLOOKUP(VALUE(RIGHT(G223,3)),'SPDA-COMP'!B:J,4,FALSE),IF(LEFT(G223,4)="SDAI",VLOOKUP(VALUE(RIGHT(G223,3)),#REF!,4,FALSE),IF(LEFT(G223,5)="IMPER",VLOOKUP(VALUE(RIGHT(G223,3)),#REF!,4,FALSE),IF(LEFT(G223,5)="LABOR",VLOOKUP(VALUE(RIGHT(G223,6)),#REF!,5,FALSE))))))))))))))))</f>
        <v>#REF!</v>
      </c>
      <c r="C223" s="30" t="e">
        <f>IF(LEFT(G223,3)="ARQ",VLOOKUP(VALUE(RIGHT(G223,3)),#REF!,5,FALSE),IF(LEFT(G223,3)="SCI",VLOOKUP(VALUE(RIGHT(G223,3)),#REF!,5,FALSE),IF(LEFT(G223,3)="SCE",VLOOKUP(VALUE(RIGHT(G223,3)),#REF!,5,FALSE),IF(LEFT(G223,3)="EST",VLOOKUP(VALUE(RIGHT(G223,3)),#REF!,5,FALSE),IF(LEFT(G223,3)="HID",VLOOKUP(VALUE(RIGHT(G223,3)),#REF!,5,FALSE),IF(LEFT(G223,3)="INC",VLOOKUP(VALUE(RIGHT(G223,3)),#REF!,5,FALSE),IF(LEFT(G223,3)="ELE",VLOOKUP(VALUE(RIGHT(G223,3)),#REF!,5,FALSE),IF(LEFT(G223,3)="CAB",VLOOKUP(VALUE(RIGHT(G223,3)),'ADM-COMP'!B:J,5,FALSE),IF(LEFT(G223,3)="SEG",VLOOKUP(VALUE(RIGHT(G223,3)),#REF!,5,FALSE),IF(LEFT(G223,3)="CLI",VLOOKUP(VALUE(RIGHT(G223,3)),#REF!,5,FALSE),IF(LEFT(G223,4)="IMPL",VLOOKUP(VALUE(RIGHT(G223,3)),#REF!,5,FALSE),IF(LEFT(G223,4)="SPDA",VLOOKUP(VALUE(RIGHT(G223,3)),'SPDA-COMP'!B:J,5,FALSE),IF(LEFT(G223,4)="SDAI",VLOOKUP(VALUE(RIGHT(G223,3)),#REF!,5,FALSE),IF(LEFT(G223,5)="IMPER",VLOOKUP(VALUE(RIGHT(G223,3)),#REF!,5,FALSE),IF(LEFT(G223,5)="LABOR",VLOOKUP(VALUE(RIGHT(G223,6)),#REF!,6,FALSE))))))))))))))))</f>
        <v>#REF!</v>
      </c>
      <c r="D223" s="74" t="e">
        <f>ROUND(VLOOKUP(A223,#REF!,8,FALSE),2)</f>
        <v>#REF!</v>
      </c>
      <c r="E223" s="74" t="e">
        <f>IF(LEFT(G223,3)="ARQ",VLOOKUP(VALUE(RIGHT(G223,3)),#REF!,9,FALSE),IF(LEFT(G223,3)="SCI",VLOOKUP(VALUE(RIGHT(G223,3)),#REF!,9,FALSE),IF(LEFT(G223,3)="SCE",VLOOKUP(VALUE(RIGHT(G223,3)),#REF!,9,FALSE),IF(LEFT(G223,3)="EST",VLOOKUP(VALUE(RIGHT(G223,3)),#REF!,9,FALSE),IF(LEFT(G223,3)="HID",VLOOKUP(VALUE(RIGHT(G223,3)),#REF!,9,FALSE),IF(LEFT(G223,3)="INC",VLOOKUP(VALUE(RIGHT(G223,3)),#REF!,9,FALSE),IF(LEFT(G223,3)="ELE",VLOOKUP(VALUE(RIGHT(G223,3)),#REF!,9,FALSE),IF(LEFT(G223,3)="CAB",VLOOKUP(VALUE(RIGHT(G223,3)),'ADM-COMP'!B:J,9,FALSE),IF(LEFT(G223,3)="SEG",VLOOKUP(VALUE(RIGHT(G223,3)),#REF!,9,FALSE),IF(LEFT(G223,3)="CLI",VLOOKUP(VALUE(RIGHT(G223,3)),#REF!,9,FALSE),IF(LEFT(G223,4)="IMPL",VLOOKUP(VALUE(RIGHT(G223,3)),#REF!,9,FALSE),IF(LEFT(G223,4)="SPDA",VLOOKUP(VALUE(RIGHT(G223,3)),'SPDA-COMP'!B:J,9,FALSE),IF(LEFT(G223,4)="SDAI",VLOOKUP(VALUE(RIGHT(G223,3)),#REF!,9,FALSE),IF(LEFT(G223,5)="IMPER",VLOOKUP(VALUE(RIGHT(G223,3)),#REF!,9,FALSE),IF(LEFT(G223,5)="LABOR",VLOOKUP(VALUE(RIGHT(G223,6)),#REF!,4,FALSE))))))))))))))))</f>
        <v>#REF!</v>
      </c>
      <c r="F223" s="31" t="e">
        <f t="shared" si="3"/>
        <v>#REF!</v>
      </c>
      <c r="G223" s="152" t="s">
        <v>1352</v>
      </c>
      <c r="H223" s="51"/>
    </row>
    <row r="224" spans="1:8" s="11" customFormat="1">
      <c r="A224" s="85" t="s">
        <v>927</v>
      </c>
      <c r="B224" s="29" t="e">
        <f>IF(LEFT(G224,3)="ARQ",VLOOKUP(VALUE(RIGHT(G224,3)),#REF!,4,FALSE),IF(LEFT(G224,3)="SCI",VLOOKUP(VALUE(RIGHT(G224,3)),#REF!,4,FALSE),IF(LEFT(G224,3)="SCE",VLOOKUP(VALUE(RIGHT(G224,3)),#REF!,4,FALSE),IF(LEFT(G224,3)="EST",VLOOKUP(VALUE(RIGHT(G224,3)),#REF!,4,FALSE),IF(LEFT(G224,3)="HID",VLOOKUP(VALUE(RIGHT(G224,3)),#REF!,4,FALSE),IF(LEFT(G224,3)="INC",VLOOKUP(VALUE(RIGHT(G224,3)),#REF!,4,FALSE),IF(LEFT(G224,3)="ELE",VLOOKUP(VALUE(RIGHT(G224,3)),#REF!,4,FALSE),IF(LEFT(G224,3)="CAB",VLOOKUP(VALUE(RIGHT(G224,3)),'ADM-COMP'!B:J,4,FALSE),IF(LEFT(G224,3)="SEG",VLOOKUP(VALUE(RIGHT(G224,3)),#REF!,4,FALSE),IF(LEFT(G224,3)="CLI",VLOOKUP(VALUE(RIGHT(G224,3)),#REF!,4,FALSE),IF(LEFT(G224,4)="IMPL",VLOOKUP(VALUE(RIGHT(G224,3)),#REF!,4,FALSE),IF(LEFT(G224,4)="SPDA",VLOOKUP(VALUE(RIGHT(G224,3)),'SPDA-COMP'!B:J,4,FALSE),IF(LEFT(G224,4)="SDAI",VLOOKUP(VALUE(RIGHT(G224,3)),#REF!,4,FALSE),IF(LEFT(G224,5)="IMPER",VLOOKUP(VALUE(RIGHT(G224,3)),#REF!,4,FALSE),IF(LEFT(G224,5)="LABOR",VLOOKUP(VALUE(RIGHT(G224,6)),#REF!,5,FALSE))))))))))))))))</f>
        <v>#REF!</v>
      </c>
      <c r="C224" s="30" t="e">
        <f>IF(LEFT(G224,3)="ARQ",VLOOKUP(VALUE(RIGHT(G224,3)),#REF!,5,FALSE),IF(LEFT(G224,3)="SCI",VLOOKUP(VALUE(RIGHT(G224,3)),#REF!,5,FALSE),IF(LEFT(G224,3)="SCE",VLOOKUP(VALUE(RIGHT(G224,3)),#REF!,5,FALSE),IF(LEFT(G224,3)="EST",VLOOKUP(VALUE(RIGHT(G224,3)),#REF!,5,FALSE),IF(LEFT(G224,3)="HID",VLOOKUP(VALUE(RIGHT(G224,3)),#REF!,5,FALSE),IF(LEFT(G224,3)="INC",VLOOKUP(VALUE(RIGHT(G224,3)),#REF!,5,FALSE),IF(LEFT(G224,3)="ELE",VLOOKUP(VALUE(RIGHT(G224,3)),#REF!,5,FALSE),IF(LEFT(G224,3)="CAB",VLOOKUP(VALUE(RIGHT(G224,3)),'ADM-COMP'!B:J,5,FALSE),IF(LEFT(G224,3)="SEG",VLOOKUP(VALUE(RIGHT(G224,3)),#REF!,5,FALSE),IF(LEFT(G224,3)="CLI",VLOOKUP(VALUE(RIGHT(G224,3)),#REF!,5,FALSE),IF(LEFT(G224,4)="IMPL",VLOOKUP(VALUE(RIGHT(G224,3)),#REF!,5,FALSE),IF(LEFT(G224,4)="SPDA",VLOOKUP(VALUE(RIGHT(G224,3)),'SPDA-COMP'!B:J,5,FALSE),IF(LEFT(G224,4)="SDAI",VLOOKUP(VALUE(RIGHT(G224,3)),#REF!,5,FALSE),IF(LEFT(G224,5)="IMPER",VLOOKUP(VALUE(RIGHT(G224,3)),#REF!,5,FALSE),IF(LEFT(G224,5)="LABOR",VLOOKUP(VALUE(RIGHT(G224,6)),#REF!,6,FALSE))))))))))))))))</f>
        <v>#REF!</v>
      </c>
      <c r="D224" s="74" t="e">
        <f>ROUND(VLOOKUP(A224,#REF!,8,FALSE),2)</f>
        <v>#REF!</v>
      </c>
      <c r="E224" s="74" t="e">
        <f>IF(LEFT(G224,3)="ARQ",VLOOKUP(VALUE(RIGHT(G224,3)),#REF!,9,FALSE),IF(LEFT(G224,3)="SCI",VLOOKUP(VALUE(RIGHT(G224,3)),#REF!,9,FALSE),IF(LEFT(G224,3)="SCE",VLOOKUP(VALUE(RIGHT(G224,3)),#REF!,9,FALSE),IF(LEFT(G224,3)="EST",VLOOKUP(VALUE(RIGHT(G224,3)),#REF!,9,FALSE),IF(LEFT(G224,3)="HID",VLOOKUP(VALUE(RIGHT(G224,3)),#REF!,9,FALSE),IF(LEFT(G224,3)="INC",VLOOKUP(VALUE(RIGHT(G224,3)),#REF!,9,FALSE),IF(LEFT(G224,3)="ELE",VLOOKUP(VALUE(RIGHT(G224,3)),#REF!,9,FALSE),IF(LEFT(G224,3)="CAB",VLOOKUP(VALUE(RIGHT(G224,3)),'ADM-COMP'!B:J,9,FALSE),IF(LEFT(G224,3)="SEG",VLOOKUP(VALUE(RIGHT(G224,3)),#REF!,9,FALSE),IF(LEFT(G224,3)="CLI",VLOOKUP(VALUE(RIGHT(G224,3)),#REF!,9,FALSE),IF(LEFT(G224,4)="IMPL",VLOOKUP(VALUE(RIGHT(G224,3)),#REF!,9,FALSE),IF(LEFT(G224,4)="SPDA",VLOOKUP(VALUE(RIGHT(G224,3)),'SPDA-COMP'!B:J,9,FALSE),IF(LEFT(G224,4)="SDAI",VLOOKUP(VALUE(RIGHT(G224,3)),#REF!,9,FALSE),IF(LEFT(G224,5)="IMPER",VLOOKUP(VALUE(RIGHT(G224,3)),#REF!,9,FALSE),IF(LEFT(G224,5)="LABOR",VLOOKUP(VALUE(RIGHT(G224,6)),#REF!,4,FALSE))))))))))))))))</f>
        <v>#REF!</v>
      </c>
      <c r="F224" s="31" t="e">
        <f t="shared" si="3"/>
        <v>#REF!</v>
      </c>
      <c r="G224" s="84" t="s">
        <v>995</v>
      </c>
      <c r="H224" s="51"/>
    </row>
    <row r="225" spans="1:8" s="11" customFormat="1" ht="89.25">
      <c r="A225" s="37" t="s">
        <v>1105</v>
      </c>
      <c r="B225" s="29" t="e">
        <f>IF(LEFT(G225,3)="ARQ",VLOOKUP(VALUE(RIGHT(G225,3)),#REF!,4,FALSE),IF(LEFT(G225,3)="SCI",VLOOKUP(VALUE(RIGHT(G225,3)),#REF!,4,FALSE),IF(LEFT(G225,3)="TRP",VLOOKUP(VALUE(RIGHT(G225,3)),#REF!,4,FALSE),IF(LEFT(G225,3)="EST",VLOOKUP(VALUE(RIGHT(G225,3)),#REF!,4,FALSE),IF(LEFT(G225,3)="HID",VLOOKUP(VALUE(RIGHT(G225,3)),#REF!,4,FALSE),IF(LEFT(G225,3)="INC",VLOOKUP(VALUE(RIGHT(G225,3)),#REF!,4,FALSE),IF(LEFT(G225,3)="ELE",VLOOKUP(VALUE(RIGHT(G225,3)),#REF!,4,FALSE),IF(LEFT(G225,3)="CAB",VLOOKUP(VALUE(RIGHT(G225,3)),'ADM-COMP'!B:J,4,FALSE),IF(LEFT(G225,3)="SEG",VLOOKUP(VALUE(RIGHT(G225,3)),#REF!,4,FALSE),IF(LEFT(G225,3)="CLI",VLOOKUP(VALUE(RIGHT(G225,3)),#REF!,4,FALSE),IF(LEFT(G225,4)="IMPL",VLOOKUP(VALUE(RIGHT(G225,3)),#REF!,4,FALSE),IF(LEFT(G225,4)="SPDA",VLOOKUP(VALUE(RIGHT(G225,3)),'SPDA-COMP'!B:J,4,FALSE),IF(LEFT(G225,4)="SDAI",VLOOKUP(VALUE(RIGHT(G225,3)),#REF!,4,FALSE),IF(LEFT(G225,5)="IMPER",VLOOKUP(VALUE(RIGHT(G225,3)),#REF!,4,FALSE),IF(LEFT(G225,5)="LABOR",VLOOKUP(VALUE(RIGHT(G225,6)),#REF!,5,FALSE))))))))))))))))</f>
        <v>#REF!</v>
      </c>
      <c r="C225" s="30" t="e">
        <f>IF(LEFT(G225,3)="ARQ",VLOOKUP(VALUE(RIGHT(G225,3)),#REF!,5,FALSE),IF(LEFT(G225,3)="SCI",VLOOKUP(VALUE(RIGHT(G225,3)),#REF!,5,FALSE),IF(LEFT(G225,3)="SCE",VLOOKUP(VALUE(RIGHT(G225,3)),#REF!,5,FALSE),IF(LEFT(G225,3)="EST",VLOOKUP(VALUE(RIGHT(G225,3)),#REF!,5,FALSE),IF(LEFT(G225,3)="HID",VLOOKUP(VALUE(RIGHT(G225,3)),#REF!,5,FALSE),IF(LEFT(G225,3)="INC",VLOOKUP(VALUE(RIGHT(G225,3)),#REF!,5,FALSE),IF(LEFT(G225,3)="ELE",VLOOKUP(VALUE(RIGHT(G225,3)),#REF!,5,FALSE),IF(LEFT(G225,3)="CAB",VLOOKUP(VALUE(RIGHT(G225,3)),'ADM-COMP'!B:J,5,FALSE),IF(LEFT(G225,3)="SEG",VLOOKUP(VALUE(RIGHT(G225,3)),#REF!,5,FALSE),IF(LEFT(G225,3)="CLI",VLOOKUP(VALUE(RIGHT(G225,3)),#REF!,5,FALSE),IF(LEFT(G225,4)="IMPL",VLOOKUP(VALUE(RIGHT(G225,3)),#REF!,5,FALSE),IF(LEFT(G225,4)="SPDA",VLOOKUP(VALUE(RIGHT(G225,3)),'SPDA-COMP'!B:J,5,FALSE),IF(LEFT(G225,4)="SDAI",VLOOKUP(VALUE(RIGHT(G225,3)),#REF!,5,FALSE),IF(LEFT(G225,5)="IMPER",VLOOKUP(VALUE(RIGHT(G225,3)),#REF!,5,FALSE),IF(LEFT(G225,5)="LABOR",VLOOKUP(VALUE(RIGHT(G225,6)),#REF!,6,FALSE))))))))))))))))</f>
        <v>#REF!</v>
      </c>
      <c r="D225" s="74" t="e">
        <f>ROUND(VLOOKUP(A225,#REF!,8,FALSE),2)</f>
        <v>#REF!</v>
      </c>
      <c r="E225" s="74" t="e">
        <f>IF(LEFT(G225,3)="ARQ",VLOOKUP(VALUE(RIGHT(G225,3)),#REF!,9,FALSE),IF(LEFT(G225,3)="SCI",VLOOKUP(VALUE(RIGHT(G225,3)),#REF!,9,FALSE),IF(LEFT(G225,3)="SCE",VLOOKUP(VALUE(RIGHT(G225,3)),#REF!,9,FALSE),IF(LEFT(G225,3)="EST",VLOOKUP(VALUE(RIGHT(G225,3)),#REF!,9,FALSE),IF(LEFT(G225,3)="HID",VLOOKUP(VALUE(RIGHT(G225,3)),#REF!,9,FALSE),IF(LEFT(G225,3)="INC",VLOOKUP(VALUE(RIGHT(G225,3)),#REF!,9,FALSE),IF(LEFT(G225,3)="ELE",VLOOKUP(VALUE(RIGHT(G225,3)),#REF!,9,FALSE),IF(LEFT(G225,3)="CAB",VLOOKUP(VALUE(RIGHT(G225,3)),'ADM-COMP'!B:J,9,FALSE),IF(LEFT(G225,3)="SEG",VLOOKUP(VALUE(RIGHT(G225,3)),#REF!,9,FALSE),IF(LEFT(G225,3)="CLI",VLOOKUP(VALUE(RIGHT(G225,3)),#REF!,9,FALSE),IF(LEFT(G225,4)="IMPL",VLOOKUP(VALUE(RIGHT(G225,3)),#REF!,9,FALSE),IF(LEFT(G225,4)="SPDA",VLOOKUP(VALUE(RIGHT(G225,3)),'SPDA-COMP'!B:J,9,FALSE),IF(LEFT(G225,4)="SDAI",VLOOKUP(VALUE(RIGHT(G225,3)),#REF!,9,FALSE),IF(LEFT(G225,5)="IMPER",VLOOKUP(VALUE(RIGHT(G225,3)),#REF!,9,FALSE),IF(LEFT(G225,5)="LABOR",VLOOKUP(VALUE(RIGHT(G225,6)),#REF!,4,FALSE))))))))))))))))</f>
        <v>#REF!</v>
      </c>
      <c r="F225" s="31" t="e">
        <f t="shared" si="3"/>
        <v>#REF!</v>
      </c>
      <c r="G225" s="152" t="s">
        <v>1108</v>
      </c>
      <c r="H225" s="51"/>
    </row>
    <row r="226" spans="1:8" s="11" customFormat="1">
      <c r="A226" s="37" t="s">
        <v>496</v>
      </c>
      <c r="B226" s="29" t="e">
        <f>IF(LEFT(G226,3)="ARQ",VLOOKUP(VALUE(RIGHT(G226,3)),#REF!,4,FALSE),IF(LEFT(G226,3)="SCI",VLOOKUP(VALUE(RIGHT(G226,3)),#REF!,4,FALSE),IF(LEFT(G226,3)="SCE",VLOOKUP(VALUE(RIGHT(G226,3)),#REF!,4,FALSE),IF(LEFT(G226,3)="EST",VLOOKUP(VALUE(RIGHT(G226,3)),#REF!,4,FALSE),IF(LEFT(G226,3)="HID",VLOOKUP(VALUE(RIGHT(G226,3)),#REF!,4,FALSE),IF(LEFT(G226,3)="INC",VLOOKUP(VALUE(RIGHT(G226,3)),#REF!,4,FALSE),IF(LEFT(G226,3)="ELE",VLOOKUP(VALUE(RIGHT(G226,3)),#REF!,4,FALSE),IF(LEFT(G226,3)="CAB",VLOOKUP(VALUE(RIGHT(G226,3)),'ADM-COMP'!B:J,4,FALSE),IF(LEFT(G226,3)="SEG",VLOOKUP(VALUE(RIGHT(G226,3)),#REF!,4,FALSE),IF(LEFT(G226,3)="CLI",VLOOKUP(VALUE(RIGHT(G226,3)),#REF!,4,FALSE),IF(LEFT(G226,4)="IMPL",VLOOKUP(VALUE(RIGHT(G226,3)),#REF!,4,FALSE),IF(LEFT(G226,4)="SPDA",VLOOKUP(VALUE(RIGHT(G226,3)),'SPDA-COMP'!B:J,4,FALSE),IF(LEFT(G226,4)="SDAI",VLOOKUP(VALUE(RIGHT(G226,3)),#REF!,4,FALSE),IF(LEFT(G226,5)="IMPER",VLOOKUP(VALUE(RIGHT(G226,3)),#REF!,4,FALSE),IF(LEFT(G226,5)="LABOR",VLOOKUP(VALUE(RIGHT(G226,6)),#REF!,5,FALSE))))))))))))))))</f>
        <v>#REF!</v>
      </c>
      <c r="C226" s="30" t="e">
        <f>IF(LEFT(G226,3)="ARQ",VLOOKUP(VALUE(RIGHT(G226,3)),#REF!,5,FALSE),IF(LEFT(G226,3)="INS",VLOOKUP(VALUE(RIGHT(G226,3)),#REF!,5,FALSE),IF(LEFT(G226,3)="SCE",VLOOKUP(VALUE(RIGHT(G226,3)),#REF!,5,FALSE),IF(LEFT(G226,3)="EST",VLOOKUP(VALUE(RIGHT(G226,3)),#REF!,5,FALSE),IF(LEFT(G226,3)="HID",VLOOKUP(VALUE(RIGHT(G226,3)),#REF!,5,FALSE),IF(LEFT(G226,3)="INC",VLOOKUP(VALUE(RIGHT(G226,3)),#REF!,5,FALSE),IF(LEFT(G226,3)="ELE",VLOOKUP(VALUE(RIGHT(G226,3)),#REF!,5,FALSE),IF(LEFT(G226,3)="CAB",VLOOKUP(VALUE(RIGHT(G226,3)),'ADM-COMP'!B:J,5,FALSE),IF(LEFT(G226,3)="SEG",VLOOKUP(VALUE(RIGHT(G226,3)),#REF!,5,FALSE),IF(LEFT(G226,3)="CLI",VLOOKUP(VALUE(RIGHT(G226,3)),#REF!,5,FALSE),IF(LEFT(G226,4)="IMPL",VLOOKUP(VALUE(RIGHT(G226,3)),#REF!,5,FALSE),IF(LEFT(G226,4)="SPDA",VLOOKUP(VALUE(RIGHT(G226,3)),'SPDA-COMP'!B:J,5,FALSE),IF(LEFT(G226,4)="SDAI",VLOOKUP(VALUE(RIGHT(G226,3)),#REF!,5,FALSE),IF(LEFT(G226,5)="IMPER",VLOOKUP(VALUE(RIGHT(G226,3)),#REF!,5,FALSE),IF(LEFT(G226,5)="LABOR",VLOOKUP(VALUE(RIGHT(G226,6)),#REF!,6,FALSE))))))))))))))))</f>
        <v>#REF!</v>
      </c>
      <c r="D226" s="74" t="e">
        <f>ROUND(VLOOKUP(A226,#REF!,8,FALSE),2)</f>
        <v>#REF!</v>
      </c>
      <c r="E226" s="74" t="e">
        <f>IF(LEFT(G226,3)="ARQ",VLOOKUP(VALUE(RIGHT(G226,3)),#REF!,9,FALSE),IF(LEFT(G226,3)="INS",VLOOKUP(VALUE(RIGHT(G226,3)),#REF!,9,FALSE),IF(LEFT(G226,3)="SCE",VLOOKUP(VALUE(RIGHT(G226,3)),#REF!,9,FALSE),IF(LEFT(G226,3)="EST",VLOOKUP(VALUE(RIGHT(G226,3)),#REF!,9,FALSE),IF(LEFT(G226,3)="HID",VLOOKUP(VALUE(RIGHT(G226,3)),#REF!,9,FALSE),IF(LEFT(G226,3)="INC",VLOOKUP(VALUE(RIGHT(G226,3)),#REF!,9,FALSE),IF(LEFT(G226,3)="ELE",VLOOKUP(VALUE(RIGHT(G226,3)),#REF!,9,FALSE),IF(LEFT(G226,3)="CAB",VLOOKUP(VALUE(RIGHT(G226,3)),'ADM-COMP'!B:J,9,FALSE),IF(LEFT(G226,3)="SEG",VLOOKUP(VALUE(RIGHT(G226,3)),#REF!,9,FALSE),IF(LEFT(G226,3)="CLI",VLOOKUP(VALUE(RIGHT(G226,3)),#REF!,9,FALSE),IF(LEFT(G226,4)="IMPL",VLOOKUP(VALUE(RIGHT(G226,3)),#REF!,9,FALSE),IF(LEFT(G226,4)="SPDA",VLOOKUP(VALUE(RIGHT(G226,3)),'SPDA-COMP'!B:J,9,FALSE),IF(LEFT(G226,4)="SDAI",VLOOKUP(VALUE(RIGHT(G226,3)),#REF!,9,FALSE),IF(LEFT(G226,5)="IMPER",VLOOKUP(VALUE(RIGHT(G226,3)),#REF!,9,FALSE),IF(LEFT(G226,5)="LABOR",VLOOKUP(VALUE(RIGHT(G226,6)),#REF!,4,FALSE))))))))))))))))</f>
        <v>#REF!</v>
      </c>
      <c r="F226" s="31" t="e">
        <f t="shared" si="3"/>
        <v>#REF!</v>
      </c>
      <c r="G226" s="152" t="s">
        <v>1305</v>
      </c>
      <c r="H226" s="51"/>
    </row>
    <row r="227" spans="1:8" s="11" customFormat="1">
      <c r="A227" s="100" t="s">
        <v>757</v>
      </c>
      <c r="B227" s="29" t="e">
        <f>IF(LEFT(G227,3)="ARQ",VLOOKUP(VALUE(RIGHT(G227,3)),#REF!,4,FALSE),IF(LEFT(G227,3)="SCI",VLOOKUP(VALUE(RIGHT(G227,3)),'ADM-COMP'!B:J,4,FALSE),IF(LEFT(G227,3)="SCE",VLOOKUP(VALUE(RIGHT(G227,3)),#REF!,4,FALSE),IF(LEFT(G227,3)="EST",VLOOKUP(VALUE(RIGHT(G227,3)),#REF!,4,FALSE),IF(LEFT(G227,3)="HID",VLOOKUP(VALUE(RIGHT(G227,3)),#REF!,4,FALSE),IF(LEFT(G227,3)="INC",VLOOKUP(VALUE(RIGHT(G227,3)),#REF!,4,FALSE),IF(LEFT(G227,3)="ELE",VLOOKUP(VALUE(RIGHT(G227,3)),#REF!,4,FALSE),IF(LEFT(G227,3)="CAB",VLOOKUP(VALUE(RIGHT(G227,3)),#REF!,4,FALSE),IF(LEFT(G227,3)="SEG",VLOOKUP(VALUE(RIGHT(G227,3)),#REF!,4,FALSE),IF(LEFT(G227,3)="CLI",VLOOKUP(VALUE(RIGHT(G227,3)),#REF!,4,FALSE),IF(LEFT(G227,4)="IMPL",VLOOKUP(VALUE(RIGHT(G227,3)),#REF!,4,FALSE),IF(LEFT(G227,4)="SPDA",VLOOKUP(VALUE(RIGHT(G227,3)),'SPDA-COMP'!B:J,4,FALSE),IF(LEFT(G227,4)="SDAI",VLOOKUP(VALUE(RIGHT(G227,3)),#REF!,4,FALSE),IF(LEFT(G227,5)="CHENF",VLOOKUP(VALUE(RIGHT(G227,3)),#REF!,4,FALSE),IF(LEFT(G227,5)="IMPER",VLOOKUP(VALUE(RIGHT(G227,3)),#REF!,4,FALSE),IF(LEFT(G227,5)="LABOR",VLOOKUP(VALUE(RIGHT(G227,6)),#REF!,5,FALSE)))))))))))))))))</f>
        <v>#REF!</v>
      </c>
      <c r="C227" s="30" t="e">
        <f>IF(LEFT(G227,3)="ARQ",VLOOKUP(VALUE(RIGHT(G227,3)),#REF!,5,FALSE),IF(LEFT(G227,3)="SCI",VLOOKUP(VALUE(RIGHT(G227,3)),'ADM-COMP'!B:J,5,FALSE),IF(LEFT(G227,3)="SCE",VLOOKUP(VALUE(RIGHT(G227,3)),#REF!,5,FALSE),IF(LEFT(G227,3)="EST",VLOOKUP(VALUE(RIGHT(G227,3)),#REF!,5,FALSE),IF(LEFT(G227,3)="HID",VLOOKUP(VALUE(RIGHT(G227,3)),#REF!,5,FALSE),IF(LEFT(G227,3)="INC",VLOOKUP(VALUE(RIGHT(G227,3)),#REF!,5,FALSE),IF(LEFT(G227,3)="ELE",VLOOKUP(VALUE(RIGHT(G227,3)),#REF!,5,FALSE),IF(LEFT(G227,3)="CAB",VLOOKUP(VALUE(RIGHT(G227,3)),#REF!,5,FALSE),IF(LEFT(G227,3)="SEG",VLOOKUP(VALUE(RIGHT(G227,3)),#REF!,5,FALSE),IF(LEFT(G227,3)="CLI",VLOOKUP(VALUE(RIGHT(G227,3)),#REF!,5,FALSE),IF(LEFT(G227,4)="IMPL",VLOOKUP(VALUE(RIGHT(G227,3)),#REF!,5,FALSE),IF(LEFT(G227,4)="SPDA",VLOOKUP(VALUE(RIGHT(G227,3)),'SPDA-COMP'!B:J,5,FALSE),IF(LEFT(G227,4)="SDAI",VLOOKUP(VALUE(RIGHT(G227,3)),#REF!,5,FALSE),IF(LEFT(G227,5)="CHENF",VLOOKUP(VALUE(RIGHT(G227,3)),#REF!,5,FALSE),IF(LEFT(G227,5)="IMPER",VLOOKUP(VALUE(RIGHT(G227,3)),#REF!,5,FALSE),IF(LEFT(G227,5)="LABOR",VLOOKUP(VALUE(RIGHT(G227,6)),#REF!,6,FALSE)))))))))))))))))</f>
        <v>#REF!</v>
      </c>
      <c r="D227" s="74" t="e">
        <f>ROUND(VLOOKUP(A227,#REF!,8,FALSE),2)</f>
        <v>#REF!</v>
      </c>
      <c r="E227" s="74" t="e">
        <f>IF(LEFT(G227,3)="ARQ",VLOOKUP(VALUE(RIGHT(G227,3)),#REF!,9,FALSE),IF(LEFT(G227,3)="SCI",VLOOKUP(VALUE(RIGHT(G227,3)),'ADM-COMP'!B:J,9,FALSE),IF(LEFT(G227,3)="SCE",VLOOKUP(VALUE(RIGHT(G227,3)),#REF!,9,FALSE),IF(LEFT(G227,3)="EST",VLOOKUP(VALUE(RIGHT(G227,3)),#REF!,9,FALSE),IF(LEFT(G227,3)="HID",VLOOKUP(VALUE(RIGHT(G227,3)),#REF!,9,FALSE),IF(LEFT(G227,3)="INC",VLOOKUP(VALUE(RIGHT(G227,3)),#REF!,9,FALSE),IF(LEFT(G227,3)="ELE",VLOOKUP(VALUE(RIGHT(G227,3)),#REF!,9,FALSE),IF(LEFT(G227,3)="CAB",VLOOKUP(VALUE(RIGHT(G227,3)),#REF!,9,FALSE),IF(LEFT(G227,3)="SEG",VLOOKUP(VALUE(RIGHT(G227,3)),#REF!,9,FALSE),IF(LEFT(G227,3)="CLI",VLOOKUP(VALUE(RIGHT(G227,3)),#REF!,9,FALSE),IF(LEFT(G227,4)="IMPL",VLOOKUP(VALUE(RIGHT(G227,3)),#REF!,9,FALSE),IF(LEFT(G227,4)="SPDA",VLOOKUP(VALUE(RIGHT(G227,3)),'SPDA-COMP'!B:J,9,FALSE),IF(LEFT(G227,4)="SDAI",VLOOKUP(VALUE(RIGHT(G227,3)),#REF!,9,FALSE),IF(LEFT(G227,5)="CHENF",VLOOKUP(VALUE(RIGHT(G227,3)),#REF!,9,FALSE),IF(LEFT(G227,5)="IMPER",VLOOKUP(VALUE(RIGHT(G227,3)),#REF!,9,FALSE),IF(LEFT(G227,5)="LABOR",VLOOKUP(VALUE(RIGHT(G227,6)),#REF!,4,FALSE)))))))))))))))))</f>
        <v>#REF!</v>
      </c>
      <c r="F227" s="31" t="e">
        <f t="shared" si="3"/>
        <v>#REF!</v>
      </c>
      <c r="G227" s="152" t="s">
        <v>775</v>
      </c>
      <c r="H227" s="51"/>
    </row>
    <row r="228" spans="1:8" s="11" customFormat="1">
      <c r="A228" s="100" t="s">
        <v>756</v>
      </c>
      <c r="B228" s="29" t="e">
        <f>IF(LEFT(G228,3)="ARQ",VLOOKUP(VALUE(RIGHT(G228,3)),#REF!,4,FALSE),IF(LEFT(G228,3)="SCI",VLOOKUP(VALUE(RIGHT(G228,3)),'ADM-COMP'!B:J,4,FALSE),IF(LEFT(G228,3)="SCE",VLOOKUP(VALUE(RIGHT(G228,3)),#REF!,4,FALSE),IF(LEFT(G228,3)="EST",VLOOKUP(VALUE(RIGHT(G228,3)),#REF!,4,FALSE),IF(LEFT(G228,3)="HID",VLOOKUP(VALUE(RIGHT(G228,3)),#REF!,4,FALSE),IF(LEFT(G228,3)="INC",VLOOKUP(VALUE(RIGHT(G228,3)),#REF!,4,FALSE),IF(LEFT(G228,3)="ELE",VLOOKUP(VALUE(RIGHT(G228,3)),#REF!,4,FALSE),IF(LEFT(G228,3)="CAB",VLOOKUP(VALUE(RIGHT(G228,3)),#REF!,4,FALSE),IF(LEFT(G228,3)="SEG",VLOOKUP(VALUE(RIGHT(G228,3)),#REF!,4,FALSE),IF(LEFT(G228,3)="CLI",VLOOKUP(VALUE(RIGHT(G228,3)),#REF!,4,FALSE),IF(LEFT(G228,4)="IMPL",VLOOKUP(VALUE(RIGHT(G228,3)),#REF!,4,FALSE),IF(LEFT(G228,4)="SPDA",VLOOKUP(VALUE(RIGHT(G228,3)),'SPDA-COMP'!B:J,4,FALSE),IF(LEFT(G228,4)="SDAI",VLOOKUP(VALUE(RIGHT(G228,3)),#REF!,4,FALSE),IF(LEFT(G228,5)="CHENF",VLOOKUP(VALUE(RIGHT(G228,3)),#REF!,4,FALSE),IF(LEFT(G228,5)="IMPER",VLOOKUP(VALUE(RIGHT(G228,3)),#REF!,4,FALSE),IF(LEFT(G228,5)="LABOR",VLOOKUP(VALUE(RIGHT(G228,6)),#REF!,5,FALSE)))))))))))))))))</f>
        <v>#REF!</v>
      </c>
      <c r="C228" s="30" t="e">
        <f>IF(LEFT(G228,3)="ARQ",VLOOKUP(VALUE(RIGHT(G228,3)),#REF!,5,FALSE),IF(LEFT(G228,3)="SCI",VLOOKUP(VALUE(RIGHT(G228,3)),'ADM-COMP'!B:J,5,FALSE),IF(LEFT(G228,3)="SCE",VLOOKUP(VALUE(RIGHT(G228,3)),#REF!,5,FALSE),IF(LEFT(G228,3)="EST",VLOOKUP(VALUE(RIGHT(G228,3)),#REF!,5,FALSE),IF(LEFT(G228,3)="HID",VLOOKUP(VALUE(RIGHT(G228,3)),#REF!,5,FALSE),IF(LEFT(G228,3)="INC",VLOOKUP(VALUE(RIGHT(G228,3)),#REF!,5,FALSE),IF(LEFT(G228,3)="ELE",VLOOKUP(VALUE(RIGHT(G228,3)),#REF!,5,FALSE),IF(LEFT(G228,3)="CAB",VLOOKUP(VALUE(RIGHT(G228,3)),#REF!,5,FALSE),IF(LEFT(G228,3)="SEG",VLOOKUP(VALUE(RIGHT(G228,3)),#REF!,5,FALSE),IF(LEFT(G228,3)="CLI",VLOOKUP(VALUE(RIGHT(G228,3)),#REF!,5,FALSE),IF(LEFT(G228,4)="IMPL",VLOOKUP(VALUE(RIGHT(G228,3)),#REF!,5,FALSE),IF(LEFT(G228,4)="SPDA",VLOOKUP(VALUE(RIGHT(G228,3)),'SPDA-COMP'!B:J,5,FALSE),IF(LEFT(G228,4)="SDAI",VLOOKUP(VALUE(RIGHT(G228,3)),#REF!,5,FALSE),IF(LEFT(G228,5)="CHENF",VLOOKUP(VALUE(RIGHT(G228,3)),#REF!,5,FALSE),IF(LEFT(G228,5)="IMPER",VLOOKUP(VALUE(RIGHT(G228,3)),#REF!,5,FALSE),IF(LEFT(G228,5)="LABOR",VLOOKUP(VALUE(RIGHT(G228,6)),#REF!,6,FALSE)))))))))))))))))</f>
        <v>#REF!</v>
      </c>
      <c r="D228" s="74" t="e">
        <f>ROUND(VLOOKUP(A228,#REF!,8,FALSE),2)</f>
        <v>#REF!</v>
      </c>
      <c r="E228" s="74" t="e">
        <f>IF(LEFT(G228,3)="ARQ",VLOOKUP(VALUE(RIGHT(G228,3)),#REF!,9,FALSE),IF(LEFT(G228,3)="SCI",VLOOKUP(VALUE(RIGHT(G228,3)),'ADM-COMP'!B:J,9,FALSE),IF(LEFT(G228,3)="SCE",VLOOKUP(VALUE(RIGHT(G228,3)),#REF!,9,FALSE),IF(LEFT(G228,3)="EST",VLOOKUP(VALUE(RIGHT(G228,3)),#REF!,9,FALSE),IF(LEFT(G228,3)="HID",VLOOKUP(VALUE(RIGHT(G228,3)),#REF!,9,FALSE),IF(LEFT(G228,3)="INC",VLOOKUP(VALUE(RIGHT(G228,3)),#REF!,9,FALSE),IF(LEFT(G228,3)="ELE",VLOOKUP(VALUE(RIGHT(G228,3)),#REF!,9,FALSE),IF(LEFT(G228,3)="CAB",VLOOKUP(VALUE(RIGHT(G228,3)),#REF!,9,FALSE),IF(LEFT(G228,3)="SEG",VLOOKUP(VALUE(RIGHT(G228,3)),#REF!,9,FALSE),IF(LEFT(G228,3)="CLI",VLOOKUP(VALUE(RIGHT(G228,3)),#REF!,9,FALSE),IF(LEFT(G228,4)="IMPL",VLOOKUP(VALUE(RIGHT(G228,3)),#REF!,9,FALSE),IF(LEFT(G228,4)="SPDA",VLOOKUP(VALUE(RIGHT(G228,3)),'SPDA-COMP'!B:J,9,FALSE),IF(LEFT(G228,4)="SDAI",VLOOKUP(VALUE(RIGHT(G228,3)),#REF!,9,FALSE),IF(LEFT(G228,5)="CHENF",VLOOKUP(VALUE(RIGHT(G228,3)),#REF!,9,FALSE),IF(LEFT(G228,5)="IMPER",VLOOKUP(VALUE(RIGHT(G228,3)),#REF!,9,FALSE),IF(LEFT(G228,5)="LABOR",VLOOKUP(VALUE(RIGHT(G228,6)),#REF!,4,FALSE)))))))))))))))))</f>
        <v>#REF!</v>
      </c>
      <c r="F228" s="31" t="e">
        <f t="shared" si="3"/>
        <v>#REF!</v>
      </c>
      <c r="G228" s="152" t="s">
        <v>774</v>
      </c>
      <c r="H228" s="51"/>
    </row>
    <row r="229" spans="1:8" s="11" customFormat="1">
      <c r="A229" s="37" t="s">
        <v>129</v>
      </c>
      <c r="B229" s="29" t="e">
        <f>IF(LEFT(G229,3)="ARQ",VLOOKUP(VALUE(RIGHT(G229,3)),#REF!,4,FALSE),IF(LEFT(G229,3)="SCI",VLOOKUP(VALUE(RIGHT(G229,3)),#REF!,4,FALSE),IF(LEFT(G229,3)="TRP",VLOOKUP(VALUE(RIGHT(G229,3)),#REF!,4,FALSE),IF(LEFT(G229,3)="EST",VLOOKUP(VALUE(RIGHT(G229,3)),#REF!,4,FALSE),IF(LEFT(G229,3)="HID",VLOOKUP(VALUE(RIGHT(G229,3)),#REF!,4,FALSE),IF(LEFT(G229,3)="INC",VLOOKUP(VALUE(RIGHT(G229,3)),#REF!,4,FALSE),IF(LEFT(G229,3)="ELE",VLOOKUP(VALUE(RIGHT(G229,3)),#REF!,4,FALSE),IF(LEFT(G229,3)="CAB",VLOOKUP(VALUE(RIGHT(G229,3)),'ADM-COMP'!B:J,4,FALSE),IF(LEFT(G229,3)="SEG",VLOOKUP(VALUE(RIGHT(G229,3)),#REF!,4,FALSE),IF(LEFT(G229,3)="CLI",VLOOKUP(VALUE(RIGHT(G229,3)),#REF!,4,FALSE),IF(LEFT(G229,4)="IMPL",VLOOKUP(VALUE(RIGHT(G229,3)),#REF!,4,FALSE),IF(LEFT(G229,4)="SPDA",VLOOKUP(VALUE(RIGHT(G229,3)),'SPDA-COMP'!B:J,4,FALSE),IF(LEFT(G229,4)="SDAI",VLOOKUP(VALUE(RIGHT(G229,3)),#REF!,4,FALSE),IF(LEFT(G229,5)="IMPER",VLOOKUP(VALUE(RIGHT(G229,3)),#REF!,4,FALSE),IF(LEFT(G229,5)="LABOR",VLOOKUP(VALUE(RIGHT(G229,6)),#REF!,5,FALSE))))))))))))))))</f>
        <v>#REF!</v>
      </c>
      <c r="C229" s="30" t="e">
        <f>IF(LEFT(G229,3)="ARQ",VLOOKUP(VALUE(RIGHT(G229,3)),#REF!,5,FALSE),IF(LEFT(G229,3)="SCI",VLOOKUP(VALUE(RIGHT(G229,3)),#REF!,5,FALSE),IF(LEFT(G229,3)="SCE",VLOOKUP(VALUE(RIGHT(G229,3)),#REF!,5,FALSE),IF(LEFT(G229,3)="EST",VLOOKUP(VALUE(RIGHT(G229,3)),#REF!,5,FALSE),IF(LEFT(G229,3)="HID",VLOOKUP(VALUE(RIGHT(G229,3)),#REF!,5,FALSE),IF(LEFT(G229,3)="INC",VLOOKUP(VALUE(RIGHT(G229,3)),#REF!,5,FALSE),IF(LEFT(G229,3)="ELE",VLOOKUP(VALUE(RIGHT(G229,3)),#REF!,5,FALSE),IF(LEFT(G229,3)="CAB",VLOOKUP(VALUE(RIGHT(G229,3)),'ADM-COMP'!B:J,5,FALSE),IF(LEFT(G229,3)="SEG",VLOOKUP(VALUE(RIGHT(G229,3)),#REF!,5,FALSE),IF(LEFT(G229,3)="CLI",VLOOKUP(VALUE(RIGHT(G229,3)),#REF!,5,FALSE),IF(LEFT(G229,4)="IMPL",VLOOKUP(VALUE(RIGHT(G229,3)),#REF!,5,FALSE),IF(LEFT(G229,4)="SPDA",VLOOKUP(VALUE(RIGHT(G229,3)),'SPDA-COMP'!B:J,5,FALSE),IF(LEFT(G229,4)="SDAI",VLOOKUP(VALUE(RIGHT(G229,3)),#REF!,5,FALSE),IF(LEFT(G229,5)="IMPER",VLOOKUP(VALUE(RIGHT(G229,3)),#REF!,5,FALSE),IF(LEFT(G229,5)="LABOR",VLOOKUP(VALUE(RIGHT(G229,6)),#REF!,6,FALSE))))))))))))))))</f>
        <v>#REF!</v>
      </c>
      <c r="D229" s="74" t="e">
        <f>ROUND(VLOOKUP(A229,#REF!,8,FALSE),2)</f>
        <v>#REF!</v>
      </c>
      <c r="E229" s="74" t="e">
        <f>IF(LEFT(G229,3)="ARQ",VLOOKUP(VALUE(RIGHT(G229,3)),#REF!,9,FALSE),IF(LEFT(G229,3)="SCI",VLOOKUP(VALUE(RIGHT(G229,3)),#REF!,9,FALSE),IF(LEFT(G229,3)="SCE",VLOOKUP(VALUE(RIGHT(G229,3)),#REF!,9,FALSE),IF(LEFT(G229,3)="EST",VLOOKUP(VALUE(RIGHT(G229,3)),#REF!,9,FALSE),IF(LEFT(G229,3)="HID",VLOOKUP(VALUE(RIGHT(G229,3)),#REF!,9,FALSE),IF(LEFT(G229,3)="INC",VLOOKUP(VALUE(RIGHT(G229,3)),#REF!,9,FALSE),IF(LEFT(G229,3)="ELE",VLOOKUP(VALUE(RIGHT(G229,3)),#REF!,9,FALSE),IF(LEFT(G229,3)="CAB",VLOOKUP(VALUE(RIGHT(G229,3)),'ADM-COMP'!B:J,9,FALSE),IF(LEFT(G229,3)="SEG",VLOOKUP(VALUE(RIGHT(G229,3)),#REF!,9,FALSE),IF(LEFT(G229,3)="CLI",VLOOKUP(VALUE(RIGHT(G229,3)),#REF!,9,FALSE),IF(LEFT(G229,4)="IMPL",VLOOKUP(VALUE(RIGHT(G229,3)),#REF!,9,FALSE),IF(LEFT(G229,4)="SPDA",VLOOKUP(VALUE(RIGHT(G229,3)),'SPDA-COMP'!B:J,9,FALSE),IF(LEFT(G229,4)="SDAI",VLOOKUP(VALUE(RIGHT(G229,3)),#REF!,9,FALSE),IF(LEFT(G229,5)="IMPER",VLOOKUP(VALUE(RIGHT(G229,3)),#REF!,9,FALSE),IF(LEFT(G229,5)="LABOR",VLOOKUP(VALUE(RIGHT(G229,6)),#REF!,4,FALSE))))))))))))))))</f>
        <v>#REF!</v>
      </c>
      <c r="F229" s="31" t="e">
        <f t="shared" si="3"/>
        <v>#REF!</v>
      </c>
      <c r="G229" s="152" t="s">
        <v>421</v>
      </c>
      <c r="H229" s="51"/>
    </row>
    <row r="230" spans="1:8" s="11" customFormat="1">
      <c r="A230" s="140" t="s">
        <v>1064</v>
      </c>
      <c r="B230" s="86" t="e">
        <f>IF(LEFT(G230,3)="ARQ",VLOOKUP(VALUE(RIGHT(G230,3)),#REF!,4,FALSE),IF(LEFT(G230,3)="SCI",VLOOKUP(VALUE(RIGHT(G230,3)),#REF!,4,FALSE),IF(LEFT(G230,3)="TRP",VLOOKUP(VALUE(RIGHT(G230,3)),#REF!,4,FALSE),IF(LEFT(G230,3)="EST",VLOOKUP(VALUE(RIGHT(G230,3)),#REF!,4,FALSE),IF(LEFT(G230,3)="HID",VLOOKUP(VALUE(RIGHT(G230,3)),#REF!,4,FALSE),IF(LEFT(G230,3)="INC",VLOOKUP(VALUE(RIGHT(G230,3)),#REF!,4,FALSE),IF(LEFT(G230,3)="ELE",VLOOKUP(VALUE(RIGHT(G230,3)),#REF!,4,FALSE),IF(LEFT(G230,3)="CAB",VLOOKUP(VALUE(RIGHT(G230,3)),'ADM-COMP'!B:J,4,FALSE),IF(LEFT(G230,3)="SEG",VLOOKUP(VALUE(RIGHT(G230,3)),#REF!,4,FALSE),IF(LEFT(G230,3)="CLI",VLOOKUP(VALUE(RIGHT(G230,3)),#REF!,4,FALSE),IF(LEFT(G230,4)="IMPL",VLOOKUP(VALUE(RIGHT(G230,3)),#REF!,4,FALSE),IF(LEFT(G230,4)="SPDA",VLOOKUP(VALUE(RIGHT(G230,3)),'SPDA-COMP'!B:J,4,FALSE),IF(LEFT(G230,4)="SDAI",VLOOKUP(VALUE(RIGHT(G230,3)),#REF!,4,FALSE),IF(LEFT(G230,5)="IMPER",VLOOKUP(VALUE(RIGHT(G230,3)),#REF!,4,FALSE),IF(LEFT(G230,5)="LABOR",VLOOKUP(VALUE(RIGHT(G230,6)),#REF!,5,FALSE))))))))))))))))</f>
        <v>#REF!</v>
      </c>
      <c r="C230" s="128" t="e">
        <f>IF(LEFT(G230,3)="ARQ",VLOOKUP(VALUE(RIGHT(G230,3)),#REF!,5,FALSE),IF(LEFT(G230,3)="SCI",VLOOKUP(VALUE(RIGHT(G230,3)),#REF!,5,FALSE),IF(LEFT(G230,3)="TRP",VLOOKUP(VALUE(RIGHT(G230,3)),#REF!,5,FALSE),IF(LEFT(G230,3)="EST",VLOOKUP(VALUE(RIGHT(G230,3)),#REF!,5,FALSE),IF(LEFT(G230,3)="HID",VLOOKUP(VALUE(RIGHT(G230,3)),#REF!,5,FALSE),IF(LEFT(G230,3)="INC",VLOOKUP(VALUE(RIGHT(G230,3)),#REF!,5,FALSE),IF(LEFT(G230,3)="ELE",VLOOKUP(VALUE(RIGHT(G230,3)),#REF!,5,FALSE),IF(LEFT(G230,3)="CAB",VLOOKUP(VALUE(RIGHT(G230,3)),'ADM-COMP'!B:J,5,FALSE),IF(LEFT(G230,3)="SEG",VLOOKUP(VALUE(RIGHT(G230,3)),#REF!,5,FALSE),IF(LEFT(G230,3)="CLI",VLOOKUP(VALUE(RIGHT(G230,3)),#REF!,5,FALSE),IF(LEFT(G230,4)="IMPL",VLOOKUP(VALUE(RIGHT(G230,3)),#REF!,5,FALSE),IF(LEFT(G230,4)="SPDA",VLOOKUP(VALUE(RIGHT(G230,3)),'SPDA-COMP'!B:J,5,FALSE),IF(LEFT(G230,4)="SDAI",VLOOKUP(VALUE(RIGHT(G230,3)),#REF!,5,FALSE),IF(LEFT(G230,5)="IMPER",VLOOKUP(VALUE(RIGHT(G230,3)),#REF!,5,FALSE),IF(LEFT(G230,5)="LABOR",VLOOKUP(VALUE(RIGHT(G230,6)),#REF!,6,FALSE))))))))))))))))</f>
        <v>#REF!</v>
      </c>
      <c r="D230" s="74" t="e">
        <f>ROUND(VLOOKUP(A230,#REF!,8,FALSE),2)</f>
        <v>#REF!</v>
      </c>
      <c r="E230" s="75" t="e">
        <f>IF(LEFT(G230,3)="ARQ",VLOOKUP(VALUE(RIGHT(G230,3)),#REF!,9,FALSE),IF(LEFT(G230,3)="SCI",VLOOKUP(VALUE(RIGHT(G230,3)),#REF!,9,FALSE),IF(LEFT(G230,3)="TRP",VLOOKUP(VALUE(RIGHT(G230,3)),#REF!,9,FALSE),IF(LEFT(G230,3)="EST",VLOOKUP(VALUE(RIGHT(G230,3)),#REF!,9,FALSE),IF(LEFT(G230,3)="HID",VLOOKUP(VALUE(RIGHT(G230,3)),#REF!,9,FALSE),IF(LEFT(G230,3)="INC",VLOOKUP(VALUE(RIGHT(G230,3)),#REF!,9,FALSE),IF(LEFT(G230,3)="ELE",VLOOKUP(VALUE(RIGHT(G230,3)),#REF!,9,FALSE),IF(LEFT(G230,3)="CAB",VLOOKUP(VALUE(RIGHT(G230,3)),'ADM-COMP'!B:J,9,FALSE),IF(LEFT(G230,3)="SEG",VLOOKUP(VALUE(RIGHT(G230,3)),#REF!,9,FALSE),IF(LEFT(G230,3)="CLI",VLOOKUP(VALUE(RIGHT(G230,3)),#REF!,9,FALSE),IF(LEFT(G230,4)="IMPL",VLOOKUP(VALUE(RIGHT(G230,3)),#REF!,9,FALSE),IF(LEFT(G230,4)="SPDA",VLOOKUP(VALUE(RIGHT(G230,3)),'SPDA-COMP'!B:J,9,FALSE),IF(LEFT(G230,4)="SDAI",VLOOKUP(VALUE(RIGHT(G230,3)),#REF!,9,FALSE),IF(LEFT(G230,5)="IMPER",VLOOKUP(VALUE(RIGHT(G230,3)),#REF!,9,FALSE),IF(LEFT(G230,5)="LABOR",VLOOKUP(VALUE(RIGHT(G230,6)),#REF!,4,FALSE))))))))))))))))</f>
        <v>#REF!</v>
      </c>
      <c r="F230" s="129" t="e">
        <f t="shared" si="3"/>
        <v>#REF!</v>
      </c>
      <c r="G230" s="152" t="s">
        <v>1093</v>
      </c>
      <c r="H230" s="51"/>
    </row>
    <row r="231" spans="1:8" s="11" customFormat="1">
      <c r="A231" s="37" t="s">
        <v>332</v>
      </c>
      <c r="B231" s="29" t="e">
        <f>IF(LEFT(G231,3)="ARQ",VLOOKUP(VALUE(RIGHT(G231,3)),#REF!,4,FALSE),IF(LEFT(G231,3)="SCI",VLOOKUP(VALUE(RIGHT(G231,3)),#REF!,4,FALSE),IF(LEFT(G231,3)="SCE",VLOOKUP(VALUE(RIGHT(G231,3)),#REF!,4,FALSE),IF(LEFT(G231,3)="EST",VLOOKUP(VALUE(RIGHT(G231,3)),#REF!,4,FALSE),IF(LEFT(G231,3)="HID",VLOOKUP(VALUE(RIGHT(G231,3)),#REF!,4,FALSE),IF(LEFT(G231,3)="INC",VLOOKUP(VALUE(RIGHT(G231,3)),#REF!,4,FALSE),IF(LEFT(G231,3)="ELE",VLOOKUP(VALUE(RIGHT(G231,3)),#REF!,4,FALSE),IF(LEFT(G231,3)="CAB",VLOOKUP(VALUE(RIGHT(G231,3)),'ADM-COMP'!B:J,4,FALSE),IF(LEFT(G231,3)="SEG",VLOOKUP(VALUE(RIGHT(G231,3)),#REF!,4,FALSE),IF(LEFT(G231,3)="CLI",VLOOKUP(VALUE(RIGHT(G231,3)),#REF!,4,FALSE),IF(LEFT(G231,4)="IMPL",VLOOKUP(VALUE(RIGHT(G231,3)),#REF!,4,FALSE),IF(LEFT(G231,4)="SPDA",VLOOKUP(VALUE(RIGHT(G231,3)),'SPDA-COMP'!B:J,4,FALSE),IF(LEFT(G231,4)="SDAI",VLOOKUP(VALUE(RIGHT(G231,3)),#REF!,4,FALSE),IF(LEFT(G231,5)="IMPER",VLOOKUP(VALUE(RIGHT(G231,3)),#REF!,4,FALSE),IF(LEFT(G231,5)="LABOR",VLOOKUP(VALUE(RIGHT(G231,6)),#REF!,5,FALSE))))))))))))))))</f>
        <v>#REF!</v>
      </c>
      <c r="C231" s="30" t="e">
        <f>IF(LEFT(G231,3)="ARQ",VLOOKUP(VALUE(RIGHT(G231,3)),#REF!,5,FALSE),IF(LEFT(G231,3)="SCI",VLOOKUP(VALUE(RIGHT(G231,3)),#REF!,5,FALSE),IF(LEFT(G231,3)="SCE",VLOOKUP(VALUE(RIGHT(G231,3)),#REF!,5,FALSE),IF(LEFT(G231,3)="EST",VLOOKUP(VALUE(RIGHT(G231,3)),#REF!,5,FALSE),IF(LEFT(G231,3)="HID",VLOOKUP(VALUE(RIGHT(G231,3)),#REF!,5,FALSE),IF(LEFT(G231,3)="INC",VLOOKUP(VALUE(RIGHT(G231,3)),#REF!,5,FALSE),IF(LEFT(G231,3)="ELE",VLOOKUP(VALUE(RIGHT(G231,3)),#REF!,5,FALSE),IF(LEFT(G231,3)="CAB",VLOOKUP(VALUE(RIGHT(G231,3)),'ADM-COMP'!B:J,5,FALSE),IF(LEFT(G231,3)="SEG",VLOOKUP(VALUE(RIGHT(G231,3)),#REF!,5,FALSE),IF(LEFT(G231,3)="CLI",VLOOKUP(VALUE(RIGHT(G231,3)),#REF!,5,FALSE),IF(LEFT(G231,4)="IMPL",VLOOKUP(VALUE(RIGHT(G231,3)),#REF!,5,FALSE),IF(LEFT(G231,4)="SPDA",VLOOKUP(VALUE(RIGHT(G231,3)),'SPDA-COMP'!B:J,5,FALSE),IF(LEFT(G231,4)="SDAI",VLOOKUP(VALUE(RIGHT(G231,3)),#REF!,5,FALSE),IF(LEFT(G231,5)="IMPER",VLOOKUP(VALUE(RIGHT(G231,3)),#REF!,5,FALSE),IF(LEFT(G231,5)="LABOR",VLOOKUP(VALUE(RIGHT(G231,6)),#REF!,6,FALSE))))))))))))))))</f>
        <v>#REF!</v>
      </c>
      <c r="D231" s="74" t="e">
        <f>ROUND(VLOOKUP(A231,#REF!,8,FALSE),2)</f>
        <v>#REF!</v>
      </c>
      <c r="E231" s="74" t="e">
        <f>IF(LEFT(G231,3)="ARQ",VLOOKUP(VALUE(RIGHT(G231,3)),#REF!,9,FALSE),IF(LEFT(G231,3)="SCI",VLOOKUP(VALUE(RIGHT(G231,3)),#REF!,9,FALSE),IF(LEFT(G231,3)="SCE",VLOOKUP(VALUE(RIGHT(G231,3)),#REF!,9,FALSE),IF(LEFT(G231,3)="EST",VLOOKUP(VALUE(RIGHT(G231,3)),#REF!,9,FALSE),IF(LEFT(G231,3)="HID",VLOOKUP(VALUE(RIGHT(G231,3)),#REF!,9,FALSE),IF(LEFT(G231,3)="INC",VLOOKUP(VALUE(RIGHT(G231,3)),#REF!,9,FALSE),IF(LEFT(G231,3)="ELE",VLOOKUP(VALUE(RIGHT(G231,3)),#REF!,9,FALSE),IF(LEFT(G231,3)="CAB",VLOOKUP(VALUE(RIGHT(G231,3)),'ADM-COMP'!B:J,9,FALSE),IF(LEFT(G231,3)="SEG",VLOOKUP(VALUE(RIGHT(G231,3)),#REF!,9,FALSE),IF(LEFT(G231,3)="CLI",VLOOKUP(VALUE(RIGHT(G231,3)),#REF!,9,FALSE),IF(LEFT(G231,4)="IMPL",VLOOKUP(VALUE(RIGHT(G231,3)),#REF!,9,FALSE),IF(LEFT(G231,4)="SPDA",VLOOKUP(VALUE(RIGHT(G231,3)),'SPDA-COMP'!B:J,9,FALSE),IF(LEFT(G231,4)="SDAI",VLOOKUP(VALUE(RIGHT(G231,3)),#REF!,9,FALSE),IF(LEFT(G231,5)="IMPER",VLOOKUP(VALUE(RIGHT(G231,3)),#REF!,9,FALSE),IF(LEFT(G231,5)="LABOR",VLOOKUP(VALUE(RIGHT(G231,6)),#REF!,4,FALSE))))))))))))))))</f>
        <v>#REF!</v>
      </c>
      <c r="F231" s="31" t="e">
        <f t="shared" si="3"/>
        <v>#REF!</v>
      </c>
      <c r="G231" s="152" t="s">
        <v>333</v>
      </c>
      <c r="H231" s="51"/>
    </row>
    <row r="232" spans="1:8" s="11" customFormat="1">
      <c r="A232" s="85" t="s">
        <v>639</v>
      </c>
      <c r="B232" s="29" t="e">
        <f>IF(LEFT(G232,3)="ARQ",VLOOKUP(VALUE(RIGHT(G232,3)),#REF!,4,FALSE),IF(LEFT(G232,3)="SCI",VLOOKUP(VALUE(RIGHT(G232,3)),#REF!,4,FALSE),IF(LEFT(G232,3)="SCE",VLOOKUP(VALUE(RIGHT(G232,3)),#REF!,4,FALSE),IF(LEFT(G232,3)="EST",VLOOKUP(VALUE(RIGHT(G232,3)),#REF!,4,FALSE),IF(LEFT(G232,3)="HID",VLOOKUP(VALUE(RIGHT(G232,3)),#REF!,4,FALSE),IF(LEFT(G232,3)="INC",VLOOKUP(VALUE(RIGHT(G232,3)),#REF!,4,FALSE),IF(LEFT(G232,3)="ELE",VLOOKUP(VALUE(RIGHT(G232,3)),#REF!,4,FALSE),IF(LEFT(G232,3)="CAB",VLOOKUP(VALUE(RIGHT(G232,3)),'ADM-COMP'!B:J,4,FALSE),IF(LEFT(G232,3)="SEG",VLOOKUP(VALUE(RIGHT(G232,3)),#REF!,4,FALSE),IF(LEFT(G232,3)="CLI",VLOOKUP(VALUE(RIGHT(G232,3)),#REF!,4,FALSE),IF(LEFT(G232,4)="IMPL",VLOOKUP(VALUE(RIGHT(G232,3)),#REF!,4,FALSE),IF(LEFT(G232,4)="SPDA",VLOOKUP(VALUE(RIGHT(G232,3)),'SPDA-COMP'!B:J,4,FALSE),IF(LEFT(G232,4)="SDAI",VLOOKUP(VALUE(RIGHT(G232,3)),#REF!,4,FALSE),IF(LEFT(G232,5)="IMPER",VLOOKUP(VALUE(RIGHT(G232,3)),#REF!,4,FALSE),IF(LEFT(G232,5)="LABOR",VLOOKUP(VALUE(RIGHT(G232,6)),#REF!,5,FALSE))))))))))))))))</f>
        <v>#N/A</v>
      </c>
      <c r="C232" s="30" t="e">
        <f>IF(LEFT(G232,3)="ARQ",VLOOKUP(VALUE(RIGHT(G232,3)),#REF!,5,FALSE),IF(LEFT(G232,3)="SCI",VLOOKUP(VALUE(RIGHT(G232,3)),#REF!,5,FALSE),IF(LEFT(G232,3)="SCE",VLOOKUP(VALUE(RIGHT(G232,3)),#REF!,5,FALSE),IF(LEFT(G232,3)="EST",VLOOKUP(VALUE(RIGHT(G232,3)),#REF!,5,FALSE),IF(LEFT(G232,3)="HID",VLOOKUP(VALUE(RIGHT(G232,3)),#REF!,5,FALSE),IF(LEFT(G232,3)="INC",VLOOKUP(VALUE(RIGHT(G232,3)),#REF!,5,FALSE),IF(LEFT(G232,3)="ELE",VLOOKUP(VALUE(RIGHT(G232,3)),#REF!,5,FALSE),IF(LEFT(G232,3)="CAB",VLOOKUP(VALUE(RIGHT(G232,3)),'ADM-COMP'!B:J,5,FALSE),IF(LEFT(G232,3)="SEG",VLOOKUP(VALUE(RIGHT(G232,3)),#REF!,5,FALSE),IF(LEFT(G232,3)="CLI",VLOOKUP(VALUE(RIGHT(G232,3)),#REF!,5,FALSE),IF(LEFT(G232,4)="IMPL",VLOOKUP(VALUE(RIGHT(G232,3)),#REF!,5,FALSE),IF(LEFT(G232,4)="SPDA",VLOOKUP(VALUE(RIGHT(G232,3)),'SPDA-COMP'!B:J,5,FALSE),IF(LEFT(G232,4)="SDAI",VLOOKUP(VALUE(RIGHT(G232,3)),#REF!,5,FALSE),IF(LEFT(G232,5)="IMPER",VLOOKUP(VALUE(RIGHT(G232,3)),#REF!,5,FALSE),IF(LEFT(G232,5)="LABOR",VLOOKUP(VALUE(RIGHT(G232,6)),#REF!,6,FALSE))))))))))))))))</f>
        <v>#N/A</v>
      </c>
      <c r="D232" s="74" t="e">
        <f>ROUND(VLOOKUP(A232,#REF!,8,FALSE),2)</f>
        <v>#REF!</v>
      </c>
      <c r="E232" s="74" t="e">
        <f>IF(LEFT(G232,3)="ARQ",VLOOKUP(VALUE(RIGHT(G232,3)),#REF!,9,FALSE),IF(LEFT(G232,3)="SCI",VLOOKUP(VALUE(RIGHT(G232,3)),#REF!,9,FALSE),IF(LEFT(G232,3)="SCE",VLOOKUP(VALUE(RIGHT(G232,3)),#REF!,9,FALSE),IF(LEFT(G232,3)="EST",VLOOKUP(VALUE(RIGHT(G232,3)),#REF!,9,FALSE),IF(LEFT(G232,3)="HID",VLOOKUP(VALUE(RIGHT(G232,3)),#REF!,9,FALSE),IF(LEFT(G232,3)="INC",VLOOKUP(VALUE(RIGHT(G232,3)),#REF!,9,FALSE),IF(LEFT(G232,3)="ELE",VLOOKUP(VALUE(RIGHT(G232,3)),#REF!,9,FALSE),IF(LEFT(G232,3)="CAB",VLOOKUP(VALUE(RIGHT(G232,3)),'ADM-COMP'!B:J,9,FALSE),IF(LEFT(G232,3)="SEG",VLOOKUP(VALUE(RIGHT(G232,3)),#REF!,9,FALSE),IF(LEFT(G232,3)="CLI",VLOOKUP(VALUE(RIGHT(G232,3)),#REF!,9,FALSE),IF(LEFT(G232,4)="IMPL",VLOOKUP(VALUE(RIGHT(G232,3)),#REF!,9,FALSE),IF(LEFT(G232,4)="SPDA",VLOOKUP(VALUE(RIGHT(G232,3)),'SPDA-COMP'!B:J,9,FALSE),IF(LEFT(G232,4)="SDAI",VLOOKUP(VALUE(RIGHT(G232,3)),#REF!,9,FALSE),IF(LEFT(G232,5)="IMPER",VLOOKUP(VALUE(RIGHT(G232,3)),#REF!,9,FALSE),IF(LEFT(G232,5)="LABOR",VLOOKUP(VALUE(RIGHT(G232,6)),#REF!,4,FALSE))))))))))))))))</f>
        <v>#N/A</v>
      </c>
      <c r="F232" s="31" t="e">
        <f t="shared" si="3"/>
        <v>#REF!</v>
      </c>
      <c r="G232" s="84" t="s">
        <v>658</v>
      </c>
      <c r="H232" s="51"/>
    </row>
    <row r="233" spans="1:8" s="11" customFormat="1">
      <c r="A233" s="85" t="s">
        <v>613</v>
      </c>
      <c r="B233" s="86" t="e">
        <f>IF(LEFT(G233,3)="ARQ",VLOOKUP(VALUE(RIGHT(G233,3)),#REF!,4,FALSE),IF(LEFT(G233,3)="SCI",VLOOKUP(VALUE(RIGHT(G233,3)),#REF!,4,FALSE),IF(LEFT(G233,3)="SCE",VLOOKUP(VALUE(RIGHT(G233,3)),#REF!,4,FALSE),IF(LEFT(G233,3)="EST",VLOOKUP(VALUE(RIGHT(G233,3)),#REF!,4,FALSE),IF(LEFT(G233,3)="HID",VLOOKUP(VALUE(RIGHT(G233,3)),#REF!,4,FALSE),IF(LEFT(G233,3)="INC",VLOOKUP(VALUE(RIGHT(G233,3)),#REF!,4,FALSE),IF(LEFT(G233,3)="ELE",VLOOKUP(VALUE(RIGHT(G233,3)),#REF!,4,FALSE),IF(LEFT(G233,3)="CAB",VLOOKUP(VALUE(RIGHT(G233,3)),'ADM-COMP'!B:J,4,FALSE),IF(LEFT(G233,3)="SEG",VLOOKUP(VALUE(RIGHT(G233,3)),#REF!,4,FALSE),IF(LEFT(G233,3)="CLI",VLOOKUP(VALUE(RIGHT(G233,3)),#REF!,4,FALSE),IF(LEFT(G233,4)="IMPL",VLOOKUP(VALUE(RIGHT(G233,3)),#REF!,4,FALSE),IF(LEFT(G233,4)="SPDA",VLOOKUP(VALUE(RIGHT(G233,3)),#REF!,4,FALSE),IF(LEFT(G233,4)="SDAI",VLOOKUP(VALUE(RIGHT(G233,3)),#REF!,4,FALSE),IF(LEFT(G233,5)="IMPER",VLOOKUP(VALUE(RIGHT(G233,3)),#REF!,4,FALSE),IF(LEFT(G233,5)="LABOR",VLOOKUP(VALUE(RIGHT(G233,6)),#REF!,5,FALSE))))))))))))))))</f>
        <v>#REF!</v>
      </c>
      <c r="C233" s="30" t="e">
        <f>IF(LEFT(G233,3)="ARQ",VLOOKUP(VALUE(RIGHT(G233,3)),#REF!,5,FALSE),IF(LEFT(G233,3)="SCI",VLOOKUP(VALUE(RIGHT(G233,3)),#REF!,5,FALSE),IF(LEFT(G233,3)="SCE",VLOOKUP(VALUE(RIGHT(G233,3)),#REF!,5,FALSE),IF(LEFT(G233,3)="EST",VLOOKUP(VALUE(RIGHT(G233,3)),#REF!,5,FALSE),IF(LEFT(G233,3)="HID",VLOOKUP(VALUE(RIGHT(G233,3)),#REF!,5,FALSE),IF(LEFT(G233,3)="INC",VLOOKUP(VALUE(RIGHT(G233,3)),#REF!,5,FALSE),IF(LEFT(G233,3)="ELE",VLOOKUP(VALUE(RIGHT(G233,3)),#REF!,5,FALSE),IF(LEFT(G233,3)="CAB",VLOOKUP(VALUE(RIGHT(G233,3)),'ADM-COMP'!B:J,5,FALSE),IF(LEFT(G233,3)="SEG",VLOOKUP(VALUE(RIGHT(G233,3)),#REF!,5,FALSE),IF(LEFT(G233,3)="CLI",VLOOKUP(VALUE(RIGHT(G233,3)),#REF!,5,FALSE),IF(LEFT(G233,4)="IMPL",VLOOKUP(VALUE(RIGHT(G233,3)),#REF!,5,FALSE),IF(LEFT(G233,4)="SPDA",VLOOKUP(VALUE(RIGHT(G233,3)),'SPDA-COMP'!B:J,5,FALSE),IF(LEFT(G233,4)="SDAI",VLOOKUP(VALUE(RIGHT(G233,3)),#REF!,5,FALSE),IF(LEFT(G233,5)="IMPER",VLOOKUP(VALUE(RIGHT(G233,3)),#REF!,5,FALSE),IF(LEFT(G233,5)="LABOR",VLOOKUP(VALUE(RIGHT(G233,6)),#REF!,6,FALSE))))))))))))))))</f>
        <v>#REF!</v>
      </c>
      <c r="D233" s="74" t="e">
        <f>ROUND(VLOOKUP(A233,#REF!,8,FALSE),2)</f>
        <v>#REF!</v>
      </c>
      <c r="E233" s="74" t="e">
        <f>IF(LEFT(G233,3)="ARQ",VLOOKUP(VALUE(RIGHT(G233,3)),#REF!,9,FALSE),IF(LEFT(G233,3)="SCI",VLOOKUP(VALUE(RIGHT(G233,3)),#REF!,9,FALSE),IF(LEFT(G233,3)="SCE",VLOOKUP(VALUE(RIGHT(G233,3)),#REF!,9,FALSE),IF(LEFT(G233,3)="EST",VLOOKUP(VALUE(RIGHT(G233,3)),#REF!,9,FALSE),IF(LEFT(G233,3)="HID",VLOOKUP(VALUE(RIGHT(G233,3)),#REF!,9,FALSE),IF(LEFT(G233,3)="INC",VLOOKUP(VALUE(RIGHT(G233,3)),#REF!,9,FALSE),IF(LEFT(G233,3)="ELE",VLOOKUP(VALUE(RIGHT(G233,3)),#REF!,9,FALSE),IF(LEFT(G233,3)="CAB",VLOOKUP(VALUE(RIGHT(G233,3)),'ADM-COMP'!B:J,9,FALSE),IF(LEFT(G233,3)="SEG",VLOOKUP(VALUE(RIGHT(G233,3)),#REF!,9,FALSE),IF(LEFT(G233,3)="CLI",VLOOKUP(VALUE(RIGHT(G233,3)),#REF!,9,FALSE),IF(LEFT(G233,4)="IMPL",VLOOKUP(VALUE(RIGHT(G233,3)),#REF!,9,FALSE),IF(LEFT(G233,4)="SPDA",VLOOKUP(VALUE(RIGHT(G233,3)),'SPDA-COMP'!B:J,9,FALSE),IF(LEFT(G233,4)="SDAI",VLOOKUP(VALUE(RIGHT(G233,3)),#REF!,9,FALSE),IF(LEFT(G233,5)="IMPER",VLOOKUP(VALUE(RIGHT(G233,3)),#REF!,9,FALSE),IF(LEFT(G233,5)="LABOR",VLOOKUP(VALUE(RIGHT(G233,6)),#REF!,4,FALSE))))))))))))))))</f>
        <v>#REF!</v>
      </c>
      <c r="F233" s="31" t="e">
        <f t="shared" si="3"/>
        <v>#REF!</v>
      </c>
      <c r="G233" s="84" t="s">
        <v>619</v>
      </c>
      <c r="H233" s="51"/>
    </row>
    <row r="234" spans="1:8" s="11" customFormat="1">
      <c r="A234" s="85" t="s">
        <v>913</v>
      </c>
      <c r="B234" s="29" t="e">
        <f>IF(LEFT(G234,3)="ARQ",VLOOKUP(VALUE(RIGHT(G234,3)),#REF!,4,FALSE),IF(LEFT(G234,3)="SCI",VLOOKUP(VALUE(RIGHT(G234,3)),#REF!,4,FALSE),IF(LEFT(G234,3)="SCE",VLOOKUP(VALUE(RIGHT(G234,3)),#REF!,4,FALSE),IF(LEFT(G234,3)="EST",VLOOKUP(VALUE(RIGHT(G234,3)),#REF!,4,FALSE),IF(LEFT(G234,3)="HID",VLOOKUP(VALUE(RIGHT(G234,3)),#REF!,4,FALSE),IF(LEFT(G234,3)="INC",VLOOKUP(VALUE(RIGHT(G234,3)),#REF!,4,FALSE),IF(LEFT(G234,3)="ELE",VLOOKUP(VALUE(RIGHT(G234,3)),#REF!,4,FALSE),IF(LEFT(G234,3)="CAB",VLOOKUP(VALUE(RIGHT(G234,3)),'ADM-COMP'!B:J,4,FALSE),IF(LEFT(G234,3)="SEG",VLOOKUP(VALUE(RIGHT(G234,3)),#REF!,4,FALSE),IF(LEFT(G234,3)="CLI",VLOOKUP(VALUE(RIGHT(G234,3)),#REF!,4,FALSE),IF(LEFT(G234,4)="IMPL",VLOOKUP(VALUE(RIGHT(G234,3)),#REF!,4,FALSE),IF(LEFT(G234,4)="SPDA",VLOOKUP(VALUE(RIGHT(G234,3)),'SPDA-COMP'!B:J,4,FALSE),IF(LEFT(G234,4)="SDAI",VLOOKUP(VALUE(RIGHT(G234,3)),#REF!,4,FALSE),IF(LEFT(G234,5)="IMPER",VLOOKUP(VALUE(RIGHT(G234,3)),#REF!,4,FALSE),IF(LEFT(G234,5)="LABOR",VLOOKUP(VALUE(RIGHT(G234,6)),#REF!,5,FALSE))))))))))))))))</f>
        <v>#REF!</v>
      </c>
      <c r="C234" s="30" t="e">
        <f>IF(LEFT(G234,3)="ARQ",VLOOKUP(VALUE(RIGHT(G234,3)),#REF!,5,FALSE),IF(LEFT(G234,3)="SCI",VLOOKUP(VALUE(RIGHT(G234,3)),#REF!,5,FALSE),IF(LEFT(G234,3)="SCE",VLOOKUP(VALUE(RIGHT(G234,3)),#REF!,5,FALSE),IF(LEFT(G234,3)="EST",VLOOKUP(VALUE(RIGHT(G234,3)),#REF!,5,FALSE),IF(LEFT(G234,3)="HID",VLOOKUP(VALUE(RIGHT(G234,3)),#REF!,5,FALSE),IF(LEFT(G234,3)="INC",VLOOKUP(VALUE(RIGHT(G234,3)),#REF!,5,FALSE),IF(LEFT(G234,3)="ELE",VLOOKUP(VALUE(RIGHT(G234,3)),#REF!,5,FALSE),IF(LEFT(G234,3)="CAB",VLOOKUP(VALUE(RIGHT(G234,3)),'ADM-COMP'!B:J,5,FALSE),IF(LEFT(G234,3)="SEG",VLOOKUP(VALUE(RIGHT(G234,3)),#REF!,5,FALSE),IF(LEFT(G234,3)="CLI",VLOOKUP(VALUE(RIGHT(G234,3)),#REF!,5,FALSE),IF(LEFT(G234,4)="IMPL",VLOOKUP(VALUE(RIGHT(G234,3)),#REF!,5,FALSE),IF(LEFT(G234,4)="SPDA",VLOOKUP(VALUE(RIGHT(G234,3)),'SPDA-COMP'!B:J,5,FALSE),IF(LEFT(G234,4)="SDAI",VLOOKUP(VALUE(RIGHT(G234,3)),#REF!,5,FALSE),IF(LEFT(G234,5)="IMPER",VLOOKUP(VALUE(RIGHT(G234,3)),#REF!,5,FALSE),IF(LEFT(G234,5)="LABOR",VLOOKUP(VALUE(RIGHT(G234,6)),#REF!,6,FALSE))))))))))))))))</f>
        <v>#REF!</v>
      </c>
      <c r="D234" s="74" t="e">
        <f>ROUND(VLOOKUP(A234,#REF!,8,FALSE),2)</f>
        <v>#REF!</v>
      </c>
      <c r="E234" s="74" t="e">
        <f>IF(LEFT(G234,3)="ARQ",VLOOKUP(VALUE(RIGHT(G234,3)),#REF!,9,FALSE),IF(LEFT(G234,3)="SCI",VLOOKUP(VALUE(RIGHT(G234,3)),#REF!,9,FALSE),IF(LEFT(G234,3)="SCE",VLOOKUP(VALUE(RIGHT(G234,3)),#REF!,9,FALSE),IF(LEFT(G234,3)="EST",VLOOKUP(VALUE(RIGHT(G234,3)),#REF!,9,FALSE),IF(LEFT(G234,3)="HID",VLOOKUP(VALUE(RIGHT(G234,3)),#REF!,9,FALSE),IF(LEFT(G234,3)="INC",VLOOKUP(VALUE(RIGHT(G234,3)),#REF!,9,FALSE),IF(LEFT(G234,3)="ELE",VLOOKUP(VALUE(RIGHT(G234,3)),#REF!,9,FALSE),IF(LEFT(G234,3)="CAB",VLOOKUP(VALUE(RIGHT(G234,3)),'ADM-COMP'!B:J,9,FALSE),IF(LEFT(G234,3)="SEG",VLOOKUP(VALUE(RIGHT(G234,3)),#REF!,9,FALSE),IF(LEFT(G234,3)="CLI",VLOOKUP(VALUE(RIGHT(G234,3)),#REF!,9,FALSE),IF(LEFT(G234,4)="IMPL",VLOOKUP(VALUE(RIGHT(G234,3)),#REF!,9,FALSE),IF(LEFT(G234,4)="SPDA",VLOOKUP(VALUE(RIGHT(G234,3)),'SPDA-COMP'!B:J,9,FALSE),IF(LEFT(G234,4)="SDAI",VLOOKUP(VALUE(RIGHT(G234,3)),#REF!,9,FALSE),IF(LEFT(G234,5)="IMPER",VLOOKUP(VALUE(RIGHT(G234,3)),#REF!,9,FALSE),IF(LEFT(G234,5)="LABOR",VLOOKUP(VALUE(RIGHT(G234,6)),#REF!,4,FALSE))))))))))))))))</f>
        <v>#REF!</v>
      </c>
      <c r="F234" s="31" t="e">
        <f t="shared" si="3"/>
        <v>#REF!</v>
      </c>
      <c r="G234" s="84" t="s">
        <v>981</v>
      </c>
      <c r="H234" s="51"/>
    </row>
    <row r="235" spans="1:8" s="11" customFormat="1">
      <c r="A235" s="37" t="s">
        <v>183</v>
      </c>
      <c r="B235" s="29" t="e">
        <f>IF(LEFT(G235,3)="ARQ",VLOOKUP(VALUE(RIGHT(G235,3)),#REF!,4,FALSE),IF(LEFT(G235,3)="SCI",VLOOKUP(VALUE(RIGHT(G235,3)),#REF!,4,FALSE),IF(LEFT(G235,3)="SCE",VLOOKUP(VALUE(RIGHT(G235,3)),#REF!,4,FALSE),IF(LEFT(G235,3)="EST",VLOOKUP(VALUE(RIGHT(G235,3)),#REF!,4,FALSE),IF(LEFT(G235,3)="HID",VLOOKUP(VALUE(RIGHT(G235,3)),#REF!,4,FALSE),IF(LEFT(G235,3)="INC",VLOOKUP(VALUE(RIGHT(G235,3)),#REF!,4,FALSE),IF(LEFT(G235,3)="ELE",VLOOKUP(VALUE(RIGHT(G235,3)),#REF!,4,FALSE),IF(LEFT(G235,3)="CAB",VLOOKUP(VALUE(RIGHT(G235,3)),'ADM-COMP'!B:J,4,FALSE),IF(LEFT(G235,3)="SEG",VLOOKUP(VALUE(RIGHT(G235,3)),#REF!,4,FALSE),IF(LEFT(G235,3)="CLI",VLOOKUP(VALUE(RIGHT(G235,3)),#REF!,4,FALSE),IF(LEFT(G235,4)="IMPL",VLOOKUP(VALUE(RIGHT(G235,3)),#REF!,4,FALSE),IF(LEFT(G235,4)="SPDA",VLOOKUP(VALUE(RIGHT(G235,3)),'SPDA-COMP'!B:J,4,FALSE),IF(LEFT(G235,4)="SDAI",VLOOKUP(VALUE(RIGHT(G235,3)),#REF!,4,FALSE),IF(LEFT(G235,5)="IMPER",VLOOKUP(VALUE(RIGHT(G235,3)),#REF!,4,FALSE),IF(LEFT(G235,5)="LABOR",VLOOKUP(VALUE(RIGHT(G235,6)),#REF!,5,FALSE))))))))))))))))</f>
        <v>#REF!</v>
      </c>
      <c r="C235" s="30" t="e">
        <f>IF(LEFT(G235,3)="ARQ",VLOOKUP(VALUE(RIGHT(G235,3)),#REF!,5,FALSE),IF(LEFT(G235,3)="SCI",VLOOKUP(VALUE(RIGHT(G235,3)),#REF!,5,FALSE),IF(LEFT(G235,3)="SCE",VLOOKUP(VALUE(RIGHT(G235,3)),#REF!,5,FALSE),IF(LEFT(G235,3)="EST",VLOOKUP(VALUE(RIGHT(G235,3)),#REF!,5,FALSE),IF(LEFT(G235,3)="HID",VLOOKUP(VALUE(RIGHT(G235,3)),#REF!,5,FALSE),IF(LEFT(G235,3)="INC",VLOOKUP(VALUE(RIGHT(G235,3)),#REF!,5,FALSE),IF(LEFT(G235,3)="ELE",VLOOKUP(VALUE(RIGHT(G235,3)),#REF!,5,FALSE),IF(LEFT(G235,3)="CAB",VLOOKUP(VALUE(RIGHT(G235,3)),'ADM-COMP'!B:J,5,FALSE),IF(LEFT(G235,3)="SEG",VLOOKUP(VALUE(RIGHT(G235,3)),#REF!,5,FALSE),IF(LEFT(G235,3)="CLI",VLOOKUP(VALUE(RIGHT(G235,3)),#REF!,5,FALSE),IF(LEFT(G235,4)="IMPL",VLOOKUP(VALUE(RIGHT(G235,3)),#REF!,5,FALSE),IF(LEFT(G235,4)="SPDA",VLOOKUP(VALUE(RIGHT(G235,3)),'SPDA-COMP'!B:J,5,FALSE),IF(LEFT(G235,4)="SDAI",VLOOKUP(VALUE(RIGHT(G235,3)),#REF!,5,FALSE),IF(LEFT(G235,5)="IMPER",VLOOKUP(VALUE(RIGHT(G235,3)),#REF!,5,FALSE),IF(LEFT(G235,5)="LABOR",VLOOKUP(VALUE(RIGHT(G235,6)),#REF!,6,FALSE))))))))))))))))</f>
        <v>#REF!</v>
      </c>
      <c r="D235" s="74" t="e">
        <f>ROUND(VLOOKUP(A235,#REF!,8,FALSE),2)</f>
        <v>#REF!</v>
      </c>
      <c r="E235" s="74" t="e">
        <f>IF(LEFT(G235,3)="ARQ",VLOOKUP(VALUE(RIGHT(G235,3)),#REF!,9,FALSE),IF(LEFT(G235,3)="SCI",VLOOKUP(VALUE(RIGHT(G235,3)),#REF!,9,FALSE),IF(LEFT(G235,3)="SCE",VLOOKUP(VALUE(RIGHT(G235,3)),#REF!,9,FALSE),IF(LEFT(G235,3)="EST",VLOOKUP(VALUE(RIGHT(G235,3)),#REF!,9,FALSE),IF(LEFT(G235,3)="HID",VLOOKUP(VALUE(RIGHT(G235,3)),#REF!,9,FALSE),IF(LEFT(G235,3)="INC",VLOOKUP(VALUE(RIGHT(G235,3)),#REF!,9,FALSE),IF(LEFT(G235,3)="ELE",VLOOKUP(VALUE(RIGHT(G235,3)),#REF!,9,FALSE),IF(LEFT(G235,3)="CAB",VLOOKUP(VALUE(RIGHT(G235,3)),'ADM-COMP'!B:J,9,FALSE),IF(LEFT(G235,3)="SEG",VLOOKUP(VALUE(RIGHT(G235,3)),#REF!,9,FALSE),IF(LEFT(G235,3)="CLI",VLOOKUP(VALUE(RIGHT(G235,3)),#REF!,9,FALSE),IF(LEFT(G235,4)="IMPL",VLOOKUP(VALUE(RIGHT(G235,3)),#REF!,9,FALSE),IF(LEFT(G235,4)="SPDA",VLOOKUP(VALUE(RIGHT(G235,3)),'SPDA-COMP'!B:J,9,FALSE),IF(LEFT(G235,4)="SDAI",VLOOKUP(VALUE(RIGHT(G235,3)),#REF!,9,FALSE),IF(LEFT(G235,5)="IMPER",VLOOKUP(VALUE(RIGHT(G235,3)),#REF!,9,FALSE),IF(LEFT(G235,5)="LABOR",VLOOKUP(VALUE(RIGHT(G235,6)),#REF!,4,FALSE))))))))))))))))</f>
        <v>#REF!</v>
      </c>
      <c r="F235" s="31" t="e">
        <f t="shared" si="3"/>
        <v>#REF!</v>
      </c>
      <c r="G235" s="152" t="s">
        <v>303</v>
      </c>
      <c r="H235" s="51"/>
    </row>
    <row r="236" spans="1:8" s="11" customFormat="1">
      <c r="A236" s="85" t="s">
        <v>858</v>
      </c>
      <c r="B236" s="29" t="e">
        <f>IF(LEFT(G236,3)="ARQ",VLOOKUP(VALUE(RIGHT(G236,3)),#REF!,4,FALSE),IF(LEFT(G236,3)="SCI",VLOOKUP(VALUE(RIGHT(G236,3)),#REF!,4,FALSE),IF(LEFT(G236,3)="SCE",VLOOKUP(VALUE(RIGHT(G236,3)),#REF!,4,FALSE),IF(LEFT(G236,3)="EST",VLOOKUP(VALUE(RIGHT(G236,3)),#REF!,4,FALSE),IF(LEFT(G236,3)="HID",VLOOKUP(VALUE(RIGHT(G236,3)),#REF!,4,FALSE),IF(LEFT(G236,3)="INC",VLOOKUP(VALUE(RIGHT(G236,3)),#REF!,4,FALSE),IF(LEFT(G236,3)="ELE",VLOOKUP(VALUE(RIGHT(G236,3)),#REF!,4,FALSE),IF(LEFT(G236,3)="CAB",VLOOKUP(VALUE(RIGHT(G236,3)),'ADM-COMP'!B:J,4,FALSE),IF(LEFT(G236,3)="SEG",VLOOKUP(VALUE(RIGHT(G236,3)),#REF!,4,FALSE),IF(LEFT(G236,3)="CLI",VLOOKUP(VALUE(RIGHT(G236,3)),#REF!,4,FALSE),IF(LEFT(G236,4)="IMPL",VLOOKUP(VALUE(RIGHT(G236,3)),#REF!,4,FALSE),IF(LEFT(G236,4)="SPDA",VLOOKUP(VALUE(RIGHT(G236,3)),'SPDA-COMP'!B:J,4,FALSE),IF(LEFT(G236,4)="SDAI",VLOOKUP(VALUE(RIGHT(G236,3)),#REF!,4,FALSE),IF(LEFT(G236,5)="IMPER",VLOOKUP(VALUE(RIGHT(G236,3)),#REF!,4,FALSE),IF(LEFT(G236,5)="LABOR",VLOOKUP(VALUE(RIGHT(G236,6)),#REF!,5,FALSE))))))))))))))))</f>
        <v>#REF!</v>
      </c>
      <c r="C236" s="30" t="e">
        <f>IF(LEFT(G236,3)="ARQ",VLOOKUP(VALUE(RIGHT(G236,3)),#REF!,5,FALSE),IF(LEFT(G236,3)="SCI",VLOOKUP(VALUE(RIGHT(G236,3)),#REF!,5,FALSE),IF(LEFT(G236,3)="SCE",VLOOKUP(VALUE(RIGHT(G236,3)),#REF!,5,FALSE),IF(LEFT(G236,3)="EST",VLOOKUP(VALUE(RIGHT(G236,3)),#REF!,5,FALSE),IF(LEFT(G236,3)="HID",VLOOKUP(VALUE(RIGHT(G236,3)),#REF!,5,FALSE),IF(LEFT(G236,3)="INC",VLOOKUP(VALUE(RIGHT(G236,3)),#REF!,5,FALSE),IF(LEFT(G236,3)="ELE",VLOOKUP(VALUE(RIGHT(G236,3)),#REF!,5,FALSE),IF(LEFT(G236,3)="CAB",VLOOKUP(VALUE(RIGHT(G236,3)),'ADM-COMP'!B:J,5,FALSE),IF(LEFT(G236,3)="SEG",VLOOKUP(VALUE(RIGHT(G236,3)),#REF!,5,FALSE),IF(LEFT(G236,3)="CLI",VLOOKUP(VALUE(RIGHT(G236,3)),#REF!,5,FALSE),IF(LEFT(G236,4)="IMPL",VLOOKUP(VALUE(RIGHT(G236,3)),#REF!,5,FALSE),IF(LEFT(G236,4)="SPDA",VLOOKUP(VALUE(RIGHT(G236,3)),'SPDA-COMP'!B:J,5,FALSE),IF(LEFT(G236,4)="SDAI",VLOOKUP(VALUE(RIGHT(G236,3)),#REF!,5,FALSE),IF(LEFT(G236,5)="IMPER",VLOOKUP(VALUE(RIGHT(G236,3)),#REF!,5,FALSE),IF(LEFT(G236,5)="LABOR",VLOOKUP(VALUE(RIGHT(G236,6)),#REF!,6,FALSE))))))))))))))))</f>
        <v>#REF!</v>
      </c>
      <c r="D236" s="74" t="e">
        <f>ROUND(VLOOKUP(A236,#REF!,8,FALSE),2)</f>
        <v>#REF!</v>
      </c>
      <c r="E236" s="74" t="e">
        <f>IF(LEFT(G236,3)="ARQ",VLOOKUP(VALUE(RIGHT(G236,3)),#REF!,9,FALSE),IF(LEFT(G236,3)="SCI",VLOOKUP(VALUE(RIGHT(G236,3)),#REF!,9,FALSE),IF(LEFT(G236,3)="SCE",VLOOKUP(VALUE(RIGHT(G236,3)),#REF!,9,FALSE),IF(LEFT(G236,3)="EST",VLOOKUP(VALUE(RIGHT(G236,3)),#REF!,9,FALSE),IF(LEFT(G236,3)="HID",VLOOKUP(VALUE(RIGHT(G236,3)),#REF!,9,FALSE),IF(LEFT(G236,3)="INC",VLOOKUP(VALUE(RIGHT(G236,3)),#REF!,9,FALSE),IF(LEFT(G236,3)="ELE",VLOOKUP(VALUE(RIGHT(G236,3)),#REF!,9,FALSE),IF(LEFT(G236,3)="CAB",VLOOKUP(VALUE(RIGHT(G236,3)),'ADM-COMP'!B:J,9,FALSE),IF(LEFT(G236,3)="SEG",VLOOKUP(VALUE(RIGHT(G236,3)),#REF!,9,FALSE),IF(LEFT(G236,3)="CLI",VLOOKUP(VALUE(RIGHT(G236,3)),#REF!,9,FALSE),IF(LEFT(G236,4)="IMPL",VLOOKUP(VALUE(RIGHT(G236,3)),#REF!,9,FALSE),IF(LEFT(G236,4)="SPDA",VLOOKUP(VALUE(RIGHT(G236,3)),'SPDA-COMP'!B:J,9,FALSE),IF(LEFT(G236,4)="SDAI",VLOOKUP(VALUE(RIGHT(G236,3)),#REF!,9,FALSE),IF(LEFT(G236,5)="IMPER",VLOOKUP(VALUE(RIGHT(G236,3)),#REF!,9,FALSE),IF(LEFT(G236,5)="LABOR",VLOOKUP(VALUE(RIGHT(G236,6)),#REF!,4,FALSE))))))))))))))))</f>
        <v>#REF!</v>
      </c>
      <c r="F236" s="31" t="e">
        <f t="shared" si="3"/>
        <v>#REF!</v>
      </c>
      <c r="G236" s="84" t="s">
        <v>938</v>
      </c>
      <c r="H236" s="51"/>
    </row>
    <row r="237" spans="1:8" s="11" customFormat="1">
      <c r="A237" s="100" t="s">
        <v>1389</v>
      </c>
      <c r="B237" s="29" t="e">
        <f>IF(LEFT(G237,3)="ARQ",VLOOKUP(VALUE(RIGHT(G237,3)),#REF!,4,FALSE),IF(LEFT(G237,3)="SCI",VLOOKUP(VALUE(RIGHT(G237,3)),#REF!,4,FALSE),IF(LEFT(G237,3)="SCE",VLOOKUP(VALUE(RIGHT(G237,3)),#REF!,4,FALSE),IF(LEFT(G237,3)="EST",VLOOKUP(VALUE(RIGHT(G237,3)),#REF!,4,FALSE),IF(LEFT(G237,3)="HID",VLOOKUP(VALUE(RIGHT(G237,3)),#REF!,4,FALSE),IF(LEFT(G237,3)="INC",VLOOKUP(VALUE(RIGHT(G237,3)),#REF!,4,FALSE),IF(LEFT(G237,3)="ELE",VLOOKUP(VALUE(RIGHT(G237,3)),#REF!,4,FALSE),IF(LEFT(G237,3)="CAB",VLOOKUP(VALUE(RIGHT(G237,3)),'ADM-COMP'!B:J,4,FALSE),IF(LEFT(G237,3)="SEG",VLOOKUP(VALUE(RIGHT(G237,3)),#REF!,4,FALSE),IF(LEFT(G237,3)="CLI",VLOOKUP(VALUE(RIGHT(G237,3)),#REF!,4,FALSE),IF(LEFT(G237,4)="IMPL",VLOOKUP(VALUE(RIGHT(G237,3)),#REF!,4,FALSE),IF(LEFT(G237,4)="SPDA",VLOOKUP(VALUE(RIGHT(G237,3)),'SPDA-COMP'!B:J,4,FALSE),IF(LEFT(G237,4)="SDAI",VLOOKUP(VALUE(RIGHT(G237,3)),#REF!,4,FALSE),IF(LEFT(G237,5)="IMPER",VLOOKUP(VALUE(RIGHT(G237,3)),#REF!,4,FALSE),IF(LEFT(G237,5)="LABOR",VLOOKUP(VALUE(RIGHT(G237,6)),#REF!,5,FALSE))))))))))))))))</f>
        <v>#REF!</v>
      </c>
      <c r="C237" s="30" t="e">
        <f>IF(LEFT(G237,3)="ARQ",VLOOKUP(VALUE(RIGHT(G237,3)),#REF!,5,FALSE),IF(LEFT(G237,3)="INS",VLOOKUP(VALUE(RIGHT(G237,3)),#REF!,5,FALSE),IF(LEFT(G237,3)="SCE",VLOOKUP(VALUE(RIGHT(G237,3)),#REF!,5,FALSE),IF(LEFT(G237,3)="EST",VLOOKUP(VALUE(RIGHT(G237,3)),#REF!,5,FALSE),IF(LEFT(G237,3)="HID",VLOOKUP(VALUE(RIGHT(G237,3)),#REF!,5,FALSE),IF(LEFT(G237,3)="INC",VLOOKUP(VALUE(RIGHT(G237,3)),#REF!,5,FALSE),IF(LEFT(G237,3)="ELE",VLOOKUP(VALUE(RIGHT(G237,3)),#REF!,5,FALSE),IF(LEFT(G237,3)="CAB",VLOOKUP(VALUE(RIGHT(G237,3)),'ADM-COMP'!B:J,5,FALSE),IF(LEFT(G237,3)="SEG",VLOOKUP(VALUE(RIGHT(G237,3)),#REF!,5,FALSE),IF(LEFT(G237,3)="CLI",VLOOKUP(VALUE(RIGHT(G237,3)),#REF!,5,FALSE),IF(LEFT(G237,4)="IMPL",VLOOKUP(VALUE(RIGHT(G237,3)),#REF!,5,FALSE),IF(LEFT(G237,4)="SPDA",VLOOKUP(VALUE(RIGHT(G237,3)),'SPDA-COMP'!B:J,5,FALSE),IF(LEFT(G237,4)="SDAI",VLOOKUP(VALUE(RIGHT(G237,3)),#REF!,5,FALSE),IF(LEFT(G237,5)="IMPER",VLOOKUP(VALUE(RIGHT(G237,3)),#REF!,5,FALSE),IF(LEFT(G237,5)="LABOR",VLOOKUP(VALUE(RIGHT(G237,6)),#REF!,6,FALSE))))))))))))))))</f>
        <v>#REF!</v>
      </c>
      <c r="D237" s="74" t="e">
        <f>ROUND(VLOOKUP(A237,#REF!,8,FALSE),2)</f>
        <v>#REF!</v>
      </c>
      <c r="E237" s="74" t="e">
        <f>IF(LEFT(G237,3)="ARQ",VLOOKUP(VALUE(RIGHT(G237,3)),#REF!,9,FALSE),IF(LEFT(G237,3)="INS",VLOOKUP(VALUE(RIGHT(G237,3)),#REF!,9,FALSE),IF(LEFT(G237,3)="SCE",VLOOKUP(VALUE(RIGHT(G237,3)),#REF!,9,FALSE),IF(LEFT(G237,3)="EST",VLOOKUP(VALUE(RIGHT(G237,3)),#REF!,9,FALSE),IF(LEFT(G237,3)="HID",VLOOKUP(VALUE(RIGHT(G237,3)),#REF!,9,FALSE),IF(LEFT(G237,3)="INC",VLOOKUP(VALUE(RIGHT(G237,3)),#REF!,9,FALSE),IF(LEFT(G237,3)="ELE",VLOOKUP(VALUE(RIGHT(G237,3)),#REF!,9,FALSE),IF(LEFT(G237,3)="CAB",VLOOKUP(VALUE(RIGHT(G237,3)),'ADM-COMP'!B:J,9,FALSE),IF(LEFT(G237,3)="SEG",VLOOKUP(VALUE(RIGHT(G237,3)),#REF!,9,FALSE),IF(LEFT(G237,3)="CLI",VLOOKUP(VALUE(RIGHT(G237,3)),#REF!,9,FALSE),IF(LEFT(G237,4)="IMPL",VLOOKUP(VALUE(RIGHT(G237,3)),#REF!,9,FALSE),IF(LEFT(G237,4)="SPDA",VLOOKUP(VALUE(RIGHT(G237,3)),'SPDA-COMP'!B:J,9,FALSE),IF(LEFT(G237,4)="SDAI",VLOOKUP(VALUE(RIGHT(G237,3)),#REF!,9,FALSE),IF(LEFT(G237,5)="IMPER",VLOOKUP(VALUE(RIGHT(G237,3)),#REF!,9,FALSE),IF(LEFT(G237,5)="LABOR",VLOOKUP(VALUE(RIGHT(G237,6)),#REF!,4,FALSE))))))))))))))))</f>
        <v>#REF!</v>
      </c>
      <c r="F237" s="31" t="e">
        <f t="shared" si="3"/>
        <v>#REF!</v>
      </c>
      <c r="G237" s="152" t="s">
        <v>1375</v>
      </c>
      <c r="H237" s="51"/>
    </row>
    <row r="238" spans="1:8" s="11" customFormat="1">
      <c r="A238" s="37" t="s">
        <v>1372</v>
      </c>
      <c r="B238" s="29" t="e">
        <f>IF(LEFT(G238,3)="ARQ",VLOOKUP(VALUE(RIGHT(G238,3)),#REF!,4,FALSE),IF(LEFT(G238,3)="SCI",VLOOKUP(VALUE(RIGHT(G238,3)),#REF!,4,FALSE),IF(LEFT(G238,3)="SCE",VLOOKUP(VALUE(RIGHT(G238,3)),#REF!,4,FALSE),IF(LEFT(G238,3)="EST",VLOOKUP(VALUE(RIGHT(G238,3)),#REF!,4,FALSE),IF(LEFT(G238,3)="HID",VLOOKUP(VALUE(RIGHT(G238,3)),#REF!,4,FALSE),IF(LEFT(G238,3)="INC",VLOOKUP(VALUE(RIGHT(G238,3)),#REF!,4,FALSE),IF(LEFT(G238,3)="ELE",VLOOKUP(VALUE(RIGHT(G238,3)),#REF!,4,FALSE),IF(LEFT(G238,3)="CAB",VLOOKUP(VALUE(RIGHT(G238,3)),'ADM-COMP'!B:J,4,FALSE),IF(LEFT(G238,3)="SEG",VLOOKUP(VALUE(RIGHT(G238,3)),#REF!,4,FALSE),IF(LEFT(G238,3)="CLI",VLOOKUP(VALUE(RIGHT(G238,3)),#REF!,4,FALSE),IF(LEFT(G238,4)="IMPL",VLOOKUP(VALUE(RIGHT(G238,3)),#REF!,4,FALSE),IF(LEFT(G238,4)="SPDA",VLOOKUP(VALUE(RIGHT(G238,3)),'SPDA-COMP'!B:J,4,FALSE),IF(LEFT(G238,4)="SDAI",VLOOKUP(VALUE(RIGHT(G238,3)),#REF!,4,FALSE),IF(LEFT(G238,5)="IMPER",VLOOKUP(VALUE(RIGHT(G238,3)),#REF!,4,FALSE),IF(LEFT(G238,5)="LABOR",VLOOKUP(VALUE(RIGHT(G238,6)),#REF!,5,FALSE))))))))))))))))</f>
        <v>#REF!</v>
      </c>
      <c r="C238" s="30" t="e">
        <f>IF(LEFT(G238,3)="ARQ",VLOOKUP(VALUE(RIGHT(G238,3)),#REF!,5,FALSE),IF(LEFT(G238,3)="INS",VLOOKUP(VALUE(RIGHT(G238,3)),#REF!,5,FALSE),IF(LEFT(G238,3)="SCE",VLOOKUP(VALUE(RIGHT(G238,3)),#REF!,5,FALSE),IF(LEFT(G238,3)="EST",VLOOKUP(VALUE(RIGHT(G238,3)),#REF!,5,FALSE),IF(LEFT(G238,3)="HID",VLOOKUP(VALUE(RIGHT(G238,3)),#REF!,5,FALSE),IF(LEFT(G238,3)="INC",VLOOKUP(VALUE(RIGHT(G238,3)),#REF!,5,FALSE),IF(LEFT(G238,3)="ELE",VLOOKUP(VALUE(RIGHT(G238,3)),#REF!,5,FALSE),IF(LEFT(G238,3)="CAB",VLOOKUP(VALUE(RIGHT(G238,3)),'ADM-COMP'!B:J,5,FALSE),IF(LEFT(G238,3)="SEG",VLOOKUP(VALUE(RIGHT(G238,3)),#REF!,5,FALSE),IF(LEFT(G238,3)="CLI",VLOOKUP(VALUE(RIGHT(G238,3)),#REF!,5,FALSE),IF(LEFT(G238,4)="IMPL",VLOOKUP(VALUE(RIGHT(G238,3)),#REF!,5,FALSE),IF(LEFT(G238,4)="SPDA",VLOOKUP(VALUE(RIGHT(G238,3)),'SPDA-COMP'!B:J,5,FALSE),IF(LEFT(G238,4)="SDAI",VLOOKUP(VALUE(RIGHT(G238,3)),#REF!,5,FALSE),IF(LEFT(G238,5)="IMPER",VLOOKUP(VALUE(RIGHT(G238,3)),#REF!,5,FALSE),IF(LEFT(G238,5)="LABOR",VLOOKUP(VALUE(RIGHT(G238,6)),#REF!,6,FALSE))))))))))))))))</f>
        <v>#REF!</v>
      </c>
      <c r="D238" s="74" t="e">
        <f>ROUND(VLOOKUP(A238,#REF!,8,FALSE),2)</f>
        <v>#REF!</v>
      </c>
      <c r="E238" s="74" t="e">
        <f>IF(LEFT(G238,3)="ARQ",VLOOKUP(VALUE(RIGHT(G238,3)),#REF!,9,FALSE),IF(LEFT(G238,3)="INS",VLOOKUP(VALUE(RIGHT(G238,3)),#REF!,9,FALSE),IF(LEFT(G238,3)="SCE",VLOOKUP(VALUE(RIGHT(G238,3)),#REF!,9,FALSE),IF(LEFT(G238,3)="EST",VLOOKUP(VALUE(RIGHT(G238,3)),#REF!,9,FALSE),IF(LEFT(G238,3)="HID",VLOOKUP(VALUE(RIGHT(G238,3)),#REF!,9,FALSE),IF(LEFT(G238,3)="INC",VLOOKUP(VALUE(RIGHT(G238,3)),#REF!,9,FALSE),IF(LEFT(G238,3)="ELE",VLOOKUP(VALUE(RIGHT(G238,3)),#REF!,9,FALSE),IF(LEFT(G238,3)="CAB",VLOOKUP(VALUE(RIGHT(G238,3)),'ADM-COMP'!B:J,9,FALSE),IF(LEFT(G238,3)="SEG",VLOOKUP(VALUE(RIGHT(G238,3)),#REF!,9,FALSE),IF(LEFT(G238,3)="CLI",VLOOKUP(VALUE(RIGHT(G238,3)),#REF!,9,FALSE),IF(LEFT(G238,4)="IMPL",VLOOKUP(VALUE(RIGHT(G238,3)),#REF!,9,FALSE),IF(LEFT(G238,4)="SPDA",VLOOKUP(VALUE(RIGHT(G238,3)),'SPDA-COMP'!B:J,9,FALSE),IF(LEFT(G238,4)="SDAI",VLOOKUP(VALUE(RIGHT(G238,3)),#REF!,9,FALSE),IF(LEFT(G238,5)="IMPER",VLOOKUP(VALUE(RIGHT(G238,3)),#REF!,9,FALSE),IF(LEFT(G238,5)="LABOR",VLOOKUP(VALUE(RIGHT(G238,6)),#REF!,4,FALSE))))))))))))))))</f>
        <v>#REF!</v>
      </c>
      <c r="F238" s="31" t="e">
        <f t="shared" si="3"/>
        <v>#REF!</v>
      </c>
      <c r="G238" s="152" t="s">
        <v>1375</v>
      </c>
      <c r="H238" s="51"/>
    </row>
    <row r="239" spans="1:8" s="11" customFormat="1">
      <c r="A239" s="100" t="s">
        <v>743</v>
      </c>
      <c r="B239" s="29" t="e">
        <f>IF(LEFT(G239,3)="ARQ",VLOOKUP(VALUE(RIGHT(G239,3)),#REF!,4,FALSE),IF(LEFT(G239,3)="SCI",VLOOKUP(VALUE(RIGHT(G239,3)),'ADM-COMP'!B:J,4,FALSE),IF(LEFT(G239,3)="SCE",VLOOKUP(VALUE(RIGHT(G239,3)),#REF!,4,FALSE),IF(LEFT(G239,3)="EST",VLOOKUP(VALUE(RIGHT(G239,3)),#REF!,4,FALSE),IF(LEFT(G239,3)="HID",VLOOKUP(VALUE(RIGHT(G239,3)),#REF!,4,FALSE),IF(LEFT(G239,3)="INC",VLOOKUP(VALUE(RIGHT(G239,3)),#REF!,4,FALSE),IF(LEFT(G239,3)="ELE",VLOOKUP(VALUE(RIGHT(G239,3)),#REF!,4,FALSE),IF(LEFT(G239,3)="CAB",VLOOKUP(VALUE(RIGHT(G239,3)),#REF!,4,FALSE),IF(LEFT(G239,3)="SEG",VLOOKUP(VALUE(RIGHT(G239,3)),#REF!,4,FALSE),IF(LEFT(G239,3)="CLI",VLOOKUP(VALUE(RIGHT(G239,3)),#REF!,4,FALSE),IF(LEFT(G239,4)="IMPL",VLOOKUP(VALUE(RIGHT(G239,3)),#REF!,4,FALSE),IF(LEFT(G239,4)="SPDA",VLOOKUP(VALUE(RIGHT(G239,3)),'SPDA-COMP'!B:J,4,FALSE),IF(LEFT(G239,4)="SDAI",VLOOKUP(VALUE(RIGHT(G239,3)),#REF!,4,FALSE),IF(LEFT(G239,5)="CHENF",VLOOKUP(VALUE(RIGHT(G239,3)),#REF!,4,FALSE),IF(LEFT(G239,5)="IMPER",VLOOKUP(VALUE(RIGHT(G239,3)),#REF!,4,FALSE),IF(LEFT(G239,5)="LABOR",VLOOKUP(VALUE(RIGHT(G239,6)),#REF!,5,FALSE)))))))))))))))))</f>
        <v>#REF!</v>
      </c>
      <c r="C239" s="30" t="e">
        <f>IF(LEFT(G239,3)="ARQ",VLOOKUP(VALUE(RIGHT(G239,3)),#REF!,5,FALSE),IF(LEFT(G239,3)="SCI",VLOOKUP(VALUE(RIGHT(G239,3)),'ADM-COMP'!B:J,5,FALSE),IF(LEFT(G239,3)="SCE",VLOOKUP(VALUE(RIGHT(G239,3)),#REF!,5,FALSE),IF(LEFT(G239,3)="EST",VLOOKUP(VALUE(RIGHT(G239,3)),#REF!,5,FALSE),IF(LEFT(G239,3)="HID",VLOOKUP(VALUE(RIGHT(G239,3)),#REF!,5,FALSE),IF(LEFT(G239,3)="INC",VLOOKUP(VALUE(RIGHT(G239,3)),#REF!,5,FALSE),IF(LEFT(G239,3)="ELE",VLOOKUP(VALUE(RIGHT(G239,3)),#REF!,5,FALSE),IF(LEFT(G239,3)="CAB",VLOOKUP(VALUE(RIGHT(G239,3)),#REF!,5,FALSE),IF(LEFT(G239,3)="SEG",VLOOKUP(VALUE(RIGHT(G239,3)),#REF!,5,FALSE),IF(LEFT(G239,3)="CLI",VLOOKUP(VALUE(RIGHT(G239,3)),#REF!,5,FALSE),IF(LEFT(G239,4)="IMPL",VLOOKUP(VALUE(RIGHT(G239,3)),#REF!,5,FALSE),IF(LEFT(G239,4)="SPDA",VLOOKUP(VALUE(RIGHT(G239,3)),'SPDA-COMP'!B:J,5,FALSE),IF(LEFT(G239,4)="SDAI",VLOOKUP(VALUE(RIGHT(G239,3)),#REF!,5,FALSE),IF(LEFT(G239,5)="CHENF",VLOOKUP(VALUE(RIGHT(G239,3)),#REF!,5,FALSE),IF(LEFT(G239,5)="IMPER",VLOOKUP(VALUE(RIGHT(G239,3)),#REF!,5,FALSE),IF(LEFT(G239,5)="LABOR",VLOOKUP(VALUE(RIGHT(G239,6)),#REF!,6,FALSE)))))))))))))))))</f>
        <v>#REF!</v>
      </c>
      <c r="D239" s="74" t="e">
        <f>ROUND(VLOOKUP(A239,#REF!,8,FALSE),2)</f>
        <v>#REF!</v>
      </c>
      <c r="E239" s="74" t="e">
        <f>IF(LEFT(G239,3)="ARQ",VLOOKUP(VALUE(RIGHT(G239,3)),#REF!,9,FALSE),IF(LEFT(G239,3)="SCI",VLOOKUP(VALUE(RIGHT(G239,3)),'ADM-COMP'!B:J,9,FALSE),IF(LEFT(G239,3)="SCE",VLOOKUP(VALUE(RIGHT(G239,3)),#REF!,9,FALSE),IF(LEFT(G239,3)="EST",VLOOKUP(VALUE(RIGHT(G239,3)),#REF!,9,FALSE),IF(LEFT(G239,3)="HID",VLOOKUP(VALUE(RIGHT(G239,3)),#REF!,9,FALSE),IF(LEFT(G239,3)="INC",VLOOKUP(VALUE(RIGHT(G239,3)),#REF!,9,FALSE),IF(LEFT(G239,3)="ELE",VLOOKUP(VALUE(RIGHT(G239,3)),#REF!,9,FALSE),IF(LEFT(G239,3)="CAB",VLOOKUP(VALUE(RIGHT(G239,3)),#REF!,9,FALSE),IF(LEFT(G239,3)="SEG",VLOOKUP(VALUE(RIGHT(G239,3)),#REF!,9,FALSE),IF(LEFT(G239,3)="CLI",VLOOKUP(VALUE(RIGHT(G239,3)),#REF!,9,FALSE),IF(LEFT(G239,4)="IMPL",VLOOKUP(VALUE(RIGHT(G239,3)),#REF!,9,FALSE),IF(LEFT(G239,4)="SPDA",VLOOKUP(VALUE(RIGHT(G239,3)),'SPDA-COMP'!B:J,9,FALSE),IF(LEFT(G239,4)="SDAI",VLOOKUP(VALUE(RIGHT(G239,3)),#REF!,9,FALSE),IF(LEFT(G239,5)="CHENF",VLOOKUP(VALUE(RIGHT(G239,3)),#REF!,9,FALSE),IF(LEFT(G239,5)="IMPER",VLOOKUP(VALUE(RIGHT(G239,3)),#REF!,9,FALSE),IF(LEFT(G239,5)="LABOR",VLOOKUP(VALUE(RIGHT(G239,6)),#REF!,4,FALSE)))))))))))))))))</f>
        <v>#REF!</v>
      </c>
      <c r="F239" s="31" t="e">
        <f t="shared" si="3"/>
        <v>#REF!</v>
      </c>
      <c r="G239" s="152" t="s">
        <v>761</v>
      </c>
      <c r="H239" s="51"/>
    </row>
    <row r="240" spans="1:8" s="11" customFormat="1" ht="25.5">
      <c r="A240" s="100" t="s">
        <v>782</v>
      </c>
      <c r="B240" s="29" t="s">
        <v>835</v>
      </c>
      <c r="C240" s="30" t="e">
        <f>IF(LEFT(G240,3)="ARQ",VLOOKUP(VALUE(RIGHT(G240,3)),#REF!,5,FALSE),IF(LEFT(G240,3)="GAS",VLOOKUP(VALUE(RIGHT(G240,3)),#REF!,5,FALSE),IF(LEFT(G240,3)="SCE",VLOOKUP(VALUE(RIGHT(G240,3)),#REF!,5,FALSE),IF(LEFT(G240,3)="EST",VLOOKUP(VALUE(RIGHT(G240,3)),#REF!,5,FALSE),IF(LEFT(G240,3)="HID",VLOOKUP(VALUE(RIGHT(G240,3)),#REF!,5,FALSE),IF(LEFT(G240,3)="INC",VLOOKUP(VALUE(RIGHT(G240,3)),#REF!,5,FALSE),IF(LEFT(G240,3)="ELE",VLOOKUP(VALUE(RIGHT(G240,3)),#REF!,5,FALSE),IF(LEFT(G240,3)="CAB",VLOOKUP(VALUE(RIGHT(G240,3)),'ADM-COMP'!B:J,5,FALSE),IF(LEFT(G240,3)="SEG",VLOOKUP(VALUE(RIGHT(G240,3)),#REF!,5,FALSE),IF(LEFT(G240,3)="CLI",VLOOKUP(VALUE(RIGHT(G240,3)),#REF!,5,FALSE),IF(LEFT(G240,4)="IMPL",VLOOKUP(VALUE(RIGHT(G240,3)),#REF!,5,FALSE),IF(LEFT(G240,4)="SPDA",VLOOKUP(VALUE(RIGHT(G240,3)),'SPDA-COMP'!B:J,5,FALSE),IF(LEFT(G240,4)="SDAI",VLOOKUP(VALUE(RIGHT(G240,3)),#REF!,5,FALSE),IF(LEFT(G240,5)="IMPER",VLOOKUP(VALUE(RIGHT(G240,3)),#REF!,5,FALSE),IF(LEFT(G240,5)="LABOR",VLOOKUP(VALUE(RIGHT(G240,6)),#REF!,6,FALSE))))))))))))))))</f>
        <v>#REF!</v>
      </c>
      <c r="D240" s="74" t="e">
        <f>ROUND(VLOOKUP(A240,#REF!,8,FALSE),2)</f>
        <v>#REF!</v>
      </c>
      <c r="E240" s="74" t="e">
        <f>IF(LEFT(G240,3)="ARQ",VLOOKUP(VALUE(RIGHT(G240,3)),#REF!,9,FALSE),IF(LEFT(G240,3)="GAS",VLOOKUP(VALUE(RIGHT(G240,3)),#REF!,9,FALSE),IF(LEFT(G240,3)="SCE",VLOOKUP(VALUE(RIGHT(G240,3)),#REF!,9,FALSE),IF(LEFT(G240,3)="EST",VLOOKUP(VALUE(RIGHT(G240,3)),#REF!,9,FALSE),IF(LEFT(G240,3)="HID",VLOOKUP(VALUE(RIGHT(G240,3)),#REF!,9,FALSE),IF(LEFT(G240,3)="INC",VLOOKUP(VALUE(RIGHT(G240,3)),#REF!,9,FALSE),IF(LEFT(G240,3)="ELE",VLOOKUP(VALUE(RIGHT(G240,3)),#REF!,9,FALSE),IF(LEFT(G240,3)="CAB",VLOOKUP(VALUE(RIGHT(G240,3)),'ADM-COMP'!B:J,9,FALSE),IF(LEFT(G240,3)="SEG",VLOOKUP(VALUE(RIGHT(G240,3)),#REF!,9,FALSE),IF(LEFT(G240,3)="CLI",VLOOKUP(VALUE(RIGHT(G240,3)),#REF!,9,FALSE),IF(LEFT(G240,4)="IMPL",VLOOKUP(VALUE(RIGHT(G240,3)),#REF!,9,FALSE),IF(LEFT(G240,4)="SPDA",VLOOKUP(VALUE(RIGHT(G240,3)),'SPDA-COMP'!B:J,9,FALSE),IF(LEFT(G240,4)="SDAI",VLOOKUP(VALUE(RIGHT(G240,3)),#REF!,9,FALSE),IF(LEFT(G240,5)="IMPER",VLOOKUP(VALUE(RIGHT(G240,3)),#REF!,9,FALSE),IF(LEFT(G240,5)="LABOR",VLOOKUP(VALUE(RIGHT(G240,6)),#REF!,4,FALSE))))))))))))))))</f>
        <v>#REF!</v>
      </c>
      <c r="F240" s="31" t="e">
        <f t="shared" si="3"/>
        <v>#REF!</v>
      </c>
      <c r="G240" s="152" t="s">
        <v>810</v>
      </c>
      <c r="H240" s="51"/>
    </row>
    <row r="241" spans="1:8" s="11" customFormat="1" ht="63.75">
      <c r="A241" s="100" t="s">
        <v>200</v>
      </c>
      <c r="B241" s="86" t="s">
        <v>1359</v>
      </c>
      <c r="C241" s="30" t="e">
        <f>IF(LEFT(G241,3)="ARQ",VLOOKUP(VALUE(RIGHT(G241,3)),#REF!,5,FALSE),IF(LEFT(G241,3)="SCI",VLOOKUP(VALUE(RIGHT(G241,3)),#REF!,5,FALSE),IF(LEFT(G241,3)="SCE",VLOOKUP(VALUE(RIGHT(G241,3)),#REF!,5,FALSE),IF(LEFT(G241,3)="EST",VLOOKUP(VALUE(RIGHT(G241,3)),#REF!,5,FALSE),IF(LEFT(G241,3)="HID",VLOOKUP(VALUE(RIGHT(G241,3)),#REF!,5,FALSE),IF(LEFT(G241,3)="INC",VLOOKUP(VALUE(RIGHT(G241,3)),#REF!,5,FALSE),IF(LEFT(G241,3)="ELE",VLOOKUP(VALUE(RIGHT(G241,3)),#REF!,5,FALSE),IF(LEFT(G241,3)="CAB",VLOOKUP(VALUE(RIGHT(G241,3)),'ADM-COMP'!B:J,5,FALSE),IF(LEFT(G241,3)="SEG",VLOOKUP(VALUE(RIGHT(G241,3)),#REF!,5,FALSE),IF(LEFT(G241,3)="CLI",VLOOKUP(VALUE(RIGHT(G241,3)),#REF!,5,FALSE),IF(LEFT(G241,4)="IMPL",VLOOKUP(VALUE(RIGHT(G241,3)),#REF!,5,FALSE),IF(LEFT(G241,4)="SPDA",VLOOKUP(VALUE(RIGHT(G241,3)),'SPDA-COMP'!B:J,5,FALSE),IF(LEFT(G241,4)="SDAI",VLOOKUP(VALUE(RIGHT(G241,3)),#REF!,5,FALSE),IF(LEFT(G241,5)="IMPER",VLOOKUP(VALUE(RIGHT(G241,3)),#REF!,5,FALSE),IF(LEFT(G241,5)="LABOR",VLOOKUP(VALUE(RIGHT(G241,6)),#REF!,6,FALSE))))))))))))))))</f>
        <v>#REF!</v>
      </c>
      <c r="D241" s="74" t="e">
        <f>ROUND(VLOOKUP(A241,#REF!,8,FALSE),2)</f>
        <v>#REF!</v>
      </c>
      <c r="E241" s="130" t="e">
        <f>IF(LEFT(G241,3)="ARQ",VLOOKUP(VALUE(RIGHT(G241,3)),#REF!,9,FALSE),IF(LEFT(G241,3)="SCI",VLOOKUP(VALUE(RIGHT(G241,3)),#REF!,9,FALSE),IF(LEFT(G241,3)="SCE",VLOOKUP(VALUE(RIGHT(G241,3)),#REF!,9,FALSE),IF(LEFT(G241,3)="EST",VLOOKUP(VALUE(RIGHT(G241,3)),#REF!,9,FALSE),IF(LEFT(G241,3)="HID",VLOOKUP(VALUE(RIGHT(G241,3)),#REF!,9,FALSE),IF(LEFT(G241,3)="INC",VLOOKUP(VALUE(RIGHT(G241,3)),#REF!,9,FALSE),IF(LEFT(G241,3)="ELE",VLOOKUP(VALUE(RIGHT(G241,3)),#REF!,9,FALSE),IF(LEFT(G241,3)="CAB",VLOOKUP(VALUE(RIGHT(G241,3)),'ADM-COMP'!B:J,9,FALSE),IF(LEFT(G241,3)="SEG",VLOOKUP(VALUE(RIGHT(G241,3)),#REF!,9,FALSE),IF(LEFT(G241,3)="CLI",VLOOKUP(VALUE(RIGHT(G241,3)),#REF!,9,FALSE),IF(LEFT(G241,4)="IMPL",VLOOKUP(VALUE(RIGHT(G241,3)),#REF!,9,FALSE),IF(LEFT(G241,4)="SPDA",VLOOKUP(VALUE(RIGHT(G241,3)),'SPDA-COMP'!B:J,9,FALSE),IF(LEFT(G241,4)="SDAI",VLOOKUP(VALUE(RIGHT(G241,3)),#REF!,9,FALSE),IF(LEFT(G241,5)="IMPER",VLOOKUP(VALUE(RIGHT(G241,3)),#REF!,9,FALSE),IF(LEFT(G241,5)="LABOR",VLOOKUP(VALUE(RIGHT(G241,6)),#REF!,4,FALSE))))))))))))))))</f>
        <v>#REF!</v>
      </c>
      <c r="F241" s="31" t="e">
        <f t="shared" si="3"/>
        <v>#REF!</v>
      </c>
      <c r="G241" s="152" t="s">
        <v>1366</v>
      </c>
      <c r="H241" s="51"/>
    </row>
    <row r="242" spans="1:8" s="11" customFormat="1" ht="38.25">
      <c r="A242" s="100" t="s">
        <v>1140</v>
      </c>
      <c r="B242" s="29" t="e">
        <f>IF(LEFT(G242,3)="ARQ",VLOOKUP(VALUE(RIGHT(G242,3)),#REF!,4,FALSE),IF(LEFT(G242,3)="SCI",VLOOKUP(VALUE(RIGHT(G242,3)),#REF!,4,FALSE),IF(LEFT(G242,3)="SCE",VLOOKUP(VALUE(RIGHT(G242,3)),#REF!,4,FALSE),IF(LEFT(G242,3)="EST",VLOOKUP(VALUE(RIGHT(G242,3)),#REF!,4,FALSE),IF(LEFT(G242,3)="HID",VLOOKUP(VALUE(RIGHT(G242,3)),#REF!,4,FALSE),IF(LEFT(G242,3)="INC",VLOOKUP(VALUE(RIGHT(G242,3)),#REF!,4,FALSE),IF(LEFT(G242,3)="ELE",VLOOKUP(VALUE(RIGHT(G242,3)),#REF!,4,FALSE),IF(LEFT(G242,3)="CAB",VLOOKUP(VALUE(RIGHT(G242,3)),'ADM-COMP'!B:J,4,FALSE),IF(LEFT(G242,3)="SEG",VLOOKUP(VALUE(RIGHT(G242,3)),#REF!,4,FALSE),IF(LEFT(G242,3)="CLI",VLOOKUP(VALUE(RIGHT(G242,3)),#REF!,4,FALSE),IF(LEFT(G242,4)="IMPL",VLOOKUP(VALUE(RIGHT(G242,3)),#REF!,4,FALSE),IF(LEFT(G242,4)="SPDA",VLOOKUP(VALUE(RIGHT(G242,3)),'SPDA-COMP'!B:J,4,FALSE),IF(LEFT(G242,4)="SDAI",VLOOKUP(VALUE(RIGHT(G242,3)),#REF!,4,FALSE),IF(LEFT(G242,5)="IMPER",VLOOKUP(VALUE(RIGHT(G242,3)),#REF!,4,FALSE),IF(LEFT(G242,5)="LABOR",VLOOKUP(VALUE(RIGHT(G242,6)),#REF!,5,FALSE))))))))))))))))</f>
        <v>#REF!</v>
      </c>
      <c r="C242" s="30" t="e">
        <f>IF(LEFT(G242,3)="ARQ",VLOOKUP(VALUE(RIGHT(G242,3)),#REF!,5,FALSE),IF(LEFT(G242,3)="SCI",VLOOKUP(VALUE(RIGHT(G242,3)),#REF!,5,FALSE),IF(LEFT(G242,3)="SCE",VLOOKUP(VALUE(RIGHT(G242,3)),#REF!,5,FALSE),IF(LEFT(G242,3)="EST",VLOOKUP(VALUE(RIGHT(G242,3)),#REF!,5,FALSE),IF(LEFT(G242,3)="HID",VLOOKUP(VALUE(RIGHT(G242,3)),#REF!,5,FALSE),IF(LEFT(G242,3)="INC",VLOOKUP(VALUE(RIGHT(G242,3)),#REF!,5,FALSE),IF(LEFT(G242,3)="ELE",VLOOKUP(VALUE(RIGHT(G242,3)),#REF!,5,FALSE),IF(LEFT(G242,3)="CAB",VLOOKUP(VALUE(RIGHT(G242,3)),'ADM-COMP'!B:J,5,FALSE),IF(LEFT(G242,3)="SEG",VLOOKUP(VALUE(RIGHT(G242,3)),#REF!,5,FALSE),IF(LEFT(G242,3)="CLI",VLOOKUP(VALUE(RIGHT(G242,3)),#REF!,5,FALSE),IF(LEFT(G242,4)="IMPL",VLOOKUP(VALUE(RIGHT(G242,3)),#REF!,5,FALSE),IF(LEFT(G242,4)="SPDA",VLOOKUP(VALUE(RIGHT(G242,3)),'SPDA-COMP'!B:J,5,FALSE),IF(LEFT(G242,4)="SDAI",VLOOKUP(VALUE(RIGHT(G242,3)),#REF!,5,FALSE),IF(LEFT(G242,5)="IMPER",VLOOKUP(VALUE(RIGHT(G242,3)),#REF!,5,FALSE),IF(LEFT(G242,5)="LABOR",VLOOKUP(VALUE(RIGHT(G242,6)),#REF!,6,FALSE))))))))))))))))</f>
        <v>#REF!</v>
      </c>
      <c r="D242" s="74" t="e">
        <f>ROUND(VLOOKUP(A242,#REF!,8,FALSE),2)</f>
        <v>#REF!</v>
      </c>
      <c r="E242" s="74" t="e">
        <f>IF(LEFT(G242,3)="ARQ",VLOOKUP(VALUE(RIGHT(G242,3)),#REF!,9,FALSE),IF(LEFT(G242,3)="SCI",VLOOKUP(VALUE(RIGHT(G242,3)),#REF!,9,FALSE),IF(LEFT(G242,3)="SCE",VLOOKUP(VALUE(RIGHT(G242,3)),#REF!,9,FALSE),IF(LEFT(G242,3)="EST",VLOOKUP(VALUE(RIGHT(G242,3)),#REF!,9,FALSE),IF(LEFT(G242,3)="HID",VLOOKUP(VALUE(RIGHT(G242,3)),#REF!,9,FALSE),IF(LEFT(G242,3)="INC",VLOOKUP(VALUE(RIGHT(G242,3)),#REF!,9,FALSE),IF(LEFT(G242,3)="ELE",VLOOKUP(VALUE(RIGHT(G242,3)),#REF!,9,FALSE),IF(LEFT(G242,3)="CAB",VLOOKUP(VALUE(RIGHT(G242,3)),'ADM-COMP'!B:J,9,FALSE),IF(LEFT(G242,3)="SEG",VLOOKUP(VALUE(RIGHT(G242,3)),#REF!,9,FALSE),IF(LEFT(G242,3)="CLI",VLOOKUP(VALUE(RIGHT(G242,3)),#REF!,9,FALSE),IF(LEFT(G242,4)="IMPL",VLOOKUP(VALUE(RIGHT(G242,3)),#REF!,9,FALSE),IF(LEFT(G242,4)="SPDA",VLOOKUP(VALUE(RIGHT(G242,3)),'SPDA-COMP'!B:J,9,FALSE),IF(LEFT(G242,4)="SDAI",VLOOKUP(VALUE(RIGHT(G242,3)),#REF!,9,FALSE),IF(LEFT(G242,5)="IMPER",VLOOKUP(VALUE(RIGHT(G242,3)),#REF!,9,FALSE),IF(LEFT(G242,5)="LABOR",VLOOKUP(VALUE(RIGHT(G242,6)),#REF!,4,FALSE))))))))))))))))</f>
        <v>#REF!</v>
      </c>
      <c r="F242" s="31" t="e">
        <f t="shared" si="3"/>
        <v>#REF!</v>
      </c>
      <c r="G242" s="152" t="s">
        <v>1168</v>
      </c>
      <c r="H242" s="51"/>
    </row>
    <row r="243" spans="1:8" s="11" customFormat="1">
      <c r="A243" s="37" t="s">
        <v>1208</v>
      </c>
      <c r="B243" s="29" t="e">
        <f>IF(LEFT(G243,3)="ARQ",VLOOKUP(VALUE(RIGHT(G243,3)),#REF!,4,FALSE),IF(LEFT(G243,3)="SCI",VLOOKUP(VALUE(RIGHT(G243,3)),#REF!,4,FALSE),IF(LEFT(G243,3)="SCE",VLOOKUP(VALUE(RIGHT(G243,3)),#REF!,4,FALSE),IF(LEFT(G243,3)="EST",VLOOKUP(VALUE(RIGHT(G243,3)),#REF!,4,FALSE),IF(LEFT(G243,3)="HID",VLOOKUP(VALUE(RIGHT(G243,3)),#REF!,4,FALSE),IF(LEFT(G243,3)="INC",VLOOKUP(VALUE(RIGHT(G243,3)),#REF!,4,FALSE),IF(LEFT(G243,3)="ELE",VLOOKUP(VALUE(RIGHT(G243,3)),#REF!,4,FALSE),IF(LEFT(G243,3)="CAB",VLOOKUP(VALUE(RIGHT(G243,3)),'ADM-COMP'!B:J,4,FALSE),IF(LEFT(G243,3)="SEG",VLOOKUP(VALUE(RIGHT(G243,3)),#REF!,4,FALSE),IF(LEFT(G243,3)="CLI",VLOOKUP(VALUE(RIGHT(G243,3)),#REF!,4,FALSE),IF(LEFT(G243,4)="IMPL",VLOOKUP(VALUE(RIGHT(G243,3)),#REF!,4,FALSE),IF(LEFT(G243,4)="SPDA",VLOOKUP(VALUE(RIGHT(G243,3)),'SPDA-COMP'!B:J,4,FALSE),IF(LEFT(G243,4)="SDAI",VLOOKUP(VALUE(RIGHT(G243,3)),#REF!,4,FALSE),IF(LEFT(G243,5)="IMPER",VLOOKUP(VALUE(RIGHT(G243,3)),#REF!,4,FALSE),IF(LEFT(G243,5)="LABOR",VLOOKUP(VALUE(RIGHT(G243,6)),#REF!,5,FALSE))))))))))))))))</f>
        <v>#REF!</v>
      </c>
      <c r="C243" s="30" t="e">
        <f>IF(LEFT(G243,3)="ARQ",VLOOKUP(VALUE(RIGHT(G243,3)),#REF!,5,FALSE),IF(LEFT(G243,3)="SCI",VLOOKUP(VALUE(RIGHT(G243,3)),#REF!,5,FALSE),IF(LEFT(G243,3)="SCE",VLOOKUP(VALUE(RIGHT(G243,3)),#REF!,5,FALSE),IF(LEFT(G243,3)="EST",VLOOKUP(VALUE(RIGHT(G243,3)),#REF!,5,FALSE),IF(LEFT(G243,3)="HID",VLOOKUP(VALUE(RIGHT(G243,3)),#REF!,5,FALSE),IF(LEFT(G243,3)="INC",VLOOKUP(VALUE(RIGHT(G243,3)),#REF!,5,FALSE),IF(LEFT(G243,3)="ELE",VLOOKUP(VALUE(RIGHT(G243,3)),#REF!,5,FALSE),IF(LEFT(G243,3)="CAB",VLOOKUP(VALUE(RIGHT(G243,3)),'ADM-COMP'!B:J,5,FALSE),IF(LEFT(G243,3)="SEG",VLOOKUP(VALUE(RIGHT(G243,3)),#REF!,5,FALSE),IF(LEFT(G243,3)="CLI",VLOOKUP(VALUE(RIGHT(G243,3)),#REF!,5,FALSE),IF(LEFT(G243,4)="IMPL",VLOOKUP(VALUE(RIGHT(G243,3)),#REF!,5,FALSE),IF(LEFT(G243,4)="SPDA",VLOOKUP(VALUE(RIGHT(G243,3)),'SPDA-COMP'!B:J,5,FALSE),IF(LEFT(G243,4)="SDAI",VLOOKUP(VALUE(RIGHT(G243,3)),#REF!,5,FALSE),IF(LEFT(G243,5)="IMPER",VLOOKUP(VALUE(RIGHT(G243,3)),#REF!,5,FALSE),IF(LEFT(G243,5)="LABOR",VLOOKUP(VALUE(RIGHT(G243,6)),#REF!,6,FALSE))))))))))))))))</f>
        <v>#REF!</v>
      </c>
      <c r="D243" s="74" t="e">
        <f>ROUND(VLOOKUP(A243,#REF!,8,FALSE),2)</f>
        <v>#REF!</v>
      </c>
      <c r="E243" s="74" t="e">
        <f>IF(LEFT(G243,3)="ARQ",VLOOKUP(VALUE(RIGHT(G243,3)),#REF!,9,FALSE),IF(LEFT(G243,3)="SCI",VLOOKUP(VALUE(RIGHT(G243,3)),#REF!,9,FALSE),IF(LEFT(G243,3)="SCE",VLOOKUP(VALUE(RIGHT(G243,3)),#REF!,9,FALSE),IF(LEFT(G243,3)="EST",VLOOKUP(VALUE(RIGHT(G243,3)),#REF!,9,FALSE),IF(LEFT(G243,3)="HID",VLOOKUP(VALUE(RIGHT(G243,3)),#REF!,9,FALSE),IF(LEFT(G243,3)="INC",VLOOKUP(VALUE(RIGHT(G243,3)),#REF!,9,FALSE),IF(LEFT(G243,3)="ELE",VLOOKUP(VALUE(RIGHT(G243,3)),#REF!,9,FALSE),IF(LEFT(G243,3)="CAB",VLOOKUP(VALUE(RIGHT(G243,3)),'ADM-COMP'!B:J,9,FALSE),IF(LEFT(G243,3)="SEG",VLOOKUP(VALUE(RIGHT(G243,3)),#REF!,9,FALSE),IF(LEFT(G243,3)="CLI",VLOOKUP(VALUE(RIGHT(G243,3)),#REF!,9,FALSE),IF(LEFT(G243,4)="IMPL",VLOOKUP(VALUE(RIGHT(G243,3)),#REF!,9,FALSE),IF(LEFT(G243,4)="SPDA",VLOOKUP(VALUE(RIGHT(G243,3)),'SPDA-COMP'!B:J,9,FALSE),IF(LEFT(G243,4)="SDAI",VLOOKUP(VALUE(RIGHT(G243,3)),#REF!,9,FALSE),IF(LEFT(G243,5)="IMPER",VLOOKUP(VALUE(RIGHT(G243,3)),#REF!,9,FALSE),IF(LEFT(G243,5)="LABOR",VLOOKUP(VALUE(RIGHT(G243,6)),#REF!,4,FALSE))))))))))))))))</f>
        <v>#REF!</v>
      </c>
      <c r="F243" s="31" t="e">
        <f t="shared" si="3"/>
        <v>#REF!</v>
      </c>
      <c r="G243" s="152" t="s">
        <v>1213</v>
      </c>
      <c r="H243" s="51"/>
    </row>
    <row r="244" spans="1:8" s="11" customFormat="1">
      <c r="A244" s="37" t="s">
        <v>1079</v>
      </c>
      <c r="B244" s="29" t="e">
        <f>IF(LEFT(G244,3)="ARQ",VLOOKUP(VALUE(RIGHT(G244,3)),#REF!,4,FALSE),IF(LEFT(G244,3)="SCI",VLOOKUP(VALUE(RIGHT(G244,3)),#REF!,4,FALSE),IF(LEFT(G244,3)="SCE",VLOOKUP(VALUE(RIGHT(G244,3)),#REF!,4,FALSE),IF(LEFT(G244,3)="EST",VLOOKUP(VALUE(RIGHT(G244,3)),#REF!,4,FALSE),IF(LEFT(G244,3)="HID",VLOOKUP(VALUE(RIGHT(G244,3)),#REF!,4,FALSE),IF(LEFT(G244,3)="INC",VLOOKUP(VALUE(RIGHT(G244,3)),#REF!,4,FALSE),IF(LEFT(G244,3)="ELE",VLOOKUP(VALUE(RIGHT(G244,3)),#REF!,4,FALSE),IF(LEFT(G244,3)="CAB",VLOOKUP(VALUE(RIGHT(G244,3)),'ADM-COMP'!B:J,4,FALSE),IF(LEFT(G244,3)="SEG",VLOOKUP(VALUE(RIGHT(G244,3)),#REF!,4,FALSE),IF(LEFT(G244,3)="CLI",VLOOKUP(VALUE(RIGHT(G244,3)),#REF!,4,FALSE),IF(LEFT(G244,4)="IMPL",VLOOKUP(VALUE(RIGHT(G244,3)),#REF!,4,FALSE),IF(LEFT(G244,4)="SPDA",VLOOKUP(VALUE(RIGHT(G244,3)),'SPDA-COMP'!B:J,4,FALSE),IF(LEFT(G244,4)="SDAI",VLOOKUP(VALUE(RIGHT(G244,3)),#REF!,4,FALSE),IF(LEFT(G244,5)="IMPER",VLOOKUP(VALUE(RIGHT(G244,3)),#REF!,4,FALSE),IF(LEFT(G244,5)="LABOR",VLOOKUP(VALUE(RIGHT(G244,6)),#REF!,5,FALSE))))))))))))))))</f>
        <v>#REF!</v>
      </c>
      <c r="C244" s="30" t="e">
        <f>IF(LEFT(G244,3)="ARQ",VLOOKUP(VALUE(RIGHT(G244,3)),#REF!,5,FALSE),IF(LEFT(G244,3)="SCI",VLOOKUP(VALUE(RIGHT(G244,3)),#REF!,5,FALSE),IF(LEFT(G244,3)="SCE",VLOOKUP(VALUE(RIGHT(G244,3)),#REF!,5,FALSE),IF(LEFT(G244,3)="EST",VLOOKUP(VALUE(RIGHT(G244,3)),#REF!,5,FALSE),IF(LEFT(G244,3)="HID",VLOOKUP(VALUE(RIGHT(G244,3)),#REF!,5,FALSE),IF(LEFT(G244,3)="INC",VLOOKUP(VALUE(RIGHT(G244,3)),#REF!,5,FALSE),IF(LEFT(G244,3)="ELE",VLOOKUP(VALUE(RIGHT(G244,3)),#REF!,5,FALSE),IF(LEFT(G244,3)="CAB",VLOOKUP(VALUE(RIGHT(G244,3)),'ADM-COMP'!B:J,5,FALSE),IF(LEFT(G244,3)="SEG",VLOOKUP(VALUE(RIGHT(G244,3)),#REF!,5,FALSE),IF(LEFT(G244,3)="CLI",VLOOKUP(VALUE(RIGHT(G244,3)),#REF!,5,FALSE),IF(LEFT(G244,4)="IMPL",VLOOKUP(VALUE(RIGHT(G244,3)),#REF!,5,FALSE),IF(LEFT(G244,4)="SPDA",VLOOKUP(VALUE(RIGHT(G244,3)),'SPDA-COMP'!B:J,5,FALSE),IF(LEFT(G244,4)="SDAI",VLOOKUP(VALUE(RIGHT(G244,3)),#REF!,5,FALSE),IF(LEFT(G244,5)="IMPER",VLOOKUP(VALUE(RIGHT(G244,3)),#REF!,5,FALSE),IF(LEFT(G244,5)="LABOR",VLOOKUP(VALUE(RIGHT(G244,6)),#REF!,6,FALSE))))))))))))))))</f>
        <v>#REF!</v>
      </c>
      <c r="D244" s="74" t="e">
        <f>ROUND(VLOOKUP(A244,#REF!,8,FALSE),2)</f>
        <v>#REF!</v>
      </c>
      <c r="E244" s="74" t="e">
        <f>IF(LEFT(G244,3)="ARQ",VLOOKUP(VALUE(RIGHT(G244,3)),#REF!,9,FALSE),IF(LEFT(G244,3)="SCI",VLOOKUP(VALUE(RIGHT(G244,3)),#REF!,9,FALSE),IF(LEFT(G244,3)="SCE",VLOOKUP(VALUE(RIGHT(G244,3)),#REF!,9,FALSE),IF(LEFT(G244,3)="EST",VLOOKUP(VALUE(RIGHT(G244,3)),#REF!,9,FALSE),IF(LEFT(G244,3)="HID",VLOOKUP(VALUE(RIGHT(G244,3)),#REF!,9,FALSE),IF(LEFT(G244,3)="INC",VLOOKUP(VALUE(RIGHT(G244,3)),#REF!,9,FALSE),IF(LEFT(G244,3)="ELE",VLOOKUP(VALUE(RIGHT(G244,3)),#REF!,9,FALSE),IF(LEFT(G244,3)="CAB",VLOOKUP(VALUE(RIGHT(G244,3)),'ADM-COMP'!B:J,9,FALSE),IF(LEFT(G244,3)="SEG",VLOOKUP(VALUE(RIGHT(G244,3)),#REF!,9,FALSE),IF(LEFT(G244,3)="CLI",VLOOKUP(VALUE(RIGHT(G244,3)),#REF!,9,FALSE),IF(LEFT(G244,4)="IMPL",VLOOKUP(VALUE(RIGHT(G244,3)),#REF!,9,FALSE),IF(LEFT(G244,4)="SPDA",VLOOKUP(VALUE(RIGHT(G244,3)),'SPDA-COMP'!B:J,9,FALSE),IF(LEFT(G244,4)="SDAI",VLOOKUP(VALUE(RIGHT(G244,3)),#REF!,9,FALSE),IF(LEFT(G244,5)="IMPER",VLOOKUP(VALUE(RIGHT(G244,3)),#REF!,9,FALSE),IF(LEFT(G244,5)="LABOR",VLOOKUP(VALUE(RIGHT(G244,6)),#REF!,4,FALSE))))))))))))))))</f>
        <v>#REF!</v>
      </c>
      <c r="F244" s="31" t="e">
        <f t="shared" si="3"/>
        <v>#REF!</v>
      </c>
      <c r="G244" s="38" t="s">
        <v>281</v>
      </c>
      <c r="H244" s="51"/>
    </row>
    <row r="245" spans="1:8" s="11" customFormat="1">
      <c r="A245" s="100" t="s">
        <v>760</v>
      </c>
      <c r="B245" s="29" t="e">
        <f>IF(LEFT(G245,3)="ARQ",VLOOKUP(VALUE(RIGHT(G245,3)),#REF!,4,FALSE),IF(LEFT(G245,3)="SCI",VLOOKUP(VALUE(RIGHT(G245,3)),'ADM-COMP'!B:J,4,FALSE),IF(LEFT(G245,3)="SCE",VLOOKUP(VALUE(RIGHT(G245,3)),#REF!,4,FALSE),IF(LEFT(G245,3)="EST",VLOOKUP(VALUE(RIGHT(G245,3)),#REF!,4,FALSE),IF(LEFT(G245,3)="HID",VLOOKUP(VALUE(RIGHT(G245,3)),#REF!,4,FALSE),IF(LEFT(G245,3)="INC",VLOOKUP(VALUE(RIGHT(G245,3)),#REF!,4,FALSE),IF(LEFT(G245,3)="ELE",VLOOKUP(VALUE(RIGHT(G245,3)),#REF!,4,FALSE),IF(LEFT(G245,3)="CAB",VLOOKUP(VALUE(RIGHT(G245,3)),#REF!,4,FALSE),IF(LEFT(G245,3)="SEG",VLOOKUP(VALUE(RIGHT(G245,3)),#REF!,4,FALSE),IF(LEFT(G245,3)="CLI",VLOOKUP(VALUE(RIGHT(G245,3)),#REF!,4,FALSE),IF(LEFT(G245,4)="IMPL",VLOOKUP(VALUE(RIGHT(G245,3)),#REF!,4,FALSE),IF(LEFT(G245,4)="SPDA",VLOOKUP(VALUE(RIGHT(G245,3)),'SPDA-COMP'!B:J,4,FALSE),IF(LEFT(G245,4)="SDAI",VLOOKUP(VALUE(RIGHT(G245,3)),#REF!,4,FALSE),IF(LEFT(G245,5)="CHENF",VLOOKUP(VALUE(RIGHT(G245,3)),#REF!,4,FALSE),IF(LEFT(G245,5)="IMPER",VLOOKUP(VALUE(RIGHT(G245,3)),#REF!,4,FALSE),IF(LEFT(G245,5)="LABOR",VLOOKUP(VALUE(RIGHT(G245,6)),#REF!,5,FALSE)))))))))))))))))</f>
        <v>#REF!</v>
      </c>
      <c r="C245" s="30" t="e">
        <f>IF(LEFT(G245,3)="ARQ",VLOOKUP(VALUE(RIGHT(G245,3)),#REF!,5,FALSE),IF(LEFT(G245,3)="SCI",VLOOKUP(VALUE(RIGHT(G245,3)),'ADM-COMP'!B:J,5,FALSE),IF(LEFT(G245,3)="SCE",VLOOKUP(VALUE(RIGHT(G245,3)),#REF!,5,FALSE),IF(LEFT(G245,3)="EST",VLOOKUP(VALUE(RIGHT(G245,3)),#REF!,5,FALSE),IF(LEFT(G245,3)="HID",VLOOKUP(VALUE(RIGHT(G245,3)),#REF!,5,FALSE),IF(LEFT(G245,3)="INC",VLOOKUP(VALUE(RIGHT(G245,3)),#REF!,5,FALSE),IF(LEFT(G245,3)="ELE",VLOOKUP(VALUE(RIGHT(G245,3)),#REF!,5,FALSE),IF(LEFT(G245,3)="CAB",VLOOKUP(VALUE(RIGHT(G245,3)),#REF!,5,FALSE),IF(LEFT(G245,3)="SEG",VLOOKUP(VALUE(RIGHT(G245,3)),#REF!,5,FALSE),IF(LEFT(G245,3)="CLI",VLOOKUP(VALUE(RIGHT(G245,3)),#REF!,5,FALSE),IF(LEFT(G245,4)="IMPL",VLOOKUP(VALUE(RIGHT(G245,3)),#REF!,5,FALSE),IF(LEFT(G245,4)="SPDA",VLOOKUP(VALUE(RIGHT(G245,3)),'SPDA-COMP'!B:J,5,FALSE),IF(LEFT(G245,4)="SDAI",VLOOKUP(VALUE(RIGHT(G245,3)),#REF!,5,FALSE),IF(LEFT(G245,5)="CHENF",VLOOKUP(VALUE(RIGHT(G245,3)),#REF!,5,FALSE),IF(LEFT(G245,5)="IMPER",VLOOKUP(VALUE(RIGHT(G245,3)),#REF!,5,FALSE),IF(LEFT(G245,5)="LABOR",VLOOKUP(VALUE(RIGHT(G245,6)),#REF!,6,FALSE)))))))))))))))))</f>
        <v>#REF!</v>
      </c>
      <c r="D245" s="74" t="e">
        <f>ROUND(VLOOKUP(A245,#REF!,8,FALSE),2)</f>
        <v>#REF!</v>
      </c>
      <c r="E245" s="74" t="e">
        <f>IF(LEFT(G245,3)="ARQ",VLOOKUP(VALUE(RIGHT(G245,3)),#REF!,9,FALSE),IF(LEFT(G245,3)="SCI",VLOOKUP(VALUE(RIGHT(G245,3)),'ADM-COMP'!B:J,9,FALSE),IF(LEFT(G245,3)="SCE",VLOOKUP(VALUE(RIGHT(G245,3)),#REF!,9,FALSE),IF(LEFT(G245,3)="EST",VLOOKUP(VALUE(RIGHT(G245,3)),#REF!,9,FALSE),IF(LEFT(G245,3)="HID",VLOOKUP(VALUE(RIGHT(G245,3)),#REF!,9,FALSE),IF(LEFT(G245,3)="INC",VLOOKUP(VALUE(RIGHT(G245,3)),#REF!,9,FALSE),IF(LEFT(G245,3)="ELE",VLOOKUP(VALUE(RIGHT(G245,3)),#REF!,9,FALSE),IF(LEFT(G245,3)="CAB",VLOOKUP(VALUE(RIGHT(G245,3)),#REF!,9,FALSE),IF(LEFT(G245,3)="SEG",VLOOKUP(VALUE(RIGHT(G245,3)),#REF!,9,FALSE),IF(LEFT(G245,3)="CLI",VLOOKUP(VALUE(RIGHT(G245,3)),#REF!,9,FALSE),IF(LEFT(G245,4)="IMPL",VLOOKUP(VALUE(RIGHT(G245,3)),#REF!,9,FALSE),IF(LEFT(G245,4)="SPDA",VLOOKUP(VALUE(RIGHT(G245,3)),'SPDA-COMP'!B:J,9,FALSE),IF(LEFT(G245,4)="SDAI",VLOOKUP(VALUE(RIGHT(G245,3)),#REF!,9,FALSE),IF(LEFT(G245,5)="CHENF",VLOOKUP(VALUE(RIGHT(G245,3)),#REF!,9,FALSE),IF(LEFT(G245,5)="IMPER",VLOOKUP(VALUE(RIGHT(G245,3)),#REF!,9,FALSE),IF(LEFT(G245,5)="LABOR",VLOOKUP(VALUE(RIGHT(G245,6)),#REF!,4,FALSE)))))))))))))))))</f>
        <v>#REF!</v>
      </c>
      <c r="F245" s="31" t="e">
        <f t="shared" si="3"/>
        <v>#REF!</v>
      </c>
      <c r="G245" s="152" t="s">
        <v>777</v>
      </c>
      <c r="H245" s="51"/>
    </row>
    <row r="246" spans="1:8" s="11" customFormat="1" ht="25.5">
      <c r="A246" s="100" t="s">
        <v>781</v>
      </c>
      <c r="B246" s="29" t="s">
        <v>834</v>
      </c>
      <c r="C246" s="30" t="e">
        <f>IF(LEFT(G246,3)="ARQ",VLOOKUP(VALUE(RIGHT(G246,3)),#REF!,5,FALSE),IF(LEFT(G246,3)="GAS",VLOOKUP(VALUE(RIGHT(G246,3)),#REF!,5,FALSE),IF(LEFT(G246,3)="SCE",VLOOKUP(VALUE(RIGHT(G246,3)),#REF!,5,FALSE),IF(LEFT(G246,3)="EST",VLOOKUP(VALUE(RIGHT(G246,3)),#REF!,5,FALSE),IF(LEFT(G246,3)="HID",VLOOKUP(VALUE(RIGHT(G246,3)),#REF!,5,FALSE),IF(LEFT(G246,3)="INC",VLOOKUP(VALUE(RIGHT(G246,3)),#REF!,5,FALSE),IF(LEFT(G246,3)="ELE",VLOOKUP(VALUE(RIGHT(G246,3)),#REF!,5,FALSE),IF(LEFT(G246,3)="CAB",VLOOKUP(VALUE(RIGHT(G246,3)),'ADM-COMP'!B:J,5,FALSE),IF(LEFT(G246,3)="SEG",VLOOKUP(VALUE(RIGHT(G246,3)),#REF!,5,FALSE),IF(LEFT(G246,3)="CLI",VLOOKUP(VALUE(RIGHT(G246,3)),#REF!,5,FALSE),IF(LEFT(G246,4)="IMPL",VLOOKUP(VALUE(RIGHT(G246,3)),#REF!,5,FALSE),IF(LEFT(G246,4)="SPDA",VLOOKUP(VALUE(RIGHT(G246,3)),'SPDA-COMP'!B:J,5,FALSE),IF(LEFT(G246,4)="SDAI",VLOOKUP(VALUE(RIGHT(G246,3)),#REF!,5,FALSE),IF(LEFT(G246,5)="IMPER",VLOOKUP(VALUE(RIGHT(G246,3)),#REF!,5,FALSE),IF(LEFT(G246,5)="LABOR",VLOOKUP(VALUE(RIGHT(G246,6)),#REF!,6,FALSE))))))))))))))))</f>
        <v>#REF!</v>
      </c>
      <c r="D246" s="74" t="e">
        <f>ROUND(VLOOKUP(A246,#REF!,8,FALSE),2)</f>
        <v>#REF!</v>
      </c>
      <c r="E246" s="74" t="e">
        <f>IF(LEFT(G246,3)="ARQ",VLOOKUP(VALUE(RIGHT(G246,3)),#REF!,9,FALSE),IF(LEFT(G246,3)="GAS",VLOOKUP(VALUE(RIGHT(G246,3)),#REF!,9,FALSE),IF(LEFT(G246,3)="SCE",VLOOKUP(VALUE(RIGHT(G246,3)),#REF!,9,FALSE),IF(LEFT(G246,3)="EST",VLOOKUP(VALUE(RIGHT(G246,3)),#REF!,9,FALSE),IF(LEFT(G246,3)="HID",VLOOKUP(VALUE(RIGHT(G246,3)),#REF!,9,FALSE),IF(LEFT(G246,3)="INC",VLOOKUP(VALUE(RIGHT(G246,3)),#REF!,9,FALSE),IF(LEFT(G246,3)="ELE",VLOOKUP(VALUE(RIGHT(G246,3)),#REF!,9,FALSE),IF(LEFT(G246,3)="CAB",VLOOKUP(VALUE(RIGHT(G246,3)),'ADM-COMP'!B:J,9,FALSE),IF(LEFT(G246,3)="SEG",VLOOKUP(VALUE(RIGHT(G246,3)),#REF!,9,FALSE),IF(LEFT(G246,3)="CLI",VLOOKUP(VALUE(RIGHT(G246,3)),#REF!,9,FALSE),IF(LEFT(G246,4)="IMPL",VLOOKUP(VALUE(RIGHT(G246,3)),#REF!,9,FALSE),IF(LEFT(G246,4)="SPDA",VLOOKUP(VALUE(RIGHT(G246,3)),'SPDA-COMP'!B:J,9,FALSE),IF(LEFT(G246,4)="SDAI",VLOOKUP(VALUE(RIGHT(G246,3)),#REF!,9,FALSE),IF(LEFT(G246,5)="IMPER",VLOOKUP(VALUE(RIGHT(G246,3)),#REF!,9,FALSE),IF(LEFT(G246,5)="LABOR",VLOOKUP(VALUE(RIGHT(G246,6)),#REF!,4,FALSE))))))))))))))))</f>
        <v>#REF!</v>
      </c>
      <c r="F246" s="31" t="e">
        <f t="shared" si="3"/>
        <v>#REF!</v>
      </c>
      <c r="G246" s="152" t="s">
        <v>809</v>
      </c>
      <c r="H246" s="51"/>
    </row>
    <row r="247" spans="1:8" s="11" customFormat="1" ht="63.75">
      <c r="A247" s="85" t="s">
        <v>902</v>
      </c>
      <c r="B247" s="29" t="e">
        <f>IF(LEFT(G247,3)="ARQ",VLOOKUP(VALUE(RIGHT(G247,3)),#REF!,4,FALSE),IF(LEFT(G247,3)="SCI",VLOOKUP(VALUE(RIGHT(G247,3)),#REF!,4,FALSE),IF(LEFT(G247,3)="SCE",VLOOKUP(VALUE(RIGHT(G247,3)),#REF!,4,FALSE),IF(LEFT(G247,3)="EST",VLOOKUP(VALUE(RIGHT(G247,3)),#REF!,4,FALSE),IF(LEFT(G247,3)="HID",VLOOKUP(VALUE(RIGHT(G247,3)),#REF!,4,FALSE),IF(LEFT(G247,3)="INC",VLOOKUP(VALUE(RIGHT(G247,3)),#REF!,4,FALSE),IF(LEFT(G247,3)="ELE",VLOOKUP(VALUE(RIGHT(G247,3)),#REF!,4,FALSE),IF(LEFT(G247,3)="CAB",VLOOKUP(VALUE(RIGHT(G247,3)),'ADM-COMP'!B:J,4,FALSE),IF(LEFT(G247,3)="SEG",VLOOKUP(VALUE(RIGHT(G247,3)),#REF!,4,FALSE),IF(LEFT(G247,3)="CLI",VLOOKUP(VALUE(RIGHT(G247,3)),#REF!,4,FALSE),IF(LEFT(G247,4)="IMPL",VLOOKUP(VALUE(RIGHT(G247,3)),#REF!,4,FALSE),IF(LEFT(G247,4)="SPDA",VLOOKUP(VALUE(RIGHT(G247,3)),'SPDA-COMP'!B:J,4,FALSE),IF(LEFT(G247,4)="SDAI",VLOOKUP(VALUE(RIGHT(G247,3)),#REF!,4,FALSE),IF(LEFT(G247,5)="IMPER",VLOOKUP(VALUE(RIGHT(G247,3)),#REF!,4,FALSE),IF(LEFT(G247,5)="LABOR",VLOOKUP(VALUE(RIGHT(G247,6)),#REF!,5,FALSE))))))))))))))))</f>
        <v>#REF!</v>
      </c>
      <c r="C247" s="30" t="e">
        <f>IF(LEFT(G247,3)="ARQ",VLOOKUP(VALUE(RIGHT(G247,3)),#REF!,5,FALSE),IF(LEFT(G247,3)="SCI",VLOOKUP(VALUE(RIGHT(G247,3)),#REF!,5,FALSE),IF(LEFT(G247,3)="SCE",VLOOKUP(VALUE(RIGHT(G247,3)),#REF!,5,FALSE),IF(LEFT(G247,3)="EST",VLOOKUP(VALUE(RIGHT(G247,3)),#REF!,5,FALSE),IF(LEFT(G247,3)="HID",VLOOKUP(VALUE(RIGHT(G247,3)),#REF!,5,FALSE),IF(LEFT(G247,3)="INC",VLOOKUP(VALUE(RIGHT(G247,3)),#REF!,5,FALSE),IF(LEFT(G247,3)="ELE",VLOOKUP(VALUE(RIGHT(G247,3)),#REF!,5,FALSE),IF(LEFT(G247,3)="CAB",VLOOKUP(VALUE(RIGHT(G247,3)),'ADM-COMP'!B:J,5,FALSE),IF(LEFT(G247,3)="SEG",VLOOKUP(VALUE(RIGHT(G247,3)),#REF!,5,FALSE),IF(LEFT(G247,3)="CLI",VLOOKUP(VALUE(RIGHT(G247,3)),#REF!,5,FALSE),IF(LEFT(G247,4)="IMPL",VLOOKUP(VALUE(RIGHT(G247,3)),#REF!,5,FALSE),IF(LEFT(G247,4)="SPDA",VLOOKUP(VALUE(RIGHT(G247,3)),'SPDA-COMP'!B:J,5,FALSE),IF(LEFT(G247,4)="SDAI",VLOOKUP(VALUE(RIGHT(G247,3)),#REF!,5,FALSE),IF(LEFT(G247,5)="IMPER",VLOOKUP(VALUE(RIGHT(G247,3)),#REF!,5,FALSE),IF(LEFT(G247,5)="LABOR",VLOOKUP(VALUE(RIGHT(G247,6)),#REF!,6,FALSE))))))))))))))))</f>
        <v>#REF!</v>
      </c>
      <c r="D247" s="74" t="e">
        <f>ROUND(VLOOKUP(A247,#REF!,8,FALSE),2)</f>
        <v>#REF!</v>
      </c>
      <c r="E247" s="74" t="e">
        <f>IF(LEFT(G247,3)="ARQ",VLOOKUP(VALUE(RIGHT(G247,3)),#REF!,9,FALSE),IF(LEFT(G247,3)="SCI",VLOOKUP(VALUE(RIGHT(G247,3)),#REF!,9,FALSE),IF(LEFT(G247,3)="SCE",VLOOKUP(VALUE(RIGHT(G247,3)),#REF!,9,FALSE),IF(LEFT(G247,3)="EST",VLOOKUP(VALUE(RIGHT(G247,3)),#REF!,9,FALSE),IF(LEFT(G247,3)="HID",VLOOKUP(VALUE(RIGHT(G247,3)),#REF!,9,FALSE),IF(LEFT(G247,3)="INC",VLOOKUP(VALUE(RIGHT(G247,3)),#REF!,9,FALSE),IF(LEFT(G247,3)="ELE",VLOOKUP(VALUE(RIGHT(G247,3)),#REF!,9,FALSE),IF(LEFT(G247,3)="CAB",VLOOKUP(VALUE(RIGHT(G247,3)),'ADM-COMP'!B:J,9,FALSE),IF(LEFT(G247,3)="SEG",VLOOKUP(VALUE(RIGHT(G247,3)),#REF!,9,FALSE),IF(LEFT(G247,3)="CLI",VLOOKUP(VALUE(RIGHT(G247,3)),#REF!,9,FALSE),IF(LEFT(G247,4)="IMPL",VLOOKUP(VALUE(RIGHT(G247,3)),#REF!,9,FALSE),IF(LEFT(G247,4)="SPDA",VLOOKUP(VALUE(RIGHT(G247,3)),'SPDA-COMP'!B:J,9,FALSE),IF(LEFT(G247,4)="SDAI",VLOOKUP(VALUE(RIGHT(G247,3)),#REF!,9,FALSE),IF(LEFT(G247,5)="IMPER",VLOOKUP(VALUE(RIGHT(G247,3)),#REF!,9,FALSE),IF(LEFT(G247,5)="LABOR",VLOOKUP(VALUE(RIGHT(G247,6)),#REF!,4,FALSE))))))))))))))))</f>
        <v>#REF!</v>
      </c>
      <c r="F247" s="31" t="e">
        <f t="shared" si="3"/>
        <v>#REF!</v>
      </c>
      <c r="G247" s="84" t="s">
        <v>970</v>
      </c>
      <c r="H247" s="51"/>
    </row>
    <row r="248" spans="1:8" s="11" customFormat="1">
      <c r="A248" s="37" t="s">
        <v>424</v>
      </c>
      <c r="B248" s="29" t="e">
        <f>IF(LEFT(G248,3)="ARQ",VLOOKUP(VALUE(RIGHT(G248,3)),#REF!,4,FALSE),IF(LEFT(G248,3)="SCI",VLOOKUP(VALUE(RIGHT(G248,3)),#REF!,4,FALSE),IF(LEFT(G248,3)="SCE",VLOOKUP(VALUE(RIGHT(G248,3)),#REF!,4,FALSE),IF(LEFT(G248,3)="EST",VLOOKUP(VALUE(RIGHT(G248,3)),#REF!,4,FALSE),IF(LEFT(G248,3)="HID",VLOOKUP(VALUE(RIGHT(G248,3)),#REF!,4,FALSE),IF(LEFT(G248,3)="INC",VLOOKUP(VALUE(RIGHT(G248,3)),#REF!,4,FALSE),IF(LEFT(G248,3)="ELE",VLOOKUP(VALUE(RIGHT(G248,3)),#REF!,4,FALSE),IF(LEFT(G248,3)="CAB",VLOOKUP(VALUE(RIGHT(G248,3)),'ADM-COMP'!B:J,4,FALSE),IF(LEFT(G248,3)="SEG",VLOOKUP(VALUE(RIGHT(G248,3)),#REF!,4,FALSE),IF(LEFT(G248,3)="CLI",VLOOKUP(VALUE(RIGHT(G248,3)),#REF!,4,FALSE),IF(LEFT(G248,4)="IMPL",VLOOKUP(VALUE(RIGHT(G248,3)),#REF!,4,FALSE),IF(LEFT(G248,4)="SPDA",VLOOKUP(VALUE(RIGHT(G248,3)),'SPDA-COMP'!B:J,4,FALSE),IF(LEFT(G248,4)="SDAI",VLOOKUP(VALUE(RIGHT(G248,3)),#REF!,4,FALSE),IF(LEFT(G248,5)="IMPER",VLOOKUP(VALUE(RIGHT(G248,3)),#REF!,4,FALSE),IF(LEFT(G248,5)="LABOR",VLOOKUP(VALUE(RIGHT(G248,6)),#REF!,5,FALSE))))))))))))))))</f>
        <v>#REF!</v>
      </c>
      <c r="C248" s="30" t="e">
        <f>IF(LEFT(G248,3)="ARQ",VLOOKUP(VALUE(RIGHT(G248,3)),#REF!,5,FALSE),IF(LEFT(G248,3)="SCI",VLOOKUP(VALUE(RIGHT(G248,3)),#REF!,5,FALSE),IF(LEFT(G248,3)="SCE",VLOOKUP(VALUE(RIGHT(G248,3)),#REF!,5,FALSE),IF(LEFT(G248,3)="EST",VLOOKUP(VALUE(RIGHT(G248,3)),#REF!,5,FALSE),IF(LEFT(G248,3)="HID",VLOOKUP(VALUE(RIGHT(G248,3)),#REF!,5,FALSE),IF(LEFT(G248,3)="INC",VLOOKUP(VALUE(RIGHT(G248,3)),#REF!,5,FALSE),IF(LEFT(G248,3)="ELE",VLOOKUP(VALUE(RIGHT(G248,3)),#REF!,5,FALSE),IF(LEFT(G248,3)="CAB",VLOOKUP(VALUE(RIGHT(G248,3)),'ADM-COMP'!B:J,5,FALSE),IF(LEFT(G248,3)="SEG",VLOOKUP(VALUE(RIGHT(G248,3)),#REF!,5,FALSE),IF(LEFT(G248,3)="CLI",VLOOKUP(VALUE(RIGHT(G248,3)),#REF!,5,FALSE),IF(LEFT(G248,4)="IMPL",VLOOKUP(VALUE(RIGHT(G248,3)),#REF!,5,FALSE),IF(LEFT(G248,4)="SPDA",VLOOKUP(VALUE(RIGHT(G248,3)),'SPDA-COMP'!B:J,5,FALSE),IF(LEFT(G248,4)="SDAI",VLOOKUP(VALUE(RIGHT(G248,3)),#REF!,5,FALSE),IF(LEFT(G248,5)="IMPER",VLOOKUP(VALUE(RIGHT(G248,3)),#REF!,5,FALSE),IF(LEFT(G248,5)="LABOR",VLOOKUP(VALUE(RIGHT(G248,6)),#REF!,6,FALSE))))))))))))))))</f>
        <v>#REF!</v>
      </c>
      <c r="D248" s="74" t="e">
        <f>ROUND(VLOOKUP(A248,#REF!,8,FALSE),2)</f>
        <v>#REF!</v>
      </c>
      <c r="E248" s="74" t="e">
        <f>IF(LEFT(G248,3)="ARQ",VLOOKUP(VALUE(RIGHT(G248,3)),#REF!,9,FALSE),IF(LEFT(G248,3)="SCI",VLOOKUP(VALUE(RIGHT(G248,3)),#REF!,9,FALSE),IF(LEFT(G248,3)="SCE",VLOOKUP(VALUE(RIGHT(G248,3)),#REF!,9,FALSE),IF(LEFT(G248,3)="EST",VLOOKUP(VALUE(RIGHT(G248,3)),#REF!,9,FALSE),IF(LEFT(G248,3)="HID",VLOOKUP(VALUE(RIGHT(G248,3)),#REF!,9,FALSE),IF(LEFT(G248,3)="INC",VLOOKUP(VALUE(RIGHT(G248,3)),#REF!,9,FALSE),IF(LEFT(G248,3)="ELE",VLOOKUP(VALUE(RIGHT(G248,3)),#REF!,9,FALSE),IF(LEFT(G248,3)="CAB",VLOOKUP(VALUE(RIGHT(G248,3)),'ADM-COMP'!B:J,9,FALSE),IF(LEFT(G248,3)="SEG",VLOOKUP(VALUE(RIGHT(G248,3)),#REF!,9,FALSE),IF(LEFT(G248,3)="CLI",VLOOKUP(VALUE(RIGHT(G248,3)),#REF!,9,FALSE),IF(LEFT(G248,4)="IMPL",VLOOKUP(VALUE(RIGHT(G248,3)),#REF!,9,FALSE),IF(LEFT(G248,4)="SPDA",VLOOKUP(VALUE(RIGHT(G248,3)),'SPDA-COMP'!B:J,9,FALSE),IF(LEFT(G248,4)="SDAI",VLOOKUP(VALUE(RIGHT(G248,3)),#REF!,9,FALSE),IF(LEFT(G248,5)="IMPER",VLOOKUP(VALUE(RIGHT(G248,3)),#REF!,9,FALSE),IF(LEFT(G248,5)="LABOR",VLOOKUP(VALUE(RIGHT(G248,6)),#REF!,4,FALSE))))))))))))))))</f>
        <v>#REF!</v>
      </c>
      <c r="F248" s="31" t="e">
        <f t="shared" si="3"/>
        <v>#REF!</v>
      </c>
      <c r="G248" s="38" t="s">
        <v>501</v>
      </c>
      <c r="H248" s="51"/>
    </row>
    <row r="249" spans="1:8" s="11" customFormat="1">
      <c r="A249" s="37" t="s">
        <v>1075</v>
      </c>
      <c r="B249" s="29" t="e">
        <f>IF(LEFT(G249,3)="ARQ",VLOOKUP(VALUE(RIGHT(G249,3)),#REF!,4,FALSE),IF(LEFT(G249,3)="SCI",VLOOKUP(VALUE(RIGHT(G249,3)),#REF!,4,FALSE),IF(LEFT(G249,3)="SCE",VLOOKUP(VALUE(RIGHT(G249,3)),#REF!,4,FALSE),IF(LEFT(G249,3)="EST",VLOOKUP(VALUE(RIGHT(G249,3)),#REF!,4,FALSE),IF(LEFT(G249,3)="HID",VLOOKUP(VALUE(RIGHT(G249,3)),#REF!,4,FALSE),IF(LEFT(G249,3)="INC",VLOOKUP(VALUE(RIGHT(G249,3)),#REF!,4,FALSE),IF(LEFT(G249,3)="ELE",VLOOKUP(VALUE(RIGHT(G249,3)),#REF!,4,FALSE),IF(LEFT(G249,3)="CAB",VLOOKUP(VALUE(RIGHT(G249,3)),'ADM-COMP'!B:J,4,FALSE),IF(LEFT(G249,3)="SEG",VLOOKUP(VALUE(RIGHT(G249,3)),#REF!,4,FALSE),IF(LEFT(G249,3)="CLI",VLOOKUP(VALUE(RIGHT(G249,3)),#REF!,4,FALSE),IF(LEFT(G249,4)="IMPL",VLOOKUP(VALUE(RIGHT(G249,3)),#REF!,4,FALSE),IF(LEFT(G249,4)="SPDA",VLOOKUP(VALUE(RIGHT(G249,3)),'SPDA-COMP'!B:J,4,FALSE),IF(LEFT(G249,4)="SDAI",VLOOKUP(VALUE(RIGHT(G249,3)),#REF!,4,FALSE),IF(LEFT(G249,5)="IMPER",VLOOKUP(VALUE(RIGHT(G249,3)),#REF!,4,FALSE),IF(LEFT(G249,5)="LABOR",VLOOKUP(VALUE(RIGHT(G249,6)),#REF!,5,FALSE))))))))))))))))</f>
        <v>#REF!</v>
      </c>
      <c r="C249" s="30" t="e">
        <f>IF(LEFT(G249,3)="ARQ",VLOOKUP(VALUE(RIGHT(G249,3)),#REF!,5,FALSE),IF(LEFT(G249,3)="SCI",VLOOKUP(VALUE(RIGHT(G249,3)),#REF!,5,FALSE),IF(LEFT(G249,3)="SCE",VLOOKUP(VALUE(RIGHT(G249,3)),#REF!,5,FALSE),IF(LEFT(G249,3)="EST",VLOOKUP(VALUE(RIGHT(G249,3)),#REF!,5,FALSE),IF(LEFT(G249,3)="HID",VLOOKUP(VALUE(RIGHT(G249,3)),#REF!,5,FALSE),IF(LEFT(G249,3)="INC",VLOOKUP(VALUE(RIGHT(G249,3)),#REF!,5,FALSE),IF(LEFT(G249,3)="ELE",VLOOKUP(VALUE(RIGHT(G249,3)),#REF!,5,FALSE),IF(LEFT(G249,3)="CAB",VLOOKUP(VALUE(RIGHT(G249,3)),'ADM-COMP'!B:J,5,FALSE),IF(LEFT(G249,3)="SEG",VLOOKUP(VALUE(RIGHT(G249,3)),#REF!,5,FALSE),IF(LEFT(G249,3)="CLI",VLOOKUP(VALUE(RIGHT(G249,3)),#REF!,5,FALSE),IF(LEFT(G249,4)="IMPL",VLOOKUP(VALUE(RIGHT(G249,3)),#REF!,5,FALSE),IF(LEFT(G249,4)="SPDA",VLOOKUP(VALUE(RIGHT(G249,3)),'SPDA-COMP'!B:J,5,FALSE),IF(LEFT(G249,4)="SDAI",VLOOKUP(VALUE(RIGHT(G249,3)),#REF!,5,FALSE),IF(LEFT(G249,5)="IMPER",VLOOKUP(VALUE(RIGHT(G249,3)),#REF!,5,FALSE),IF(LEFT(G249,5)="LABOR",VLOOKUP(VALUE(RIGHT(G249,6)),#REF!,6,FALSE))))))))))))))))</f>
        <v>#REF!</v>
      </c>
      <c r="D249" s="74" t="e">
        <f>ROUND(VLOOKUP(A249,#REF!,8,FALSE),2)</f>
        <v>#REF!</v>
      </c>
      <c r="E249" s="74" t="e">
        <f>IF(LEFT(G249,3)="ARQ",VLOOKUP(VALUE(RIGHT(G249,3)),#REF!,9,FALSE),IF(LEFT(G249,3)="SCI",VLOOKUP(VALUE(RIGHT(G249,3)),#REF!,9,FALSE),IF(LEFT(G249,3)="SCE",VLOOKUP(VALUE(RIGHT(G249,3)),#REF!,9,FALSE),IF(LEFT(G249,3)="EST",VLOOKUP(VALUE(RIGHT(G249,3)),#REF!,9,FALSE),IF(LEFT(G249,3)="HID",VLOOKUP(VALUE(RIGHT(G249,3)),#REF!,9,FALSE),IF(LEFT(G249,3)="INC",VLOOKUP(VALUE(RIGHT(G249,3)),#REF!,9,FALSE),IF(LEFT(G249,3)="ELE",VLOOKUP(VALUE(RIGHT(G249,3)),#REF!,9,FALSE),IF(LEFT(G249,3)="CAB",VLOOKUP(VALUE(RIGHT(G249,3)),'ADM-COMP'!B:J,9,FALSE),IF(LEFT(G249,3)="SEG",VLOOKUP(VALUE(RIGHT(G249,3)),#REF!,9,FALSE),IF(LEFT(G249,3)="CLI",VLOOKUP(VALUE(RIGHT(G249,3)),#REF!,9,FALSE),IF(LEFT(G249,4)="IMPL",VLOOKUP(VALUE(RIGHT(G249,3)),#REF!,9,FALSE),IF(LEFT(G249,4)="SPDA",VLOOKUP(VALUE(RIGHT(G249,3)),'SPDA-COMP'!B:J,9,FALSE),IF(LEFT(G249,4)="SDAI",VLOOKUP(VALUE(RIGHT(G249,3)),#REF!,9,FALSE),IF(LEFT(G249,5)="IMPER",VLOOKUP(VALUE(RIGHT(G249,3)),#REF!,9,FALSE),IF(LEFT(G249,5)="LABOR",VLOOKUP(VALUE(RIGHT(G249,6)),#REF!,4,FALSE))))))))))))))))</f>
        <v>#REF!</v>
      </c>
      <c r="F249" s="31" t="e">
        <f t="shared" si="3"/>
        <v>#REF!</v>
      </c>
      <c r="G249" s="38" t="s">
        <v>539</v>
      </c>
      <c r="H249" s="51"/>
    </row>
    <row r="250" spans="1:8" s="11" customFormat="1" ht="25.5">
      <c r="A250" s="37" t="s">
        <v>1073</v>
      </c>
      <c r="B250" s="29" t="e">
        <f>IF(LEFT(G250,3)="ARQ",VLOOKUP(VALUE(RIGHT(G250,3)),#REF!,4,FALSE),IF(LEFT(G250,3)="SCI",VLOOKUP(VALUE(RIGHT(G250,3)),#REF!,4,FALSE),IF(LEFT(G250,3)="SCE",VLOOKUP(VALUE(RIGHT(G250,3)),#REF!,4,FALSE),IF(LEFT(G250,3)="EST",VLOOKUP(VALUE(RIGHT(G250,3)),#REF!,4,FALSE),IF(LEFT(G250,3)="HID",VLOOKUP(VALUE(RIGHT(G250,3)),#REF!,4,FALSE),IF(LEFT(G250,3)="INC",VLOOKUP(VALUE(RIGHT(G250,3)),#REF!,4,FALSE),IF(LEFT(G250,3)="ELE",VLOOKUP(VALUE(RIGHT(G250,3)),#REF!,4,FALSE),IF(LEFT(G250,3)="CAB",VLOOKUP(VALUE(RIGHT(G250,3)),'ADM-COMP'!B:J,4,FALSE),IF(LEFT(G250,3)="SEG",VLOOKUP(VALUE(RIGHT(G250,3)),#REF!,4,FALSE),IF(LEFT(G250,3)="CLI",VLOOKUP(VALUE(RIGHT(G250,3)),#REF!,4,FALSE),IF(LEFT(G250,4)="IMPL",VLOOKUP(VALUE(RIGHT(G250,3)),#REF!,4,FALSE),IF(LEFT(G250,4)="SPDA",VLOOKUP(VALUE(RIGHT(G250,3)),'SPDA-COMP'!B:J,4,FALSE),IF(LEFT(G250,4)="SDAI",VLOOKUP(VALUE(RIGHT(G250,3)),#REF!,4,FALSE),IF(LEFT(G250,5)="IMPER",VLOOKUP(VALUE(RIGHT(G250,3)),#REF!,4,FALSE),IF(LEFT(G250,5)="LABOR",VLOOKUP(VALUE(RIGHT(G250,6)),#REF!,5,FALSE))))))))))))))))</f>
        <v>#REF!</v>
      </c>
      <c r="C250" s="30" t="e">
        <f>IF(LEFT(G250,3)="ARQ",VLOOKUP(VALUE(RIGHT(G250,3)),#REF!,5,FALSE),IF(LEFT(G250,3)="SCI",VLOOKUP(VALUE(RIGHT(G250,3)),#REF!,5,FALSE),IF(LEFT(G250,3)="SCE",VLOOKUP(VALUE(RIGHT(G250,3)),#REF!,5,FALSE),IF(LEFT(G250,3)="EST",VLOOKUP(VALUE(RIGHT(G250,3)),#REF!,5,FALSE),IF(LEFT(G250,3)="HID",VLOOKUP(VALUE(RIGHT(G250,3)),#REF!,5,FALSE),IF(LEFT(G250,3)="INC",VLOOKUP(VALUE(RIGHT(G250,3)),#REF!,5,FALSE),IF(LEFT(G250,3)="ELE",VLOOKUP(VALUE(RIGHT(G250,3)),#REF!,5,FALSE),IF(LEFT(G250,3)="CAB",VLOOKUP(VALUE(RIGHT(G250,3)),'ADM-COMP'!B:J,5,FALSE),IF(LEFT(G250,3)="SEG",VLOOKUP(VALUE(RIGHT(G250,3)),#REF!,5,FALSE),IF(LEFT(G250,3)="CLI",VLOOKUP(VALUE(RIGHT(G250,3)),#REF!,5,FALSE),IF(LEFT(G250,4)="IMPL",VLOOKUP(VALUE(RIGHT(G250,3)),#REF!,5,FALSE),IF(LEFT(G250,4)="SPDA",VLOOKUP(VALUE(RIGHT(G250,3)),'SPDA-COMP'!B:J,5,FALSE),IF(LEFT(G250,4)="SDAI",VLOOKUP(VALUE(RIGHT(G250,3)),#REF!,5,FALSE),IF(LEFT(G250,5)="IMPER",VLOOKUP(VALUE(RIGHT(G250,3)),#REF!,5,FALSE),IF(LEFT(G250,5)="LABOR",VLOOKUP(VALUE(RIGHT(G250,6)),#REF!,6,FALSE))))))))))))))))</f>
        <v>#REF!</v>
      </c>
      <c r="D250" s="74" t="e">
        <f>ROUND(VLOOKUP(A250,#REF!,8,FALSE),2)</f>
        <v>#REF!</v>
      </c>
      <c r="E250" s="74" t="e">
        <f>IF(LEFT(G250,3)="ARQ",VLOOKUP(VALUE(RIGHT(G250,3)),#REF!,9,FALSE),IF(LEFT(G250,3)="SCI",VLOOKUP(VALUE(RIGHT(G250,3)),#REF!,9,FALSE),IF(LEFT(G250,3)="SCE",VLOOKUP(VALUE(RIGHT(G250,3)),#REF!,9,FALSE),IF(LEFT(G250,3)="EST",VLOOKUP(VALUE(RIGHT(G250,3)),#REF!,9,FALSE),IF(LEFT(G250,3)="HID",VLOOKUP(VALUE(RIGHT(G250,3)),#REF!,9,FALSE),IF(LEFT(G250,3)="INC",VLOOKUP(VALUE(RIGHT(G250,3)),#REF!,9,FALSE),IF(LEFT(G250,3)="ELE",VLOOKUP(VALUE(RIGHT(G250,3)),#REF!,9,FALSE),IF(LEFT(G250,3)="CAB",VLOOKUP(VALUE(RIGHT(G250,3)),'ADM-COMP'!B:J,9,FALSE),IF(LEFT(G250,3)="SEG",VLOOKUP(VALUE(RIGHT(G250,3)),#REF!,9,FALSE),IF(LEFT(G250,3)="CLI",VLOOKUP(VALUE(RIGHT(G250,3)),#REF!,9,FALSE),IF(LEFT(G250,4)="IMPL",VLOOKUP(VALUE(RIGHT(G250,3)),#REF!,9,FALSE),IF(LEFT(G250,4)="SPDA",VLOOKUP(VALUE(RIGHT(G250,3)),'SPDA-COMP'!B:J,9,FALSE),IF(LEFT(G250,4)="SDAI",VLOOKUP(VALUE(RIGHT(G250,3)),#REF!,9,FALSE),IF(LEFT(G250,5)="IMPER",VLOOKUP(VALUE(RIGHT(G250,3)),#REF!,9,FALSE),IF(LEFT(G250,5)="LABOR",VLOOKUP(VALUE(RIGHT(G250,6)),#REF!,4,FALSE))))))))))))))))</f>
        <v>#REF!</v>
      </c>
      <c r="F250" s="31" t="e">
        <f t="shared" si="3"/>
        <v>#REF!</v>
      </c>
      <c r="G250" s="38" t="s">
        <v>537</v>
      </c>
      <c r="H250" s="51"/>
    </row>
    <row r="251" spans="1:8" s="11" customFormat="1">
      <c r="A251" s="83" t="s">
        <v>572</v>
      </c>
      <c r="B251" s="29" t="e">
        <f>IF(LEFT(G251,3)="ARQ",VLOOKUP(VALUE(RIGHT(G251,3)),#REF!,4,FALSE),IF(LEFT(G251,3)="SCI",VLOOKUP(VALUE(RIGHT(G251,3)),#REF!,4,FALSE),IF(LEFT(G251,3)="SCE",VLOOKUP(VALUE(RIGHT(G251,3)),#REF!,4,FALSE),IF(LEFT(G251,3)="EST",VLOOKUP(VALUE(RIGHT(G251,3)),#REF!,4,FALSE),IF(LEFT(G251,3)="HID",VLOOKUP(VALUE(RIGHT(G251,3)),#REF!,4,FALSE),IF(LEFT(G251,3)="INC",VLOOKUP(VALUE(RIGHT(G251,3)),#REF!,4,FALSE),IF(LEFT(G251,3)="ELE",VLOOKUP(VALUE(RIGHT(G251,3)),#REF!,4,FALSE),IF(LEFT(G251,3)="CAB",VLOOKUP(VALUE(RIGHT(G251,3)),'ADM-COMP'!B:J,4,FALSE),IF(LEFT(G251,3)="SEG",VLOOKUP(VALUE(RIGHT(G251,3)),#REF!,4,FALSE),IF(LEFT(G251,3)="CLI",VLOOKUP(VALUE(RIGHT(G251,3)),#REF!,4,FALSE),IF(LEFT(G251,4)="IMPL",VLOOKUP(VALUE(RIGHT(G251,3)),#REF!,4,FALSE),IF(LEFT(G251,4)="SPDA",VLOOKUP(VALUE(RIGHT(G251,3)),'SPDA-COMP'!B:J,4,FALSE),IF(LEFT(G251,4)="SDAI",VLOOKUP(VALUE(RIGHT(G251,3)),#REF!,4,FALSE),IF(LEFT(G251,5)="IMPER",VLOOKUP(VALUE(RIGHT(G251,3)),#REF!,4,FALSE),IF(LEFT(G251,5)="LABOR",VLOOKUP(VALUE(RIGHT(G251,6)),#REF!,5,FALSE))))))))))))))))</f>
        <v>#REF!</v>
      </c>
      <c r="C251" s="30" t="e">
        <f>IF(LEFT(G251,3)="ARQ",VLOOKUP(VALUE(RIGHT(G251,3)),#REF!,5,FALSE),IF(LEFT(G251,3)="SCI",VLOOKUP(VALUE(RIGHT(G251,3)),#REF!,5,FALSE),IF(LEFT(G251,3)="SCE",VLOOKUP(VALUE(RIGHT(G251,3)),#REF!,5,FALSE),IF(LEFT(G251,3)="EST",VLOOKUP(VALUE(RIGHT(G251,3)),#REF!,5,FALSE),IF(LEFT(G251,3)="HID",VLOOKUP(VALUE(RIGHT(G251,3)),#REF!,5,FALSE),IF(LEFT(G251,3)="INC",VLOOKUP(VALUE(RIGHT(G251,3)),#REF!,5,FALSE),IF(LEFT(G251,3)="ELE",VLOOKUP(VALUE(RIGHT(G251,3)),#REF!,5,FALSE),IF(LEFT(G251,3)="CAB",VLOOKUP(VALUE(RIGHT(G251,3)),'ADM-COMP'!B:J,5,FALSE),IF(LEFT(G251,3)="SEG",VLOOKUP(VALUE(RIGHT(G251,3)),#REF!,5,FALSE),IF(LEFT(G251,3)="CLI",VLOOKUP(VALUE(RIGHT(G251,3)),#REF!,5,FALSE),IF(LEFT(G251,4)="IMPL",VLOOKUP(VALUE(RIGHT(G251,3)),#REF!,5,FALSE),IF(LEFT(G251,4)="SPDA",VLOOKUP(VALUE(RIGHT(G251,3)),'SPDA-COMP'!B:J,5,FALSE),IF(LEFT(G251,4)="SDAI",VLOOKUP(VALUE(RIGHT(G251,3)),#REF!,5,FALSE),IF(LEFT(G251,5)="IMPER",VLOOKUP(VALUE(RIGHT(G251,3)),#REF!,5,FALSE),IF(LEFT(G251,5)="LABOR",VLOOKUP(VALUE(RIGHT(G251,6)),#REF!,6,FALSE))))))))))))))))</f>
        <v>#REF!</v>
      </c>
      <c r="D251" s="74" t="e">
        <f>ROUND(VLOOKUP(A251,#REF!,8,FALSE),2)</f>
        <v>#REF!</v>
      </c>
      <c r="E251" s="74" t="e">
        <f>IF(LEFT(G251,3)="ARQ",VLOOKUP(VALUE(RIGHT(G251,3)),#REF!,9,FALSE),IF(LEFT(G251,3)="SCI",VLOOKUP(VALUE(RIGHT(G251,3)),#REF!,9,FALSE),IF(LEFT(G251,3)="SCE",VLOOKUP(VALUE(RIGHT(G251,3)),#REF!,9,FALSE),IF(LEFT(G251,3)="EST",VLOOKUP(VALUE(RIGHT(G251,3)),#REF!,9,FALSE),IF(LEFT(G251,3)="HID",VLOOKUP(VALUE(RIGHT(G251,3)),#REF!,9,FALSE),IF(LEFT(G251,3)="INC",VLOOKUP(VALUE(RIGHT(G251,3)),#REF!,9,FALSE),IF(LEFT(G251,3)="ELE",VLOOKUP(VALUE(RIGHT(G251,3)),#REF!,9,FALSE),IF(LEFT(G251,3)="CAB",VLOOKUP(VALUE(RIGHT(G251,3)),'ADM-COMP'!B:J,9,FALSE),IF(LEFT(G251,3)="SEG",VLOOKUP(VALUE(RIGHT(G251,3)),#REF!,9,FALSE),IF(LEFT(G251,3)="CLI",VLOOKUP(VALUE(RIGHT(G251,3)),#REF!,9,FALSE),IF(LEFT(G251,4)="IMPL",VLOOKUP(VALUE(RIGHT(G251,3)),#REF!,9,FALSE),IF(LEFT(G251,4)="SPDA",VLOOKUP(VALUE(RIGHT(G251,3)),'SPDA-COMP'!B:J,9,FALSE),IF(LEFT(G251,4)="SDAI",VLOOKUP(VALUE(RIGHT(G251,3)),#REF!,9,FALSE),IF(LEFT(G251,5)="IMPER",VLOOKUP(VALUE(RIGHT(G251,3)),#REF!,9,FALSE),IF(LEFT(G251,5)="LABOR",VLOOKUP(VALUE(RIGHT(G251,6)),#REF!,4,FALSE))))))))))))))))</f>
        <v>#REF!</v>
      </c>
      <c r="F251" s="31" t="e">
        <f t="shared" si="3"/>
        <v>#REF!</v>
      </c>
      <c r="G251" s="84" t="s">
        <v>583</v>
      </c>
      <c r="H251" s="51"/>
    </row>
    <row r="252" spans="1:8" s="11" customFormat="1">
      <c r="A252" s="37" t="s">
        <v>418</v>
      </c>
      <c r="B252" s="29" t="e">
        <f>IF(LEFT(G252,3)="ARQ",VLOOKUP(VALUE(RIGHT(G252,3)),#REF!,4,FALSE),IF(LEFT(G252,3)="SCI",VLOOKUP(VALUE(RIGHT(G252,3)),#REF!,4,FALSE),IF(LEFT(G252,3)="SCE",VLOOKUP(VALUE(RIGHT(G252,3)),#REF!,4,FALSE),IF(LEFT(G252,3)="EST",VLOOKUP(VALUE(RIGHT(G252,3)),#REF!,4,FALSE),IF(LEFT(G252,3)="HID",VLOOKUP(VALUE(RIGHT(G252,3)),#REF!,4,FALSE),IF(LEFT(G252,3)="INC",VLOOKUP(VALUE(RIGHT(G252,3)),#REF!,4,FALSE),IF(LEFT(G252,3)="ELE",VLOOKUP(VALUE(RIGHT(G252,3)),#REF!,4,FALSE),IF(LEFT(G252,3)="CAB",VLOOKUP(VALUE(RIGHT(G252,3)),'ADM-COMP'!B:J,4,FALSE),IF(LEFT(G252,3)="SEG",VLOOKUP(VALUE(RIGHT(G252,3)),#REF!,4,FALSE),IF(LEFT(G252,3)="CLI",VLOOKUP(VALUE(RIGHT(G252,3)),#REF!,4,FALSE),IF(LEFT(G252,4)="IMPL",VLOOKUP(VALUE(RIGHT(G252,3)),#REF!,4,FALSE),IF(LEFT(G252,4)="SPDA",VLOOKUP(VALUE(RIGHT(G252,3)),'SPDA-COMP'!B:J,4,FALSE),IF(LEFT(G252,4)="SDAI",VLOOKUP(VALUE(RIGHT(G252,3)),#REF!,4,FALSE),IF(LEFT(G252,5)="IMPER",VLOOKUP(VALUE(RIGHT(G252,3)),#REF!,4,FALSE),IF(LEFT(G252,5)="LABOR",VLOOKUP(VALUE(RIGHT(G252,6)),#REF!,5,FALSE))))))))))))))))</f>
        <v>#REF!</v>
      </c>
      <c r="C252" s="30" t="e">
        <f>IF(LEFT(G252,3)="ARQ",VLOOKUP(VALUE(RIGHT(G252,3)),#REF!,5,FALSE),IF(LEFT(G252,3)="SCI",VLOOKUP(VALUE(RIGHT(G252,3)),#REF!,5,FALSE),IF(LEFT(G252,3)="SCE",VLOOKUP(VALUE(RIGHT(G252,3)),#REF!,5,FALSE),IF(LEFT(G252,3)="EST",VLOOKUP(VALUE(RIGHT(G252,3)),#REF!,5,FALSE),IF(LEFT(G252,3)="HID",VLOOKUP(VALUE(RIGHT(G252,3)),#REF!,5,FALSE),IF(LEFT(G252,3)="INC",VLOOKUP(VALUE(RIGHT(G252,3)),#REF!,5,FALSE),IF(LEFT(G252,3)="ELE",VLOOKUP(VALUE(RIGHT(G252,3)),#REF!,5,FALSE),IF(LEFT(G252,3)="CAB",VLOOKUP(VALUE(RIGHT(G252,3)),'ADM-COMP'!B:J,5,FALSE),IF(LEFT(G252,3)="SEG",VLOOKUP(VALUE(RIGHT(G252,3)),#REF!,5,FALSE),IF(LEFT(G252,3)="CLI",VLOOKUP(VALUE(RIGHT(G252,3)),#REF!,5,FALSE),IF(LEFT(G252,4)="IMPL",VLOOKUP(VALUE(RIGHT(G252,3)),#REF!,5,FALSE),IF(LEFT(G252,4)="SPDA",VLOOKUP(VALUE(RIGHT(G252,3)),'SPDA-COMP'!B:J,5,FALSE),IF(LEFT(G252,4)="SDAI",VLOOKUP(VALUE(RIGHT(G252,3)),#REF!,5,FALSE),IF(LEFT(G252,5)="IMPER",VLOOKUP(VALUE(RIGHT(G252,3)),#REF!,5,FALSE),IF(LEFT(G252,5)="LABOR",VLOOKUP(VALUE(RIGHT(G252,6)),#REF!,6,FALSE))))))))))))))))</f>
        <v>#REF!</v>
      </c>
      <c r="D252" s="74" t="e">
        <f>ROUND(VLOOKUP(A252,#REF!,8,FALSE),2)</f>
        <v>#REF!</v>
      </c>
      <c r="E252" s="74" t="e">
        <f>IF(LEFT(G252,3)="ARQ",VLOOKUP(VALUE(RIGHT(G252,3)),#REF!,9,FALSE),IF(LEFT(G252,3)="SCI",VLOOKUP(VALUE(RIGHT(G252,3)),#REF!,9,FALSE),IF(LEFT(G252,3)="SCE",VLOOKUP(VALUE(RIGHT(G252,3)),#REF!,9,FALSE),IF(LEFT(G252,3)="EST",VLOOKUP(VALUE(RIGHT(G252,3)),#REF!,9,FALSE),IF(LEFT(G252,3)="HID",VLOOKUP(VALUE(RIGHT(G252,3)),#REF!,9,FALSE),IF(LEFT(G252,3)="INC",VLOOKUP(VALUE(RIGHT(G252,3)),#REF!,9,FALSE),IF(LEFT(G252,3)="ELE",VLOOKUP(VALUE(RIGHT(G252,3)),#REF!,9,FALSE),IF(LEFT(G252,3)="CAB",VLOOKUP(VALUE(RIGHT(G252,3)),'ADM-COMP'!B:J,9,FALSE),IF(LEFT(G252,3)="SEG",VLOOKUP(VALUE(RIGHT(G252,3)),#REF!,9,FALSE),IF(LEFT(G252,3)="CLI",VLOOKUP(VALUE(RIGHT(G252,3)),#REF!,9,FALSE),IF(LEFT(G252,4)="IMPL",VLOOKUP(VALUE(RIGHT(G252,3)),#REF!,9,FALSE),IF(LEFT(G252,4)="SPDA",VLOOKUP(VALUE(RIGHT(G252,3)),'SPDA-COMP'!B:J,9,FALSE),IF(LEFT(G252,4)="SDAI",VLOOKUP(VALUE(RIGHT(G252,3)),#REF!,9,FALSE),IF(LEFT(G252,5)="IMPER",VLOOKUP(VALUE(RIGHT(G252,3)),#REF!,9,FALSE),IF(LEFT(G252,5)="LABOR",VLOOKUP(VALUE(RIGHT(G252,6)),#REF!,4,FALSE))))))))))))))))</f>
        <v>#REF!</v>
      </c>
      <c r="F252" s="31" t="e">
        <f t="shared" si="3"/>
        <v>#REF!</v>
      </c>
      <c r="G252" s="38" t="s">
        <v>1198</v>
      </c>
      <c r="H252" s="51"/>
    </row>
    <row r="253" spans="1:8" s="11" customFormat="1">
      <c r="A253" s="85" t="s">
        <v>926</v>
      </c>
      <c r="B253" s="29" t="e">
        <f>IF(LEFT(G253,3)="ARQ",VLOOKUP(VALUE(RIGHT(G253,3)),#REF!,4,FALSE),IF(LEFT(G253,3)="SCI",VLOOKUP(VALUE(RIGHT(G253,3)),#REF!,4,FALSE),IF(LEFT(G253,3)="SCE",VLOOKUP(VALUE(RIGHT(G253,3)),#REF!,4,FALSE),IF(LEFT(G253,3)="EST",VLOOKUP(VALUE(RIGHT(G253,3)),#REF!,4,FALSE),IF(LEFT(G253,3)="HID",VLOOKUP(VALUE(RIGHT(G253,3)),#REF!,4,FALSE),IF(LEFT(G253,3)="INC",VLOOKUP(VALUE(RIGHT(G253,3)),#REF!,4,FALSE),IF(LEFT(G253,3)="ELE",VLOOKUP(VALUE(RIGHT(G253,3)),#REF!,4,FALSE),IF(LEFT(G253,3)="CAB",VLOOKUP(VALUE(RIGHT(G253,3)),'ADM-COMP'!B:J,4,FALSE),IF(LEFT(G253,3)="SEG",VLOOKUP(VALUE(RIGHT(G253,3)),#REF!,4,FALSE),IF(LEFT(G253,3)="CLI",VLOOKUP(VALUE(RIGHT(G253,3)),#REF!,4,FALSE),IF(LEFT(G253,4)="IMPL",VLOOKUP(VALUE(RIGHT(G253,3)),#REF!,4,FALSE),IF(LEFT(G253,4)="SPDA",VLOOKUP(VALUE(RIGHT(G253,3)),'SPDA-COMP'!B:J,4,FALSE),IF(LEFT(G253,4)="SDAI",VLOOKUP(VALUE(RIGHT(G253,3)),#REF!,4,FALSE),IF(LEFT(G253,5)="IMPER",VLOOKUP(VALUE(RIGHT(G253,3)),#REF!,4,FALSE),IF(LEFT(G253,5)="LABOR",VLOOKUP(VALUE(RIGHT(G253,6)),#REF!,5,FALSE))))))))))))))))</f>
        <v>#REF!</v>
      </c>
      <c r="C253" s="30" t="e">
        <f>IF(LEFT(G253,3)="ARQ",VLOOKUP(VALUE(RIGHT(G253,3)),#REF!,5,FALSE),IF(LEFT(G253,3)="SCI",VLOOKUP(VALUE(RIGHT(G253,3)),#REF!,5,FALSE),IF(LEFT(G253,3)="SCE",VLOOKUP(VALUE(RIGHT(G253,3)),#REF!,5,FALSE),IF(LEFT(G253,3)="EST",VLOOKUP(VALUE(RIGHT(G253,3)),#REF!,5,FALSE),IF(LEFT(G253,3)="HID",VLOOKUP(VALUE(RIGHT(G253,3)),#REF!,5,FALSE),IF(LEFT(G253,3)="INC",VLOOKUP(VALUE(RIGHT(G253,3)),#REF!,5,FALSE),IF(LEFT(G253,3)="ELE",VLOOKUP(VALUE(RIGHT(G253,3)),#REF!,5,FALSE),IF(LEFT(G253,3)="CAB",VLOOKUP(VALUE(RIGHT(G253,3)),'ADM-COMP'!B:J,5,FALSE),IF(LEFT(G253,3)="SEG",VLOOKUP(VALUE(RIGHT(G253,3)),#REF!,5,FALSE),IF(LEFT(G253,3)="CLI",VLOOKUP(VALUE(RIGHT(G253,3)),#REF!,5,FALSE),IF(LEFT(G253,4)="IMPL",VLOOKUP(VALUE(RIGHT(G253,3)),#REF!,5,FALSE),IF(LEFT(G253,4)="SPDA",VLOOKUP(VALUE(RIGHT(G253,3)),'SPDA-COMP'!B:J,5,FALSE),IF(LEFT(G253,4)="SDAI",VLOOKUP(VALUE(RIGHT(G253,3)),#REF!,5,FALSE),IF(LEFT(G253,5)="IMPER",VLOOKUP(VALUE(RIGHT(G253,3)),#REF!,5,FALSE),IF(LEFT(G253,5)="LABOR",VLOOKUP(VALUE(RIGHT(G253,6)),#REF!,6,FALSE))))))))))))))))</f>
        <v>#REF!</v>
      </c>
      <c r="D253" s="74" t="e">
        <f>ROUND(VLOOKUP(A253,#REF!,8,FALSE),2)</f>
        <v>#REF!</v>
      </c>
      <c r="E253" s="74" t="e">
        <f>IF(LEFT(G253,3)="ARQ",VLOOKUP(VALUE(RIGHT(G253,3)),#REF!,9,FALSE),IF(LEFT(G253,3)="SCI",VLOOKUP(VALUE(RIGHT(G253,3)),#REF!,9,FALSE),IF(LEFT(G253,3)="SCE",VLOOKUP(VALUE(RIGHT(G253,3)),#REF!,9,FALSE),IF(LEFT(G253,3)="EST",VLOOKUP(VALUE(RIGHT(G253,3)),#REF!,9,FALSE),IF(LEFT(G253,3)="HID",VLOOKUP(VALUE(RIGHT(G253,3)),#REF!,9,FALSE),IF(LEFT(G253,3)="INC",VLOOKUP(VALUE(RIGHT(G253,3)),#REF!,9,FALSE),IF(LEFT(G253,3)="ELE",VLOOKUP(VALUE(RIGHT(G253,3)),#REF!,9,FALSE),IF(LEFT(G253,3)="CAB",VLOOKUP(VALUE(RIGHT(G253,3)),'ADM-COMP'!B:J,9,FALSE),IF(LEFT(G253,3)="SEG",VLOOKUP(VALUE(RIGHT(G253,3)),#REF!,9,FALSE),IF(LEFT(G253,3)="CLI",VLOOKUP(VALUE(RIGHT(G253,3)),#REF!,9,FALSE),IF(LEFT(G253,4)="IMPL",VLOOKUP(VALUE(RIGHT(G253,3)),#REF!,9,FALSE),IF(LEFT(G253,4)="SPDA",VLOOKUP(VALUE(RIGHT(G253,3)),'SPDA-COMP'!B:J,9,FALSE),IF(LEFT(G253,4)="SDAI",VLOOKUP(VALUE(RIGHT(G253,3)),#REF!,9,FALSE),IF(LEFT(G253,5)="IMPER",VLOOKUP(VALUE(RIGHT(G253,3)),#REF!,9,FALSE),IF(LEFT(G253,5)="LABOR",VLOOKUP(VALUE(RIGHT(G253,6)),#REF!,4,FALSE))))))))))))))))</f>
        <v>#REF!</v>
      </c>
      <c r="F253" s="31" t="e">
        <f t="shared" si="3"/>
        <v>#REF!</v>
      </c>
      <c r="G253" s="84" t="s">
        <v>994</v>
      </c>
      <c r="H253" s="51"/>
    </row>
    <row r="254" spans="1:8" s="11" customFormat="1">
      <c r="A254" s="100" t="s">
        <v>787</v>
      </c>
      <c r="B254" s="29" t="s">
        <v>839</v>
      </c>
      <c r="C254" s="30" t="e">
        <f>IF(LEFT(G254,3)="ARQ",VLOOKUP(VALUE(RIGHT(G254,3)),#REF!,5,FALSE),IF(LEFT(G254,3)="GAS",VLOOKUP(VALUE(RIGHT(G254,3)),#REF!,5,FALSE),IF(LEFT(G254,3)="SCE",VLOOKUP(VALUE(RIGHT(G254,3)),#REF!,5,FALSE),IF(LEFT(G254,3)="EST",VLOOKUP(VALUE(RIGHT(G254,3)),#REF!,5,FALSE),IF(LEFT(G254,3)="HID",VLOOKUP(VALUE(RIGHT(G254,3)),#REF!,5,FALSE),IF(LEFT(G254,3)="INC",VLOOKUP(VALUE(RIGHT(G254,3)),#REF!,5,FALSE),IF(LEFT(G254,3)="ELE",VLOOKUP(VALUE(RIGHT(G254,3)),#REF!,5,FALSE),IF(LEFT(G254,3)="CAB",VLOOKUP(VALUE(RIGHT(G254,3)),'ADM-COMP'!B:J,5,FALSE),IF(LEFT(G254,3)="SEG",VLOOKUP(VALUE(RIGHT(G254,3)),#REF!,5,FALSE),IF(LEFT(G254,3)="CLI",VLOOKUP(VALUE(RIGHT(G254,3)),#REF!,5,FALSE),IF(LEFT(G254,4)="IMPL",VLOOKUP(VALUE(RIGHT(G254,3)),#REF!,5,FALSE),IF(LEFT(G254,4)="SPDA",VLOOKUP(VALUE(RIGHT(G254,3)),'SPDA-COMP'!B:J,5,FALSE),IF(LEFT(G254,4)="SDAI",VLOOKUP(VALUE(RIGHT(G254,3)),#REF!,5,FALSE),IF(LEFT(G254,5)="IMPER",VLOOKUP(VALUE(RIGHT(G254,3)),#REF!,5,FALSE),IF(LEFT(G254,5)="LABOR",VLOOKUP(VALUE(RIGHT(G254,6)),#REF!,6,FALSE))))))))))))))))</f>
        <v>#REF!</v>
      </c>
      <c r="D254" s="74" t="e">
        <f>ROUND(VLOOKUP(A254,#REF!,8,FALSE),2)</f>
        <v>#REF!</v>
      </c>
      <c r="E254" s="74" t="e">
        <f>IF(LEFT(G254,3)="ARQ",VLOOKUP(VALUE(RIGHT(G254,3)),#REF!,9,FALSE),IF(LEFT(G254,3)="GAS",VLOOKUP(VALUE(RIGHT(G254,3)),#REF!,9,FALSE),IF(LEFT(G254,3)="SCE",VLOOKUP(VALUE(RIGHT(G254,3)),#REF!,9,FALSE),IF(LEFT(G254,3)="EST",VLOOKUP(VALUE(RIGHT(G254,3)),#REF!,9,FALSE),IF(LEFT(G254,3)="HID",VLOOKUP(VALUE(RIGHT(G254,3)),#REF!,9,FALSE),IF(LEFT(G254,3)="INC",VLOOKUP(VALUE(RIGHT(G254,3)),#REF!,9,FALSE),IF(LEFT(G254,3)="ELE",VLOOKUP(VALUE(RIGHT(G254,3)),#REF!,9,FALSE),IF(LEFT(G254,3)="CAB",VLOOKUP(VALUE(RIGHT(G254,3)),'ADM-COMP'!B:J,9,FALSE),IF(LEFT(G254,3)="SEG",VLOOKUP(VALUE(RIGHT(G254,3)),#REF!,9,FALSE),IF(LEFT(G254,3)="CLI",VLOOKUP(VALUE(RIGHT(G254,3)),#REF!,9,FALSE),IF(LEFT(G254,4)="IMPL",VLOOKUP(VALUE(RIGHT(G254,3)),#REF!,9,FALSE),IF(LEFT(G254,4)="SPDA",VLOOKUP(VALUE(RIGHT(G254,3)),'SPDA-COMP'!B:J,9,FALSE),IF(LEFT(G254,4)="SDAI",VLOOKUP(VALUE(RIGHT(G254,3)),#REF!,9,FALSE),IF(LEFT(G254,5)="IMPER",VLOOKUP(VALUE(RIGHT(G254,3)),#REF!,9,FALSE),IF(LEFT(G254,5)="LABOR",VLOOKUP(VALUE(RIGHT(G254,6)),#REF!,4,FALSE))))))))))))))))</f>
        <v>#REF!</v>
      </c>
      <c r="F254" s="31" t="e">
        <f t="shared" si="3"/>
        <v>#REF!</v>
      </c>
      <c r="G254" s="152" t="s">
        <v>814</v>
      </c>
      <c r="H254" s="51"/>
    </row>
    <row r="255" spans="1:8" s="11" customFormat="1">
      <c r="A255" s="100" t="s">
        <v>788</v>
      </c>
      <c r="B255" s="29" t="s">
        <v>840</v>
      </c>
      <c r="C255" s="30" t="e">
        <f>IF(LEFT(G255,3)="ARQ",VLOOKUP(VALUE(RIGHT(G255,3)),#REF!,5,FALSE),IF(LEFT(G255,3)="GAS",VLOOKUP(VALUE(RIGHT(G255,3)),#REF!,5,FALSE),IF(LEFT(G255,3)="SCE",VLOOKUP(VALUE(RIGHT(G255,3)),#REF!,5,FALSE),IF(LEFT(G255,3)="EST",VLOOKUP(VALUE(RIGHT(G255,3)),#REF!,5,FALSE),IF(LEFT(G255,3)="HID",VLOOKUP(VALUE(RIGHT(G255,3)),#REF!,5,FALSE),IF(LEFT(G255,3)="INC",VLOOKUP(VALUE(RIGHT(G255,3)),#REF!,5,FALSE),IF(LEFT(G255,3)="ELE",VLOOKUP(VALUE(RIGHT(G255,3)),#REF!,5,FALSE),IF(LEFT(G255,3)="CAB",VLOOKUP(VALUE(RIGHT(G255,3)),'ADM-COMP'!B:J,5,FALSE),IF(LEFT(G255,3)="SEG",VLOOKUP(VALUE(RIGHT(G255,3)),#REF!,5,FALSE),IF(LEFT(G255,3)="CLI",VLOOKUP(VALUE(RIGHT(G255,3)),#REF!,5,FALSE),IF(LEFT(G255,4)="IMPL",VLOOKUP(VALUE(RIGHT(G255,3)),#REF!,5,FALSE),IF(LEFT(G255,4)="SPDA",VLOOKUP(VALUE(RIGHT(G255,3)),'SPDA-COMP'!B:J,5,FALSE),IF(LEFT(G255,4)="SDAI",VLOOKUP(VALUE(RIGHT(G255,3)),#REF!,5,FALSE),IF(LEFT(G255,5)="IMPER",VLOOKUP(VALUE(RIGHT(G255,3)),#REF!,5,FALSE),IF(LEFT(G255,5)="LABOR",VLOOKUP(VALUE(RIGHT(G255,6)),#REF!,6,FALSE))))))))))))))))</f>
        <v>#REF!</v>
      </c>
      <c r="D255" s="74" t="e">
        <f>ROUND(VLOOKUP(A255,#REF!,8,FALSE),2)</f>
        <v>#REF!</v>
      </c>
      <c r="E255" s="74" t="e">
        <f>IF(LEFT(G255,3)="ARQ",VLOOKUP(VALUE(RIGHT(G255,3)),#REF!,9,FALSE),IF(LEFT(G255,3)="GAS",VLOOKUP(VALUE(RIGHT(G255,3)),#REF!,9,FALSE),IF(LEFT(G255,3)="SCE",VLOOKUP(VALUE(RIGHT(G255,3)),#REF!,9,FALSE),IF(LEFT(G255,3)="EST",VLOOKUP(VALUE(RIGHT(G255,3)),#REF!,9,FALSE),IF(LEFT(G255,3)="HID",VLOOKUP(VALUE(RIGHT(G255,3)),#REF!,9,FALSE),IF(LEFT(G255,3)="INC",VLOOKUP(VALUE(RIGHT(G255,3)),#REF!,9,FALSE),IF(LEFT(G255,3)="ELE",VLOOKUP(VALUE(RIGHT(G255,3)),#REF!,9,FALSE),IF(LEFT(G255,3)="CAB",VLOOKUP(VALUE(RIGHT(G255,3)),'ADM-COMP'!B:J,9,FALSE),IF(LEFT(G255,3)="SEG",VLOOKUP(VALUE(RIGHT(G255,3)),#REF!,9,FALSE),IF(LEFT(G255,3)="CLI",VLOOKUP(VALUE(RIGHT(G255,3)),#REF!,9,FALSE),IF(LEFT(G255,4)="IMPL",VLOOKUP(VALUE(RIGHT(G255,3)),#REF!,9,FALSE),IF(LEFT(G255,4)="SPDA",VLOOKUP(VALUE(RIGHT(G255,3)),'SPDA-COMP'!B:J,9,FALSE),IF(LEFT(G255,4)="SDAI",VLOOKUP(VALUE(RIGHT(G255,3)),#REF!,9,FALSE),IF(LEFT(G255,5)="IMPER",VLOOKUP(VALUE(RIGHT(G255,3)),#REF!,9,FALSE),IF(LEFT(G255,5)="LABOR",VLOOKUP(VALUE(RIGHT(G255,6)),#REF!,4,FALSE))))))))))))))))</f>
        <v>#REF!</v>
      </c>
      <c r="F255" s="31" t="e">
        <f t="shared" si="3"/>
        <v>#REF!</v>
      </c>
      <c r="G255" s="152" t="s">
        <v>815</v>
      </c>
      <c r="H255" s="51"/>
    </row>
    <row r="256" spans="1:8" s="11" customFormat="1">
      <c r="A256" s="100" t="s">
        <v>789</v>
      </c>
      <c r="B256" s="29" t="s">
        <v>841</v>
      </c>
      <c r="C256" s="30" t="e">
        <f>IF(LEFT(G256,3)="ARQ",VLOOKUP(VALUE(RIGHT(G256,3)),#REF!,5,FALSE),IF(LEFT(G256,3)="GAS",VLOOKUP(VALUE(RIGHT(G256,3)),#REF!,5,FALSE),IF(LEFT(G256,3)="SCE",VLOOKUP(VALUE(RIGHT(G256,3)),#REF!,5,FALSE),IF(LEFT(G256,3)="EST",VLOOKUP(VALUE(RIGHT(G256,3)),#REF!,5,FALSE),IF(LEFT(G256,3)="HID",VLOOKUP(VALUE(RIGHT(G256,3)),#REF!,5,FALSE),IF(LEFT(G256,3)="INC",VLOOKUP(VALUE(RIGHT(G256,3)),#REF!,5,FALSE),IF(LEFT(G256,3)="ELE",VLOOKUP(VALUE(RIGHT(G256,3)),#REF!,5,FALSE),IF(LEFT(G256,3)="CAB",VLOOKUP(VALUE(RIGHT(G256,3)),'ADM-COMP'!B:J,5,FALSE),IF(LEFT(G256,3)="SEG",VLOOKUP(VALUE(RIGHT(G256,3)),#REF!,5,FALSE),IF(LEFT(G256,3)="CLI",VLOOKUP(VALUE(RIGHT(G256,3)),#REF!,5,FALSE),IF(LEFT(G256,4)="IMPL",VLOOKUP(VALUE(RIGHT(G256,3)),#REF!,5,FALSE),IF(LEFT(G256,4)="SPDA",VLOOKUP(VALUE(RIGHT(G256,3)),'SPDA-COMP'!B:J,5,FALSE),IF(LEFT(G256,4)="SDAI",VLOOKUP(VALUE(RIGHT(G256,3)),#REF!,5,FALSE),IF(LEFT(G256,5)="IMPER",VLOOKUP(VALUE(RIGHT(G256,3)),#REF!,5,FALSE),IF(LEFT(G256,5)="LABOR",VLOOKUP(VALUE(RIGHT(G256,6)),#REF!,6,FALSE))))))))))))))))</f>
        <v>#REF!</v>
      </c>
      <c r="D256" s="74" t="e">
        <f>ROUND(VLOOKUP(A256,#REF!,8,FALSE),2)</f>
        <v>#REF!</v>
      </c>
      <c r="E256" s="74" t="e">
        <f>IF(LEFT(G256,3)="ARQ",VLOOKUP(VALUE(RIGHT(G256,3)),#REF!,9,FALSE),IF(LEFT(G256,3)="GAS",VLOOKUP(VALUE(RIGHT(G256,3)),#REF!,9,FALSE),IF(LEFT(G256,3)="SCE",VLOOKUP(VALUE(RIGHT(G256,3)),#REF!,9,FALSE),IF(LEFT(G256,3)="EST",VLOOKUP(VALUE(RIGHT(G256,3)),#REF!,9,FALSE),IF(LEFT(G256,3)="HID",VLOOKUP(VALUE(RIGHT(G256,3)),#REF!,9,FALSE),IF(LEFT(G256,3)="INC",VLOOKUP(VALUE(RIGHT(G256,3)),#REF!,9,FALSE),IF(LEFT(G256,3)="ELE",VLOOKUP(VALUE(RIGHT(G256,3)),#REF!,9,FALSE),IF(LEFT(G256,3)="CAB",VLOOKUP(VALUE(RIGHT(G256,3)),'ADM-COMP'!B:J,9,FALSE),IF(LEFT(G256,3)="SEG",VLOOKUP(VALUE(RIGHT(G256,3)),#REF!,9,FALSE),IF(LEFT(G256,3)="CLI",VLOOKUP(VALUE(RIGHT(G256,3)),#REF!,9,FALSE),IF(LEFT(G256,4)="IMPL",VLOOKUP(VALUE(RIGHT(G256,3)),#REF!,9,FALSE),IF(LEFT(G256,4)="SPDA",VLOOKUP(VALUE(RIGHT(G256,3)),'SPDA-COMP'!B:J,9,FALSE),IF(LEFT(G256,4)="SDAI",VLOOKUP(VALUE(RIGHT(G256,3)),#REF!,9,FALSE),IF(LEFT(G256,5)="IMPER",VLOOKUP(VALUE(RIGHT(G256,3)),#REF!,9,FALSE),IF(LEFT(G256,5)="LABOR",VLOOKUP(VALUE(RIGHT(G256,6)),#REF!,4,FALSE))))))))))))))))</f>
        <v>#REF!</v>
      </c>
      <c r="F256" s="31" t="e">
        <f t="shared" si="3"/>
        <v>#REF!</v>
      </c>
      <c r="G256" s="152" t="s">
        <v>816</v>
      </c>
      <c r="H256" s="51"/>
    </row>
    <row r="257" spans="1:8" s="62" customFormat="1">
      <c r="A257" s="100" t="s">
        <v>686</v>
      </c>
      <c r="B257" s="86" t="e">
        <f>IF(LEFT(G257,3)="ARQ",VLOOKUP(VALUE(RIGHT(G257,3)),#REF!,4,FALSE),IF(LEFT(G257,3)="SCI",VLOOKUP(VALUE(RIGHT(G257,3)),#REF!,4,FALSE),IF(LEFT(G257,3)="SCE",VLOOKUP(VALUE(RIGHT(G257,3)),#REF!,4,FALSE),IF(LEFT(G257,3)="EST",VLOOKUP(VALUE(RIGHT(G257,3)),#REF!,4,FALSE),IF(LEFT(G257,3)="HID",VLOOKUP(VALUE(RIGHT(G257,3)),#REF!,4,FALSE),IF(LEFT(G257,3)="INC",VLOOKUP(VALUE(RIGHT(G257,3)),#REF!,4,FALSE),IF(LEFT(G257,3)="ELE",VLOOKUP(VALUE(RIGHT(G257,3)),#REF!,4,FALSE),IF(LEFT(G257,3)="CAB",VLOOKUP(VALUE(RIGHT(G257,3)),'ADM-COMP'!B:J,4,FALSE),IF(LEFT(G257,3)="SEG",VLOOKUP(VALUE(RIGHT(G257,3)),#REF!,4,FALSE),IF(LEFT(G257,3)="CLI",VLOOKUP(VALUE(RIGHT(G257,3)),#REF!,4,FALSE),IF(LEFT(G257,4)="IMPL",VLOOKUP(VALUE(RIGHT(G257,3)),#REF!,4,FALSE),IF(LEFT(G257,4)="SPDA",VLOOKUP(VALUE(RIGHT(G257,3)),'SPDA-COMP'!B:J,4,FALSE),IF(LEFT(G257,4)="SDAI",VLOOKUP(VALUE(RIGHT(G257,3)),#REF!,4,FALSE),IF(LEFT(G257,5)="IMPER",VLOOKUP(VALUE(RIGHT(G257,3)),#REF!,4,FALSE),IF(LEFT(G257,5)="LABOR",VLOOKUP(VALUE(RIGHT(G257,6)),#REF!,5,FALSE))))))))))))))))</f>
        <v>#REF!</v>
      </c>
      <c r="C257" s="30" t="e">
        <f>IF(LEFT(G257,3)="ARQ",VLOOKUP(VALUE(RIGHT(G257,3)),#REF!,5,FALSE),IF(LEFT(G257,3)="SCI",VLOOKUP(VALUE(RIGHT(G257,3)),#REF!,5,FALSE),IF(LEFT(G257,3)="SCE",VLOOKUP(VALUE(RIGHT(G257,3)),#REF!,5,FALSE),IF(LEFT(G257,3)="EST",VLOOKUP(VALUE(RIGHT(G257,3)),#REF!,5,FALSE),IF(LEFT(G257,3)="HID",VLOOKUP(VALUE(RIGHT(G257,3)),#REF!,5,FALSE),IF(LEFT(G257,3)="INC",VLOOKUP(VALUE(RIGHT(G257,3)),#REF!,5,FALSE),IF(LEFT(G257,3)="ELE",VLOOKUP(VALUE(RIGHT(G257,3)),#REF!,5,FALSE),IF(LEFT(G257,3)="CAB",VLOOKUP(VALUE(RIGHT(G257,3)),'ADM-COMP'!B:J,5,FALSE),IF(LEFT(G257,3)="SEG",VLOOKUP(VALUE(RIGHT(G257,3)),#REF!,5,FALSE),IF(LEFT(G257,3)="CLI",VLOOKUP(VALUE(RIGHT(G257,3)),#REF!,5,FALSE),IF(LEFT(G257,4)="IMPL",VLOOKUP(VALUE(RIGHT(G257,3)),#REF!,5,FALSE),IF(LEFT(G257,4)="SPDA",VLOOKUP(VALUE(RIGHT(G257,3)),'SPDA-COMP'!B:J,5,FALSE),IF(LEFT(G257,4)="SDAI",VLOOKUP(VALUE(RIGHT(G257,3)),#REF!,5,FALSE),IF(LEFT(G257,5)="IMPER",VLOOKUP(VALUE(RIGHT(G257,3)),#REF!,5,FALSE),IF(LEFT(G257,5)="LABOR",VLOOKUP(VALUE(RIGHT(G257,6)),#REF!,6,FALSE))))))))))))))))</f>
        <v>#REF!</v>
      </c>
      <c r="D257" s="74" t="e">
        <f>ROUND(VLOOKUP(A257,#REF!,8,FALSE),2)</f>
        <v>#REF!</v>
      </c>
      <c r="E257" s="74" t="e">
        <f>IF(LEFT(G257,3)="ARQ",VLOOKUP(VALUE(RIGHT(G257,3)),#REF!,9,FALSE),IF(LEFT(G257,3)="SCI",VLOOKUP(VALUE(RIGHT(G257,3)),#REF!,9,FALSE),IF(LEFT(G257,3)="SCE",VLOOKUP(VALUE(RIGHT(G257,3)),#REF!,9,FALSE),IF(LEFT(G257,3)="EST",VLOOKUP(VALUE(RIGHT(G257,3)),#REF!,9,FALSE),IF(LEFT(G257,3)="HID",VLOOKUP(VALUE(RIGHT(G257,3)),#REF!,9,FALSE),IF(LEFT(G257,3)="INC",VLOOKUP(VALUE(RIGHT(G257,3)),#REF!,9,FALSE),IF(LEFT(G257,3)="ELE",VLOOKUP(VALUE(RIGHT(G257,3)),#REF!,9,FALSE),IF(LEFT(G257,3)="CAB",VLOOKUP(VALUE(RIGHT(G257,3)),'ADM-COMP'!B:J,9,FALSE),IF(LEFT(G257,3)="SEG",VLOOKUP(VALUE(RIGHT(G257,3)),#REF!,9,FALSE),IF(LEFT(G257,3)="CLI",VLOOKUP(VALUE(RIGHT(G257,3)),#REF!,9,FALSE),IF(LEFT(G257,4)="IMPL",VLOOKUP(VALUE(RIGHT(G257,3)),#REF!,9,FALSE),IF(LEFT(G257,4)="SPDA",VLOOKUP(VALUE(RIGHT(G257,3)),'SPDA-COMP'!B:J,9,FALSE),IF(LEFT(G257,4)="SDAI",VLOOKUP(VALUE(RIGHT(G257,3)),#REF!,9,FALSE),IF(LEFT(G257,5)="IMPER",VLOOKUP(VALUE(RIGHT(G257,3)),#REF!,9,FALSE),IF(LEFT(G257,5)="LABOR",VLOOKUP(VALUE(RIGHT(G257,6)),#REF!,4,FALSE))))))))))))))))</f>
        <v>#REF!</v>
      </c>
      <c r="F257" s="31" t="e">
        <f t="shared" si="3"/>
        <v>#REF!</v>
      </c>
      <c r="G257" s="152" t="s">
        <v>726</v>
      </c>
      <c r="H257" s="61"/>
    </row>
    <row r="258" spans="1:8" s="62" customFormat="1">
      <c r="A258" s="100" t="s">
        <v>685</v>
      </c>
      <c r="B258" s="86" t="e">
        <f>IF(LEFT(G258,3)="ARQ",VLOOKUP(VALUE(RIGHT(G258,3)),#REF!,4,FALSE),IF(LEFT(G258,3)="SCI",VLOOKUP(VALUE(RIGHT(G258,3)),#REF!,4,FALSE),IF(LEFT(G258,3)="SCE",VLOOKUP(VALUE(RIGHT(G258,3)),#REF!,4,FALSE),IF(LEFT(G258,3)="EST",VLOOKUP(VALUE(RIGHT(G258,3)),#REF!,4,FALSE),IF(LEFT(G258,3)="HID",VLOOKUP(VALUE(RIGHT(G258,3)),#REF!,4,FALSE),IF(LEFT(G258,3)="INC",VLOOKUP(VALUE(RIGHT(G258,3)),#REF!,4,FALSE),IF(LEFT(G258,3)="ELE",VLOOKUP(VALUE(RIGHT(G258,3)),#REF!,4,FALSE),IF(LEFT(G258,3)="CAB",VLOOKUP(VALUE(RIGHT(G258,3)),'ADM-COMP'!B:J,4,FALSE),IF(LEFT(G258,3)="SEG",VLOOKUP(VALUE(RIGHT(G258,3)),#REF!,4,FALSE),IF(LEFT(G258,3)="CLI",VLOOKUP(VALUE(RIGHT(G258,3)),#REF!,4,FALSE),IF(LEFT(G258,4)="IMPL",VLOOKUP(VALUE(RIGHT(G258,3)),#REF!,4,FALSE),IF(LEFT(G258,4)="SPDA",VLOOKUP(VALUE(RIGHT(G258,3)),'SPDA-COMP'!B:J,4,FALSE),IF(LEFT(G258,4)="SDAI",VLOOKUP(VALUE(RIGHT(G258,3)),#REF!,4,FALSE),IF(LEFT(G258,5)="IMPER",VLOOKUP(VALUE(RIGHT(G258,3)),#REF!,4,FALSE),IF(LEFT(G258,5)="LABOR",VLOOKUP(VALUE(RIGHT(G258,6)),#REF!,5,FALSE))))))))))))))))</f>
        <v>#REF!</v>
      </c>
      <c r="C258" s="30" t="e">
        <f>IF(LEFT(G258,3)="ARQ",VLOOKUP(VALUE(RIGHT(G258,3)),#REF!,5,FALSE),IF(LEFT(G258,3)="SCI",VLOOKUP(VALUE(RIGHT(G258,3)),#REF!,5,FALSE),IF(LEFT(G258,3)="SCE",VLOOKUP(VALUE(RIGHT(G258,3)),#REF!,5,FALSE),IF(LEFT(G258,3)="EST",VLOOKUP(VALUE(RIGHT(G258,3)),#REF!,5,FALSE),IF(LEFT(G258,3)="HID",VLOOKUP(VALUE(RIGHT(G258,3)),#REF!,5,FALSE),IF(LEFT(G258,3)="INC",VLOOKUP(VALUE(RIGHT(G258,3)),#REF!,5,FALSE),IF(LEFT(G258,3)="ELE",VLOOKUP(VALUE(RIGHT(G258,3)),#REF!,5,FALSE),IF(LEFT(G258,3)="CAB",VLOOKUP(VALUE(RIGHT(G258,3)),'ADM-COMP'!B:J,5,FALSE),IF(LEFT(G258,3)="SEG",VLOOKUP(VALUE(RIGHT(G258,3)),#REF!,5,FALSE),IF(LEFT(G258,3)="CLI",VLOOKUP(VALUE(RIGHT(G258,3)),#REF!,5,FALSE),IF(LEFT(G258,4)="IMPL",VLOOKUP(VALUE(RIGHT(G258,3)),#REF!,5,FALSE),IF(LEFT(G258,4)="SPDA",VLOOKUP(VALUE(RIGHT(G258,3)),'SPDA-COMP'!B:J,5,FALSE),IF(LEFT(G258,4)="SDAI",VLOOKUP(VALUE(RIGHT(G258,3)),#REF!,5,FALSE),IF(LEFT(G258,5)="IMPER",VLOOKUP(VALUE(RIGHT(G258,3)),#REF!,5,FALSE),IF(LEFT(G258,5)="LABOR",VLOOKUP(VALUE(RIGHT(G258,6)),#REF!,6,FALSE))))))))))))))))</f>
        <v>#REF!</v>
      </c>
      <c r="D258" s="74" t="e">
        <f>ROUND(VLOOKUP(A258,#REF!,8,FALSE),2)</f>
        <v>#REF!</v>
      </c>
      <c r="E258" s="74" t="e">
        <f>IF(LEFT(G258,3)="ARQ",VLOOKUP(VALUE(RIGHT(G258,3)),#REF!,9,FALSE),IF(LEFT(G258,3)="SCI",VLOOKUP(VALUE(RIGHT(G258,3)),#REF!,9,FALSE),IF(LEFT(G258,3)="SCE",VLOOKUP(VALUE(RIGHT(G258,3)),#REF!,9,FALSE),IF(LEFT(G258,3)="EST",VLOOKUP(VALUE(RIGHT(G258,3)),#REF!,9,FALSE),IF(LEFT(G258,3)="HID",VLOOKUP(VALUE(RIGHT(G258,3)),#REF!,9,FALSE),IF(LEFT(G258,3)="INC",VLOOKUP(VALUE(RIGHT(G258,3)),#REF!,9,FALSE),IF(LEFT(G258,3)="ELE",VLOOKUP(VALUE(RIGHT(G258,3)),#REF!,9,FALSE),IF(LEFT(G258,3)="CAB",VLOOKUP(VALUE(RIGHT(G258,3)),'ADM-COMP'!B:J,9,FALSE),IF(LEFT(G258,3)="SEG",VLOOKUP(VALUE(RIGHT(G258,3)),#REF!,9,FALSE),IF(LEFT(G258,3)="CLI",VLOOKUP(VALUE(RIGHT(G258,3)),#REF!,9,FALSE),IF(LEFT(G258,4)="IMPL",VLOOKUP(VALUE(RIGHT(G258,3)),#REF!,9,FALSE),IF(LEFT(G258,4)="SPDA",VLOOKUP(VALUE(RIGHT(G258,3)),'SPDA-COMP'!B:J,9,FALSE),IF(LEFT(G258,4)="SDAI",VLOOKUP(VALUE(RIGHT(G258,3)),#REF!,9,FALSE),IF(LEFT(G258,5)="IMPER",VLOOKUP(VALUE(RIGHT(G258,3)),#REF!,9,FALSE),IF(LEFT(G258,5)="LABOR",VLOOKUP(VALUE(RIGHT(G258,6)),#REF!,4,FALSE))))))))))))))))</f>
        <v>#REF!</v>
      </c>
      <c r="F258" s="31" t="e">
        <f t="shared" si="3"/>
        <v>#REF!</v>
      </c>
      <c r="G258" s="152" t="s">
        <v>725</v>
      </c>
      <c r="H258" s="61"/>
    </row>
    <row r="259" spans="1:8" s="62" customFormat="1">
      <c r="A259" s="100" t="s">
        <v>684</v>
      </c>
      <c r="B259" s="86" t="e">
        <f>IF(LEFT(G259,3)="ARQ",VLOOKUP(VALUE(RIGHT(G259,3)),#REF!,4,FALSE),IF(LEFT(G259,3)="SCI",VLOOKUP(VALUE(RIGHT(G259,3)),#REF!,4,FALSE),IF(LEFT(G259,3)="SCE",VLOOKUP(VALUE(RIGHT(G259,3)),#REF!,4,FALSE),IF(LEFT(G259,3)="EST",VLOOKUP(VALUE(RIGHT(G259,3)),#REF!,4,FALSE),IF(LEFT(G259,3)="HID",VLOOKUP(VALUE(RIGHT(G259,3)),#REF!,4,FALSE),IF(LEFT(G259,3)="INC",VLOOKUP(VALUE(RIGHT(G259,3)),#REF!,4,FALSE),IF(LEFT(G259,3)="ELE",VLOOKUP(VALUE(RIGHT(G259,3)),#REF!,4,FALSE),IF(LEFT(G259,3)="CAB",VLOOKUP(VALUE(RIGHT(G259,3)),'ADM-COMP'!B:J,4,FALSE),IF(LEFT(G259,3)="SEG",VLOOKUP(VALUE(RIGHT(G259,3)),#REF!,4,FALSE),IF(LEFT(G259,3)="CLI",VLOOKUP(VALUE(RIGHT(G259,3)),#REF!,4,FALSE),IF(LEFT(G259,4)="IMPL",VLOOKUP(VALUE(RIGHT(G259,3)),#REF!,4,FALSE),IF(LEFT(G259,4)="SPDA",VLOOKUP(VALUE(RIGHT(G259,3)),'SPDA-COMP'!B:J,4,FALSE),IF(LEFT(G259,4)="SDAI",VLOOKUP(VALUE(RIGHT(G259,3)),#REF!,4,FALSE),IF(LEFT(G259,5)="IMPER",VLOOKUP(VALUE(RIGHT(G259,3)),#REF!,4,FALSE),IF(LEFT(G259,5)="LABOR",VLOOKUP(VALUE(RIGHT(G259,6)),#REF!,5,FALSE))))))))))))))))</f>
        <v>#REF!</v>
      </c>
      <c r="C259" s="30" t="e">
        <f>IF(LEFT(G259,3)="ARQ",VLOOKUP(VALUE(RIGHT(G259,3)),#REF!,5,FALSE),IF(LEFT(G259,3)="SCI",VLOOKUP(VALUE(RIGHT(G259,3)),#REF!,5,FALSE),IF(LEFT(G259,3)="SCE",VLOOKUP(VALUE(RIGHT(G259,3)),#REF!,5,FALSE),IF(LEFT(G259,3)="EST",VLOOKUP(VALUE(RIGHT(G259,3)),#REF!,5,FALSE),IF(LEFT(G259,3)="HID",VLOOKUP(VALUE(RIGHT(G259,3)),#REF!,5,FALSE),IF(LEFT(G259,3)="INC",VLOOKUP(VALUE(RIGHT(G259,3)),#REF!,5,FALSE),IF(LEFT(G259,3)="ELE",VLOOKUP(VALUE(RIGHT(G259,3)),#REF!,5,FALSE),IF(LEFT(G259,3)="CAB",VLOOKUP(VALUE(RIGHT(G259,3)),'ADM-COMP'!B:J,5,FALSE),IF(LEFT(G259,3)="SEG",VLOOKUP(VALUE(RIGHT(G259,3)),#REF!,5,FALSE),IF(LEFT(G259,3)="CLI",VLOOKUP(VALUE(RIGHT(G259,3)),#REF!,5,FALSE),IF(LEFT(G259,4)="IMPL",VLOOKUP(VALUE(RIGHT(G259,3)),#REF!,5,FALSE),IF(LEFT(G259,4)="SPDA",VLOOKUP(VALUE(RIGHT(G259,3)),'SPDA-COMP'!B:J,5,FALSE),IF(LEFT(G259,4)="SDAI",VLOOKUP(VALUE(RIGHT(G259,3)),#REF!,5,FALSE),IF(LEFT(G259,5)="IMPER",VLOOKUP(VALUE(RIGHT(G259,3)),#REF!,5,FALSE),IF(LEFT(G259,5)="LABOR",VLOOKUP(VALUE(RIGHT(G259,6)),#REF!,6,FALSE))))))))))))))))</f>
        <v>#REF!</v>
      </c>
      <c r="D259" s="74" t="e">
        <f>ROUND(VLOOKUP(A259,#REF!,8,FALSE),2)</f>
        <v>#REF!</v>
      </c>
      <c r="E259" s="74" t="e">
        <f>IF(LEFT(G259,3)="ARQ",VLOOKUP(VALUE(RIGHT(G259,3)),#REF!,9,FALSE),IF(LEFT(G259,3)="SCI",VLOOKUP(VALUE(RIGHT(G259,3)),#REF!,9,FALSE),IF(LEFT(G259,3)="SCE",VLOOKUP(VALUE(RIGHT(G259,3)),#REF!,9,FALSE),IF(LEFT(G259,3)="EST",VLOOKUP(VALUE(RIGHT(G259,3)),#REF!,9,FALSE),IF(LEFT(G259,3)="HID",VLOOKUP(VALUE(RIGHT(G259,3)),#REF!,9,FALSE),IF(LEFT(G259,3)="INC",VLOOKUP(VALUE(RIGHT(G259,3)),#REF!,9,FALSE),IF(LEFT(G259,3)="ELE",VLOOKUP(VALUE(RIGHT(G259,3)),#REF!,9,FALSE),IF(LEFT(G259,3)="CAB",VLOOKUP(VALUE(RIGHT(G259,3)),'ADM-COMP'!B:J,9,FALSE),IF(LEFT(G259,3)="SEG",VLOOKUP(VALUE(RIGHT(G259,3)),#REF!,9,FALSE),IF(LEFT(G259,3)="CLI",VLOOKUP(VALUE(RIGHT(G259,3)),#REF!,9,FALSE),IF(LEFT(G259,4)="IMPL",VLOOKUP(VALUE(RIGHT(G259,3)),#REF!,9,FALSE),IF(LEFT(G259,4)="SPDA",VLOOKUP(VALUE(RIGHT(G259,3)),'SPDA-COMP'!B:J,9,FALSE),IF(LEFT(G259,4)="SDAI",VLOOKUP(VALUE(RIGHT(G259,3)),#REF!,9,FALSE),IF(LEFT(G259,5)="IMPER",VLOOKUP(VALUE(RIGHT(G259,3)),#REF!,9,FALSE),IF(LEFT(G259,5)="LABOR",VLOOKUP(VALUE(RIGHT(G259,6)),#REF!,4,FALSE))))))))))))))))</f>
        <v>#REF!</v>
      </c>
      <c r="F259" s="31" t="e">
        <f t="shared" si="3"/>
        <v>#REF!</v>
      </c>
      <c r="G259" s="152" t="s">
        <v>724</v>
      </c>
      <c r="H259" s="61"/>
    </row>
    <row r="260" spans="1:8" s="62" customFormat="1">
      <c r="A260" s="37" t="s">
        <v>379</v>
      </c>
      <c r="B260" s="29" t="e">
        <f>IF(LEFT(G260,3)="ARQ",VLOOKUP(VALUE(RIGHT(G260,3)),#REF!,4,FALSE),IF(LEFT(G260,3)="SCI",VLOOKUP(VALUE(RIGHT(G260,3)),#REF!,4,FALSE),IF(LEFT(G260,3)="SCE",VLOOKUP(VALUE(RIGHT(G260,3)),#REF!,4,FALSE),IF(LEFT(G260,3)="EST",VLOOKUP(VALUE(RIGHT(G260,3)),#REF!,4,FALSE),IF(LEFT(G260,3)="HID",VLOOKUP(VALUE(RIGHT(G260,3)),#REF!,4,FALSE),IF(LEFT(G260,3)="INC",VLOOKUP(VALUE(RIGHT(G260,3)),#REF!,4,FALSE),IF(LEFT(G260,3)="ELE",VLOOKUP(VALUE(RIGHT(G260,3)),#REF!,4,FALSE),IF(LEFT(G260,3)="CAB",VLOOKUP(VALUE(RIGHT(G260,3)),'ADM-COMP'!B:J,4,FALSE),IF(LEFT(G260,3)="SEG",VLOOKUP(VALUE(RIGHT(G260,3)),#REF!,4,FALSE),IF(LEFT(G260,3)="CLI",VLOOKUP(VALUE(RIGHT(G260,3)),#REF!,4,FALSE),IF(LEFT(G260,4)="IMPL",VLOOKUP(VALUE(RIGHT(G260,3)),#REF!,4,FALSE),IF(LEFT(G260,4)="SPDA",VLOOKUP(VALUE(RIGHT(G260,3)),'SPDA-COMP'!B:J,4,FALSE),IF(LEFT(G260,4)="SDAI",VLOOKUP(VALUE(RIGHT(G260,3)),#REF!,4,FALSE),IF(LEFT(G260,5)="IMPER",VLOOKUP(VALUE(RIGHT(G260,3)),#REF!,4,FALSE),IF(LEFT(G260,5)="LABOR",VLOOKUP(VALUE(RIGHT(G260,6)),#REF!,5,FALSE))))))))))))))))</f>
        <v>#REF!</v>
      </c>
      <c r="C260" s="30" t="e">
        <f>IF(LEFT(G260,3)="ARQ",VLOOKUP(VALUE(RIGHT(G260,3)),#REF!,5,FALSE),IF(LEFT(G260,3)="INS",VLOOKUP(VALUE(RIGHT(G260,3)),#REF!,5,FALSE),IF(LEFT(G260,3)="SCE",VLOOKUP(VALUE(RIGHT(G260,3)),#REF!,5,FALSE),IF(LEFT(G260,3)="EST",VLOOKUP(VALUE(RIGHT(G260,3)),#REF!,5,FALSE),IF(LEFT(G260,3)="HID",VLOOKUP(VALUE(RIGHT(G260,3)),#REF!,5,FALSE),IF(LEFT(G260,3)="INC",VLOOKUP(VALUE(RIGHT(G260,3)),#REF!,5,FALSE),IF(LEFT(G260,3)="ELE",VLOOKUP(VALUE(RIGHT(G260,3)),#REF!,5,FALSE),IF(LEFT(G260,3)="CAB",VLOOKUP(VALUE(RIGHT(G260,3)),'ADM-COMP'!B:J,5,FALSE),IF(LEFT(G260,3)="SEG",VLOOKUP(VALUE(RIGHT(G260,3)),#REF!,5,FALSE),IF(LEFT(G260,3)="CLI",VLOOKUP(VALUE(RIGHT(G260,3)),#REF!,5,FALSE),IF(LEFT(G260,4)="IMPL",VLOOKUP(VALUE(RIGHT(G260,3)),#REF!,5,FALSE),IF(LEFT(G260,4)="SPDA",VLOOKUP(VALUE(RIGHT(G260,3)),'SPDA-COMP'!B:J,5,FALSE),IF(LEFT(G260,4)="SDAI",VLOOKUP(VALUE(RIGHT(G260,3)),#REF!,5,FALSE),IF(LEFT(G260,5)="IMPER",VLOOKUP(VALUE(RIGHT(G260,3)),#REF!,5,FALSE),IF(LEFT(G260,5)="LABOR",VLOOKUP(VALUE(RIGHT(G260,6)),#REF!,6,FALSE))))))))))))))))</f>
        <v>#REF!</v>
      </c>
      <c r="D260" s="74" t="e">
        <f>ROUND(VLOOKUP(A260,#REF!,8,FALSE),2)</f>
        <v>#REF!</v>
      </c>
      <c r="E260" s="74" t="e">
        <f>IF(LEFT(G260,3)="ARQ",VLOOKUP(VALUE(RIGHT(G260,3)),#REF!,9,FALSE),IF(LEFT(G260,3)="INS",VLOOKUP(VALUE(RIGHT(G260,3)),#REF!,9,FALSE),IF(LEFT(G260,3)="SCE",VLOOKUP(VALUE(RIGHT(G260,3)),#REF!,9,FALSE),IF(LEFT(G260,3)="EST",VLOOKUP(VALUE(RIGHT(G260,3)),#REF!,9,FALSE),IF(LEFT(G260,3)="HID",VLOOKUP(VALUE(RIGHT(G260,3)),#REF!,9,FALSE),IF(LEFT(G260,3)="INC",VLOOKUP(VALUE(RIGHT(G260,3)),#REF!,9,FALSE),IF(LEFT(G260,3)="ELE",VLOOKUP(VALUE(RIGHT(G260,3)),#REF!,9,FALSE),IF(LEFT(G260,3)="CAB",VLOOKUP(VALUE(RIGHT(G260,3)),'ADM-COMP'!B:J,9,FALSE),IF(LEFT(G260,3)="SEG",VLOOKUP(VALUE(RIGHT(G260,3)),#REF!,9,FALSE),IF(LEFT(G260,3)="CLI",VLOOKUP(VALUE(RIGHT(G260,3)),#REF!,9,FALSE),IF(LEFT(G260,4)="IMPL",VLOOKUP(VALUE(RIGHT(G260,3)),#REF!,9,FALSE),IF(LEFT(G260,4)="SPDA",VLOOKUP(VALUE(RIGHT(G260,3)),'SPDA-COMP'!B:J,9,FALSE),IF(LEFT(G260,4)="SDAI",VLOOKUP(VALUE(RIGHT(G260,3)),#REF!,9,FALSE),IF(LEFT(G260,5)="IMPER",VLOOKUP(VALUE(RIGHT(G260,3)),#REF!,9,FALSE),IF(LEFT(G260,5)="LABOR",VLOOKUP(VALUE(RIGHT(G260,6)),#REF!,4,FALSE))))))))))))))))</f>
        <v>#REF!</v>
      </c>
      <c r="F260" s="31" t="e">
        <f t="shared" si="3"/>
        <v>#REF!</v>
      </c>
      <c r="G260" s="152" t="s">
        <v>466</v>
      </c>
      <c r="H260" s="61"/>
    </row>
    <row r="261" spans="1:8" s="62" customFormat="1">
      <c r="A261" s="85" t="s">
        <v>931</v>
      </c>
      <c r="B261" s="29" t="e">
        <f>IF(LEFT(G261,3)="ARQ",VLOOKUP(VALUE(RIGHT(G261,3)),#REF!,4,FALSE),IF(LEFT(G261,3)="SCI",VLOOKUP(VALUE(RIGHT(G261,3)),#REF!,4,FALSE),IF(LEFT(G261,3)="SCE",VLOOKUP(VALUE(RIGHT(G261,3)),#REF!,4,FALSE),IF(LEFT(G261,3)="EST",VLOOKUP(VALUE(RIGHT(G261,3)),#REF!,4,FALSE),IF(LEFT(G261,3)="HID",VLOOKUP(VALUE(RIGHT(G261,3)),#REF!,4,FALSE),IF(LEFT(G261,3)="INC",VLOOKUP(VALUE(RIGHT(G261,3)),#REF!,4,FALSE),IF(LEFT(G261,3)="ELE",VLOOKUP(VALUE(RIGHT(G261,3)),#REF!,4,FALSE),IF(LEFT(G261,3)="CAB",VLOOKUP(VALUE(RIGHT(G261,3)),'ADM-COMP'!B:J,4,FALSE),IF(LEFT(G261,3)="SEG",VLOOKUP(VALUE(RIGHT(G261,3)),#REF!,4,FALSE),IF(LEFT(G261,3)="CLI",VLOOKUP(VALUE(RIGHT(G261,3)),#REF!,4,FALSE),IF(LEFT(G261,4)="IMPL",VLOOKUP(VALUE(RIGHT(G261,3)),#REF!,4,FALSE),IF(LEFT(G261,4)="SPDA",VLOOKUP(VALUE(RIGHT(G261,3)),'SPDA-COMP'!B:J,4,FALSE),IF(LEFT(G261,4)="SDAI",VLOOKUP(VALUE(RIGHT(G261,3)),#REF!,4,FALSE),IF(LEFT(G261,5)="IMPER",VLOOKUP(VALUE(RIGHT(G261,3)),#REF!,4,FALSE),IF(LEFT(G261,5)="LABOR",VLOOKUP(VALUE(RIGHT(G261,6)),#REF!,5,FALSE))))))))))))))))</f>
        <v>#REF!</v>
      </c>
      <c r="C261" s="30" t="e">
        <f>IF(LEFT(G261,3)="ARQ",VLOOKUP(VALUE(RIGHT(G261,3)),#REF!,5,FALSE),IF(LEFT(G261,3)="SCI",VLOOKUP(VALUE(RIGHT(G261,3)),#REF!,5,FALSE),IF(LEFT(G261,3)="SCE",VLOOKUP(VALUE(RIGHT(G261,3)),#REF!,5,FALSE),IF(LEFT(G261,3)="EST",VLOOKUP(VALUE(RIGHT(G261,3)),#REF!,5,FALSE),IF(LEFT(G261,3)="HID",VLOOKUP(VALUE(RIGHT(G261,3)),#REF!,5,FALSE),IF(LEFT(G261,3)="INC",VLOOKUP(VALUE(RIGHT(G261,3)),#REF!,5,FALSE),IF(LEFT(G261,3)="ELE",VLOOKUP(VALUE(RIGHT(G261,3)),#REF!,5,FALSE),IF(LEFT(G261,3)="CAB",VLOOKUP(VALUE(RIGHT(G261,3)),'ADM-COMP'!B:J,5,FALSE),IF(LEFT(G261,3)="SEG",VLOOKUP(VALUE(RIGHT(G261,3)),#REF!,5,FALSE),IF(LEFT(G261,3)="CLI",VLOOKUP(VALUE(RIGHT(G261,3)),#REF!,5,FALSE),IF(LEFT(G261,4)="IMPL",VLOOKUP(VALUE(RIGHT(G261,3)),#REF!,5,FALSE),IF(LEFT(G261,4)="SPDA",VLOOKUP(VALUE(RIGHT(G261,3)),'SPDA-COMP'!B:J,5,FALSE),IF(LEFT(G261,4)="SDAI",VLOOKUP(VALUE(RIGHT(G261,3)),#REF!,5,FALSE),IF(LEFT(G261,5)="IMPER",VLOOKUP(VALUE(RIGHT(G261,3)),#REF!,5,FALSE),IF(LEFT(G261,5)="LABOR",VLOOKUP(VALUE(RIGHT(G261,6)),#REF!,6,FALSE))))))))))))))))</f>
        <v>#REF!</v>
      </c>
      <c r="D261" s="74" t="e">
        <f>ROUND(VLOOKUP(A261,#REF!,8,FALSE),2)</f>
        <v>#REF!</v>
      </c>
      <c r="E261" s="74" t="e">
        <f>IF(LEFT(G261,3)="ARQ",VLOOKUP(VALUE(RIGHT(G261,3)),#REF!,9,FALSE),IF(LEFT(G261,3)="SCI",VLOOKUP(VALUE(RIGHT(G261,3)),#REF!,9,FALSE),IF(LEFT(G261,3)="SCE",VLOOKUP(VALUE(RIGHT(G261,3)),#REF!,9,FALSE),IF(LEFT(G261,3)="EST",VLOOKUP(VALUE(RIGHT(G261,3)),#REF!,9,FALSE),IF(LEFT(G261,3)="HID",VLOOKUP(VALUE(RIGHT(G261,3)),#REF!,9,FALSE),IF(LEFT(G261,3)="INC",VLOOKUP(VALUE(RIGHT(G261,3)),#REF!,9,FALSE),IF(LEFT(G261,3)="ELE",VLOOKUP(VALUE(RIGHT(G261,3)),#REF!,9,FALSE),IF(LEFT(G261,3)="CAB",VLOOKUP(VALUE(RIGHT(G261,3)),'ADM-COMP'!B:J,9,FALSE),IF(LEFT(G261,3)="SEG",VLOOKUP(VALUE(RIGHT(G261,3)),#REF!,9,FALSE),IF(LEFT(G261,3)="CLI",VLOOKUP(VALUE(RIGHT(G261,3)),#REF!,9,FALSE),IF(LEFT(G261,4)="IMPL",VLOOKUP(VALUE(RIGHT(G261,3)),#REF!,9,FALSE),IF(LEFT(G261,4)="SPDA",VLOOKUP(VALUE(RIGHT(G261,3)),'SPDA-COMP'!B:J,9,FALSE),IF(LEFT(G261,4)="SDAI",VLOOKUP(VALUE(RIGHT(G261,3)),#REF!,9,FALSE),IF(LEFT(G261,5)="IMPER",VLOOKUP(VALUE(RIGHT(G261,3)),#REF!,9,FALSE),IF(LEFT(G261,5)="LABOR",VLOOKUP(VALUE(RIGHT(G261,6)),#REF!,4,FALSE))))))))))))))))</f>
        <v>#REF!</v>
      </c>
      <c r="F261" s="31" t="e">
        <f t="shared" si="3"/>
        <v>#REF!</v>
      </c>
      <c r="G261" s="84" t="s">
        <v>999</v>
      </c>
      <c r="H261" s="61"/>
    </row>
    <row r="262" spans="1:8" s="62" customFormat="1">
      <c r="A262" s="37" t="s">
        <v>459</v>
      </c>
      <c r="B262" s="29" t="e">
        <f>IF(LEFT(G262,3)="ARQ",VLOOKUP(VALUE(RIGHT(G262,3)),#REF!,4,FALSE),IF(LEFT(G262,3)="SCI",VLOOKUP(VALUE(RIGHT(G262,3)),#REF!,4,FALSE),IF(LEFT(G262,3)="SCE",VLOOKUP(VALUE(RIGHT(G262,3)),#REF!,4,FALSE),IF(LEFT(G262,3)="EST",VLOOKUP(VALUE(RIGHT(G262,3)),#REF!,4,FALSE),IF(LEFT(G262,3)="HID",VLOOKUP(VALUE(RIGHT(G262,3)),#REF!,4,FALSE),IF(LEFT(G262,3)="INC",VLOOKUP(VALUE(RIGHT(G262,3)),#REF!,4,FALSE),IF(LEFT(G262,3)="ELE",VLOOKUP(VALUE(RIGHT(G262,3)),#REF!,4,FALSE),IF(LEFT(G262,3)="CAB",VLOOKUP(VALUE(RIGHT(G262,3)),'ADM-COMP'!B:J,4,FALSE),IF(LEFT(G262,3)="SEG",VLOOKUP(VALUE(RIGHT(G262,3)),#REF!,4,FALSE),IF(LEFT(G262,3)="CLI",VLOOKUP(VALUE(RIGHT(G262,3)),#REF!,4,FALSE),IF(LEFT(G262,4)="IMPL",VLOOKUP(VALUE(RIGHT(G262,3)),#REF!,4,FALSE),IF(LEFT(G262,4)="SPDA",VLOOKUP(VALUE(RIGHT(G262,3)),'SPDA-COMP'!B:J,4,FALSE),IF(LEFT(G262,4)="SDAI",VLOOKUP(VALUE(RIGHT(G262,3)),#REF!,4,FALSE),IF(LEFT(G262,5)="IMPER",VLOOKUP(VALUE(RIGHT(G262,3)),#REF!,4,FALSE),IF(LEFT(G262,5)="LABOR",VLOOKUP(VALUE(RIGHT(G262,6)),#REF!,5,FALSE))))))))))))))))</f>
        <v>#REF!</v>
      </c>
      <c r="C262" s="30" t="e">
        <f>IF(LEFT(G262,3)="ARQ",VLOOKUP(VALUE(RIGHT(G262,3)),#REF!,5,FALSE),IF(LEFT(G262,3)="INS",VLOOKUP(VALUE(RIGHT(G262,3)),#REF!,5,FALSE),IF(LEFT(G262,3)="SCE",VLOOKUP(VALUE(RIGHT(G262,3)),#REF!,5,FALSE),IF(LEFT(G262,3)="EST",VLOOKUP(VALUE(RIGHT(G262,3)),#REF!,5,FALSE),IF(LEFT(G262,3)="HID",VLOOKUP(VALUE(RIGHT(G262,3)),#REF!,5,FALSE),IF(LEFT(G262,3)="INC",VLOOKUP(VALUE(RIGHT(G262,3)),#REF!,5,FALSE),IF(LEFT(G262,3)="ELE",VLOOKUP(VALUE(RIGHT(G262,3)),#REF!,5,FALSE),IF(LEFT(G262,3)="CAB",VLOOKUP(VALUE(RIGHT(G262,3)),'ADM-COMP'!B:J,5,FALSE),IF(LEFT(G262,3)="SEG",VLOOKUP(VALUE(RIGHT(G262,3)),#REF!,5,FALSE),IF(LEFT(G262,3)="CLI",VLOOKUP(VALUE(RIGHT(G262,3)),#REF!,5,FALSE),IF(LEFT(G262,4)="IMPL",VLOOKUP(VALUE(RIGHT(G262,3)),#REF!,5,FALSE),IF(LEFT(G262,4)="SPDA",VLOOKUP(VALUE(RIGHT(G262,3)),'SPDA-COMP'!B:J,5,FALSE),IF(LEFT(G262,4)="SDAI",VLOOKUP(VALUE(RIGHT(G262,3)),#REF!,5,FALSE),IF(LEFT(G262,5)="IMPER",VLOOKUP(VALUE(RIGHT(G262,3)),#REF!,5,FALSE),IF(LEFT(G262,5)="LABOR",VLOOKUP(VALUE(RIGHT(G262,6)),#REF!,6,FALSE))))))))))))))))</f>
        <v>#REF!</v>
      </c>
      <c r="D262" s="74" t="e">
        <f>ROUND(VLOOKUP(A262,#REF!,8,FALSE),2)</f>
        <v>#REF!</v>
      </c>
      <c r="E262" s="74" t="e">
        <f>IF(LEFT(G262,3)="ARQ",VLOOKUP(VALUE(RIGHT(G262,3)),#REF!,9,FALSE),IF(LEFT(G262,3)="INS",VLOOKUP(VALUE(RIGHT(G262,3)),#REF!,9,FALSE),IF(LEFT(G262,3)="SCE",VLOOKUP(VALUE(RIGHT(G262,3)),#REF!,9,FALSE),IF(LEFT(G262,3)="EST",VLOOKUP(VALUE(RIGHT(G262,3)),#REF!,9,FALSE),IF(LEFT(G262,3)="HID",VLOOKUP(VALUE(RIGHT(G262,3)),#REF!,9,FALSE),IF(LEFT(G262,3)="INC",VLOOKUP(VALUE(RIGHT(G262,3)),#REF!,9,FALSE),IF(LEFT(G262,3)="ELE",VLOOKUP(VALUE(RIGHT(G262,3)),#REF!,9,FALSE),IF(LEFT(G262,3)="CAB",VLOOKUP(VALUE(RIGHT(G262,3)),'ADM-COMP'!B:J,9,FALSE),IF(LEFT(G262,3)="SEG",VLOOKUP(VALUE(RIGHT(G262,3)),#REF!,9,FALSE),IF(LEFT(G262,3)="CLI",VLOOKUP(VALUE(RIGHT(G262,3)),#REF!,9,FALSE),IF(LEFT(G262,4)="IMPL",VLOOKUP(VALUE(RIGHT(G262,3)),#REF!,9,FALSE),IF(LEFT(G262,4)="SPDA",VLOOKUP(VALUE(RIGHT(G262,3)),'SPDA-COMP'!B:J,9,FALSE),IF(LEFT(G262,4)="SDAI",VLOOKUP(VALUE(RIGHT(G262,3)),#REF!,9,FALSE),IF(LEFT(G262,5)="IMPER",VLOOKUP(VALUE(RIGHT(G262,3)),#REF!,9,FALSE),IF(LEFT(G262,5)="LABOR",VLOOKUP(VALUE(RIGHT(G262,6)),#REF!,4,FALSE))))))))))))))))</f>
        <v>#REF!</v>
      </c>
      <c r="F262" s="31" t="e">
        <f t="shared" ref="F262:F325" si="4">ROUND(D262*E262,2)</f>
        <v>#REF!</v>
      </c>
      <c r="G262" s="152" t="s">
        <v>474</v>
      </c>
      <c r="H262" s="61"/>
    </row>
    <row r="263" spans="1:8" s="62" customFormat="1" ht="25.5">
      <c r="A263" s="37" t="s">
        <v>1224</v>
      </c>
      <c r="B263" s="29" t="e">
        <f>IF(LEFT(G263,3)="ARQ",VLOOKUP(VALUE(RIGHT(G263,3)),#REF!,4,FALSE),IF(LEFT(G263,3)="SCI",VLOOKUP(VALUE(RIGHT(G263,3)),#REF!,4,FALSE),IF(LEFT(G263,3)="SCE",VLOOKUP(VALUE(RIGHT(G263,3)),#REF!,4,FALSE),IF(LEFT(G263,3)="EST",VLOOKUP(VALUE(RIGHT(G263,3)),#REF!,4,FALSE),IF(LEFT(G263,3)="HID",VLOOKUP(VALUE(RIGHT(G263,3)),#REF!,4,FALSE),IF(LEFT(G263,3)="INC",VLOOKUP(VALUE(RIGHT(G263,3)),#REF!,4,FALSE),IF(LEFT(G263,3)="ELE",VLOOKUP(VALUE(RIGHT(G263,3)),#REF!,4,FALSE),IF(LEFT(G263,3)="CAB",VLOOKUP(VALUE(RIGHT(G263,3)),'ADM-COMP'!B:J,4,FALSE),IF(LEFT(G263,3)="SEG",VLOOKUP(VALUE(RIGHT(G263,3)),#REF!,4,FALSE),IF(LEFT(G263,3)="CLI",VLOOKUP(VALUE(RIGHT(G263,3)),#REF!,4,FALSE),IF(LEFT(G263,4)="IMPL",VLOOKUP(VALUE(RIGHT(G263,3)),#REF!,4,FALSE),IF(LEFT(G263,4)="SPDA",VLOOKUP(VALUE(RIGHT(G263,3)),'SPDA-COMP'!B:J,4,FALSE),IF(LEFT(G263,4)="SDAI",VLOOKUP(VALUE(RIGHT(G263,3)),#REF!,4,FALSE),IF(LEFT(G263,5)="IMPER",VLOOKUP(VALUE(RIGHT(G263,3)),#REF!,4,FALSE),IF(LEFT(G263,5)="LABOR",VLOOKUP(VALUE(RIGHT(G263,6)),#REF!,5,FALSE))))))))))))))))</f>
        <v>#REF!</v>
      </c>
      <c r="C263" s="30" t="e">
        <f>IF(LEFT(G263,3)="ARQ",VLOOKUP(VALUE(RIGHT(G263,3)),#REF!,5,FALSE),IF(LEFT(G263,3)="SCI",VLOOKUP(VALUE(RIGHT(G263,3)),#REF!,5,FALSE),IF(LEFT(G263,3)="SCE",VLOOKUP(VALUE(RIGHT(G263,3)),#REF!,5,FALSE),IF(LEFT(G263,3)="EST",VLOOKUP(VALUE(RIGHT(G263,3)),#REF!,5,FALSE),IF(LEFT(G263,3)="HID",VLOOKUP(VALUE(RIGHT(G263,3)),#REF!,5,FALSE),IF(LEFT(G263,3)="INC",VLOOKUP(VALUE(RIGHT(G263,3)),#REF!,5,FALSE),IF(LEFT(G263,3)="ELE",VLOOKUP(VALUE(RIGHT(G263,3)),#REF!,5,FALSE),IF(LEFT(G263,3)="CAB",VLOOKUP(VALUE(RIGHT(G263,3)),'ADM-COMP'!B:J,5,FALSE),IF(LEFT(G263,3)="SEG",VLOOKUP(VALUE(RIGHT(G263,3)),#REF!,5,FALSE),IF(LEFT(G263,3)="CLI",VLOOKUP(VALUE(RIGHT(G263,3)),#REF!,5,FALSE),IF(LEFT(G263,4)="IMPL",VLOOKUP(VALUE(RIGHT(G263,3)),#REF!,5,FALSE),IF(LEFT(G263,4)="SPDA",VLOOKUP(VALUE(RIGHT(G263,3)),'SPDA-COMP'!B:J,5,FALSE),IF(LEFT(G263,4)="SDAI",VLOOKUP(VALUE(RIGHT(G263,3)),#REF!,5,FALSE),IF(LEFT(G263,5)="IMPER",VLOOKUP(VALUE(RIGHT(G263,3)),#REF!,5,FALSE),IF(LEFT(G263,5)="LABOR",VLOOKUP(VALUE(RIGHT(G263,6)),#REF!,6,FALSE))))))))))))))))</f>
        <v>#REF!</v>
      </c>
      <c r="D263" s="74" t="e">
        <f>ROUND(VLOOKUP(A263,#REF!,8,FALSE),2)</f>
        <v>#REF!</v>
      </c>
      <c r="E263" s="74" t="e">
        <f>IF(LEFT(G263,3)="ARQ",VLOOKUP(VALUE(RIGHT(G263,3)),#REF!,9,FALSE),IF(LEFT(G263,3)="SCI",VLOOKUP(VALUE(RIGHT(G263,3)),#REF!,9,FALSE),IF(LEFT(G263,3)="SCE",VLOOKUP(VALUE(RIGHT(G263,3)),#REF!,9,FALSE),IF(LEFT(G263,3)="EST",VLOOKUP(VALUE(RIGHT(G263,3)),#REF!,9,FALSE),IF(LEFT(G263,3)="HID",VLOOKUP(VALUE(RIGHT(G263,3)),#REF!,9,FALSE),IF(LEFT(G263,3)="INC",VLOOKUP(VALUE(RIGHT(G263,3)),#REF!,9,FALSE),IF(LEFT(G263,3)="ELE",VLOOKUP(VALUE(RIGHT(G263,3)),#REF!,9,FALSE),IF(LEFT(G263,3)="CAB",VLOOKUP(VALUE(RIGHT(G263,3)),'ADM-COMP'!B:J,9,FALSE),IF(LEFT(G263,3)="SEG",VLOOKUP(VALUE(RIGHT(G263,3)),#REF!,9,FALSE),IF(LEFT(G263,3)="CLI",VLOOKUP(VALUE(RIGHT(G263,3)),#REF!,9,FALSE),IF(LEFT(G263,4)="IMPL",VLOOKUP(VALUE(RIGHT(G263,3)),#REF!,9,FALSE),IF(LEFT(G263,4)="SPDA",VLOOKUP(VALUE(RIGHT(G263,3)),'SPDA-COMP'!B:J,9,FALSE),IF(LEFT(G263,4)="SDAI",VLOOKUP(VALUE(RIGHT(G263,3)),#REF!,9,FALSE),IF(LEFT(G263,5)="IMPER",VLOOKUP(VALUE(RIGHT(G263,3)),#REF!,9,FALSE),IF(LEFT(G263,5)="LABOR",VLOOKUP(VALUE(RIGHT(G263,6)),#REF!,4,FALSE))))))))))))))))</f>
        <v>#REF!</v>
      </c>
      <c r="F263" s="31" t="e">
        <f t="shared" si="4"/>
        <v>#REF!</v>
      </c>
      <c r="G263" s="152" t="s">
        <v>1211</v>
      </c>
      <c r="H263" s="61"/>
    </row>
    <row r="264" spans="1:8" s="62" customFormat="1" ht="25.5">
      <c r="A264" s="37" t="s">
        <v>1226</v>
      </c>
      <c r="B264" s="29" t="e">
        <f>IF(LEFT(G264,3)="ARQ",VLOOKUP(VALUE(RIGHT(G264,3)),#REF!,4,FALSE),IF(LEFT(G264,3)="SCI",VLOOKUP(VALUE(RIGHT(G264,3)),#REF!,4,FALSE),IF(LEFT(G264,3)="SCE",VLOOKUP(VALUE(RIGHT(G264,3)),#REF!,4,FALSE),IF(LEFT(G264,3)="EST",VLOOKUP(VALUE(RIGHT(G264,3)),#REF!,4,FALSE),IF(LEFT(G264,3)="HID",VLOOKUP(VALUE(RIGHT(G264,3)),#REF!,4,FALSE),IF(LEFT(G264,3)="INC",VLOOKUP(VALUE(RIGHT(G264,3)),#REF!,4,FALSE),IF(LEFT(G264,3)="ELE",VLOOKUP(VALUE(RIGHT(G264,3)),#REF!,4,FALSE),IF(LEFT(G264,3)="CAB",VLOOKUP(VALUE(RIGHT(G264,3)),'ADM-COMP'!B:J,4,FALSE),IF(LEFT(G264,3)="SEG",VLOOKUP(VALUE(RIGHT(G264,3)),#REF!,4,FALSE),IF(LEFT(G264,3)="CLI",VLOOKUP(VALUE(RIGHT(G264,3)),#REF!,4,FALSE),IF(LEFT(G264,4)="IMPL",VLOOKUP(VALUE(RIGHT(G264,3)),#REF!,4,FALSE),IF(LEFT(G264,4)="SPDA",VLOOKUP(VALUE(RIGHT(G264,3)),'SPDA-COMP'!B:J,4,FALSE),IF(LEFT(G264,4)="SDAI",VLOOKUP(VALUE(RIGHT(G264,3)),#REF!,4,FALSE),IF(LEFT(G264,5)="IMPER",VLOOKUP(VALUE(RIGHT(G264,3)),#REF!,4,FALSE),IF(LEFT(G264,5)="LABOR",VLOOKUP(VALUE(RIGHT(G264,6)),#REF!,5,FALSE))))))))))))))))</f>
        <v>#REF!</v>
      </c>
      <c r="C264" s="30" t="e">
        <f>IF(LEFT(G264,3)="ARQ",VLOOKUP(VALUE(RIGHT(G264,3)),#REF!,5,FALSE),IF(LEFT(G264,3)="SCI",VLOOKUP(VALUE(RIGHT(G264,3)),#REF!,5,FALSE),IF(LEFT(G264,3)="SCE",VLOOKUP(VALUE(RIGHT(G264,3)),#REF!,5,FALSE),IF(LEFT(G264,3)="EST",VLOOKUP(VALUE(RIGHT(G264,3)),#REF!,5,FALSE),IF(LEFT(G264,3)="HID",VLOOKUP(VALUE(RIGHT(G264,3)),#REF!,5,FALSE),IF(LEFT(G264,3)="INC",VLOOKUP(VALUE(RIGHT(G264,3)),#REF!,5,FALSE),IF(LEFT(G264,3)="ELE",VLOOKUP(VALUE(RIGHT(G264,3)),#REF!,5,FALSE),IF(LEFT(G264,3)="CAB",VLOOKUP(VALUE(RIGHT(G264,3)),'ADM-COMP'!B:J,5,FALSE),IF(LEFT(G264,3)="SEG",VLOOKUP(VALUE(RIGHT(G264,3)),#REF!,5,FALSE),IF(LEFT(G264,3)="CLI",VLOOKUP(VALUE(RIGHT(G264,3)),#REF!,5,FALSE),IF(LEFT(G264,4)="IMPL",VLOOKUP(VALUE(RIGHT(G264,3)),#REF!,5,FALSE),IF(LEFT(G264,4)="SPDA",VLOOKUP(VALUE(RIGHT(G264,3)),'SPDA-COMP'!B:J,5,FALSE),IF(LEFT(G264,4)="SDAI",VLOOKUP(VALUE(RIGHT(G264,3)),#REF!,5,FALSE),IF(LEFT(G264,5)="IMPER",VLOOKUP(VALUE(RIGHT(G264,3)),#REF!,5,FALSE),IF(LEFT(G264,5)="LABOR",VLOOKUP(VALUE(RIGHT(G264,6)),#REF!,6,FALSE))))))))))))))))</f>
        <v>#REF!</v>
      </c>
      <c r="D264" s="74" t="e">
        <f>ROUND(VLOOKUP(A264,#REF!,8,FALSE),2)</f>
        <v>#REF!</v>
      </c>
      <c r="E264" s="74" t="e">
        <f>IF(LEFT(G264,3)="ARQ",VLOOKUP(VALUE(RIGHT(G264,3)),#REF!,9,FALSE),IF(LEFT(G264,3)="SCI",VLOOKUP(VALUE(RIGHT(G264,3)),#REF!,9,FALSE),IF(LEFT(G264,3)="SCE",VLOOKUP(VALUE(RIGHT(G264,3)),#REF!,9,FALSE),IF(LEFT(G264,3)="EST",VLOOKUP(VALUE(RIGHT(G264,3)),#REF!,9,FALSE),IF(LEFT(G264,3)="HID",VLOOKUP(VALUE(RIGHT(G264,3)),#REF!,9,FALSE),IF(LEFT(G264,3)="INC",VLOOKUP(VALUE(RIGHT(G264,3)),#REF!,9,FALSE),IF(LEFT(G264,3)="ELE",VLOOKUP(VALUE(RIGHT(G264,3)),#REF!,9,FALSE),IF(LEFT(G264,3)="CAB",VLOOKUP(VALUE(RIGHT(G264,3)),'ADM-COMP'!B:J,9,FALSE),IF(LEFT(G264,3)="SEG",VLOOKUP(VALUE(RIGHT(G264,3)),#REF!,9,FALSE),IF(LEFT(G264,3)="CLI",VLOOKUP(VALUE(RIGHT(G264,3)),#REF!,9,FALSE),IF(LEFT(G264,4)="IMPL",VLOOKUP(VALUE(RIGHT(G264,3)),#REF!,9,FALSE),IF(LEFT(G264,4)="SPDA",VLOOKUP(VALUE(RIGHT(G264,3)),'SPDA-COMP'!B:J,9,FALSE),IF(LEFT(G264,4)="SDAI",VLOOKUP(VALUE(RIGHT(G264,3)),#REF!,9,FALSE),IF(LEFT(G264,5)="IMPER",VLOOKUP(VALUE(RIGHT(G264,3)),#REF!,9,FALSE),IF(LEFT(G264,5)="LABOR",VLOOKUP(VALUE(RIGHT(G264,6)),#REF!,4,FALSE))))))))))))))))</f>
        <v>#REF!</v>
      </c>
      <c r="F264" s="31" t="e">
        <f t="shared" si="4"/>
        <v>#REF!</v>
      </c>
      <c r="G264" s="152" t="s">
        <v>483</v>
      </c>
      <c r="H264" s="61"/>
    </row>
    <row r="265" spans="1:8" s="62" customFormat="1" ht="38.25">
      <c r="A265" s="85" t="s">
        <v>1114</v>
      </c>
      <c r="B265" s="29" t="e">
        <f>IF(LEFT(G265,3)="ARQ",VLOOKUP(VALUE(RIGHT(G265,3)),#REF!,4,FALSE),IF(LEFT(G265,3)="SCI",VLOOKUP(VALUE(RIGHT(G265,3)),#REF!,4,FALSE),IF(LEFT(G265,3)="SCE",VLOOKUP(VALUE(RIGHT(G265,3)),#REF!,4,FALSE),IF(LEFT(G265,3)="EST",VLOOKUP(VALUE(RIGHT(G265,3)),#REF!,4,FALSE),IF(LEFT(G265,3)="HID",VLOOKUP(VALUE(RIGHT(G265,3)),#REF!,4,FALSE),IF(LEFT(G265,3)="INC",VLOOKUP(VALUE(RIGHT(G265,3)),#REF!,4,FALSE),IF(LEFT(G265,3)="ELE",VLOOKUP(VALUE(RIGHT(G265,3)),#REF!,4,FALSE),IF(LEFT(G265,3)="CAB",VLOOKUP(VALUE(RIGHT(G265,3)),'ADM-COMP'!B:J,4,FALSE),IF(LEFT(G265,3)="SEG",VLOOKUP(VALUE(RIGHT(G265,3)),#REF!,4,FALSE),IF(LEFT(G265,3)="CLI",VLOOKUP(VALUE(RIGHT(G265,3)),#REF!,4,FALSE),IF(LEFT(G265,4)="IMPL",VLOOKUP(VALUE(RIGHT(G265,3)),#REF!,4,FALSE),IF(LEFT(G265,4)="SPDA",VLOOKUP(VALUE(RIGHT(G265,3)),'SPDA-COMP'!B:J,4,FALSE),IF(LEFT(G265,4)="SDAI",VLOOKUP(VALUE(RIGHT(G265,3)),#REF!,4,FALSE),IF(LEFT(G265,5)="IMPER",VLOOKUP(VALUE(RIGHT(G265,3)),#REF!,4,FALSE),IF(LEFT(G265,5)="LABOR",VLOOKUP(VALUE(RIGHT(G265,6)),#REF!,5,FALSE))))))))))))))))</f>
        <v>#REF!</v>
      </c>
      <c r="C265" s="30" t="e">
        <f>IF(LEFT(G265,3)="ARQ",VLOOKUP(VALUE(RIGHT(G265,3)),#REF!,5,FALSE),IF(LEFT(G265,3)="SCI",VLOOKUP(VALUE(RIGHT(G265,3)),#REF!,5,FALSE),IF(LEFT(G265,3)="SCE",VLOOKUP(VALUE(RIGHT(G265,3)),#REF!,5,FALSE),IF(LEFT(G265,3)="EST",VLOOKUP(VALUE(RIGHT(G265,3)),#REF!,5,FALSE),IF(LEFT(G265,3)="HID",VLOOKUP(VALUE(RIGHT(G265,3)),#REF!,5,FALSE),IF(LEFT(G265,3)="INC",VLOOKUP(VALUE(RIGHT(G265,3)),#REF!,5,FALSE),IF(LEFT(G265,3)="ELE",VLOOKUP(VALUE(RIGHT(G265,3)),#REF!,5,FALSE),IF(LEFT(G265,3)="CAB",VLOOKUP(VALUE(RIGHT(G265,3)),'ADM-COMP'!B:J,5,FALSE),IF(LEFT(G265,3)="SEG",VLOOKUP(VALUE(RIGHT(G265,3)),#REF!,5,FALSE),IF(LEFT(G265,3)="CLI",VLOOKUP(VALUE(RIGHT(G265,3)),#REF!,5,FALSE),IF(LEFT(G265,4)="IMPL",VLOOKUP(VALUE(RIGHT(G265,3)),#REF!,5,FALSE),IF(LEFT(G265,4)="SPDA",VLOOKUP(VALUE(RIGHT(G265,3)),'SPDA-COMP'!B:J,5,FALSE),IF(LEFT(G265,4)="SDAI",VLOOKUP(VALUE(RIGHT(G265,3)),#REF!,5,FALSE),IF(LEFT(G265,5)="IMPER",VLOOKUP(VALUE(RIGHT(G265,3)),#REF!,5,FALSE),IF(LEFT(G265,5)="LABOR",VLOOKUP(VALUE(RIGHT(G265,6)),#REF!,6,FALSE))))))))))))))))</f>
        <v>#REF!</v>
      </c>
      <c r="D265" s="74" t="e">
        <f>ROUND(VLOOKUP(A265,#REF!,8,FALSE),2)</f>
        <v>#REF!</v>
      </c>
      <c r="E265" s="74" t="e">
        <f>IF(LEFT(G265,3)="ARQ",VLOOKUP(VALUE(RIGHT(G265,3)),#REF!,9,FALSE),IF(LEFT(G265,3)="SCI",VLOOKUP(VALUE(RIGHT(G265,3)),#REF!,9,FALSE),IF(LEFT(G265,3)="SCE",VLOOKUP(VALUE(RIGHT(G265,3)),#REF!,9,FALSE),IF(LEFT(G265,3)="EST",VLOOKUP(VALUE(RIGHT(G265,3)),#REF!,9,FALSE),IF(LEFT(G265,3)="HID",VLOOKUP(VALUE(RIGHT(G265,3)),#REF!,9,FALSE),IF(LEFT(G265,3)="INC",VLOOKUP(VALUE(RIGHT(G265,3)),#REF!,9,FALSE),IF(LEFT(G265,3)="ELE",VLOOKUP(VALUE(RIGHT(G265,3)),#REF!,9,FALSE),IF(LEFT(G265,3)="CAB",VLOOKUP(VALUE(RIGHT(G265,3)),'ADM-COMP'!B:J,9,FALSE),IF(LEFT(G265,3)="SEG",VLOOKUP(VALUE(RIGHT(G265,3)),#REF!,9,FALSE),IF(LEFT(G265,3)="CLI",VLOOKUP(VALUE(RIGHT(G265,3)),#REF!,9,FALSE),IF(LEFT(G265,4)="IMPL",VLOOKUP(VALUE(RIGHT(G265,3)),#REF!,9,FALSE),IF(LEFT(G265,4)="SPDA",VLOOKUP(VALUE(RIGHT(G265,3)),'SPDA-COMP'!B:J,9,FALSE),IF(LEFT(G265,4)="SDAI",VLOOKUP(VALUE(RIGHT(G265,3)),#REF!,9,FALSE),IF(LEFT(G265,5)="IMPER",VLOOKUP(VALUE(RIGHT(G265,3)),#REF!,9,FALSE),IF(LEFT(G265,5)="LABOR",VLOOKUP(VALUE(RIGHT(G265,6)),#REF!,4,FALSE))))))))))))))))</f>
        <v>#REF!</v>
      </c>
      <c r="F265" s="31" t="e">
        <f t="shared" si="4"/>
        <v>#REF!</v>
      </c>
      <c r="G265" s="84" t="s">
        <v>1000</v>
      </c>
      <c r="H265" s="61"/>
    </row>
    <row r="266" spans="1:8" s="62" customFormat="1">
      <c r="A266" s="37" t="s">
        <v>309</v>
      </c>
      <c r="B266" s="29" t="e">
        <f>IF(LEFT(G266,3)="ARQ",VLOOKUP(VALUE(RIGHT(G266,3)),#REF!,4,FALSE),IF(LEFT(G266,3)="SCI",VLOOKUP(VALUE(RIGHT(G266,3)),#REF!,4,FALSE),IF(LEFT(G266,3)="SCE",VLOOKUP(VALUE(RIGHT(G266,3)),#REF!,4,FALSE),IF(LEFT(G266,3)="EST",VLOOKUP(VALUE(RIGHT(G266,3)),#REF!,4,FALSE),IF(LEFT(G266,3)="HID",VLOOKUP(VALUE(RIGHT(G266,3)),#REF!,4,FALSE),IF(LEFT(G266,3)="INC",VLOOKUP(VALUE(RIGHT(G266,3)),#REF!,4,FALSE),IF(LEFT(G266,3)="ELE",VLOOKUP(VALUE(RIGHT(G266,3)),#REF!,4,FALSE),IF(LEFT(G266,3)="CAB",VLOOKUP(VALUE(RIGHT(G266,3)),'ADM-COMP'!B:J,4,FALSE),IF(LEFT(G266,3)="SEG",VLOOKUP(VALUE(RIGHT(G266,3)),#REF!,4,FALSE),IF(LEFT(G266,3)="CLI",VLOOKUP(VALUE(RIGHT(G266,3)),#REF!,4,FALSE),IF(LEFT(G266,4)="IMPL",VLOOKUP(VALUE(RIGHT(G266,3)),#REF!,4,FALSE),IF(LEFT(G266,4)="SPDA",VLOOKUP(VALUE(RIGHT(G266,3)),'SPDA-COMP'!B:J,4,FALSE),IF(LEFT(G266,4)="SDAI",VLOOKUP(VALUE(RIGHT(G266,3)),#REF!,4,FALSE),IF(LEFT(G266,5)="IMPER",VLOOKUP(VALUE(RIGHT(G266,3)),#REF!,4,FALSE),IF(LEFT(G266,5)="LABOR",VLOOKUP(VALUE(RIGHT(G266,6)),#REF!,5,FALSE))))))))))))))))</f>
        <v>#REF!</v>
      </c>
      <c r="C266" s="30" t="e">
        <f>IF(LEFT(G266,3)="ARQ",VLOOKUP(VALUE(RIGHT(G266,3)),#REF!,5,FALSE),IF(LEFT(G266,3)="SCI",VLOOKUP(VALUE(RIGHT(G266,3)),#REF!,5,FALSE),IF(LEFT(G266,3)="SCE",VLOOKUP(VALUE(RIGHT(G266,3)),#REF!,5,FALSE),IF(LEFT(G266,3)="EST",VLOOKUP(VALUE(RIGHT(G266,3)),#REF!,5,FALSE),IF(LEFT(G266,3)="HID",VLOOKUP(VALUE(RIGHT(G266,3)),#REF!,5,FALSE),IF(LEFT(G266,3)="INC",VLOOKUP(VALUE(RIGHT(G266,3)),#REF!,5,FALSE),IF(LEFT(G266,3)="ELE",VLOOKUP(VALUE(RIGHT(G266,3)),#REF!,5,FALSE),IF(LEFT(G266,3)="CAB",VLOOKUP(VALUE(RIGHT(G266,3)),'ADM-COMP'!B:J,5,FALSE),IF(LEFT(G266,3)="SEG",VLOOKUP(VALUE(RIGHT(G266,3)),#REF!,5,FALSE),IF(LEFT(G266,3)="CLI",VLOOKUP(VALUE(RIGHT(G266,3)),#REF!,5,FALSE),IF(LEFT(G266,4)="IMPL",VLOOKUP(VALUE(RIGHT(G266,3)),#REF!,5,FALSE),IF(LEFT(G266,4)="SPDA",VLOOKUP(VALUE(RIGHT(G266,3)),'SPDA-COMP'!B:J,5,FALSE),IF(LEFT(G266,4)="SDAI",VLOOKUP(VALUE(RIGHT(G266,3)),#REF!,5,FALSE),IF(LEFT(G266,5)="IMPER",VLOOKUP(VALUE(RIGHT(G266,3)),#REF!,5,FALSE),IF(LEFT(G266,5)="LABOR",VLOOKUP(VALUE(RIGHT(G266,6)),#REF!,6,FALSE))))))))))))))))</f>
        <v>#REF!</v>
      </c>
      <c r="D266" s="74" t="e">
        <f>ROUND(VLOOKUP(A266,#REF!,8,FALSE),2)</f>
        <v>#REF!</v>
      </c>
      <c r="E266" s="74" t="e">
        <f>IF(LEFT(G266,3)="ARQ",VLOOKUP(VALUE(RIGHT(G266,3)),#REF!,9,FALSE),IF(LEFT(G266,3)="SCI",VLOOKUP(VALUE(RIGHT(G266,3)),#REF!,9,FALSE),IF(LEFT(G266,3)="SCE",VLOOKUP(VALUE(RIGHT(G266,3)),#REF!,9,FALSE),IF(LEFT(G266,3)="EST",VLOOKUP(VALUE(RIGHT(G266,3)),#REF!,9,FALSE),IF(LEFT(G266,3)="HID",VLOOKUP(VALUE(RIGHT(G266,3)),#REF!,9,FALSE),IF(LEFT(G266,3)="INC",VLOOKUP(VALUE(RIGHT(G266,3)),#REF!,9,FALSE),IF(LEFT(G266,3)="ELE",VLOOKUP(VALUE(RIGHT(G266,3)),#REF!,9,FALSE),IF(LEFT(G266,3)="CAB",VLOOKUP(VALUE(RIGHT(G266,3)),'ADM-COMP'!B:J,9,FALSE),IF(LEFT(G266,3)="SEG",VLOOKUP(VALUE(RIGHT(G266,3)),#REF!,9,FALSE),IF(LEFT(G266,3)="CLI",VLOOKUP(VALUE(RIGHT(G266,3)),#REF!,9,FALSE),IF(LEFT(G266,4)="IMPL",VLOOKUP(VALUE(RIGHT(G266,3)),#REF!,9,FALSE),IF(LEFT(G266,4)="SPDA",VLOOKUP(VALUE(RIGHT(G266,3)),'SPDA-COMP'!B:J,9,FALSE),IF(LEFT(G266,4)="SDAI",VLOOKUP(VALUE(RIGHT(G266,3)),#REF!,9,FALSE),IF(LEFT(G266,5)="IMPER",VLOOKUP(VALUE(RIGHT(G266,3)),#REF!,9,FALSE),IF(LEFT(G266,5)="LABOR",VLOOKUP(VALUE(RIGHT(G266,6)),#REF!,4,FALSE))))))))))))))))</f>
        <v>#REF!</v>
      </c>
      <c r="F266" s="31" t="e">
        <f t="shared" si="4"/>
        <v>#REF!</v>
      </c>
      <c r="G266" s="152" t="s">
        <v>307</v>
      </c>
      <c r="H266" s="61"/>
    </row>
    <row r="267" spans="1:8" s="62" customFormat="1" ht="51">
      <c r="A267" s="37" t="s">
        <v>319</v>
      </c>
      <c r="B267" s="29" t="e">
        <f>IF(LEFT(G267,3)="ARQ",VLOOKUP(VALUE(RIGHT(G267,3)),#REF!,4,FALSE),IF(LEFT(G267,3)="SCI",VLOOKUP(VALUE(RIGHT(G267,3)),#REF!,4,FALSE),IF(LEFT(G267,3)="SCE",VLOOKUP(VALUE(RIGHT(G267,3)),#REF!,4,FALSE),IF(LEFT(G267,3)="EST",VLOOKUP(VALUE(RIGHT(G267,3)),#REF!,4,FALSE),IF(LEFT(G267,3)="HID",VLOOKUP(VALUE(RIGHT(G267,3)),#REF!,4,FALSE),IF(LEFT(G267,3)="INC",VLOOKUP(VALUE(RIGHT(G267,3)),#REF!,4,FALSE),IF(LEFT(G267,3)="ELE",VLOOKUP(VALUE(RIGHT(G267,3)),#REF!,4,FALSE),IF(LEFT(G267,3)="CAB",VLOOKUP(VALUE(RIGHT(G267,3)),'ADM-COMP'!B:J,4,FALSE),IF(LEFT(G267,3)="SEG",VLOOKUP(VALUE(RIGHT(G267,3)),#REF!,4,FALSE),IF(LEFT(G267,3)="CLI",VLOOKUP(VALUE(RIGHT(G267,3)),#REF!,4,FALSE),IF(LEFT(G267,4)="IMPL",VLOOKUP(VALUE(RIGHT(G267,3)),#REF!,4,FALSE),IF(LEFT(G267,4)="SPDA",VLOOKUP(VALUE(RIGHT(G267,3)),'SPDA-COMP'!B:J,4,FALSE),IF(LEFT(G267,4)="SDAI",VLOOKUP(VALUE(RIGHT(G267,3)),#REF!,4,FALSE),IF(LEFT(G267,5)="IMPER",VLOOKUP(VALUE(RIGHT(G267,3)),#REF!,4,FALSE),IF(LEFT(G267,5)="LABOR",VLOOKUP(VALUE(RIGHT(G267,6)),#REF!,5,FALSE))))))))))))))))</f>
        <v>#REF!</v>
      </c>
      <c r="C267" s="30" t="e">
        <f>IF(LEFT(G267,3)="ARQ",VLOOKUP(VALUE(RIGHT(G267,3)),#REF!,5,FALSE),IF(LEFT(G267,3)="SCI",VLOOKUP(VALUE(RIGHT(G267,3)),#REF!,5,FALSE),IF(LEFT(G267,3)="SCE",VLOOKUP(VALUE(RIGHT(G267,3)),#REF!,5,FALSE),IF(LEFT(G267,3)="EST",VLOOKUP(VALUE(RIGHT(G267,3)),#REF!,5,FALSE),IF(LEFT(G267,3)="HID",VLOOKUP(VALUE(RIGHT(G267,3)),#REF!,5,FALSE),IF(LEFT(G267,3)="INC",VLOOKUP(VALUE(RIGHT(G267,3)),#REF!,5,FALSE),IF(LEFT(G267,3)="ELE",VLOOKUP(VALUE(RIGHT(G267,3)),#REF!,5,FALSE),IF(LEFT(G267,3)="CAB",VLOOKUP(VALUE(RIGHT(G267,3)),'ADM-COMP'!B:J,5,FALSE),IF(LEFT(G267,3)="SEG",VLOOKUP(VALUE(RIGHT(G267,3)),#REF!,5,FALSE),IF(LEFT(G267,3)="CLI",VLOOKUP(VALUE(RIGHT(G267,3)),#REF!,5,FALSE),IF(LEFT(G267,4)="IMPL",VLOOKUP(VALUE(RIGHT(G267,3)),#REF!,5,FALSE),IF(LEFT(G267,4)="SPDA",VLOOKUP(VALUE(RIGHT(G267,3)),'SPDA-COMP'!B:J,5,FALSE),IF(LEFT(G267,4)="SDAI",VLOOKUP(VALUE(RIGHT(G267,3)),#REF!,5,FALSE),IF(LEFT(G267,5)="IMPER",VLOOKUP(VALUE(RIGHT(G267,3)),#REF!,5,FALSE),IF(LEFT(G267,5)="LABOR",VLOOKUP(VALUE(RIGHT(G267,6)),#REF!,6,FALSE))))))))))))))))</f>
        <v>#REF!</v>
      </c>
      <c r="D267" s="74" t="e">
        <f>ROUND(VLOOKUP(A267,#REF!,8,FALSE),2)</f>
        <v>#REF!</v>
      </c>
      <c r="E267" s="74" t="e">
        <f>IF(LEFT(G267,3)="ARQ",VLOOKUP(VALUE(RIGHT(G267,3)),#REF!,9,FALSE),IF(LEFT(G267,3)="SCI",VLOOKUP(VALUE(RIGHT(G267,3)),#REF!,9,FALSE),IF(LEFT(G267,3)="SCE",VLOOKUP(VALUE(RIGHT(G267,3)),#REF!,9,FALSE),IF(LEFT(G267,3)="EST",VLOOKUP(VALUE(RIGHT(G267,3)),#REF!,9,FALSE),IF(LEFT(G267,3)="HID",VLOOKUP(VALUE(RIGHT(G267,3)),#REF!,9,FALSE),IF(LEFT(G267,3)="INC",VLOOKUP(VALUE(RIGHT(G267,3)),#REF!,9,FALSE),IF(LEFT(G267,3)="ELE",VLOOKUP(VALUE(RIGHT(G267,3)),#REF!,9,FALSE),IF(LEFT(G267,3)="CAB",VLOOKUP(VALUE(RIGHT(G267,3)),'ADM-COMP'!B:J,9,FALSE),IF(LEFT(G267,3)="SEG",VLOOKUP(VALUE(RIGHT(G267,3)),#REF!,9,FALSE),IF(LEFT(G267,3)="CLI",VLOOKUP(VALUE(RIGHT(G267,3)),#REF!,9,FALSE),IF(LEFT(G267,4)="IMPL",VLOOKUP(VALUE(RIGHT(G267,3)),#REF!,9,FALSE),IF(LEFT(G267,4)="SPDA",VLOOKUP(VALUE(RIGHT(G267,3)),'SPDA-COMP'!B:J,9,FALSE),IF(LEFT(G267,4)="SDAI",VLOOKUP(VALUE(RIGHT(G267,3)),#REF!,9,FALSE),IF(LEFT(G267,5)="IMPER",VLOOKUP(VALUE(RIGHT(G267,3)),#REF!,9,FALSE),IF(LEFT(G267,5)="LABOR",VLOOKUP(VALUE(RIGHT(G267,6)),#REF!,4,FALSE))))))))))))))))</f>
        <v>#REF!</v>
      </c>
      <c r="F267" s="31" t="e">
        <f t="shared" si="4"/>
        <v>#REF!</v>
      </c>
      <c r="G267" s="38" t="s">
        <v>423</v>
      </c>
      <c r="H267" s="61"/>
    </row>
    <row r="268" spans="1:8" s="62" customFormat="1">
      <c r="A268" s="85" t="s">
        <v>930</v>
      </c>
      <c r="B268" s="29" t="e">
        <f>IF(LEFT(G268,3)="ARQ",VLOOKUP(VALUE(RIGHT(G268,3)),#REF!,4,FALSE),IF(LEFT(G268,3)="SCI",VLOOKUP(VALUE(RIGHT(G268,3)),#REF!,4,FALSE),IF(LEFT(G268,3)="SCE",VLOOKUP(VALUE(RIGHT(G268,3)),#REF!,4,FALSE),IF(LEFT(G268,3)="EST",VLOOKUP(VALUE(RIGHT(G268,3)),#REF!,4,FALSE),IF(LEFT(G268,3)="HID",VLOOKUP(VALUE(RIGHT(G268,3)),#REF!,4,FALSE),IF(LEFT(G268,3)="INC",VLOOKUP(VALUE(RIGHT(G268,3)),#REF!,4,FALSE),IF(LEFT(G268,3)="ELE",VLOOKUP(VALUE(RIGHT(G268,3)),#REF!,4,FALSE),IF(LEFT(G268,3)="CAB",VLOOKUP(VALUE(RIGHT(G268,3)),'ADM-COMP'!B:J,4,FALSE),IF(LEFT(G268,3)="SEG",VLOOKUP(VALUE(RIGHT(G268,3)),#REF!,4,FALSE),IF(LEFT(G268,3)="CLI",VLOOKUP(VALUE(RIGHT(G268,3)),#REF!,4,FALSE),IF(LEFT(G268,4)="IMPL",VLOOKUP(VALUE(RIGHT(G268,3)),#REF!,4,FALSE),IF(LEFT(G268,4)="SPDA",VLOOKUP(VALUE(RIGHT(G268,3)),'SPDA-COMP'!B:J,4,FALSE),IF(LEFT(G268,4)="SDAI",VLOOKUP(VALUE(RIGHT(G268,3)),#REF!,4,FALSE),IF(LEFT(G268,5)="IMPER",VLOOKUP(VALUE(RIGHT(G268,3)),#REF!,4,FALSE),IF(LEFT(G268,5)="LABOR",VLOOKUP(VALUE(RIGHT(G268,6)),#REF!,5,FALSE))))))))))))))))</f>
        <v>#REF!</v>
      </c>
      <c r="C268" s="30" t="e">
        <f>IF(LEFT(G268,3)="ARQ",VLOOKUP(VALUE(RIGHT(G268,3)),#REF!,5,FALSE),IF(LEFT(G268,3)="SCI",VLOOKUP(VALUE(RIGHT(G268,3)),#REF!,5,FALSE),IF(LEFT(G268,3)="SCE",VLOOKUP(VALUE(RIGHT(G268,3)),#REF!,5,FALSE),IF(LEFT(G268,3)="EST",VLOOKUP(VALUE(RIGHT(G268,3)),#REF!,5,FALSE),IF(LEFT(G268,3)="HID",VLOOKUP(VALUE(RIGHT(G268,3)),#REF!,5,FALSE),IF(LEFT(G268,3)="INC",VLOOKUP(VALUE(RIGHT(G268,3)),#REF!,5,FALSE),IF(LEFT(G268,3)="ELE",VLOOKUP(VALUE(RIGHT(G268,3)),#REF!,5,FALSE),IF(LEFT(G268,3)="CAB",VLOOKUP(VALUE(RIGHT(G268,3)),'ADM-COMP'!B:J,5,FALSE),IF(LEFT(G268,3)="SEG",VLOOKUP(VALUE(RIGHT(G268,3)),#REF!,5,FALSE),IF(LEFT(G268,3)="CLI",VLOOKUP(VALUE(RIGHT(G268,3)),#REF!,5,FALSE),IF(LEFT(G268,4)="IMPL",VLOOKUP(VALUE(RIGHT(G268,3)),#REF!,5,FALSE),IF(LEFT(G268,4)="SPDA",VLOOKUP(VALUE(RIGHT(G268,3)),'SPDA-COMP'!B:J,5,FALSE),IF(LEFT(G268,4)="SDAI",VLOOKUP(VALUE(RIGHT(G268,3)),#REF!,5,FALSE),IF(LEFT(G268,5)="IMPER",VLOOKUP(VALUE(RIGHT(G268,3)),#REF!,5,FALSE),IF(LEFT(G268,5)="LABOR",VLOOKUP(VALUE(RIGHT(G268,6)),#REF!,6,FALSE))))))))))))))))</f>
        <v>#REF!</v>
      </c>
      <c r="D268" s="74" t="e">
        <f>ROUND(VLOOKUP(A268,#REF!,8,FALSE),2)</f>
        <v>#REF!</v>
      </c>
      <c r="E268" s="74" t="e">
        <f>IF(LEFT(G268,3)="ARQ",VLOOKUP(VALUE(RIGHT(G268,3)),#REF!,9,FALSE),IF(LEFT(G268,3)="SCI",VLOOKUP(VALUE(RIGHT(G268,3)),#REF!,9,FALSE),IF(LEFT(G268,3)="SCE",VLOOKUP(VALUE(RIGHT(G268,3)),#REF!,9,FALSE),IF(LEFT(G268,3)="EST",VLOOKUP(VALUE(RIGHT(G268,3)),#REF!,9,FALSE),IF(LEFT(G268,3)="HID",VLOOKUP(VALUE(RIGHT(G268,3)),#REF!,9,FALSE),IF(LEFT(G268,3)="INC",VLOOKUP(VALUE(RIGHT(G268,3)),#REF!,9,FALSE),IF(LEFT(G268,3)="ELE",VLOOKUP(VALUE(RIGHT(G268,3)),#REF!,9,FALSE),IF(LEFT(G268,3)="CAB",VLOOKUP(VALUE(RIGHT(G268,3)),'ADM-COMP'!B:J,9,FALSE),IF(LEFT(G268,3)="SEG",VLOOKUP(VALUE(RIGHT(G268,3)),#REF!,9,FALSE),IF(LEFT(G268,3)="CLI",VLOOKUP(VALUE(RIGHT(G268,3)),#REF!,9,FALSE),IF(LEFT(G268,4)="IMPL",VLOOKUP(VALUE(RIGHT(G268,3)),#REF!,9,FALSE),IF(LEFT(G268,4)="SPDA",VLOOKUP(VALUE(RIGHT(G268,3)),'SPDA-COMP'!B:J,9,FALSE),IF(LEFT(G268,4)="SDAI",VLOOKUP(VALUE(RIGHT(G268,3)),#REF!,9,FALSE),IF(LEFT(G268,5)="IMPER",VLOOKUP(VALUE(RIGHT(G268,3)),#REF!,9,FALSE),IF(LEFT(G268,5)="LABOR",VLOOKUP(VALUE(RIGHT(G268,6)),#REF!,4,FALSE))))))))))))))))</f>
        <v>#REF!</v>
      </c>
      <c r="F268" s="31" t="e">
        <f t="shared" si="4"/>
        <v>#REF!</v>
      </c>
      <c r="G268" s="84" t="s">
        <v>998</v>
      </c>
      <c r="H268" s="61"/>
    </row>
    <row r="269" spans="1:8" s="62" customFormat="1">
      <c r="A269" s="37" t="s">
        <v>1109</v>
      </c>
      <c r="B269" s="29" t="e">
        <f>IF(LEFT(G269,3)="ARQ",VLOOKUP(VALUE(RIGHT(G269,3)),#REF!,4,FALSE),IF(LEFT(G269,3)="SCI",VLOOKUP(VALUE(RIGHT(G269,3)),#REF!,4,FALSE),IF(LEFT(G269,3)="SCE",VLOOKUP(VALUE(RIGHT(G269,3)),#REF!,4,FALSE),IF(LEFT(G269,3)="EST",VLOOKUP(VALUE(RIGHT(G269,3)),#REF!,4,FALSE),IF(LEFT(G269,3)="HID",VLOOKUP(VALUE(RIGHT(G269,3)),#REF!,4,FALSE),IF(LEFT(G269,3)="INC",VLOOKUP(VALUE(RIGHT(G269,3)),#REF!,4,FALSE),IF(LEFT(G269,3)="ELE",VLOOKUP(VALUE(RIGHT(G269,3)),#REF!,4,FALSE),IF(LEFT(G269,3)="CAB",VLOOKUP(VALUE(RIGHT(G269,3)),'ADM-COMP'!B:J,4,FALSE),IF(LEFT(G269,3)="SEG",VLOOKUP(VALUE(RIGHT(G269,3)),#REF!,4,FALSE),IF(LEFT(G269,3)="CLI",VLOOKUP(VALUE(RIGHT(G269,3)),#REF!,4,FALSE),IF(LEFT(G269,4)="IMPL",VLOOKUP(VALUE(RIGHT(G269,3)),#REF!,4,FALSE),IF(LEFT(G269,4)="SPDA",VLOOKUP(VALUE(RIGHT(G269,3)),'SPDA-COMP'!B:J,4,FALSE),IF(LEFT(G269,4)="SDAI",VLOOKUP(VALUE(RIGHT(G269,3)),#REF!,4,FALSE),IF(LEFT(G269,5)="IMPER",VLOOKUP(VALUE(RIGHT(G269,3)),#REF!,4,FALSE),IF(LEFT(G269,5)="LABOR",VLOOKUP(VALUE(RIGHT(G269,6)),#REF!,5,FALSE))))))))))))))))</f>
        <v>#REF!</v>
      </c>
      <c r="C269" s="30" t="e">
        <f>IF(LEFT(G269,3)="ARQ",VLOOKUP(VALUE(RIGHT(G269,3)),#REF!,5,FALSE),IF(LEFT(G269,3)="SCI",VLOOKUP(VALUE(RIGHT(G269,3)),#REF!,5,FALSE),IF(LEFT(G269,3)="SCE",VLOOKUP(VALUE(RIGHT(G269,3)),#REF!,5,FALSE),IF(LEFT(G269,3)="EST",VLOOKUP(VALUE(RIGHT(G269,3)),#REF!,5,FALSE),IF(LEFT(G269,3)="HID",VLOOKUP(VALUE(RIGHT(G269,3)),#REF!,5,FALSE),IF(LEFT(G269,3)="INC",VLOOKUP(VALUE(RIGHT(G269,3)),#REF!,5,FALSE),IF(LEFT(G269,3)="ELE",VLOOKUP(VALUE(RIGHT(G269,3)),#REF!,5,FALSE),IF(LEFT(G269,3)="CAB",VLOOKUP(VALUE(RIGHT(G269,3)),'ADM-COMP'!B:J,5,FALSE),IF(LEFT(G269,3)="SEG",VLOOKUP(VALUE(RIGHT(G269,3)),#REF!,5,FALSE),IF(LEFT(G269,3)="CLI",VLOOKUP(VALUE(RIGHT(G269,3)),#REF!,5,FALSE),IF(LEFT(G269,4)="IMPL",VLOOKUP(VALUE(RIGHT(G269,3)),#REF!,5,FALSE),IF(LEFT(G269,4)="SPDA",VLOOKUP(VALUE(RIGHT(G269,3)),'SPDA-COMP'!B:J,5,FALSE),IF(LEFT(G269,4)="SDAI",VLOOKUP(VALUE(RIGHT(G269,3)),#REF!,5,FALSE),IF(LEFT(G269,5)="IMPER",VLOOKUP(VALUE(RIGHT(G269,3)),#REF!,5,FALSE),IF(LEFT(G269,5)="LABOR",VLOOKUP(VALUE(RIGHT(G269,6)),#REF!,6,FALSE))))))))))))))))</f>
        <v>#REF!</v>
      </c>
      <c r="D269" s="74" t="e">
        <f>ROUND(VLOOKUP(A269,#REF!,8,FALSE),2)</f>
        <v>#REF!</v>
      </c>
      <c r="E269" s="74" t="e">
        <f>IF(LEFT(G269,3)="ARQ",VLOOKUP(VALUE(RIGHT(G269,3)),#REF!,9,FALSE),IF(LEFT(G269,3)="SCI",VLOOKUP(VALUE(RIGHT(G269,3)),#REF!,9,FALSE),IF(LEFT(G269,3)="SCE",VLOOKUP(VALUE(RIGHT(G269,3)),#REF!,9,FALSE),IF(LEFT(G269,3)="EST",VLOOKUP(VALUE(RIGHT(G269,3)),#REF!,9,FALSE),IF(LEFT(G269,3)="HID",VLOOKUP(VALUE(RIGHT(G269,3)),#REF!,9,FALSE),IF(LEFT(G269,3)="INC",VLOOKUP(VALUE(RIGHT(G269,3)),#REF!,9,FALSE),IF(LEFT(G269,3)="ELE",VLOOKUP(VALUE(RIGHT(G269,3)),#REF!,9,FALSE),IF(LEFT(G269,3)="CAB",VLOOKUP(VALUE(RIGHT(G269,3)),'ADM-COMP'!B:J,9,FALSE),IF(LEFT(G269,3)="SEG",VLOOKUP(VALUE(RIGHT(G269,3)),#REF!,9,FALSE),IF(LEFT(G269,3)="CLI",VLOOKUP(VALUE(RIGHT(G269,3)),#REF!,9,FALSE),IF(LEFT(G269,4)="IMPL",VLOOKUP(VALUE(RIGHT(G269,3)),#REF!,9,FALSE),IF(LEFT(G269,4)="SPDA",VLOOKUP(VALUE(RIGHT(G269,3)),'SPDA-COMP'!B:J,9,FALSE),IF(LEFT(G269,4)="SDAI",VLOOKUP(VALUE(RIGHT(G269,3)),#REF!,9,FALSE),IF(LEFT(G269,5)="IMPER",VLOOKUP(VALUE(RIGHT(G269,3)),#REF!,9,FALSE),IF(LEFT(G269,5)="LABOR",VLOOKUP(VALUE(RIGHT(G269,6)),#REF!,4,FALSE))))))))))))))))</f>
        <v>#REF!</v>
      </c>
      <c r="F269" s="31" t="e">
        <f t="shared" si="4"/>
        <v>#REF!</v>
      </c>
      <c r="G269" s="38" t="s">
        <v>1110</v>
      </c>
      <c r="H269" s="61"/>
    </row>
    <row r="270" spans="1:8" s="62" customFormat="1" ht="25.5">
      <c r="A270" s="37" t="s">
        <v>1227</v>
      </c>
      <c r="B270" s="29" t="e">
        <f>IF(LEFT(G270,3)="ARQ",VLOOKUP(VALUE(RIGHT(G270,3)),#REF!,4,FALSE),IF(LEFT(G270,3)="SCI",VLOOKUP(VALUE(RIGHT(G270,3)),#REF!,4,FALSE),IF(LEFT(G270,3)="SCE",VLOOKUP(VALUE(RIGHT(G270,3)),#REF!,4,FALSE),IF(LEFT(G270,3)="EST",VLOOKUP(VALUE(RIGHT(G270,3)),#REF!,4,FALSE),IF(LEFT(G270,3)="HID",VLOOKUP(VALUE(RIGHT(G270,3)),#REF!,4,FALSE),IF(LEFT(G270,3)="INC",VLOOKUP(VALUE(RIGHT(G270,3)),#REF!,4,FALSE),IF(LEFT(G270,3)="ELE",VLOOKUP(VALUE(RIGHT(G270,3)),#REF!,4,FALSE),IF(LEFT(G270,3)="CAB",VLOOKUP(VALUE(RIGHT(G270,3)),'ADM-COMP'!B:J,4,FALSE),IF(LEFT(G270,3)="SEG",VLOOKUP(VALUE(RIGHT(G270,3)),#REF!,4,FALSE),IF(LEFT(G270,3)="CLI",VLOOKUP(VALUE(RIGHT(G270,3)),#REF!,4,FALSE),IF(LEFT(G270,4)="IMPL",VLOOKUP(VALUE(RIGHT(G270,3)),#REF!,4,FALSE),IF(LEFT(G270,4)="SPDA",VLOOKUP(VALUE(RIGHT(G270,3)),'SPDA-COMP'!B:J,4,FALSE),IF(LEFT(G270,4)="SDAI",VLOOKUP(VALUE(RIGHT(G270,3)),#REF!,4,FALSE),IF(LEFT(G270,5)="IMPER",VLOOKUP(VALUE(RIGHT(G270,3)),#REF!,4,FALSE),IF(LEFT(G270,5)="LABOR",VLOOKUP(VALUE(RIGHT(G270,6)),#REF!,5,FALSE))))))))))))))))</f>
        <v>#REF!</v>
      </c>
      <c r="C270" s="30" t="e">
        <f>IF(LEFT(G270,3)="ARQ",VLOOKUP(VALUE(RIGHT(G270,3)),#REF!,5,FALSE),IF(LEFT(G270,3)="SCI",VLOOKUP(VALUE(RIGHT(G270,3)),#REF!,5,FALSE),IF(LEFT(G270,3)="SCE",VLOOKUP(VALUE(RIGHT(G270,3)),#REF!,5,FALSE),IF(LEFT(G270,3)="EST",VLOOKUP(VALUE(RIGHT(G270,3)),#REF!,5,FALSE),IF(LEFT(G270,3)="HID",VLOOKUP(VALUE(RIGHT(G270,3)),#REF!,5,FALSE),IF(LEFT(G270,3)="INC",VLOOKUP(VALUE(RIGHT(G270,3)),#REF!,5,FALSE),IF(LEFT(G270,3)="ELE",VLOOKUP(VALUE(RIGHT(G270,3)),#REF!,5,FALSE),IF(LEFT(G270,3)="CAB",VLOOKUP(VALUE(RIGHT(G270,3)),'ADM-COMP'!B:J,5,FALSE),IF(LEFT(G270,3)="SEG",VLOOKUP(VALUE(RIGHT(G270,3)),#REF!,5,FALSE),IF(LEFT(G270,3)="CLI",VLOOKUP(VALUE(RIGHT(G270,3)),#REF!,5,FALSE),IF(LEFT(G270,4)="IMPL",VLOOKUP(VALUE(RIGHT(G270,3)),#REF!,5,FALSE),IF(LEFT(G270,4)="SPDA",VLOOKUP(VALUE(RIGHT(G270,3)),'SPDA-COMP'!B:J,5,FALSE),IF(LEFT(G270,4)="SDAI",VLOOKUP(VALUE(RIGHT(G270,3)),#REF!,5,FALSE),IF(LEFT(G270,5)="IMPER",VLOOKUP(VALUE(RIGHT(G270,3)),#REF!,5,FALSE),IF(LEFT(G270,5)="LABOR",VLOOKUP(VALUE(RIGHT(G270,6)),#REF!,6,FALSE))))))))))))))))</f>
        <v>#REF!</v>
      </c>
      <c r="D270" s="74" t="e">
        <f>ROUND(VLOOKUP(A270,#REF!,8,FALSE),2)</f>
        <v>#REF!</v>
      </c>
      <c r="E270" s="74" t="e">
        <f>IF(LEFT(G270,3)="ARQ",VLOOKUP(VALUE(RIGHT(G270,3)),#REF!,9,FALSE),IF(LEFT(G270,3)="SCI",VLOOKUP(VALUE(RIGHT(G270,3)),#REF!,9,FALSE),IF(LEFT(G270,3)="SCE",VLOOKUP(VALUE(RIGHT(G270,3)),#REF!,9,FALSE),IF(LEFT(G270,3)="EST",VLOOKUP(VALUE(RIGHT(G270,3)),#REF!,9,FALSE),IF(LEFT(G270,3)="HID",VLOOKUP(VALUE(RIGHT(G270,3)),#REF!,9,FALSE),IF(LEFT(G270,3)="INC",VLOOKUP(VALUE(RIGHT(G270,3)),#REF!,9,FALSE),IF(LEFT(G270,3)="ELE",VLOOKUP(VALUE(RIGHT(G270,3)),#REF!,9,FALSE),IF(LEFT(G270,3)="CAB",VLOOKUP(VALUE(RIGHT(G270,3)),'ADM-COMP'!B:J,9,FALSE),IF(LEFT(G270,3)="SEG",VLOOKUP(VALUE(RIGHT(G270,3)),#REF!,9,FALSE),IF(LEFT(G270,3)="CLI",VLOOKUP(VALUE(RIGHT(G270,3)),#REF!,9,FALSE),IF(LEFT(G270,4)="IMPL",VLOOKUP(VALUE(RIGHT(G270,3)),#REF!,9,FALSE),IF(LEFT(G270,4)="SPDA",VLOOKUP(VALUE(RIGHT(G270,3)),'SPDA-COMP'!B:J,9,FALSE),IF(LEFT(G270,4)="SDAI",VLOOKUP(VALUE(RIGHT(G270,3)),#REF!,9,FALSE),IF(LEFT(G270,5)="IMPER",VLOOKUP(VALUE(RIGHT(G270,3)),#REF!,9,FALSE),IF(LEFT(G270,5)="LABOR",VLOOKUP(VALUE(RIGHT(G270,6)),#REF!,4,FALSE))))))))))))))))</f>
        <v>#REF!</v>
      </c>
      <c r="F270" s="31" t="e">
        <f t="shared" si="4"/>
        <v>#REF!</v>
      </c>
      <c r="G270" s="152" t="s">
        <v>484</v>
      </c>
      <c r="H270" s="61"/>
    </row>
    <row r="271" spans="1:8" s="62" customFormat="1" ht="51">
      <c r="A271" s="100" t="s">
        <v>152</v>
      </c>
      <c r="B271" s="29" t="e">
        <f>IF(LEFT(G271,3)="ARQ",VLOOKUP(VALUE(RIGHT(G271,3)),#REF!,4,FALSE),IF(LEFT(G271,3)="SCI",VLOOKUP(VALUE(RIGHT(G271,3)),#REF!,4,FALSE),IF(LEFT(G271,3)="SCE",VLOOKUP(VALUE(RIGHT(G271,3)),#REF!,4,FALSE),IF(LEFT(G271,3)="EST",VLOOKUP(VALUE(RIGHT(G271,3)),#REF!,4,FALSE),IF(LEFT(G271,3)="HID",VLOOKUP(VALUE(RIGHT(G271,3)),#REF!,4,FALSE),IF(LEFT(G271,3)="INC",VLOOKUP(VALUE(RIGHT(G271,3)),#REF!,4,FALSE),IF(LEFT(G271,3)="ELE",VLOOKUP(VALUE(RIGHT(G271,3)),#REF!,4,FALSE),IF(LEFT(G271,3)="CAB",VLOOKUP(VALUE(RIGHT(G271,3)),'ADM-COMP'!B:J,4,FALSE),IF(LEFT(G271,3)="SEG",VLOOKUP(VALUE(RIGHT(G271,3)),#REF!,4,FALSE),IF(LEFT(G271,3)="CLI",VLOOKUP(VALUE(RIGHT(G271,3)),#REF!,4,FALSE),IF(LEFT(G271,4)="IMPL",VLOOKUP(VALUE(RIGHT(G271,3)),#REF!,4,FALSE),IF(LEFT(G271,4)="SPDA",VLOOKUP(VALUE(RIGHT(G271,3)),'SPDA-COMP'!B:J,4,FALSE),IF(LEFT(G271,4)="SDAI",VLOOKUP(VALUE(RIGHT(G271,3)),#REF!,4,FALSE),IF(LEFT(G271,5)="IMPER",VLOOKUP(VALUE(RIGHT(G271,3)),#REF!,4,FALSE),IF(LEFT(G271,5)="LABOR",VLOOKUP(VALUE(RIGHT(G271,6)),#REF!,5,FALSE))))))))))))))))</f>
        <v>#REF!</v>
      </c>
      <c r="C271" s="30" t="e">
        <f>IF(LEFT(G271,3)="ARQ",VLOOKUP(VALUE(RIGHT(G271,3)),#REF!,5,FALSE),IF(LEFT(G271,3)="SCI",VLOOKUP(VALUE(RIGHT(G271,3)),#REF!,5,FALSE),IF(LEFT(G271,3)="SCE",VLOOKUP(VALUE(RIGHT(G271,3)),#REF!,5,FALSE),IF(LEFT(G271,3)="EST",VLOOKUP(VALUE(RIGHT(G271,3)),#REF!,5,FALSE),IF(LEFT(G271,3)="HID",VLOOKUP(VALUE(RIGHT(G271,3)),#REF!,5,FALSE),IF(LEFT(G271,3)="INC",VLOOKUP(VALUE(RIGHT(G271,3)),#REF!,5,FALSE),IF(LEFT(G271,3)="ELE",VLOOKUP(VALUE(RIGHT(G271,3)),#REF!,5,FALSE),IF(LEFT(G271,3)="CAB",VLOOKUP(VALUE(RIGHT(G271,3)),'ADM-COMP'!B:J,5,FALSE),IF(LEFT(G271,3)="SEG",VLOOKUP(VALUE(RIGHT(G271,3)),#REF!,5,FALSE),IF(LEFT(G271,3)="CLI",VLOOKUP(VALUE(RIGHT(G271,3)),#REF!,5,FALSE),IF(LEFT(G271,4)="IMPL",VLOOKUP(VALUE(RIGHT(G271,3)),#REF!,5,FALSE),IF(LEFT(G271,4)="SPDA",VLOOKUP(VALUE(RIGHT(G271,3)),'SPDA-COMP'!B:J,5,FALSE),IF(LEFT(G271,4)="SDAI",VLOOKUP(VALUE(RIGHT(G271,3)),#REF!,5,FALSE),IF(LEFT(G271,5)="IMPER",VLOOKUP(VALUE(RIGHT(G271,3)),#REF!,5,FALSE),IF(LEFT(G271,5)="LABOR",VLOOKUP(VALUE(RIGHT(G271,6)),#REF!,6,FALSE))))))))))))))))</f>
        <v>#REF!</v>
      </c>
      <c r="D271" s="74" t="e">
        <f>ROUND(VLOOKUP(A271,#REF!,8,FALSE),2)</f>
        <v>#REF!</v>
      </c>
      <c r="E271" s="74" t="e">
        <f>IF(LEFT(G271,3)="ARQ",VLOOKUP(VALUE(RIGHT(G271,3)),#REF!,9,FALSE),IF(LEFT(G271,3)="SCI",VLOOKUP(VALUE(RIGHT(G271,3)),#REF!,9,FALSE),IF(LEFT(G271,3)="SCE",VLOOKUP(VALUE(RIGHT(G271,3)),#REF!,9,FALSE),IF(LEFT(G271,3)="EST",VLOOKUP(VALUE(RIGHT(G271,3)),#REF!,9,FALSE),IF(LEFT(G271,3)="HID",VLOOKUP(VALUE(RIGHT(G271,3)),#REF!,9,FALSE),IF(LEFT(G271,3)="INC",VLOOKUP(VALUE(RIGHT(G271,3)),#REF!,9,FALSE),IF(LEFT(G271,3)="ELE",VLOOKUP(VALUE(RIGHT(G271,3)),#REF!,9,FALSE),IF(LEFT(G271,3)="CAB",VLOOKUP(VALUE(RIGHT(G271,3)),'ADM-COMP'!B:J,9,FALSE),IF(LEFT(G271,3)="SEG",VLOOKUP(VALUE(RIGHT(G271,3)),#REF!,9,FALSE),IF(LEFT(G271,3)="CLI",VLOOKUP(VALUE(RIGHT(G271,3)),#REF!,9,FALSE),IF(LEFT(G271,4)="IMPL",VLOOKUP(VALUE(RIGHT(G271,3)),#REF!,9,FALSE),IF(LEFT(G271,4)="SPDA",VLOOKUP(VALUE(RIGHT(G271,3)),'SPDA-COMP'!B:J,9,FALSE),IF(LEFT(G271,4)="SDAI",VLOOKUP(VALUE(RIGHT(G271,3)),#REF!,9,FALSE),IF(LEFT(G271,5)="IMPER",VLOOKUP(VALUE(RIGHT(G271,3)),#REF!,9,FALSE),IF(LEFT(G271,5)="LABOR",VLOOKUP(VALUE(RIGHT(G271,6)),#REF!,4,FALSE))))))))))))))))</f>
        <v>#REF!</v>
      </c>
      <c r="F271" s="31" t="e">
        <f t="shared" si="4"/>
        <v>#REF!</v>
      </c>
      <c r="G271" s="152" t="s">
        <v>1167</v>
      </c>
      <c r="H271" s="61"/>
    </row>
    <row r="272" spans="1:8" s="62" customFormat="1" ht="25.5">
      <c r="A272" s="100" t="s">
        <v>780</v>
      </c>
      <c r="B272" s="29" t="s">
        <v>833</v>
      </c>
      <c r="C272" s="30" t="e">
        <f>IF(LEFT(G272,3)="ARQ",VLOOKUP(VALUE(RIGHT(G272,3)),#REF!,5,FALSE),IF(LEFT(G272,3)="GAS",VLOOKUP(VALUE(RIGHT(G272,3)),#REF!,5,FALSE),IF(LEFT(G272,3)="SCE",VLOOKUP(VALUE(RIGHT(G272,3)),#REF!,5,FALSE),IF(LEFT(G272,3)="EST",VLOOKUP(VALUE(RIGHT(G272,3)),#REF!,5,FALSE),IF(LEFT(G272,3)="HID",VLOOKUP(VALUE(RIGHT(G272,3)),#REF!,5,FALSE),IF(LEFT(G272,3)="INC",VLOOKUP(VALUE(RIGHT(G272,3)),#REF!,5,FALSE),IF(LEFT(G272,3)="ELE",VLOOKUP(VALUE(RIGHT(G272,3)),#REF!,5,FALSE),IF(LEFT(G272,3)="CAB",VLOOKUP(VALUE(RIGHT(G272,3)),'ADM-COMP'!B:J,5,FALSE),IF(LEFT(G272,3)="SEG",VLOOKUP(VALUE(RIGHT(G272,3)),#REF!,5,FALSE),IF(LEFT(G272,3)="CLI",VLOOKUP(VALUE(RIGHT(G272,3)),#REF!,5,FALSE),IF(LEFT(G272,4)="IMPL",VLOOKUP(VALUE(RIGHT(G272,3)),#REF!,5,FALSE),IF(LEFT(G272,4)="SPDA",VLOOKUP(VALUE(RIGHT(G272,3)),'SPDA-COMP'!B:J,5,FALSE),IF(LEFT(G272,4)="SDAI",VLOOKUP(VALUE(RIGHT(G272,3)),#REF!,5,FALSE),IF(LEFT(G272,5)="IMPER",VLOOKUP(VALUE(RIGHT(G272,3)),#REF!,5,FALSE),IF(LEFT(G272,5)="LABOR",VLOOKUP(VALUE(RIGHT(G272,6)),#REF!,6,FALSE))))))))))))))))</f>
        <v>#REF!</v>
      </c>
      <c r="D272" s="74" t="e">
        <f>ROUND(VLOOKUP(A272,#REF!,8,FALSE),2)</f>
        <v>#REF!</v>
      </c>
      <c r="E272" s="74" t="e">
        <f>IF(LEFT(G272,3)="ARQ",VLOOKUP(VALUE(RIGHT(G272,3)),#REF!,9,FALSE),IF(LEFT(G272,3)="GAS",VLOOKUP(VALUE(RIGHT(G272,3)),#REF!,9,FALSE),IF(LEFT(G272,3)="SCE",VLOOKUP(VALUE(RIGHT(G272,3)),#REF!,9,FALSE),IF(LEFT(G272,3)="EST",VLOOKUP(VALUE(RIGHT(G272,3)),#REF!,9,FALSE),IF(LEFT(G272,3)="HID",VLOOKUP(VALUE(RIGHT(G272,3)),#REF!,9,FALSE),IF(LEFT(G272,3)="INC",VLOOKUP(VALUE(RIGHT(G272,3)),#REF!,9,FALSE),IF(LEFT(G272,3)="ELE",VLOOKUP(VALUE(RIGHT(G272,3)),#REF!,9,FALSE),IF(LEFT(G272,3)="CAB",VLOOKUP(VALUE(RIGHT(G272,3)),'ADM-COMP'!B:J,9,FALSE),IF(LEFT(G272,3)="SEG",VLOOKUP(VALUE(RIGHT(G272,3)),#REF!,9,FALSE),IF(LEFT(G272,3)="CLI",VLOOKUP(VALUE(RIGHT(G272,3)),#REF!,9,FALSE),IF(LEFT(G272,4)="IMPL",VLOOKUP(VALUE(RIGHT(G272,3)),#REF!,9,FALSE),IF(LEFT(G272,4)="SPDA",VLOOKUP(VALUE(RIGHT(G272,3)),'SPDA-COMP'!B:J,9,FALSE),IF(LEFT(G272,4)="SDAI",VLOOKUP(VALUE(RIGHT(G272,3)),#REF!,9,FALSE),IF(LEFT(G272,5)="IMPER",VLOOKUP(VALUE(RIGHT(G272,3)),#REF!,9,FALSE),IF(LEFT(G272,5)="LABOR",VLOOKUP(VALUE(RIGHT(G272,6)),#REF!,4,FALSE))))))))))))))))</f>
        <v>#REF!</v>
      </c>
      <c r="F272" s="31" t="e">
        <f t="shared" si="4"/>
        <v>#REF!</v>
      </c>
      <c r="G272" s="152" t="s">
        <v>808</v>
      </c>
      <c r="H272" s="61"/>
    </row>
    <row r="273" spans="1:8" s="62" customFormat="1" ht="25.5">
      <c r="A273" s="37" t="s">
        <v>1207</v>
      </c>
      <c r="B273" s="29" t="e">
        <f>IF(LEFT(G273,3)="ARQ",VLOOKUP(VALUE(RIGHT(G273,3)),#REF!,4,FALSE),IF(LEFT(G273,3)="SCI",VLOOKUP(VALUE(RIGHT(G273,3)),#REF!,4,FALSE),IF(LEFT(G273,3)="SCE",VLOOKUP(VALUE(RIGHT(G273,3)),#REF!,4,FALSE),IF(LEFT(G273,3)="EST",VLOOKUP(VALUE(RIGHT(G273,3)),#REF!,4,FALSE),IF(LEFT(G273,3)="HID",VLOOKUP(VALUE(RIGHT(G273,3)),#REF!,4,FALSE),IF(LEFT(G273,3)="INC",VLOOKUP(VALUE(RIGHT(G273,3)),#REF!,4,FALSE),IF(LEFT(G273,3)="ELE",VLOOKUP(VALUE(RIGHT(G273,3)),#REF!,4,FALSE),IF(LEFT(G273,3)="CAB",VLOOKUP(VALUE(RIGHT(G273,3)),'ADM-COMP'!B:J,4,FALSE),IF(LEFT(G273,3)="SEG",VLOOKUP(VALUE(RIGHT(G273,3)),#REF!,4,FALSE),IF(LEFT(G273,3)="CLI",VLOOKUP(VALUE(RIGHT(G273,3)),#REF!,4,FALSE),IF(LEFT(G273,4)="IMPL",VLOOKUP(VALUE(RIGHT(G273,3)),#REF!,4,FALSE),IF(LEFT(G273,4)="SPDA",VLOOKUP(VALUE(RIGHT(G273,3)),'SPDA-COMP'!B:J,4,FALSE),IF(LEFT(G273,4)="SDAI",VLOOKUP(VALUE(RIGHT(G273,3)),#REF!,4,FALSE),IF(LEFT(G273,5)="IMPER",VLOOKUP(VALUE(RIGHT(G273,3)),#REF!,4,FALSE),IF(LEFT(G273,5)="LABOR",VLOOKUP(VALUE(RIGHT(G273,6)),#REF!,5,FALSE))))))))))))))))</f>
        <v>#REF!</v>
      </c>
      <c r="C273" s="30" t="e">
        <f>IF(LEFT(G273,3)="ARQ",VLOOKUP(VALUE(RIGHT(G273,3)),#REF!,5,FALSE),IF(LEFT(G273,3)="SCI",VLOOKUP(VALUE(RIGHT(G273,3)),#REF!,5,FALSE),IF(LEFT(G273,3)="SCE",VLOOKUP(VALUE(RIGHT(G273,3)),#REF!,5,FALSE),IF(LEFT(G273,3)="EST",VLOOKUP(VALUE(RIGHT(G273,3)),#REF!,5,FALSE),IF(LEFT(G273,3)="HID",VLOOKUP(VALUE(RIGHT(G273,3)),#REF!,5,FALSE),IF(LEFT(G273,3)="INC",VLOOKUP(VALUE(RIGHT(G273,3)),#REF!,5,FALSE),IF(LEFT(G273,3)="ELE",VLOOKUP(VALUE(RIGHT(G273,3)),#REF!,5,FALSE),IF(LEFT(G273,3)="CAB",VLOOKUP(VALUE(RIGHT(G273,3)),'ADM-COMP'!B:J,5,FALSE),IF(LEFT(G273,3)="SEG",VLOOKUP(VALUE(RIGHT(G273,3)),#REF!,5,FALSE),IF(LEFT(G273,3)="CLI",VLOOKUP(VALUE(RIGHT(G273,3)),#REF!,5,FALSE),IF(LEFT(G273,4)="IMPL",VLOOKUP(VALUE(RIGHT(G273,3)),#REF!,5,FALSE),IF(LEFT(G273,4)="SPDA",VLOOKUP(VALUE(RIGHT(G273,3)),'SPDA-COMP'!B:J,5,FALSE),IF(LEFT(G273,4)="SDAI",VLOOKUP(VALUE(RIGHT(G273,3)),#REF!,5,FALSE),IF(LEFT(G273,5)="IMPER",VLOOKUP(VALUE(RIGHT(G273,3)),#REF!,5,FALSE),IF(LEFT(G273,5)="LABOR",VLOOKUP(VALUE(RIGHT(G273,6)),#REF!,6,FALSE))))))))))))))))</f>
        <v>#REF!</v>
      </c>
      <c r="D273" s="74" t="e">
        <f>ROUND(VLOOKUP(A273,#REF!,8,FALSE),2)</f>
        <v>#REF!</v>
      </c>
      <c r="E273" s="74" t="e">
        <f>IF(LEFT(G273,3)="ARQ",VLOOKUP(VALUE(RIGHT(G273,3)),#REF!,9,FALSE),IF(LEFT(G273,3)="SCI",VLOOKUP(VALUE(RIGHT(G273,3)),#REF!,9,FALSE),IF(LEFT(G273,3)="SCE",VLOOKUP(VALUE(RIGHT(G273,3)),#REF!,9,FALSE),IF(LEFT(G273,3)="EST",VLOOKUP(VALUE(RIGHT(G273,3)),#REF!,9,FALSE),IF(LEFT(G273,3)="HID",VLOOKUP(VALUE(RIGHT(G273,3)),#REF!,9,FALSE),IF(LEFT(G273,3)="INC",VLOOKUP(VALUE(RIGHT(G273,3)),#REF!,9,FALSE),IF(LEFT(G273,3)="ELE",VLOOKUP(VALUE(RIGHT(G273,3)),#REF!,9,FALSE),IF(LEFT(G273,3)="CAB",VLOOKUP(VALUE(RIGHT(G273,3)),'ADM-COMP'!B:J,9,FALSE),IF(LEFT(G273,3)="SEG",VLOOKUP(VALUE(RIGHT(G273,3)),#REF!,9,FALSE),IF(LEFT(G273,3)="CLI",VLOOKUP(VALUE(RIGHT(G273,3)),#REF!,9,FALSE),IF(LEFT(G273,4)="IMPL",VLOOKUP(VALUE(RIGHT(G273,3)),#REF!,9,FALSE),IF(LEFT(G273,4)="SPDA",VLOOKUP(VALUE(RIGHT(G273,3)),'SPDA-COMP'!B:J,9,FALSE),IF(LEFT(G273,4)="SDAI",VLOOKUP(VALUE(RIGHT(G273,3)),#REF!,9,FALSE),IF(LEFT(G273,5)="IMPER",VLOOKUP(VALUE(RIGHT(G273,3)),#REF!,9,FALSE),IF(LEFT(G273,5)="LABOR",VLOOKUP(VALUE(RIGHT(G273,6)),#REF!,4,FALSE))))))))))))))))</f>
        <v>#REF!</v>
      </c>
      <c r="F273" s="31" t="e">
        <f t="shared" si="4"/>
        <v>#REF!</v>
      </c>
      <c r="G273" s="152" t="s">
        <v>1212</v>
      </c>
      <c r="H273" s="61"/>
    </row>
    <row r="274" spans="1:8" s="62" customFormat="1">
      <c r="A274" s="85" t="s">
        <v>887</v>
      </c>
      <c r="B274" s="29" t="e">
        <f>IF(LEFT(G274,3)="ARQ",VLOOKUP(VALUE(RIGHT(G274,3)),#REF!,4,FALSE),IF(LEFT(G274,3)="SCI",VLOOKUP(VALUE(RIGHT(G274,3)),#REF!,4,FALSE),IF(LEFT(G274,3)="SCE",VLOOKUP(VALUE(RIGHT(G274,3)),#REF!,4,FALSE),IF(LEFT(G274,3)="EST",VLOOKUP(VALUE(RIGHT(G274,3)),#REF!,4,FALSE),IF(LEFT(G274,3)="HID",VLOOKUP(VALUE(RIGHT(G274,3)),#REF!,4,FALSE),IF(LEFT(G274,3)="INC",VLOOKUP(VALUE(RIGHT(G274,3)),#REF!,4,FALSE),IF(LEFT(G274,3)="ELE",VLOOKUP(VALUE(RIGHT(G274,3)),#REF!,4,FALSE),IF(LEFT(G274,3)="CAB",VLOOKUP(VALUE(RIGHT(G274,3)),'ADM-COMP'!B:J,4,FALSE),IF(LEFT(G274,3)="SEG",VLOOKUP(VALUE(RIGHT(G274,3)),#REF!,4,FALSE),IF(LEFT(G274,3)="CLI",VLOOKUP(VALUE(RIGHT(G274,3)),#REF!,4,FALSE),IF(LEFT(G274,4)="IMPL",VLOOKUP(VALUE(RIGHT(G274,3)),#REF!,4,FALSE),IF(LEFT(G274,4)="SPDA",VLOOKUP(VALUE(RIGHT(G274,3)),'SPDA-COMP'!B:J,4,FALSE),IF(LEFT(G274,4)="SDAI",VLOOKUP(VALUE(RIGHT(G274,3)),#REF!,4,FALSE),IF(LEFT(G274,5)="IMPER",VLOOKUP(VALUE(RIGHT(G274,3)),#REF!,4,FALSE),IF(LEFT(G274,5)="LABOR",VLOOKUP(VALUE(RIGHT(G274,6)),#REF!,5,FALSE))))))))))))))))</f>
        <v>#REF!</v>
      </c>
      <c r="C274" s="30" t="e">
        <f>IF(LEFT(G274,3)="ARQ",VLOOKUP(VALUE(RIGHT(G274,3)),#REF!,5,FALSE),IF(LEFT(G274,3)="SCI",VLOOKUP(VALUE(RIGHT(G274,3)),#REF!,5,FALSE),IF(LEFT(G274,3)="SCE",VLOOKUP(VALUE(RIGHT(G274,3)),#REF!,5,FALSE),IF(LEFT(G274,3)="EST",VLOOKUP(VALUE(RIGHT(G274,3)),#REF!,5,FALSE),IF(LEFT(G274,3)="HID",VLOOKUP(VALUE(RIGHT(G274,3)),#REF!,5,FALSE),IF(LEFT(G274,3)="INC",VLOOKUP(VALUE(RIGHT(G274,3)),#REF!,5,FALSE),IF(LEFT(G274,3)="ELE",VLOOKUP(VALUE(RIGHT(G274,3)),#REF!,5,FALSE),IF(LEFT(G274,3)="CAB",VLOOKUP(VALUE(RIGHT(G274,3)),'ADM-COMP'!B:J,5,FALSE),IF(LEFT(G274,3)="SEG",VLOOKUP(VALUE(RIGHT(G274,3)),#REF!,5,FALSE),IF(LEFT(G274,3)="CLI",VLOOKUP(VALUE(RIGHT(G274,3)),#REF!,5,FALSE),IF(LEFT(G274,4)="IMPL",VLOOKUP(VALUE(RIGHT(G274,3)),#REF!,5,FALSE),IF(LEFT(G274,4)="SPDA",VLOOKUP(VALUE(RIGHT(G274,3)),'SPDA-COMP'!B:J,5,FALSE),IF(LEFT(G274,4)="SDAI",VLOOKUP(VALUE(RIGHT(G274,3)),#REF!,5,FALSE),IF(LEFT(G274,5)="IMPER",VLOOKUP(VALUE(RIGHT(G274,3)),#REF!,5,FALSE),IF(LEFT(G274,5)="LABOR",VLOOKUP(VALUE(RIGHT(G274,6)),#REF!,6,FALSE))))))))))))))))</f>
        <v>#REF!</v>
      </c>
      <c r="D274" s="74" t="e">
        <f>ROUND(VLOOKUP(A274,#REF!,8,FALSE),2)</f>
        <v>#REF!</v>
      </c>
      <c r="E274" s="74" t="e">
        <f>IF(LEFT(G274,3)="ARQ",VLOOKUP(VALUE(RIGHT(G274,3)),#REF!,9,FALSE),IF(LEFT(G274,3)="SCI",VLOOKUP(VALUE(RIGHT(G274,3)),#REF!,9,FALSE),IF(LEFT(G274,3)="SCE",VLOOKUP(VALUE(RIGHT(G274,3)),#REF!,9,FALSE),IF(LEFT(G274,3)="EST",VLOOKUP(VALUE(RIGHT(G274,3)),#REF!,9,FALSE),IF(LEFT(G274,3)="HID",VLOOKUP(VALUE(RIGHT(G274,3)),#REF!,9,FALSE),IF(LEFT(G274,3)="INC",VLOOKUP(VALUE(RIGHT(G274,3)),#REF!,9,FALSE),IF(LEFT(G274,3)="ELE",VLOOKUP(VALUE(RIGHT(G274,3)),#REF!,9,FALSE),IF(LEFT(G274,3)="CAB",VLOOKUP(VALUE(RIGHT(G274,3)),'ADM-COMP'!B:J,9,FALSE),IF(LEFT(G274,3)="SEG",VLOOKUP(VALUE(RIGHT(G274,3)),#REF!,9,FALSE),IF(LEFT(G274,3)="CLI",VLOOKUP(VALUE(RIGHT(G274,3)),#REF!,9,FALSE),IF(LEFT(G274,4)="IMPL",VLOOKUP(VALUE(RIGHT(G274,3)),#REF!,9,FALSE),IF(LEFT(G274,4)="SPDA",VLOOKUP(VALUE(RIGHT(G274,3)),'SPDA-COMP'!B:J,9,FALSE),IF(LEFT(G274,4)="SDAI",VLOOKUP(VALUE(RIGHT(G274,3)),#REF!,9,FALSE),IF(LEFT(G274,5)="IMPER",VLOOKUP(VALUE(RIGHT(G274,3)),#REF!,9,FALSE),IF(LEFT(G274,5)="LABOR",VLOOKUP(VALUE(RIGHT(G274,6)),#REF!,4,FALSE))))))))))))))))</f>
        <v>#REF!</v>
      </c>
      <c r="F274" s="31" t="e">
        <f t="shared" si="4"/>
        <v>#REF!</v>
      </c>
      <c r="G274" s="84" t="s">
        <v>649</v>
      </c>
      <c r="H274" s="61"/>
    </row>
    <row r="275" spans="1:8" s="62" customFormat="1">
      <c r="A275" s="85" t="s">
        <v>627</v>
      </c>
      <c r="B275" s="29" t="e">
        <f>IF(LEFT(G275,3)="ARQ",VLOOKUP(VALUE(RIGHT(G275,3)),#REF!,4,FALSE),IF(LEFT(G275,3)="SCI",VLOOKUP(VALUE(RIGHT(G275,3)),#REF!,4,FALSE),IF(LEFT(G275,3)="SCE",VLOOKUP(VALUE(RIGHT(G275,3)),#REF!,4,FALSE),IF(LEFT(G275,3)="EST",VLOOKUP(VALUE(RIGHT(G275,3)),#REF!,4,FALSE),IF(LEFT(G275,3)="HID",VLOOKUP(VALUE(RIGHT(G275,3)),#REF!,4,FALSE),IF(LEFT(G275,3)="INC",VLOOKUP(VALUE(RIGHT(G275,3)),#REF!,4,FALSE),IF(LEFT(G275,3)="ELE",VLOOKUP(VALUE(RIGHT(G275,3)),#REF!,4,FALSE),IF(LEFT(G275,3)="CAB",VLOOKUP(VALUE(RIGHT(G275,3)),'ADM-COMP'!B:J,4,FALSE),IF(LEFT(G275,3)="SEG",VLOOKUP(VALUE(RIGHT(G275,3)),#REF!,4,FALSE),IF(LEFT(G275,3)="CLI",VLOOKUP(VALUE(RIGHT(G275,3)),#REF!,4,FALSE),IF(LEFT(G275,4)="IMPL",VLOOKUP(VALUE(RIGHT(G275,3)),#REF!,4,FALSE),IF(LEFT(G275,4)="SPDA",VLOOKUP(VALUE(RIGHT(G275,3)),'SPDA-COMP'!B:J,4,FALSE),IF(LEFT(G275,4)="SDAI",VLOOKUP(VALUE(RIGHT(G275,3)),#REF!,4,FALSE),IF(LEFT(G275,5)="IMPER",VLOOKUP(VALUE(RIGHT(G275,3)),#REF!,4,FALSE),IF(LEFT(G275,5)="LABOR",VLOOKUP(VALUE(RIGHT(G275,6)),#REF!,5,FALSE))))))))))))))))</f>
        <v>#REF!</v>
      </c>
      <c r="C275" s="30" t="e">
        <f>IF(LEFT(G275,3)="ARQ",VLOOKUP(VALUE(RIGHT(G275,3)),#REF!,5,FALSE),IF(LEFT(G275,3)="SCI",VLOOKUP(VALUE(RIGHT(G275,3)),#REF!,5,FALSE),IF(LEFT(G275,3)="SCE",VLOOKUP(VALUE(RIGHT(G275,3)),#REF!,5,FALSE),IF(LEFT(G275,3)="EST",VLOOKUP(VALUE(RIGHT(G275,3)),#REF!,5,FALSE),IF(LEFT(G275,3)="HID",VLOOKUP(VALUE(RIGHT(G275,3)),#REF!,5,FALSE),IF(LEFT(G275,3)="INC",VLOOKUP(VALUE(RIGHT(G275,3)),#REF!,5,FALSE),IF(LEFT(G275,3)="ELE",VLOOKUP(VALUE(RIGHT(G275,3)),#REF!,5,FALSE),IF(LEFT(G275,3)="CAB",VLOOKUP(VALUE(RIGHT(G275,3)),'ADM-COMP'!B:J,5,FALSE),IF(LEFT(G275,3)="SEG",VLOOKUP(VALUE(RIGHT(G275,3)),#REF!,5,FALSE),IF(LEFT(G275,3)="CLI",VLOOKUP(VALUE(RIGHT(G275,3)),#REF!,5,FALSE),IF(LEFT(G275,4)="IMPL",VLOOKUP(VALUE(RIGHT(G275,3)),#REF!,5,FALSE),IF(LEFT(G275,4)="SPDA",VLOOKUP(VALUE(RIGHT(G275,3)),'SPDA-COMP'!B:J,5,FALSE),IF(LEFT(G275,4)="SDAI",VLOOKUP(VALUE(RIGHT(G275,3)),#REF!,5,FALSE),IF(LEFT(G275,5)="IMPER",VLOOKUP(VALUE(RIGHT(G275,3)),#REF!,5,FALSE),IF(LEFT(G275,5)="LABOR",VLOOKUP(VALUE(RIGHT(G275,6)),#REF!,6,FALSE))))))))))))))))</f>
        <v>#REF!</v>
      </c>
      <c r="D275" s="74" t="e">
        <f>ROUND(VLOOKUP(A275,#REF!,8,FALSE),2)</f>
        <v>#REF!</v>
      </c>
      <c r="E275" s="74" t="e">
        <f>IF(LEFT(G275,3)="ARQ",VLOOKUP(VALUE(RIGHT(G275,3)),#REF!,9,FALSE),IF(LEFT(G275,3)="SCI",VLOOKUP(VALUE(RIGHT(G275,3)),#REF!,9,FALSE),IF(LEFT(G275,3)="SCE",VLOOKUP(VALUE(RIGHT(G275,3)),#REF!,9,FALSE),IF(LEFT(G275,3)="EST",VLOOKUP(VALUE(RIGHT(G275,3)),#REF!,9,FALSE),IF(LEFT(G275,3)="HID",VLOOKUP(VALUE(RIGHT(G275,3)),#REF!,9,FALSE),IF(LEFT(G275,3)="INC",VLOOKUP(VALUE(RIGHT(G275,3)),#REF!,9,FALSE),IF(LEFT(G275,3)="ELE",VLOOKUP(VALUE(RIGHT(G275,3)),#REF!,9,FALSE),IF(LEFT(G275,3)="CAB",VLOOKUP(VALUE(RIGHT(G275,3)),'ADM-COMP'!B:J,9,FALSE),IF(LEFT(G275,3)="SEG",VLOOKUP(VALUE(RIGHT(G275,3)),#REF!,9,FALSE),IF(LEFT(G275,3)="CLI",VLOOKUP(VALUE(RIGHT(G275,3)),#REF!,9,FALSE),IF(LEFT(G275,4)="IMPL",VLOOKUP(VALUE(RIGHT(G275,3)),#REF!,9,FALSE),IF(LEFT(G275,4)="SPDA",VLOOKUP(VALUE(RIGHT(G275,3)),'SPDA-COMP'!B:J,9,FALSE),IF(LEFT(G275,4)="SDAI",VLOOKUP(VALUE(RIGHT(G275,3)),#REF!,9,FALSE),IF(LEFT(G275,5)="IMPER",VLOOKUP(VALUE(RIGHT(G275,3)),#REF!,9,FALSE),IF(LEFT(G275,5)="LABOR",VLOOKUP(VALUE(RIGHT(G275,6)),#REF!,4,FALSE))))))))))))))))</f>
        <v>#REF!</v>
      </c>
      <c r="F275" s="31" t="e">
        <f t="shared" si="4"/>
        <v>#REF!</v>
      </c>
      <c r="G275" s="84" t="s">
        <v>649</v>
      </c>
      <c r="H275" s="61"/>
    </row>
    <row r="276" spans="1:8" s="62" customFormat="1">
      <c r="A276" s="100" t="s">
        <v>689</v>
      </c>
      <c r="B276" s="86" t="e">
        <f>IF(LEFT(G276,3)="ARQ",VLOOKUP(VALUE(RIGHT(G276,3)),#REF!,4,FALSE),IF(LEFT(G276,3)="SCI",VLOOKUP(VALUE(RIGHT(G276,3)),#REF!,4,FALSE),IF(LEFT(G276,3)="SCE",VLOOKUP(VALUE(RIGHT(G276,3)),#REF!,4,FALSE),IF(LEFT(G276,3)="EST",VLOOKUP(VALUE(RIGHT(G276,3)),#REF!,4,FALSE),IF(LEFT(G276,3)="HID",VLOOKUP(VALUE(RIGHT(G276,3)),#REF!,4,FALSE),IF(LEFT(G276,3)="INC",VLOOKUP(VALUE(RIGHT(G276,3)),#REF!,4,FALSE),IF(LEFT(G276,3)="ELE",VLOOKUP(VALUE(RIGHT(G276,3)),#REF!,4,FALSE),IF(LEFT(G276,3)="CAB",VLOOKUP(VALUE(RIGHT(G276,3)),'ADM-COMP'!B:J,4,FALSE),IF(LEFT(G276,3)="SEG",VLOOKUP(VALUE(RIGHT(G276,3)),#REF!,4,FALSE),IF(LEFT(G276,3)="CLI",VLOOKUP(VALUE(RIGHT(G276,3)),#REF!,4,FALSE),IF(LEFT(G276,4)="IMPL",VLOOKUP(VALUE(RIGHT(G276,3)),#REF!,4,FALSE),IF(LEFT(G276,4)="SPDA",VLOOKUP(VALUE(RIGHT(G276,3)),'SPDA-COMP'!B:J,4,FALSE),IF(LEFT(G276,4)="SDAI",VLOOKUP(VALUE(RIGHT(G276,3)),#REF!,4,FALSE),IF(LEFT(G276,5)="IMPER",VLOOKUP(VALUE(RIGHT(G276,3)),#REF!,4,FALSE),IF(LEFT(G276,5)="LABOR",VLOOKUP(VALUE(RIGHT(G276,6)),#REF!,5,FALSE))))))))))))))))</f>
        <v>#REF!</v>
      </c>
      <c r="C276" s="30" t="e">
        <f>IF(LEFT(G276,3)="ARQ",VLOOKUP(VALUE(RIGHT(G276,3)),#REF!,5,FALSE),IF(LEFT(G276,3)="SCI",VLOOKUP(VALUE(RIGHT(G276,3)),#REF!,5,FALSE),IF(LEFT(G276,3)="SCE",VLOOKUP(VALUE(RIGHT(G276,3)),#REF!,5,FALSE),IF(LEFT(G276,3)="EST",VLOOKUP(VALUE(RIGHT(G276,3)),#REF!,5,FALSE),IF(LEFT(G276,3)="HID",VLOOKUP(VALUE(RIGHT(G276,3)),#REF!,5,FALSE),IF(LEFT(G276,3)="INC",VLOOKUP(VALUE(RIGHT(G276,3)),#REF!,5,FALSE),IF(LEFT(G276,3)="ELE",VLOOKUP(VALUE(RIGHT(G276,3)),#REF!,5,FALSE),IF(LEFT(G276,3)="CAB",VLOOKUP(VALUE(RIGHT(G276,3)),'ADM-COMP'!B:J,5,FALSE),IF(LEFT(G276,3)="SEG",VLOOKUP(VALUE(RIGHT(G276,3)),#REF!,5,FALSE),IF(LEFT(G276,3)="CLI",VLOOKUP(VALUE(RIGHT(G276,3)),#REF!,5,FALSE),IF(LEFT(G276,4)="IMPL",VLOOKUP(VALUE(RIGHT(G276,3)),#REF!,5,FALSE),IF(LEFT(G276,4)="SPDA",VLOOKUP(VALUE(RIGHT(G276,3)),'SPDA-COMP'!B:J,5,FALSE),IF(LEFT(G276,4)="SDAI",VLOOKUP(VALUE(RIGHT(G276,3)),#REF!,5,FALSE),IF(LEFT(G276,5)="IMPER",VLOOKUP(VALUE(RIGHT(G276,3)),#REF!,5,FALSE),IF(LEFT(G276,5)="LABOR",VLOOKUP(VALUE(RIGHT(G276,6)),#REF!,6,FALSE))))))))))))))))</f>
        <v>#REF!</v>
      </c>
      <c r="D276" s="74" t="e">
        <f>ROUND(VLOOKUP(A276,#REF!,8,FALSE),2)</f>
        <v>#REF!</v>
      </c>
      <c r="E276" s="74" t="e">
        <f>IF(LEFT(G276,3)="ARQ",VLOOKUP(VALUE(RIGHT(G276,3)),#REF!,9,FALSE),IF(LEFT(G276,3)="SCI",VLOOKUP(VALUE(RIGHT(G276,3)),#REF!,9,FALSE),IF(LEFT(G276,3)="SCE",VLOOKUP(VALUE(RIGHT(G276,3)),#REF!,9,FALSE),IF(LEFT(G276,3)="EST",VLOOKUP(VALUE(RIGHT(G276,3)),#REF!,9,FALSE),IF(LEFT(G276,3)="HID",VLOOKUP(VALUE(RIGHT(G276,3)),#REF!,9,FALSE),IF(LEFT(G276,3)="INC",VLOOKUP(VALUE(RIGHT(G276,3)),#REF!,9,FALSE),IF(LEFT(G276,3)="ELE",VLOOKUP(VALUE(RIGHT(G276,3)),#REF!,9,FALSE),IF(LEFT(G276,3)="CAB",VLOOKUP(VALUE(RIGHT(G276,3)),'ADM-COMP'!B:J,9,FALSE),IF(LEFT(G276,3)="SEG",VLOOKUP(VALUE(RIGHT(G276,3)),#REF!,9,FALSE),IF(LEFT(G276,3)="CLI",VLOOKUP(VALUE(RIGHT(G276,3)),#REF!,9,FALSE),IF(LEFT(G276,4)="IMPL",VLOOKUP(VALUE(RIGHT(G276,3)),#REF!,9,FALSE),IF(LEFT(G276,4)="SPDA",VLOOKUP(VALUE(RIGHT(G276,3)),'SPDA-COMP'!B:J,9,FALSE),IF(LEFT(G276,4)="SDAI",VLOOKUP(VALUE(RIGHT(G276,3)),#REF!,9,FALSE),IF(LEFT(G276,5)="IMPER",VLOOKUP(VALUE(RIGHT(G276,3)),#REF!,9,FALSE),IF(LEFT(G276,5)="LABOR",VLOOKUP(VALUE(RIGHT(G276,6)),#REF!,4,FALSE))))))))))))))))</f>
        <v>#REF!</v>
      </c>
      <c r="F276" s="31" t="e">
        <f t="shared" si="4"/>
        <v>#REF!</v>
      </c>
      <c r="G276" s="152" t="s">
        <v>729</v>
      </c>
      <c r="H276" s="61"/>
    </row>
    <row r="277" spans="1:8" s="62" customFormat="1">
      <c r="A277" s="37" t="s">
        <v>1103</v>
      </c>
      <c r="B277" s="29" t="e">
        <f>IF(LEFT(G277,3)="ARQ",VLOOKUP(VALUE(RIGHT(G277,3)),#REF!,4,FALSE),IF(LEFT(G277,3)="SCI",VLOOKUP(VALUE(RIGHT(G277,3)),#REF!,4,FALSE),IF(LEFT(G277,3)="TRP",VLOOKUP(VALUE(RIGHT(G277,3)),#REF!,4,FALSE),IF(LEFT(G277,3)="EST",VLOOKUP(VALUE(RIGHT(G277,3)),#REF!,4,FALSE),IF(LEFT(G277,3)="HID",VLOOKUP(VALUE(RIGHT(G277,3)),#REF!,4,FALSE),IF(LEFT(G277,3)="INC",VLOOKUP(VALUE(RIGHT(G277,3)),#REF!,4,FALSE),IF(LEFT(G277,3)="ELE",VLOOKUP(VALUE(RIGHT(G277,3)),#REF!,4,FALSE),IF(LEFT(G277,3)="CAB",VLOOKUP(VALUE(RIGHT(G277,3)),'ADM-COMP'!B:J,4,FALSE),IF(LEFT(G277,3)="SEG",VLOOKUP(VALUE(RIGHT(G277,3)),#REF!,4,FALSE),IF(LEFT(G277,3)="CLI",VLOOKUP(VALUE(RIGHT(G277,3)),#REF!,4,FALSE),IF(LEFT(G277,4)="IMPL",VLOOKUP(VALUE(RIGHT(G277,3)),#REF!,4,FALSE),IF(LEFT(G277,4)="SPDA",VLOOKUP(VALUE(RIGHT(G277,3)),'SPDA-COMP'!B:J,4,FALSE),IF(LEFT(G277,4)="SDAI",VLOOKUP(VALUE(RIGHT(G277,3)),#REF!,4,FALSE),IF(LEFT(G277,5)="IMPER",VLOOKUP(VALUE(RIGHT(G277,3)),#REF!,4,FALSE),IF(LEFT(G277,5)="LABOR",VLOOKUP(VALUE(RIGHT(G277,6)),#REF!,5,FALSE))))))))))))))))</f>
        <v>#REF!</v>
      </c>
      <c r="C277" s="30" t="e">
        <f>IF(LEFT(G277,3)="ARQ",VLOOKUP(VALUE(RIGHT(G277,3)),#REF!,5,FALSE),IF(LEFT(G277,3)="SCI",VLOOKUP(VALUE(RIGHT(G277,3)),#REF!,5,FALSE),IF(LEFT(G277,3)="SCE",VLOOKUP(VALUE(RIGHT(G277,3)),#REF!,5,FALSE),IF(LEFT(G277,3)="EST",VLOOKUP(VALUE(RIGHT(G277,3)),#REF!,5,FALSE),IF(LEFT(G277,3)="HID",VLOOKUP(VALUE(RIGHT(G277,3)),#REF!,5,FALSE),IF(LEFT(G277,3)="INC",VLOOKUP(VALUE(RIGHT(G277,3)),#REF!,5,FALSE),IF(LEFT(G277,3)="ELE",VLOOKUP(VALUE(RIGHT(G277,3)),#REF!,5,FALSE),IF(LEFT(G277,3)="CAB",VLOOKUP(VALUE(RIGHT(G277,3)),'ADM-COMP'!B:J,5,FALSE),IF(LEFT(G277,3)="SEG",VLOOKUP(VALUE(RIGHT(G277,3)),#REF!,5,FALSE),IF(LEFT(G277,3)="CLI",VLOOKUP(VALUE(RIGHT(G277,3)),#REF!,5,FALSE),IF(LEFT(G277,4)="IMPL",VLOOKUP(VALUE(RIGHT(G277,3)),#REF!,5,FALSE),IF(LEFT(G277,4)="SPDA",VLOOKUP(VALUE(RIGHT(G277,3)),'SPDA-COMP'!B:J,5,FALSE),IF(LEFT(G277,4)="SDAI",VLOOKUP(VALUE(RIGHT(G277,3)),#REF!,5,FALSE),IF(LEFT(G277,5)="IMPER",VLOOKUP(VALUE(RIGHT(G277,3)),#REF!,5,FALSE),IF(LEFT(G277,5)="LABOR",VLOOKUP(VALUE(RIGHT(G277,6)),#REF!,6,FALSE))))))))))))))))</f>
        <v>#REF!</v>
      </c>
      <c r="D277" s="74" t="e">
        <f>ROUND(VLOOKUP(A277,#REF!,8,FALSE),2)</f>
        <v>#REF!</v>
      </c>
      <c r="E277" s="74" t="e">
        <f>IF(LEFT(G277,3)="ARQ",VLOOKUP(VALUE(RIGHT(G277,3)),#REF!,9,FALSE),IF(LEFT(G277,3)="SCI",VLOOKUP(VALUE(RIGHT(G277,3)),#REF!,9,FALSE),IF(LEFT(G277,3)="SCE",VLOOKUP(VALUE(RIGHT(G277,3)),#REF!,9,FALSE),IF(LEFT(G277,3)="EST",VLOOKUP(VALUE(RIGHT(G277,3)),#REF!,9,FALSE),IF(LEFT(G277,3)="HID",VLOOKUP(VALUE(RIGHT(G277,3)),#REF!,9,FALSE),IF(LEFT(G277,3)="INC",VLOOKUP(VALUE(RIGHT(G277,3)),#REF!,9,FALSE),IF(LEFT(G277,3)="ELE",VLOOKUP(VALUE(RIGHT(G277,3)),#REF!,9,FALSE),IF(LEFT(G277,3)="CAB",VLOOKUP(VALUE(RIGHT(G277,3)),'ADM-COMP'!B:J,9,FALSE),IF(LEFT(G277,3)="SEG",VLOOKUP(VALUE(RIGHT(G277,3)),#REF!,9,FALSE),IF(LEFT(G277,3)="CLI",VLOOKUP(VALUE(RIGHT(G277,3)),#REF!,9,FALSE),IF(LEFT(G277,4)="IMPL",VLOOKUP(VALUE(RIGHT(G277,3)),#REF!,9,FALSE),IF(LEFT(G277,4)="SPDA",VLOOKUP(VALUE(RIGHT(G277,3)),'SPDA-COMP'!B:J,9,FALSE),IF(LEFT(G277,4)="SDAI",VLOOKUP(VALUE(RIGHT(G277,3)),#REF!,9,FALSE),IF(LEFT(G277,5)="IMPER",VLOOKUP(VALUE(RIGHT(G277,3)),#REF!,9,FALSE),IF(LEFT(G277,5)="LABOR",VLOOKUP(VALUE(RIGHT(G277,6)),#REF!,4,FALSE))))))))))))))))</f>
        <v>#REF!</v>
      </c>
      <c r="F277" s="31" t="e">
        <f t="shared" si="4"/>
        <v>#REF!</v>
      </c>
      <c r="G277" s="152" t="s">
        <v>1106</v>
      </c>
      <c r="H277" s="61"/>
    </row>
    <row r="278" spans="1:8" s="62" customFormat="1" ht="25.5">
      <c r="A278" s="100" t="s">
        <v>783</v>
      </c>
      <c r="B278" s="29" t="s">
        <v>836</v>
      </c>
      <c r="C278" s="30" t="e">
        <f>IF(LEFT(G278,3)="ARQ",VLOOKUP(VALUE(RIGHT(G278,3)),#REF!,5,FALSE),IF(LEFT(G278,3)="GAS",VLOOKUP(VALUE(RIGHT(G278,3)),#REF!,5,FALSE),IF(LEFT(G278,3)="SCE",VLOOKUP(VALUE(RIGHT(G278,3)),#REF!,5,FALSE),IF(LEFT(G278,3)="EST",VLOOKUP(VALUE(RIGHT(G278,3)),#REF!,5,FALSE),IF(LEFT(G278,3)="HID",VLOOKUP(VALUE(RIGHT(G278,3)),#REF!,5,FALSE),IF(LEFT(G278,3)="INC",VLOOKUP(VALUE(RIGHT(G278,3)),#REF!,5,FALSE),IF(LEFT(G278,3)="ELE",VLOOKUP(VALUE(RIGHT(G278,3)),#REF!,5,FALSE),IF(LEFT(G278,3)="CAB",VLOOKUP(VALUE(RIGHT(G278,3)),'ADM-COMP'!B:J,5,FALSE),IF(LEFT(G278,3)="SEG",VLOOKUP(VALUE(RIGHT(G278,3)),#REF!,5,FALSE),IF(LEFT(G278,3)="CLI",VLOOKUP(VALUE(RIGHT(G278,3)),#REF!,5,FALSE),IF(LEFT(G278,4)="IMPL",VLOOKUP(VALUE(RIGHT(G278,3)),#REF!,5,FALSE),IF(LEFT(G278,4)="SPDA",VLOOKUP(VALUE(RIGHT(G278,3)),'SPDA-COMP'!B:J,5,FALSE),IF(LEFT(G278,4)="SDAI",VLOOKUP(VALUE(RIGHT(G278,3)),#REF!,5,FALSE),IF(LEFT(G278,5)="IMPER",VLOOKUP(VALUE(RIGHT(G278,3)),#REF!,5,FALSE),IF(LEFT(G278,5)="LABOR",VLOOKUP(VALUE(RIGHT(G278,6)),#REF!,6,FALSE))))))))))))))))</f>
        <v>#REF!</v>
      </c>
      <c r="D278" s="74" t="e">
        <f>ROUND(VLOOKUP(A278,#REF!,8,FALSE),2)</f>
        <v>#REF!</v>
      </c>
      <c r="E278" s="74" t="e">
        <f>IF(LEFT(G278,3)="ARQ",VLOOKUP(VALUE(RIGHT(G278,3)),#REF!,9,FALSE),IF(LEFT(G278,3)="GAS",VLOOKUP(VALUE(RIGHT(G278,3)),#REF!,9,FALSE),IF(LEFT(G278,3)="SCE",VLOOKUP(VALUE(RIGHT(G278,3)),#REF!,9,FALSE),IF(LEFT(G278,3)="EST",VLOOKUP(VALUE(RIGHT(G278,3)),#REF!,9,FALSE),IF(LEFT(G278,3)="HID",VLOOKUP(VALUE(RIGHT(G278,3)),#REF!,9,FALSE),IF(LEFT(G278,3)="INC",VLOOKUP(VALUE(RIGHT(G278,3)),#REF!,9,FALSE),IF(LEFT(G278,3)="ELE",VLOOKUP(VALUE(RIGHT(G278,3)),#REF!,9,FALSE),IF(LEFT(G278,3)="CAB",VLOOKUP(VALUE(RIGHT(G278,3)),'ADM-COMP'!B:J,9,FALSE),IF(LEFT(G278,3)="SEG",VLOOKUP(VALUE(RIGHT(G278,3)),#REF!,9,FALSE),IF(LEFT(G278,3)="CLI",VLOOKUP(VALUE(RIGHT(G278,3)),#REF!,9,FALSE),IF(LEFT(G278,4)="IMPL",VLOOKUP(VALUE(RIGHT(G278,3)),#REF!,9,FALSE),IF(LEFT(G278,4)="SPDA",VLOOKUP(VALUE(RIGHT(G278,3)),'SPDA-COMP'!B:J,9,FALSE),IF(LEFT(G278,4)="SDAI",VLOOKUP(VALUE(RIGHT(G278,3)),#REF!,9,FALSE),IF(LEFT(G278,5)="IMPER",VLOOKUP(VALUE(RIGHT(G278,3)),#REF!,9,FALSE),IF(LEFT(G278,5)="LABOR",VLOOKUP(VALUE(RIGHT(G278,6)),#REF!,4,FALSE))))))))))))))))</f>
        <v>#REF!</v>
      </c>
      <c r="F278" s="31" t="e">
        <f t="shared" si="4"/>
        <v>#REF!</v>
      </c>
      <c r="G278" s="152" t="s">
        <v>811</v>
      </c>
      <c r="H278" s="61"/>
    </row>
    <row r="279" spans="1:8" s="62" customFormat="1">
      <c r="A279" s="100" t="s">
        <v>690</v>
      </c>
      <c r="B279" s="86" t="e">
        <f>IF(LEFT(G279,3)="ARQ",VLOOKUP(VALUE(RIGHT(G279,3)),#REF!,4,FALSE),IF(LEFT(G279,3)="SCI",VLOOKUP(VALUE(RIGHT(G279,3)),#REF!,4,FALSE),IF(LEFT(G279,3)="SCE",VLOOKUP(VALUE(RIGHT(G279,3)),#REF!,4,FALSE),IF(LEFT(G279,3)="EST",VLOOKUP(VALUE(RIGHT(G279,3)),#REF!,4,FALSE),IF(LEFT(G279,3)="HID",VLOOKUP(VALUE(RIGHT(G279,3)),#REF!,4,FALSE),IF(LEFT(G279,3)="INC",VLOOKUP(VALUE(RIGHT(G279,3)),#REF!,4,FALSE),IF(LEFT(G279,3)="ELE",VLOOKUP(VALUE(RIGHT(G279,3)),#REF!,4,FALSE),IF(LEFT(G279,3)="CAB",VLOOKUP(VALUE(RIGHT(G279,3)),'ADM-COMP'!B:J,4,FALSE),IF(LEFT(G279,3)="SEG",VLOOKUP(VALUE(RIGHT(G279,3)),#REF!,4,FALSE),IF(LEFT(G279,3)="CLI",VLOOKUP(VALUE(RIGHT(G279,3)),#REF!,4,FALSE),IF(LEFT(G279,4)="IMPL",VLOOKUP(VALUE(RIGHT(G279,3)),#REF!,4,FALSE),IF(LEFT(G279,4)="SPDA",VLOOKUP(VALUE(RIGHT(G279,3)),'SPDA-COMP'!B:J,4,FALSE),IF(LEFT(G279,4)="SDAI",VLOOKUP(VALUE(RIGHT(G279,3)),#REF!,4,FALSE),IF(LEFT(G279,5)="IMPER",VLOOKUP(VALUE(RIGHT(G279,3)),#REF!,4,FALSE),IF(LEFT(G279,5)="LABOR",VLOOKUP(VALUE(RIGHT(G279,6)),#REF!,5,FALSE))))))))))))))))</f>
        <v>#REF!</v>
      </c>
      <c r="C279" s="30" t="e">
        <f>IF(LEFT(G279,3)="ARQ",VLOOKUP(VALUE(RIGHT(G279,3)),#REF!,5,FALSE),IF(LEFT(G279,3)="SCI",VLOOKUP(VALUE(RIGHT(G279,3)),#REF!,5,FALSE),IF(LEFT(G279,3)="SCE",VLOOKUP(VALUE(RIGHT(G279,3)),#REF!,5,FALSE),IF(LEFT(G279,3)="EST",VLOOKUP(VALUE(RIGHT(G279,3)),#REF!,5,FALSE),IF(LEFT(G279,3)="HID",VLOOKUP(VALUE(RIGHT(G279,3)),#REF!,5,FALSE),IF(LEFT(G279,3)="INC",VLOOKUP(VALUE(RIGHT(G279,3)),#REF!,5,FALSE),IF(LEFT(G279,3)="ELE",VLOOKUP(VALUE(RIGHT(G279,3)),#REF!,5,FALSE),IF(LEFT(G279,3)="CAB",VLOOKUP(VALUE(RIGHT(G279,3)),'ADM-COMP'!B:J,5,FALSE),IF(LEFT(G279,3)="SEG",VLOOKUP(VALUE(RIGHT(G279,3)),#REF!,5,FALSE),IF(LEFT(G279,3)="CLI",VLOOKUP(VALUE(RIGHT(G279,3)),#REF!,5,FALSE),IF(LEFT(G279,4)="IMPL",VLOOKUP(VALUE(RIGHT(G279,3)),#REF!,5,FALSE),IF(LEFT(G279,4)="SPDA",VLOOKUP(VALUE(RIGHT(G279,3)),'SPDA-COMP'!B:J,5,FALSE),IF(LEFT(G279,4)="SDAI",VLOOKUP(VALUE(RIGHT(G279,3)),#REF!,5,FALSE),IF(LEFT(G279,5)="IMPER",VLOOKUP(VALUE(RIGHT(G279,3)),#REF!,5,FALSE),IF(LEFT(G279,5)="LABOR",VLOOKUP(VALUE(RIGHT(G279,6)),#REF!,6,FALSE))))))))))))))))</f>
        <v>#REF!</v>
      </c>
      <c r="D279" s="74" t="e">
        <f>ROUND(VLOOKUP(A279,#REF!,8,FALSE),2)</f>
        <v>#REF!</v>
      </c>
      <c r="E279" s="74" t="e">
        <f>IF(LEFT(G279,3)="ARQ",VLOOKUP(VALUE(RIGHT(G279,3)),#REF!,9,FALSE),IF(LEFT(G279,3)="SCI",VLOOKUP(VALUE(RIGHT(G279,3)),#REF!,9,FALSE),IF(LEFT(G279,3)="SCE",VLOOKUP(VALUE(RIGHT(G279,3)),#REF!,9,FALSE),IF(LEFT(G279,3)="EST",VLOOKUP(VALUE(RIGHT(G279,3)),#REF!,9,FALSE),IF(LEFT(G279,3)="HID",VLOOKUP(VALUE(RIGHT(G279,3)),#REF!,9,FALSE),IF(LEFT(G279,3)="INC",VLOOKUP(VALUE(RIGHT(G279,3)),#REF!,9,FALSE),IF(LEFT(G279,3)="ELE",VLOOKUP(VALUE(RIGHT(G279,3)),#REF!,9,FALSE),IF(LEFT(G279,3)="CAB",VLOOKUP(VALUE(RIGHT(G279,3)),'ADM-COMP'!B:J,9,FALSE),IF(LEFT(G279,3)="SEG",VLOOKUP(VALUE(RIGHT(G279,3)),#REF!,9,FALSE),IF(LEFT(G279,3)="CLI",VLOOKUP(VALUE(RIGHT(G279,3)),#REF!,9,FALSE),IF(LEFT(G279,4)="IMPL",VLOOKUP(VALUE(RIGHT(G279,3)),#REF!,9,FALSE),IF(LEFT(G279,4)="SPDA",VLOOKUP(VALUE(RIGHT(G279,3)),'SPDA-COMP'!B:J,9,FALSE),IF(LEFT(G279,4)="SDAI",VLOOKUP(VALUE(RIGHT(G279,3)),#REF!,9,FALSE),IF(LEFT(G279,5)="IMPER",VLOOKUP(VALUE(RIGHT(G279,3)),#REF!,9,FALSE),IF(LEFT(G279,5)="LABOR",VLOOKUP(VALUE(RIGHT(G279,6)),#REF!,4,FALSE))))))))))))))))</f>
        <v>#REF!</v>
      </c>
      <c r="F279" s="31" t="e">
        <f t="shared" si="4"/>
        <v>#REF!</v>
      </c>
      <c r="G279" s="152" t="s">
        <v>730</v>
      </c>
      <c r="H279" s="61"/>
    </row>
    <row r="280" spans="1:8" s="62" customFormat="1">
      <c r="A280" s="85" t="s">
        <v>893</v>
      </c>
      <c r="B280" s="29" t="e">
        <f>IF(LEFT(G280,3)="ARQ",VLOOKUP(VALUE(RIGHT(G280,3)),#REF!,4,FALSE),IF(LEFT(G280,3)="SCI",VLOOKUP(VALUE(RIGHT(G280,3)),#REF!,4,FALSE),IF(LEFT(G280,3)="SCE",VLOOKUP(VALUE(RIGHT(G280,3)),#REF!,4,FALSE),IF(LEFT(G280,3)="EST",VLOOKUP(VALUE(RIGHT(G280,3)),#REF!,4,FALSE),IF(LEFT(G280,3)="HID",VLOOKUP(VALUE(RIGHT(G280,3)),#REF!,4,FALSE),IF(LEFT(G280,3)="INC",VLOOKUP(VALUE(RIGHT(G280,3)),#REF!,4,FALSE),IF(LEFT(G280,3)="ELE",VLOOKUP(VALUE(RIGHT(G280,3)),#REF!,4,FALSE),IF(LEFT(G280,3)="CAB",VLOOKUP(VALUE(RIGHT(G280,3)),'ADM-COMP'!B:J,4,FALSE),IF(LEFT(G280,3)="SEG",VLOOKUP(VALUE(RIGHT(G280,3)),#REF!,4,FALSE),IF(LEFT(G280,3)="CLI",VLOOKUP(VALUE(RIGHT(G280,3)),#REF!,4,FALSE),IF(LEFT(G280,4)="IMPL",VLOOKUP(VALUE(RIGHT(G280,3)),#REF!,4,FALSE),IF(LEFT(G280,4)="SPDA",VLOOKUP(VALUE(RIGHT(G280,3)),'SPDA-COMP'!B:J,4,FALSE),IF(LEFT(G280,4)="SDAI",VLOOKUP(VALUE(RIGHT(G280,3)),#REF!,4,FALSE),IF(LEFT(G280,5)="IMPER",VLOOKUP(VALUE(RIGHT(G280,3)),#REF!,4,FALSE),IF(LEFT(G280,5)="LABOR",VLOOKUP(VALUE(RIGHT(G280,6)),#REF!,5,FALSE))))))))))))))))</f>
        <v>#REF!</v>
      </c>
      <c r="C280" s="30" t="e">
        <f>IF(LEFT(G280,3)="ARQ",VLOOKUP(VALUE(RIGHT(G280,3)),#REF!,5,FALSE),IF(LEFT(G280,3)="SCI",VLOOKUP(VALUE(RIGHT(G280,3)),#REF!,5,FALSE),IF(LEFT(G280,3)="SCE",VLOOKUP(VALUE(RIGHT(G280,3)),#REF!,5,FALSE),IF(LEFT(G280,3)="EST",VLOOKUP(VALUE(RIGHT(G280,3)),#REF!,5,FALSE),IF(LEFT(G280,3)="HID",VLOOKUP(VALUE(RIGHT(G280,3)),#REF!,5,FALSE),IF(LEFT(G280,3)="INC",VLOOKUP(VALUE(RIGHT(G280,3)),#REF!,5,FALSE),IF(LEFT(G280,3)="ELE",VLOOKUP(VALUE(RIGHT(G280,3)),#REF!,5,FALSE),IF(LEFT(G280,3)="CAB",VLOOKUP(VALUE(RIGHT(G280,3)),'ADM-COMP'!B:J,5,FALSE),IF(LEFT(G280,3)="SEG",VLOOKUP(VALUE(RIGHT(G280,3)),#REF!,5,FALSE),IF(LEFT(G280,3)="CLI",VLOOKUP(VALUE(RIGHT(G280,3)),#REF!,5,FALSE),IF(LEFT(G280,4)="IMPL",VLOOKUP(VALUE(RIGHT(G280,3)),#REF!,5,FALSE),IF(LEFT(G280,4)="SPDA",VLOOKUP(VALUE(RIGHT(G280,3)),'SPDA-COMP'!B:J,5,FALSE),IF(LEFT(G280,4)="SDAI",VLOOKUP(VALUE(RIGHT(G280,3)),#REF!,5,FALSE),IF(LEFT(G280,5)="IMPER",VLOOKUP(VALUE(RIGHT(G280,3)),#REF!,5,FALSE),IF(LEFT(G280,5)="LABOR",VLOOKUP(VALUE(RIGHT(G280,6)),#REF!,6,FALSE))))))))))))))))</f>
        <v>#REF!</v>
      </c>
      <c r="D280" s="74" t="e">
        <f>ROUND(VLOOKUP(A280,#REF!,8,FALSE),2)</f>
        <v>#REF!</v>
      </c>
      <c r="E280" s="74" t="e">
        <f>IF(LEFT(G280,3)="ARQ",VLOOKUP(VALUE(RIGHT(G280,3)),#REF!,9,FALSE),IF(LEFT(G280,3)="SCI",VLOOKUP(VALUE(RIGHT(G280,3)),#REF!,9,FALSE),IF(LEFT(G280,3)="SCE",VLOOKUP(VALUE(RIGHT(G280,3)),#REF!,9,FALSE),IF(LEFT(G280,3)="EST",VLOOKUP(VALUE(RIGHT(G280,3)),#REF!,9,FALSE),IF(LEFT(G280,3)="HID",VLOOKUP(VALUE(RIGHT(G280,3)),#REF!,9,FALSE),IF(LEFT(G280,3)="INC",VLOOKUP(VALUE(RIGHT(G280,3)),#REF!,9,FALSE),IF(LEFT(G280,3)="ELE",VLOOKUP(VALUE(RIGHT(G280,3)),#REF!,9,FALSE),IF(LEFT(G280,3)="CAB",VLOOKUP(VALUE(RIGHT(G280,3)),'ADM-COMP'!B:J,9,FALSE),IF(LEFT(G280,3)="SEG",VLOOKUP(VALUE(RIGHT(G280,3)),#REF!,9,FALSE),IF(LEFT(G280,3)="CLI",VLOOKUP(VALUE(RIGHT(G280,3)),#REF!,9,FALSE),IF(LEFT(G280,4)="IMPL",VLOOKUP(VALUE(RIGHT(G280,3)),#REF!,9,FALSE),IF(LEFT(G280,4)="SPDA",VLOOKUP(VALUE(RIGHT(G280,3)),'SPDA-COMP'!B:J,9,FALSE),IF(LEFT(G280,4)="SDAI",VLOOKUP(VALUE(RIGHT(G280,3)),#REF!,9,FALSE),IF(LEFT(G280,5)="IMPER",VLOOKUP(VALUE(RIGHT(G280,3)),#REF!,9,FALSE),IF(LEFT(G280,5)="LABOR",VLOOKUP(VALUE(RIGHT(G280,6)),#REF!,4,FALSE))))))))))))))))</f>
        <v>#REF!</v>
      </c>
      <c r="F280" s="31" t="e">
        <f t="shared" si="4"/>
        <v>#REF!</v>
      </c>
      <c r="G280" s="84" t="s">
        <v>961</v>
      </c>
      <c r="H280" s="61"/>
    </row>
    <row r="281" spans="1:8" s="62" customFormat="1">
      <c r="A281" s="85" t="s">
        <v>857</v>
      </c>
      <c r="B281" s="29" t="e">
        <f>IF(LEFT(G281,3)="ARQ",VLOOKUP(VALUE(RIGHT(G281,3)),#REF!,4,FALSE),IF(LEFT(G281,3)="SCI",VLOOKUP(VALUE(RIGHT(G281,3)),#REF!,4,FALSE),IF(LEFT(G281,3)="SCE",VLOOKUP(VALUE(RIGHT(G281,3)),#REF!,4,FALSE),IF(LEFT(G281,3)="EST",VLOOKUP(VALUE(RIGHT(G281,3)),#REF!,4,FALSE),IF(LEFT(G281,3)="HID",VLOOKUP(VALUE(RIGHT(G281,3)),#REF!,4,FALSE),IF(LEFT(G281,3)="INC",VLOOKUP(VALUE(RIGHT(G281,3)),#REF!,4,FALSE),IF(LEFT(G281,3)="ELE",VLOOKUP(VALUE(RIGHT(G281,3)),#REF!,4,FALSE),IF(LEFT(G281,3)="CAB",VLOOKUP(VALUE(RIGHT(G281,3)),'ADM-COMP'!B:J,4,FALSE),IF(LEFT(G281,3)="SEG",VLOOKUP(VALUE(RIGHT(G281,3)),#REF!,4,FALSE),IF(LEFT(G281,3)="CLI",VLOOKUP(VALUE(RIGHT(G281,3)),#REF!,4,FALSE),IF(LEFT(G281,4)="IMPL",VLOOKUP(VALUE(RIGHT(G281,3)),#REF!,4,FALSE),IF(LEFT(G281,4)="SPDA",VLOOKUP(VALUE(RIGHT(G281,3)),'SPDA-COMP'!B:J,4,FALSE),IF(LEFT(G281,4)="SDAI",VLOOKUP(VALUE(RIGHT(G281,3)),#REF!,4,FALSE),IF(LEFT(G281,5)="IMPER",VLOOKUP(VALUE(RIGHT(G281,3)),#REF!,4,FALSE),IF(LEFT(G281,5)="LABOR",VLOOKUP(VALUE(RIGHT(G281,6)),#REF!,5,FALSE))))))))))))))))</f>
        <v>#REF!</v>
      </c>
      <c r="C281" s="30" t="e">
        <f>IF(LEFT(G281,3)="ARQ",VLOOKUP(VALUE(RIGHT(G281,3)),#REF!,5,FALSE),IF(LEFT(G281,3)="SCI",VLOOKUP(VALUE(RIGHT(G281,3)),#REF!,5,FALSE),IF(LEFT(G281,3)="SCE",VLOOKUP(VALUE(RIGHT(G281,3)),#REF!,5,FALSE),IF(LEFT(G281,3)="EST",VLOOKUP(VALUE(RIGHT(G281,3)),#REF!,5,FALSE),IF(LEFT(G281,3)="HID",VLOOKUP(VALUE(RIGHT(G281,3)),#REF!,5,FALSE),IF(LEFT(G281,3)="INC",VLOOKUP(VALUE(RIGHT(G281,3)),#REF!,5,FALSE),IF(LEFT(G281,3)="ELE",VLOOKUP(VALUE(RIGHT(G281,3)),#REF!,5,FALSE),IF(LEFT(G281,3)="CAB",VLOOKUP(VALUE(RIGHT(G281,3)),'ADM-COMP'!B:J,5,FALSE),IF(LEFT(G281,3)="SEG",VLOOKUP(VALUE(RIGHT(G281,3)),#REF!,5,FALSE),IF(LEFT(G281,3)="CLI",VLOOKUP(VALUE(RIGHT(G281,3)),#REF!,5,FALSE),IF(LEFT(G281,4)="IMPL",VLOOKUP(VALUE(RIGHT(G281,3)),#REF!,5,FALSE),IF(LEFT(G281,4)="SPDA",VLOOKUP(VALUE(RIGHT(G281,3)),'SPDA-COMP'!B:J,5,FALSE),IF(LEFT(G281,4)="SDAI",VLOOKUP(VALUE(RIGHT(G281,3)),#REF!,5,FALSE),IF(LEFT(G281,5)="IMPER",VLOOKUP(VALUE(RIGHT(G281,3)),#REF!,5,FALSE),IF(LEFT(G281,5)="LABOR",VLOOKUP(VALUE(RIGHT(G281,6)),#REF!,6,FALSE))))))))))))))))</f>
        <v>#REF!</v>
      </c>
      <c r="D281" s="74" t="e">
        <f>ROUND(VLOOKUP(A281,#REF!,8,FALSE),2)</f>
        <v>#REF!</v>
      </c>
      <c r="E281" s="74" t="e">
        <f>IF(LEFT(G281,3)="ARQ",VLOOKUP(VALUE(RIGHT(G281,3)),#REF!,9,FALSE),IF(LEFT(G281,3)="SCI",VLOOKUP(VALUE(RIGHT(G281,3)),#REF!,9,FALSE),IF(LEFT(G281,3)="SCE",VLOOKUP(VALUE(RIGHT(G281,3)),#REF!,9,FALSE),IF(LEFT(G281,3)="EST",VLOOKUP(VALUE(RIGHT(G281,3)),#REF!,9,FALSE),IF(LEFT(G281,3)="HID",VLOOKUP(VALUE(RIGHT(G281,3)),#REF!,9,FALSE),IF(LEFT(G281,3)="INC",VLOOKUP(VALUE(RIGHT(G281,3)),#REF!,9,FALSE),IF(LEFT(G281,3)="ELE",VLOOKUP(VALUE(RIGHT(G281,3)),#REF!,9,FALSE),IF(LEFT(G281,3)="CAB",VLOOKUP(VALUE(RIGHT(G281,3)),'ADM-COMP'!B:J,9,FALSE),IF(LEFT(G281,3)="SEG",VLOOKUP(VALUE(RIGHT(G281,3)),#REF!,9,FALSE),IF(LEFT(G281,3)="CLI",VLOOKUP(VALUE(RIGHT(G281,3)),#REF!,9,FALSE),IF(LEFT(G281,4)="IMPL",VLOOKUP(VALUE(RIGHT(G281,3)),#REF!,9,FALSE),IF(LEFT(G281,4)="SPDA",VLOOKUP(VALUE(RIGHT(G281,3)),'SPDA-COMP'!B:J,9,FALSE),IF(LEFT(G281,4)="SDAI",VLOOKUP(VALUE(RIGHT(G281,3)),#REF!,9,FALSE),IF(LEFT(G281,5)="IMPER",VLOOKUP(VALUE(RIGHT(G281,3)),#REF!,9,FALSE),IF(LEFT(G281,5)="LABOR",VLOOKUP(VALUE(RIGHT(G281,6)),#REF!,4,FALSE))))))))))))))))</f>
        <v>#REF!</v>
      </c>
      <c r="F281" s="31" t="e">
        <f t="shared" si="4"/>
        <v>#REF!</v>
      </c>
      <c r="G281" s="84" t="s">
        <v>937</v>
      </c>
      <c r="H281" s="61"/>
    </row>
    <row r="282" spans="1:8" s="62" customFormat="1" ht="89.25">
      <c r="A282" s="37" t="s">
        <v>426</v>
      </c>
      <c r="B282" s="29" t="e">
        <f>IF(LEFT(G282,3)="ARQ",VLOOKUP(VALUE(RIGHT(G282,3)),#REF!,4,FALSE),IF(LEFT(G282,3)="SCI",VLOOKUP(VALUE(RIGHT(G282,3)),#REF!,4,FALSE),IF(LEFT(G282,3)="SCE",VLOOKUP(VALUE(RIGHT(G282,3)),#REF!,4,FALSE),IF(LEFT(G282,3)="EST",VLOOKUP(VALUE(RIGHT(G282,3)),#REF!,4,FALSE),IF(LEFT(G282,3)="HID",VLOOKUP(VALUE(RIGHT(G282,3)),#REF!,4,FALSE),IF(LEFT(G282,3)="INC",VLOOKUP(VALUE(RIGHT(G282,3)),#REF!,4,FALSE),IF(LEFT(G282,3)="ELE",VLOOKUP(VALUE(RIGHT(G282,3)),#REF!,4,FALSE),IF(LEFT(G282,3)="CAB",VLOOKUP(VALUE(RIGHT(G282,3)),'ADM-COMP'!B:J,4,FALSE),IF(LEFT(G282,3)="SEG",VLOOKUP(VALUE(RIGHT(G282,3)),#REF!,4,FALSE),IF(LEFT(G282,3)="CLI",VLOOKUP(VALUE(RIGHT(G282,3)),#REF!,4,FALSE),IF(LEFT(G282,4)="IMPL",VLOOKUP(VALUE(RIGHT(G282,3)),#REF!,4,FALSE),IF(LEFT(G282,4)="SPDA",VLOOKUP(VALUE(RIGHT(G282,3)),'SPDA-COMP'!B:J,4,FALSE),IF(LEFT(G282,4)="SDAI",VLOOKUP(VALUE(RIGHT(G282,3)),#REF!,4,FALSE),IF(LEFT(G282,5)="IMPER",VLOOKUP(VALUE(RIGHT(G282,3)),#REF!,4,FALSE),IF(LEFT(G282,5)="LABOR",VLOOKUP(VALUE(RIGHT(G282,6)),#REF!,5,FALSE))))))))))))))))</f>
        <v>#REF!</v>
      </c>
      <c r="C282" s="30" t="e">
        <f>IF(LEFT(G282,3)="ARQ",VLOOKUP(VALUE(RIGHT(G282,3)),#REF!,5,FALSE),IF(LEFT(G282,3)="SCI",VLOOKUP(VALUE(RIGHT(G282,3)),#REF!,5,FALSE),IF(LEFT(G282,3)="SCE",VLOOKUP(VALUE(RIGHT(G282,3)),#REF!,5,FALSE),IF(LEFT(G282,3)="EST",VLOOKUP(VALUE(RIGHT(G282,3)),#REF!,5,FALSE),IF(LEFT(G282,3)="HID",VLOOKUP(VALUE(RIGHT(G282,3)),#REF!,5,FALSE),IF(LEFT(G282,3)="INC",VLOOKUP(VALUE(RIGHT(G282,3)),#REF!,5,FALSE),IF(LEFT(G282,3)="ELE",VLOOKUP(VALUE(RIGHT(G282,3)),#REF!,5,FALSE),IF(LEFT(G282,3)="CAB",VLOOKUP(VALUE(RIGHT(G282,3)),'ADM-COMP'!B:J,5,FALSE),IF(LEFT(G282,3)="SEG",VLOOKUP(VALUE(RIGHT(G282,3)),#REF!,5,FALSE),IF(LEFT(G282,3)="CLI",VLOOKUP(VALUE(RIGHT(G282,3)),#REF!,5,FALSE),IF(LEFT(G282,4)="IMPL",VLOOKUP(VALUE(RIGHT(G282,3)),#REF!,5,FALSE),IF(LEFT(G282,4)="SPDA",VLOOKUP(VALUE(RIGHT(G282,3)),'SPDA-COMP'!B:J,5,FALSE),IF(LEFT(G282,4)="SDAI",VLOOKUP(VALUE(RIGHT(G282,3)),#REF!,5,FALSE),IF(LEFT(G282,5)="IMPER",VLOOKUP(VALUE(RIGHT(G282,3)),#REF!,5,FALSE),IF(LEFT(G282,5)="LABOR",VLOOKUP(VALUE(RIGHT(G282,6)),#REF!,6,FALSE))))))))))))))))</f>
        <v>#REF!</v>
      </c>
      <c r="D282" s="74" t="e">
        <f>ROUND(VLOOKUP(A282,#REF!,8,FALSE),2)</f>
        <v>#REF!</v>
      </c>
      <c r="E282" s="74" t="e">
        <f>IF(LEFT(G282,3)="ARQ",VLOOKUP(VALUE(RIGHT(G282,3)),#REF!,9,FALSE),IF(LEFT(G282,3)="SCI",VLOOKUP(VALUE(RIGHT(G282,3)),#REF!,9,FALSE),IF(LEFT(G282,3)="SCE",VLOOKUP(VALUE(RIGHT(G282,3)),#REF!,9,FALSE),IF(LEFT(G282,3)="EST",VLOOKUP(VALUE(RIGHT(G282,3)),#REF!,9,FALSE),IF(LEFT(G282,3)="HID",VLOOKUP(VALUE(RIGHT(G282,3)),#REF!,9,FALSE),IF(LEFT(G282,3)="INC",VLOOKUP(VALUE(RIGHT(G282,3)),#REF!,9,FALSE),IF(LEFT(G282,3)="ELE",VLOOKUP(VALUE(RIGHT(G282,3)),#REF!,9,FALSE),IF(LEFT(G282,3)="CAB",VLOOKUP(VALUE(RIGHT(G282,3)),'ADM-COMP'!B:J,9,FALSE),IF(LEFT(G282,3)="SEG",VLOOKUP(VALUE(RIGHT(G282,3)),#REF!,9,FALSE),IF(LEFT(G282,3)="CLI",VLOOKUP(VALUE(RIGHT(G282,3)),#REF!,9,FALSE),IF(LEFT(G282,4)="IMPL",VLOOKUP(VALUE(RIGHT(G282,3)),#REF!,9,FALSE),IF(LEFT(G282,4)="SPDA",VLOOKUP(VALUE(RIGHT(G282,3)),'SPDA-COMP'!B:J,9,FALSE),IF(LEFT(G282,4)="SDAI",VLOOKUP(VALUE(RIGHT(G282,3)),#REF!,9,FALSE),IF(LEFT(G282,5)="IMPER",VLOOKUP(VALUE(RIGHT(G282,3)),#REF!,9,FALSE),IF(LEFT(G282,5)="LABOR",VLOOKUP(VALUE(RIGHT(G282,6)),#REF!,4,FALSE))))))))))))))))</f>
        <v>#REF!</v>
      </c>
      <c r="F282" s="31" t="e">
        <f t="shared" si="4"/>
        <v>#REF!</v>
      </c>
      <c r="G282" s="38" t="s">
        <v>427</v>
      </c>
      <c r="H282" s="61"/>
    </row>
    <row r="283" spans="1:8" s="62" customFormat="1" ht="25.5">
      <c r="A283" s="37" t="s">
        <v>505</v>
      </c>
      <c r="B283" s="29" t="e">
        <f>IF(LEFT(G283,3)="ARQ",VLOOKUP(VALUE(RIGHT(G283,3)),#REF!,4,FALSE),IF(LEFT(G283,3)="SCI",VLOOKUP(VALUE(RIGHT(G283,3)),#REF!,4,FALSE),IF(LEFT(G283,3)="SCE",VLOOKUP(VALUE(RIGHT(G283,3)),#REF!,4,FALSE),IF(LEFT(G283,3)="EST",VLOOKUP(VALUE(RIGHT(G283,3)),#REF!,4,FALSE),IF(LEFT(G283,3)="HID",VLOOKUP(VALUE(RIGHT(G283,3)),#REF!,4,FALSE),IF(LEFT(G283,3)="INC",VLOOKUP(VALUE(RIGHT(G283,3)),#REF!,4,FALSE),IF(LEFT(G283,3)="ELE",VLOOKUP(VALUE(RIGHT(G283,3)),#REF!,4,FALSE),IF(LEFT(G283,3)="CAB",VLOOKUP(VALUE(RIGHT(G283,3)),'ADM-COMP'!B:J,4,FALSE),IF(LEFT(G283,3)="SEG",VLOOKUP(VALUE(RIGHT(G283,3)),#REF!,4,FALSE),IF(LEFT(G283,3)="CLI",VLOOKUP(VALUE(RIGHT(G283,3)),#REF!,4,FALSE),IF(LEFT(G283,4)="IMPL",VLOOKUP(VALUE(RIGHT(G283,3)),#REF!,4,FALSE),IF(LEFT(G283,4)="SPDA",VLOOKUP(VALUE(RIGHT(G283,3)),'SPDA-COMP'!B:J,4,FALSE),IF(LEFT(G283,4)="SDAI",VLOOKUP(VALUE(RIGHT(G283,3)),#REF!,4,FALSE),IF(LEFT(G283,5)="IMPER",VLOOKUP(VALUE(RIGHT(G283,3)),#REF!,4,FALSE),IF(LEFT(G283,5)="LABOR",VLOOKUP(VALUE(RIGHT(G283,6)),#REF!,5,FALSE))))))))))))))))</f>
        <v>#REF!</v>
      </c>
      <c r="C283" s="30" t="e">
        <f>IF(LEFT(G283,3)="ARQ",VLOOKUP(VALUE(RIGHT(G283,3)),#REF!,5,FALSE),IF(LEFT(G283,3)="SCI",VLOOKUP(VALUE(RIGHT(G283,3)),#REF!,5,FALSE),IF(LEFT(G283,3)="SCE",VLOOKUP(VALUE(RIGHT(G283,3)),#REF!,5,FALSE),IF(LEFT(G283,3)="EST",VLOOKUP(VALUE(RIGHT(G283,3)),#REF!,5,FALSE),IF(LEFT(G283,3)="HID",VLOOKUP(VALUE(RIGHT(G283,3)),#REF!,5,FALSE),IF(LEFT(G283,3)="INC",VLOOKUP(VALUE(RIGHT(G283,3)),#REF!,5,FALSE),IF(LEFT(G283,3)="ELE",VLOOKUP(VALUE(RIGHT(G283,3)),#REF!,5,FALSE),IF(LEFT(G283,3)="CAB",VLOOKUP(VALUE(RIGHT(G283,3)),'ADM-COMP'!B:J,5,FALSE),IF(LEFT(G283,3)="SEG",VLOOKUP(VALUE(RIGHT(G283,3)),#REF!,5,FALSE),IF(LEFT(G283,3)="CLI",VLOOKUP(VALUE(RIGHT(G283,3)),#REF!,5,FALSE),IF(LEFT(G283,4)="IMPL",VLOOKUP(VALUE(RIGHT(G283,3)),#REF!,5,FALSE),IF(LEFT(G283,4)="SPDA",VLOOKUP(VALUE(RIGHT(G283,3)),'SPDA-COMP'!B:J,5,FALSE),IF(LEFT(G283,4)="SDAI",VLOOKUP(VALUE(RIGHT(G283,3)),#REF!,5,FALSE),IF(LEFT(G283,5)="IMPER",VLOOKUP(VALUE(RIGHT(G283,3)),#REF!,5,FALSE),IF(LEFT(G283,5)="LABOR",VLOOKUP(VALUE(RIGHT(G283,6)),#REF!,6,FALSE))))))))))))))))</f>
        <v>#REF!</v>
      </c>
      <c r="D283" s="74" t="e">
        <f>ROUND(VLOOKUP(A283,#REF!,8,FALSE),2)</f>
        <v>#REF!</v>
      </c>
      <c r="E283" s="74" t="e">
        <f>IF(LEFT(G283,3)="ARQ",VLOOKUP(VALUE(RIGHT(G283,3)),#REF!,9,FALSE),IF(LEFT(G283,3)="SCI",VLOOKUP(VALUE(RIGHT(G283,3)),#REF!,9,FALSE),IF(LEFT(G283,3)="SCE",VLOOKUP(VALUE(RIGHT(G283,3)),#REF!,9,FALSE),IF(LEFT(G283,3)="EST",VLOOKUP(VALUE(RIGHT(G283,3)),#REF!,9,FALSE),IF(LEFT(G283,3)="HID",VLOOKUP(VALUE(RIGHT(G283,3)),#REF!,9,FALSE),IF(LEFT(G283,3)="INC",VLOOKUP(VALUE(RIGHT(G283,3)),#REF!,9,FALSE),IF(LEFT(G283,3)="ELE",VLOOKUP(VALUE(RIGHT(G283,3)),#REF!,9,FALSE),IF(LEFT(G283,3)="CAB",VLOOKUP(VALUE(RIGHT(G283,3)),'ADM-COMP'!B:J,9,FALSE),IF(LEFT(G283,3)="SEG",VLOOKUP(VALUE(RIGHT(G283,3)),#REF!,9,FALSE),IF(LEFT(G283,3)="CLI",VLOOKUP(VALUE(RIGHT(G283,3)),#REF!,9,FALSE),IF(LEFT(G283,4)="IMPL",VLOOKUP(VALUE(RIGHT(G283,3)),#REF!,9,FALSE),IF(LEFT(G283,4)="SPDA",VLOOKUP(VALUE(RIGHT(G283,3)),'SPDA-COMP'!B:J,9,FALSE),IF(LEFT(G283,4)="SDAI",VLOOKUP(VALUE(RIGHT(G283,3)),#REF!,9,FALSE),IF(LEFT(G283,5)="IMPER",VLOOKUP(VALUE(RIGHT(G283,3)),#REF!,9,FALSE),IF(LEFT(G283,5)="LABOR",VLOOKUP(VALUE(RIGHT(G283,6)),#REF!,4,FALSE))))))))))))))))</f>
        <v>#REF!</v>
      </c>
      <c r="F283" s="31" t="e">
        <f t="shared" si="4"/>
        <v>#REF!</v>
      </c>
      <c r="G283" s="38" t="s">
        <v>517</v>
      </c>
      <c r="H283" s="61"/>
    </row>
    <row r="284" spans="1:8" s="62" customFormat="1">
      <c r="A284" s="85" t="s">
        <v>625</v>
      </c>
      <c r="B284" s="29" t="e">
        <f>IF(LEFT(G284,3)="ARQ",VLOOKUP(VALUE(RIGHT(G284,3)),#REF!,4,FALSE),IF(LEFT(G284,3)="SCI",VLOOKUP(VALUE(RIGHT(G284,3)),#REF!,4,FALSE),IF(LEFT(G284,3)="SCE",VLOOKUP(VALUE(RIGHT(G284,3)),#REF!,4,FALSE),IF(LEFT(G284,3)="EST",VLOOKUP(VALUE(RIGHT(G284,3)),#REF!,4,FALSE),IF(LEFT(G284,3)="HID",VLOOKUP(VALUE(RIGHT(G284,3)),#REF!,4,FALSE),IF(LEFT(G284,3)="INC",VLOOKUP(VALUE(RIGHT(G284,3)),#REF!,4,FALSE),IF(LEFT(G284,3)="ELE",VLOOKUP(VALUE(RIGHT(G284,3)),#REF!,4,FALSE),IF(LEFT(G284,3)="CAB",VLOOKUP(VALUE(RIGHT(G284,3)),'ADM-COMP'!B:J,4,FALSE),IF(LEFT(G284,3)="SEG",VLOOKUP(VALUE(RIGHT(G284,3)),#REF!,4,FALSE),IF(LEFT(G284,3)="CLI",VLOOKUP(VALUE(RIGHT(G284,3)),#REF!,4,FALSE),IF(LEFT(G284,4)="IMPL",VLOOKUP(VALUE(RIGHT(G284,3)),#REF!,4,FALSE),IF(LEFT(G284,4)="SPDA",VLOOKUP(VALUE(RIGHT(G284,3)),'SPDA-COMP'!B:J,4,FALSE),IF(LEFT(G284,4)="SDAI",VLOOKUP(VALUE(RIGHT(G284,3)),#REF!,4,FALSE),IF(LEFT(G284,5)="IMPER",VLOOKUP(VALUE(RIGHT(G284,3)),#REF!,4,FALSE),IF(LEFT(G284,5)="LABOR",VLOOKUP(VALUE(RIGHT(G284,6)),#REF!,5,FALSE))))))))))))))))</f>
        <v>#REF!</v>
      </c>
      <c r="C284" s="30" t="e">
        <f>IF(LEFT(G284,3)="ARQ",VLOOKUP(VALUE(RIGHT(G284,3)),#REF!,5,FALSE),IF(LEFT(G284,3)="SCI",VLOOKUP(VALUE(RIGHT(G284,3)),#REF!,5,FALSE),IF(LEFT(G284,3)="SCE",VLOOKUP(VALUE(RIGHT(G284,3)),#REF!,5,FALSE),IF(LEFT(G284,3)="EST",VLOOKUP(VALUE(RIGHT(G284,3)),#REF!,5,FALSE),IF(LEFT(G284,3)="HID",VLOOKUP(VALUE(RIGHT(G284,3)),#REF!,5,FALSE),IF(LEFT(G284,3)="INC",VLOOKUP(VALUE(RIGHT(G284,3)),#REF!,5,FALSE),IF(LEFT(G284,3)="ELE",VLOOKUP(VALUE(RIGHT(G284,3)),#REF!,5,FALSE),IF(LEFT(G284,3)="CAB",VLOOKUP(VALUE(RIGHT(G284,3)),'ADM-COMP'!B:J,5,FALSE),IF(LEFT(G284,3)="SEG",VLOOKUP(VALUE(RIGHT(G284,3)),#REF!,5,FALSE),IF(LEFT(G284,3)="CLI",VLOOKUP(VALUE(RIGHT(G284,3)),#REF!,5,FALSE),IF(LEFT(G284,4)="IMPL",VLOOKUP(VALUE(RIGHT(G284,3)),#REF!,5,FALSE),IF(LEFT(G284,4)="SPDA",VLOOKUP(VALUE(RIGHT(G284,3)),'SPDA-COMP'!B:J,5,FALSE),IF(LEFT(G284,4)="SDAI",VLOOKUP(VALUE(RIGHT(G284,3)),#REF!,5,FALSE),IF(LEFT(G284,5)="IMPER",VLOOKUP(VALUE(RIGHT(G284,3)),#REF!,5,FALSE),IF(LEFT(G284,5)="LABOR",VLOOKUP(VALUE(RIGHT(G284,6)),#REF!,6,FALSE))))))))))))))))</f>
        <v>#REF!</v>
      </c>
      <c r="D284" s="74" t="e">
        <f>ROUND(VLOOKUP(A284,#REF!,8,FALSE),2)</f>
        <v>#REF!</v>
      </c>
      <c r="E284" s="74" t="e">
        <f>IF(LEFT(G284,3)="ARQ",VLOOKUP(VALUE(RIGHT(G284,3)),#REF!,9,FALSE),IF(LEFT(G284,3)="SCI",VLOOKUP(VALUE(RIGHT(G284,3)),#REF!,9,FALSE),IF(LEFT(G284,3)="SCE",VLOOKUP(VALUE(RIGHT(G284,3)),#REF!,9,FALSE),IF(LEFT(G284,3)="EST",VLOOKUP(VALUE(RIGHT(G284,3)),#REF!,9,FALSE),IF(LEFT(G284,3)="HID",VLOOKUP(VALUE(RIGHT(G284,3)),#REF!,9,FALSE),IF(LEFT(G284,3)="INC",VLOOKUP(VALUE(RIGHT(G284,3)),#REF!,9,FALSE),IF(LEFT(G284,3)="ELE",VLOOKUP(VALUE(RIGHT(G284,3)),#REF!,9,FALSE),IF(LEFT(G284,3)="CAB",VLOOKUP(VALUE(RIGHT(G284,3)),'ADM-COMP'!B:J,9,FALSE),IF(LEFT(G284,3)="SEG",VLOOKUP(VALUE(RIGHT(G284,3)),#REF!,9,FALSE),IF(LEFT(G284,3)="CLI",VLOOKUP(VALUE(RIGHT(G284,3)),#REF!,9,FALSE),IF(LEFT(G284,4)="IMPL",VLOOKUP(VALUE(RIGHT(G284,3)),#REF!,9,FALSE),IF(LEFT(G284,4)="SPDA",VLOOKUP(VALUE(RIGHT(G284,3)),'SPDA-COMP'!B:J,9,FALSE),IF(LEFT(G284,4)="SDAI",VLOOKUP(VALUE(RIGHT(G284,3)),#REF!,9,FALSE),IF(LEFT(G284,5)="IMPER",VLOOKUP(VALUE(RIGHT(G284,3)),#REF!,9,FALSE),IF(LEFT(G284,5)="LABOR",VLOOKUP(VALUE(RIGHT(G284,6)),#REF!,4,FALSE))))))))))))))))</f>
        <v>#REF!</v>
      </c>
      <c r="F284" s="31" t="e">
        <f t="shared" si="4"/>
        <v>#REF!</v>
      </c>
      <c r="G284" s="84" t="s">
        <v>648</v>
      </c>
      <c r="H284" s="61"/>
    </row>
    <row r="285" spans="1:8" s="62" customFormat="1" ht="25.5">
      <c r="A285" s="37" t="s">
        <v>1206</v>
      </c>
      <c r="B285" s="29" t="e">
        <f>IF(LEFT(G285,3)="ARQ",VLOOKUP(VALUE(RIGHT(G285,3)),#REF!,4,FALSE),IF(LEFT(G285,3)="SCI",VLOOKUP(VALUE(RIGHT(G285,3)),#REF!,4,FALSE),IF(LEFT(G285,3)="SCE",VLOOKUP(VALUE(RIGHT(G285,3)),#REF!,4,FALSE),IF(LEFT(G285,3)="EST",VLOOKUP(VALUE(RIGHT(G285,3)),#REF!,4,FALSE),IF(LEFT(G285,3)="HID",VLOOKUP(VALUE(RIGHT(G285,3)),#REF!,4,FALSE),IF(LEFT(G285,3)="INC",VLOOKUP(VALUE(RIGHT(G285,3)),#REF!,4,FALSE),IF(LEFT(G285,3)="ELE",VLOOKUP(VALUE(RIGHT(G285,3)),#REF!,4,FALSE),IF(LEFT(G285,3)="CAB",VLOOKUP(VALUE(RIGHT(G285,3)),'ADM-COMP'!B:J,4,FALSE),IF(LEFT(G285,3)="SEG",VLOOKUP(VALUE(RIGHT(G285,3)),#REF!,4,FALSE),IF(LEFT(G285,3)="CLI",VLOOKUP(VALUE(RIGHT(G285,3)),#REF!,4,FALSE),IF(LEFT(G285,4)="IMPL",VLOOKUP(VALUE(RIGHT(G285,3)),#REF!,4,FALSE),IF(LEFT(G285,4)="SPDA",VLOOKUP(VALUE(RIGHT(G285,3)),'SPDA-COMP'!B:J,4,FALSE),IF(LEFT(G285,4)="SDAI",VLOOKUP(VALUE(RIGHT(G285,3)),#REF!,4,FALSE),IF(LEFT(G285,5)="IMPER",VLOOKUP(VALUE(RIGHT(G285,3)),#REF!,4,FALSE),IF(LEFT(G285,5)="LABOR",VLOOKUP(VALUE(RIGHT(G285,6)),#REF!,5,FALSE))))))))))))))))</f>
        <v>#REF!</v>
      </c>
      <c r="C285" s="30" t="e">
        <f>IF(LEFT(G285,3)="ARQ",VLOOKUP(VALUE(RIGHT(G285,3)),#REF!,5,FALSE),IF(LEFT(G285,3)="SCI",VLOOKUP(VALUE(RIGHT(G285,3)),#REF!,5,FALSE),IF(LEFT(G285,3)="SCE",VLOOKUP(VALUE(RIGHT(G285,3)),#REF!,5,FALSE),IF(LEFT(G285,3)="EST",VLOOKUP(VALUE(RIGHT(G285,3)),#REF!,5,FALSE),IF(LEFT(G285,3)="HID",VLOOKUP(VALUE(RIGHT(G285,3)),#REF!,5,FALSE),IF(LEFT(G285,3)="INC",VLOOKUP(VALUE(RIGHT(G285,3)),#REF!,5,FALSE),IF(LEFT(G285,3)="ELE",VLOOKUP(VALUE(RIGHT(G285,3)),#REF!,5,FALSE),IF(LEFT(G285,3)="CAB",VLOOKUP(VALUE(RIGHT(G285,3)),'ADM-COMP'!B:J,5,FALSE),IF(LEFT(G285,3)="SEG",VLOOKUP(VALUE(RIGHT(G285,3)),#REF!,5,FALSE),IF(LEFT(G285,3)="CLI",VLOOKUP(VALUE(RIGHT(G285,3)),#REF!,5,FALSE),IF(LEFT(G285,4)="IMPL",VLOOKUP(VALUE(RIGHT(G285,3)),#REF!,5,FALSE),IF(LEFT(G285,4)="SPDA",VLOOKUP(VALUE(RIGHT(G285,3)),'SPDA-COMP'!B:J,5,FALSE),IF(LEFT(G285,4)="SDAI",VLOOKUP(VALUE(RIGHT(G285,3)),#REF!,5,FALSE),IF(LEFT(G285,5)="IMPER",VLOOKUP(VALUE(RIGHT(G285,3)),#REF!,5,FALSE),IF(LEFT(G285,5)="LABOR",VLOOKUP(VALUE(RIGHT(G285,6)),#REF!,6,FALSE))))))))))))))))</f>
        <v>#REF!</v>
      </c>
      <c r="D285" s="74" t="e">
        <f>ROUND(VLOOKUP(A285,#REF!,8,FALSE),2)</f>
        <v>#REF!</v>
      </c>
      <c r="E285" s="74" t="e">
        <f>IF(LEFT(G285,3)="ARQ",VLOOKUP(VALUE(RIGHT(G285,3)),#REF!,9,FALSE),IF(LEFT(G285,3)="SCI",VLOOKUP(VALUE(RIGHT(G285,3)),#REF!,9,FALSE),IF(LEFT(G285,3)="SCE",VLOOKUP(VALUE(RIGHT(G285,3)),#REF!,9,FALSE),IF(LEFT(G285,3)="EST",VLOOKUP(VALUE(RIGHT(G285,3)),#REF!,9,FALSE),IF(LEFT(G285,3)="HID",VLOOKUP(VALUE(RIGHT(G285,3)),#REF!,9,FALSE),IF(LEFT(G285,3)="INC",VLOOKUP(VALUE(RIGHT(G285,3)),#REF!,9,FALSE),IF(LEFT(G285,3)="ELE",VLOOKUP(VALUE(RIGHT(G285,3)),#REF!,9,FALSE),IF(LEFT(G285,3)="CAB",VLOOKUP(VALUE(RIGHT(G285,3)),'ADM-COMP'!B:J,9,FALSE),IF(LEFT(G285,3)="SEG",VLOOKUP(VALUE(RIGHT(G285,3)),#REF!,9,FALSE),IF(LEFT(G285,3)="CLI",VLOOKUP(VALUE(RIGHT(G285,3)),#REF!,9,FALSE),IF(LEFT(G285,4)="IMPL",VLOOKUP(VALUE(RIGHT(G285,3)),#REF!,9,FALSE),IF(LEFT(G285,4)="SPDA",VLOOKUP(VALUE(RIGHT(G285,3)),'SPDA-COMP'!B:J,9,FALSE),IF(LEFT(G285,4)="SDAI",VLOOKUP(VALUE(RIGHT(G285,3)),#REF!,9,FALSE),IF(LEFT(G285,5)="IMPER",VLOOKUP(VALUE(RIGHT(G285,3)),#REF!,9,FALSE),IF(LEFT(G285,5)="LABOR",VLOOKUP(VALUE(RIGHT(G285,6)),#REF!,4,FALSE))))))))))))))))</f>
        <v>#REF!</v>
      </c>
      <c r="F285" s="31" t="e">
        <f t="shared" si="4"/>
        <v>#REF!</v>
      </c>
      <c r="G285" s="152" t="s">
        <v>1210</v>
      </c>
      <c r="H285" s="61"/>
    </row>
    <row r="286" spans="1:8" s="62" customFormat="1">
      <c r="A286" s="37" t="s">
        <v>318</v>
      </c>
      <c r="B286" s="29" t="e">
        <f>IF(LEFT(G286,3)="ARQ",VLOOKUP(VALUE(RIGHT(G286,3)),#REF!,4,FALSE),IF(LEFT(G286,3)="SCI",VLOOKUP(VALUE(RIGHT(G286,3)),#REF!,4,FALSE),IF(LEFT(G286,3)="SCE",VLOOKUP(VALUE(RIGHT(G286,3)),#REF!,4,FALSE),IF(LEFT(G286,3)="EST",VLOOKUP(VALUE(RIGHT(G286,3)),#REF!,4,FALSE),IF(LEFT(G286,3)="HID",VLOOKUP(VALUE(RIGHT(G286,3)),#REF!,4,FALSE),IF(LEFT(G286,3)="INC",VLOOKUP(VALUE(RIGHT(G286,3)),#REF!,4,FALSE),IF(LEFT(G286,3)="ELE",VLOOKUP(VALUE(RIGHT(G286,3)),#REF!,4,FALSE),IF(LEFT(G286,3)="CAB",VLOOKUP(VALUE(RIGHT(G286,3)),'ADM-COMP'!B:J,4,FALSE),IF(LEFT(G286,3)="SEG",VLOOKUP(VALUE(RIGHT(G286,3)),#REF!,4,FALSE),IF(LEFT(G286,3)="CLI",VLOOKUP(VALUE(RIGHT(G286,3)),#REF!,4,FALSE),IF(LEFT(G286,4)="IMPL",VLOOKUP(VALUE(RIGHT(G286,3)),#REF!,4,FALSE),IF(LEFT(G286,4)="SPDA",VLOOKUP(VALUE(RIGHT(G286,3)),'SPDA-COMP'!B:J,4,FALSE),IF(LEFT(G286,4)="SDAI",VLOOKUP(VALUE(RIGHT(G286,3)),#REF!,4,FALSE),IF(LEFT(G286,5)="IMPER",VLOOKUP(VALUE(RIGHT(G286,3)),#REF!,4,FALSE),IF(LEFT(G286,5)="LABOR",VLOOKUP(VALUE(RIGHT(G286,6)),#REF!,5,FALSE))))))))))))))))</f>
        <v>#REF!</v>
      </c>
      <c r="C286" s="30" t="e">
        <f>IF(LEFT(G286,3)="ARQ",VLOOKUP(VALUE(RIGHT(G286,3)),#REF!,5,FALSE),IF(LEFT(G286,3)="SCI",VLOOKUP(VALUE(RIGHT(G286,3)),#REF!,5,FALSE),IF(LEFT(G286,3)="SCE",VLOOKUP(VALUE(RIGHT(G286,3)),#REF!,5,FALSE),IF(LEFT(G286,3)="EST",VLOOKUP(VALUE(RIGHT(G286,3)),#REF!,5,FALSE),IF(LEFT(G286,3)="HID",VLOOKUP(VALUE(RIGHT(G286,3)),#REF!,5,FALSE),IF(LEFT(G286,3)="INC",VLOOKUP(VALUE(RIGHT(G286,3)),#REF!,5,FALSE),IF(LEFT(G286,3)="ELE",VLOOKUP(VALUE(RIGHT(G286,3)),#REF!,5,FALSE),IF(LEFT(G286,3)="CAB",VLOOKUP(VALUE(RIGHT(G286,3)),'ADM-COMP'!B:J,5,FALSE),IF(LEFT(G286,3)="SEG",VLOOKUP(VALUE(RIGHT(G286,3)),#REF!,5,FALSE),IF(LEFT(G286,3)="CLI",VLOOKUP(VALUE(RIGHT(G286,3)),#REF!,5,FALSE),IF(LEFT(G286,4)="IMPL",VLOOKUP(VALUE(RIGHT(G286,3)),#REF!,5,FALSE),IF(LEFT(G286,4)="SPDA",VLOOKUP(VALUE(RIGHT(G286,3)),'SPDA-COMP'!B:J,5,FALSE),IF(LEFT(G286,4)="SDAI",VLOOKUP(VALUE(RIGHT(G286,3)),#REF!,5,FALSE),IF(LEFT(G286,5)="IMPER",VLOOKUP(VALUE(RIGHT(G286,3)),#REF!,5,FALSE),IF(LEFT(G286,5)="LABOR",VLOOKUP(VALUE(RIGHT(G286,6)),#REF!,6,FALSE))))))))))))))))</f>
        <v>#REF!</v>
      </c>
      <c r="D286" s="74" t="e">
        <f>ROUND(VLOOKUP(A286,#REF!,8,FALSE),2)</f>
        <v>#REF!</v>
      </c>
      <c r="E286" s="74" t="e">
        <f>IF(LEFT(G286,3)="ARQ",VLOOKUP(VALUE(RIGHT(G286,3)),#REF!,9,FALSE),IF(LEFT(G286,3)="SCI",VLOOKUP(VALUE(RIGHT(G286,3)),#REF!,9,FALSE),IF(LEFT(G286,3)="SCE",VLOOKUP(VALUE(RIGHT(G286,3)),#REF!,9,FALSE),IF(LEFT(G286,3)="EST",VLOOKUP(VALUE(RIGHT(G286,3)),#REF!,9,FALSE),IF(LEFT(G286,3)="HID",VLOOKUP(VALUE(RIGHT(G286,3)),#REF!,9,FALSE),IF(LEFT(G286,3)="INC",VLOOKUP(VALUE(RIGHT(G286,3)),#REF!,9,FALSE),IF(LEFT(G286,3)="ELE",VLOOKUP(VALUE(RIGHT(G286,3)),#REF!,9,FALSE),IF(LEFT(G286,3)="CAB",VLOOKUP(VALUE(RIGHT(G286,3)),'ADM-COMP'!B:J,9,FALSE),IF(LEFT(G286,3)="SEG",VLOOKUP(VALUE(RIGHT(G286,3)),#REF!,9,FALSE),IF(LEFT(G286,3)="CLI",VLOOKUP(VALUE(RIGHT(G286,3)),#REF!,9,FALSE),IF(LEFT(G286,4)="IMPL",VLOOKUP(VALUE(RIGHT(G286,3)),#REF!,9,FALSE),IF(LEFT(G286,4)="SPDA",VLOOKUP(VALUE(RIGHT(G286,3)),'SPDA-COMP'!B:J,9,FALSE),IF(LEFT(G286,4)="SDAI",VLOOKUP(VALUE(RIGHT(G286,3)),#REF!,9,FALSE),IF(LEFT(G286,5)="IMPER",VLOOKUP(VALUE(RIGHT(G286,3)),#REF!,9,FALSE),IF(LEFT(G286,5)="LABOR",VLOOKUP(VALUE(RIGHT(G286,6)),#REF!,4,FALSE))))))))))))))))</f>
        <v>#REF!</v>
      </c>
      <c r="F286" s="31" t="e">
        <f t="shared" si="4"/>
        <v>#REF!</v>
      </c>
      <c r="G286" s="38" t="s">
        <v>422</v>
      </c>
      <c r="H286" s="61"/>
    </row>
    <row r="287" spans="1:8" s="62" customFormat="1">
      <c r="A287" s="37" t="s">
        <v>218</v>
      </c>
      <c r="B287" s="29" t="e">
        <f>IF(LEFT(G287,3)="ARQ",VLOOKUP(VALUE(RIGHT(G287,3)),#REF!,4,FALSE),IF(LEFT(G287,3)="SCI",VLOOKUP(VALUE(RIGHT(G287,3)),#REF!,4,FALSE),IF(LEFT(G287,3)="TRP",VLOOKUP(VALUE(RIGHT(G287,3)),#REF!,4,FALSE),IF(LEFT(G287,3)="EST",VLOOKUP(VALUE(RIGHT(G287,3)),#REF!,4,FALSE),IF(LEFT(G287,3)="HID",VLOOKUP(VALUE(RIGHT(G287,3)),#REF!,4,FALSE),IF(LEFT(G287,3)="INC",VLOOKUP(VALUE(RIGHT(G287,3)),#REF!,4,FALSE),IF(LEFT(G287,3)="ELE",VLOOKUP(VALUE(RIGHT(G287,3)),#REF!,4,FALSE),IF(LEFT(G287,3)="CAB",VLOOKUP(VALUE(RIGHT(G287,3)),'ADM-COMP'!B:J,4,FALSE),IF(LEFT(G287,3)="SEG",VLOOKUP(VALUE(RIGHT(G287,3)),#REF!,4,FALSE),IF(LEFT(G287,3)="CLI",VLOOKUP(VALUE(RIGHT(G287,3)),#REF!,4,FALSE),IF(LEFT(G287,4)="IMPL",VLOOKUP(VALUE(RIGHT(G287,3)),#REF!,4,FALSE),IF(LEFT(G287,4)="SPDA",VLOOKUP(VALUE(RIGHT(G287,3)),'SPDA-COMP'!B:J,4,FALSE),IF(LEFT(G287,4)="SDAI",VLOOKUP(VALUE(RIGHT(G287,3)),#REF!,4,FALSE),IF(LEFT(G287,5)="IMPER",VLOOKUP(VALUE(RIGHT(G287,3)),#REF!,4,FALSE),IF(LEFT(G287,5)="LABOR",VLOOKUP(VALUE(RIGHT(G287,6)),#REF!,5,FALSE))))))))))))))))</f>
        <v>#REF!</v>
      </c>
      <c r="C287" s="30" t="e">
        <f>IF(LEFT(G287,3)="ARQ",VLOOKUP(VALUE(RIGHT(G287,3)),#REF!,5,FALSE),IF(LEFT(G287,3)="SCI",VLOOKUP(VALUE(RIGHT(G287,3)),#REF!,5,FALSE),IF(LEFT(G287,3)="SCE",VLOOKUP(VALUE(RIGHT(G287,3)),#REF!,5,FALSE),IF(LEFT(G287,3)="EST",VLOOKUP(VALUE(RIGHT(G287,3)),#REF!,5,FALSE),IF(LEFT(G287,3)="HID",VLOOKUP(VALUE(RIGHT(G287,3)),#REF!,5,FALSE),IF(LEFT(G287,3)="INC",VLOOKUP(VALUE(RIGHT(G287,3)),#REF!,5,FALSE),IF(LEFT(G287,3)="ELE",VLOOKUP(VALUE(RIGHT(G287,3)),#REF!,5,FALSE),IF(LEFT(G287,3)="CAB",VLOOKUP(VALUE(RIGHT(G287,3)),'ADM-COMP'!B:J,5,FALSE),IF(LEFT(G287,3)="SEG",VLOOKUP(VALUE(RIGHT(G287,3)),#REF!,5,FALSE),IF(LEFT(G287,3)="CLI",VLOOKUP(VALUE(RIGHT(G287,3)),#REF!,5,FALSE),IF(LEFT(G287,4)="IMPL",VLOOKUP(VALUE(RIGHT(G287,3)),#REF!,5,FALSE),IF(LEFT(G287,4)="SPDA",VLOOKUP(VALUE(RIGHT(G287,3)),'SPDA-COMP'!B:J,5,FALSE),IF(LEFT(G287,4)="SDAI",VLOOKUP(VALUE(RIGHT(G287,3)),#REF!,5,FALSE),IF(LEFT(G287,5)="IMPER",VLOOKUP(VALUE(RIGHT(G287,3)),#REF!,5,FALSE),IF(LEFT(G287,5)="LABOR",VLOOKUP(VALUE(RIGHT(G287,6)),#REF!,6,FALSE))))))))))))))))</f>
        <v>#REF!</v>
      </c>
      <c r="D287" s="74" t="e">
        <f>ROUND(VLOOKUP(A287,#REF!,8,FALSE),2)</f>
        <v>#REF!</v>
      </c>
      <c r="E287" s="74" t="e">
        <f>IF(LEFT(G287,3)="ARQ",VLOOKUP(VALUE(RIGHT(G287,3)),#REF!,9,FALSE),IF(LEFT(G287,3)="SCI",VLOOKUP(VALUE(RIGHT(G287,3)),#REF!,9,FALSE),IF(LEFT(G287,3)="SCE",VLOOKUP(VALUE(RIGHT(G287,3)),#REF!,9,FALSE),IF(LEFT(G287,3)="EST",VLOOKUP(VALUE(RIGHT(G287,3)),#REF!,9,FALSE),IF(LEFT(G287,3)="HID",VLOOKUP(VALUE(RIGHT(G287,3)),#REF!,9,FALSE),IF(LEFT(G287,3)="INC",VLOOKUP(VALUE(RIGHT(G287,3)),#REF!,9,FALSE),IF(LEFT(G287,3)="ELE",VLOOKUP(VALUE(RIGHT(G287,3)),#REF!,9,FALSE),IF(LEFT(G287,3)="CAB",VLOOKUP(VALUE(RIGHT(G287,3)),'ADM-COMP'!B:J,9,FALSE),IF(LEFT(G287,3)="SEG",VLOOKUP(VALUE(RIGHT(G287,3)),#REF!,9,FALSE),IF(LEFT(G287,3)="CLI",VLOOKUP(VALUE(RIGHT(G287,3)),#REF!,9,FALSE),IF(LEFT(G287,4)="IMPL",VLOOKUP(VALUE(RIGHT(G287,3)),#REF!,9,FALSE),IF(LEFT(G287,4)="SPDA",VLOOKUP(VALUE(RIGHT(G287,3)),'SPDA-COMP'!B:J,9,FALSE),IF(LEFT(G287,4)="SDAI",VLOOKUP(VALUE(RIGHT(G287,3)),#REF!,9,FALSE),IF(LEFT(G287,5)="IMPER",VLOOKUP(VALUE(RIGHT(G287,3)),#REF!,9,FALSE),IF(LEFT(G287,5)="LABOR",VLOOKUP(VALUE(RIGHT(G287,6)),#REF!,4,FALSE))))))))))))))))</f>
        <v>#REF!</v>
      </c>
      <c r="F287" s="31" t="e">
        <f t="shared" si="4"/>
        <v>#REF!</v>
      </c>
      <c r="G287" s="38" t="s">
        <v>224</v>
      </c>
      <c r="H287" s="61"/>
    </row>
    <row r="288" spans="1:8" s="62" customFormat="1">
      <c r="A288" s="85" t="s">
        <v>888</v>
      </c>
      <c r="B288" s="29" t="e">
        <f>IF(LEFT(G288,3)="ARQ",VLOOKUP(VALUE(RIGHT(G288,3)),#REF!,4,FALSE),IF(LEFT(G288,3)="SCI",VLOOKUP(VALUE(RIGHT(G288,3)),#REF!,4,FALSE),IF(LEFT(G288,3)="SCE",VLOOKUP(VALUE(RIGHT(G288,3)),#REF!,4,FALSE),IF(LEFT(G288,3)="EST",VLOOKUP(VALUE(RIGHT(G288,3)),#REF!,4,FALSE),IF(LEFT(G288,3)="HID",VLOOKUP(VALUE(RIGHT(G288,3)),#REF!,4,FALSE),IF(LEFT(G288,3)="INC",VLOOKUP(VALUE(RIGHT(G288,3)),#REF!,4,FALSE),IF(LEFT(G288,3)="ELE",VLOOKUP(VALUE(RIGHT(G288,3)),#REF!,4,FALSE),IF(LEFT(G288,3)="CAB",VLOOKUP(VALUE(RIGHT(G288,3)),'ADM-COMP'!B:J,4,FALSE),IF(LEFT(G288,3)="SEG",VLOOKUP(VALUE(RIGHT(G288,3)),#REF!,4,FALSE),IF(LEFT(G288,3)="CLI",VLOOKUP(VALUE(RIGHT(G288,3)),#REF!,4,FALSE),IF(LEFT(G288,4)="IMPL",VLOOKUP(VALUE(RIGHT(G288,3)),#REF!,4,FALSE),IF(LEFT(G288,4)="SPDA",VLOOKUP(VALUE(RIGHT(G288,3)),'SPDA-COMP'!B:J,4,FALSE),IF(LEFT(G288,4)="SDAI",VLOOKUP(VALUE(RIGHT(G288,3)),#REF!,4,FALSE),IF(LEFT(G288,5)="IMPER",VLOOKUP(VALUE(RIGHT(G288,3)),#REF!,4,FALSE),IF(LEFT(G288,5)="LABOR",VLOOKUP(VALUE(RIGHT(G288,6)),#REF!,5,FALSE))))))))))))))))</f>
        <v>#REF!</v>
      </c>
      <c r="C288" s="30" t="e">
        <f>IF(LEFT(G288,3)="ARQ",VLOOKUP(VALUE(RIGHT(G288,3)),#REF!,5,FALSE),IF(LEFT(G288,3)="SCI",VLOOKUP(VALUE(RIGHT(G288,3)),#REF!,5,FALSE),IF(LEFT(G288,3)="SCE",VLOOKUP(VALUE(RIGHT(G288,3)),#REF!,5,FALSE),IF(LEFT(G288,3)="EST",VLOOKUP(VALUE(RIGHT(G288,3)),#REF!,5,FALSE),IF(LEFT(G288,3)="HID",VLOOKUP(VALUE(RIGHT(G288,3)),#REF!,5,FALSE),IF(LEFT(G288,3)="INC",VLOOKUP(VALUE(RIGHT(G288,3)),#REF!,5,FALSE),IF(LEFT(G288,3)="ELE",VLOOKUP(VALUE(RIGHT(G288,3)),#REF!,5,FALSE),IF(LEFT(G288,3)="CAB",VLOOKUP(VALUE(RIGHT(G288,3)),'ADM-COMP'!B:J,5,FALSE),IF(LEFT(G288,3)="SEG",VLOOKUP(VALUE(RIGHT(G288,3)),#REF!,5,FALSE),IF(LEFT(G288,3)="CLI",VLOOKUP(VALUE(RIGHT(G288,3)),#REF!,5,FALSE),IF(LEFT(G288,4)="IMPL",VLOOKUP(VALUE(RIGHT(G288,3)),#REF!,5,FALSE),IF(LEFT(G288,4)="SPDA",VLOOKUP(VALUE(RIGHT(G288,3)),'SPDA-COMP'!B:J,5,FALSE),IF(LEFT(G288,4)="SDAI",VLOOKUP(VALUE(RIGHT(G288,3)),#REF!,5,FALSE),IF(LEFT(G288,5)="IMPER",VLOOKUP(VALUE(RIGHT(G288,3)),#REF!,5,FALSE),IF(LEFT(G288,5)="LABOR",VLOOKUP(VALUE(RIGHT(G288,6)),#REF!,6,FALSE))))))))))))))))</f>
        <v>#REF!</v>
      </c>
      <c r="D288" s="74" t="e">
        <f>ROUND(VLOOKUP(A288,#REF!,8,FALSE),2)</f>
        <v>#REF!</v>
      </c>
      <c r="E288" s="74" t="e">
        <f>IF(LEFT(G288,3)="ARQ",VLOOKUP(VALUE(RIGHT(G288,3)),#REF!,9,FALSE),IF(LEFT(G288,3)="SCI",VLOOKUP(VALUE(RIGHT(G288,3)),#REF!,9,FALSE),IF(LEFT(G288,3)="SCE",VLOOKUP(VALUE(RIGHT(G288,3)),#REF!,9,FALSE),IF(LEFT(G288,3)="EST",VLOOKUP(VALUE(RIGHT(G288,3)),#REF!,9,FALSE),IF(LEFT(G288,3)="HID",VLOOKUP(VALUE(RIGHT(G288,3)),#REF!,9,FALSE),IF(LEFT(G288,3)="INC",VLOOKUP(VALUE(RIGHT(G288,3)),#REF!,9,FALSE),IF(LEFT(G288,3)="ELE",VLOOKUP(VALUE(RIGHT(G288,3)),#REF!,9,FALSE),IF(LEFT(G288,3)="CAB",VLOOKUP(VALUE(RIGHT(G288,3)),'ADM-COMP'!B:J,9,FALSE),IF(LEFT(G288,3)="SEG",VLOOKUP(VALUE(RIGHT(G288,3)),#REF!,9,FALSE),IF(LEFT(G288,3)="CLI",VLOOKUP(VALUE(RIGHT(G288,3)),#REF!,9,FALSE),IF(LEFT(G288,4)="IMPL",VLOOKUP(VALUE(RIGHT(G288,3)),#REF!,9,FALSE),IF(LEFT(G288,4)="SPDA",VLOOKUP(VALUE(RIGHT(G288,3)),'SPDA-COMP'!B:J,9,FALSE),IF(LEFT(G288,4)="SDAI",VLOOKUP(VALUE(RIGHT(G288,3)),#REF!,9,FALSE),IF(LEFT(G288,5)="IMPER",VLOOKUP(VALUE(RIGHT(G288,3)),#REF!,9,FALSE),IF(LEFT(G288,5)="LABOR",VLOOKUP(VALUE(RIGHT(G288,6)),#REF!,4,FALSE))))))))))))))))</f>
        <v>#REF!</v>
      </c>
      <c r="F288" s="31" t="e">
        <f t="shared" si="4"/>
        <v>#REF!</v>
      </c>
      <c r="G288" s="84" t="s">
        <v>956</v>
      </c>
      <c r="H288" s="61"/>
    </row>
    <row r="289" spans="1:8" s="62" customFormat="1">
      <c r="A289" s="37" t="s">
        <v>142</v>
      </c>
      <c r="B289" s="29" t="e">
        <f>IF(LEFT(G289,3)="ARQ",VLOOKUP(VALUE(RIGHT(G289,3)),#REF!,4,FALSE),IF(LEFT(G289,3)="SCI",VLOOKUP(VALUE(RIGHT(G289,3)),#REF!,4,FALSE),IF(LEFT(G289,3)="SCE",VLOOKUP(VALUE(RIGHT(G289,3)),#REF!,4,FALSE),IF(LEFT(G289,3)="EST",VLOOKUP(VALUE(RIGHT(G289,3)),#REF!,4,FALSE),IF(LEFT(G289,3)="HID",VLOOKUP(VALUE(RIGHT(G289,3)),#REF!,4,FALSE),IF(LEFT(G289,3)="INC",VLOOKUP(VALUE(RIGHT(G289,3)),#REF!,4,FALSE),IF(LEFT(G289,3)="ELE",VLOOKUP(VALUE(RIGHT(G289,3)),#REF!,4,FALSE),IF(LEFT(G289,3)="CAB",VLOOKUP(VALUE(RIGHT(G289,3)),'ADM-COMP'!B:J,4,FALSE),IF(LEFT(G289,3)="SEG",VLOOKUP(VALUE(RIGHT(G289,3)),#REF!,4,FALSE),IF(LEFT(G289,3)="CLI",VLOOKUP(VALUE(RIGHT(G289,3)),#REF!,4,FALSE),IF(LEFT(G289,4)="IMPL",VLOOKUP(VALUE(RIGHT(G289,3)),#REF!,4,FALSE),IF(LEFT(G289,4)="SPDA",VLOOKUP(VALUE(RIGHT(G289,3)),'SPDA-COMP'!B:J,4,FALSE),IF(LEFT(G289,4)="SDAI",VLOOKUP(VALUE(RIGHT(G289,3)),#REF!,4,FALSE),IF(LEFT(G289,5)="IMPER",VLOOKUP(VALUE(RIGHT(G289,3)),#REF!,4,FALSE),IF(LEFT(G289,5)="LABOR",VLOOKUP(VALUE(RIGHT(G289,6)),#REF!,5,FALSE))))))))))))))))</f>
        <v>#REF!</v>
      </c>
      <c r="C289" s="30" t="e">
        <f>IF(LEFT(G289,3)="ARQ",VLOOKUP(VALUE(RIGHT(G289,3)),#REF!,5,FALSE),IF(LEFT(G289,3)="SCI",VLOOKUP(VALUE(RIGHT(G289,3)),#REF!,5,FALSE),IF(LEFT(G289,3)="SCE",VLOOKUP(VALUE(RIGHT(G289,3)),#REF!,5,FALSE),IF(LEFT(G289,3)="EST",VLOOKUP(VALUE(RIGHT(G289,3)),#REF!,5,FALSE),IF(LEFT(G289,3)="HID",VLOOKUP(VALUE(RIGHT(G289,3)),#REF!,5,FALSE),IF(LEFT(G289,3)="INC",VLOOKUP(VALUE(RIGHT(G289,3)),#REF!,5,FALSE),IF(LEFT(G289,3)="ELE",VLOOKUP(VALUE(RIGHT(G289,3)),#REF!,5,FALSE),IF(LEFT(G289,3)="CAB",VLOOKUP(VALUE(RIGHT(G289,3)),'ADM-COMP'!B:J,5,FALSE),IF(LEFT(G289,3)="SEG",VLOOKUP(VALUE(RIGHT(G289,3)),#REF!,5,FALSE),IF(LEFT(G289,3)="CLI",VLOOKUP(VALUE(RIGHT(G289,3)),#REF!,5,FALSE),IF(LEFT(G289,4)="IMPL",VLOOKUP(VALUE(RIGHT(G289,3)),#REF!,5,FALSE),IF(LEFT(G289,4)="SPDA",VLOOKUP(VALUE(RIGHT(G289,3)),'SPDA-COMP'!B:J,5,FALSE),IF(LEFT(G289,4)="SDAI",VLOOKUP(VALUE(RIGHT(G289,3)),#REF!,5,FALSE),IF(LEFT(G289,5)="IMPER",VLOOKUP(VALUE(RIGHT(G289,3)),#REF!,5,FALSE),IF(LEFT(G289,5)="LABOR",VLOOKUP(VALUE(RIGHT(G289,6)),#REF!,6,FALSE))))))))))))))))</f>
        <v>#REF!</v>
      </c>
      <c r="D289" s="74" t="e">
        <f>ROUND(VLOOKUP(A289,#REF!,8,FALSE),2)</f>
        <v>#REF!</v>
      </c>
      <c r="E289" s="74" t="e">
        <f>IF(LEFT(G289,3)="ARQ",VLOOKUP(VALUE(RIGHT(G289,3)),#REF!,9,FALSE),IF(LEFT(G289,3)="SCI",VLOOKUP(VALUE(RIGHT(G289,3)),#REF!,9,FALSE),IF(LEFT(G289,3)="SCE",VLOOKUP(VALUE(RIGHT(G289,3)),#REF!,9,FALSE),IF(LEFT(G289,3)="EST",VLOOKUP(VALUE(RIGHT(G289,3)),#REF!,9,FALSE),IF(LEFT(G289,3)="HID",VLOOKUP(VALUE(RIGHT(G289,3)),#REF!,9,FALSE),IF(LEFT(G289,3)="INC",VLOOKUP(VALUE(RIGHT(G289,3)),#REF!,9,FALSE),IF(LEFT(G289,3)="ELE",VLOOKUP(VALUE(RIGHT(G289,3)),#REF!,9,FALSE),IF(LEFT(G289,3)="CAB",VLOOKUP(VALUE(RIGHT(G289,3)),'ADM-COMP'!B:J,9,FALSE),IF(LEFT(G289,3)="SEG",VLOOKUP(VALUE(RIGHT(G289,3)),#REF!,9,FALSE),IF(LEFT(G289,3)="CLI",VLOOKUP(VALUE(RIGHT(G289,3)),#REF!,9,FALSE),IF(LEFT(G289,4)="IMPL",VLOOKUP(VALUE(RIGHT(G289,3)),#REF!,9,FALSE),IF(LEFT(G289,4)="SPDA",VLOOKUP(VALUE(RIGHT(G289,3)),'SPDA-COMP'!B:J,9,FALSE),IF(LEFT(G289,4)="SDAI",VLOOKUP(VALUE(RIGHT(G289,3)),#REF!,9,FALSE),IF(LEFT(G289,5)="IMPER",VLOOKUP(VALUE(RIGHT(G289,3)),#REF!,9,FALSE),IF(LEFT(G289,5)="LABOR",VLOOKUP(VALUE(RIGHT(G289,6)),#REF!,4,FALSE))))))))))))))))</f>
        <v>#REF!</v>
      </c>
      <c r="F289" s="31" t="e">
        <f t="shared" si="4"/>
        <v>#REF!</v>
      </c>
      <c r="G289" s="152" t="s">
        <v>1311</v>
      </c>
      <c r="H289" s="61"/>
    </row>
    <row r="290" spans="1:8" s="62" customFormat="1">
      <c r="A290" s="37" t="s">
        <v>338</v>
      </c>
      <c r="B290" s="29" t="e">
        <f>IF(LEFT(G290,3)="ARQ",VLOOKUP(VALUE(RIGHT(G290,3)),#REF!,4,FALSE),IF(LEFT(G290,3)="SCI",VLOOKUP(VALUE(RIGHT(G290,3)),#REF!,4,FALSE),IF(LEFT(G290,3)="SCE",VLOOKUP(VALUE(RIGHT(G290,3)),#REF!,4,FALSE),IF(LEFT(G290,3)="EST",VLOOKUP(VALUE(RIGHT(G290,3)),#REF!,4,FALSE),IF(LEFT(G290,3)="HID",VLOOKUP(VALUE(RIGHT(G290,3)),#REF!,4,FALSE),IF(LEFT(G290,3)="INC",VLOOKUP(VALUE(RIGHT(G290,3)),#REF!,4,FALSE),IF(LEFT(G290,3)="ELE",VLOOKUP(VALUE(RIGHT(G290,3)),#REF!,4,FALSE),IF(LEFT(G290,3)="CAB",VLOOKUP(VALUE(RIGHT(G290,3)),'ADM-COMP'!B:J,4,FALSE),IF(LEFT(G290,3)="SEG",VLOOKUP(VALUE(RIGHT(G290,3)),#REF!,4,FALSE),IF(LEFT(G290,3)="CLI",VLOOKUP(VALUE(RIGHT(G290,3)),#REF!,4,FALSE),IF(LEFT(G290,4)="IMPL",VLOOKUP(VALUE(RIGHT(G290,3)),#REF!,4,FALSE),IF(LEFT(G290,4)="SPDA",VLOOKUP(VALUE(RIGHT(G290,3)),'SPDA-COMP'!B:J,4,FALSE),IF(LEFT(G290,4)="SDAI",VLOOKUP(VALUE(RIGHT(G290,3)),#REF!,4,FALSE),IF(LEFT(G290,5)="IMPER",VLOOKUP(VALUE(RIGHT(G290,3)),#REF!,4,FALSE),IF(LEFT(G290,5)="LABOR",VLOOKUP(VALUE(RIGHT(G290,6)),#REF!,5,FALSE))))))))))))))))</f>
        <v>#REF!</v>
      </c>
      <c r="C290" s="30" t="e">
        <f>IF(LEFT(G290,3)="ARQ",VLOOKUP(VALUE(RIGHT(G290,3)),#REF!,5,FALSE),IF(LEFT(G290,3)="SCI",VLOOKUP(VALUE(RIGHT(G290,3)),#REF!,5,FALSE),IF(LEFT(G290,3)="SCE",VLOOKUP(VALUE(RIGHT(G290,3)),#REF!,5,FALSE),IF(LEFT(G290,3)="EST",VLOOKUP(VALUE(RIGHT(G290,3)),#REF!,5,FALSE),IF(LEFT(G290,3)="HID",VLOOKUP(VALUE(RIGHT(G290,3)),#REF!,5,FALSE),IF(LEFT(G290,3)="INC",VLOOKUP(VALUE(RIGHT(G290,3)),#REF!,5,FALSE),IF(LEFT(G290,3)="ELE",VLOOKUP(VALUE(RIGHT(G290,3)),#REF!,5,FALSE),IF(LEFT(G290,3)="CAB",VLOOKUP(VALUE(RIGHT(G290,3)),'ADM-COMP'!B:J,5,FALSE),IF(LEFT(G290,3)="SEG",VLOOKUP(VALUE(RIGHT(G290,3)),#REF!,5,FALSE),IF(LEFT(G290,3)="CLI",VLOOKUP(VALUE(RIGHT(G290,3)),#REF!,5,FALSE),IF(LEFT(G290,4)="IMPL",VLOOKUP(VALUE(RIGHT(G290,3)),#REF!,5,FALSE),IF(LEFT(G290,4)="SPDA",VLOOKUP(VALUE(RIGHT(G290,3)),'SPDA-COMP'!B:J,5,FALSE),IF(LEFT(G290,4)="SDAI",VLOOKUP(VALUE(RIGHT(G290,3)),#REF!,5,FALSE),IF(LEFT(G290,5)="IMPER",VLOOKUP(VALUE(RIGHT(G290,3)),#REF!,5,FALSE),IF(LEFT(G290,5)="LABOR",VLOOKUP(VALUE(RIGHT(G290,6)),#REF!,6,FALSE))))))))))))))))</f>
        <v>#REF!</v>
      </c>
      <c r="D290" s="74" t="e">
        <f>ROUND(VLOOKUP(A290,#REF!,8,FALSE),2)</f>
        <v>#REF!</v>
      </c>
      <c r="E290" s="74" t="e">
        <f>IF(LEFT(G290,3)="ARQ",VLOOKUP(VALUE(RIGHT(G290,3)),#REF!,9,FALSE),IF(LEFT(G290,3)="SCI",VLOOKUP(VALUE(RIGHT(G290,3)),#REF!,9,FALSE),IF(LEFT(G290,3)="SCE",VLOOKUP(VALUE(RIGHT(G290,3)),#REF!,9,FALSE),IF(LEFT(G290,3)="EST",VLOOKUP(VALUE(RIGHT(G290,3)),#REF!,9,FALSE),IF(LEFT(G290,3)="HID",VLOOKUP(VALUE(RIGHT(G290,3)),#REF!,9,FALSE),IF(LEFT(G290,3)="INC",VLOOKUP(VALUE(RIGHT(G290,3)),#REF!,9,FALSE),IF(LEFT(G290,3)="ELE",VLOOKUP(VALUE(RIGHT(G290,3)),#REF!,9,FALSE),IF(LEFT(G290,3)="CAB",VLOOKUP(VALUE(RIGHT(G290,3)),'ADM-COMP'!B:J,9,FALSE),IF(LEFT(G290,3)="SEG",VLOOKUP(VALUE(RIGHT(G290,3)),#REF!,9,FALSE),IF(LEFT(G290,3)="CLI",VLOOKUP(VALUE(RIGHT(G290,3)),#REF!,9,FALSE),IF(LEFT(G290,4)="IMPL",VLOOKUP(VALUE(RIGHT(G290,3)),#REF!,9,FALSE),IF(LEFT(G290,4)="SPDA",VLOOKUP(VALUE(RIGHT(G290,3)),'SPDA-COMP'!B:J,9,FALSE),IF(LEFT(G290,4)="SDAI",VLOOKUP(VALUE(RIGHT(G290,3)),#REF!,9,FALSE),IF(LEFT(G290,5)="IMPER",VLOOKUP(VALUE(RIGHT(G290,3)),#REF!,9,FALSE),IF(LEFT(G290,5)="LABOR",VLOOKUP(VALUE(RIGHT(G290,6)),#REF!,4,FALSE))))))))))))))))</f>
        <v>#REF!</v>
      </c>
      <c r="F290" s="31" t="e">
        <f t="shared" si="4"/>
        <v>#REF!</v>
      </c>
      <c r="G290" s="152" t="s">
        <v>339</v>
      </c>
      <c r="H290" s="61"/>
    </row>
    <row r="291" spans="1:8" s="62" customFormat="1">
      <c r="A291" s="100" t="s">
        <v>1068</v>
      </c>
      <c r="B291" s="86" t="e">
        <f>IF(LEFT(G291,3)="ARQ",VLOOKUP(VALUE(RIGHT(G291,3)),#REF!,4,FALSE),IF(LEFT(G291,3)="SCI",VLOOKUP(VALUE(RIGHT(G291,3)),#REF!,4,FALSE),IF(LEFT(G291,3)="TRP",VLOOKUP(VALUE(RIGHT(G291,3)),#REF!,4,FALSE),IF(LEFT(G291,3)="EST",VLOOKUP(VALUE(RIGHT(G291,3)),#REF!,4,FALSE),IF(LEFT(G291,3)="HID",VLOOKUP(VALUE(RIGHT(G291,3)),#REF!,4,FALSE),IF(LEFT(G291,3)="INC",VLOOKUP(VALUE(RIGHT(G291,3)),#REF!,4,FALSE),IF(LEFT(G291,3)="ELE",VLOOKUP(VALUE(RIGHT(G291,3)),#REF!,4,FALSE),IF(LEFT(G291,3)="CAB",VLOOKUP(VALUE(RIGHT(G291,3)),'ADM-COMP'!B:J,4,FALSE),IF(LEFT(G291,3)="SEG",VLOOKUP(VALUE(RIGHT(G291,3)),#REF!,4,FALSE),IF(LEFT(G291,3)="CLI",VLOOKUP(VALUE(RIGHT(G291,3)),#REF!,4,FALSE),IF(LEFT(G291,4)="IMPL",VLOOKUP(VALUE(RIGHT(G291,3)),#REF!,4,FALSE),IF(LEFT(G291,4)="SPDA",VLOOKUP(VALUE(RIGHT(G291,3)),'SPDA-COMP'!B:J,4,FALSE),IF(LEFT(G291,4)="SDAI",VLOOKUP(VALUE(RIGHT(G291,3)),#REF!,4,FALSE),IF(LEFT(G291,5)="IMPER",VLOOKUP(VALUE(RIGHT(G291,3)),#REF!,4,FALSE),IF(LEFT(G291,5)="LABOR",VLOOKUP(VALUE(RIGHT(G291,6)),#REF!,5,FALSE))))))))))))))))</f>
        <v>#REF!</v>
      </c>
      <c r="C291" s="128" t="e">
        <f>IF(LEFT(G291,3)="ARQ",VLOOKUP(VALUE(RIGHT(G291,3)),#REF!,5,FALSE),IF(LEFT(G291,3)="SCI",VLOOKUP(VALUE(RIGHT(G291,3)),#REF!,5,FALSE),IF(LEFT(G291,3)="TRP",VLOOKUP(VALUE(RIGHT(G291,3)),#REF!,5,FALSE),IF(LEFT(G291,3)="EST",VLOOKUP(VALUE(RIGHT(G291,3)),#REF!,5,FALSE),IF(LEFT(G291,3)="HID",VLOOKUP(VALUE(RIGHT(G291,3)),#REF!,5,FALSE),IF(LEFT(G291,3)="INC",VLOOKUP(VALUE(RIGHT(G291,3)),#REF!,5,FALSE),IF(LEFT(G291,3)="ELE",VLOOKUP(VALUE(RIGHT(G291,3)),#REF!,5,FALSE),IF(LEFT(G291,3)="CAB",VLOOKUP(VALUE(RIGHT(G291,3)),'ADM-COMP'!B:J,5,FALSE),IF(LEFT(G291,3)="SEG",VLOOKUP(VALUE(RIGHT(G291,3)),#REF!,5,FALSE),IF(LEFT(G291,3)="CLI",VLOOKUP(VALUE(RIGHT(G291,3)),#REF!,5,FALSE),IF(LEFT(G291,4)="IMPL",VLOOKUP(VALUE(RIGHT(G291,3)),#REF!,5,FALSE),IF(LEFT(G291,4)="SPDA",VLOOKUP(VALUE(RIGHT(G291,3)),'SPDA-COMP'!B:J,5,FALSE),IF(LEFT(G291,4)="SDAI",VLOOKUP(VALUE(RIGHT(G291,3)),#REF!,5,FALSE),IF(LEFT(G291,5)="IMPER",VLOOKUP(VALUE(RIGHT(G291,3)),#REF!,5,FALSE),IF(LEFT(G291,5)="LABOR",VLOOKUP(VALUE(RIGHT(G291,6)),#REF!,6,FALSE))))))))))))))))</f>
        <v>#REF!</v>
      </c>
      <c r="D291" s="74" t="e">
        <f>ROUND(VLOOKUP(A291,#REF!,8,FALSE),2)</f>
        <v>#REF!</v>
      </c>
      <c r="E291" s="75" t="e">
        <f>IF(LEFT(G291,3)="ARQ",VLOOKUP(VALUE(RIGHT(G291,3)),#REF!,9,FALSE),IF(LEFT(G291,3)="SCI",VLOOKUP(VALUE(RIGHT(G291,3)),#REF!,9,FALSE),IF(LEFT(G291,3)="TRP",VLOOKUP(VALUE(RIGHT(G291,3)),#REF!,9,FALSE),IF(LEFT(G291,3)="EST",VLOOKUP(VALUE(RIGHT(G291,3)),#REF!,9,FALSE),IF(LEFT(G291,3)="HID",VLOOKUP(VALUE(RIGHT(G291,3)),#REF!,9,FALSE),IF(LEFT(G291,3)="INC",VLOOKUP(VALUE(RIGHT(G291,3)),#REF!,9,FALSE),IF(LEFT(G291,3)="ELE",VLOOKUP(VALUE(RIGHT(G291,3)),#REF!,9,FALSE),IF(LEFT(G291,3)="CAB",VLOOKUP(VALUE(RIGHT(G291,3)),'ADM-COMP'!B:J,9,FALSE),IF(LEFT(G291,3)="SEG",VLOOKUP(VALUE(RIGHT(G291,3)),#REF!,9,FALSE),IF(LEFT(G291,3)="CLI",VLOOKUP(VALUE(RIGHT(G291,3)),#REF!,9,FALSE),IF(LEFT(G291,4)="IMPL",VLOOKUP(VALUE(RIGHT(G291,3)),#REF!,9,FALSE),IF(LEFT(G291,4)="SPDA",VLOOKUP(VALUE(RIGHT(G291,3)),'SPDA-COMP'!B:J,9,FALSE),IF(LEFT(G291,4)="SDAI",VLOOKUP(VALUE(RIGHT(G291,3)),#REF!,9,FALSE),IF(LEFT(G291,5)="IMPER",VLOOKUP(VALUE(RIGHT(G291,3)),#REF!,9,FALSE),IF(LEFT(G291,5)="LABOR",VLOOKUP(VALUE(RIGHT(G291,6)),#REF!,4,FALSE))))))))))))))))</f>
        <v>#REF!</v>
      </c>
      <c r="F291" s="129" t="e">
        <f t="shared" si="4"/>
        <v>#REF!</v>
      </c>
      <c r="G291" s="152" t="s">
        <v>1098</v>
      </c>
      <c r="H291" s="61"/>
    </row>
    <row r="292" spans="1:8" s="62" customFormat="1">
      <c r="A292" s="37" t="s">
        <v>192</v>
      </c>
      <c r="B292" s="29" t="e">
        <f>IF(LEFT(G292,3)="ARQ",VLOOKUP(VALUE(RIGHT(G292,3)),#REF!,4,FALSE),IF(LEFT(G292,3)="SCI",VLOOKUP(VALUE(RIGHT(G292,3)),#REF!,4,FALSE),IF(LEFT(G292,3)="SCE",VLOOKUP(VALUE(RIGHT(G292,3)),#REF!,4,FALSE),IF(LEFT(G292,3)="EST",VLOOKUP(VALUE(RIGHT(G292,3)),#REF!,4,FALSE),IF(LEFT(G292,3)="HID",VLOOKUP(VALUE(RIGHT(G292,3)),#REF!,4,FALSE),IF(LEFT(G292,3)="INC",VLOOKUP(VALUE(RIGHT(G292,3)),#REF!,4,FALSE),IF(LEFT(G292,3)="ELE",VLOOKUP(VALUE(RIGHT(G292,3)),#REF!,4,FALSE),IF(LEFT(G292,3)="CAB",VLOOKUP(VALUE(RIGHT(G292,3)),'ADM-COMP'!B:J,4,FALSE),IF(LEFT(G292,3)="SEG",VLOOKUP(VALUE(RIGHT(G292,3)),#REF!,4,FALSE),IF(LEFT(G292,3)="CLI",VLOOKUP(VALUE(RIGHT(G292,3)),#REF!,4,FALSE),IF(LEFT(G292,4)="IMPL",VLOOKUP(VALUE(RIGHT(G292,3)),#REF!,4,FALSE),IF(LEFT(G292,4)="SPDA",VLOOKUP(VALUE(RIGHT(G292,3)),'SPDA-COMP'!B:J,4,FALSE),IF(LEFT(G292,4)="SDAI",VLOOKUP(VALUE(RIGHT(G292,3)),#REF!,4,FALSE),IF(LEFT(G292,5)="IMPER",VLOOKUP(VALUE(RIGHT(G292,3)),#REF!,4,FALSE),IF(LEFT(G292,5)="LABOR",VLOOKUP(VALUE(RIGHT(G292,6)),#REF!,5,FALSE))))))))))))))))</f>
        <v>#REF!</v>
      </c>
      <c r="C292" s="30" t="e">
        <f>IF(LEFT(G292,3)="ARQ",VLOOKUP(VALUE(RIGHT(G292,3)),#REF!,5,FALSE),IF(LEFT(G292,3)="SCI",VLOOKUP(VALUE(RIGHT(G292,3)),#REF!,5,FALSE),IF(LEFT(G292,3)="SCE",VLOOKUP(VALUE(RIGHT(G292,3)),#REF!,5,FALSE),IF(LEFT(G292,3)="EST",VLOOKUP(VALUE(RIGHT(G292,3)),#REF!,5,FALSE),IF(LEFT(G292,3)="HID",VLOOKUP(VALUE(RIGHT(G292,3)),#REF!,5,FALSE),IF(LEFT(G292,3)="INC",VLOOKUP(VALUE(RIGHT(G292,3)),#REF!,5,FALSE),IF(LEFT(G292,3)="ELE",VLOOKUP(VALUE(RIGHT(G292,3)),#REF!,5,FALSE),IF(LEFT(G292,3)="CAB",VLOOKUP(VALUE(RIGHT(G292,3)),'ADM-COMP'!B:J,5,FALSE),IF(LEFT(G292,3)="SEG",VLOOKUP(VALUE(RIGHT(G292,3)),#REF!,5,FALSE),IF(LEFT(G292,3)="CLI",VLOOKUP(VALUE(RIGHT(G292,3)),#REF!,5,FALSE),IF(LEFT(G292,4)="IMPL",VLOOKUP(VALUE(RIGHT(G292,3)),#REF!,5,FALSE),IF(LEFT(G292,4)="SPDA",VLOOKUP(VALUE(RIGHT(G292,3)),'SPDA-COMP'!B:J,5,FALSE),IF(LEFT(G292,4)="SDAI",VLOOKUP(VALUE(RIGHT(G292,3)),#REF!,5,FALSE),IF(LEFT(G292,5)="IMPER",VLOOKUP(VALUE(RIGHT(G292,3)),#REF!,5,FALSE),IF(LEFT(G292,5)="LABOR",VLOOKUP(VALUE(RIGHT(G292,6)),#REF!,6,FALSE))))))))))))))))</f>
        <v>#REF!</v>
      </c>
      <c r="D292" s="74" t="e">
        <f>ROUND(VLOOKUP(A292,#REF!,8,FALSE),2)</f>
        <v>#REF!</v>
      </c>
      <c r="E292" s="74" t="e">
        <f>IF(LEFT(G292,3)="ARQ",VLOOKUP(VALUE(RIGHT(G292,3)),#REF!,9,FALSE),IF(LEFT(G292,3)="SCI",VLOOKUP(VALUE(RIGHT(G292,3)),#REF!,9,FALSE),IF(LEFT(G292,3)="SCE",VLOOKUP(VALUE(RIGHT(G292,3)),#REF!,9,FALSE),IF(LEFT(G292,3)="EST",VLOOKUP(VALUE(RIGHT(G292,3)),#REF!,9,FALSE),IF(LEFT(G292,3)="HID",VLOOKUP(VALUE(RIGHT(G292,3)),#REF!,9,FALSE),IF(LEFT(G292,3)="INC",VLOOKUP(VALUE(RIGHT(G292,3)),#REF!,9,FALSE),IF(LEFT(G292,3)="ELE",VLOOKUP(VALUE(RIGHT(G292,3)),#REF!,9,FALSE),IF(LEFT(G292,3)="CAB",VLOOKUP(VALUE(RIGHT(G292,3)),'ADM-COMP'!B:J,9,FALSE),IF(LEFT(G292,3)="SEG",VLOOKUP(VALUE(RIGHT(G292,3)),#REF!,9,FALSE),IF(LEFT(G292,3)="CLI",VLOOKUP(VALUE(RIGHT(G292,3)),#REF!,9,FALSE),IF(LEFT(G292,4)="IMPL",VLOOKUP(VALUE(RIGHT(G292,3)),#REF!,9,FALSE),IF(LEFT(G292,4)="SPDA",VLOOKUP(VALUE(RIGHT(G292,3)),'SPDA-COMP'!B:J,9,FALSE),IF(LEFT(G292,4)="SDAI",VLOOKUP(VALUE(RIGHT(G292,3)),#REF!,9,FALSE),IF(LEFT(G292,5)="IMPER",VLOOKUP(VALUE(RIGHT(G292,3)),#REF!,9,FALSE),IF(LEFT(G292,5)="LABOR",VLOOKUP(VALUE(RIGHT(G292,6)),#REF!,4,FALSE))))))))))))))))</f>
        <v>#REF!</v>
      </c>
      <c r="F292" s="31" t="e">
        <f t="shared" si="4"/>
        <v>#REF!</v>
      </c>
      <c r="G292" s="152" t="s">
        <v>177</v>
      </c>
      <c r="H292" s="61"/>
    </row>
    <row r="293" spans="1:8" s="62" customFormat="1" ht="38.25">
      <c r="A293" s="37" t="s">
        <v>258</v>
      </c>
      <c r="B293" s="29" t="e">
        <f>IF(LEFT(G293,3)="ARQ",VLOOKUP(VALUE(RIGHT(G293,3)),#REF!,4,FALSE),IF(LEFT(G293,3)="SCI",VLOOKUP(VALUE(RIGHT(G293,3)),#REF!,4,FALSE),IF(LEFT(G293,3)="SCE",VLOOKUP(VALUE(RIGHT(G293,3)),#REF!,4,FALSE),IF(LEFT(G293,3)="EST",VLOOKUP(VALUE(RIGHT(G293,3)),#REF!,4,FALSE),IF(LEFT(G293,3)="HID",VLOOKUP(VALUE(RIGHT(G293,3)),#REF!,4,FALSE),IF(LEFT(G293,3)="INC",VLOOKUP(VALUE(RIGHT(G293,3)),#REF!,4,FALSE),IF(LEFT(G293,3)="ELE",VLOOKUP(VALUE(RIGHT(G293,3)),#REF!,4,FALSE),IF(LEFT(G293,3)="CAB",VLOOKUP(VALUE(RIGHT(G293,3)),'ADM-COMP'!B:J,4,FALSE),IF(LEFT(G293,3)="SEG",VLOOKUP(VALUE(RIGHT(G293,3)),#REF!,4,FALSE),IF(LEFT(G293,3)="CLI",VLOOKUP(VALUE(RIGHT(G293,3)),#REF!,4,FALSE),IF(LEFT(G293,4)="IMPL",VLOOKUP(VALUE(RIGHT(G293,3)),#REF!,4,FALSE),IF(LEFT(G293,4)="SPDA",VLOOKUP(VALUE(RIGHT(G293,3)),'SPDA-COMP'!B:J,4,FALSE),IF(LEFT(G293,4)="SDAI",VLOOKUP(VALUE(RIGHT(G293,3)),#REF!,4,FALSE),IF(LEFT(G293,5)="IMPER",VLOOKUP(VALUE(RIGHT(G293,3)),#REF!,4,FALSE),IF(LEFT(G293,5)="LABOR",VLOOKUP(VALUE(RIGHT(G293,6)),#REF!,5,FALSE))))))))))))))))</f>
        <v>#REF!</v>
      </c>
      <c r="C293" s="30" t="e">
        <f>IF(LEFT(G293,3)="ARQ",VLOOKUP(VALUE(RIGHT(G293,3)),#REF!,5,FALSE),IF(LEFT(G293,3)="SCI",VLOOKUP(VALUE(RIGHT(G293,3)),#REF!,5,FALSE),IF(LEFT(G293,3)="SCE",VLOOKUP(VALUE(RIGHT(G293,3)),#REF!,5,FALSE),IF(LEFT(G293,3)="EST",VLOOKUP(VALUE(RIGHT(G293,3)),#REF!,5,FALSE),IF(LEFT(G293,3)="HID",VLOOKUP(VALUE(RIGHT(G293,3)),#REF!,5,FALSE),IF(LEFT(G293,3)="INC",VLOOKUP(VALUE(RIGHT(G293,3)),#REF!,5,FALSE),IF(LEFT(G293,3)="ELE",VLOOKUP(VALUE(RIGHT(G293,3)),#REF!,5,FALSE),IF(LEFT(G293,3)="CAB",VLOOKUP(VALUE(RIGHT(G293,3)),'ADM-COMP'!B:J,5,FALSE),IF(LEFT(G293,3)="SEG",VLOOKUP(VALUE(RIGHT(G293,3)),#REF!,5,FALSE),IF(LEFT(G293,3)="CLI",VLOOKUP(VALUE(RIGHT(G293,3)),#REF!,5,FALSE),IF(LEFT(G293,4)="IMPL",VLOOKUP(VALUE(RIGHT(G293,3)),#REF!,5,FALSE),IF(LEFT(G293,4)="SPDA",VLOOKUP(VALUE(RIGHT(G293,3)),'SPDA-COMP'!B:J,5,FALSE),IF(LEFT(G293,4)="SDAI",VLOOKUP(VALUE(RIGHT(G293,3)),#REF!,5,FALSE),IF(LEFT(G293,5)="IMPER",VLOOKUP(VALUE(RIGHT(G293,3)),#REF!,5,FALSE),IF(LEFT(G293,5)="LABOR",VLOOKUP(VALUE(RIGHT(G293,6)),#REF!,6,FALSE))))))))))))))))</f>
        <v>#REF!</v>
      </c>
      <c r="D293" s="74" t="e">
        <f>ROUND(VLOOKUP(A293,#REF!,8,FALSE),2)</f>
        <v>#REF!</v>
      </c>
      <c r="E293" s="74" t="e">
        <f>IF(LEFT(G293,3)="ARQ",VLOOKUP(VALUE(RIGHT(G293,3)),#REF!,9,FALSE),IF(LEFT(G293,3)="SCI",VLOOKUP(VALUE(RIGHT(G293,3)),#REF!,9,FALSE),IF(LEFT(G293,3)="SCE",VLOOKUP(VALUE(RIGHT(G293,3)),#REF!,9,FALSE),IF(LEFT(G293,3)="EST",VLOOKUP(VALUE(RIGHT(G293,3)),#REF!,9,FALSE),IF(LEFT(G293,3)="HID",VLOOKUP(VALUE(RIGHT(G293,3)),#REF!,9,FALSE),IF(LEFT(G293,3)="INC",VLOOKUP(VALUE(RIGHT(G293,3)),#REF!,9,FALSE),IF(LEFT(G293,3)="ELE",VLOOKUP(VALUE(RIGHT(G293,3)),#REF!,9,FALSE),IF(LEFT(G293,3)="CAB",VLOOKUP(VALUE(RIGHT(G293,3)),'ADM-COMP'!B:J,9,FALSE),IF(LEFT(G293,3)="SEG",VLOOKUP(VALUE(RIGHT(G293,3)),#REF!,9,FALSE),IF(LEFT(G293,3)="CLI",VLOOKUP(VALUE(RIGHT(G293,3)),#REF!,9,FALSE),IF(LEFT(G293,4)="IMPL",VLOOKUP(VALUE(RIGHT(G293,3)),#REF!,9,FALSE),IF(LEFT(G293,4)="SPDA",VLOOKUP(VALUE(RIGHT(G293,3)),'SPDA-COMP'!B:J,9,FALSE),IF(LEFT(G293,4)="SDAI",VLOOKUP(VALUE(RIGHT(G293,3)),#REF!,9,FALSE),IF(LEFT(G293,5)="IMPER",VLOOKUP(VALUE(RIGHT(G293,3)),#REF!,9,FALSE),IF(LEFT(G293,5)="LABOR",VLOOKUP(VALUE(RIGHT(G293,6)),#REF!,4,FALSE))))))))))))))))</f>
        <v>#REF!</v>
      </c>
      <c r="F293" s="31" t="e">
        <f t="shared" si="4"/>
        <v>#REF!</v>
      </c>
      <c r="G293" s="38" t="s">
        <v>510</v>
      </c>
      <c r="H293" s="61"/>
    </row>
    <row r="294" spans="1:8" s="62" customFormat="1" ht="63.75">
      <c r="A294" s="37" t="s">
        <v>248</v>
      </c>
      <c r="B294" s="29" t="e">
        <f>IF(LEFT(G294,3)="ARQ",VLOOKUP(VALUE(RIGHT(G294,3)),#REF!,4,FALSE),IF(LEFT(G294,3)="SCI",VLOOKUP(VALUE(RIGHT(G294,3)),#REF!,4,FALSE),IF(LEFT(G294,3)="SCE",VLOOKUP(VALUE(RIGHT(G294,3)),#REF!,4,FALSE),IF(LEFT(G294,3)="EST",VLOOKUP(VALUE(RIGHT(G294,3)),#REF!,4,FALSE),IF(LEFT(G294,3)="HID",VLOOKUP(VALUE(RIGHT(G294,3)),#REF!,4,FALSE),IF(LEFT(G294,3)="INC",VLOOKUP(VALUE(RIGHT(G294,3)),#REF!,4,FALSE),IF(LEFT(G294,3)="ELE",VLOOKUP(VALUE(RIGHT(G294,3)),#REF!,4,FALSE),IF(LEFT(G294,3)="CAB",VLOOKUP(VALUE(RIGHT(G294,3)),'ADM-COMP'!B:J,4,FALSE),IF(LEFT(G294,3)="SEG",VLOOKUP(VALUE(RIGHT(G294,3)),#REF!,4,FALSE),IF(LEFT(G294,3)="CLI",VLOOKUP(VALUE(RIGHT(G294,3)),#REF!,4,FALSE),IF(LEFT(G294,4)="IMPL",VLOOKUP(VALUE(RIGHT(G294,3)),#REF!,4,FALSE),IF(LEFT(G294,4)="SPDA",VLOOKUP(VALUE(RIGHT(G294,3)),'SPDA-COMP'!B:J,4,FALSE),IF(LEFT(G294,4)="SDAI",VLOOKUP(VALUE(RIGHT(G294,3)),#REF!,4,FALSE),IF(LEFT(G294,5)="IMPER",VLOOKUP(VALUE(RIGHT(G294,3)),#REF!,4,FALSE),IF(LEFT(G294,5)="LABOR",VLOOKUP(VALUE(RIGHT(G294,6)),#REF!,5,FALSE))))))))))))))))</f>
        <v>#REF!</v>
      </c>
      <c r="C294" s="30" t="e">
        <f>IF(LEFT(G294,3)="ARQ",VLOOKUP(VALUE(RIGHT(G294,3)),#REF!,5,FALSE),IF(LEFT(G294,3)="SCI",VLOOKUP(VALUE(RIGHT(G294,3)),#REF!,5,FALSE),IF(LEFT(G294,3)="SCE",VLOOKUP(VALUE(RIGHT(G294,3)),#REF!,5,FALSE),IF(LEFT(G294,3)="EST",VLOOKUP(VALUE(RIGHT(G294,3)),#REF!,5,FALSE),IF(LEFT(G294,3)="HID",VLOOKUP(VALUE(RIGHT(G294,3)),#REF!,5,FALSE),IF(LEFT(G294,3)="INC",VLOOKUP(VALUE(RIGHT(G294,3)),#REF!,5,FALSE),IF(LEFT(G294,3)="ELE",VLOOKUP(VALUE(RIGHT(G294,3)),#REF!,5,FALSE),IF(LEFT(G294,3)="CAB",VLOOKUP(VALUE(RIGHT(G294,3)),'ADM-COMP'!B:J,5,FALSE),IF(LEFT(G294,3)="SEG",VLOOKUP(VALUE(RIGHT(G294,3)),#REF!,5,FALSE),IF(LEFT(G294,3)="CLI",VLOOKUP(VALUE(RIGHT(G294,3)),#REF!,5,FALSE),IF(LEFT(G294,4)="IMPL",VLOOKUP(VALUE(RIGHT(G294,3)),#REF!,5,FALSE),IF(LEFT(G294,4)="SPDA",VLOOKUP(VALUE(RIGHT(G294,3)),'SPDA-COMP'!B:J,5,FALSE),IF(LEFT(G294,4)="SDAI",VLOOKUP(VALUE(RIGHT(G294,3)),#REF!,5,FALSE),IF(LEFT(G294,5)="IMPER",VLOOKUP(VALUE(RIGHT(G294,3)),#REF!,5,FALSE),IF(LEFT(G294,5)="LABOR",VLOOKUP(VALUE(RIGHT(G294,6)),#REF!,6,FALSE))))))))))))))))</f>
        <v>#REF!</v>
      </c>
      <c r="D294" s="74" t="e">
        <f>ROUND(VLOOKUP(A294,#REF!,8,FALSE),2)</f>
        <v>#REF!</v>
      </c>
      <c r="E294" s="74" t="e">
        <f>IF(LEFT(G294,3)="ARQ",VLOOKUP(VALUE(RIGHT(G294,3)),#REF!,9,FALSE),IF(LEFT(G294,3)="SCI",VLOOKUP(VALUE(RIGHT(G294,3)),#REF!,9,FALSE),IF(LEFT(G294,3)="SCE",VLOOKUP(VALUE(RIGHT(G294,3)),#REF!,9,FALSE),IF(LEFT(G294,3)="EST",VLOOKUP(VALUE(RIGHT(G294,3)),#REF!,9,FALSE),IF(LEFT(G294,3)="HID",VLOOKUP(VALUE(RIGHT(G294,3)),#REF!,9,FALSE),IF(LEFT(G294,3)="INC",VLOOKUP(VALUE(RIGHT(G294,3)),#REF!,9,FALSE),IF(LEFT(G294,3)="ELE",VLOOKUP(VALUE(RIGHT(G294,3)),#REF!,9,FALSE),IF(LEFT(G294,3)="CAB",VLOOKUP(VALUE(RIGHT(G294,3)),'ADM-COMP'!B:J,9,FALSE),IF(LEFT(G294,3)="SEG",VLOOKUP(VALUE(RIGHT(G294,3)),#REF!,9,FALSE),IF(LEFT(G294,3)="CLI",VLOOKUP(VALUE(RIGHT(G294,3)),#REF!,9,FALSE),IF(LEFT(G294,4)="IMPL",VLOOKUP(VALUE(RIGHT(G294,3)),#REF!,9,FALSE),IF(LEFT(G294,4)="SPDA",VLOOKUP(VALUE(RIGHT(G294,3)),'SPDA-COMP'!B:J,9,FALSE),IF(LEFT(G294,4)="SDAI",VLOOKUP(VALUE(RIGHT(G294,3)),#REF!,9,FALSE),IF(LEFT(G294,5)="IMPER",VLOOKUP(VALUE(RIGHT(G294,3)),#REF!,9,FALSE),IF(LEFT(G294,5)="LABOR",VLOOKUP(VALUE(RIGHT(G294,6)),#REF!,4,FALSE))))))))))))))))</f>
        <v>#REF!</v>
      </c>
      <c r="F294" s="31" t="e">
        <f t="shared" si="4"/>
        <v>#REF!</v>
      </c>
      <c r="G294" s="38" t="s">
        <v>521</v>
      </c>
      <c r="H294" s="61"/>
    </row>
    <row r="295" spans="1:8" s="62" customFormat="1">
      <c r="A295" s="37" t="s">
        <v>185</v>
      </c>
      <c r="B295" s="29" t="e">
        <f>IF(LEFT(G295,3)="ARQ",VLOOKUP(VALUE(RIGHT(G295,3)),#REF!,4,FALSE),IF(LEFT(G295,3)="SCI",VLOOKUP(VALUE(RIGHT(G295,3)),#REF!,4,FALSE),IF(LEFT(G295,3)="SCE",VLOOKUP(VALUE(RIGHT(G295,3)),#REF!,4,FALSE),IF(LEFT(G295,3)="EST",VLOOKUP(VALUE(RIGHT(G295,3)),#REF!,4,FALSE),IF(LEFT(G295,3)="HID",VLOOKUP(VALUE(RIGHT(G295,3)),#REF!,4,FALSE),IF(LEFT(G295,3)="INC",VLOOKUP(VALUE(RIGHT(G295,3)),#REF!,4,FALSE),IF(LEFT(G295,3)="ELE",VLOOKUP(VALUE(RIGHT(G295,3)),#REF!,4,FALSE),IF(LEFT(G295,3)="CAB",VLOOKUP(VALUE(RIGHT(G295,3)),'ADM-COMP'!B:J,4,FALSE),IF(LEFT(G295,3)="SEG",VLOOKUP(VALUE(RIGHT(G295,3)),#REF!,4,FALSE),IF(LEFT(G295,3)="CLI",VLOOKUP(VALUE(RIGHT(G295,3)),#REF!,4,FALSE),IF(LEFT(G295,4)="IMPL",VLOOKUP(VALUE(RIGHT(G295,3)),#REF!,4,FALSE),IF(LEFT(G295,4)="SPDA",VLOOKUP(VALUE(RIGHT(G295,3)),'SPDA-COMP'!B:J,4,FALSE),IF(LEFT(G295,4)="SDAI",VLOOKUP(VALUE(RIGHT(G295,3)),#REF!,4,FALSE),IF(LEFT(G295,5)="IMPER",VLOOKUP(VALUE(RIGHT(G295,3)),#REF!,4,FALSE),IF(LEFT(G295,5)="LABOR",VLOOKUP(VALUE(RIGHT(G295,6)),#REF!,5,FALSE))))))))))))))))</f>
        <v>#REF!</v>
      </c>
      <c r="C295" s="30" t="e">
        <f>IF(LEFT(G295,3)="ARQ",VLOOKUP(VALUE(RIGHT(G295,3)),#REF!,5,FALSE),IF(LEFT(G295,3)="SCI",VLOOKUP(VALUE(RIGHT(G295,3)),#REF!,5,FALSE),IF(LEFT(G295,3)="SCE",VLOOKUP(VALUE(RIGHT(G295,3)),#REF!,5,FALSE),IF(LEFT(G295,3)="EST",VLOOKUP(VALUE(RIGHT(G295,3)),#REF!,5,FALSE),IF(LEFT(G295,3)="HID",VLOOKUP(VALUE(RIGHT(G295,3)),#REF!,5,FALSE),IF(LEFT(G295,3)="INC",VLOOKUP(VALUE(RIGHT(G295,3)),#REF!,5,FALSE),IF(LEFT(G295,3)="ELE",VLOOKUP(VALUE(RIGHT(G295,3)),#REF!,5,FALSE),IF(LEFT(G295,3)="CAB",VLOOKUP(VALUE(RIGHT(G295,3)),'ADM-COMP'!B:J,5,FALSE),IF(LEFT(G295,3)="SEG",VLOOKUP(VALUE(RIGHT(G295,3)),#REF!,5,FALSE),IF(LEFT(G295,3)="CLI",VLOOKUP(VALUE(RIGHT(G295,3)),#REF!,5,FALSE),IF(LEFT(G295,4)="IMPL",VLOOKUP(VALUE(RIGHT(G295,3)),#REF!,5,FALSE),IF(LEFT(G295,4)="SPDA",VLOOKUP(VALUE(RIGHT(G295,3)),'SPDA-COMP'!B:J,5,FALSE),IF(LEFT(G295,4)="SDAI",VLOOKUP(VALUE(RIGHT(G295,3)),#REF!,5,FALSE),IF(LEFT(G295,5)="IMPER",VLOOKUP(VALUE(RIGHT(G295,3)),#REF!,5,FALSE),IF(LEFT(G295,5)="LABOR",VLOOKUP(VALUE(RIGHT(G295,6)),#REF!,6,FALSE))))))))))))))))</f>
        <v>#REF!</v>
      </c>
      <c r="D295" s="74" t="e">
        <f>ROUND(VLOOKUP(A295,#REF!,8,FALSE),2)</f>
        <v>#REF!</v>
      </c>
      <c r="E295" s="74" t="e">
        <f>IF(LEFT(G295,3)="ARQ",VLOOKUP(VALUE(RIGHT(G295,3)),#REF!,9,FALSE),IF(LEFT(G295,3)="SCI",VLOOKUP(VALUE(RIGHT(G295,3)),#REF!,9,FALSE),IF(LEFT(G295,3)="SCE",VLOOKUP(VALUE(RIGHT(G295,3)),#REF!,9,FALSE),IF(LEFT(G295,3)="EST",VLOOKUP(VALUE(RIGHT(G295,3)),#REF!,9,FALSE),IF(LEFT(G295,3)="HID",VLOOKUP(VALUE(RIGHT(G295,3)),#REF!,9,FALSE),IF(LEFT(G295,3)="INC",VLOOKUP(VALUE(RIGHT(G295,3)),#REF!,9,FALSE),IF(LEFT(G295,3)="ELE",VLOOKUP(VALUE(RIGHT(G295,3)),#REF!,9,FALSE),IF(LEFT(G295,3)="CAB",VLOOKUP(VALUE(RIGHT(G295,3)),'ADM-COMP'!B:J,9,FALSE),IF(LEFT(G295,3)="SEG",VLOOKUP(VALUE(RIGHT(G295,3)),#REF!,9,FALSE),IF(LEFT(G295,3)="CLI",VLOOKUP(VALUE(RIGHT(G295,3)),#REF!,9,FALSE),IF(LEFT(G295,4)="IMPL",VLOOKUP(VALUE(RIGHT(G295,3)),#REF!,9,FALSE),IF(LEFT(G295,4)="SPDA",VLOOKUP(VALUE(RIGHT(G295,3)),'SPDA-COMP'!B:J,9,FALSE),IF(LEFT(G295,4)="SDAI",VLOOKUP(VALUE(RIGHT(G295,3)),#REF!,9,FALSE),IF(LEFT(G295,5)="IMPER",VLOOKUP(VALUE(RIGHT(G295,3)),#REF!,9,FALSE),IF(LEFT(G295,5)="LABOR",VLOOKUP(VALUE(RIGHT(G295,6)),#REF!,4,FALSE))))))))))))))))</f>
        <v>#REF!</v>
      </c>
      <c r="F295" s="31" t="e">
        <f t="shared" si="4"/>
        <v>#REF!</v>
      </c>
      <c r="G295" s="38" t="s">
        <v>305</v>
      </c>
      <c r="H295" s="61"/>
    </row>
    <row r="296" spans="1:8" s="62" customFormat="1" ht="25.5">
      <c r="A296" s="37" t="s">
        <v>1205</v>
      </c>
      <c r="B296" s="29" t="e">
        <f>IF(LEFT(G296,3)="ARQ",VLOOKUP(VALUE(RIGHT(G296,3)),#REF!,4,FALSE),IF(LEFT(G296,3)="SCI",VLOOKUP(VALUE(RIGHT(G296,3)),#REF!,4,FALSE),IF(LEFT(G296,3)="SCE",VLOOKUP(VALUE(RIGHT(G296,3)),#REF!,4,FALSE),IF(LEFT(G296,3)="EST",VLOOKUP(VALUE(RIGHT(G296,3)),#REF!,4,FALSE),IF(LEFT(G296,3)="HID",VLOOKUP(VALUE(RIGHT(G296,3)),#REF!,4,FALSE),IF(LEFT(G296,3)="INC",VLOOKUP(VALUE(RIGHT(G296,3)),#REF!,4,FALSE),IF(LEFT(G296,3)="ELE",VLOOKUP(VALUE(RIGHT(G296,3)),#REF!,4,FALSE),IF(LEFT(G296,3)="CAB",VLOOKUP(VALUE(RIGHT(G296,3)),'ADM-COMP'!B:J,4,FALSE),IF(LEFT(G296,3)="SEG",VLOOKUP(VALUE(RIGHT(G296,3)),#REF!,4,FALSE),IF(LEFT(G296,3)="CLI",VLOOKUP(VALUE(RIGHT(G296,3)),#REF!,4,FALSE),IF(LEFT(G296,4)="IMPL",VLOOKUP(VALUE(RIGHT(G296,3)),#REF!,4,FALSE),IF(LEFT(G296,4)="SPDA",VLOOKUP(VALUE(RIGHT(G296,3)),'SPDA-COMP'!B:J,4,FALSE),IF(LEFT(G296,4)="SDAI",VLOOKUP(VALUE(RIGHT(G296,3)),#REF!,4,FALSE),IF(LEFT(G296,5)="IMPER",VLOOKUP(VALUE(RIGHT(G296,3)),#REF!,4,FALSE),IF(LEFT(G296,5)="LABOR",VLOOKUP(VALUE(RIGHT(G296,6)),#REF!,5,FALSE))))))))))))))))</f>
        <v>#REF!</v>
      </c>
      <c r="C296" s="30" t="e">
        <f>IF(LEFT(G296,3)="ARQ",VLOOKUP(VALUE(RIGHT(G296,3)),#REF!,5,FALSE),IF(LEFT(G296,3)="SCI",VLOOKUP(VALUE(RIGHT(G296,3)),#REF!,5,FALSE),IF(LEFT(G296,3)="SCE",VLOOKUP(VALUE(RIGHT(G296,3)),#REF!,5,FALSE),IF(LEFT(G296,3)="EST",VLOOKUP(VALUE(RIGHT(G296,3)),#REF!,5,FALSE),IF(LEFT(G296,3)="HID",VLOOKUP(VALUE(RIGHT(G296,3)),#REF!,5,FALSE),IF(LEFT(G296,3)="INC",VLOOKUP(VALUE(RIGHT(G296,3)),#REF!,5,FALSE),IF(LEFT(G296,3)="ELE",VLOOKUP(VALUE(RIGHT(G296,3)),#REF!,5,FALSE),IF(LEFT(G296,3)="CAB",VLOOKUP(VALUE(RIGHT(G296,3)),'ADM-COMP'!B:J,5,FALSE),IF(LEFT(G296,3)="SEG",VLOOKUP(VALUE(RIGHT(G296,3)),#REF!,5,FALSE),IF(LEFT(G296,3)="CLI",VLOOKUP(VALUE(RIGHT(G296,3)),#REF!,5,FALSE),IF(LEFT(G296,4)="IMPL",VLOOKUP(VALUE(RIGHT(G296,3)),#REF!,5,FALSE),IF(LEFT(G296,4)="SPDA",VLOOKUP(VALUE(RIGHT(G296,3)),'SPDA-COMP'!B:J,5,FALSE),IF(LEFT(G296,4)="SDAI",VLOOKUP(VALUE(RIGHT(G296,3)),#REF!,5,FALSE),IF(LEFT(G296,5)="IMPER",VLOOKUP(VALUE(RIGHT(G296,3)),#REF!,5,FALSE),IF(LEFT(G296,5)="LABOR",VLOOKUP(VALUE(RIGHT(G296,6)),#REF!,6,FALSE))))))))))))))))</f>
        <v>#REF!</v>
      </c>
      <c r="D296" s="74" t="e">
        <f>ROUND(VLOOKUP(A296,#REF!,8,FALSE),2)</f>
        <v>#REF!</v>
      </c>
      <c r="E296" s="74" t="e">
        <f>IF(LEFT(G296,3)="ARQ",VLOOKUP(VALUE(RIGHT(G296,3)),#REF!,9,FALSE),IF(LEFT(G296,3)="SCI",VLOOKUP(VALUE(RIGHT(G296,3)),#REF!,9,FALSE),IF(LEFT(G296,3)="SCE",VLOOKUP(VALUE(RIGHT(G296,3)),#REF!,9,FALSE),IF(LEFT(G296,3)="EST",VLOOKUP(VALUE(RIGHT(G296,3)),#REF!,9,FALSE),IF(LEFT(G296,3)="HID",VLOOKUP(VALUE(RIGHT(G296,3)),#REF!,9,FALSE),IF(LEFT(G296,3)="INC",VLOOKUP(VALUE(RIGHT(G296,3)),#REF!,9,FALSE),IF(LEFT(G296,3)="ELE",VLOOKUP(VALUE(RIGHT(G296,3)),#REF!,9,FALSE),IF(LEFT(G296,3)="CAB",VLOOKUP(VALUE(RIGHT(G296,3)),'ADM-COMP'!B:J,9,FALSE),IF(LEFT(G296,3)="SEG",VLOOKUP(VALUE(RIGHT(G296,3)),#REF!,9,FALSE),IF(LEFT(G296,3)="CLI",VLOOKUP(VALUE(RIGHT(G296,3)),#REF!,9,FALSE),IF(LEFT(G296,4)="IMPL",VLOOKUP(VALUE(RIGHT(G296,3)),#REF!,9,FALSE),IF(LEFT(G296,4)="SPDA",VLOOKUP(VALUE(RIGHT(G296,3)),'SPDA-COMP'!B:J,9,FALSE),IF(LEFT(G296,4)="SDAI",VLOOKUP(VALUE(RIGHT(G296,3)),#REF!,9,FALSE),IF(LEFT(G296,5)="IMPER",VLOOKUP(VALUE(RIGHT(G296,3)),#REF!,9,FALSE),IF(LEFT(G296,5)="LABOR",VLOOKUP(VALUE(RIGHT(G296,6)),#REF!,4,FALSE))))))))))))))))</f>
        <v>#REF!</v>
      </c>
      <c r="F296" s="31" t="e">
        <f t="shared" si="4"/>
        <v>#REF!</v>
      </c>
      <c r="G296" s="152" t="s">
        <v>1209</v>
      </c>
      <c r="H296" s="61"/>
    </row>
    <row r="297" spans="1:8" s="62" customFormat="1">
      <c r="A297" s="37" t="s">
        <v>461</v>
      </c>
      <c r="B297" s="29" t="e">
        <f>IF(LEFT(G297,3)="ARQ",VLOOKUP(VALUE(RIGHT(G297,3)),#REF!,4,FALSE),IF(LEFT(G297,3)="SCI",VLOOKUP(VALUE(RIGHT(G297,3)),#REF!,4,FALSE),IF(LEFT(G297,3)="SCE",VLOOKUP(VALUE(RIGHT(G297,3)),#REF!,4,FALSE),IF(LEFT(G297,3)="EST",VLOOKUP(VALUE(RIGHT(G297,3)),#REF!,4,FALSE),IF(LEFT(G297,3)="HID",VLOOKUP(VALUE(RIGHT(G297,3)),#REF!,4,FALSE),IF(LEFT(G297,3)="INC",VLOOKUP(VALUE(RIGHT(G297,3)),#REF!,4,FALSE),IF(LEFT(G297,3)="ELE",VLOOKUP(VALUE(RIGHT(G297,3)),#REF!,4,FALSE),IF(LEFT(G297,3)="CAB",VLOOKUP(VALUE(RIGHT(G297,3)),'ADM-COMP'!B:J,4,FALSE),IF(LEFT(G297,3)="SEG",VLOOKUP(VALUE(RIGHT(G297,3)),#REF!,4,FALSE),IF(LEFT(G297,3)="CLI",VLOOKUP(VALUE(RIGHT(G297,3)),#REF!,4,FALSE),IF(LEFT(G297,4)="IMPL",VLOOKUP(VALUE(RIGHT(G297,3)),#REF!,4,FALSE),IF(LEFT(G297,4)="SPDA",VLOOKUP(VALUE(RIGHT(G297,3)),'SPDA-COMP'!B:J,4,FALSE),IF(LEFT(G297,4)="SDAI",VLOOKUP(VALUE(RIGHT(G297,3)),#REF!,4,FALSE),IF(LEFT(G297,5)="IMPER",VLOOKUP(VALUE(RIGHT(G297,3)),#REF!,4,FALSE),IF(LEFT(G297,5)="LABOR",VLOOKUP(VALUE(RIGHT(G297,6)),#REF!,5,FALSE))))))))))))))))</f>
        <v>#REF!</v>
      </c>
      <c r="C297" s="30" t="e">
        <f>IF(LEFT(G297,3)="ARQ",VLOOKUP(VALUE(RIGHT(G297,3)),#REF!,5,FALSE),IF(LEFT(G297,3)="INS",VLOOKUP(VALUE(RIGHT(G297,3)),#REF!,5,FALSE),IF(LEFT(G297,3)="SCE",VLOOKUP(VALUE(RIGHT(G297,3)),#REF!,5,FALSE),IF(LEFT(G297,3)="EST",VLOOKUP(VALUE(RIGHT(G297,3)),#REF!,5,FALSE),IF(LEFT(G297,3)="HID",VLOOKUP(VALUE(RIGHT(G297,3)),#REF!,5,FALSE),IF(LEFT(G297,3)="INC",VLOOKUP(VALUE(RIGHT(G297,3)),#REF!,5,FALSE),IF(LEFT(G297,3)="ELE",VLOOKUP(VALUE(RIGHT(G297,3)),#REF!,5,FALSE),IF(LEFT(G297,3)="CAB",VLOOKUP(VALUE(RIGHT(G297,3)),'ADM-COMP'!B:J,5,FALSE),IF(LEFT(G297,3)="SEG",VLOOKUP(VALUE(RIGHT(G297,3)),#REF!,5,FALSE),IF(LEFT(G297,3)="CLI",VLOOKUP(VALUE(RIGHT(G297,3)),#REF!,5,FALSE),IF(LEFT(G297,4)="IMPL",VLOOKUP(VALUE(RIGHT(G297,3)),#REF!,5,FALSE),IF(LEFT(G297,4)="SPDA",VLOOKUP(VALUE(RIGHT(G297,3)),'SPDA-COMP'!B:J,5,FALSE),IF(LEFT(G297,4)="SDAI",VLOOKUP(VALUE(RIGHT(G297,3)),#REF!,5,FALSE),IF(LEFT(G297,5)="IMPER",VLOOKUP(VALUE(RIGHT(G297,3)),#REF!,5,FALSE),IF(LEFT(G297,5)="LABOR",VLOOKUP(VALUE(RIGHT(G297,6)),#REF!,6,FALSE))))))))))))))))</f>
        <v>#REF!</v>
      </c>
      <c r="D297" s="74" t="e">
        <f>ROUND(VLOOKUP(A297,#REF!,8,FALSE),2)</f>
        <v>#REF!</v>
      </c>
      <c r="E297" s="74" t="e">
        <f>IF(LEFT(G297,3)="ARQ",VLOOKUP(VALUE(RIGHT(G297,3)),#REF!,9,FALSE),IF(LEFT(G297,3)="INS",VLOOKUP(VALUE(RIGHT(G297,3)),#REF!,9,FALSE),IF(LEFT(G297,3)="SCE",VLOOKUP(VALUE(RIGHT(G297,3)),#REF!,9,FALSE),IF(LEFT(G297,3)="EST",VLOOKUP(VALUE(RIGHT(G297,3)),#REF!,9,FALSE),IF(LEFT(G297,3)="HID",VLOOKUP(VALUE(RIGHT(G297,3)),#REF!,9,FALSE),IF(LEFT(G297,3)="INC",VLOOKUP(VALUE(RIGHT(G297,3)),#REF!,9,FALSE),IF(LEFT(G297,3)="ELE",VLOOKUP(VALUE(RIGHT(G297,3)),#REF!,9,FALSE),IF(LEFT(G297,3)="CAB",VLOOKUP(VALUE(RIGHT(G297,3)),'ADM-COMP'!B:J,9,FALSE),IF(LEFT(G297,3)="SEG",VLOOKUP(VALUE(RIGHT(G297,3)),#REF!,9,FALSE),IF(LEFT(G297,3)="CLI",VLOOKUP(VALUE(RIGHT(G297,3)),#REF!,9,FALSE),IF(LEFT(G297,4)="IMPL",VLOOKUP(VALUE(RIGHT(G297,3)),#REF!,9,FALSE),IF(LEFT(G297,4)="SPDA",VLOOKUP(VALUE(RIGHT(G297,3)),'SPDA-COMP'!B:J,9,FALSE),IF(LEFT(G297,4)="SDAI",VLOOKUP(VALUE(RIGHT(G297,3)),#REF!,9,FALSE),IF(LEFT(G297,5)="IMPER",VLOOKUP(VALUE(RIGHT(G297,3)),#REF!,9,FALSE),IF(LEFT(G297,5)="LABOR",VLOOKUP(VALUE(RIGHT(G297,6)),#REF!,4,FALSE))))))))))))))))</f>
        <v>#REF!</v>
      </c>
      <c r="F297" s="31" t="e">
        <f t="shared" si="4"/>
        <v>#REF!</v>
      </c>
      <c r="G297" s="152" t="s">
        <v>378</v>
      </c>
      <c r="H297" s="61"/>
    </row>
    <row r="298" spans="1:8" s="62" customFormat="1" ht="76.5">
      <c r="A298" s="37" t="s">
        <v>509</v>
      </c>
      <c r="B298" s="29" t="e">
        <f>IF(LEFT(G298,3)="ARQ",VLOOKUP(VALUE(RIGHT(G298,3)),#REF!,4,FALSE),IF(LEFT(G298,3)="SCI",VLOOKUP(VALUE(RIGHT(G298,3)),#REF!,4,FALSE),IF(LEFT(G298,3)="SCE",VLOOKUP(VALUE(RIGHT(G298,3)),#REF!,4,FALSE),IF(LEFT(G298,3)="EST",VLOOKUP(VALUE(RIGHT(G298,3)),#REF!,4,FALSE),IF(LEFT(G298,3)="HID",VLOOKUP(VALUE(RIGHT(G298,3)),#REF!,4,FALSE),IF(LEFT(G298,3)="INC",VLOOKUP(VALUE(RIGHT(G298,3)),#REF!,4,FALSE),IF(LEFT(G298,3)="ELE",VLOOKUP(VALUE(RIGHT(G298,3)),#REF!,4,FALSE),IF(LEFT(G298,3)="CAB",VLOOKUP(VALUE(RIGHT(G298,3)),'ADM-COMP'!B:J,4,FALSE),IF(LEFT(G298,3)="SEG",VLOOKUP(VALUE(RIGHT(G298,3)),#REF!,4,FALSE),IF(LEFT(G298,3)="CLI",VLOOKUP(VALUE(RIGHT(G298,3)),#REF!,4,FALSE),IF(LEFT(G298,4)="IMPL",VLOOKUP(VALUE(RIGHT(G298,3)),#REF!,4,FALSE),IF(LEFT(G298,4)="SPDA",VLOOKUP(VALUE(RIGHT(G298,3)),'SPDA-COMP'!B:J,4,FALSE),IF(LEFT(G298,4)="SDAI",VLOOKUP(VALUE(RIGHT(G298,3)),#REF!,4,FALSE),IF(LEFT(G298,5)="IMPER",VLOOKUP(VALUE(RIGHT(G298,3)),#REF!,4,FALSE),IF(LEFT(G298,5)="LABOR",VLOOKUP(VALUE(RIGHT(G298,6)),#REF!,5,FALSE))))))))))))))))</f>
        <v>#REF!</v>
      </c>
      <c r="C298" s="30" t="e">
        <f>IF(LEFT(G298,3)="ARQ",VLOOKUP(VALUE(RIGHT(G298,3)),#REF!,5,FALSE),IF(LEFT(G298,3)="SCI",VLOOKUP(VALUE(RIGHT(G298,3)),#REF!,5,FALSE),IF(LEFT(G298,3)="SCE",VLOOKUP(VALUE(RIGHT(G298,3)),#REF!,5,FALSE),IF(LEFT(G298,3)="EST",VLOOKUP(VALUE(RIGHT(G298,3)),#REF!,5,FALSE),IF(LEFT(G298,3)="HID",VLOOKUP(VALUE(RIGHT(G298,3)),#REF!,5,FALSE),IF(LEFT(G298,3)="INC",VLOOKUP(VALUE(RIGHT(G298,3)),#REF!,5,FALSE),IF(LEFT(G298,3)="ELE",VLOOKUP(VALUE(RIGHT(G298,3)),#REF!,5,FALSE),IF(LEFT(G298,3)="CAB",VLOOKUP(VALUE(RIGHT(G298,3)),'ADM-COMP'!B:J,5,FALSE),IF(LEFT(G298,3)="SEG",VLOOKUP(VALUE(RIGHT(G298,3)),#REF!,5,FALSE),IF(LEFT(G298,3)="CLI",VLOOKUP(VALUE(RIGHT(G298,3)),#REF!,5,FALSE),IF(LEFT(G298,4)="IMPL",VLOOKUP(VALUE(RIGHT(G298,3)),#REF!,5,FALSE),IF(LEFT(G298,4)="SPDA",VLOOKUP(VALUE(RIGHT(G298,3)),'SPDA-COMP'!B:J,5,FALSE),IF(LEFT(G298,4)="SDAI",VLOOKUP(VALUE(RIGHT(G298,3)),#REF!,5,FALSE),IF(LEFT(G298,5)="IMPER",VLOOKUP(VALUE(RIGHT(G298,3)),#REF!,5,FALSE),IF(LEFT(G298,5)="LABOR",VLOOKUP(VALUE(RIGHT(G298,6)),#REF!,6,FALSE))))))))))))))))</f>
        <v>#REF!</v>
      </c>
      <c r="D298" s="74" t="e">
        <f>ROUND(VLOOKUP(A298,#REF!,8,FALSE),2)</f>
        <v>#REF!</v>
      </c>
      <c r="E298" s="74" t="e">
        <f>IF(LEFT(G298,3)="ARQ",VLOOKUP(VALUE(RIGHT(G298,3)),#REF!,9,FALSE),IF(LEFT(G298,3)="SCI",VLOOKUP(VALUE(RIGHT(G298,3)),#REF!,9,FALSE),IF(LEFT(G298,3)="SCE",VLOOKUP(VALUE(RIGHT(G298,3)),#REF!,9,FALSE),IF(LEFT(G298,3)="EST",VLOOKUP(VALUE(RIGHT(G298,3)),#REF!,9,FALSE),IF(LEFT(G298,3)="HID",VLOOKUP(VALUE(RIGHT(G298,3)),#REF!,9,FALSE),IF(LEFT(G298,3)="INC",VLOOKUP(VALUE(RIGHT(G298,3)),#REF!,9,FALSE),IF(LEFT(G298,3)="ELE",VLOOKUP(VALUE(RIGHT(G298,3)),#REF!,9,FALSE),IF(LEFT(G298,3)="CAB",VLOOKUP(VALUE(RIGHT(G298,3)),'ADM-COMP'!B:J,9,FALSE),IF(LEFT(G298,3)="SEG",VLOOKUP(VALUE(RIGHT(G298,3)),#REF!,9,FALSE),IF(LEFT(G298,3)="CLI",VLOOKUP(VALUE(RIGHT(G298,3)),#REF!,9,FALSE),IF(LEFT(G298,4)="IMPL",VLOOKUP(VALUE(RIGHT(G298,3)),#REF!,9,FALSE),IF(LEFT(G298,4)="SPDA",VLOOKUP(VALUE(RIGHT(G298,3)),'SPDA-COMP'!B:J,9,FALSE),IF(LEFT(G298,4)="SDAI",VLOOKUP(VALUE(RIGHT(G298,3)),#REF!,9,FALSE),IF(LEFT(G298,5)="IMPER",VLOOKUP(VALUE(RIGHT(G298,3)),#REF!,9,FALSE),IF(LEFT(G298,5)="LABOR",VLOOKUP(VALUE(RIGHT(G298,6)),#REF!,4,FALSE))))))))))))))))</f>
        <v>#REF!</v>
      </c>
      <c r="F298" s="31" t="e">
        <f t="shared" si="4"/>
        <v>#REF!</v>
      </c>
      <c r="G298" s="38" t="s">
        <v>519</v>
      </c>
      <c r="H298" s="61"/>
    </row>
    <row r="299" spans="1:8" s="62" customFormat="1" ht="51">
      <c r="A299" s="37" t="s">
        <v>518</v>
      </c>
      <c r="B299" s="29" t="e">
        <f>IF(LEFT(G299,3)="ARQ",VLOOKUP(VALUE(RIGHT(G299,3)),#REF!,4,FALSE),IF(LEFT(G299,3)="SCI",VLOOKUP(VALUE(RIGHT(G299,3)),#REF!,4,FALSE),IF(LEFT(G299,3)="SCE",VLOOKUP(VALUE(RIGHT(G299,3)),#REF!,4,FALSE),IF(LEFT(G299,3)="EST",VLOOKUP(VALUE(RIGHT(G299,3)),#REF!,4,FALSE),IF(LEFT(G299,3)="HID",VLOOKUP(VALUE(RIGHT(G299,3)),#REF!,4,FALSE),IF(LEFT(G299,3)="INC",VLOOKUP(VALUE(RIGHT(G299,3)),#REF!,4,FALSE),IF(LEFT(G299,3)="ELE",VLOOKUP(VALUE(RIGHT(G299,3)),#REF!,4,FALSE),IF(LEFT(G299,3)="CAB",VLOOKUP(VALUE(RIGHT(G299,3)),'ADM-COMP'!B:J,4,FALSE),IF(LEFT(G299,3)="SEG",VLOOKUP(VALUE(RIGHT(G299,3)),#REF!,4,FALSE),IF(LEFT(G299,3)="CLI",VLOOKUP(VALUE(RIGHT(G299,3)),#REF!,4,FALSE),IF(LEFT(G299,4)="IMPL",VLOOKUP(VALUE(RIGHT(G299,3)),#REF!,4,FALSE),IF(LEFT(G299,4)="SPDA",VLOOKUP(VALUE(RIGHT(G299,3)),'SPDA-COMP'!B:J,4,FALSE),IF(LEFT(G299,4)="SDAI",VLOOKUP(VALUE(RIGHT(G299,3)),#REF!,4,FALSE),IF(LEFT(G299,5)="IMPER",VLOOKUP(VALUE(RIGHT(G299,3)),#REF!,4,FALSE),IF(LEFT(G299,5)="LABOR",VLOOKUP(VALUE(RIGHT(G299,6)),#REF!,5,FALSE))))))))))))))))</f>
        <v>#REF!</v>
      </c>
      <c r="C299" s="30" t="e">
        <f>IF(LEFT(G299,3)="ARQ",VLOOKUP(VALUE(RIGHT(G299,3)),#REF!,5,FALSE),IF(LEFT(G299,3)="SCI",VLOOKUP(VALUE(RIGHT(G299,3)),#REF!,5,FALSE),IF(LEFT(G299,3)="SCE",VLOOKUP(VALUE(RIGHT(G299,3)),#REF!,5,FALSE),IF(LEFT(G299,3)="EST",VLOOKUP(VALUE(RIGHT(G299,3)),#REF!,5,FALSE),IF(LEFT(G299,3)="HID",VLOOKUP(VALUE(RIGHT(G299,3)),#REF!,5,FALSE),IF(LEFT(G299,3)="INC",VLOOKUP(VALUE(RIGHT(G299,3)),#REF!,5,FALSE),IF(LEFT(G299,3)="ELE",VLOOKUP(VALUE(RIGHT(G299,3)),#REF!,5,FALSE),IF(LEFT(G299,3)="CAB",VLOOKUP(VALUE(RIGHT(G299,3)),'ADM-COMP'!B:J,5,FALSE),IF(LEFT(G299,3)="SEG",VLOOKUP(VALUE(RIGHT(G299,3)),#REF!,5,FALSE),IF(LEFT(G299,3)="CLI",VLOOKUP(VALUE(RIGHT(G299,3)),#REF!,5,FALSE),IF(LEFT(G299,4)="IMPL",VLOOKUP(VALUE(RIGHT(G299,3)),#REF!,5,FALSE),IF(LEFT(G299,4)="SPDA",VLOOKUP(VALUE(RIGHT(G299,3)),'SPDA-COMP'!B:J,5,FALSE),IF(LEFT(G299,4)="SDAI",VLOOKUP(VALUE(RIGHT(G299,3)),#REF!,5,FALSE),IF(LEFT(G299,5)="IMPER",VLOOKUP(VALUE(RIGHT(G299,3)),#REF!,5,FALSE),IF(LEFT(G299,5)="LABOR",VLOOKUP(VALUE(RIGHT(G299,6)),#REF!,6,FALSE))))))))))))))))</f>
        <v>#REF!</v>
      </c>
      <c r="D299" s="74" t="e">
        <f>ROUND(VLOOKUP(A299,#REF!,8,FALSE),2)</f>
        <v>#REF!</v>
      </c>
      <c r="E299" s="74" t="e">
        <f>IF(LEFT(G299,3)="ARQ",VLOOKUP(VALUE(RIGHT(G299,3)),#REF!,9,FALSE),IF(LEFT(G299,3)="SCI",VLOOKUP(VALUE(RIGHT(G299,3)),#REF!,9,FALSE),IF(LEFT(G299,3)="SCE",VLOOKUP(VALUE(RIGHT(G299,3)),#REF!,9,FALSE),IF(LEFT(G299,3)="EST",VLOOKUP(VALUE(RIGHT(G299,3)),#REF!,9,FALSE),IF(LEFT(G299,3)="HID",VLOOKUP(VALUE(RIGHT(G299,3)),#REF!,9,FALSE),IF(LEFT(G299,3)="INC",VLOOKUP(VALUE(RIGHT(G299,3)),#REF!,9,FALSE),IF(LEFT(G299,3)="ELE",VLOOKUP(VALUE(RIGHT(G299,3)),#REF!,9,FALSE),IF(LEFT(G299,3)="CAB",VLOOKUP(VALUE(RIGHT(G299,3)),'ADM-COMP'!B:J,9,FALSE),IF(LEFT(G299,3)="SEG",VLOOKUP(VALUE(RIGHT(G299,3)),#REF!,9,FALSE),IF(LEFT(G299,3)="CLI",VLOOKUP(VALUE(RIGHT(G299,3)),#REF!,9,FALSE),IF(LEFT(G299,4)="IMPL",VLOOKUP(VALUE(RIGHT(G299,3)),#REF!,9,FALSE),IF(LEFT(G299,4)="SPDA",VLOOKUP(VALUE(RIGHT(G299,3)),'SPDA-COMP'!B:J,9,FALSE),IF(LEFT(G299,4)="SDAI",VLOOKUP(VALUE(RIGHT(G299,3)),#REF!,9,FALSE),IF(LEFT(G299,5)="IMPER",VLOOKUP(VALUE(RIGHT(G299,3)),#REF!,9,FALSE),IF(LEFT(G299,5)="LABOR",VLOOKUP(VALUE(RIGHT(G299,6)),#REF!,4,FALSE))))))))))))))))</f>
        <v>#REF!</v>
      </c>
      <c r="F299" s="31" t="e">
        <f t="shared" si="4"/>
        <v>#REF!</v>
      </c>
      <c r="G299" s="38" t="s">
        <v>520</v>
      </c>
      <c r="H299" s="61"/>
    </row>
    <row r="300" spans="1:8" s="62" customFormat="1">
      <c r="A300" s="140" t="s">
        <v>1060</v>
      </c>
      <c r="B300" s="29" t="e">
        <f>IF(LEFT(G300,3)="ARQ",VLOOKUP(VALUE(RIGHT(G300,3)),#REF!,4,FALSE),IF(LEFT(G300,3)="SCI",VLOOKUP(VALUE(RIGHT(G300,3)),#REF!,4,FALSE),IF(LEFT(G300,3)="SCE",VLOOKUP(VALUE(RIGHT(G300,3)),#REF!,4,FALSE),IF(LEFT(G300,3)="EST",VLOOKUP(VALUE(RIGHT(G300,3)),#REF!,4,FALSE),IF(LEFT(G300,3)="HID",VLOOKUP(VALUE(RIGHT(G300,3)),#REF!,4,FALSE),IF(LEFT(G300,3)="INC",VLOOKUP(VALUE(RIGHT(G300,3)),#REF!,4,FALSE),IF(LEFT(G300,3)="ELE",VLOOKUP(VALUE(RIGHT(G300,3)),#REF!,4,FALSE),IF(LEFT(G300,3)="CAB",VLOOKUP(VALUE(RIGHT(G300,3)),'ADM-COMP'!B:J,4,FALSE),IF(LEFT(G300,3)="SEG",VLOOKUP(VALUE(RIGHT(G300,3)),#REF!,4,FALSE),IF(LEFT(G300,3)="CLI",VLOOKUP(VALUE(RIGHT(G300,3)),#REF!,4,FALSE),IF(LEFT(G300,4)="IMPL",VLOOKUP(VALUE(RIGHT(G300,3)),#REF!,4,FALSE),IF(LEFT(G300,4)="SPDA",VLOOKUP(VALUE(RIGHT(G300,3)),'SPDA-COMP'!B:J,4,FALSE),IF(LEFT(G300,4)="SDAI",VLOOKUP(VALUE(RIGHT(G300,3)),#REF!,4,FALSE),IF(LEFT(G300,5)="IMPER",VLOOKUP(VALUE(RIGHT(G300,3)),#REF!,4,FALSE),IF(LEFT(G300,5)="LABOR",VLOOKUP(VALUE(RIGHT(G300,6)),#REF!,5,FALSE))))))))))))))))</f>
        <v>#REF!</v>
      </c>
      <c r="C300" s="30" t="e">
        <f>IF(LEFT(G300,3)="ARQ",VLOOKUP(VALUE(RIGHT(G300,3)),#REF!,5,FALSE),IF(LEFT(G300,3)="SCI",VLOOKUP(VALUE(RIGHT(G300,3)),#REF!,5,FALSE),IF(LEFT(G300,3)="SCE",VLOOKUP(VALUE(RIGHT(G300,3)),#REF!,5,FALSE),IF(LEFT(G300,3)="EST",VLOOKUP(VALUE(RIGHT(G300,3)),#REF!,5,FALSE),IF(LEFT(G300,3)="HID",VLOOKUP(VALUE(RIGHT(G300,3)),#REF!,5,FALSE),IF(LEFT(G300,3)="INC",VLOOKUP(VALUE(RIGHT(G300,3)),#REF!,5,FALSE),IF(LEFT(G300,3)="ELE",VLOOKUP(VALUE(RIGHT(G300,3)),#REF!,5,FALSE),IF(LEFT(G300,3)="CAB",VLOOKUP(VALUE(RIGHT(G300,3)),'ADM-COMP'!B:J,5,FALSE),IF(LEFT(G300,3)="SEG",VLOOKUP(VALUE(RIGHT(G300,3)),#REF!,5,FALSE),IF(LEFT(G300,3)="CLI",VLOOKUP(VALUE(RIGHT(G300,3)),#REF!,5,FALSE),IF(LEFT(G300,4)="IMPL",VLOOKUP(VALUE(RIGHT(G300,3)),#REF!,5,FALSE),IF(LEFT(G300,4)="SPDA",VLOOKUP(VALUE(RIGHT(G300,3)),'SPDA-COMP'!B:J,5,FALSE),IF(LEFT(G300,4)="SDAI",VLOOKUP(VALUE(RIGHT(G300,3)),#REF!,5,FALSE),IF(LEFT(G300,5)="IMPER",VLOOKUP(VALUE(RIGHT(G300,3)),#REF!,5,FALSE),IF(LEFT(G300,5)="LABOR",VLOOKUP(VALUE(RIGHT(G300,6)),#REF!,6,FALSE))))))))))))))))</f>
        <v>#REF!</v>
      </c>
      <c r="D300" s="74" t="e">
        <f>ROUND(VLOOKUP(A300,#REF!,8,FALSE),2)</f>
        <v>#REF!</v>
      </c>
      <c r="E300" s="74" t="e">
        <f>IF(LEFT(G300,3)="ARQ",VLOOKUP(VALUE(RIGHT(G300,3)),#REF!,9,FALSE),IF(LEFT(G300,3)="SCI",VLOOKUP(VALUE(RIGHT(G300,3)),#REF!,9,FALSE),IF(LEFT(G300,3)="SCE",VLOOKUP(VALUE(RIGHT(G300,3)),#REF!,9,FALSE),IF(LEFT(G300,3)="EST",VLOOKUP(VALUE(RIGHT(G300,3)),#REF!,9,FALSE),IF(LEFT(G300,3)="HID",VLOOKUP(VALUE(RIGHT(G300,3)),#REF!,9,FALSE),IF(LEFT(G300,3)="INC",VLOOKUP(VALUE(RIGHT(G300,3)),#REF!,9,FALSE),IF(LEFT(G300,3)="ELE",VLOOKUP(VALUE(RIGHT(G300,3)),#REF!,9,FALSE),IF(LEFT(G300,3)="CAB",VLOOKUP(VALUE(RIGHT(G300,3)),'ADM-COMP'!B:J,9,FALSE),IF(LEFT(G300,3)="SEG",VLOOKUP(VALUE(RIGHT(G300,3)),#REF!,9,FALSE),IF(LEFT(G300,3)="CLI",VLOOKUP(VALUE(RIGHT(G300,3)),#REF!,9,FALSE),IF(LEFT(G300,4)="IMPL",VLOOKUP(VALUE(RIGHT(G300,3)),#REF!,9,FALSE),IF(LEFT(G300,4)="SPDA",VLOOKUP(VALUE(RIGHT(G300,3)),'SPDA-COMP'!B:J,9,FALSE),IF(LEFT(G300,4)="SDAI",VLOOKUP(VALUE(RIGHT(G300,3)),#REF!,9,FALSE),IF(LEFT(G300,5)="IMPER",VLOOKUP(VALUE(RIGHT(G300,3)),#REF!,9,FALSE),IF(LEFT(G300,5)="LABOR",VLOOKUP(VALUE(RIGHT(G300,6)),#REF!,4,FALSE))))))))))))))))</f>
        <v>#REF!</v>
      </c>
      <c r="F300" s="31" t="e">
        <f t="shared" si="4"/>
        <v>#REF!</v>
      </c>
      <c r="G300" s="152" t="s">
        <v>1089</v>
      </c>
      <c r="H300" s="61"/>
    </row>
    <row r="301" spans="1:8" s="62" customFormat="1">
      <c r="A301" s="83" t="s">
        <v>571</v>
      </c>
      <c r="B301" s="29" t="e">
        <f>IF(LEFT(G301,3)="ARQ",VLOOKUP(VALUE(RIGHT(G301,3)),#REF!,4,FALSE),IF(LEFT(G301,3)="SCI",VLOOKUP(VALUE(RIGHT(G301,3)),#REF!,4,FALSE),IF(LEFT(G301,3)="SCE",VLOOKUP(VALUE(RIGHT(G301,3)),#REF!,4,FALSE),IF(LEFT(G301,3)="EST",VLOOKUP(VALUE(RIGHT(G301,3)),#REF!,4,FALSE),IF(LEFT(G301,3)="HID",VLOOKUP(VALUE(RIGHT(G301,3)),#REF!,4,FALSE),IF(LEFT(G301,3)="INC",VLOOKUP(VALUE(RIGHT(G301,3)),#REF!,4,FALSE),IF(LEFT(G301,3)="ELE",VLOOKUP(VALUE(RIGHT(G301,3)),#REF!,4,FALSE),IF(LEFT(G301,3)="CAB",VLOOKUP(VALUE(RIGHT(G301,3)),'ADM-COMP'!B:J,4,FALSE),IF(LEFT(G301,3)="SEG",VLOOKUP(VALUE(RIGHT(G301,3)),#REF!,4,FALSE),IF(LEFT(G301,3)="CLI",VLOOKUP(VALUE(RIGHT(G301,3)),#REF!,4,FALSE),IF(LEFT(G301,4)="IMPL",VLOOKUP(VALUE(RIGHT(G301,3)),#REF!,4,FALSE),IF(LEFT(G301,4)="SPDA",VLOOKUP(VALUE(RIGHT(G301,3)),'SPDA-COMP'!B:J,4,FALSE),IF(LEFT(G301,4)="SDAI",VLOOKUP(VALUE(RIGHT(G301,3)),#REF!,4,FALSE),IF(LEFT(G301,5)="IMPER",VLOOKUP(VALUE(RIGHT(G301,3)),#REF!,4,FALSE),IF(LEFT(G301,5)="LABOR",VLOOKUP(VALUE(RIGHT(G301,6)),#REF!,5,FALSE))))))))))))))))</f>
        <v>#REF!</v>
      </c>
      <c r="C301" s="30" t="e">
        <f>IF(LEFT(G301,3)="ARQ",VLOOKUP(VALUE(RIGHT(G301,3)),#REF!,5,FALSE),IF(LEFT(G301,3)="SCI",VLOOKUP(VALUE(RIGHT(G301,3)),#REF!,5,FALSE),IF(LEFT(G301,3)="SCE",VLOOKUP(VALUE(RIGHT(G301,3)),#REF!,5,FALSE),IF(LEFT(G301,3)="EST",VLOOKUP(VALUE(RIGHT(G301,3)),#REF!,5,FALSE),IF(LEFT(G301,3)="HID",VLOOKUP(VALUE(RIGHT(G301,3)),#REF!,5,FALSE),IF(LEFT(G301,3)="INC",VLOOKUP(VALUE(RIGHT(G301,3)),#REF!,5,FALSE),IF(LEFT(G301,3)="ELE",VLOOKUP(VALUE(RIGHT(G301,3)),#REF!,5,FALSE),IF(LEFT(G301,3)="CAB",VLOOKUP(VALUE(RIGHT(G301,3)),'ADM-COMP'!B:J,5,FALSE),IF(LEFT(G301,3)="SEG",VLOOKUP(VALUE(RIGHT(G301,3)),#REF!,5,FALSE),IF(LEFT(G301,3)="CLI",VLOOKUP(VALUE(RIGHT(G301,3)),#REF!,5,FALSE),IF(LEFT(G301,4)="IMPL",VLOOKUP(VALUE(RIGHT(G301,3)),#REF!,5,FALSE),IF(LEFT(G301,4)="SPDA",VLOOKUP(VALUE(RIGHT(G301,3)),'SPDA-COMP'!B:J,5,FALSE),IF(LEFT(G301,4)="SDAI",VLOOKUP(VALUE(RIGHT(G301,3)),#REF!,5,FALSE),IF(LEFT(G301,5)="IMPER",VLOOKUP(VALUE(RIGHT(G301,3)),#REF!,5,FALSE),IF(LEFT(G301,5)="LABOR",VLOOKUP(VALUE(RIGHT(G301,6)),#REF!,6,FALSE))))))))))))))))</f>
        <v>#REF!</v>
      </c>
      <c r="D301" s="74" t="e">
        <f>ROUND(VLOOKUP(A301,#REF!,8,FALSE),2)</f>
        <v>#REF!</v>
      </c>
      <c r="E301" s="74" t="e">
        <f>IF(LEFT(G301,3)="ARQ",VLOOKUP(VALUE(RIGHT(G301,3)),#REF!,9,FALSE),IF(LEFT(G301,3)="SCI",VLOOKUP(VALUE(RIGHT(G301,3)),#REF!,9,FALSE),IF(LEFT(G301,3)="SCE",VLOOKUP(VALUE(RIGHT(G301,3)),#REF!,9,FALSE),IF(LEFT(G301,3)="EST",VLOOKUP(VALUE(RIGHT(G301,3)),#REF!,9,FALSE),IF(LEFT(G301,3)="HID",VLOOKUP(VALUE(RIGHT(G301,3)),#REF!,9,FALSE),IF(LEFT(G301,3)="INC",VLOOKUP(VALUE(RIGHT(G301,3)),#REF!,9,FALSE),IF(LEFT(G301,3)="ELE",VLOOKUP(VALUE(RIGHT(G301,3)),#REF!,9,FALSE),IF(LEFT(G301,3)="CAB",VLOOKUP(VALUE(RIGHT(G301,3)),'ADM-COMP'!B:J,9,FALSE),IF(LEFT(G301,3)="SEG",VLOOKUP(VALUE(RIGHT(G301,3)),#REF!,9,FALSE),IF(LEFT(G301,3)="CLI",VLOOKUP(VALUE(RIGHT(G301,3)),#REF!,9,FALSE),IF(LEFT(G301,4)="IMPL",VLOOKUP(VALUE(RIGHT(G301,3)),#REF!,9,FALSE),IF(LEFT(G301,4)="SPDA",VLOOKUP(VALUE(RIGHT(G301,3)),'SPDA-COMP'!B:J,9,FALSE),IF(LEFT(G301,4)="SDAI",VLOOKUP(VALUE(RIGHT(G301,3)),#REF!,9,FALSE),IF(LEFT(G301,5)="IMPER",VLOOKUP(VALUE(RIGHT(G301,3)),#REF!,9,FALSE),IF(LEFT(G301,5)="LABOR",VLOOKUP(VALUE(RIGHT(G301,6)),#REF!,4,FALSE))))))))))))))))</f>
        <v>#REF!</v>
      </c>
      <c r="F301" s="31" t="e">
        <f t="shared" si="4"/>
        <v>#REF!</v>
      </c>
      <c r="G301" s="84" t="s">
        <v>582</v>
      </c>
      <c r="H301" s="61"/>
    </row>
    <row r="302" spans="1:8" s="62" customFormat="1">
      <c r="A302" s="37" t="s">
        <v>146</v>
      </c>
      <c r="B302" s="86" t="e">
        <f>IF(LEFT(G302,3)="ARQ",VLOOKUP(VALUE(RIGHT(G302,3)),#REF!,4,FALSE),IF(LEFT(G302,3)="SCI",VLOOKUP(VALUE(RIGHT(G302,3)),#REF!,4,FALSE),IF(LEFT(G302,3)="TRP",VLOOKUP(VALUE(RIGHT(G302,3)),#REF!,4,FALSE),IF(LEFT(G302,3)="EST",VLOOKUP(VALUE(RIGHT(G302,3)),#REF!,4,FALSE),IF(LEFT(G302,3)="HID",VLOOKUP(VALUE(RIGHT(G302,3)),#REF!,4,FALSE),IF(LEFT(G302,3)="INC",VLOOKUP(VALUE(RIGHT(G302,3)),#REF!,4,FALSE),IF(LEFT(G302,3)="ELE",VLOOKUP(VALUE(RIGHT(G302,3)),#REF!,4,FALSE),IF(LEFT(G302,3)="CAB",VLOOKUP(VALUE(RIGHT(G302,3)),'ADM-COMP'!B:J,4,FALSE),IF(LEFT(G302,3)="SEG",VLOOKUP(VALUE(RIGHT(G302,3)),#REF!,4,FALSE),IF(LEFT(G302,3)="CLI",VLOOKUP(VALUE(RIGHT(G302,3)),#REF!,4,FALSE),IF(LEFT(G302,4)="IMPL",VLOOKUP(VALUE(RIGHT(G302,3)),#REF!,4,FALSE),IF(LEFT(G302,4)="SPDA",VLOOKUP(VALUE(RIGHT(G302,3)),'SPDA-COMP'!B:J,4,FALSE),IF(LEFT(G302,4)="SDAI",VLOOKUP(VALUE(RIGHT(G302,3)),#REF!,4,FALSE),IF(LEFT(G302,5)="IMPER",VLOOKUP(VALUE(RIGHT(G302,3)),#REF!,4,FALSE),IF(LEFT(G302,5)="LABOR",VLOOKUP(VALUE(RIGHT(G302,6)),#REF!,5,FALSE))))))))))))))))</f>
        <v>#REF!</v>
      </c>
      <c r="C302" s="128" t="e">
        <f>IF(LEFT(G302,3)="ARQ",VLOOKUP(VALUE(RIGHT(G302,3)),#REF!,5,FALSE),IF(LEFT(G302,3)="SCI",VLOOKUP(VALUE(RIGHT(G302,3)),#REF!,5,FALSE),IF(LEFT(G302,3)="TRP",VLOOKUP(VALUE(RIGHT(G302,3)),#REF!,5,FALSE),IF(LEFT(G302,3)="EST",VLOOKUP(VALUE(RIGHT(G302,3)),#REF!,5,FALSE),IF(LEFT(G302,3)="HID",VLOOKUP(VALUE(RIGHT(G302,3)),#REF!,5,FALSE),IF(LEFT(G302,3)="INC",VLOOKUP(VALUE(RIGHT(G302,3)),#REF!,5,FALSE),IF(LEFT(G302,3)="ELE",VLOOKUP(VALUE(RIGHT(G302,3)),#REF!,5,FALSE),IF(LEFT(G302,3)="CAB",VLOOKUP(VALUE(RIGHT(G302,3)),'ADM-COMP'!B:J,5,FALSE),IF(LEFT(G302,3)="SEG",VLOOKUP(VALUE(RIGHT(G302,3)),#REF!,5,FALSE),IF(LEFT(G302,3)="CLI",VLOOKUP(VALUE(RIGHT(G302,3)),#REF!,5,FALSE),IF(LEFT(G302,4)="IMPL",VLOOKUP(VALUE(RIGHT(G302,3)),#REF!,5,FALSE),IF(LEFT(G302,4)="SPDA",VLOOKUP(VALUE(RIGHT(G302,3)),'SPDA-COMP'!B:J,5,FALSE),IF(LEFT(G302,4)="SDAI",VLOOKUP(VALUE(RIGHT(G302,3)),#REF!,5,FALSE),IF(LEFT(G302,5)="IMPER",VLOOKUP(VALUE(RIGHT(G302,3)),#REF!,5,FALSE),IF(LEFT(G302,5)="LABOR",VLOOKUP(VALUE(RIGHT(G302,6)),#REF!,6,FALSE))))))))))))))))</f>
        <v>#REF!</v>
      </c>
      <c r="D302" s="74" t="e">
        <f>ROUND(VLOOKUP(A302,#REF!,8,FALSE),2)</f>
        <v>#REF!</v>
      </c>
      <c r="E302" s="75" t="e">
        <f>IF(LEFT(G302,3)="ARQ",VLOOKUP(VALUE(RIGHT(G302,3)),#REF!,9,FALSE),IF(LEFT(G302,3)="SCI",VLOOKUP(VALUE(RIGHT(G302,3)),#REF!,9,FALSE),IF(LEFT(G302,3)="TRP",VLOOKUP(VALUE(RIGHT(G302,3)),#REF!,9,FALSE),IF(LEFT(G302,3)="EST",VLOOKUP(VALUE(RIGHT(G302,3)),#REF!,9,FALSE),IF(LEFT(G302,3)="HID",VLOOKUP(VALUE(RIGHT(G302,3)),#REF!,9,FALSE),IF(LEFT(G302,3)="INC",VLOOKUP(VALUE(RIGHT(G302,3)),#REF!,9,FALSE),IF(LEFT(G302,3)="ELE",VLOOKUP(VALUE(RIGHT(G302,3)),#REF!,9,FALSE),IF(LEFT(G302,3)="CAB",VLOOKUP(VALUE(RIGHT(G302,3)),'ADM-COMP'!B:J,9,FALSE),IF(LEFT(G302,3)="SEG",VLOOKUP(VALUE(RIGHT(G302,3)),#REF!,9,FALSE),IF(LEFT(G302,3)="CLI",VLOOKUP(VALUE(RIGHT(G302,3)),#REF!,9,FALSE),IF(LEFT(G302,4)="IMPL",VLOOKUP(VALUE(RIGHT(G302,3)),#REF!,9,FALSE),IF(LEFT(G302,4)="SPDA",VLOOKUP(VALUE(RIGHT(G302,3)),'SPDA-COMP'!B:J,9,FALSE),IF(LEFT(G302,4)="SDAI",VLOOKUP(VALUE(RIGHT(G302,3)),#REF!,9,FALSE),IF(LEFT(G302,5)="IMPER",VLOOKUP(VALUE(RIGHT(G302,3)),#REF!,9,FALSE),IF(LEFT(G302,5)="LABOR",VLOOKUP(VALUE(RIGHT(G302,6)),#REF!,4,FALSE))))))))))))))))</f>
        <v>#REF!</v>
      </c>
      <c r="F302" s="129" t="e">
        <f t="shared" si="4"/>
        <v>#REF!</v>
      </c>
      <c r="G302" s="152" t="s">
        <v>1052</v>
      </c>
      <c r="H302" s="61"/>
    </row>
    <row r="303" spans="1:8" s="62" customFormat="1" ht="25.5">
      <c r="A303" s="100" t="s">
        <v>402</v>
      </c>
      <c r="B303" s="29" t="s">
        <v>832</v>
      </c>
      <c r="C303" s="30" t="e">
        <f>IF(LEFT(G303,3)="ARQ",VLOOKUP(VALUE(RIGHT(G303,3)),#REF!,5,FALSE),IF(LEFT(G303,3)="GAS",VLOOKUP(VALUE(RIGHT(G303,3)),#REF!,5,FALSE),IF(LEFT(G303,3)="SCE",VLOOKUP(VALUE(RIGHT(G303,3)),#REF!,5,FALSE),IF(LEFT(G303,3)="EST",VLOOKUP(VALUE(RIGHT(G303,3)),#REF!,5,FALSE),IF(LEFT(G303,3)="HID",VLOOKUP(VALUE(RIGHT(G303,3)),#REF!,5,FALSE),IF(LEFT(G303,3)="INC",VLOOKUP(VALUE(RIGHT(G303,3)),#REF!,5,FALSE),IF(LEFT(G303,3)="ELE",VLOOKUP(VALUE(RIGHT(G303,3)),#REF!,5,FALSE),IF(LEFT(G303,3)="CAB",VLOOKUP(VALUE(RIGHT(G303,3)),'ADM-COMP'!B:J,5,FALSE),IF(LEFT(G303,3)="SEG",VLOOKUP(VALUE(RIGHT(G303,3)),#REF!,5,FALSE),IF(LEFT(G303,3)="CLI",VLOOKUP(VALUE(RIGHT(G303,3)),#REF!,5,FALSE),IF(LEFT(G303,4)="IMPL",VLOOKUP(VALUE(RIGHT(G303,3)),#REF!,5,FALSE),IF(LEFT(G303,4)="SPDA",VLOOKUP(VALUE(RIGHT(G303,3)),'SPDA-COMP'!B:J,5,FALSE),IF(LEFT(G303,4)="SDAI",VLOOKUP(VALUE(RIGHT(G303,3)),#REF!,5,FALSE),IF(LEFT(G303,5)="IMPER",VLOOKUP(VALUE(RIGHT(G303,3)),#REF!,5,FALSE),IF(LEFT(G303,5)="LABOR",VLOOKUP(VALUE(RIGHT(G303,6)),#REF!,6,FALSE))))))))))))))))</f>
        <v>#REF!</v>
      </c>
      <c r="D303" s="74" t="e">
        <f>ROUND(VLOOKUP(A303,#REF!,8,FALSE),2)</f>
        <v>#REF!</v>
      </c>
      <c r="E303" s="74" t="e">
        <f>IF(LEFT(G303,3)="ARQ",VLOOKUP(VALUE(RIGHT(G303,3)),#REF!,9,FALSE),IF(LEFT(G303,3)="GAS",VLOOKUP(VALUE(RIGHT(G303,3)),#REF!,9,FALSE),IF(LEFT(G303,3)="SCE",VLOOKUP(VALUE(RIGHT(G303,3)),#REF!,9,FALSE),IF(LEFT(G303,3)="EST",VLOOKUP(VALUE(RIGHT(G303,3)),#REF!,9,FALSE),IF(LEFT(G303,3)="HID",VLOOKUP(VALUE(RIGHT(G303,3)),#REF!,9,FALSE),IF(LEFT(G303,3)="INC",VLOOKUP(VALUE(RIGHT(G303,3)),#REF!,9,FALSE),IF(LEFT(G303,3)="ELE",VLOOKUP(VALUE(RIGHT(G303,3)),#REF!,9,FALSE),IF(LEFT(G303,3)="CAB",VLOOKUP(VALUE(RIGHT(G303,3)),'ADM-COMP'!B:J,9,FALSE),IF(LEFT(G303,3)="SEG",VLOOKUP(VALUE(RIGHT(G303,3)),#REF!,9,FALSE),IF(LEFT(G303,3)="CLI",VLOOKUP(VALUE(RIGHT(G303,3)),#REF!,9,FALSE),IF(LEFT(G303,4)="IMPL",VLOOKUP(VALUE(RIGHT(G303,3)),#REF!,9,FALSE),IF(LEFT(G303,4)="SPDA",VLOOKUP(VALUE(RIGHT(G303,3)),'SPDA-COMP'!B:J,9,FALSE),IF(LEFT(G303,4)="SDAI",VLOOKUP(VALUE(RIGHT(G303,3)),#REF!,9,FALSE),IF(LEFT(G303,5)="IMPER",VLOOKUP(VALUE(RIGHT(G303,3)),#REF!,9,FALSE),IF(LEFT(G303,5)="LABOR",VLOOKUP(VALUE(RIGHT(G303,6)),#REF!,4,FALSE))))))))))))))))</f>
        <v>#REF!</v>
      </c>
      <c r="F303" s="31" t="e">
        <f t="shared" si="4"/>
        <v>#REF!</v>
      </c>
      <c r="G303" s="152" t="s">
        <v>807</v>
      </c>
      <c r="H303" s="61"/>
    </row>
    <row r="304" spans="1:8" s="62" customFormat="1">
      <c r="A304" s="37" t="s">
        <v>384</v>
      </c>
      <c r="B304" s="29" t="e">
        <f>IF(LEFT(G304,3)="ARQ",VLOOKUP(VALUE(RIGHT(G304,3)),#REF!,4,FALSE),IF(LEFT(G304,3)="SCI",VLOOKUP(VALUE(RIGHT(G304,3)),#REF!,4,FALSE),IF(LEFT(G304,3)="SCE",VLOOKUP(VALUE(RIGHT(G304,3)),#REF!,4,FALSE),IF(LEFT(G304,3)="EST",VLOOKUP(VALUE(RIGHT(G304,3)),#REF!,4,FALSE),IF(LEFT(G304,3)="HID",VLOOKUP(VALUE(RIGHT(G304,3)),#REF!,4,FALSE),IF(LEFT(G304,3)="INC",VLOOKUP(VALUE(RIGHT(G304,3)),#REF!,4,FALSE),IF(LEFT(G304,3)="ELE",VLOOKUP(VALUE(RIGHT(G304,3)),#REF!,4,FALSE),IF(LEFT(G304,3)="CAB",VLOOKUP(VALUE(RIGHT(G304,3)),'ADM-COMP'!B:J,4,FALSE),IF(LEFT(G304,3)="SEG",VLOOKUP(VALUE(RIGHT(G304,3)),#REF!,4,FALSE),IF(LEFT(G304,3)="CLI",VLOOKUP(VALUE(RIGHT(G304,3)),#REF!,4,FALSE),IF(LEFT(G304,4)="IMPL",VLOOKUP(VALUE(RIGHT(G304,3)),#REF!,4,FALSE),IF(LEFT(G304,4)="SPDA",VLOOKUP(VALUE(RIGHT(G304,3)),'SPDA-COMP'!B:J,4,FALSE),IF(LEFT(G304,4)="SDAI",VLOOKUP(VALUE(RIGHT(G304,3)),#REF!,4,FALSE),IF(LEFT(G304,5)="IMPER",VLOOKUP(VALUE(RIGHT(G304,3)),#REF!,4,FALSE),IF(LEFT(G304,5)="LABOR",VLOOKUP(VALUE(RIGHT(G304,6)),#REF!,5,FALSE))))))))))))))))</f>
        <v>#REF!</v>
      </c>
      <c r="C304" s="30" t="e">
        <f>IF(LEFT(G304,3)="ARQ",VLOOKUP(VALUE(RIGHT(G304,3)),#REF!,5,FALSE),IF(LEFT(G304,3)="INS",VLOOKUP(VALUE(RIGHT(G304,3)),#REF!,5,FALSE),IF(LEFT(G304,3)="SCE",VLOOKUP(VALUE(RIGHT(G304,3)),#REF!,5,FALSE),IF(LEFT(G304,3)="EST",VLOOKUP(VALUE(RIGHT(G304,3)),#REF!,5,FALSE),IF(LEFT(G304,3)="HID",VLOOKUP(VALUE(RIGHT(G304,3)),#REF!,5,FALSE),IF(LEFT(G304,3)="INC",VLOOKUP(VALUE(RIGHT(G304,3)),#REF!,5,FALSE),IF(LEFT(G304,3)="ELE",VLOOKUP(VALUE(RIGHT(G304,3)),#REF!,5,FALSE),IF(LEFT(G304,3)="CAB",VLOOKUP(VALUE(RIGHT(G304,3)),'ADM-COMP'!B:J,5,FALSE),IF(LEFT(G304,3)="SEG",VLOOKUP(VALUE(RIGHT(G304,3)),#REF!,5,FALSE),IF(LEFT(G304,3)="CLI",VLOOKUP(VALUE(RIGHT(G304,3)),#REF!,5,FALSE),IF(LEFT(G304,4)="IMPL",VLOOKUP(VALUE(RIGHT(G304,3)),#REF!,5,FALSE),IF(LEFT(G304,4)="SPDA",VLOOKUP(VALUE(RIGHT(G304,3)),'SPDA-COMP'!B:J,5,FALSE),IF(LEFT(G304,4)="SDAI",VLOOKUP(VALUE(RIGHT(G304,3)),#REF!,5,FALSE),IF(LEFT(G304,5)="IMPER",VLOOKUP(VALUE(RIGHT(G304,3)),#REF!,5,FALSE),IF(LEFT(G304,5)="LABOR",VLOOKUP(VALUE(RIGHT(G304,6)),#REF!,6,FALSE))))))))))))))))</f>
        <v>#REF!</v>
      </c>
      <c r="D304" s="74" t="e">
        <f>ROUND(VLOOKUP(A304,#REF!,8,FALSE),2)</f>
        <v>#REF!</v>
      </c>
      <c r="E304" s="74" t="e">
        <f>IF(LEFT(G304,3)="ARQ",VLOOKUP(VALUE(RIGHT(G304,3)),#REF!,9,FALSE),IF(LEFT(G304,3)="INS",VLOOKUP(VALUE(RIGHT(G304,3)),#REF!,9,FALSE),IF(LEFT(G304,3)="SCE",VLOOKUP(VALUE(RIGHT(G304,3)),#REF!,9,FALSE),IF(LEFT(G304,3)="EST",VLOOKUP(VALUE(RIGHT(G304,3)),#REF!,9,FALSE),IF(LEFT(G304,3)="HID",VLOOKUP(VALUE(RIGHT(G304,3)),#REF!,9,FALSE),IF(LEFT(G304,3)="INC",VLOOKUP(VALUE(RIGHT(G304,3)),#REF!,9,FALSE),IF(LEFT(G304,3)="ELE",VLOOKUP(VALUE(RIGHT(G304,3)),#REF!,9,FALSE),IF(LEFT(G304,3)="CAB",VLOOKUP(VALUE(RIGHT(G304,3)),'ADM-COMP'!B:J,9,FALSE),IF(LEFT(G304,3)="SEG",VLOOKUP(VALUE(RIGHT(G304,3)),#REF!,9,FALSE),IF(LEFT(G304,3)="CLI",VLOOKUP(VALUE(RIGHT(G304,3)),#REF!,9,FALSE),IF(LEFT(G304,4)="IMPL",VLOOKUP(VALUE(RIGHT(G304,3)),#REF!,9,FALSE),IF(LEFT(G304,4)="SPDA",VLOOKUP(VALUE(RIGHT(G304,3)),'SPDA-COMP'!B:J,9,FALSE),IF(LEFT(G304,4)="SDAI",VLOOKUP(VALUE(RIGHT(G304,3)),#REF!,9,FALSE),IF(LEFT(G304,5)="IMPER",VLOOKUP(VALUE(RIGHT(G304,3)),#REF!,9,FALSE),IF(LEFT(G304,5)="LABOR",VLOOKUP(VALUE(RIGHT(G304,6)),#REF!,4,FALSE))))))))))))))))</f>
        <v>#REF!</v>
      </c>
      <c r="F304" s="31" t="e">
        <f t="shared" si="4"/>
        <v>#REF!</v>
      </c>
      <c r="G304" s="152" t="s">
        <v>382</v>
      </c>
      <c r="H304" s="61"/>
    </row>
    <row r="305" spans="1:8" s="62" customFormat="1">
      <c r="A305" s="85" t="s">
        <v>640</v>
      </c>
      <c r="B305" s="29" t="e">
        <f>IF(LEFT(G305,3)="ARQ",VLOOKUP(VALUE(RIGHT(G305,3)),#REF!,4,FALSE),IF(LEFT(G305,3)="SCI",VLOOKUP(VALUE(RIGHT(G305,3)),#REF!,4,FALSE),IF(LEFT(G305,3)="SCE",VLOOKUP(VALUE(RIGHT(G305,3)),#REF!,4,FALSE),IF(LEFT(G305,3)="EST",VLOOKUP(VALUE(RIGHT(G305,3)),#REF!,4,FALSE),IF(LEFT(G305,3)="HID",VLOOKUP(VALUE(RIGHT(G305,3)),#REF!,4,FALSE),IF(LEFT(G305,3)="INC",VLOOKUP(VALUE(RIGHT(G305,3)),#REF!,4,FALSE),IF(LEFT(G305,3)="ELE",VLOOKUP(VALUE(RIGHT(G305,3)),#REF!,4,FALSE),IF(LEFT(G305,3)="CAB",VLOOKUP(VALUE(RIGHT(G305,3)),'ADM-COMP'!B:J,4,FALSE),IF(LEFT(G305,3)="SEG",VLOOKUP(VALUE(RIGHT(G305,3)),#REF!,4,FALSE),IF(LEFT(G305,3)="CLI",VLOOKUP(VALUE(RIGHT(G305,3)),#REF!,4,FALSE),IF(LEFT(G305,4)="IMPL",VLOOKUP(VALUE(RIGHT(G305,3)),#REF!,4,FALSE),IF(LEFT(G305,4)="SPDA",VLOOKUP(VALUE(RIGHT(G305,3)),'SPDA-COMP'!B:J,4,FALSE),IF(LEFT(G305,4)="SDAI",VLOOKUP(VALUE(RIGHT(G305,3)),#REF!,4,FALSE),IF(LEFT(G305,5)="IMPER",VLOOKUP(VALUE(RIGHT(G305,3)),#REF!,4,FALSE),IF(LEFT(G305,5)="LABOR",VLOOKUP(VALUE(RIGHT(G305,6)),#REF!,5,FALSE))))))))))))))))</f>
        <v>#N/A</v>
      </c>
      <c r="C305" s="30" t="e">
        <f>IF(LEFT(G305,3)="ARQ",VLOOKUP(VALUE(RIGHT(G305,3)),#REF!,5,FALSE),IF(LEFT(G305,3)="SCI",VLOOKUP(VALUE(RIGHT(G305,3)),#REF!,5,FALSE),IF(LEFT(G305,3)="SCE",VLOOKUP(VALUE(RIGHT(G305,3)),#REF!,5,FALSE),IF(LEFT(G305,3)="EST",VLOOKUP(VALUE(RIGHT(G305,3)),#REF!,5,FALSE),IF(LEFT(G305,3)="HID",VLOOKUP(VALUE(RIGHT(G305,3)),#REF!,5,FALSE),IF(LEFT(G305,3)="INC",VLOOKUP(VALUE(RIGHT(G305,3)),#REF!,5,FALSE),IF(LEFT(G305,3)="ELE",VLOOKUP(VALUE(RIGHT(G305,3)),#REF!,5,FALSE),IF(LEFT(G305,3)="CAB",VLOOKUP(VALUE(RIGHT(G305,3)),'ADM-COMP'!B:J,5,FALSE),IF(LEFT(G305,3)="SEG",VLOOKUP(VALUE(RIGHT(G305,3)),#REF!,5,FALSE),IF(LEFT(G305,3)="CLI",VLOOKUP(VALUE(RIGHT(G305,3)),#REF!,5,FALSE),IF(LEFT(G305,4)="IMPL",VLOOKUP(VALUE(RIGHT(G305,3)),#REF!,5,FALSE),IF(LEFT(G305,4)="SPDA",VLOOKUP(VALUE(RIGHT(G305,3)),'SPDA-COMP'!B:J,5,FALSE),IF(LEFT(G305,4)="SDAI",VLOOKUP(VALUE(RIGHT(G305,3)),#REF!,5,FALSE),IF(LEFT(G305,5)="IMPER",VLOOKUP(VALUE(RIGHT(G305,3)),#REF!,5,FALSE),IF(LEFT(G305,5)="LABOR",VLOOKUP(VALUE(RIGHT(G305,6)),#REF!,6,FALSE))))))))))))))))</f>
        <v>#N/A</v>
      </c>
      <c r="D305" s="74" t="e">
        <f>ROUND(VLOOKUP(A305,#REF!,8,FALSE),2)</f>
        <v>#REF!</v>
      </c>
      <c r="E305" s="74" t="e">
        <f>IF(LEFT(G305,3)="ARQ",VLOOKUP(VALUE(RIGHT(G305,3)),#REF!,9,FALSE),IF(LEFT(G305,3)="SCI",VLOOKUP(VALUE(RIGHT(G305,3)),#REF!,9,FALSE),IF(LEFT(G305,3)="SCE",VLOOKUP(VALUE(RIGHT(G305,3)),#REF!,9,FALSE),IF(LEFT(G305,3)="EST",VLOOKUP(VALUE(RIGHT(G305,3)),#REF!,9,FALSE),IF(LEFT(G305,3)="HID",VLOOKUP(VALUE(RIGHT(G305,3)),#REF!,9,FALSE),IF(LEFT(G305,3)="INC",VLOOKUP(VALUE(RIGHT(G305,3)),#REF!,9,FALSE),IF(LEFT(G305,3)="ELE",VLOOKUP(VALUE(RIGHT(G305,3)),#REF!,9,FALSE),IF(LEFT(G305,3)="CAB",VLOOKUP(VALUE(RIGHT(G305,3)),'ADM-COMP'!B:J,9,FALSE),IF(LEFT(G305,3)="SEG",VLOOKUP(VALUE(RIGHT(G305,3)),#REF!,9,FALSE),IF(LEFT(G305,3)="CLI",VLOOKUP(VALUE(RIGHT(G305,3)),#REF!,9,FALSE),IF(LEFT(G305,4)="IMPL",VLOOKUP(VALUE(RIGHT(G305,3)),#REF!,9,FALSE),IF(LEFT(G305,4)="SPDA",VLOOKUP(VALUE(RIGHT(G305,3)),'SPDA-COMP'!B:J,9,FALSE),IF(LEFT(G305,4)="SDAI",VLOOKUP(VALUE(RIGHT(G305,3)),#REF!,9,FALSE),IF(LEFT(G305,5)="IMPER",VLOOKUP(VALUE(RIGHT(G305,3)),#REF!,9,FALSE),IF(LEFT(G305,5)="LABOR",VLOOKUP(VALUE(RIGHT(G305,6)),#REF!,4,FALSE))))))))))))))))</f>
        <v>#N/A</v>
      </c>
      <c r="F305" s="31" t="e">
        <f t="shared" si="4"/>
        <v>#REF!</v>
      </c>
      <c r="G305" s="84" t="s">
        <v>659</v>
      </c>
      <c r="H305" s="61"/>
    </row>
    <row r="306" spans="1:8" s="62" customFormat="1">
      <c r="A306" s="37" t="s">
        <v>236</v>
      </c>
      <c r="B306" s="29" t="e">
        <f>IF(LEFT(G306,3)="ARQ",VLOOKUP(VALUE(RIGHT(G306,3)),#REF!,4,FALSE),IF(LEFT(G306,3)="SCI",VLOOKUP(VALUE(RIGHT(G306,3)),#REF!,4,FALSE),IF(LEFT(G306,3)="SCE",VLOOKUP(VALUE(RIGHT(G306,3)),#REF!,4,FALSE),IF(LEFT(G306,3)="EST",VLOOKUP(VALUE(RIGHT(G306,3)),#REF!,4,FALSE),IF(LEFT(G306,3)="HID",VLOOKUP(VALUE(RIGHT(G306,3)),#REF!,4,FALSE),IF(LEFT(G306,3)="INC",VLOOKUP(VALUE(RIGHT(G306,3)),#REF!,4,FALSE),IF(LEFT(G306,3)="ELE",VLOOKUP(VALUE(RIGHT(G306,3)),#REF!,4,FALSE),IF(LEFT(G306,3)="CAB",VLOOKUP(VALUE(RIGHT(G306,3)),'ADM-COMP'!B:J,4,FALSE),IF(LEFT(G306,3)="SEG",VLOOKUP(VALUE(RIGHT(G306,3)),#REF!,4,FALSE),IF(LEFT(G306,3)="CLI",VLOOKUP(VALUE(RIGHT(G306,3)),#REF!,4,FALSE),IF(LEFT(G306,4)="IMPL",VLOOKUP(VALUE(RIGHT(G306,3)),#REF!,4,FALSE),IF(LEFT(G306,4)="SPDA",VLOOKUP(VALUE(RIGHT(G306,3)),'SPDA-COMP'!B:J,4,FALSE),IF(LEFT(G306,4)="SDAI",VLOOKUP(VALUE(RIGHT(G306,3)),#REF!,4,FALSE),IF(LEFT(G306,5)="IMPER",VLOOKUP(VALUE(RIGHT(G306,3)),#REF!,4,FALSE),IF(LEFT(G306,5)="LABOR",VLOOKUP(VALUE(RIGHT(G306,6)),#REF!,5,FALSE))))))))))))))))</f>
        <v>#REF!</v>
      </c>
      <c r="C306" s="30" t="e">
        <f>IF(LEFT(G306,3)="ARQ",VLOOKUP(VALUE(RIGHT(G306,3)),#REF!,5,FALSE),IF(LEFT(G306,3)="SCI",VLOOKUP(VALUE(RIGHT(G306,3)),#REF!,5,FALSE),IF(LEFT(G306,3)="SCE",VLOOKUP(VALUE(RIGHT(G306,3)),#REF!,5,FALSE),IF(LEFT(G306,3)="EST",VLOOKUP(VALUE(RIGHT(G306,3)),#REF!,5,FALSE),IF(LEFT(G306,3)="HID",VLOOKUP(VALUE(RIGHT(G306,3)),#REF!,5,FALSE),IF(LEFT(G306,3)="INC",VLOOKUP(VALUE(RIGHT(G306,3)),#REF!,5,FALSE),IF(LEFT(G306,3)="ELE",VLOOKUP(VALUE(RIGHT(G306,3)),#REF!,5,FALSE),IF(LEFT(G306,3)="CAB",VLOOKUP(VALUE(RIGHT(G306,3)),'ADM-COMP'!B:J,5,FALSE),IF(LEFT(G306,3)="SEG",VLOOKUP(VALUE(RIGHT(G306,3)),#REF!,5,FALSE),IF(LEFT(G306,3)="CLI",VLOOKUP(VALUE(RIGHT(G306,3)),#REF!,5,FALSE),IF(LEFT(G306,4)="IMPL",VLOOKUP(VALUE(RIGHT(G306,3)),#REF!,5,FALSE),IF(LEFT(G306,4)="SPDA",VLOOKUP(VALUE(RIGHT(G306,3)),'SPDA-COMP'!B:J,5,FALSE),IF(LEFT(G306,4)="SDAI",VLOOKUP(VALUE(RIGHT(G306,3)),#REF!,5,FALSE),IF(LEFT(G306,5)="IMPER",VLOOKUP(VALUE(RIGHT(G306,3)),#REF!,5,FALSE),IF(LEFT(G306,5)="LABOR",VLOOKUP(VALUE(RIGHT(G306,6)),#REF!,6,FALSE))))))))))))))))</f>
        <v>#REF!</v>
      </c>
      <c r="D306" s="74" t="e">
        <f>ROUND(VLOOKUP(A306,#REF!,8,FALSE),2)</f>
        <v>#REF!</v>
      </c>
      <c r="E306" s="74" t="e">
        <f>IF(LEFT(G306,3)="ARQ",VLOOKUP(VALUE(RIGHT(G306,3)),#REF!,9,FALSE),IF(LEFT(G306,3)="SCI",VLOOKUP(VALUE(RIGHT(G306,3)),#REF!,9,FALSE),IF(LEFT(G306,3)="SCE",VLOOKUP(VALUE(RIGHT(G306,3)),#REF!,9,FALSE),IF(LEFT(G306,3)="EST",VLOOKUP(VALUE(RIGHT(G306,3)),#REF!,9,FALSE),IF(LEFT(G306,3)="HID",VLOOKUP(VALUE(RIGHT(G306,3)),#REF!,9,FALSE),IF(LEFT(G306,3)="INC",VLOOKUP(VALUE(RIGHT(G306,3)),#REF!,9,FALSE),IF(LEFT(G306,3)="ELE",VLOOKUP(VALUE(RIGHT(G306,3)),#REF!,9,FALSE),IF(LEFT(G306,3)="CAB",VLOOKUP(VALUE(RIGHT(G306,3)),'ADM-COMP'!B:J,9,FALSE),IF(LEFT(G306,3)="SEG",VLOOKUP(VALUE(RIGHT(G306,3)),#REF!,9,FALSE),IF(LEFT(G306,3)="CLI",VLOOKUP(VALUE(RIGHT(G306,3)),#REF!,9,FALSE),IF(LEFT(G306,4)="IMPL",VLOOKUP(VALUE(RIGHT(G306,3)),#REF!,9,FALSE),IF(LEFT(G306,4)="SPDA",VLOOKUP(VALUE(RIGHT(G306,3)),'SPDA-COMP'!B:J,9,FALSE),IF(LEFT(G306,4)="SDAI",VLOOKUP(VALUE(RIGHT(G306,3)),#REF!,9,FALSE),IF(LEFT(G306,5)="IMPER",VLOOKUP(VALUE(RIGHT(G306,3)),#REF!,9,FALSE),IF(LEFT(G306,5)="LABOR",VLOOKUP(VALUE(RIGHT(G306,6)),#REF!,4,FALSE))))))))))))))))</f>
        <v>#REF!</v>
      </c>
      <c r="F306" s="31" t="e">
        <f t="shared" si="4"/>
        <v>#REF!</v>
      </c>
      <c r="G306" s="152" t="s">
        <v>1245</v>
      </c>
      <c r="H306" s="61"/>
    </row>
    <row r="307" spans="1:8" s="62" customFormat="1">
      <c r="A307" s="85" t="s">
        <v>877</v>
      </c>
      <c r="B307" s="29" t="e">
        <f>IF(LEFT(G307,3)="ARQ",VLOOKUP(VALUE(RIGHT(G307,3)),#REF!,4,FALSE),IF(LEFT(G307,3)="SCI",VLOOKUP(VALUE(RIGHT(G307,3)),#REF!,4,FALSE),IF(LEFT(G307,3)="SCE",VLOOKUP(VALUE(RIGHT(G307,3)),#REF!,4,FALSE),IF(LEFT(G307,3)="EST",VLOOKUP(VALUE(RIGHT(G307,3)),#REF!,4,FALSE),IF(LEFT(G307,3)="HID",VLOOKUP(VALUE(RIGHT(G307,3)),#REF!,4,FALSE),IF(LEFT(G307,3)="INC",VLOOKUP(VALUE(RIGHT(G307,3)),#REF!,4,FALSE),IF(LEFT(G307,3)="ELE",VLOOKUP(VALUE(RIGHT(G307,3)),#REF!,4,FALSE),IF(LEFT(G307,3)="CAB",VLOOKUP(VALUE(RIGHT(G307,3)),'ADM-COMP'!B:J,4,FALSE),IF(LEFT(G307,3)="SEG",VLOOKUP(VALUE(RIGHT(G307,3)),#REF!,4,FALSE),IF(LEFT(G307,3)="CLI",VLOOKUP(VALUE(RIGHT(G307,3)),#REF!,4,FALSE),IF(LEFT(G307,4)="IMPL",VLOOKUP(VALUE(RIGHT(G307,3)),#REF!,4,FALSE),IF(LEFT(G307,4)="SPDA",VLOOKUP(VALUE(RIGHT(G307,3)),'SPDA-COMP'!B:J,4,FALSE),IF(LEFT(G307,4)="SDAI",VLOOKUP(VALUE(RIGHT(G307,3)),#REF!,4,FALSE),IF(LEFT(G307,5)="IMPER",VLOOKUP(VALUE(RIGHT(G307,3)),#REF!,4,FALSE),IF(LEFT(G307,5)="LABOR",VLOOKUP(VALUE(RIGHT(G307,6)),#REF!,5,FALSE))))))))))))))))</f>
        <v>#REF!</v>
      </c>
      <c r="C307" s="30" t="e">
        <f>IF(LEFT(G307,3)="ARQ",VLOOKUP(VALUE(RIGHT(G307,3)),#REF!,5,FALSE),IF(LEFT(G307,3)="SCI",VLOOKUP(VALUE(RIGHT(G307,3)),#REF!,5,FALSE),IF(LEFT(G307,3)="SCE",VLOOKUP(VALUE(RIGHT(G307,3)),#REF!,5,FALSE),IF(LEFT(G307,3)="EST",VLOOKUP(VALUE(RIGHT(G307,3)),#REF!,5,FALSE),IF(LEFT(G307,3)="HID",VLOOKUP(VALUE(RIGHT(G307,3)),#REF!,5,FALSE),IF(LEFT(G307,3)="INC",VLOOKUP(VALUE(RIGHT(G307,3)),#REF!,5,FALSE),IF(LEFT(G307,3)="ELE",VLOOKUP(VALUE(RIGHT(G307,3)),#REF!,5,FALSE),IF(LEFT(G307,3)="CAB",VLOOKUP(VALUE(RIGHT(G307,3)),'ADM-COMP'!B:J,5,FALSE),IF(LEFT(G307,3)="SEG",VLOOKUP(VALUE(RIGHT(G307,3)),#REF!,5,FALSE),IF(LEFT(G307,3)="CLI",VLOOKUP(VALUE(RIGHT(G307,3)),#REF!,5,FALSE),IF(LEFT(G307,4)="IMPL",VLOOKUP(VALUE(RIGHT(G307,3)),#REF!,5,FALSE),IF(LEFT(G307,4)="SPDA",VLOOKUP(VALUE(RIGHT(G307,3)),'SPDA-COMP'!B:J,5,FALSE),IF(LEFT(G307,4)="SDAI",VLOOKUP(VALUE(RIGHT(G307,3)),#REF!,5,FALSE),IF(LEFT(G307,5)="IMPER",VLOOKUP(VALUE(RIGHT(G307,3)),#REF!,5,FALSE),IF(LEFT(G307,5)="LABOR",VLOOKUP(VALUE(RIGHT(G307,6)),#REF!,6,FALSE))))))))))))))))</f>
        <v>#REF!</v>
      </c>
      <c r="D307" s="74" t="e">
        <f>ROUND(VLOOKUP(A307,#REF!,8,FALSE),2)</f>
        <v>#REF!</v>
      </c>
      <c r="E307" s="74" t="e">
        <f>IF(LEFT(G307,3)="ARQ",VLOOKUP(VALUE(RIGHT(G307,3)),#REF!,9,FALSE),IF(LEFT(G307,3)="SCI",VLOOKUP(VALUE(RIGHT(G307,3)),#REF!,9,FALSE),IF(LEFT(G307,3)="SCE",VLOOKUP(VALUE(RIGHT(G307,3)),#REF!,9,FALSE),IF(LEFT(G307,3)="EST",VLOOKUP(VALUE(RIGHT(G307,3)),#REF!,9,FALSE),IF(LEFT(G307,3)="HID",VLOOKUP(VALUE(RIGHT(G307,3)),#REF!,9,FALSE),IF(LEFT(G307,3)="INC",VLOOKUP(VALUE(RIGHT(G307,3)),#REF!,9,FALSE),IF(LEFT(G307,3)="ELE",VLOOKUP(VALUE(RIGHT(G307,3)),#REF!,9,FALSE),IF(LEFT(G307,3)="CAB",VLOOKUP(VALUE(RIGHT(G307,3)),'ADM-COMP'!B:J,9,FALSE),IF(LEFT(G307,3)="SEG",VLOOKUP(VALUE(RIGHT(G307,3)),#REF!,9,FALSE),IF(LEFT(G307,3)="CLI",VLOOKUP(VALUE(RIGHT(G307,3)),#REF!,9,FALSE),IF(LEFT(G307,4)="IMPL",VLOOKUP(VALUE(RIGHT(G307,3)),#REF!,9,FALSE),IF(LEFT(G307,4)="SPDA",VLOOKUP(VALUE(RIGHT(G307,3)),'SPDA-COMP'!B:J,9,FALSE),IF(LEFT(G307,4)="SDAI",VLOOKUP(VALUE(RIGHT(G307,3)),#REF!,9,FALSE),IF(LEFT(G307,5)="IMPER",VLOOKUP(VALUE(RIGHT(G307,3)),#REF!,9,FALSE),IF(LEFT(G307,5)="LABOR",VLOOKUP(VALUE(RIGHT(G307,6)),#REF!,4,FALSE))))))))))))))))</f>
        <v>#REF!</v>
      </c>
      <c r="F307" s="31" t="e">
        <f t="shared" si="4"/>
        <v>#REF!</v>
      </c>
      <c r="G307" s="84" t="s">
        <v>951</v>
      </c>
      <c r="H307" s="61"/>
    </row>
    <row r="308" spans="1:8" s="62" customFormat="1">
      <c r="A308" s="85" t="s">
        <v>886</v>
      </c>
      <c r="B308" s="29" t="e">
        <f>IF(LEFT(G308,3)="ARQ",VLOOKUP(VALUE(RIGHT(G308,3)),#REF!,4,FALSE),IF(LEFT(G308,3)="SCI",VLOOKUP(VALUE(RIGHT(G308,3)),#REF!,4,FALSE),IF(LEFT(G308,3)="SCE",VLOOKUP(VALUE(RIGHT(G308,3)),#REF!,4,FALSE),IF(LEFT(G308,3)="EST",VLOOKUP(VALUE(RIGHT(G308,3)),#REF!,4,FALSE),IF(LEFT(G308,3)="HID",VLOOKUP(VALUE(RIGHT(G308,3)),#REF!,4,FALSE),IF(LEFT(G308,3)="INC",VLOOKUP(VALUE(RIGHT(G308,3)),#REF!,4,FALSE),IF(LEFT(G308,3)="ELE",VLOOKUP(VALUE(RIGHT(G308,3)),#REF!,4,FALSE),IF(LEFT(G308,3)="CAB",VLOOKUP(VALUE(RIGHT(G308,3)),'ADM-COMP'!B:J,4,FALSE),IF(LEFT(G308,3)="SEG",VLOOKUP(VALUE(RIGHT(G308,3)),#REF!,4,FALSE),IF(LEFT(G308,3)="CLI",VLOOKUP(VALUE(RIGHT(G308,3)),#REF!,4,FALSE),IF(LEFT(G308,4)="IMPL",VLOOKUP(VALUE(RIGHT(G308,3)),#REF!,4,FALSE),IF(LEFT(G308,4)="SPDA",VLOOKUP(VALUE(RIGHT(G308,3)),'SPDA-COMP'!B:J,4,FALSE),IF(LEFT(G308,4)="SDAI",VLOOKUP(VALUE(RIGHT(G308,3)),#REF!,4,FALSE),IF(LEFT(G308,5)="IMPER",VLOOKUP(VALUE(RIGHT(G308,3)),#REF!,4,FALSE),IF(LEFT(G308,5)="LABOR",VLOOKUP(VALUE(RIGHT(G308,6)),#REF!,5,FALSE))))))))))))))))</f>
        <v>#REF!</v>
      </c>
      <c r="C308" s="30" t="e">
        <f>IF(LEFT(G308,3)="ARQ",VLOOKUP(VALUE(RIGHT(G308,3)),#REF!,5,FALSE),IF(LEFT(G308,3)="SCI",VLOOKUP(VALUE(RIGHT(G308,3)),#REF!,5,FALSE),IF(LEFT(G308,3)="SCE",VLOOKUP(VALUE(RIGHT(G308,3)),#REF!,5,FALSE),IF(LEFT(G308,3)="EST",VLOOKUP(VALUE(RIGHT(G308,3)),#REF!,5,FALSE),IF(LEFT(G308,3)="HID",VLOOKUP(VALUE(RIGHT(G308,3)),#REF!,5,FALSE),IF(LEFT(G308,3)="INC",VLOOKUP(VALUE(RIGHT(G308,3)),#REF!,5,FALSE),IF(LEFT(G308,3)="ELE",VLOOKUP(VALUE(RIGHT(G308,3)),#REF!,5,FALSE),IF(LEFT(G308,3)="CAB",VLOOKUP(VALUE(RIGHT(G308,3)),'ADM-COMP'!B:J,5,FALSE),IF(LEFT(G308,3)="SEG",VLOOKUP(VALUE(RIGHT(G308,3)),#REF!,5,FALSE),IF(LEFT(G308,3)="CLI",VLOOKUP(VALUE(RIGHT(G308,3)),#REF!,5,FALSE),IF(LEFT(G308,4)="IMPL",VLOOKUP(VALUE(RIGHT(G308,3)),#REF!,5,FALSE),IF(LEFT(G308,4)="SPDA",VLOOKUP(VALUE(RIGHT(G308,3)),'SPDA-COMP'!B:J,5,FALSE),IF(LEFT(G308,4)="SDAI",VLOOKUP(VALUE(RIGHT(G308,3)),#REF!,5,FALSE),IF(LEFT(G308,5)="IMPER",VLOOKUP(VALUE(RIGHT(G308,3)),#REF!,5,FALSE),IF(LEFT(G308,5)="LABOR",VLOOKUP(VALUE(RIGHT(G308,6)),#REF!,6,FALSE))))))))))))))))</f>
        <v>#REF!</v>
      </c>
      <c r="D308" s="74" t="e">
        <f>ROUND(VLOOKUP(A308,#REF!,8,FALSE),2)</f>
        <v>#REF!</v>
      </c>
      <c r="E308" s="74" t="e">
        <f>IF(LEFT(G308,3)="ARQ",VLOOKUP(VALUE(RIGHT(G308,3)),#REF!,9,FALSE),IF(LEFT(G308,3)="SCI",VLOOKUP(VALUE(RIGHT(G308,3)),#REF!,9,FALSE),IF(LEFT(G308,3)="SCE",VLOOKUP(VALUE(RIGHT(G308,3)),#REF!,9,FALSE),IF(LEFT(G308,3)="EST",VLOOKUP(VALUE(RIGHT(G308,3)),#REF!,9,FALSE),IF(LEFT(G308,3)="HID",VLOOKUP(VALUE(RIGHT(G308,3)),#REF!,9,FALSE),IF(LEFT(G308,3)="INC",VLOOKUP(VALUE(RIGHT(G308,3)),#REF!,9,FALSE),IF(LEFT(G308,3)="ELE",VLOOKUP(VALUE(RIGHT(G308,3)),#REF!,9,FALSE),IF(LEFT(G308,3)="CAB",VLOOKUP(VALUE(RIGHT(G308,3)),'ADM-COMP'!B:J,9,FALSE),IF(LEFT(G308,3)="SEG",VLOOKUP(VALUE(RIGHT(G308,3)),#REF!,9,FALSE),IF(LEFT(G308,3)="CLI",VLOOKUP(VALUE(RIGHT(G308,3)),#REF!,9,FALSE),IF(LEFT(G308,4)="IMPL",VLOOKUP(VALUE(RIGHT(G308,3)),#REF!,9,FALSE),IF(LEFT(G308,4)="SPDA",VLOOKUP(VALUE(RIGHT(G308,3)),'SPDA-COMP'!B:J,9,FALSE),IF(LEFT(G308,4)="SDAI",VLOOKUP(VALUE(RIGHT(G308,3)),#REF!,9,FALSE),IF(LEFT(G308,5)="IMPER",VLOOKUP(VALUE(RIGHT(G308,3)),#REF!,9,FALSE),IF(LEFT(G308,5)="LABOR",VLOOKUP(VALUE(RIGHT(G308,6)),#REF!,4,FALSE))))))))))))))))</f>
        <v>#REF!</v>
      </c>
      <c r="F308" s="31" t="e">
        <f t="shared" si="4"/>
        <v>#REF!</v>
      </c>
      <c r="G308" s="84" t="s">
        <v>597</v>
      </c>
      <c r="H308" s="61"/>
    </row>
    <row r="309" spans="1:8" s="62" customFormat="1">
      <c r="A309" s="85" t="s">
        <v>626</v>
      </c>
      <c r="B309" s="29" t="e">
        <f>IF(LEFT(G309,3)="ARQ",VLOOKUP(VALUE(RIGHT(G309,3)),#REF!,4,FALSE),IF(LEFT(G309,3)="SCI",VLOOKUP(VALUE(RIGHT(G309,3)),#REF!,4,FALSE),IF(LEFT(G309,3)="SCE",VLOOKUP(VALUE(RIGHT(G309,3)),#REF!,4,FALSE),IF(LEFT(G309,3)="EST",VLOOKUP(VALUE(RIGHT(G309,3)),#REF!,4,FALSE),IF(LEFT(G309,3)="HID",VLOOKUP(VALUE(RIGHT(G309,3)),#REF!,4,FALSE),IF(LEFT(G309,3)="INC",VLOOKUP(VALUE(RIGHT(G309,3)),#REF!,4,FALSE),IF(LEFT(G309,3)="ELE",VLOOKUP(VALUE(RIGHT(G309,3)),#REF!,4,FALSE),IF(LEFT(G309,3)="CAB",VLOOKUP(VALUE(RIGHT(G309,3)),'ADM-COMP'!B:J,4,FALSE),IF(LEFT(G309,3)="SEG",VLOOKUP(VALUE(RIGHT(G309,3)),#REF!,4,FALSE),IF(LEFT(G309,3)="CLI",VLOOKUP(VALUE(RIGHT(G309,3)),#REF!,4,FALSE),IF(LEFT(G309,4)="IMPL",VLOOKUP(VALUE(RIGHT(G309,3)),#REF!,4,FALSE),IF(LEFT(G309,4)="SPDA",VLOOKUP(VALUE(RIGHT(G309,3)),'SPDA-COMP'!B:J,4,FALSE),IF(LEFT(G309,4)="SDAI",VLOOKUP(VALUE(RIGHT(G309,3)),#REF!,4,FALSE),IF(LEFT(G309,5)="IMPER",VLOOKUP(VALUE(RIGHT(G309,3)),#REF!,4,FALSE),IF(LEFT(G309,5)="LABOR",VLOOKUP(VALUE(RIGHT(G309,6)),#REF!,5,FALSE))))))))))))))))</f>
        <v>#REF!</v>
      </c>
      <c r="C309" s="30" t="e">
        <f>IF(LEFT(G309,3)="ARQ",VLOOKUP(VALUE(RIGHT(G309,3)),#REF!,5,FALSE),IF(LEFT(G309,3)="SCI",VLOOKUP(VALUE(RIGHT(G309,3)),#REF!,5,FALSE),IF(LEFT(G309,3)="SCE",VLOOKUP(VALUE(RIGHT(G309,3)),#REF!,5,FALSE),IF(LEFT(G309,3)="EST",VLOOKUP(VALUE(RIGHT(G309,3)),#REF!,5,FALSE),IF(LEFT(G309,3)="HID",VLOOKUP(VALUE(RIGHT(G309,3)),#REF!,5,FALSE),IF(LEFT(G309,3)="INC",VLOOKUP(VALUE(RIGHT(G309,3)),#REF!,5,FALSE),IF(LEFT(G309,3)="ELE",VLOOKUP(VALUE(RIGHT(G309,3)),#REF!,5,FALSE),IF(LEFT(G309,3)="CAB",VLOOKUP(VALUE(RIGHT(G309,3)),'ADM-COMP'!B:J,5,FALSE),IF(LEFT(G309,3)="SEG",VLOOKUP(VALUE(RIGHT(G309,3)),#REF!,5,FALSE),IF(LEFT(G309,3)="CLI",VLOOKUP(VALUE(RIGHT(G309,3)),#REF!,5,FALSE),IF(LEFT(G309,4)="IMPL",VLOOKUP(VALUE(RIGHT(G309,3)),#REF!,5,FALSE),IF(LEFT(G309,4)="SPDA",VLOOKUP(VALUE(RIGHT(G309,3)),'SPDA-COMP'!B:J,5,FALSE),IF(LEFT(G309,4)="SDAI",VLOOKUP(VALUE(RIGHT(G309,3)),#REF!,5,FALSE),IF(LEFT(G309,5)="IMPER",VLOOKUP(VALUE(RIGHT(G309,3)),#REF!,5,FALSE),IF(LEFT(G309,5)="LABOR",VLOOKUP(VALUE(RIGHT(G309,6)),#REF!,6,FALSE))))))))))))))))</f>
        <v>#REF!</v>
      </c>
      <c r="D309" s="74" t="e">
        <f>ROUND(VLOOKUP(A309,#REF!,8,FALSE),2)</f>
        <v>#REF!</v>
      </c>
      <c r="E309" s="74" t="e">
        <f>IF(LEFT(G309,3)="ARQ",VLOOKUP(VALUE(RIGHT(G309,3)),#REF!,9,FALSE),IF(LEFT(G309,3)="SCI",VLOOKUP(VALUE(RIGHT(G309,3)),#REF!,9,FALSE),IF(LEFT(G309,3)="SCE",VLOOKUP(VALUE(RIGHT(G309,3)),#REF!,9,FALSE),IF(LEFT(G309,3)="EST",VLOOKUP(VALUE(RIGHT(G309,3)),#REF!,9,FALSE),IF(LEFT(G309,3)="HID",VLOOKUP(VALUE(RIGHT(G309,3)),#REF!,9,FALSE),IF(LEFT(G309,3)="INC",VLOOKUP(VALUE(RIGHT(G309,3)),#REF!,9,FALSE),IF(LEFT(G309,3)="ELE",VLOOKUP(VALUE(RIGHT(G309,3)),#REF!,9,FALSE),IF(LEFT(G309,3)="CAB",VLOOKUP(VALUE(RIGHT(G309,3)),'ADM-COMP'!B:J,9,FALSE),IF(LEFT(G309,3)="SEG",VLOOKUP(VALUE(RIGHT(G309,3)),#REF!,9,FALSE),IF(LEFT(G309,3)="CLI",VLOOKUP(VALUE(RIGHT(G309,3)),#REF!,9,FALSE),IF(LEFT(G309,4)="IMPL",VLOOKUP(VALUE(RIGHT(G309,3)),#REF!,9,FALSE),IF(LEFT(G309,4)="SPDA",VLOOKUP(VALUE(RIGHT(G309,3)),'SPDA-COMP'!B:J,9,FALSE),IF(LEFT(G309,4)="SDAI",VLOOKUP(VALUE(RIGHT(G309,3)),#REF!,9,FALSE),IF(LEFT(G309,5)="IMPER",VLOOKUP(VALUE(RIGHT(G309,3)),#REF!,9,FALSE),IF(LEFT(G309,5)="LABOR",VLOOKUP(VALUE(RIGHT(G309,6)),#REF!,4,FALSE))))))))))))))))</f>
        <v>#REF!</v>
      </c>
      <c r="F309" s="31" t="e">
        <f t="shared" si="4"/>
        <v>#REF!</v>
      </c>
      <c r="G309" s="84" t="s">
        <v>597</v>
      </c>
      <c r="H309" s="61"/>
    </row>
    <row r="310" spans="1:8" s="62" customFormat="1">
      <c r="A310" s="85" t="s">
        <v>607</v>
      </c>
      <c r="B310" s="86" t="e">
        <f>IF(LEFT(G310,3)="ARQ",VLOOKUP(VALUE(RIGHT(G310,3)),#REF!,4,FALSE),IF(LEFT(G310,3)="SCI",VLOOKUP(VALUE(RIGHT(G310,3)),#REF!,4,FALSE),IF(LEFT(G310,3)="SCE",VLOOKUP(VALUE(RIGHT(G310,3)),#REF!,4,FALSE),IF(LEFT(G310,3)="EST",VLOOKUP(VALUE(RIGHT(G310,3)),#REF!,4,FALSE),IF(LEFT(G310,3)="HID",VLOOKUP(VALUE(RIGHT(G310,3)),#REF!,4,FALSE),IF(LEFT(G310,3)="INC",VLOOKUP(VALUE(RIGHT(G310,3)),#REF!,4,FALSE),IF(LEFT(G310,3)="ELE",VLOOKUP(VALUE(RIGHT(G310,3)),#REF!,4,FALSE),IF(LEFT(G310,3)="CAB",VLOOKUP(VALUE(RIGHT(G310,3)),'ADM-COMP'!B:J,4,FALSE),IF(LEFT(G310,3)="SEG",VLOOKUP(VALUE(RIGHT(G310,3)),#REF!,4,FALSE),IF(LEFT(G310,3)="CLI",VLOOKUP(VALUE(RIGHT(G310,3)),#REF!,4,FALSE),IF(LEFT(G310,4)="IMPL",VLOOKUP(VALUE(RIGHT(G310,3)),#REF!,4,FALSE),IF(LEFT(G310,4)="SPDA",VLOOKUP(VALUE(RIGHT(G310,3)),#REF!,4,FALSE),IF(LEFT(G310,4)="SDAI",VLOOKUP(VALUE(RIGHT(G310,3)),#REF!,4,FALSE),IF(LEFT(G310,5)="IMPER",VLOOKUP(VALUE(RIGHT(G310,3)),#REF!,4,FALSE),IF(LEFT(G310,5)="LABOR",VLOOKUP(VALUE(RIGHT(G310,6)),#REF!,5,FALSE))))))))))))))))</f>
        <v>#REF!</v>
      </c>
      <c r="C310" s="30" t="e">
        <f>IF(LEFT(G310,3)="ARQ",VLOOKUP(VALUE(RIGHT(G310,3)),#REF!,5,FALSE),IF(LEFT(G310,3)="SCI",VLOOKUP(VALUE(RIGHT(G310,3)),#REF!,5,FALSE),IF(LEFT(G310,3)="SCE",VLOOKUP(VALUE(RIGHT(G310,3)),#REF!,5,FALSE),IF(LEFT(G310,3)="EST",VLOOKUP(VALUE(RIGHT(G310,3)),#REF!,5,FALSE),IF(LEFT(G310,3)="HID",VLOOKUP(VALUE(RIGHT(G310,3)),#REF!,5,FALSE),IF(LEFT(G310,3)="INC",VLOOKUP(VALUE(RIGHT(G310,3)),#REF!,5,FALSE),IF(LEFT(G310,3)="ELE",VLOOKUP(VALUE(RIGHT(G310,3)),#REF!,5,FALSE),IF(LEFT(G310,3)="CAB",VLOOKUP(VALUE(RIGHT(G310,3)),'ADM-COMP'!B:J,5,FALSE),IF(LEFT(G310,3)="SEG",VLOOKUP(VALUE(RIGHT(G310,3)),#REF!,5,FALSE),IF(LEFT(G310,3)="CLI",VLOOKUP(VALUE(RIGHT(G310,3)),#REF!,5,FALSE),IF(LEFT(G310,4)="IMPL",VLOOKUP(VALUE(RIGHT(G310,3)),#REF!,5,FALSE),IF(LEFT(G310,4)="SPDA",VLOOKUP(VALUE(RIGHT(G310,3)),'SPDA-COMP'!B:J,5,FALSE),IF(LEFT(G310,4)="SDAI",VLOOKUP(VALUE(RIGHT(G310,3)),#REF!,5,FALSE),IF(LEFT(G310,5)="IMPER",VLOOKUP(VALUE(RIGHT(G310,3)),#REF!,5,FALSE),IF(LEFT(G310,5)="LABOR",VLOOKUP(VALUE(RIGHT(G310,6)),#REF!,6,FALSE))))))))))))))))</f>
        <v>#REF!</v>
      </c>
      <c r="D310" s="74" t="e">
        <f>ROUND(VLOOKUP(A310,#REF!,8,FALSE),2)</f>
        <v>#REF!</v>
      </c>
      <c r="E310" s="74" t="e">
        <f>IF(LEFT(G310,3)="ARQ",VLOOKUP(VALUE(RIGHT(G310,3)),#REF!,9,FALSE),IF(LEFT(G310,3)="SCI",VLOOKUP(VALUE(RIGHT(G310,3)),#REF!,9,FALSE),IF(LEFT(G310,3)="SCE",VLOOKUP(VALUE(RIGHT(G310,3)),#REF!,9,FALSE),IF(LEFT(G310,3)="EST",VLOOKUP(VALUE(RIGHT(G310,3)),#REF!,9,FALSE),IF(LEFT(G310,3)="HID",VLOOKUP(VALUE(RIGHT(G310,3)),#REF!,9,FALSE),IF(LEFT(G310,3)="INC",VLOOKUP(VALUE(RIGHT(G310,3)),#REF!,9,FALSE),IF(LEFT(G310,3)="ELE",VLOOKUP(VALUE(RIGHT(G310,3)),#REF!,9,FALSE),IF(LEFT(G310,3)="CAB",VLOOKUP(VALUE(RIGHT(G310,3)),'ADM-COMP'!B:J,9,FALSE),IF(LEFT(G310,3)="SEG",VLOOKUP(VALUE(RIGHT(G310,3)),#REF!,9,FALSE),IF(LEFT(G310,3)="CLI",VLOOKUP(VALUE(RIGHT(G310,3)),#REF!,9,FALSE),IF(LEFT(G310,4)="IMPL",VLOOKUP(VALUE(RIGHT(G310,3)),#REF!,9,FALSE),IF(LEFT(G310,4)="SPDA",VLOOKUP(VALUE(RIGHT(G310,3)),'SPDA-COMP'!B:J,9,FALSE),IF(LEFT(G310,4)="SDAI",VLOOKUP(VALUE(RIGHT(G310,3)),#REF!,9,FALSE),IF(LEFT(G310,5)="IMPER",VLOOKUP(VALUE(RIGHT(G310,3)),#REF!,9,FALSE),IF(LEFT(G310,5)="LABOR",VLOOKUP(VALUE(RIGHT(G310,6)),#REF!,4,FALSE))))))))))))))))</f>
        <v>#REF!</v>
      </c>
      <c r="F310" s="31" t="e">
        <f t="shared" si="4"/>
        <v>#REF!</v>
      </c>
      <c r="G310" s="84" t="s">
        <v>597</v>
      </c>
      <c r="H310" s="61"/>
    </row>
    <row r="311" spans="1:8" s="62" customFormat="1">
      <c r="A311" s="83" t="s">
        <v>588</v>
      </c>
      <c r="B311" s="29" t="e">
        <f>IF(LEFT(G311,3)="ARQ",VLOOKUP(VALUE(RIGHT(G311,3)),#REF!,4,FALSE),IF(LEFT(G311,3)="SCI",VLOOKUP(VALUE(RIGHT(G311,3)),#REF!,4,FALSE),IF(LEFT(G311,3)="SCE",VLOOKUP(VALUE(RIGHT(G311,3)),#REF!,4,FALSE),IF(LEFT(G311,3)="EST",VLOOKUP(VALUE(RIGHT(G311,3)),#REF!,4,FALSE),IF(LEFT(G311,3)="HID",VLOOKUP(VALUE(RIGHT(G311,3)),#REF!,4,FALSE),IF(LEFT(G311,3)="INC",VLOOKUP(VALUE(RIGHT(G311,3)),#REF!,4,FALSE),IF(LEFT(G311,3)="ELE",VLOOKUP(VALUE(RIGHT(G311,3)),#REF!,4,FALSE),IF(LEFT(G311,3)="CAB",VLOOKUP(VALUE(RIGHT(G311,3)),'ADM-COMP'!B:J,4,FALSE),IF(LEFT(G311,3)="SEG",VLOOKUP(VALUE(RIGHT(G311,3)),#REF!,4,FALSE),IF(LEFT(G311,3)="CLI",VLOOKUP(VALUE(RIGHT(G311,3)),#REF!,4,FALSE),IF(LEFT(G311,4)="IMPL",VLOOKUP(VALUE(RIGHT(G311,3)),#REF!,4,FALSE),IF(LEFT(G311,4)="SPDA",VLOOKUP(VALUE(RIGHT(G311,3)),'SPDA-COMP'!B:J,4,FALSE),IF(LEFT(G311,4)="SDAI",VLOOKUP(VALUE(RIGHT(G311,3)),#REF!,4,FALSE),IF(LEFT(G311,5)="IMPER",VLOOKUP(VALUE(RIGHT(G311,3)),#REF!,4,FALSE),IF(LEFT(G311,5)="LABOR",VLOOKUP(VALUE(RIGHT(G311,6)),#REF!,5,FALSE))))))))))))))))</f>
        <v>#REF!</v>
      </c>
      <c r="C311" s="30" t="e">
        <f>IF(LEFT(G311,3)="ARQ",VLOOKUP(VALUE(RIGHT(G311,3)),#REF!,5,FALSE),IF(LEFT(G311,3)="SCI",VLOOKUP(VALUE(RIGHT(G311,3)),#REF!,5,FALSE),IF(LEFT(G311,3)="SCE",VLOOKUP(VALUE(RIGHT(G311,3)),#REF!,5,FALSE),IF(LEFT(G311,3)="EST",VLOOKUP(VALUE(RIGHT(G311,3)),#REF!,5,FALSE),IF(LEFT(G311,3)="HID",VLOOKUP(VALUE(RIGHT(G311,3)),#REF!,5,FALSE),IF(LEFT(G311,3)="INC",VLOOKUP(VALUE(RIGHT(G311,3)),#REF!,5,FALSE),IF(LEFT(G311,3)="ELE",VLOOKUP(VALUE(RIGHT(G311,3)),#REF!,5,FALSE),IF(LEFT(G311,3)="CAB",VLOOKUP(VALUE(RIGHT(G311,3)),'ADM-COMP'!B:J,5,FALSE),IF(LEFT(G311,3)="SEG",VLOOKUP(VALUE(RIGHT(G311,3)),#REF!,5,FALSE),IF(LEFT(G311,3)="CLI",VLOOKUP(VALUE(RIGHT(G311,3)),#REF!,5,FALSE),IF(LEFT(G311,4)="IMPL",VLOOKUP(VALUE(RIGHT(G311,3)),#REF!,5,FALSE),IF(LEFT(G311,4)="SPDA",VLOOKUP(VALUE(RIGHT(G311,3)),'SPDA-COMP'!B:J,5,FALSE),IF(LEFT(G311,4)="SDAI",VLOOKUP(VALUE(RIGHT(G311,3)),#REF!,5,FALSE),IF(LEFT(G311,5)="IMPER",VLOOKUP(VALUE(RIGHT(G311,3)),#REF!,5,FALSE),IF(LEFT(G311,5)="LABOR",VLOOKUP(VALUE(RIGHT(G311,6)),#REF!,6,FALSE))))))))))))))))</f>
        <v>#REF!</v>
      </c>
      <c r="D311" s="74" t="e">
        <f>ROUND(VLOOKUP(A311,#REF!,8,FALSE),2)</f>
        <v>#REF!</v>
      </c>
      <c r="E311" s="74" t="e">
        <f>IF(LEFT(G311,3)="ARQ",VLOOKUP(VALUE(RIGHT(G311,3)),#REF!,9,FALSE),IF(LEFT(G311,3)="SCI",VLOOKUP(VALUE(RIGHT(G311,3)),#REF!,9,FALSE),IF(LEFT(G311,3)="SCE",VLOOKUP(VALUE(RIGHT(G311,3)),#REF!,9,FALSE),IF(LEFT(G311,3)="EST",VLOOKUP(VALUE(RIGHT(G311,3)),#REF!,9,FALSE),IF(LEFT(G311,3)="HID",VLOOKUP(VALUE(RIGHT(G311,3)),#REF!,9,FALSE),IF(LEFT(G311,3)="INC",VLOOKUP(VALUE(RIGHT(G311,3)),#REF!,9,FALSE),IF(LEFT(G311,3)="ELE",VLOOKUP(VALUE(RIGHT(G311,3)),#REF!,9,FALSE),IF(LEFT(G311,3)="CAB",VLOOKUP(VALUE(RIGHT(G311,3)),'ADM-COMP'!B:J,9,FALSE),IF(LEFT(G311,3)="SEG",VLOOKUP(VALUE(RIGHT(G311,3)),#REF!,9,FALSE),IF(LEFT(G311,3)="CLI",VLOOKUP(VALUE(RIGHT(G311,3)),#REF!,9,FALSE),IF(LEFT(G311,4)="IMPL",VLOOKUP(VALUE(RIGHT(G311,3)),#REF!,9,FALSE),IF(LEFT(G311,4)="SPDA",VLOOKUP(VALUE(RIGHT(G311,3)),'SPDA-COMP'!B:J,9,FALSE),IF(LEFT(G311,4)="SDAI",VLOOKUP(VALUE(RIGHT(G311,3)),#REF!,9,FALSE),IF(LEFT(G311,5)="IMPER",VLOOKUP(VALUE(RIGHT(G311,3)),#REF!,9,FALSE),IF(LEFT(G311,5)="LABOR",VLOOKUP(VALUE(RIGHT(G311,6)),#REF!,4,FALSE))))))))))))))))</f>
        <v>#REF!</v>
      </c>
      <c r="F311" s="31" t="e">
        <f t="shared" si="4"/>
        <v>#REF!</v>
      </c>
      <c r="G311" s="84" t="s">
        <v>597</v>
      </c>
      <c r="H311" s="61"/>
    </row>
    <row r="312" spans="1:8" s="62" customFormat="1">
      <c r="A312" s="37" t="s">
        <v>377</v>
      </c>
      <c r="B312" s="29" t="e">
        <f>IF(LEFT(G312,3)="ARQ",VLOOKUP(VALUE(RIGHT(G312,3)),#REF!,4,FALSE),IF(LEFT(G312,3)="SCI",VLOOKUP(VALUE(RIGHT(G312,3)),#REF!,4,FALSE),IF(LEFT(G312,3)="SCE",VLOOKUP(VALUE(RIGHT(G312,3)),#REF!,4,FALSE),IF(LEFT(G312,3)="EST",VLOOKUP(VALUE(RIGHT(G312,3)),#REF!,4,FALSE),IF(LEFT(G312,3)="HID",VLOOKUP(VALUE(RIGHT(G312,3)),#REF!,4,FALSE),IF(LEFT(G312,3)="INC",VLOOKUP(VALUE(RIGHT(G312,3)),#REF!,4,FALSE),IF(LEFT(G312,3)="ELE",VLOOKUP(VALUE(RIGHT(G312,3)),#REF!,4,FALSE),IF(LEFT(G312,3)="CAB",VLOOKUP(VALUE(RIGHT(G312,3)),'ADM-COMP'!B:J,4,FALSE),IF(LEFT(G312,3)="SEG",VLOOKUP(VALUE(RIGHT(G312,3)),#REF!,4,FALSE),IF(LEFT(G312,3)="CLI",VLOOKUP(VALUE(RIGHT(G312,3)),#REF!,4,FALSE),IF(LEFT(G312,4)="IMPL",VLOOKUP(VALUE(RIGHT(G312,3)),#REF!,4,FALSE),IF(LEFT(G312,4)="SPDA",VLOOKUP(VALUE(RIGHT(G312,3)),'SPDA-COMP'!B:J,4,FALSE),IF(LEFT(G312,4)="SDAI",VLOOKUP(VALUE(RIGHT(G312,3)),#REF!,4,FALSE),IF(LEFT(G312,5)="IMPER",VLOOKUP(VALUE(RIGHT(G312,3)),#REF!,4,FALSE),IF(LEFT(G312,5)="LABOR",VLOOKUP(VALUE(RIGHT(G312,6)),#REF!,5,FALSE))))))))))))))))</f>
        <v>#REF!</v>
      </c>
      <c r="C312" s="30" t="e">
        <f>IF(LEFT(G312,3)="ARQ",VLOOKUP(VALUE(RIGHT(G312,3)),#REF!,5,FALSE),IF(LEFT(G312,3)="INS",VLOOKUP(VALUE(RIGHT(G312,3)),#REF!,5,FALSE),IF(LEFT(G312,3)="SCE",VLOOKUP(VALUE(RIGHT(G312,3)),#REF!,5,FALSE),IF(LEFT(G312,3)="EST",VLOOKUP(VALUE(RIGHT(G312,3)),#REF!,5,FALSE),IF(LEFT(G312,3)="HID",VLOOKUP(VALUE(RIGHT(G312,3)),#REF!,5,FALSE),IF(LEFT(G312,3)="INC",VLOOKUP(VALUE(RIGHT(G312,3)),#REF!,5,FALSE),IF(LEFT(G312,3)="ELE",VLOOKUP(VALUE(RIGHT(G312,3)),#REF!,5,FALSE),IF(LEFT(G312,3)="CAB",VLOOKUP(VALUE(RIGHT(G312,3)),'ADM-COMP'!B:J,5,FALSE),IF(LEFT(G312,3)="SEG",VLOOKUP(VALUE(RIGHT(G312,3)),#REF!,5,FALSE),IF(LEFT(G312,3)="CLI",VLOOKUP(VALUE(RIGHT(G312,3)),#REF!,5,FALSE),IF(LEFT(G312,4)="IMPL",VLOOKUP(VALUE(RIGHT(G312,3)),#REF!,5,FALSE),IF(LEFT(G312,4)="SPDA",VLOOKUP(VALUE(RIGHT(G312,3)),'SPDA-COMP'!B:J,5,FALSE),IF(LEFT(G312,4)="SDAI",VLOOKUP(VALUE(RIGHT(G312,3)),#REF!,5,FALSE),IF(LEFT(G312,5)="IMPER",VLOOKUP(VALUE(RIGHT(G312,3)),#REF!,5,FALSE),IF(LEFT(G312,5)="LABOR",VLOOKUP(VALUE(RIGHT(G312,6)),#REF!,6,FALSE))))))))))))))))</f>
        <v>#REF!</v>
      </c>
      <c r="D312" s="74" t="e">
        <f>ROUND(VLOOKUP(A312,#REF!,8,FALSE),2)</f>
        <v>#REF!</v>
      </c>
      <c r="E312" s="74" t="e">
        <f>IF(LEFT(G312,3)="ARQ",VLOOKUP(VALUE(RIGHT(G312,3)),#REF!,9,FALSE),IF(LEFT(G312,3)="INS",VLOOKUP(VALUE(RIGHT(G312,3)),#REF!,9,FALSE),IF(LEFT(G312,3)="SCE",VLOOKUP(VALUE(RIGHT(G312,3)),#REF!,9,FALSE),IF(LEFT(G312,3)="EST",VLOOKUP(VALUE(RIGHT(G312,3)),#REF!,9,FALSE),IF(LEFT(G312,3)="HID",VLOOKUP(VALUE(RIGHT(G312,3)),#REF!,9,FALSE),IF(LEFT(G312,3)="INC",VLOOKUP(VALUE(RIGHT(G312,3)),#REF!,9,FALSE),IF(LEFT(G312,3)="ELE",VLOOKUP(VALUE(RIGHT(G312,3)),#REF!,9,FALSE),IF(LEFT(G312,3)="CAB",VLOOKUP(VALUE(RIGHT(G312,3)),'ADM-COMP'!B:J,9,FALSE),IF(LEFT(G312,3)="SEG",VLOOKUP(VALUE(RIGHT(G312,3)),#REF!,9,FALSE),IF(LEFT(G312,3)="CLI",VLOOKUP(VALUE(RIGHT(G312,3)),#REF!,9,FALSE),IF(LEFT(G312,4)="IMPL",VLOOKUP(VALUE(RIGHT(G312,3)),#REF!,9,FALSE),IF(LEFT(G312,4)="SPDA",VLOOKUP(VALUE(RIGHT(G312,3)),'SPDA-COMP'!B:J,9,FALSE),IF(LEFT(G312,4)="SDAI",VLOOKUP(VALUE(RIGHT(G312,3)),#REF!,9,FALSE),IF(LEFT(G312,5)="IMPER",VLOOKUP(VALUE(RIGHT(G312,3)),#REF!,9,FALSE),IF(LEFT(G312,5)="LABOR",VLOOKUP(VALUE(RIGHT(G312,6)),#REF!,4,FALSE))))))))))))))))</f>
        <v>#REF!</v>
      </c>
      <c r="F312" s="31" t="e">
        <f t="shared" si="4"/>
        <v>#REF!</v>
      </c>
      <c r="G312" s="152" t="s">
        <v>465</v>
      </c>
      <c r="H312" s="61"/>
    </row>
    <row r="313" spans="1:8" s="62" customFormat="1">
      <c r="A313" s="37" t="s">
        <v>350</v>
      </c>
      <c r="B313" s="29" t="e">
        <f>IF(LEFT(G313,3)="ARQ",VLOOKUP(VALUE(RIGHT(G313,3)),#REF!,4,FALSE),IF(LEFT(G313,3)="SCI",VLOOKUP(VALUE(RIGHT(G313,3)),#REF!,4,FALSE),IF(LEFT(G313,3)="SCE",VLOOKUP(VALUE(RIGHT(G313,3)),#REF!,4,FALSE),IF(LEFT(G313,3)="EST",VLOOKUP(VALUE(RIGHT(G313,3)),#REF!,4,FALSE),IF(LEFT(G313,3)="HID",VLOOKUP(VALUE(RIGHT(G313,3)),#REF!,4,FALSE),IF(LEFT(G313,3)="INC",VLOOKUP(VALUE(RIGHT(G313,3)),#REF!,4,FALSE),IF(LEFT(G313,3)="ELE",VLOOKUP(VALUE(RIGHT(G313,3)),#REF!,4,FALSE),IF(LEFT(G313,3)="CAB",VLOOKUP(VALUE(RIGHT(G313,3)),'ADM-COMP'!B:J,4,FALSE),IF(LEFT(G313,3)="SEG",VLOOKUP(VALUE(RIGHT(G313,3)),#REF!,4,FALSE),IF(LEFT(G313,3)="CLI",VLOOKUP(VALUE(RIGHT(G313,3)),#REF!,4,FALSE),IF(LEFT(G313,4)="IMPL",VLOOKUP(VALUE(RIGHT(G313,3)),#REF!,4,FALSE),IF(LEFT(G313,4)="SPDA",VLOOKUP(VALUE(RIGHT(G313,3)),'SPDA-COMP'!B:J,4,FALSE),IF(LEFT(G313,4)="SDAI",VLOOKUP(VALUE(RIGHT(G313,3)),#REF!,4,FALSE),IF(LEFT(G313,5)="IMPER",VLOOKUP(VALUE(RIGHT(G313,3)),#REF!,4,FALSE),IF(LEFT(G313,5)="LABOR",VLOOKUP(VALUE(RIGHT(G313,6)),#REF!,5,FALSE))))))))))))))))</f>
        <v>#REF!</v>
      </c>
      <c r="C313" s="30" t="e">
        <f>IF(LEFT(G313,3)="ARQ",VLOOKUP(VALUE(RIGHT(G313,3)),#REF!,5,FALSE),IF(LEFT(G313,3)="SCI",VLOOKUP(VALUE(RIGHT(G313,3)),#REF!,5,FALSE),IF(LEFT(G313,3)="SCE",VLOOKUP(VALUE(RIGHT(G313,3)),#REF!,5,FALSE),IF(LEFT(G313,3)="EST",VLOOKUP(VALUE(RIGHT(G313,3)),#REF!,5,FALSE),IF(LEFT(G313,3)="HID",VLOOKUP(VALUE(RIGHT(G313,3)),#REF!,5,FALSE),IF(LEFT(G313,3)="INC",VLOOKUP(VALUE(RIGHT(G313,3)),#REF!,5,FALSE),IF(LEFT(G313,3)="ELE",VLOOKUP(VALUE(RIGHT(G313,3)),#REF!,5,FALSE),IF(LEFT(G313,3)="CAB",VLOOKUP(VALUE(RIGHT(G313,3)),'ADM-COMP'!B:J,5,FALSE),IF(LEFT(G313,3)="SEG",VLOOKUP(VALUE(RIGHT(G313,3)),#REF!,5,FALSE),IF(LEFT(G313,3)="CLI",VLOOKUP(VALUE(RIGHT(G313,3)),#REF!,5,FALSE),IF(LEFT(G313,4)="IMPL",VLOOKUP(VALUE(RIGHT(G313,3)),#REF!,5,FALSE),IF(LEFT(G313,4)="SPDA",VLOOKUP(VALUE(RIGHT(G313,3)),'SPDA-COMP'!B:J,5,FALSE),IF(LEFT(G313,4)="SDAI",VLOOKUP(VALUE(RIGHT(G313,3)),#REF!,5,FALSE),IF(LEFT(G313,5)="IMPER",VLOOKUP(VALUE(RIGHT(G313,3)),#REF!,5,FALSE),IF(LEFT(G313,5)="LABOR",VLOOKUP(VALUE(RIGHT(G313,6)),#REF!,6,FALSE))))))))))))))))</f>
        <v>#REF!</v>
      </c>
      <c r="D313" s="74" t="e">
        <f>ROUND(VLOOKUP(A313,#REF!,8,FALSE),2)</f>
        <v>#REF!</v>
      </c>
      <c r="E313" s="74" t="e">
        <f>IF(LEFT(G313,3)="ARQ",VLOOKUP(VALUE(RIGHT(G313,3)),#REF!,9,FALSE),IF(LEFT(G313,3)="SCI",VLOOKUP(VALUE(RIGHT(G313,3)),#REF!,9,FALSE),IF(LEFT(G313,3)="SCE",VLOOKUP(VALUE(RIGHT(G313,3)),#REF!,9,FALSE),IF(LEFT(G313,3)="EST",VLOOKUP(VALUE(RIGHT(G313,3)),#REF!,9,FALSE),IF(LEFT(G313,3)="HID",VLOOKUP(VALUE(RIGHT(G313,3)),#REF!,9,FALSE),IF(LEFT(G313,3)="INC",VLOOKUP(VALUE(RIGHT(G313,3)),#REF!,9,FALSE),IF(LEFT(G313,3)="ELE",VLOOKUP(VALUE(RIGHT(G313,3)),#REF!,9,FALSE),IF(LEFT(G313,3)="CAB",VLOOKUP(VALUE(RIGHT(G313,3)),'ADM-COMP'!B:J,9,FALSE),IF(LEFT(G313,3)="SEG",VLOOKUP(VALUE(RIGHT(G313,3)),#REF!,9,FALSE),IF(LEFT(G313,3)="CLI",VLOOKUP(VALUE(RIGHT(G313,3)),#REF!,9,FALSE),IF(LEFT(G313,4)="IMPL",VLOOKUP(VALUE(RIGHT(G313,3)),#REF!,9,FALSE),IF(LEFT(G313,4)="SPDA",VLOOKUP(VALUE(RIGHT(G313,3)),'SPDA-COMP'!B:J,9,FALSE),IF(LEFT(G313,4)="SDAI",VLOOKUP(VALUE(RIGHT(G313,3)),#REF!,9,FALSE),IF(LEFT(G313,5)="IMPER",VLOOKUP(VALUE(RIGHT(G313,3)),#REF!,9,FALSE),IF(LEFT(G313,5)="LABOR",VLOOKUP(VALUE(RIGHT(G313,6)),#REF!,4,FALSE))))))))))))))))</f>
        <v>#REF!</v>
      </c>
      <c r="F313" s="31" t="e">
        <f t="shared" si="4"/>
        <v>#REF!</v>
      </c>
      <c r="G313" s="152" t="s">
        <v>351</v>
      </c>
      <c r="H313" s="61"/>
    </row>
    <row r="314" spans="1:8" s="62" customFormat="1">
      <c r="A314" s="100" t="s">
        <v>671</v>
      </c>
      <c r="B314" s="86" t="e">
        <f>IF(LEFT(G314,3)="ARQ",VLOOKUP(VALUE(RIGHT(G314,3)),#REF!,4,FALSE),IF(LEFT(G314,3)="SCI",VLOOKUP(VALUE(RIGHT(G314,3)),#REF!,4,FALSE),IF(LEFT(G314,3)="SCE",VLOOKUP(VALUE(RIGHT(G314,3)),#REF!,4,FALSE),IF(LEFT(G314,3)="EST",VLOOKUP(VALUE(RIGHT(G314,3)),#REF!,4,FALSE),IF(LEFT(G314,3)="HID",VLOOKUP(VALUE(RIGHT(G314,3)),#REF!,4,FALSE),IF(LEFT(G314,3)="INC",VLOOKUP(VALUE(RIGHT(G314,3)),#REF!,4,FALSE),IF(LEFT(G314,3)="ELE",VLOOKUP(VALUE(RIGHT(G314,3)),#REF!,4,FALSE),IF(LEFT(G314,3)="CAB",VLOOKUP(VALUE(RIGHT(G314,3)),'ADM-COMP'!B:J,4,FALSE),IF(LEFT(G314,3)="SEG",VLOOKUP(VALUE(RIGHT(G314,3)),#REF!,4,FALSE),IF(LEFT(G314,3)="CLI",VLOOKUP(VALUE(RIGHT(G314,3)),#REF!,4,FALSE),IF(LEFT(G314,4)="IMPL",VLOOKUP(VALUE(RIGHT(G314,3)),#REF!,4,FALSE),IF(LEFT(G314,4)="SPDA",VLOOKUP(VALUE(RIGHT(G314,3)),'SPDA-COMP'!B:J,4,FALSE),IF(LEFT(G314,4)="SDAI",VLOOKUP(VALUE(RIGHT(G314,3)),#REF!,4,FALSE),IF(LEFT(G314,5)="IMPER",VLOOKUP(VALUE(RIGHT(G314,3)),#REF!,4,FALSE),IF(LEFT(G314,5)="LABOR",VLOOKUP(VALUE(RIGHT(G314,6)),#REF!,5,FALSE))))))))))))))))</f>
        <v>#REF!</v>
      </c>
      <c r="C314" s="30" t="e">
        <f>IF(LEFT(G314,3)="ARQ",VLOOKUP(VALUE(RIGHT(G314,3)),#REF!,5,FALSE),IF(LEFT(G314,3)="SCI",VLOOKUP(VALUE(RIGHT(G314,3)),#REF!,5,FALSE),IF(LEFT(G314,3)="SCE",VLOOKUP(VALUE(RIGHT(G314,3)),#REF!,5,FALSE),IF(LEFT(G314,3)="EST",VLOOKUP(VALUE(RIGHT(G314,3)),#REF!,5,FALSE),IF(LEFT(G314,3)="HID",VLOOKUP(VALUE(RIGHT(G314,3)),#REF!,5,FALSE),IF(LEFT(G314,3)="INC",VLOOKUP(VALUE(RIGHT(G314,3)),#REF!,5,FALSE),IF(LEFT(G314,3)="ELE",VLOOKUP(VALUE(RIGHT(G314,3)),#REF!,5,FALSE),IF(LEFT(G314,3)="CAB",VLOOKUP(VALUE(RIGHT(G314,3)),'ADM-COMP'!B:J,5,FALSE),IF(LEFT(G314,3)="SEG",VLOOKUP(VALUE(RIGHT(G314,3)),#REF!,5,FALSE),IF(LEFT(G314,3)="CLI",VLOOKUP(VALUE(RIGHT(G314,3)),#REF!,5,FALSE),IF(LEFT(G314,4)="IMPL",VLOOKUP(VALUE(RIGHT(G314,3)),#REF!,5,FALSE),IF(LEFT(G314,4)="SPDA",VLOOKUP(VALUE(RIGHT(G314,3)),'SPDA-COMP'!B:J,5,FALSE),IF(LEFT(G314,4)="SDAI",VLOOKUP(VALUE(RIGHT(G314,3)),#REF!,5,FALSE),IF(LEFT(G314,5)="IMPER",VLOOKUP(VALUE(RIGHT(G314,3)),#REF!,5,FALSE),IF(LEFT(G314,5)="LABOR",VLOOKUP(VALUE(RIGHT(G314,6)),#REF!,6,FALSE))))))))))))))))</f>
        <v>#REF!</v>
      </c>
      <c r="D314" s="74" t="e">
        <f>ROUND(VLOOKUP(A314,#REF!,8,FALSE),2)</f>
        <v>#REF!</v>
      </c>
      <c r="E314" s="74" t="e">
        <f>IF(LEFT(G314,3)="ARQ",VLOOKUP(VALUE(RIGHT(G314,3)),#REF!,9,FALSE),IF(LEFT(G314,3)="SCI",VLOOKUP(VALUE(RIGHT(G314,3)),#REF!,9,FALSE),IF(LEFT(G314,3)="SCE",VLOOKUP(VALUE(RIGHT(G314,3)),#REF!,9,FALSE),IF(LEFT(G314,3)="EST",VLOOKUP(VALUE(RIGHT(G314,3)),#REF!,9,FALSE),IF(LEFT(G314,3)="HID",VLOOKUP(VALUE(RIGHT(G314,3)),#REF!,9,FALSE),IF(LEFT(G314,3)="INC",VLOOKUP(VALUE(RIGHT(G314,3)),#REF!,9,FALSE),IF(LEFT(G314,3)="ELE",VLOOKUP(VALUE(RIGHT(G314,3)),#REF!,9,FALSE),IF(LEFT(G314,3)="CAB",VLOOKUP(VALUE(RIGHT(G314,3)),'ADM-COMP'!B:J,9,FALSE),IF(LEFT(G314,3)="SEG",VLOOKUP(VALUE(RIGHT(G314,3)),#REF!,9,FALSE),IF(LEFT(G314,3)="CLI",VLOOKUP(VALUE(RIGHT(G314,3)),#REF!,9,FALSE),IF(LEFT(G314,4)="IMPL",VLOOKUP(VALUE(RIGHT(G314,3)),#REF!,9,FALSE),IF(LEFT(G314,4)="SPDA",VLOOKUP(VALUE(RIGHT(G314,3)),'SPDA-COMP'!B:J,9,FALSE),IF(LEFT(G314,4)="SDAI",VLOOKUP(VALUE(RIGHT(G314,3)),#REF!,9,FALSE),IF(LEFT(G314,5)="IMPER",VLOOKUP(VALUE(RIGHT(G314,3)),#REF!,9,FALSE),IF(LEFT(G314,5)="LABOR",VLOOKUP(VALUE(RIGHT(G314,6)),#REF!,4,FALSE))))))))))))))))</f>
        <v>#REF!</v>
      </c>
      <c r="F314" s="31" t="e">
        <f t="shared" si="4"/>
        <v>#REF!</v>
      </c>
      <c r="G314" s="152" t="s">
        <v>711</v>
      </c>
      <c r="H314" s="61"/>
    </row>
    <row r="315" spans="1:8" s="62" customFormat="1">
      <c r="A315" s="100" t="s">
        <v>672</v>
      </c>
      <c r="B315" s="86" t="e">
        <f>IF(LEFT(G315,3)="ARQ",VLOOKUP(VALUE(RIGHT(G315,3)),#REF!,4,FALSE),IF(LEFT(G315,3)="SCI",VLOOKUP(VALUE(RIGHT(G315,3)),#REF!,4,FALSE),IF(LEFT(G315,3)="SCE",VLOOKUP(VALUE(RIGHT(G315,3)),#REF!,4,FALSE),IF(LEFT(G315,3)="EST",VLOOKUP(VALUE(RIGHT(G315,3)),#REF!,4,FALSE),IF(LEFT(G315,3)="HID",VLOOKUP(VALUE(RIGHT(G315,3)),#REF!,4,FALSE),IF(LEFT(G315,3)="INC",VLOOKUP(VALUE(RIGHT(G315,3)),#REF!,4,FALSE),IF(LEFT(G315,3)="ELE",VLOOKUP(VALUE(RIGHT(G315,3)),#REF!,4,FALSE),IF(LEFT(G315,3)="CAB",VLOOKUP(VALUE(RIGHT(G315,3)),'ADM-COMP'!B:J,4,FALSE),IF(LEFT(G315,3)="SEG",VLOOKUP(VALUE(RIGHT(G315,3)),#REF!,4,FALSE),IF(LEFT(G315,3)="CLI",VLOOKUP(VALUE(RIGHT(G315,3)),#REF!,4,FALSE),IF(LEFT(G315,4)="IMPL",VLOOKUP(VALUE(RIGHT(G315,3)),#REF!,4,FALSE),IF(LEFT(G315,4)="SPDA",VLOOKUP(VALUE(RIGHT(G315,3)),'SPDA-COMP'!B:J,4,FALSE),IF(LEFT(G315,4)="SDAI",VLOOKUP(VALUE(RIGHT(G315,3)),#REF!,4,FALSE),IF(LEFT(G315,5)="IMPER",VLOOKUP(VALUE(RIGHT(G315,3)),#REF!,4,FALSE),IF(LEFT(G315,5)="LABOR",VLOOKUP(VALUE(RIGHT(G315,6)),#REF!,5,FALSE))))))))))))))))</f>
        <v>#REF!</v>
      </c>
      <c r="C315" s="30" t="e">
        <f>IF(LEFT(G315,3)="ARQ",VLOOKUP(VALUE(RIGHT(G315,3)),#REF!,5,FALSE),IF(LEFT(G315,3)="SCI",VLOOKUP(VALUE(RIGHT(G315,3)),#REF!,5,FALSE),IF(LEFT(G315,3)="SCE",VLOOKUP(VALUE(RIGHT(G315,3)),#REF!,5,FALSE),IF(LEFT(G315,3)="EST",VLOOKUP(VALUE(RIGHT(G315,3)),#REF!,5,FALSE),IF(LEFT(G315,3)="HID",VLOOKUP(VALUE(RIGHT(G315,3)),#REF!,5,FALSE),IF(LEFT(G315,3)="INC",VLOOKUP(VALUE(RIGHT(G315,3)),#REF!,5,FALSE),IF(LEFT(G315,3)="ELE",VLOOKUP(VALUE(RIGHT(G315,3)),#REF!,5,FALSE),IF(LEFT(G315,3)="CAB",VLOOKUP(VALUE(RIGHT(G315,3)),'ADM-COMP'!B:J,5,FALSE),IF(LEFT(G315,3)="SEG",VLOOKUP(VALUE(RIGHT(G315,3)),#REF!,5,FALSE),IF(LEFT(G315,3)="CLI",VLOOKUP(VALUE(RIGHT(G315,3)),#REF!,5,FALSE),IF(LEFT(G315,4)="IMPL",VLOOKUP(VALUE(RIGHT(G315,3)),#REF!,5,FALSE),IF(LEFT(G315,4)="SPDA",VLOOKUP(VALUE(RIGHT(G315,3)),'SPDA-COMP'!B:J,5,FALSE),IF(LEFT(G315,4)="SDAI",VLOOKUP(VALUE(RIGHT(G315,3)),#REF!,5,FALSE),IF(LEFT(G315,5)="IMPER",VLOOKUP(VALUE(RIGHT(G315,3)),#REF!,5,FALSE),IF(LEFT(G315,5)="LABOR",VLOOKUP(VALUE(RIGHT(G315,6)),#REF!,6,FALSE))))))))))))))))</f>
        <v>#REF!</v>
      </c>
      <c r="D315" s="74" t="e">
        <f>ROUND(VLOOKUP(A315,#REF!,8,FALSE),2)</f>
        <v>#REF!</v>
      </c>
      <c r="E315" s="74" t="e">
        <f>IF(LEFT(G315,3)="ARQ",VLOOKUP(VALUE(RIGHT(G315,3)),#REF!,9,FALSE),IF(LEFT(G315,3)="SCI",VLOOKUP(VALUE(RIGHT(G315,3)),#REF!,9,FALSE),IF(LEFT(G315,3)="SCE",VLOOKUP(VALUE(RIGHT(G315,3)),#REF!,9,FALSE),IF(LEFT(G315,3)="EST",VLOOKUP(VALUE(RIGHT(G315,3)),#REF!,9,FALSE),IF(LEFT(G315,3)="HID",VLOOKUP(VALUE(RIGHT(G315,3)),#REF!,9,FALSE),IF(LEFT(G315,3)="INC",VLOOKUP(VALUE(RIGHT(G315,3)),#REF!,9,FALSE),IF(LEFT(G315,3)="ELE",VLOOKUP(VALUE(RIGHT(G315,3)),#REF!,9,FALSE),IF(LEFT(G315,3)="CAB",VLOOKUP(VALUE(RIGHT(G315,3)),'ADM-COMP'!B:J,9,FALSE),IF(LEFT(G315,3)="SEG",VLOOKUP(VALUE(RIGHT(G315,3)),#REF!,9,FALSE),IF(LEFT(G315,3)="CLI",VLOOKUP(VALUE(RIGHT(G315,3)),#REF!,9,FALSE),IF(LEFT(G315,4)="IMPL",VLOOKUP(VALUE(RIGHT(G315,3)),#REF!,9,FALSE),IF(LEFT(G315,4)="SPDA",VLOOKUP(VALUE(RIGHT(G315,3)),'SPDA-COMP'!B:J,9,FALSE),IF(LEFT(G315,4)="SDAI",VLOOKUP(VALUE(RIGHT(G315,3)),#REF!,9,FALSE),IF(LEFT(G315,5)="IMPER",VLOOKUP(VALUE(RIGHT(G315,3)),#REF!,9,FALSE),IF(LEFT(G315,5)="LABOR",VLOOKUP(VALUE(RIGHT(G315,6)),#REF!,4,FALSE))))))))))))))))</f>
        <v>#REF!</v>
      </c>
      <c r="F315" s="31" t="e">
        <f t="shared" si="4"/>
        <v>#REF!</v>
      </c>
      <c r="G315" s="152" t="s">
        <v>712</v>
      </c>
      <c r="H315" s="61"/>
    </row>
    <row r="316" spans="1:8" s="62" customFormat="1">
      <c r="A316" s="100" t="s">
        <v>673</v>
      </c>
      <c r="B316" s="86" t="e">
        <f>IF(LEFT(G316,3)="ARQ",VLOOKUP(VALUE(RIGHT(G316,3)),#REF!,4,FALSE),IF(LEFT(G316,3)="SCI",VLOOKUP(VALUE(RIGHT(G316,3)),#REF!,4,FALSE),IF(LEFT(G316,3)="SCE",VLOOKUP(VALUE(RIGHT(G316,3)),#REF!,4,FALSE),IF(LEFT(G316,3)="EST",VLOOKUP(VALUE(RIGHT(G316,3)),#REF!,4,FALSE),IF(LEFT(G316,3)="HID",VLOOKUP(VALUE(RIGHT(G316,3)),#REF!,4,FALSE),IF(LEFT(G316,3)="INC",VLOOKUP(VALUE(RIGHT(G316,3)),#REF!,4,FALSE),IF(LEFT(G316,3)="ELE",VLOOKUP(VALUE(RIGHT(G316,3)),#REF!,4,FALSE),IF(LEFT(G316,3)="CAB",VLOOKUP(VALUE(RIGHT(G316,3)),'ADM-COMP'!B:J,4,FALSE),IF(LEFT(G316,3)="SEG",VLOOKUP(VALUE(RIGHT(G316,3)),#REF!,4,FALSE),IF(LEFT(G316,3)="CLI",VLOOKUP(VALUE(RIGHT(G316,3)),#REF!,4,FALSE),IF(LEFT(G316,4)="IMPL",VLOOKUP(VALUE(RIGHT(G316,3)),#REF!,4,FALSE),IF(LEFT(G316,4)="SPDA",VLOOKUP(VALUE(RIGHT(G316,3)),'SPDA-COMP'!B:J,4,FALSE),IF(LEFT(G316,4)="SDAI",VLOOKUP(VALUE(RIGHT(G316,3)),#REF!,4,FALSE),IF(LEFT(G316,5)="IMPER",VLOOKUP(VALUE(RIGHT(G316,3)),#REF!,4,FALSE),IF(LEFT(G316,5)="LABOR",VLOOKUP(VALUE(RIGHT(G316,6)),#REF!,5,FALSE))))))))))))))))</f>
        <v>#REF!</v>
      </c>
      <c r="C316" s="30" t="e">
        <f>IF(LEFT(G316,3)="ARQ",VLOOKUP(VALUE(RIGHT(G316,3)),#REF!,5,FALSE),IF(LEFT(G316,3)="SCI",VLOOKUP(VALUE(RIGHT(G316,3)),#REF!,5,FALSE),IF(LEFT(G316,3)="SCE",VLOOKUP(VALUE(RIGHT(G316,3)),#REF!,5,FALSE),IF(LEFT(G316,3)="EST",VLOOKUP(VALUE(RIGHT(G316,3)),#REF!,5,FALSE),IF(LEFT(G316,3)="HID",VLOOKUP(VALUE(RIGHT(G316,3)),#REF!,5,FALSE),IF(LEFT(G316,3)="INC",VLOOKUP(VALUE(RIGHT(G316,3)),#REF!,5,FALSE),IF(LEFT(G316,3)="ELE",VLOOKUP(VALUE(RIGHT(G316,3)),#REF!,5,FALSE),IF(LEFT(G316,3)="CAB",VLOOKUP(VALUE(RIGHT(G316,3)),'ADM-COMP'!B:J,5,FALSE),IF(LEFT(G316,3)="SEG",VLOOKUP(VALUE(RIGHT(G316,3)),#REF!,5,FALSE),IF(LEFT(G316,3)="CLI",VLOOKUP(VALUE(RIGHT(G316,3)),#REF!,5,FALSE),IF(LEFT(G316,4)="IMPL",VLOOKUP(VALUE(RIGHT(G316,3)),#REF!,5,FALSE),IF(LEFT(G316,4)="SPDA",VLOOKUP(VALUE(RIGHT(G316,3)),'SPDA-COMP'!B:J,5,FALSE),IF(LEFT(G316,4)="SDAI",VLOOKUP(VALUE(RIGHT(G316,3)),#REF!,5,FALSE),IF(LEFT(G316,5)="IMPER",VLOOKUP(VALUE(RIGHT(G316,3)),#REF!,5,FALSE),IF(LEFT(G316,5)="LABOR",VLOOKUP(VALUE(RIGHT(G316,6)),#REF!,6,FALSE))))))))))))))))</f>
        <v>#REF!</v>
      </c>
      <c r="D316" s="74" t="e">
        <f>ROUND(VLOOKUP(A316,#REF!,8,FALSE),2)</f>
        <v>#REF!</v>
      </c>
      <c r="E316" s="74" t="e">
        <f>IF(LEFT(G316,3)="ARQ",VLOOKUP(VALUE(RIGHT(G316,3)),#REF!,9,FALSE),IF(LEFT(G316,3)="SCI",VLOOKUP(VALUE(RIGHT(G316,3)),#REF!,9,FALSE),IF(LEFT(G316,3)="SCE",VLOOKUP(VALUE(RIGHT(G316,3)),#REF!,9,FALSE),IF(LEFT(G316,3)="EST",VLOOKUP(VALUE(RIGHT(G316,3)),#REF!,9,FALSE),IF(LEFT(G316,3)="HID",VLOOKUP(VALUE(RIGHT(G316,3)),#REF!,9,FALSE),IF(LEFT(G316,3)="INC",VLOOKUP(VALUE(RIGHT(G316,3)),#REF!,9,FALSE),IF(LEFT(G316,3)="ELE",VLOOKUP(VALUE(RIGHT(G316,3)),#REF!,9,FALSE),IF(LEFT(G316,3)="CAB",VLOOKUP(VALUE(RIGHT(G316,3)),'ADM-COMP'!B:J,9,FALSE),IF(LEFT(G316,3)="SEG",VLOOKUP(VALUE(RIGHT(G316,3)),#REF!,9,FALSE),IF(LEFT(G316,3)="CLI",VLOOKUP(VALUE(RIGHT(G316,3)),#REF!,9,FALSE),IF(LEFT(G316,4)="IMPL",VLOOKUP(VALUE(RIGHT(G316,3)),#REF!,9,FALSE),IF(LEFT(G316,4)="SPDA",VLOOKUP(VALUE(RIGHT(G316,3)),'SPDA-COMP'!B:J,9,FALSE),IF(LEFT(G316,4)="SDAI",VLOOKUP(VALUE(RIGHT(G316,3)),#REF!,9,FALSE),IF(LEFT(G316,5)="IMPER",VLOOKUP(VALUE(RIGHT(G316,3)),#REF!,9,FALSE),IF(LEFT(G316,5)="LABOR",VLOOKUP(VALUE(RIGHT(G316,6)),#REF!,4,FALSE))))))))))))))))</f>
        <v>#REF!</v>
      </c>
      <c r="F316" s="31" t="e">
        <f t="shared" si="4"/>
        <v>#REF!</v>
      </c>
      <c r="G316" s="152" t="s">
        <v>713</v>
      </c>
      <c r="H316" s="61"/>
    </row>
    <row r="317" spans="1:8" s="62" customFormat="1">
      <c r="A317" s="100" t="s">
        <v>674</v>
      </c>
      <c r="B317" s="86" t="e">
        <f>IF(LEFT(G317,3)="ARQ",VLOOKUP(VALUE(RIGHT(G317,3)),#REF!,4,FALSE),IF(LEFT(G317,3)="SCI",VLOOKUP(VALUE(RIGHT(G317,3)),#REF!,4,FALSE),IF(LEFT(G317,3)="SCE",VLOOKUP(VALUE(RIGHT(G317,3)),#REF!,4,FALSE),IF(LEFT(G317,3)="EST",VLOOKUP(VALUE(RIGHT(G317,3)),#REF!,4,FALSE),IF(LEFT(G317,3)="HID",VLOOKUP(VALUE(RIGHT(G317,3)),#REF!,4,FALSE),IF(LEFT(G317,3)="INC",VLOOKUP(VALUE(RIGHT(G317,3)),#REF!,4,FALSE),IF(LEFT(G317,3)="ELE",VLOOKUP(VALUE(RIGHT(G317,3)),#REF!,4,FALSE),IF(LEFT(G317,3)="CAB",VLOOKUP(VALUE(RIGHT(G317,3)),'ADM-COMP'!B:J,4,FALSE),IF(LEFT(G317,3)="SEG",VLOOKUP(VALUE(RIGHT(G317,3)),#REF!,4,FALSE),IF(LEFT(G317,3)="CLI",VLOOKUP(VALUE(RIGHT(G317,3)),#REF!,4,FALSE),IF(LEFT(G317,4)="IMPL",VLOOKUP(VALUE(RIGHT(G317,3)),#REF!,4,FALSE),IF(LEFT(G317,4)="SPDA",VLOOKUP(VALUE(RIGHT(G317,3)),'SPDA-COMP'!B:J,4,FALSE),IF(LEFT(G317,4)="SDAI",VLOOKUP(VALUE(RIGHT(G317,3)),#REF!,4,FALSE),IF(LEFT(G317,5)="IMPER",VLOOKUP(VALUE(RIGHT(G317,3)),#REF!,4,FALSE),IF(LEFT(G317,5)="LABOR",VLOOKUP(VALUE(RIGHT(G317,6)),#REF!,5,FALSE))))))))))))))))</f>
        <v>#REF!</v>
      </c>
      <c r="C317" s="30" t="e">
        <f>IF(LEFT(G317,3)="ARQ",VLOOKUP(VALUE(RIGHT(G317,3)),#REF!,5,FALSE),IF(LEFT(G317,3)="SCI",VLOOKUP(VALUE(RIGHT(G317,3)),#REF!,5,FALSE),IF(LEFT(G317,3)="SCE",VLOOKUP(VALUE(RIGHT(G317,3)),#REF!,5,FALSE),IF(LEFT(G317,3)="EST",VLOOKUP(VALUE(RIGHT(G317,3)),#REF!,5,FALSE),IF(LEFT(G317,3)="HID",VLOOKUP(VALUE(RIGHT(G317,3)),#REF!,5,FALSE),IF(LEFT(G317,3)="INC",VLOOKUP(VALUE(RIGHT(G317,3)),#REF!,5,FALSE),IF(LEFT(G317,3)="ELE",VLOOKUP(VALUE(RIGHT(G317,3)),#REF!,5,FALSE),IF(LEFT(G317,3)="CAB",VLOOKUP(VALUE(RIGHT(G317,3)),'ADM-COMP'!B:J,5,FALSE),IF(LEFT(G317,3)="SEG",VLOOKUP(VALUE(RIGHT(G317,3)),#REF!,5,FALSE),IF(LEFT(G317,3)="CLI",VLOOKUP(VALUE(RIGHT(G317,3)),#REF!,5,FALSE),IF(LEFT(G317,4)="IMPL",VLOOKUP(VALUE(RIGHT(G317,3)),#REF!,5,FALSE),IF(LEFT(G317,4)="SPDA",VLOOKUP(VALUE(RIGHT(G317,3)),'SPDA-COMP'!B:J,5,FALSE),IF(LEFT(G317,4)="SDAI",VLOOKUP(VALUE(RIGHT(G317,3)),#REF!,5,FALSE),IF(LEFT(G317,5)="IMPER",VLOOKUP(VALUE(RIGHT(G317,3)),#REF!,5,FALSE),IF(LEFT(G317,5)="LABOR",VLOOKUP(VALUE(RIGHT(G317,6)),#REF!,6,FALSE))))))))))))))))</f>
        <v>#REF!</v>
      </c>
      <c r="D317" s="74" t="e">
        <f>ROUND(VLOOKUP(A317,#REF!,8,FALSE),2)</f>
        <v>#REF!</v>
      </c>
      <c r="E317" s="74" t="e">
        <f>IF(LEFT(G317,3)="ARQ",VLOOKUP(VALUE(RIGHT(G317,3)),#REF!,9,FALSE),IF(LEFT(G317,3)="SCI",VLOOKUP(VALUE(RIGHT(G317,3)),#REF!,9,FALSE),IF(LEFT(G317,3)="SCE",VLOOKUP(VALUE(RIGHT(G317,3)),#REF!,9,FALSE),IF(LEFT(G317,3)="EST",VLOOKUP(VALUE(RIGHT(G317,3)),#REF!,9,FALSE),IF(LEFT(G317,3)="HID",VLOOKUP(VALUE(RIGHT(G317,3)),#REF!,9,FALSE),IF(LEFT(G317,3)="INC",VLOOKUP(VALUE(RIGHT(G317,3)),#REF!,9,FALSE),IF(LEFT(G317,3)="ELE",VLOOKUP(VALUE(RIGHT(G317,3)),#REF!,9,FALSE),IF(LEFT(G317,3)="CAB",VLOOKUP(VALUE(RIGHT(G317,3)),'ADM-COMP'!B:J,9,FALSE),IF(LEFT(G317,3)="SEG",VLOOKUP(VALUE(RIGHT(G317,3)),#REF!,9,FALSE),IF(LEFT(G317,3)="CLI",VLOOKUP(VALUE(RIGHT(G317,3)),#REF!,9,FALSE),IF(LEFT(G317,4)="IMPL",VLOOKUP(VALUE(RIGHT(G317,3)),#REF!,9,FALSE),IF(LEFT(G317,4)="SPDA",VLOOKUP(VALUE(RIGHT(G317,3)),'SPDA-COMP'!B:J,9,FALSE),IF(LEFT(G317,4)="SDAI",VLOOKUP(VALUE(RIGHT(G317,3)),#REF!,9,FALSE),IF(LEFT(G317,5)="IMPER",VLOOKUP(VALUE(RIGHT(G317,3)),#REF!,9,FALSE),IF(LEFT(G317,5)="LABOR",VLOOKUP(VALUE(RIGHT(G317,6)),#REF!,4,FALSE))))))))))))))))</f>
        <v>#REF!</v>
      </c>
      <c r="F317" s="31" t="e">
        <f t="shared" si="4"/>
        <v>#REF!</v>
      </c>
      <c r="G317" s="152" t="s">
        <v>714</v>
      </c>
      <c r="H317" s="61"/>
    </row>
    <row r="318" spans="1:8" s="62" customFormat="1">
      <c r="A318" s="100" t="s">
        <v>678</v>
      </c>
      <c r="B318" s="86" t="e">
        <f>IF(LEFT(G318,3)="ARQ",VLOOKUP(VALUE(RIGHT(G318,3)),#REF!,4,FALSE),IF(LEFT(G318,3)="SCI",VLOOKUP(VALUE(RIGHT(G318,3)),#REF!,4,FALSE),IF(LEFT(G318,3)="SCE",VLOOKUP(VALUE(RIGHT(G318,3)),#REF!,4,FALSE),IF(LEFT(G318,3)="EST",VLOOKUP(VALUE(RIGHT(G318,3)),#REF!,4,FALSE),IF(LEFT(G318,3)="HID",VLOOKUP(VALUE(RIGHT(G318,3)),#REF!,4,FALSE),IF(LEFT(G318,3)="INC",VLOOKUP(VALUE(RIGHT(G318,3)),#REF!,4,FALSE),IF(LEFT(G318,3)="ELE",VLOOKUP(VALUE(RIGHT(G318,3)),#REF!,4,FALSE),IF(LEFT(G318,3)="CAB",VLOOKUP(VALUE(RIGHT(G318,3)),'ADM-COMP'!B:J,4,FALSE),IF(LEFT(G318,3)="SEG",VLOOKUP(VALUE(RIGHT(G318,3)),#REF!,4,FALSE),IF(LEFT(G318,3)="CLI",VLOOKUP(VALUE(RIGHT(G318,3)),#REF!,4,FALSE),IF(LEFT(G318,4)="IMPL",VLOOKUP(VALUE(RIGHT(G318,3)),#REF!,4,FALSE),IF(LEFT(G318,4)="SPDA",VLOOKUP(VALUE(RIGHT(G318,3)),'SPDA-COMP'!B:J,4,FALSE),IF(LEFT(G318,4)="SDAI",VLOOKUP(VALUE(RIGHT(G318,3)),#REF!,4,FALSE),IF(LEFT(G318,5)="IMPER",VLOOKUP(VALUE(RIGHT(G318,3)),#REF!,4,FALSE),IF(LEFT(G318,5)="LABOR",VLOOKUP(VALUE(RIGHT(G318,6)),#REF!,5,FALSE))))))))))))))))</f>
        <v>#REF!</v>
      </c>
      <c r="C318" s="30" t="e">
        <f>IF(LEFT(G318,3)="ARQ",VLOOKUP(VALUE(RIGHT(G318,3)),#REF!,5,FALSE),IF(LEFT(G318,3)="SCI",VLOOKUP(VALUE(RIGHT(G318,3)),#REF!,5,FALSE),IF(LEFT(G318,3)="SCE",VLOOKUP(VALUE(RIGHT(G318,3)),#REF!,5,FALSE),IF(LEFT(G318,3)="EST",VLOOKUP(VALUE(RIGHT(G318,3)),#REF!,5,FALSE),IF(LEFT(G318,3)="HID",VLOOKUP(VALUE(RIGHT(G318,3)),#REF!,5,FALSE),IF(LEFT(G318,3)="INC",VLOOKUP(VALUE(RIGHT(G318,3)),#REF!,5,FALSE),IF(LEFT(G318,3)="ELE",VLOOKUP(VALUE(RIGHT(G318,3)),#REF!,5,FALSE),IF(LEFT(G318,3)="CAB",VLOOKUP(VALUE(RIGHT(G318,3)),'ADM-COMP'!B:J,5,FALSE),IF(LEFT(G318,3)="SEG",VLOOKUP(VALUE(RIGHT(G318,3)),#REF!,5,FALSE),IF(LEFT(G318,3)="CLI",VLOOKUP(VALUE(RIGHT(G318,3)),#REF!,5,FALSE),IF(LEFT(G318,4)="IMPL",VLOOKUP(VALUE(RIGHT(G318,3)),#REF!,5,FALSE),IF(LEFT(G318,4)="SPDA",VLOOKUP(VALUE(RIGHT(G318,3)),'SPDA-COMP'!B:J,5,FALSE),IF(LEFT(G318,4)="SDAI",VLOOKUP(VALUE(RIGHT(G318,3)),#REF!,5,FALSE),IF(LEFT(G318,5)="IMPER",VLOOKUP(VALUE(RIGHT(G318,3)),#REF!,5,FALSE),IF(LEFT(G318,5)="LABOR",VLOOKUP(VALUE(RIGHT(G318,6)),#REF!,6,FALSE))))))))))))))))</f>
        <v>#REF!</v>
      </c>
      <c r="D318" s="74" t="e">
        <f>ROUND(VLOOKUP(A318,#REF!,8,FALSE),2)</f>
        <v>#REF!</v>
      </c>
      <c r="E318" s="74" t="e">
        <f>IF(LEFT(G318,3)="ARQ",VLOOKUP(VALUE(RIGHT(G318,3)),#REF!,9,FALSE),IF(LEFT(G318,3)="SCI",VLOOKUP(VALUE(RIGHT(G318,3)),#REF!,9,FALSE),IF(LEFT(G318,3)="SCE",VLOOKUP(VALUE(RIGHT(G318,3)),#REF!,9,FALSE),IF(LEFT(G318,3)="EST",VLOOKUP(VALUE(RIGHT(G318,3)),#REF!,9,FALSE),IF(LEFT(G318,3)="HID",VLOOKUP(VALUE(RIGHT(G318,3)),#REF!,9,FALSE),IF(LEFT(G318,3)="INC",VLOOKUP(VALUE(RIGHT(G318,3)),#REF!,9,FALSE),IF(LEFT(G318,3)="ELE",VLOOKUP(VALUE(RIGHT(G318,3)),#REF!,9,FALSE),IF(LEFT(G318,3)="CAB",VLOOKUP(VALUE(RIGHT(G318,3)),'ADM-COMP'!B:J,9,FALSE),IF(LEFT(G318,3)="SEG",VLOOKUP(VALUE(RIGHT(G318,3)),#REF!,9,FALSE),IF(LEFT(G318,3)="CLI",VLOOKUP(VALUE(RIGHT(G318,3)),#REF!,9,FALSE),IF(LEFT(G318,4)="IMPL",VLOOKUP(VALUE(RIGHT(G318,3)),#REF!,9,FALSE),IF(LEFT(G318,4)="SPDA",VLOOKUP(VALUE(RIGHT(G318,3)),'SPDA-COMP'!B:J,9,FALSE),IF(LEFT(G318,4)="SDAI",VLOOKUP(VALUE(RIGHT(G318,3)),#REF!,9,FALSE),IF(LEFT(G318,5)="IMPER",VLOOKUP(VALUE(RIGHT(G318,3)),#REF!,9,FALSE),IF(LEFT(G318,5)="LABOR",VLOOKUP(VALUE(RIGHT(G318,6)),#REF!,4,FALSE))))))))))))))))</f>
        <v>#REF!</v>
      </c>
      <c r="F318" s="31" t="e">
        <f t="shared" si="4"/>
        <v>#REF!</v>
      </c>
      <c r="G318" s="152" t="s">
        <v>718</v>
      </c>
      <c r="H318" s="61"/>
    </row>
    <row r="319" spans="1:8" s="62" customFormat="1">
      <c r="A319" s="100" t="s">
        <v>677</v>
      </c>
      <c r="B319" s="86" t="e">
        <f>IF(LEFT(G319,3)="ARQ",VLOOKUP(VALUE(RIGHT(G319,3)),#REF!,4,FALSE),IF(LEFT(G319,3)="SCI",VLOOKUP(VALUE(RIGHT(G319,3)),#REF!,4,FALSE),IF(LEFT(G319,3)="SCE",VLOOKUP(VALUE(RIGHT(G319,3)),#REF!,4,FALSE),IF(LEFT(G319,3)="EST",VLOOKUP(VALUE(RIGHT(G319,3)),#REF!,4,FALSE),IF(LEFT(G319,3)="HID",VLOOKUP(VALUE(RIGHT(G319,3)),#REF!,4,FALSE),IF(LEFT(G319,3)="INC",VLOOKUP(VALUE(RIGHT(G319,3)),#REF!,4,FALSE),IF(LEFT(G319,3)="ELE",VLOOKUP(VALUE(RIGHT(G319,3)),#REF!,4,FALSE),IF(LEFT(G319,3)="CAB",VLOOKUP(VALUE(RIGHT(G319,3)),'ADM-COMP'!B:J,4,FALSE),IF(LEFT(G319,3)="SEG",VLOOKUP(VALUE(RIGHT(G319,3)),#REF!,4,FALSE),IF(LEFT(G319,3)="CLI",VLOOKUP(VALUE(RIGHT(G319,3)),#REF!,4,FALSE),IF(LEFT(G319,4)="IMPL",VLOOKUP(VALUE(RIGHT(G319,3)),#REF!,4,FALSE),IF(LEFT(G319,4)="SPDA",VLOOKUP(VALUE(RIGHT(G319,3)),'SPDA-COMP'!B:J,4,FALSE),IF(LEFT(G319,4)="SDAI",VLOOKUP(VALUE(RIGHT(G319,3)),#REF!,4,FALSE),IF(LEFT(G319,5)="IMPER",VLOOKUP(VALUE(RIGHT(G319,3)),#REF!,4,FALSE),IF(LEFT(G319,5)="LABOR",VLOOKUP(VALUE(RIGHT(G319,6)),#REF!,5,FALSE))))))))))))))))</f>
        <v>#REF!</v>
      </c>
      <c r="C319" s="30" t="e">
        <f>IF(LEFT(G319,3)="ARQ",VLOOKUP(VALUE(RIGHT(G319,3)),#REF!,5,FALSE),IF(LEFT(G319,3)="SCI",VLOOKUP(VALUE(RIGHT(G319,3)),#REF!,5,FALSE),IF(LEFT(G319,3)="SCE",VLOOKUP(VALUE(RIGHT(G319,3)),#REF!,5,FALSE),IF(LEFT(G319,3)="EST",VLOOKUP(VALUE(RIGHT(G319,3)),#REF!,5,FALSE),IF(LEFT(G319,3)="HID",VLOOKUP(VALUE(RIGHT(G319,3)),#REF!,5,FALSE),IF(LEFT(G319,3)="INC",VLOOKUP(VALUE(RIGHT(G319,3)),#REF!,5,FALSE),IF(LEFT(G319,3)="ELE",VLOOKUP(VALUE(RIGHT(G319,3)),#REF!,5,FALSE),IF(LEFT(G319,3)="CAB",VLOOKUP(VALUE(RIGHT(G319,3)),'ADM-COMP'!B:J,5,FALSE),IF(LEFT(G319,3)="SEG",VLOOKUP(VALUE(RIGHT(G319,3)),#REF!,5,FALSE),IF(LEFT(G319,3)="CLI",VLOOKUP(VALUE(RIGHT(G319,3)),#REF!,5,FALSE),IF(LEFT(G319,4)="IMPL",VLOOKUP(VALUE(RIGHT(G319,3)),#REF!,5,FALSE),IF(LEFT(G319,4)="SPDA",VLOOKUP(VALUE(RIGHT(G319,3)),'SPDA-COMP'!B:J,5,FALSE),IF(LEFT(G319,4)="SDAI",VLOOKUP(VALUE(RIGHT(G319,3)),#REF!,5,FALSE),IF(LEFT(G319,5)="IMPER",VLOOKUP(VALUE(RIGHT(G319,3)),#REF!,5,FALSE),IF(LEFT(G319,5)="LABOR",VLOOKUP(VALUE(RIGHT(G319,6)),#REF!,6,FALSE))))))))))))))))</f>
        <v>#REF!</v>
      </c>
      <c r="D319" s="74" t="e">
        <f>ROUND(VLOOKUP(A319,#REF!,8,FALSE),2)</f>
        <v>#REF!</v>
      </c>
      <c r="E319" s="74" t="e">
        <f>IF(LEFT(G319,3)="ARQ",VLOOKUP(VALUE(RIGHT(G319,3)),#REF!,9,FALSE),IF(LEFT(G319,3)="SCI",VLOOKUP(VALUE(RIGHT(G319,3)),#REF!,9,FALSE),IF(LEFT(G319,3)="SCE",VLOOKUP(VALUE(RIGHT(G319,3)),#REF!,9,FALSE),IF(LEFT(G319,3)="EST",VLOOKUP(VALUE(RIGHT(G319,3)),#REF!,9,FALSE),IF(LEFT(G319,3)="HID",VLOOKUP(VALUE(RIGHT(G319,3)),#REF!,9,FALSE),IF(LEFT(G319,3)="INC",VLOOKUP(VALUE(RIGHT(G319,3)),#REF!,9,FALSE),IF(LEFT(G319,3)="ELE",VLOOKUP(VALUE(RIGHT(G319,3)),#REF!,9,FALSE),IF(LEFT(G319,3)="CAB",VLOOKUP(VALUE(RIGHT(G319,3)),'ADM-COMP'!B:J,9,FALSE),IF(LEFT(G319,3)="SEG",VLOOKUP(VALUE(RIGHT(G319,3)),#REF!,9,FALSE),IF(LEFT(G319,3)="CLI",VLOOKUP(VALUE(RIGHT(G319,3)),#REF!,9,FALSE),IF(LEFT(G319,4)="IMPL",VLOOKUP(VALUE(RIGHT(G319,3)),#REF!,9,FALSE),IF(LEFT(G319,4)="SPDA",VLOOKUP(VALUE(RIGHT(G319,3)),'SPDA-COMP'!B:J,9,FALSE),IF(LEFT(G319,4)="SDAI",VLOOKUP(VALUE(RIGHT(G319,3)),#REF!,9,FALSE),IF(LEFT(G319,5)="IMPER",VLOOKUP(VALUE(RIGHT(G319,3)),#REF!,9,FALSE),IF(LEFT(G319,5)="LABOR",VLOOKUP(VALUE(RIGHT(G319,6)),#REF!,4,FALSE))))))))))))))))</f>
        <v>#REF!</v>
      </c>
      <c r="F319" s="31" t="e">
        <f t="shared" si="4"/>
        <v>#REF!</v>
      </c>
      <c r="G319" s="152" t="s">
        <v>717</v>
      </c>
      <c r="H319" s="61"/>
    </row>
    <row r="320" spans="1:8" s="62" customFormat="1">
      <c r="A320" s="100" t="s">
        <v>675</v>
      </c>
      <c r="B320" s="86" t="e">
        <f>IF(LEFT(G320,3)="ARQ",VLOOKUP(VALUE(RIGHT(G320,3)),#REF!,4,FALSE),IF(LEFT(G320,3)="SCI",VLOOKUP(VALUE(RIGHT(G320,3)),#REF!,4,FALSE),IF(LEFT(G320,3)="SCE",VLOOKUP(VALUE(RIGHT(G320,3)),#REF!,4,FALSE),IF(LEFT(G320,3)="EST",VLOOKUP(VALUE(RIGHT(G320,3)),#REF!,4,FALSE),IF(LEFT(G320,3)="HID",VLOOKUP(VALUE(RIGHT(G320,3)),#REF!,4,FALSE),IF(LEFT(G320,3)="INC",VLOOKUP(VALUE(RIGHT(G320,3)),#REF!,4,FALSE),IF(LEFT(G320,3)="ELE",VLOOKUP(VALUE(RIGHT(G320,3)),#REF!,4,FALSE),IF(LEFT(G320,3)="CAB",VLOOKUP(VALUE(RIGHT(G320,3)),'ADM-COMP'!B:J,4,FALSE),IF(LEFT(G320,3)="SEG",VLOOKUP(VALUE(RIGHT(G320,3)),#REF!,4,FALSE),IF(LEFT(G320,3)="CLI",VLOOKUP(VALUE(RIGHT(G320,3)),#REF!,4,FALSE),IF(LEFT(G320,4)="IMPL",VLOOKUP(VALUE(RIGHT(G320,3)),#REF!,4,FALSE),IF(LEFT(G320,4)="SPDA",VLOOKUP(VALUE(RIGHT(G320,3)),'SPDA-COMP'!B:J,4,FALSE),IF(LEFT(G320,4)="SDAI",VLOOKUP(VALUE(RIGHT(G320,3)),#REF!,4,FALSE),IF(LEFT(G320,5)="IMPER",VLOOKUP(VALUE(RIGHT(G320,3)),#REF!,4,FALSE),IF(LEFT(G320,5)="LABOR",VLOOKUP(VALUE(RIGHT(G320,6)),#REF!,5,FALSE))))))))))))))))</f>
        <v>#REF!</v>
      </c>
      <c r="C320" s="30" t="e">
        <f>IF(LEFT(G320,3)="ARQ",VLOOKUP(VALUE(RIGHT(G320,3)),#REF!,5,FALSE),IF(LEFT(G320,3)="SCI",VLOOKUP(VALUE(RIGHT(G320,3)),#REF!,5,FALSE),IF(LEFT(G320,3)="SCE",VLOOKUP(VALUE(RIGHT(G320,3)),#REF!,5,FALSE),IF(LEFT(G320,3)="EST",VLOOKUP(VALUE(RIGHT(G320,3)),#REF!,5,FALSE),IF(LEFT(G320,3)="HID",VLOOKUP(VALUE(RIGHT(G320,3)),#REF!,5,FALSE),IF(LEFT(G320,3)="INC",VLOOKUP(VALUE(RIGHT(G320,3)),#REF!,5,FALSE),IF(LEFT(G320,3)="ELE",VLOOKUP(VALUE(RIGHT(G320,3)),#REF!,5,FALSE),IF(LEFT(G320,3)="CAB",VLOOKUP(VALUE(RIGHT(G320,3)),'ADM-COMP'!B:J,5,FALSE),IF(LEFT(G320,3)="SEG",VLOOKUP(VALUE(RIGHT(G320,3)),#REF!,5,FALSE),IF(LEFT(G320,3)="CLI",VLOOKUP(VALUE(RIGHT(G320,3)),#REF!,5,FALSE),IF(LEFT(G320,4)="IMPL",VLOOKUP(VALUE(RIGHT(G320,3)),#REF!,5,FALSE),IF(LEFT(G320,4)="SPDA",VLOOKUP(VALUE(RIGHT(G320,3)),'SPDA-COMP'!B:J,5,FALSE),IF(LEFT(G320,4)="SDAI",VLOOKUP(VALUE(RIGHT(G320,3)),#REF!,5,FALSE),IF(LEFT(G320,5)="IMPER",VLOOKUP(VALUE(RIGHT(G320,3)),#REF!,5,FALSE),IF(LEFT(G320,5)="LABOR",VLOOKUP(VALUE(RIGHT(G320,6)),#REF!,6,FALSE))))))))))))))))</f>
        <v>#REF!</v>
      </c>
      <c r="D320" s="74" t="e">
        <f>ROUND(VLOOKUP(A320,#REF!,8,FALSE),2)</f>
        <v>#REF!</v>
      </c>
      <c r="E320" s="74" t="e">
        <f>IF(LEFT(G320,3)="ARQ",VLOOKUP(VALUE(RIGHT(G320,3)),#REF!,9,FALSE),IF(LEFT(G320,3)="SCI",VLOOKUP(VALUE(RIGHT(G320,3)),#REF!,9,FALSE),IF(LEFT(G320,3)="SCE",VLOOKUP(VALUE(RIGHT(G320,3)),#REF!,9,FALSE),IF(LEFT(G320,3)="EST",VLOOKUP(VALUE(RIGHT(G320,3)),#REF!,9,FALSE),IF(LEFT(G320,3)="HID",VLOOKUP(VALUE(RIGHT(G320,3)),#REF!,9,FALSE),IF(LEFT(G320,3)="INC",VLOOKUP(VALUE(RIGHT(G320,3)),#REF!,9,FALSE),IF(LEFT(G320,3)="ELE",VLOOKUP(VALUE(RIGHT(G320,3)),#REF!,9,FALSE),IF(LEFT(G320,3)="CAB",VLOOKUP(VALUE(RIGHT(G320,3)),'ADM-COMP'!B:J,9,FALSE),IF(LEFT(G320,3)="SEG",VLOOKUP(VALUE(RIGHT(G320,3)),#REF!,9,FALSE),IF(LEFT(G320,3)="CLI",VLOOKUP(VALUE(RIGHT(G320,3)),#REF!,9,FALSE),IF(LEFT(G320,4)="IMPL",VLOOKUP(VALUE(RIGHT(G320,3)),#REF!,9,FALSE),IF(LEFT(G320,4)="SPDA",VLOOKUP(VALUE(RIGHT(G320,3)),'SPDA-COMP'!B:J,9,FALSE),IF(LEFT(G320,4)="SDAI",VLOOKUP(VALUE(RIGHT(G320,3)),#REF!,9,FALSE),IF(LEFT(G320,5)="IMPER",VLOOKUP(VALUE(RIGHT(G320,3)),#REF!,9,FALSE),IF(LEFT(G320,5)="LABOR",VLOOKUP(VALUE(RIGHT(G320,6)),#REF!,4,FALSE))))))))))))))))</f>
        <v>#REF!</v>
      </c>
      <c r="F320" s="31" t="e">
        <f t="shared" si="4"/>
        <v>#REF!</v>
      </c>
      <c r="G320" s="152" t="s">
        <v>715</v>
      </c>
      <c r="H320" s="61"/>
    </row>
    <row r="321" spans="1:8" s="62" customFormat="1">
      <c r="A321" s="100" t="s">
        <v>676</v>
      </c>
      <c r="B321" s="86" t="e">
        <f>IF(LEFT(G321,3)="ARQ",VLOOKUP(VALUE(RIGHT(G321,3)),#REF!,4,FALSE),IF(LEFT(G321,3)="SCI",VLOOKUP(VALUE(RIGHT(G321,3)),#REF!,4,FALSE),IF(LEFT(G321,3)="SCE",VLOOKUP(VALUE(RIGHT(G321,3)),#REF!,4,FALSE),IF(LEFT(G321,3)="EST",VLOOKUP(VALUE(RIGHT(G321,3)),#REF!,4,FALSE),IF(LEFT(G321,3)="HID",VLOOKUP(VALUE(RIGHT(G321,3)),#REF!,4,FALSE),IF(LEFT(G321,3)="INC",VLOOKUP(VALUE(RIGHT(G321,3)),#REF!,4,FALSE),IF(LEFT(G321,3)="ELE",VLOOKUP(VALUE(RIGHT(G321,3)),#REF!,4,FALSE),IF(LEFT(G321,3)="CAB",VLOOKUP(VALUE(RIGHT(G321,3)),'ADM-COMP'!B:J,4,FALSE),IF(LEFT(G321,3)="SEG",VLOOKUP(VALUE(RIGHT(G321,3)),#REF!,4,FALSE),IF(LEFT(G321,3)="CLI",VLOOKUP(VALUE(RIGHT(G321,3)),#REF!,4,FALSE),IF(LEFT(G321,4)="IMPL",VLOOKUP(VALUE(RIGHT(G321,3)),#REF!,4,FALSE),IF(LEFT(G321,4)="SPDA",VLOOKUP(VALUE(RIGHT(G321,3)),'SPDA-COMP'!B:J,4,FALSE),IF(LEFT(G321,4)="SDAI",VLOOKUP(VALUE(RIGHT(G321,3)),#REF!,4,FALSE),IF(LEFT(G321,5)="IMPER",VLOOKUP(VALUE(RIGHT(G321,3)),#REF!,4,FALSE),IF(LEFT(G321,5)="LABOR",VLOOKUP(VALUE(RIGHT(G321,6)),#REF!,5,FALSE))))))))))))))))</f>
        <v>#REF!</v>
      </c>
      <c r="C321" s="30" t="e">
        <f>IF(LEFT(G321,3)="ARQ",VLOOKUP(VALUE(RIGHT(G321,3)),#REF!,5,FALSE),IF(LEFT(G321,3)="SCI",VLOOKUP(VALUE(RIGHT(G321,3)),#REF!,5,FALSE),IF(LEFT(G321,3)="SCE",VLOOKUP(VALUE(RIGHT(G321,3)),#REF!,5,FALSE),IF(LEFT(G321,3)="EST",VLOOKUP(VALUE(RIGHT(G321,3)),#REF!,5,FALSE),IF(LEFT(G321,3)="HID",VLOOKUP(VALUE(RIGHT(G321,3)),#REF!,5,FALSE),IF(LEFT(G321,3)="INC",VLOOKUP(VALUE(RIGHT(G321,3)),#REF!,5,FALSE),IF(LEFT(G321,3)="ELE",VLOOKUP(VALUE(RIGHT(G321,3)),#REF!,5,FALSE),IF(LEFT(G321,3)="CAB",VLOOKUP(VALUE(RIGHT(G321,3)),'ADM-COMP'!B:J,5,FALSE),IF(LEFT(G321,3)="SEG",VLOOKUP(VALUE(RIGHT(G321,3)),#REF!,5,FALSE),IF(LEFT(G321,3)="CLI",VLOOKUP(VALUE(RIGHT(G321,3)),#REF!,5,FALSE),IF(LEFT(G321,4)="IMPL",VLOOKUP(VALUE(RIGHT(G321,3)),#REF!,5,FALSE),IF(LEFT(G321,4)="SPDA",VLOOKUP(VALUE(RIGHT(G321,3)),'SPDA-COMP'!B:J,5,FALSE),IF(LEFT(G321,4)="SDAI",VLOOKUP(VALUE(RIGHT(G321,3)),#REF!,5,FALSE),IF(LEFT(G321,5)="IMPER",VLOOKUP(VALUE(RIGHT(G321,3)),#REF!,5,FALSE),IF(LEFT(G321,5)="LABOR",VLOOKUP(VALUE(RIGHT(G321,6)),#REF!,6,FALSE))))))))))))))))</f>
        <v>#REF!</v>
      </c>
      <c r="D321" s="74" t="e">
        <f>ROUND(VLOOKUP(A321,#REF!,8,FALSE),2)</f>
        <v>#REF!</v>
      </c>
      <c r="E321" s="74" t="e">
        <f>IF(LEFT(G321,3)="ARQ",VLOOKUP(VALUE(RIGHT(G321,3)),#REF!,9,FALSE),IF(LEFT(G321,3)="SCI",VLOOKUP(VALUE(RIGHT(G321,3)),#REF!,9,FALSE),IF(LEFT(G321,3)="SCE",VLOOKUP(VALUE(RIGHT(G321,3)),#REF!,9,FALSE),IF(LEFT(G321,3)="EST",VLOOKUP(VALUE(RIGHT(G321,3)),#REF!,9,FALSE),IF(LEFT(G321,3)="HID",VLOOKUP(VALUE(RIGHT(G321,3)),#REF!,9,FALSE),IF(LEFT(G321,3)="INC",VLOOKUP(VALUE(RIGHT(G321,3)),#REF!,9,FALSE),IF(LEFT(G321,3)="ELE",VLOOKUP(VALUE(RIGHT(G321,3)),#REF!,9,FALSE),IF(LEFT(G321,3)="CAB",VLOOKUP(VALUE(RIGHT(G321,3)),'ADM-COMP'!B:J,9,FALSE),IF(LEFT(G321,3)="SEG",VLOOKUP(VALUE(RIGHT(G321,3)),#REF!,9,FALSE),IF(LEFT(G321,3)="CLI",VLOOKUP(VALUE(RIGHT(G321,3)),#REF!,9,FALSE),IF(LEFT(G321,4)="IMPL",VLOOKUP(VALUE(RIGHT(G321,3)),#REF!,9,FALSE),IF(LEFT(G321,4)="SPDA",VLOOKUP(VALUE(RIGHT(G321,3)),'SPDA-COMP'!B:J,9,FALSE),IF(LEFT(G321,4)="SDAI",VLOOKUP(VALUE(RIGHT(G321,3)),#REF!,9,FALSE),IF(LEFT(G321,5)="IMPER",VLOOKUP(VALUE(RIGHT(G321,3)),#REF!,9,FALSE),IF(LEFT(G321,5)="LABOR",VLOOKUP(VALUE(RIGHT(G321,6)),#REF!,4,FALSE))))))))))))))))</f>
        <v>#REF!</v>
      </c>
      <c r="F321" s="31" t="e">
        <f t="shared" si="4"/>
        <v>#REF!</v>
      </c>
      <c r="G321" s="152" t="s">
        <v>716</v>
      </c>
      <c r="H321" s="61"/>
    </row>
    <row r="322" spans="1:8" s="62" customFormat="1" ht="25.5">
      <c r="A322" s="100" t="s">
        <v>784</v>
      </c>
      <c r="B322" s="29" t="s">
        <v>837</v>
      </c>
      <c r="C322" s="30" t="e">
        <f>IF(LEFT(G322,3)="ARQ",VLOOKUP(VALUE(RIGHT(G322,3)),#REF!,5,FALSE),IF(LEFT(G322,3)="GAS",VLOOKUP(VALUE(RIGHT(G322,3)),#REF!,5,FALSE),IF(LEFT(G322,3)="SCE",VLOOKUP(VALUE(RIGHT(G322,3)),#REF!,5,FALSE),IF(LEFT(G322,3)="EST",VLOOKUP(VALUE(RIGHT(G322,3)),#REF!,5,FALSE),IF(LEFT(G322,3)="HID",VLOOKUP(VALUE(RIGHT(G322,3)),#REF!,5,FALSE),IF(LEFT(G322,3)="INC",VLOOKUP(VALUE(RIGHT(G322,3)),#REF!,5,FALSE),IF(LEFT(G322,3)="ELE",VLOOKUP(VALUE(RIGHT(G322,3)),#REF!,5,FALSE),IF(LEFT(G322,3)="CAB",VLOOKUP(VALUE(RIGHT(G322,3)),'ADM-COMP'!B:J,5,FALSE),IF(LEFT(G322,3)="SEG",VLOOKUP(VALUE(RIGHT(G322,3)),#REF!,5,FALSE),IF(LEFT(G322,3)="CLI",VLOOKUP(VALUE(RIGHT(G322,3)),#REF!,5,FALSE),IF(LEFT(G322,4)="IMPL",VLOOKUP(VALUE(RIGHT(G322,3)),#REF!,5,FALSE),IF(LEFT(G322,4)="SPDA",VLOOKUP(VALUE(RIGHT(G322,3)),'SPDA-COMP'!B:J,5,FALSE),IF(LEFT(G322,4)="SDAI",VLOOKUP(VALUE(RIGHT(G322,3)),#REF!,5,FALSE),IF(LEFT(G322,5)="IMPER",VLOOKUP(VALUE(RIGHT(G322,3)),#REF!,5,FALSE),IF(LEFT(G322,5)="LABOR",VLOOKUP(VALUE(RIGHT(G322,6)),#REF!,6,FALSE))))))))))))))))</f>
        <v>#REF!</v>
      </c>
      <c r="D322" s="74" t="e">
        <f>ROUND(VLOOKUP(A322,#REF!,8,FALSE),2)</f>
        <v>#REF!</v>
      </c>
      <c r="E322" s="74" t="e">
        <f>IF(LEFT(G322,3)="ARQ",VLOOKUP(VALUE(RIGHT(G322,3)),#REF!,9,FALSE),IF(LEFT(G322,3)="GAS",VLOOKUP(VALUE(RIGHT(G322,3)),#REF!,9,FALSE),IF(LEFT(G322,3)="SCE",VLOOKUP(VALUE(RIGHT(G322,3)),#REF!,9,FALSE),IF(LEFT(G322,3)="EST",VLOOKUP(VALUE(RIGHT(G322,3)),#REF!,9,FALSE),IF(LEFT(G322,3)="HID",VLOOKUP(VALUE(RIGHT(G322,3)),#REF!,9,FALSE),IF(LEFT(G322,3)="INC",VLOOKUP(VALUE(RIGHT(G322,3)),#REF!,9,FALSE),IF(LEFT(G322,3)="ELE",VLOOKUP(VALUE(RIGHT(G322,3)),#REF!,9,FALSE),IF(LEFT(G322,3)="CAB",VLOOKUP(VALUE(RIGHT(G322,3)),'ADM-COMP'!B:J,9,FALSE),IF(LEFT(G322,3)="SEG",VLOOKUP(VALUE(RIGHT(G322,3)),#REF!,9,FALSE),IF(LEFT(G322,3)="CLI",VLOOKUP(VALUE(RIGHT(G322,3)),#REF!,9,FALSE),IF(LEFT(G322,4)="IMPL",VLOOKUP(VALUE(RIGHT(G322,3)),#REF!,9,FALSE),IF(LEFT(G322,4)="SPDA",VLOOKUP(VALUE(RIGHT(G322,3)),'SPDA-COMP'!B:J,9,FALSE),IF(LEFT(G322,4)="SDAI",VLOOKUP(VALUE(RIGHT(G322,3)),#REF!,9,FALSE),IF(LEFT(G322,5)="IMPER",VLOOKUP(VALUE(RIGHT(G322,3)),#REF!,9,FALSE),IF(LEFT(G322,5)="LABOR",VLOOKUP(VALUE(RIGHT(G322,6)),#REF!,4,FALSE))))))))))))))))</f>
        <v>#REF!</v>
      </c>
      <c r="F322" s="31" t="e">
        <f t="shared" si="4"/>
        <v>#REF!</v>
      </c>
      <c r="G322" s="152" t="s">
        <v>812</v>
      </c>
      <c r="H322" s="61"/>
    </row>
    <row r="323" spans="1:8" s="62" customFormat="1">
      <c r="A323" s="37" t="s">
        <v>1251</v>
      </c>
      <c r="B323" s="29" t="e">
        <f>IF(LEFT(G323,3)="ARQ",VLOOKUP(VALUE(RIGHT(G323,3)),#REF!,4,FALSE),IF(LEFT(G323,3)="SCI",VLOOKUP(VALUE(RIGHT(G323,3)),#REF!,4,FALSE),IF(LEFT(G323,3)="SCE",VLOOKUP(VALUE(RIGHT(G323,3)),#REF!,4,FALSE),IF(LEFT(G323,3)="EST",VLOOKUP(VALUE(RIGHT(G323,3)),#REF!,4,FALSE),IF(LEFT(G323,3)="HID",VLOOKUP(VALUE(RIGHT(G323,3)),#REF!,4,FALSE),IF(LEFT(G323,3)="INC",VLOOKUP(VALUE(RIGHT(G323,3)),#REF!,4,FALSE),IF(LEFT(G323,3)="ELE",VLOOKUP(VALUE(RIGHT(G323,3)),#REF!,4,FALSE),IF(LEFT(G323,3)="CAB",VLOOKUP(VALUE(RIGHT(G323,3)),'ADM-COMP'!B:J,4,FALSE),IF(LEFT(G323,3)="SEG",VLOOKUP(VALUE(RIGHT(G323,3)),#REF!,4,FALSE),IF(LEFT(G323,3)="CLI",VLOOKUP(VALUE(RIGHT(G323,3)),#REF!,4,FALSE),IF(LEFT(G323,4)="IMPL",VLOOKUP(VALUE(RIGHT(G323,3)),#REF!,4,FALSE),IF(LEFT(G323,4)="SPDA",VLOOKUP(VALUE(RIGHT(G323,3)),'SPDA-COMP'!B:J,4,FALSE),IF(LEFT(G323,4)="SDAI",VLOOKUP(VALUE(RIGHT(G323,3)),#REF!,4,FALSE),IF(LEFT(G323,5)="IMPER",VLOOKUP(VALUE(RIGHT(G323,3)),#REF!,4,FALSE),IF(LEFT(G323,5)="LABOR",VLOOKUP(VALUE(RIGHT(G323,6)),#REF!,5,FALSE))))))))))))))))</f>
        <v>#REF!</v>
      </c>
      <c r="C323" s="30" t="e">
        <f>IF(LEFT(G323,3)="ARQ",VLOOKUP(VALUE(RIGHT(G323,3)),#REF!,5,FALSE),IF(LEFT(G323,3)="SCI",VLOOKUP(VALUE(RIGHT(G323,3)),#REF!,5,FALSE),IF(LEFT(G323,3)="SCE",VLOOKUP(VALUE(RIGHT(G323,3)),#REF!,5,FALSE),IF(LEFT(G323,3)="EST",VLOOKUP(VALUE(RIGHT(G323,3)),#REF!,5,FALSE),IF(LEFT(G323,3)="HID",VLOOKUP(VALUE(RIGHT(G323,3)),#REF!,5,FALSE),IF(LEFT(G323,3)="INC",VLOOKUP(VALUE(RIGHT(G323,3)),#REF!,5,FALSE),IF(LEFT(G323,3)="ELE",VLOOKUP(VALUE(RIGHT(G323,3)),#REF!,5,FALSE),IF(LEFT(G323,3)="CAB",VLOOKUP(VALUE(RIGHT(G323,3)),'ADM-COMP'!B:J,5,FALSE),IF(LEFT(G323,3)="SEG",VLOOKUP(VALUE(RIGHT(G323,3)),#REF!,5,FALSE),IF(LEFT(G323,3)="CLI",VLOOKUP(VALUE(RIGHT(G323,3)),#REF!,5,FALSE),IF(LEFT(G323,4)="IMPL",VLOOKUP(VALUE(RIGHT(G323,3)),#REF!,5,FALSE),IF(LEFT(G323,4)="SPDA",VLOOKUP(VALUE(RIGHT(G323,3)),'SPDA-COMP'!B:J,5,FALSE),IF(LEFT(G323,4)="SDAI",VLOOKUP(VALUE(RIGHT(G323,3)),#REF!,5,FALSE),IF(LEFT(G323,5)="IMPER",VLOOKUP(VALUE(RIGHT(G323,3)),#REF!,5,FALSE),IF(LEFT(G323,5)="LABOR",VLOOKUP(VALUE(RIGHT(G323,6)),#REF!,6,FALSE))))))))))))))))</f>
        <v>#REF!</v>
      </c>
      <c r="D323" s="74" t="e">
        <f>ROUND(VLOOKUP(A323,#REF!,8,FALSE),2)</f>
        <v>#REF!</v>
      </c>
      <c r="E323" s="74" t="e">
        <f>IF(LEFT(G323,3)="ARQ",VLOOKUP(VALUE(RIGHT(G323,3)),#REF!,9,FALSE),IF(LEFT(G323,3)="SCI",VLOOKUP(VALUE(RIGHT(G323,3)),#REF!,9,FALSE),IF(LEFT(G323,3)="SCE",VLOOKUP(VALUE(RIGHT(G323,3)),#REF!,9,FALSE),IF(LEFT(G323,3)="EST",VLOOKUP(VALUE(RIGHT(G323,3)),#REF!,9,FALSE),IF(LEFT(G323,3)="HID",VLOOKUP(VALUE(RIGHT(G323,3)),#REF!,9,FALSE),IF(LEFT(G323,3)="INC",VLOOKUP(VALUE(RIGHT(G323,3)),#REF!,9,FALSE),IF(LEFT(G323,3)="ELE",VLOOKUP(VALUE(RIGHT(G323,3)),#REF!,9,FALSE),IF(LEFT(G323,3)="CAB",VLOOKUP(VALUE(RIGHT(G323,3)),'ADM-COMP'!B:J,9,FALSE),IF(LEFT(G323,3)="SEG",VLOOKUP(VALUE(RIGHT(G323,3)),#REF!,9,FALSE),IF(LEFT(G323,3)="CLI",VLOOKUP(VALUE(RIGHT(G323,3)),#REF!,9,FALSE),IF(LEFT(G323,4)="IMPL",VLOOKUP(VALUE(RIGHT(G323,3)),#REF!,9,FALSE),IF(LEFT(G323,4)="SPDA",VLOOKUP(VALUE(RIGHT(G323,3)),'SPDA-COMP'!B:J,9,FALSE),IF(LEFT(G323,4)="SDAI",VLOOKUP(VALUE(RIGHT(G323,3)),#REF!,9,FALSE),IF(LEFT(G323,5)="IMPER",VLOOKUP(VALUE(RIGHT(G323,3)),#REF!,9,FALSE),IF(LEFT(G323,5)="LABOR",VLOOKUP(VALUE(RIGHT(G323,6)),#REF!,4,FALSE))))))))))))))))</f>
        <v>#REF!</v>
      </c>
      <c r="F323" s="31" t="e">
        <f t="shared" si="4"/>
        <v>#REF!</v>
      </c>
      <c r="G323" s="38" t="s">
        <v>1253</v>
      </c>
      <c r="H323" s="61"/>
    </row>
    <row r="324" spans="1:8" s="62" customFormat="1">
      <c r="A324" s="37" t="s">
        <v>247</v>
      </c>
      <c r="B324" s="29" t="e">
        <f>IF(LEFT(G324,3)="ARQ",VLOOKUP(VALUE(RIGHT(G324,3)),#REF!,4,FALSE),IF(LEFT(G324,3)="SCI",VLOOKUP(VALUE(RIGHT(G324,3)),#REF!,4,FALSE),IF(LEFT(G324,3)="SCE",VLOOKUP(VALUE(RIGHT(G324,3)),#REF!,4,FALSE),IF(LEFT(G324,3)="EST",VLOOKUP(VALUE(RIGHT(G324,3)),#REF!,4,FALSE),IF(LEFT(G324,3)="HID",VLOOKUP(VALUE(RIGHT(G324,3)),#REF!,4,FALSE),IF(LEFT(G324,3)="INC",VLOOKUP(VALUE(RIGHT(G324,3)),#REF!,4,FALSE),IF(LEFT(G324,3)="ELE",VLOOKUP(VALUE(RIGHT(G324,3)),#REF!,4,FALSE),IF(LEFT(G324,3)="CAB",VLOOKUP(VALUE(RIGHT(G324,3)),'ADM-COMP'!B:J,4,FALSE),IF(LEFT(G324,3)="SEG",VLOOKUP(VALUE(RIGHT(G324,3)),#REF!,4,FALSE),IF(LEFT(G324,3)="CLI",VLOOKUP(VALUE(RIGHT(G324,3)),#REF!,4,FALSE),IF(LEFT(G324,4)="IMPL",VLOOKUP(VALUE(RIGHT(G324,3)),#REF!,4,FALSE),IF(LEFT(G324,4)="SPDA",VLOOKUP(VALUE(RIGHT(G324,3)),'SPDA-COMP'!B:J,4,FALSE),IF(LEFT(G324,4)="SDAI",VLOOKUP(VALUE(RIGHT(G324,3)),#REF!,4,FALSE),IF(LEFT(G324,5)="IMPER",VLOOKUP(VALUE(RIGHT(G324,3)),#REF!,4,FALSE),IF(LEFT(G324,5)="LABOR",VLOOKUP(VALUE(RIGHT(G324,6)),#REF!,5,FALSE))))))))))))))))</f>
        <v>#REF!</v>
      </c>
      <c r="C324" s="30" t="e">
        <f>IF(LEFT(G324,3)="ARQ",VLOOKUP(VALUE(RIGHT(G324,3)),#REF!,5,FALSE),IF(LEFT(G324,3)="SCI",VLOOKUP(VALUE(RIGHT(G324,3)),#REF!,5,FALSE),IF(LEFT(G324,3)="SCE",VLOOKUP(VALUE(RIGHT(G324,3)),#REF!,5,FALSE),IF(LEFT(G324,3)="EST",VLOOKUP(VALUE(RIGHT(G324,3)),#REF!,5,FALSE),IF(LEFT(G324,3)="HID",VLOOKUP(VALUE(RIGHT(G324,3)),#REF!,5,FALSE),IF(LEFT(G324,3)="INC",VLOOKUP(VALUE(RIGHT(G324,3)),#REF!,5,FALSE),IF(LEFT(G324,3)="ELE",VLOOKUP(VALUE(RIGHT(G324,3)),#REF!,5,FALSE),IF(LEFT(G324,3)="CAB",VLOOKUP(VALUE(RIGHT(G324,3)),'ADM-COMP'!B:J,5,FALSE),IF(LEFT(G324,3)="SEG",VLOOKUP(VALUE(RIGHT(G324,3)),#REF!,5,FALSE),IF(LEFT(G324,3)="CLI",VLOOKUP(VALUE(RIGHT(G324,3)),#REF!,5,FALSE),IF(LEFT(G324,4)="IMPL",VLOOKUP(VALUE(RIGHT(G324,3)),#REF!,5,FALSE),IF(LEFT(G324,4)="SPDA",VLOOKUP(VALUE(RIGHT(G324,3)),'SPDA-COMP'!B:J,5,FALSE),IF(LEFT(G324,4)="SDAI",VLOOKUP(VALUE(RIGHT(G324,3)),#REF!,5,FALSE),IF(LEFT(G324,5)="IMPER",VLOOKUP(VALUE(RIGHT(G324,3)),#REF!,5,FALSE),IF(LEFT(G324,5)="LABOR",VLOOKUP(VALUE(RIGHT(G324,6)),#REF!,6,FALSE))))))))))))))))</f>
        <v>#REF!</v>
      </c>
      <c r="D324" s="74" t="e">
        <f>ROUND(VLOOKUP(A324,#REF!,8,FALSE),2)</f>
        <v>#REF!</v>
      </c>
      <c r="E324" s="74" t="e">
        <f>IF(LEFT(G324,3)="ARQ",VLOOKUP(VALUE(RIGHT(G324,3)),#REF!,9,FALSE),IF(LEFT(G324,3)="SCI",VLOOKUP(VALUE(RIGHT(G324,3)),#REF!,9,FALSE),IF(LEFT(G324,3)="SCE",VLOOKUP(VALUE(RIGHT(G324,3)),#REF!,9,FALSE),IF(LEFT(G324,3)="EST",VLOOKUP(VALUE(RIGHT(G324,3)),#REF!,9,FALSE),IF(LEFT(G324,3)="HID",VLOOKUP(VALUE(RIGHT(G324,3)),#REF!,9,FALSE),IF(LEFT(G324,3)="INC",VLOOKUP(VALUE(RIGHT(G324,3)),#REF!,9,FALSE),IF(LEFT(G324,3)="ELE",VLOOKUP(VALUE(RIGHT(G324,3)),#REF!,9,FALSE),IF(LEFT(G324,3)="CAB",VLOOKUP(VALUE(RIGHT(G324,3)),'ADM-COMP'!B:J,9,FALSE),IF(LEFT(G324,3)="SEG",VLOOKUP(VALUE(RIGHT(G324,3)),#REF!,9,FALSE),IF(LEFT(G324,3)="CLI",VLOOKUP(VALUE(RIGHT(G324,3)),#REF!,9,FALSE),IF(LEFT(G324,4)="IMPL",VLOOKUP(VALUE(RIGHT(G324,3)),#REF!,9,FALSE),IF(LEFT(G324,4)="SPDA",VLOOKUP(VALUE(RIGHT(G324,3)),'SPDA-COMP'!B:J,9,FALSE),IF(LEFT(G324,4)="SDAI",VLOOKUP(VALUE(RIGHT(G324,3)),#REF!,9,FALSE),IF(LEFT(G324,5)="IMPER",VLOOKUP(VALUE(RIGHT(G324,3)),#REF!,9,FALSE),IF(LEFT(G324,5)="LABOR",VLOOKUP(VALUE(RIGHT(G324,6)),#REF!,4,FALSE))))))))))))))))</f>
        <v>#REF!</v>
      </c>
      <c r="F324" s="31" t="e">
        <f t="shared" si="4"/>
        <v>#REF!</v>
      </c>
      <c r="G324" s="152" t="s">
        <v>1201</v>
      </c>
      <c r="H324" s="61"/>
    </row>
    <row r="325" spans="1:8" s="62" customFormat="1">
      <c r="A325" s="100" t="s">
        <v>679</v>
      </c>
      <c r="B325" s="86" t="e">
        <f>IF(LEFT(G325,3)="ARQ",VLOOKUP(VALUE(RIGHT(G325,3)),#REF!,4,FALSE),IF(LEFT(G325,3)="SCI",VLOOKUP(VALUE(RIGHT(G325,3)),#REF!,4,FALSE),IF(LEFT(G325,3)="SCE",VLOOKUP(VALUE(RIGHT(G325,3)),#REF!,4,FALSE),IF(LEFT(G325,3)="EST",VLOOKUP(VALUE(RIGHT(G325,3)),#REF!,4,FALSE),IF(LEFT(G325,3)="HID",VLOOKUP(VALUE(RIGHT(G325,3)),#REF!,4,FALSE),IF(LEFT(G325,3)="INC",VLOOKUP(VALUE(RIGHT(G325,3)),#REF!,4,FALSE),IF(LEFT(G325,3)="ELE",VLOOKUP(VALUE(RIGHT(G325,3)),#REF!,4,FALSE),IF(LEFT(G325,3)="CAB",VLOOKUP(VALUE(RIGHT(G325,3)),'ADM-COMP'!B:J,4,FALSE),IF(LEFT(G325,3)="SEG",VLOOKUP(VALUE(RIGHT(G325,3)),#REF!,4,FALSE),IF(LEFT(G325,3)="CLI",VLOOKUP(VALUE(RIGHT(G325,3)),#REF!,4,FALSE),IF(LEFT(G325,4)="IMPL",VLOOKUP(VALUE(RIGHT(G325,3)),#REF!,4,FALSE),IF(LEFT(G325,4)="SPDA",VLOOKUP(VALUE(RIGHT(G325,3)),'SPDA-COMP'!B:J,4,FALSE),IF(LEFT(G325,4)="SDAI",VLOOKUP(VALUE(RIGHT(G325,3)),#REF!,4,FALSE),IF(LEFT(G325,5)="IMPER",VLOOKUP(VALUE(RIGHT(G325,3)),#REF!,4,FALSE),IF(LEFT(G325,5)="LABOR",VLOOKUP(VALUE(RIGHT(G325,6)),#REF!,5,FALSE))))))))))))))))</f>
        <v>#REF!</v>
      </c>
      <c r="C325" s="30" t="e">
        <f>IF(LEFT(G325,3)="ARQ",VLOOKUP(VALUE(RIGHT(G325,3)),#REF!,5,FALSE),IF(LEFT(G325,3)="SCI",VLOOKUP(VALUE(RIGHT(G325,3)),#REF!,5,FALSE),IF(LEFT(G325,3)="SCE",VLOOKUP(VALUE(RIGHT(G325,3)),#REF!,5,FALSE),IF(LEFT(G325,3)="EST",VLOOKUP(VALUE(RIGHT(G325,3)),#REF!,5,FALSE),IF(LEFT(G325,3)="HID",VLOOKUP(VALUE(RIGHT(G325,3)),#REF!,5,FALSE),IF(LEFT(G325,3)="INC",VLOOKUP(VALUE(RIGHT(G325,3)),#REF!,5,FALSE),IF(LEFT(G325,3)="ELE",VLOOKUP(VALUE(RIGHT(G325,3)),#REF!,5,FALSE),IF(LEFT(G325,3)="CAB",VLOOKUP(VALUE(RIGHT(G325,3)),'ADM-COMP'!B:J,5,FALSE),IF(LEFT(G325,3)="SEG",VLOOKUP(VALUE(RIGHT(G325,3)),#REF!,5,FALSE),IF(LEFT(G325,3)="CLI",VLOOKUP(VALUE(RIGHT(G325,3)),#REF!,5,FALSE),IF(LEFT(G325,4)="IMPL",VLOOKUP(VALUE(RIGHT(G325,3)),#REF!,5,FALSE),IF(LEFT(G325,4)="SPDA",VLOOKUP(VALUE(RIGHT(G325,3)),'SPDA-COMP'!B:J,5,FALSE),IF(LEFT(G325,4)="SDAI",VLOOKUP(VALUE(RIGHT(G325,3)),#REF!,5,FALSE),IF(LEFT(G325,5)="IMPER",VLOOKUP(VALUE(RIGHT(G325,3)),#REF!,5,FALSE),IF(LEFT(G325,5)="LABOR",VLOOKUP(VALUE(RIGHT(G325,6)),#REF!,6,FALSE))))))))))))))))</f>
        <v>#REF!</v>
      </c>
      <c r="D325" s="74" t="e">
        <f>ROUND(VLOOKUP(A325,#REF!,8,FALSE),2)</f>
        <v>#REF!</v>
      </c>
      <c r="E325" s="74" t="e">
        <f>IF(LEFT(G325,3)="ARQ",VLOOKUP(VALUE(RIGHT(G325,3)),#REF!,9,FALSE),IF(LEFT(G325,3)="SCI",VLOOKUP(VALUE(RIGHT(G325,3)),#REF!,9,FALSE),IF(LEFT(G325,3)="SCE",VLOOKUP(VALUE(RIGHT(G325,3)),#REF!,9,FALSE),IF(LEFT(G325,3)="EST",VLOOKUP(VALUE(RIGHT(G325,3)),#REF!,9,FALSE),IF(LEFT(G325,3)="HID",VLOOKUP(VALUE(RIGHT(G325,3)),#REF!,9,FALSE),IF(LEFT(G325,3)="INC",VLOOKUP(VALUE(RIGHT(G325,3)),#REF!,9,FALSE),IF(LEFT(G325,3)="ELE",VLOOKUP(VALUE(RIGHT(G325,3)),#REF!,9,FALSE),IF(LEFT(G325,3)="CAB",VLOOKUP(VALUE(RIGHT(G325,3)),'ADM-COMP'!B:J,9,FALSE),IF(LEFT(G325,3)="SEG",VLOOKUP(VALUE(RIGHT(G325,3)),#REF!,9,FALSE),IF(LEFT(G325,3)="CLI",VLOOKUP(VALUE(RIGHT(G325,3)),#REF!,9,FALSE),IF(LEFT(G325,4)="IMPL",VLOOKUP(VALUE(RIGHT(G325,3)),#REF!,9,FALSE),IF(LEFT(G325,4)="SPDA",VLOOKUP(VALUE(RIGHT(G325,3)),'SPDA-COMP'!B:J,9,FALSE),IF(LEFT(G325,4)="SDAI",VLOOKUP(VALUE(RIGHT(G325,3)),#REF!,9,FALSE),IF(LEFT(G325,5)="IMPER",VLOOKUP(VALUE(RIGHT(G325,3)),#REF!,9,FALSE),IF(LEFT(G325,5)="LABOR",VLOOKUP(VALUE(RIGHT(G325,6)),#REF!,4,FALSE))))))))))))))))</f>
        <v>#REF!</v>
      </c>
      <c r="F325" s="31" t="e">
        <f t="shared" si="4"/>
        <v>#REF!</v>
      </c>
      <c r="G325" s="152" t="s">
        <v>719</v>
      </c>
      <c r="H325" s="61"/>
    </row>
    <row r="326" spans="1:8" s="62" customFormat="1">
      <c r="A326" s="100" t="s">
        <v>680</v>
      </c>
      <c r="B326" s="86" t="e">
        <f>IF(LEFT(G326,3)="ARQ",VLOOKUP(VALUE(RIGHT(G326,3)),#REF!,4,FALSE),IF(LEFT(G326,3)="SCI",VLOOKUP(VALUE(RIGHT(G326,3)),#REF!,4,FALSE),IF(LEFT(G326,3)="SCE",VLOOKUP(VALUE(RIGHT(G326,3)),#REF!,4,FALSE),IF(LEFT(G326,3)="EST",VLOOKUP(VALUE(RIGHT(G326,3)),#REF!,4,FALSE),IF(LEFT(G326,3)="HID",VLOOKUP(VALUE(RIGHT(G326,3)),#REF!,4,FALSE),IF(LEFT(G326,3)="INC",VLOOKUP(VALUE(RIGHT(G326,3)),#REF!,4,FALSE),IF(LEFT(G326,3)="ELE",VLOOKUP(VALUE(RIGHT(G326,3)),#REF!,4,FALSE),IF(LEFT(G326,3)="CAB",VLOOKUP(VALUE(RIGHT(G326,3)),'ADM-COMP'!B:J,4,FALSE),IF(LEFT(G326,3)="SEG",VLOOKUP(VALUE(RIGHT(G326,3)),#REF!,4,FALSE),IF(LEFT(G326,3)="CLI",VLOOKUP(VALUE(RIGHT(G326,3)),#REF!,4,FALSE),IF(LEFT(G326,4)="IMPL",VLOOKUP(VALUE(RIGHT(G326,3)),#REF!,4,FALSE),IF(LEFT(G326,4)="SPDA",VLOOKUP(VALUE(RIGHT(G326,3)),'SPDA-COMP'!B:J,4,FALSE),IF(LEFT(G326,4)="SDAI",VLOOKUP(VALUE(RIGHT(G326,3)),#REF!,4,FALSE),IF(LEFT(G326,5)="IMPER",VLOOKUP(VALUE(RIGHT(G326,3)),#REF!,4,FALSE),IF(LEFT(G326,5)="LABOR",VLOOKUP(VALUE(RIGHT(G326,6)),#REF!,5,FALSE))))))))))))))))</f>
        <v>#REF!</v>
      </c>
      <c r="C326" s="30" t="e">
        <f>IF(LEFT(G326,3)="ARQ",VLOOKUP(VALUE(RIGHT(G326,3)),#REF!,5,FALSE),IF(LEFT(G326,3)="SCI",VLOOKUP(VALUE(RIGHT(G326,3)),#REF!,5,FALSE),IF(LEFT(G326,3)="SCE",VLOOKUP(VALUE(RIGHT(G326,3)),#REF!,5,FALSE),IF(LEFT(G326,3)="EST",VLOOKUP(VALUE(RIGHT(G326,3)),#REF!,5,FALSE),IF(LEFT(G326,3)="HID",VLOOKUP(VALUE(RIGHT(G326,3)),#REF!,5,FALSE),IF(LEFT(G326,3)="INC",VLOOKUP(VALUE(RIGHT(G326,3)),#REF!,5,FALSE),IF(LEFT(G326,3)="ELE",VLOOKUP(VALUE(RIGHT(G326,3)),#REF!,5,FALSE),IF(LEFT(G326,3)="CAB",VLOOKUP(VALUE(RIGHT(G326,3)),'ADM-COMP'!B:J,5,FALSE),IF(LEFT(G326,3)="SEG",VLOOKUP(VALUE(RIGHT(G326,3)),#REF!,5,FALSE),IF(LEFT(G326,3)="CLI",VLOOKUP(VALUE(RIGHT(G326,3)),#REF!,5,FALSE),IF(LEFT(G326,4)="IMPL",VLOOKUP(VALUE(RIGHT(G326,3)),#REF!,5,FALSE),IF(LEFT(G326,4)="SPDA",VLOOKUP(VALUE(RIGHT(G326,3)),'SPDA-COMP'!B:J,5,FALSE),IF(LEFT(G326,4)="SDAI",VLOOKUP(VALUE(RIGHT(G326,3)),#REF!,5,FALSE),IF(LEFT(G326,5)="IMPER",VLOOKUP(VALUE(RIGHT(G326,3)),#REF!,5,FALSE),IF(LEFT(G326,5)="LABOR",VLOOKUP(VALUE(RIGHT(G326,6)),#REF!,6,FALSE))))))))))))))))</f>
        <v>#REF!</v>
      </c>
      <c r="D326" s="74" t="e">
        <f>ROUND(VLOOKUP(A326,#REF!,8,FALSE),2)</f>
        <v>#REF!</v>
      </c>
      <c r="E326" s="74" t="e">
        <f>IF(LEFT(G326,3)="ARQ",VLOOKUP(VALUE(RIGHT(G326,3)),#REF!,9,FALSE),IF(LEFT(G326,3)="SCI",VLOOKUP(VALUE(RIGHT(G326,3)),#REF!,9,FALSE),IF(LEFT(G326,3)="SCE",VLOOKUP(VALUE(RIGHT(G326,3)),#REF!,9,FALSE),IF(LEFT(G326,3)="EST",VLOOKUP(VALUE(RIGHT(G326,3)),#REF!,9,FALSE),IF(LEFT(G326,3)="HID",VLOOKUP(VALUE(RIGHT(G326,3)),#REF!,9,FALSE),IF(LEFT(G326,3)="INC",VLOOKUP(VALUE(RIGHT(G326,3)),#REF!,9,FALSE),IF(LEFT(G326,3)="ELE",VLOOKUP(VALUE(RIGHT(G326,3)),#REF!,9,FALSE),IF(LEFT(G326,3)="CAB",VLOOKUP(VALUE(RIGHT(G326,3)),'ADM-COMP'!B:J,9,FALSE),IF(LEFT(G326,3)="SEG",VLOOKUP(VALUE(RIGHT(G326,3)),#REF!,9,FALSE),IF(LEFT(G326,3)="CLI",VLOOKUP(VALUE(RIGHT(G326,3)),#REF!,9,FALSE),IF(LEFT(G326,4)="IMPL",VLOOKUP(VALUE(RIGHT(G326,3)),#REF!,9,FALSE),IF(LEFT(G326,4)="SPDA",VLOOKUP(VALUE(RIGHT(G326,3)),'SPDA-COMP'!B:J,9,FALSE),IF(LEFT(G326,4)="SDAI",VLOOKUP(VALUE(RIGHT(G326,3)),#REF!,9,FALSE),IF(LEFT(G326,5)="IMPER",VLOOKUP(VALUE(RIGHT(G326,3)),#REF!,9,FALSE),IF(LEFT(G326,5)="LABOR",VLOOKUP(VALUE(RIGHT(G326,6)),#REF!,4,FALSE))))))))))))))))</f>
        <v>#REF!</v>
      </c>
      <c r="F326" s="31" t="e">
        <f t="shared" ref="F326:F389" si="5">ROUND(D326*E326,2)</f>
        <v>#REF!</v>
      </c>
      <c r="G326" s="152" t="s">
        <v>720</v>
      </c>
      <c r="H326" s="61"/>
    </row>
    <row r="327" spans="1:8" s="62" customFormat="1">
      <c r="A327" s="100" t="s">
        <v>681</v>
      </c>
      <c r="B327" s="86" t="e">
        <f>IF(LEFT(G327,3)="ARQ",VLOOKUP(VALUE(RIGHT(G327,3)),#REF!,4,FALSE),IF(LEFT(G327,3)="SCI",VLOOKUP(VALUE(RIGHT(G327,3)),#REF!,4,FALSE),IF(LEFT(G327,3)="SCE",VLOOKUP(VALUE(RIGHT(G327,3)),#REF!,4,FALSE),IF(LEFT(G327,3)="EST",VLOOKUP(VALUE(RIGHT(G327,3)),#REF!,4,FALSE),IF(LEFT(G327,3)="HID",VLOOKUP(VALUE(RIGHT(G327,3)),#REF!,4,FALSE),IF(LEFT(G327,3)="INC",VLOOKUP(VALUE(RIGHT(G327,3)),#REF!,4,FALSE),IF(LEFT(G327,3)="ELE",VLOOKUP(VALUE(RIGHT(G327,3)),#REF!,4,FALSE),IF(LEFT(G327,3)="CAB",VLOOKUP(VALUE(RIGHT(G327,3)),'ADM-COMP'!B:J,4,FALSE),IF(LEFT(G327,3)="SEG",VLOOKUP(VALUE(RIGHT(G327,3)),#REF!,4,FALSE),IF(LEFT(G327,3)="CLI",VLOOKUP(VALUE(RIGHT(G327,3)),#REF!,4,FALSE),IF(LEFT(G327,4)="IMPL",VLOOKUP(VALUE(RIGHT(G327,3)),#REF!,4,FALSE),IF(LEFT(G327,4)="SPDA",VLOOKUP(VALUE(RIGHT(G327,3)),'SPDA-COMP'!B:J,4,FALSE),IF(LEFT(G327,4)="SDAI",VLOOKUP(VALUE(RIGHT(G327,3)),#REF!,4,FALSE),IF(LEFT(G327,5)="IMPER",VLOOKUP(VALUE(RIGHT(G327,3)),#REF!,4,FALSE),IF(LEFT(G327,5)="LABOR",VLOOKUP(VALUE(RIGHT(G327,6)),#REF!,5,FALSE))))))))))))))))</f>
        <v>#REF!</v>
      </c>
      <c r="C327" s="30" t="e">
        <f>IF(LEFT(G327,3)="ARQ",VLOOKUP(VALUE(RIGHT(G327,3)),#REF!,5,FALSE),IF(LEFT(G327,3)="SCI",VLOOKUP(VALUE(RIGHT(G327,3)),#REF!,5,FALSE),IF(LEFT(G327,3)="SCE",VLOOKUP(VALUE(RIGHT(G327,3)),#REF!,5,FALSE),IF(LEFT(G327,3)="EST",VLOOKUP(VALUE(RIGHT(G327,3)),#REF!,5,FALSE),IF(LEFT(G327,3)="HID",VLOOKUP(VALUE(RIGHT(G327,3)),#REF!,5,FALSE),IF(LEFT(G327,3)="INC",VLOOKUP(VALUE(RIGHT(G327,3)),#REF!,5,FALSE),IF(LEFT(G327,3)="ELE",VLOOKUP(VALUE(RIGHT(G327,3)),#REF!,5,FALSE),IF(LEFT(G327,3)="CAB",VLOOKUP(VALUE(RIGHT(G327,3)),'ADM-COMP'!B:J,5,FALSE),IF(LEFT(G327,3)="SEG",VLOOKUP(VALUE(RIGHT(G327,3)),#REF!,5,FALSE),IF(LEFT(G327,3)="CLI",VLOOKUP(VALUE(RIGHT(G327,3)),#REF!,5,FALSE),IF(LEFT(G327,4)="IMPL",VLOOKUP(VALUE(RIGHT(G327,3)),#REF!,5,FALSE),IF(LEFT(G327,4)="SPDA",VLOOKUP(VALUE(RIGHT(G327,3)),'SPDA-COMP'!B:J,5,FALSE),IF(LEFT(G327,4)="SDAI",VLOOKUP(VALUE(RIGHT(G327,3)),#REF!,5,FALSE),IF(LEFT(G327,5)="IMPER",VLOOKUP(VALUE(RIGHT(G327,3)),#REF!,5,FALSE),IF(LEFT(G327,5)="LABOR",VLOOKUP(VALUE(RIGHT(G327,6)),#REF!,6,FALSE))))))))))))))))</f>
        <v>#REF!</v>
      </c>
      <c r="D327" s="74" t="e">
        <f>ROUND(VLOOKUP(A327,#REF!,8,FALSE),2)</f>
        <v>#REF!</v>
      </c>
      <c r="E327" s="74" t="e">
        <f>IF(LEFT(G327,3)="ARQ",VLOOKUP(VALUE(RIGHT(G327,3)),#REF!,9,FALSE),IF(LEFT(G327,3)="SCI",VLOOKUP(VALUE(RIGHT(G327,3)),#REF!,9,FALSE),IF(LEFT(G327,3)="SCE",VLOOKUP(VALUE(RIGHT(G327,3)),#REF!,9,FALSE),IF(LEFT(G327,3)="EST",VLOOKUP(VALUE(RIGHT(G327,3)),#REF!,9,FALSE),IF(LEFT(G327,3)="HID",VLOOKUP(VALUE(RIGHT(G327,3)),#REF!,9,FALSE),IF(LEFT(G327,3)="INC",VLOOKUP(VALUE(RIGHT(G327,3)),#REF!,9,FALSE),IF(LEFT(G327,3)="ELE",VLOOKUP(VALUE(RIGHT(G327,3)),#REF!,9,FALSE),IF(LEFT(G327,3)="CAB",VLOOKUP(VALUE(RIGHT(G327,3)),'ADM-COMP'!B:J,9,FALSE),IF(LEFT(G327,3)="SEG",VLOOKUP(VALUE(RIGHT(G327,3)),#REF!,9,FALSE),IF(LEFT(G327,3)="CLI",VLOOKUP(VALUE(RIGHT(G327,3)),#REF!,9,FALSE),IF(LEFT(G327,4)="IMPL",VLOOKUP(VALUE(RIGHT(G327,3)),#REF!,9,FALSE),IF(LEFT(G327,4)="SPDA",VLOOKUP(VALUE(RIGHT(G327,3)),'SPDA-COMP'!B:J,9,FALSE),IF(LEFT(G327,4)="SDAI",VLOOKUP(VALUE(RIGHT(G327,3)),#REF!,9,FALSE),IF(LEFT(G327,5)="IMPER",VLOOKUP(VALUE(RIGHT(G327,3)),#REF!,9,FALSE),IF(LEFT(G327,5)="LABOR",VLOOKUP(VALUE(RIGHT(G327,6)),#REF!,4,FALSE))))))))))))))))</f>
        <v>#REF!</v>
      </c>
      <c r="F327" s="31" t="e">
        <f t="shared" si="5"/>
        <v>#REF!</v>
      </c>
      <c r="G327" s="152" t="s">
        <v>721</v>
      </c>
      <c r="H327" s="61"/>
    </row>
    <row r="328" spans="1:8" s="62" customFormat="1">
      <c r="A328" s="100" t="s">
        <v>682</v>
      </c>
      <c r="B328" s="86" t="e">
        <f>IF(LEFT(G328,3)="ARQ",VLOOKUP(VALUE(RIGHT(G328,3)),#REF!,4,FALSE),IF(LEFT(G328,3)="SCI",VLOOKUP(VALUE(RIGHT(G328,3)),#REF!,4,FALSE),IF(LEFT(G328,3)="SCE",VLOOKUP(VALUE(RIGHT(G328,3)),#REF!,4,FALSE),IF(LEFT(G328,3)="EST",VLOOKUP(VALUE(RIGHT(G328,3)),#REF!,4,FALSE),IF(LEFT(G328,3)="HID",VLOOKUP(VALUE(RIGHT(G328,3)),#REF!,4,FALSE),IF(LEFT(G328,3)="INC",VLOOKUP(VALUE(RIGHT(G328,3)),#REF!,4,FALSE),IF(LEFT(G328,3)="ELE",VLOOKUP(VALUE(RIGHT(G328,3)),#REF!,4,FALSE),IF(LEFT(G328,3)="CAB",VLOOKUP(VALUE(RIGHT(G328,3)),'ADM-COMP'!B:J,4,FALSE),IF(LEFT(G328,3)="SEG",VLOOKUP(VALUE(RIGHT(G328,3)),#REF!,4,FALSE),IF(LEFT(G328,3)="CLI",VLOOKUP(VALUE(RIGHT(G328,3)),#REF!,4,FALSE),IF(LEFT(G328,4)="IMPL",VLOOKUP(VALUE(RIGHT(G328,3)),#REF!,4,FALSE),IF(LEFT(G328,4)="SPDA",VLOOKUP(VALUE(RIGHT(G328,3)),'SPDA-COMP'!B:J,4,FALSE),IF(LEFT(G328,4)="SDAI",VLOOKUP(VALUE(RIGHT(G328,3)),#REF!,4,FALSE),IF(LEFT(G328,5)="IMPER",VLOOKUP(VALUE(RIGHT(G328,3)),#REF!,4,FALSE),IF(LEFT(G328,5)="LABOR",VLOOKUP(VALUE(RIGHT(G328,6)),#REF!,5,FALSE))))))))))))))))</f>
        <v>#REF!</v>
      </c>
      <c r="C328" s="30" t="e">
        <f>IF(LEFT(G328,3)="ARQ",VLOOKUP(VALUE(RIGHT(G328,3)),#REF!,5,FALSE),IF(LEFT(G328,3)="SCI",VLOOKUP(VALUE(RIGHT(G328,3)),#REF!,5,FALSE),IF(LEFT(G328,3)="SCE",VLOOKUP(VALUE(RIGHT(G328,3)),#REF!,5,FALSE),IF(LEFT(G328,3)="EST",VLOOKUP(VALUE(RIGHT(G328,3)),#REF!,5,FALSE),IF(LEFT(G328,3)="HID",VLOOKUP(VALUE(RIGHT(G328,3)),#REF!,5,FALSE),IF(LEFT(G328,3)="INC",VLOOKUP(VALUE(RIGHT(G328,3)),#REF!,5,FALSE),IF(LEFT(G328,3)="ELE",VLOOKUP(VALUE(RIGHT(G328,3)),#REF!,5,FALSE),IF(LEFT(G328,3)="CAB",VLOOKUP(VALUE(RIGHT(G328,3)),'ADM-COMP'!B:J,5,FALSE),IF(LEFT(G328,3)="SEG",VLOOKUP(VALUE(RIGHT(G328,3)),#REF!,5,FALSE),IF(LEFT(G328,3)="CLI",VLOOKUP(VALUE(RIGHT(G328,3)),#REF!,5,FALSE),IF(LEFT(G328,4)="IMPL",VLOOKUP(VALUE(RIGHT(G328,3)),#REF!,5,FALSE),IF(LEFT(G328,4)="SPDA",VLOOKUP(VALUE(RIGHT(G328,3)),'SPDA-COMP'!B:J,5,FALSE),IF(LEFT(G328,4)="SDAI",VLOOKUP(VALUE(RIGHT(G328,3)),#REF!,5,FALSE),IF(LEFT(G328,5)="IMPER",VLOOKUP(VALUE(RIGHT(G328,3)),#REF!,5,FALSE),IF(LEFT(G328,5)="LABOR",VLOOKUP(VALUE(RIGHT(G328,6)),#REF!,6,FALSE))))))))))))))))</f>
        <v>#REF!</v>
      </c>
      <c r="D328" s="74" t="e">
        <f>ROUND(VLOOKUP(A328,#REF!,8,FALSE),2)</f>
        <v>#REF!</v>
      </c>
      <c r="E328" s="74" t="e">
        <f>IF(LEFT(G328,3)="ARQ",VLOOKUP(VALUE(RIGHT(G328,3)),#REF!,9,FALSE),IF(LEFT(G328,3)="SCI",VLOOKUP(VALUE(RIGHT(G328,3)),#REF!,9,FALSE),IF(LEFT(G328,3)="SCE",VLOOKUP(VALUE(RIGHT(G328,3)),#REF!,9,FALSE),IF(LEFT(G328,3)="EST",VLOOKUP(VALUE(RIGHT(G328,3)),#REF!,9,FALSE),IF(LEFT(G328,3)="HID",VLOOKUP(VALUE(RIGHT(G328,3)),#REF!,9,FALSE),IF(LEFT(G328,3)="INC",VLOOKUP(VALUE(RIGHT(G328,3)),#REF!,9,FALSE),IF(LEFT(G328,3)="ELE",VLOOKUP(VALUE(RIGHT(G328,3)),#REF!,9,FALSE),IF(LEFT(G328,3)="CAB",VLOOKUP(VALUE(RIGHT(G328,3)),'ADM-COMP'!B:J,9,FALSE),IF(LEFT(G328,3)="SEG",VLOOKUP(VALUE(RIGHT(G328,3)),#REF!,9,FALSE),IF(LEFT(G328,3)="CLI",VLOOKUP(VALUE(RIGHT(G328,3)),#REF!,9,FALSE),IF(LEFT(G328,4)="IMPL",VLOOKUP(VALUE(RIGHT(G328,3)),#REF!,9,FALSE),IF(LEFT(G328,4)="SPDA",VLOOKUP(VALUE(RIGHT(G328,3)),'SPDA-COMP'!B:J,9,FALSE),IF(LEFT(G328,4)="SDAI",VLOOKUP(VALUE(RIGHT(G328,3)),#REF!,9,FALSE),IF(LEFT(G328,5)="IMPER",VLOOKUP(VALUE(RIGHT(G328,3)),#REF!,9,FALSE),IF(LEFT(G328,5)="LABOR",VLOOKUP(VALUE(RIGHT(G328,6)),#REF!,4,FALSE))))))))))))))))</f>
        <v>#REF!</v>
      </c>
      <c r="F328" s="31" t="e">
        <f t="shared" si="5"/>
        <v>#REF!</v>
      </c>
      <c r="G328" s="152" t="s">
        <v>722</v>
      </c>
      <c r="H328" s="61"/>
    </row>
    <row r="329" spans="1:8" s="62" customFormat="1">
      <c r="A329" s="100" t="s">
        <v>683</v>
      </c>
      <c r="B329" s="86" t="e">
        <f>IF(LEFT(G329,3)="ARQ",VLOOKUP(VALUE(RIGHT(G329,3)),#REF!,4,FALSE),IF(LEFT(G329,3)="SCI",VLOOKUP(VALUE(RIGHT(G329,3)),#REF!,4,FALSE),IF(LEFT(G329,3)="SCE",VLOOKUP(VALUE(RIGHT(G329,3)),#REF!,4,FALSE),IF(LEFT(G329,3)="EST",VLOOKUP(VALUE(RIGHT(G329,3)),#REF!,4,FALSE),IF(LEFT(G329,3)="HID",VLOOKUP(VALUE(RIGHT(G329,3)),#REF!,4,FALSE),IF(LEFT(G329,3)="INC",VLOOKUP(VALUE(RIGHT(G329,3)),#REF!,4,FALSE),IF(LEFT(G329,3)="ELE",VLOOKUP(VALUE(RIGHT(G329,3)),#REF!,4,FALSE),IF(LEFT(G329,3)="CAB",VLOOKUP(VALUE(RIGHT(G329,3)),'ADM-COMP'!B:J,4,FALSE),IF(LEFT(G329,3)="SEG",VLOOKUP(VALUE(RIGHT(G329,3)),#REF!,4,FALSE),IF(LEFT(G329,3)="CLI",VLOOKUP(VALUE(RIGHT(G329,3)),#REF!,4,FALSE),IF(LEFT(G329,4)="IMPL",VLOOKUP(VALUE(RIGHT(G329,3)),#REF!,4,FALSE),IF(LEFT(G329,4)="SPDA",VLOOKUP(VALUE(RIGHT(G329,3)),'SPDA-COMP'!B:J,4,FALSE),IF(LEFT(G329,4)="SDAI",VLOOKUP(VALUE(RIGHT(G329,3)),#REF!,4,FALSE),IF(LEFT(G329,5)="IMPER",VLOOKUP(VALUE(RIGHT(G329,3)),#REF!,4,FALSE),IF(LEFT(G329,5)="LABOR",VLOOKUP(VALUE(RIGHT(G329,6)),#REF!,5,FALSE))))))))))))))))</f>
        <v>#REF!</v>
      </c>
      <c r="C329" s="30" t="e">
        <f>IF(LEFT(G329,3)="ARQ",VLOOKUP(VALUE(RIGHT(G329,3)),#REF!,5,FALSE),IF(LEFT(G329,3)="SCI",VLOOKUP(VALUE(RIGHT(G329,3)),#REF!,5,FALSE),IF(LEFT(G329,3)="SCE",VLOOKUP(VALUE(RIGHT(G329,3)),#REF!,5,FALSE),IF(LEFT(G329,3)="EST",VLOOKUP(VALUE(RIGHT(G329,3)),#REF!,5,FALSE),IF(LEFT(G329,3)="HID",VLOOKUP(VALUE(RIGHT(G329,3)),#REF!,5,FALSE),IF(LEFT(G329,3)="INC",VLOOKUP(VALUE(RIGHT(G329,3)),#REF!,5,FALSE),IF(LEFT(G329,3)="ELE",VLOOKUP(VALUE(RIGHT(G329,3)),#REF!,5,FALSE),IF(LEFT(G329,3)="CAB",VLOOKUP(VALUE(RIGHT(G329,3)),'ADM-COMP'!B:J,5,FALSE),IF(LEFT(G329,3)="SEG",VLOOKUP(VALUE(RIGHT(G329,3)),#REF!,5,FALSE),IF(LEFT(G329,3)="CLI",VLOOKUP(VALUE(RIGHT(G329,3)),#REF!,5,FALSE),IF(LEFT(G329,4)="IMPL",VLOOKUP(VALUE(RIGHT(G329,3)),#REF!,5,FALSE),IF(LEFT(G329,4)="SPDA",VLOOKUP(VALUE(RIGHT(G329,3)),'SPDA-COMP'!B:J,5,FALSE),IF(LEFT(G329,4)="SDAI",VLOOKUP(VALUE(RIGHT(G329,3)),#REF!,5,FALSE),IF(LEFT(G329,5)="IMPER",VLOOKUP(VALUE(RIGHT(G329,3)),#REF!,5,FALSE),IF(LEFT(G329,5)="LABOR",VLOOKUP(VALUE(RIGHT(G329,6)),#REF!,6,FALSE))))))))))))))))</f>
        <v>#REF!</v>
      </c>
      <c r="D329" s="74" t="e">
        <f>ROUND(VLOOKUP(A329,#REF!,8,FALSE),2)</f>
        <v>#REF!</v>
      </c>
      <c r="E329" s="74" t="e">
        <f>IF(LEFT(G329,3)="ARQ",VLOOKUP(VALUE(RIGHT(G329,3)),#REF!,9,FALSE),IF(LEFT(G329,3)="SCI",VLOOKUP(VALUE(RIGHT(G329,3)),#REF!,9,FALSE),IF(LEFT(G329,3)="SCE",VLOOKUP(VALUE(RIGHT(G329,3)),#REF!,9,FALSE),IF(LEFT(G329,3)="EST",VLOOKUP(VALUE(RIGHT(G329,3)),#REF!,9,FALSE),IF(LEFT(G329,3)="HID",VLOOKUP(VALUE(RIGHT(G329,3)),#REF!,9,FALSE),IF(LEFT(G329,3)="INC",VLOOKUP(VALUE(RIGHT(G329,3)),#REF!,9,FALSE),IF(LEFT(G329,3)="ELE",VLOOKUP(VALUE(RIGHT(G329,3)),#REF!,9,FALSE),IF(LEFT(G329,3)="CAB",VLOOKUP(VALUE(RIGHT(G329,3)),'ADM-COMP'!B:J,9,FALSE),IF(LEFT(G329,3)="SEG",VLOOKUP(VALUE(RIGHT(G329,3)),#REF!,9,FALSE),IF(LEFT(G329,3)="CLI",VLOOKUP(VALUE(RIGHT(G329,3)),#REF!,9,FALSE),IF(LEFT(G329,4)="IMPL",VLOOKUP(VALUE(RIGHT(G329,3)),#REF!,9,FALSE),IF(LEFT(G329,4)="SPDA",VLOOKUP(VALUE(RIGHT(G329,3)),'SPDA-COMP'!B:J,9,FALSE),IF(LEFT(G329,4)="SDAI",VLOOKUP(VALUE(RIGHT(G329,3)),#REF!,9,FALSE),IF(LEFT(G329,5)="IMPER",VLOOKUP(VALUE(RIGHT(G329,3)),#REF!,9,FALSE),IF(LEFT(G329,5)="LABOR",VLOOKUP(VALUE(RIGHT(G329,6)),#REF!,4,FALSE))))))))))))))))</f>
        <v>#REF!</v>
      </c>
      <c r="F329" s="31" t="e">
        <f t="shared" si="5"/>
        <v>#REF!</v>
      </c>
      <c r="G329" s="152" t="s">
        <v>723</v>
      </c>
      <c r="H329" s="61"/>
    </row>
    <row r="330" spans="1:8" s="62" customFormat="1">
      <c r="A330" s="37" t="s">
        <v>462</v>
      </c>
      <c r="B330" s="29" t="e">
        <f>IF(LEFT(G330,3)="ARQ",VLOOKUP(VALUE(RIGHT(G330,3)),#REF!,4,FALSE),IF(LEFT(G330,3)="SCI",VLOOKUP(VALUE(RIGHT(G330,3)),#REF!,4,FALSE),IF(LEFT(G330,3)="SCE",VLOOKUP(VALUE(RIGHT(G330,3)),#REF!,4,FALSE),IF(LEFT(G330,3)="EST",VLOOKUP(VALUE(RIGHT(G330,3)),#REF!,4,FALSE),IF(LEFT(G330,3)="HID",VLOOKUP(VALUE(RIGHT(G330,3)),#REF!,4,FALSE),IF(LEFT(G330,3)="INC",VLOOKUP(VALUE(RIGHT(G330,3)),#REF!,4,FALSE),IF(LEFT(G330,3)="ELE",VLOOKUP(VALUE(RIGHT(G330,3)),#REF!,4,FALSE),IF(LEFT(G330,3)="CAB",VLOOKUP(VALUE(RIGHT(G330,3)),'ADM-COMP'!B:J,4,FALSE),IF(LEFT(G330,3)="SEG",VLOOKUP(VALUE(RIGHT(G330,3)),#REF!,4,FALSE),IF(LEFT(G330,3)="CLI",VLOOKUP(VALUE(RIGHT(G330,3)),#REF!,4,FALSE),IF(LEFT(G330,4)="IMPL",VLOOKUP(VALUE(RIGHT(G330,3)),#REF!,4,FALSE),IF(LEFT(G330,4)="SPDA",VLOOKUP(VALUE(RIGHT(G330,3)),'SPDA-COMP'!B:J,4,FALSE),IF(LEFT(G330,4)="SDAI",VLOOKUP(VALUE(RIGHT(G330,3)),#REF!,4,FALSE),IF(LEFT(G330,5)="IMPER",VLOOKUP(VALUE(RIGHT(G330,3)),#REF!,4,FALSE),IF(LEFT(G330,5)="LABOR",VLOOKUP(VALUE(RIGHT(G330,6)),#REF!,5,FALSE))))))))))))))))</f>
        <v>#REF!</v>
      </c>
      <c r="C330" s="30" t="e">
        <f>IF(LEFT(G330,3)="ARQ",VLOOKUP(VALUE(RIGHT(G330,3)),#REF!,5,FALSE),IF(LEFT(G330,3)="INS",VLOOKUP(VALUE(RIGHT(G330,3)),#REF!,5,FALSE),IF(LEFT(G330,3)="SCE",VLOOKUP(VALUE(RIGHT(G330,3)),#REF!,5,FALSE),IF(LEFT(G330,3)="EST",VLOOKUP(VALUE(RIGHT(G330,3)),#REF!,5,FALSE),IF(LEFT(G330,3)="HID",VLOOKUP(VALUE(RIGHT(G330,3)),#REF!,5,FALSE),IF(LEFT(G330,3)="INC",VLOOKUP(VALUE(RIGHT(G330,3)),#REF!,5,FALSE),IF(LEFT(G330,3)="ELE",VLOOKUP(VALUE(RIGHT(G330,3)),#REF!,5,FALSE),IF(LEFT(G330,3)="CAB",VLOOKUP(VALUE(RIGHT(G330,3)),'ADM-COMP'!B:J,5,FALSE),IF(LEFT(G330,3)="SEG",VLOOKUP(VALUE(RIGHT(G330,3)),#REF!,5,FALSE),IF(LEFT(G330,3)="CLI",VLOOKUP(VALUE(RIGHT(G330,3)),#REF!,5,FALSE),IF(LEFT(G330,4)="IMPL",VLOOKUP(VALUE(RIGHT(G330,3)),#REF!,5,FALSE),IF(LEFT(G330,4)="SPDA",VLOOKUP(VALUE(RIGHT(G330,3)),'SPDA-COMP'!B:J,5,FALSE),IF(LEFT(G330,4)="SDAI",VLOOKUP(VALUE(RIGHT(G330,3)),#REF!,5,FALSE),IF(LEFT(G330,5)="IMPER",VLOOKUP(VALUE(RIGHT(G330,3)),#REF!,5,FALSE),IF(LEFT(G330,5)="LABOR",VLOOKUP(VALUE(RIGHT(G330,6)),#REF!,6,FALSE))))))))))))))))</f>
        <v>#REF!</v>
      </c>
      <c r="D330" s="74" t="e">
        <f>ROUND(VLOOKUP(A330,#REF!,8,FALSE),2)</f>
        <v>#REF!</v>
      </c>
      <c r="E330" s="74" t="e">
        <f>IF(LEFT(G330,3)="ARQ",VLOOKUP(VALUE(RIGHT(G330,3)),#REF!,9,FALSE),IF(LEFT(G330,3)="INS",VLOOKUP(VALUE(RIGHT(G330,3)),#REF!,9,FALSE),IF(LEFT(G330,3)="SCE",VLOOKUP(VALUE(RIGHT(G330,3)),#REF!,9,FALSE),IF(LEFT(G330,3)="EST",VLOOKUP(VALUE(RIGHT(G330,3)),#REF!,9,FALSE),IF(LEFT(G330,3)="HID",VLOOKUP(VALUE(RIGHT(G330,3)),#REF!,9,FALSE),IF(LEFT(G330,3)="INC",VLOOKUP(VALUE(RIGHT(G330,3)),#REF!,9,FALSE),IF(LEFT(G330,3)="ELE",VLOOKUP(VALUE(RIGHT(G330,3)),#REF!,9,FALSE),IF(LEFT(G330,3)="CAB",VLOOKUP(VALUE(RIGHT(G330,3)),'ADM-COMP'!B:J,9,FALSE),IF(LEFT(G330,3)="SEG",VLOOKUP(VALUE(RIGHT(G330,3)),#REF!,9,FALSE),IF(LEFT(G330,3)="CLI",VLOOKUP(VALUE(RIGHT(G330,3)),#REF!,9,FALSE),IF(LEFT(G330,4)="IMPL",VLOOKUP(VALUE(RIGHT(G330,3)),#REF!,9,FALSE),IF(LEFT(G330,4)="SPDA",VLOOKUP(VALUE(RIGHT(G330,3)),'SPDA-COMP'!B:J,9,FALSE),IF(LEFT(G330,4)="SDAI",VLOOKUP(VALUE(RIGHT(G330,3)),#REF!,9,FALSE),IF(LEFT(G330,5)="IMPER",VLOOKUP(VALUE(RIGHT(G330,3)),#REF!,9,FALSE),IF(LEFT(G330,5)="LABOR",VLOOKUP(VALUE(RIGHT(G330,6)),#REF!,4,FALSE))))))))))))))))</f>
        <v>#REF!</v>
      </c>
      <c r="F330" s="31" t="e">
        <f t="shared" si="5"/>
        <v>#REF!</v>
      </c>
      <c r="G330" s="152" t="s">
        <v>376</v>
      </c>
      <c r="H330" s="61"/>
    </row>
    <row r="331" spans="1:8" s="62" customFormat="1">
      <c r="A331" s="100" t="s">
        <v>687</v>
      </c>
      <c r="B331" s="86" t="e">
        <f>IF(LEFT(G331,3)="ARQ",VLOOKUP(VALUE(RIGHT(G331,3)),#REF!,4,FALSE),IF(LEFT(G331,3)="SCI",VLOOKUP(VALUE(RIGHT(G331,3)),#REF!,4,FALSE),IF(LEFT(G331,3)="SCE",VLOOKUP(VALUE(RIGHT(G331,3)),#REF!,4,FALSE),IF(LEFT(G331,3)="EST",VLOOKUP(VALUE(RIGHT(G331,3)),#REF!,4,FALSE),IF(LEFT(G331,3)="HID",VLOOKUP(VALUE(RIGHT(G331,3)),#REF!,4,FALSE),IF(LEFT(G331,3)="INC",VLOOKUP(VALUE(RIGHT(G331,3)),#REF!,4,FALSE),IF(LEFT(G331,3)="ELE",VLOOKUP(VALUE(RIGHT(G331,3)),#REF!,4,FALSE),IF(LEFT(G331,3)="CAB",VLOOKUP(VALUE(RIGHT(G331,3)),'ADM-COMP'!B:J,4,FALSE),IF(LEFT(G331,3)="SEG",VLOOKUP(VALUE(RIGHT(G331,3)),#REF!,4,FALSE),IF(LEFT(G331,3)="CLI",VLOOKUP(VALUE(RIGHT(G331,3)),#REF!,4,FALSE),IF(LEFT(G331,4)="IMPL",VLOOKUP(VALUE(RIGHT(G331,3)),#REF!,4,FALSE),IF(LEFT(G331,4)="SPDA",VLOOKUP(VALUE(RIGHT(G331,3)),'SPDA-COMP'!B:J,4,FALSE),IF(LEFT(G331,4)="SDAI",VLOOKUP(VALUE(RIGHT(G331,3)),#REF!,4,FALSE),IF(LEFT(G331,5)="IMPER",VLOOKUP(VALUE(RIGHT(G331,3)),#REF!,4,FALSE),IF(LEFT(G331,5)="LABOR",VLOOKUP(VALUE(RIGHT(G331,6)),#REF!,5,FALSE))))))))))))))))</f>
        <v>#REF!</v>
      </c>
      <c r="C331" s="30" t="e">
        <f>IF(LEFT(G331,3)="ARQ",VLOOKUP(VALUE(RIGHT(G331,3)),#REF!,5,FALSE),IF(LEFT(G331,3)="SCI",VLOOKUP(VALUE(RIGHT(G331,3)),#REF!,5,FALSE),IF(LEFT(G331,3)="SCE",VLOOKUP(VALUE(RIGHT(G331,3)),#REF!,5,FALSE),IF(LEFT(G331,3)="EST",VLOOKUP(VALUE(RIGHT(G331,3)),#REF!,5,FALSE),IF(LEFT(G331,3)="HID",VLOOKUP(VALUE(RIGHT(G331,3)),#REF!,5,FALSE),IF(LEFT(G331,3)="INC",VLOOKUP(VALUE(RIGHT(G331,3)),#REF!,5,FALSE),IF(LEFT(G331,3)="ELE",VLOOKUP(VALUE(RIGHT(G331,3)),#REF!,5,FALSE),IF(LEFT(G331,3)="CAB",VLOOKUP(VALUE(RIGHT(G331,3)),'ADM-COMP'!B:J,5,FALSE),IF(LEFT(G331,3)="SEG",VLOOKUP(VALUE(RIGHT(G331,3)),#REF!,5,FALSE),IF(LEFT(G331,3)="CLI",VLOOKUP(VALUE(RIGHT(G331,3)),#REF!,5,FALSE),IF(LEFT(G331,4)="IMPL",VLOOKUP(VALUE(RIGHT(G331,3)),#REF!,5,FALSE),IF(LEFT(G331,4)="SPDA",VLOOKUP(VALUE(RIGHT(G331,3)),'SPDA-COMP'!B:J,5,FALSE),IF(LEFT(G331,4)="SDAI",VLOOKUP(VALUE(RIGHT(G331,3)),#REF!,5,FALSE),IF(LEFT(G331,5)="IMPER",VLOOKUP(VALUE(RIGHT(G331,3)),#REF!,5,FALSE),IF(LEFT(G331,5)="LABOR",VLOOKUP(VALUE(RIGHT(G331,6)),#REF!,6,FALSE))))))))))))))))</f>
        <v>#REF!</v>
      </c>
      <c r="D331" s="74" t="e">
        <f>ROUND(VLOOKUP(A331,#REF!,8,FALSE),2)</f>
        <v>#REF!</v>
      </c>
      <c r="E331" s="74" t="e">
        <f>IF(LEFT(G331,3)="ARQ",VLOOKUP(VALUE(RIGHT(G331,3)),#REF!,9,FALSE),IF(LEFT(G331,3)="SCI",VLOOKUP(VALUE(RIGHT(G331,3)),#REF!,9,FALSE),IF(LEFT(G331,3)="SCE",VLOOKUP(VALUE(RIGHT(G331,3)),#REF!,9,FALSE),IF(LEFT(G331,3)="EST",VLOOKUP(VALUE(RIGHT(G331,3)),#REF!,9,FALSE),IF(LEFT(G331,3)="HID",VLOOKUP(VALUE(RIGHT(G331,3)),#REF!,9,FALSE),IF(LEFT(G331,3)="INC",VLOOKUP(VALUE(RIGHT(G331,3)),#REF!,9,FALSE),IF(LEFT(G331,3)="ELE",VLOOKUP(VALUE(RIGHT(G331,3)),#REF!,9,FALSE),IF(LEFT(G331,3)="CAB",VLOOKUP(VALUE(RIGHT(G331,3)),'ADM-COMP'!B:J,9,FALSE),IF(LEFT(G331,3)="SEG",VLOOKUP(VALUE(RIGHT(G331,3)),#REF!,9,FALSE),IF(LEFT(G331,3)="CLI",VLOOKUP(VALUE(RIGHT(G331,3)),#REF!,9,FALSE),IF(LEFT(G331,4)="IMPL",VLOOKUP(VALUE(RIGHT(G331,3)),#REF!,9,FALSE),IF(LEFT(G331,4)="SPDA",VLOOKUP(VALUE(RIGHT(G331,3)),'SPDA-COMP'!B:J,9,FALSE),IF(LEFT(G331,4)="SDAI",VLOOKUP(VALUE(RIGHT(G331,3)),#REF!,9,FALSE),IF(LEFT(G331,5)="IMPER",VLOOKUP(VALUE(RIGHT(G331,3)),#REF!,9,FALSE),IF(LEFT(G331,5)="LABOR",VLOOKUP(VALUE(RIGHT(G331,6)),#REF!,4,FALSE))))))))))))))))</f>
        <v>#REF!</v>
      </c>
      <c r="F331" s="31" t="e">
        <f t="shared" si="5"/>
        <v>#REF!</v>
      </c>
      <c r="G331" s="152" t="s">
        <v>727</v>
      </c>
      <c r="H331" s="61"/>
    </row>
    <row r="332" spans="1:8" s="62" customFormat="1">
      <c r="A332" s="100" t="s">
        <v>688</v>
      </c>
      <c r="B332" s="86" t="e">
        <f>IF(LEFT(G332,3)="ARQ",VLOOKUP(VALUE(RIGHT(G332,3)),#REF!,4,FALSE),IF(LEFT(G332,3)="SCI",VLOOKUP(VALUE(RIGHT(G332,3)),#REF!,4,FALSE),IF(LEFT(G332,3)="SCE",VLOOKUP(VALUE(RIGHT(G332,3)),#REF!,4,FALSE),IF(LEFT(G332,3)="EST",VLOOKUP(VALUE(RIGHT(G332,3)),#REF!,4,FALSE),IF(LEFT(G332,3)="HID",VLOOKUP(VALUE(RIGHT(G332,3)),#REF!,4,FALSE),IF(LEFT(G332,3)="INC",VLOOKUP(VALUE(RIGHT(G332,3)),#REF!,4,FALSE),IF(LEFT(G332,3)="ELE",VLOOKUP(VALUE(RIGHT(G332,3)),#REF!,4,FALSE),IF(LEFT(G332,3)="CAB",VLOOKUP(VALUE(RIGHT(G332,3)),'ADM-COMP'!B:J,4,FALSE),IF(LEFT(G332,3)="SEG",VLOOKUP(VALUE(RIGHT(G332,3)),#REF!,4,FALSE),IF(LEFT(G332,3)="CLI",VLOOKUP(VALUE(RIGHT(G332,3)),#REF!,4,FALSE),IF(LEFT(G332,4)="IMPL",VLOOKUP(VALUE(RIGHT(G332,3)),#REF!,4,FALSE),IF(LEFT(G332,4)="SPDA",VLOOKUP(VALUE(RIGHT(G332,3)),'SPDA-COMP'!B:J,4,FALSE),IF(LEFT(G332,4)="SDAI",VLOOKUP(VALUE(RIGHT(G332,3)),#REF!,4,FALSE),IF(LEFT(G332,5)="IMPER",VLOOKUP(VALUE(RIGHT(G332,3)),#REF!,4,FALSE),IF(LEFT(G332,5)="LABOR",VLOOKUP(VALUE(RIGHT(G332,6)),#REF!,5,FALSE))))))))))))))))</f>
        <v>#REF!</v>
      </c>
      <c r="C332" s="30" t="e">
        <f>IF(LEFT(G332,3)="ARQ",VLOOKUP(VALUE(RIGHT(G332,3)),#REF!,5,FALSE),IF(LEFT(G332,3)="SCI",VLOOKUP(VALUE(RIGHT(G332,3)),#REF!,5,FALSE),IF(LEFT(G332,3)="SCE",VLOOKUP(VALUE(RIGHT(G332,3)),#REF!,5,FALSE),IF(LEFT(G332,3)="EST",VLOOKUP(VALUE(RIGHT(G332,3)),#REF!,5,FALSE),IF(LEFT(G332,3)="HID",VLOOKUP(VALUE(RIGHT(G332,3)),#REF!,5,FALSE),IF(LEFT(G332,3)="INC",VLOOKUP(VALUE(RIGHT(G332,3)),#REF!,5,FALSE),IF(LEFT(G332,3)="ELE",VLOOKUP(VALUE(RIGHT(G332,3)),#REF!,5,FALSE),IF(LEFT(G332,3)="CAB",VLOOKUP(VALUE(RIGHT(G332,3)),'ADM-COMP'!B:J,5,FALSE),IF(LEFT(G332,3)="SEG",VLOOKUP(VALUE(RIGHT(G332,3)),#REF!,5,FALSE),IF(LEFT(G332,3)="CLI",VLOOKUP(VALUE(RIGHT(G332,3)),#REF!,5,FALSE),IF(LEFT(G332,4)="IMPL",VLOOKUP(VALUE(RIGHT(G332,3)),#REF!,5,FALSE),IF(LEFT(G332,4)="SPDA",VLOOKUP(VALUE(RIGHT(G332,3)),'SPDA-COMP'!B:J,5,FALSE),IF(LEFT(G332,4)="SDAI",VLOOKUP(VALUE(RIGHT(G332,3)),#REF!,5,FALSE),IF(LEFT(G332,5)="IMPER",VLOOKUP(VALUE(RIGHT(G332,3)),#REF!,5,FALSE),IF(LEFT(G332,5)="LABOR",VLOOKUP(VALUE(RIGHT(G332,6)),#REF!,6,FALSE))))))))))))))))</f>
        <v>#REF!</v>
      </c>
      <c r="D332" s="74" t="e">
        <f>ROUND(VLOOKUP(A332,#REF!,8,FALSE),2)</f>
        <v>#REF!</v>
      </c>
      <c r="E332" s="74" t="e">
        <f>IF(LEFT(G332,3)="ARQ",VLOOKUP(VALUE(RIGHT(G332,3)),#REF!,9,FALSE),IF(LEFT(G332,3)="SCI",VLOOKUP(VALUE(RIGHT(G332,3)),#REF!,9,FALSE),IF(LEFT(G332,3)="SCE",VLOOKUP(VALUE(RIGHT(G332,3)),#REF!,9,FALSE),IF(LEFT(G332,3)="EST",VLOOKUP(VALUE(RIGHT(G332,3)),#REF!,9,FALSE),IF(LEFT(G332,3)="HID",VLOOKUP(VALUE(RIGHT(G332,3)),#REF!,9,FALSE),IF(LEFT(G332,3)="INC",VLOOKUP(VALUE(RIGHT(G332,3)),#REF!,9,FALSE),IF(LEFT(G332,3)="ELE",VLOOKUP(VALUE(RIGHT(G332,3)),#REF!,9,FALSE),IF(LEFT(G332,3)="CAB",VLOOKUP(VALUE(RIGHT(G332,3)),'ADM-COMP'!B:J,9,FALSE),IF(LEFT(G332,3)="SEG",VLOOKUP(VALUE(RIGHT(G332,3)),#REF!,9,FALSE),IF(LEFT(G332,3)="CLI",VLOOKUP(VALUE(RIGHT(G332,3)),#REF!,9,FALSE),IF(LEFT(G332,4)="IMPL",VLOOKUP(VALUE(RIGHT(G332,3)),#REF!,9,FALSE),IF(LEFT(G332,4)="SPDA",VLOOKUP(VALUE(RIGHT(G332,3)),'SPDA-COMP'!B:J,9,FALSE),IF(LEFT(G332,4)="SDAI",VLOOKUP(VALUE(RIGHT(G332,3)),#REF!,9,FALSE),IF(LEFT(G332,5)="IMPER",VLOOKUP(VALUE(RIGHT(G332,3)),#REF!,9,FALSE),IF(LEFT(G332,5)="LABOR",VLOOKUP(VALUE(RIGHT(G332,6)),#REF!,4,FALSE))))))))))))))))</f>
        <v>#REF!</v>
      </c>
      <c r="F332" s="31" t="e">
        <f t="shared" si="5"/>
        <v>#REF!</v>
      </c>
      <c r="G332" s="152" t="s">
        <v>728</v>
      </c>
      <c r="H332" s="61"/>
    </row>
    <row r="333" spans="1:8" s="62" customFormat="1">
      <c r="A333" s="37" t="s">
        <v>526</v>
      </c>
      <c r="B333" s="29" t="e">
        <f>IF(LEFT(G333,3)="ARQ",VLOOKUP(VALUE(RIGHT(G333,3)),#REF!,4,FALSE),IF(LEFT(G333,3)="SCI",VLOOKUP(VALUE(RIGHT(G333,3)),#REF!,4,FALSE),IF(LEFT(G333,3)="SCE",VLOOKUP(VALUE(RIGHT(G333,3)),#REF!,4,FALSE),IF(LEFT(G333,3)="EST",VLOOKUP(VALUE(RIGHT(G333,3)),#REF!,4,FALSE),IF(LEFT(G333,3)="HID",VLOOKUP(VALUE(RIGHT(G333,3)),#REF!,4,FALSE),IF(LEFT(G333,3)="INC",VLOOKUP(VALUE(RIGHT(G333,3)),#REF!,4,FALSE),IF(LEFT(G333,3)="ELE",VLOOKUP(VALUE(RIGHT(G333,3)),#REF!,4,FALSE),IF(LEFT(G333,3)="CAB",VLOOKUP(VALUE(RIGHT(G333,3)),'ADM-COMP'!B:J,4,FALSE),IF(LEFT(G333,3)="SEG",VLOOKUP(VALUE(RIGHT(G333,3)),#REF!,4,FALSE),IF(LEFT(G333,3)="CLI",VLOOKUP(VALUE(RIGHT(G333,3)),#REF!,4,FALSE),IF(LEFT(G333,4)="IMPL",VLOOKUP(VALUE(RIGHT(G333,3)),#REF!,4,FALSE),IF(LEFT(G333,4)="SPDA",VLOOKUP(VALUE(RIGHT(G333,3)),'SPDA-COMP'!B:J,4,FALSE),IF(LEFT(G333,4)="SDAI",VLOOKUP(VALUE(RIGHT(G333,3)),#REF!,4,FALSE),IF(LEFT(G333,5)="IMPER",VLOOKUP(VALUE(RIGHT(G333,3)),#REF!,4,FALSE),IF(LEFT(G333,5)="LABOR",VLOOKUP(VALUE(RIGHT(G333,6)),#REF!,5,FALSE))))))))))))))))</f>
        <v>#REF!</v>
      </c>
      <c r="C333" s="30" t="e">
        <f>IF(LEFT(G333,3)="ARQ",VLOOKUP(VALUE(RIGHT(G333,3)),#REF!,5,FALSE),IF(LEFT(G333,3)="SCI",VLOOKUP(VALUE(RIGHT(G333,3)),#REF!,5,FALSE),IF(LEFT(G333,3)="SCE",VLOOKUP(VALUE(RIGHT(G333,3)),#REF!,5,FALSE),IF(LEFT(G333,3)="EST",VLOOKUP(VALUE(RIGHT(G333,3)),#REF!,5,FALSE),IF(LEFT(G333,3)="HID",VLOOKUP(VALUE(RIGHT(G333,3)),#REF!,5,FALSE),IF(LEFT(G333,3)="INC",VLOOKUP(VALUE(RIGHT(G333,3)),#REF!,5,FALSE),IF(LEFT(G333,3)="ELE",VLOOKUP(VALUE(RIGHT(G333,3)),#REF!,5,FALSE),IF(LEFT(G333,3)="CAB",VLOOKUP(VALUE(RIGHT(G333,3)),'ADM-COMP'!B:J,5,FALSE),IF(LEFT(G333,3)="SEG",VLOOKUP(VALUE(RIGHT(G333,3)),#REF!,5,FALSE),IF(LEFT(G333,3)="CLI",VLOOKUP(VALUE(RIGHT(G333,3)),#REF!,5,FALSE),IF(LEFT(G333,4)="IMPL",VLOOKUP(VALUE(RIGHT(G333,3)),#REF!,5,FALSE),IF(LEFT(G333,4)="SPDA",VLOOKUP(VALUE(RIGHT(G333,3)),'SPDA-COMP'!B:J,5,FALSE),IF(LEFT(G333,4)="SDAI",VLOOKUP(VALUE(RIGHT(G333,3)),#REF!,5,FALSE),IF(LEFT(G333,5)="IMPER",VLOOKUP(VALUE(RIGHT(G333,3)),#REF!,5,FALSE),IF(LEFT(G333,5)="LABOR",VLOOKUP(VALUE(RIGHT(G333,6)),#REF!,6,FALSE))))))))))))))))</f>
        <v>#REF!</v>
      </c>
      <c r="D333" s="74" t="e">
        <f>ROUND(VLOOKUP(A333,#REF!,8,FALSE),2)</f>
        <v>#REF!</v>
      </c>
      <c r="E333" s="74" t="e">
        <f>IF(LEFT(G333,3)="ARQ",VLOOKUP(VALUE(RIGHT(G333,3)),#REF!,9,FALSE),IF(LEFT(G333,3)="SCI",VLOOKUP(VALUE(RIGHT(G333,3)),#REF!,9,FALSE),IF(LEFT(G333,3)="SCE",VLOOKUP(VALUE(RIGHT(G333,3)),#REF!,9,FALSE),IF(LEFT(G333,3)="EST",VLOOKUP(VALUE(RIGHT(G333,3)),#REF!,9,FALSE),IF(LEFT(G333,3)="HID",VLOOKUP(VALUE(RIGHT(G333,3)),#REF!,9,FALSE),IF(LEFT(G333,3)="INC",VLOOKUP(VALUE(RIGHT(G333,3)),#REF!,9,FALSE),IF(LEFT(G333,3)="ELE",VLOOKUP(VALUE(RIGHT(G333,3)),#REF!,9,FALSE),IF(LEFT(G333,3)="CAB",VLOOKUP(VALUE(RIGHT(G333,3)),'ADM-COMP'!B:J,9,FALSE),IF(LEFT(G333,3)="SEG",VLOOKUP(VALUE(RIGHT(G333,3)),#REF!,9,FALSE),IF(LEFT(G333,3)="CLI",VLOOKUP(VALUE(RIGHT(G333,3)),#REF!,9,FALSE),IF(LEFT(G333,4)="IMPL",VLOOKUP(VALUE(RIGHT(G333,3)),#REF!,9,FALSE),IF(LEFT(G333,4)="SPDA",VLOOKUP(VALUE(RIGHT(G333,3)),'SPDA-COMP'!B:J,9,FALSE),IF(LEFT(G333,4)="SDAI",VLOOKUP(VALUE(RIGHT(G333,3)),#REF!,9,FALSE),IF(LEFT(G333,5)="IMPER",VLOOKUP(VALUE(RIGHT(G333,3)),#REF!,9,FALSE),IF(LEFT(G333,5)="LABOR",VLOOKUP(VALUE(RIGHT(G333,6)),#REF!,4,FALSE))))))))))))))))</f>
        <v>#REF!</v>
      </c>
      <c r="F333" s="31" t="e">
        <f t="shared" si="5"/>
        <v>#REF!</v>
      </c>
      <c r="G333" s="152" t="s">
        <v>1111</v>
      </c>
      <c r="H333" s="61"/>
    </row>
    <row r="334" spans="1:8" s="62" customFormat="1">
      <c r="A334" s="37" t="s">
        <v>1370</v>
      </c>
      <c r="B334" s="29" t="e">
        <f>IF(LEFT(G334,3)="ARQ",VLOOKUP(VALUE(RIGHT(G334,3)),#REF!,4,FALSE),IF(LEFT(G334,3)="SCI",VLOOKUP(VALUE(RIGHT(G334,3)),#REF!,4,FALSE),IF(LEFT(G334,3)="SCE",VLOOKUP(VALUE(RIGHT(G334,3)),#REF!,4,FALSE),IF(LEFT(G334,3)="EST",VLOOKUP(VALUE(RIGHT(G334,3)),#REF!,4,FALSE),IF(LEFT(G334,3)="HID",VLOOKUP(VALUE(RIGHT(G334,3)),#REF!,4,FALSE),IF(LEFT(G334,3)="INC",VLOOKUP(VALUE(RIGHT(G334,3)),#REF!,4,FALSE),IF(LEFT(G334,3)="ELE",VLOOKUP(VALUE(RIGHT(G334,3)),#REF!,4,FALSE),IF(LEFT(G334,3)="CAB",VLOOKUP(VALUE(RIGHT(G334,3)),'ADM-COMP'!B:J,4,FALSE),IF(LEFT(G334,3)="SEG",VLOOKUP(VALUE(RIGHT(G334,3)),#REF!,4,FALSE),IF(LEFT(G334,3)="CLI",VLOOKUP(VALUE(RIGHT(G334,3)),#REF!,4,FALSE),IF(LEFT(G334,4)="IMPL",VLOOKUP(VALUE(RIGHT(G334,3)),#REF!,4,FALSE),IF(LEFT(G334,4)="SPDA",VLOOKUP(VALUE(RIGHT(G334,3)),'SPDA-COMP'!B:J,4,FALSE),IF(LEFT(G334,4)="SDAI",VLOOKUP(VALUE(RIGHT(G334,3)),#REF!,4,FALSE),IF(LEFT(G334,5)="IMPER",VLOOKUP(VALUE(RIGHT(G334,3)),#REF!,4,FALSE),IF(LEFT(G334,5)="LABOR",VLOOKUP(VALUE(RIGHT(G334,6)),#REF!,5,FALSE))))))))))))))))</f>
        <v>#REF!</v>
      </c>
      <c r="C334" s="30" t="e">
        <f>IF(LEFT(G334,3)="ARQ",VLOOKUP(VALUE(RIGHT(G334,3)),#REF!,5,FALSE),IF(LEFT(G334,3)="INS",VLOOKUP(VALUE(RIGHT(G334,3)),#REF!,5,FALSE),IF(LEFT(G334,3)="SCE",VLOOKUP(VALUE(RIGHT(G334,3)),#REF!,5,FALSE),IF(LEFT(G334,3)="EST",VLOOKUP(VALUE(RIGHT(G334,3)),#REF!,5,FALSE),IF(LEFT(G334,3)="HID",VLOOKUP(VALUE(RIGHT(G334,3)),#REF!,5,FALSE),IF(LEFT(G334,3)="INC",VLOOKUP(VALUE(RIGHT(G334,3)),#REF!,5,FALSE),IF(LEFT(G334,3)="ELE",VLOOKUP(VALUE(RIGHT(G334,3)),#REF!,5,FALSE),IF(LEFT(G334,3)="CAB",VLOOKUP(VALUE(RIGHT(G334,3)),'ADM-COMP'!B:J,5,FALSE),IF(LEFT(G334,3)="SEG",VLOOKUP(VALUE(RIGHT(G334,3)),#REF!,5,FALSE),IF(LEFT(G334,3)="CLI",VLOOKUP(VALUE(RIGHT(G334,3)),#REF!,5,FALSE),IF(LEFT(G334,4)="IMPL",VLOOKUP(VALUE(RIGHT(G334,3)),#REF!,5,FALSE),IF(LEFT(G334,4)="SPDA",VLOOKUP(VALUE(RIGHT(G334,3)),'SPDA-COMP'!B:J,5,FALSE),IF(LEFT(G334,4)="SDAI",VLOOKUP(VALUE(RIGHT(G334,3)),#REF!,5,FALSE),IF(LEFT(G334,5)="IMPER",VLOOKUP(VALUE(RIGHT(G334,3)),#REF!,5,FALSE),IF(LEFT(G334,5)="LABOR",VLOOKUP(VALUE(RIGHT(G334,6)),#REF!,6,FALSE))))))))))))))))</f>
        <v>#REF!</v>
      </c>
      <c r="D334" s="74" t="e">
        <f>ROUND(VLOOKUP(A334,#REF!,8,FALSE),2)</f>
        <v>#REF!</v>
      </c>
      <c r="E334" s="74" t="e">
        <f>IF(LEFT(G334,3)="ARQ",VLOOKUP(VALUE(RIGHT(G334,3)),#REF!,9,FALSE),IF(LEFT(G334,3)="INS",VLOOKUP(VALUE(RIGHT(G334,3)),#REF!,9,FALSE),IF(LEFT(G334,3)="SCE",VLOOKUP(VALUE(RIGHT(G334,3)),#REF!,9,FALSE),IF(LEFT(G334,3)="EST",VLOOKUP(VALUE(RIGHT(G334,3)),#REF!,9,FALSE),IF(LEFT(G334,3)="HID",VLOOKUP(VALUE(RIGHT(G334,3)),#REF!,9,FALSE),IF(LEFT(G334,3)="INC",VLOOKUP(VALUE(RIGHT(G334,3)),#REF!,9,FALSE),IF(LEFT(G334,3)="ELE",VLOOKUP(VALUE(RIGHT(G334,3)),#REF!,9,FALSE),IF(LEFT(G334,3)="CAB",VLOOKUP(VALUE(RIGHT(G334,3)),'ADM-COMP'!B:J,9,FALSE),IF(LEFT(G334,3)="SEG",VLOOKUP(VALUE(RIGHT(G334,3)),#REF!,9,FALSE),IF(LEFT(G334,3)="CLI",VLOOKUP(VALUE(RIGHT(G334,3)),#REF!,9,FALSE),IF(LEFT(G334,4)="IMPL",VLOOKUP(VALUE(RIGHT(G334,3)),#REF!,9,FALSE),IF(LEFT(G334,4)="SPDA",VLOOKUP(VALUE(RIGHT(G334,3)),'SPDA-COMP'!B:J,9,FALSE),IF(LEFT(G334,4)="SDAI",VLOOKUP(VALUE(RIGHT(G334,3)),#REF!,9,FALSE),IF(LEFT(G334,5)="IMPER",VLOOKUP(VALUE(RIGHT(G334,3)),#REF!,9,FALSE),IF(LEFT(G334,5)="LABOR",VLOOKUP(VALUE(RIGHT(G334,6)),#REF!,4,FALSE))))))))))))))))</f>
        <v>#REF!</v>
      </c>
      <c r="F334" s="31" t="e">
        <f t="shared" si="5"/>
        <v>#REF!</v>
      </c>
      <c r="G334" s="152" t="s">
        <v>1373</v>
      </c>
      <c r="H334" s="61"/>
    </row>
    <row r="335" spans="1:8" s="62" customFormat="1">
      <c r="A335" s="85" t="s">
        <v>642</v>
      </c>
      <c r="B335" s="29" t="e">
        <f>IF(LEFT(G335,3)="ARQ",VLOOKUP(VALUE(RIGHT(G335,3)),#REF!,4,FALSE),IF(LEFT(G335,3)="SCI",VLOOKUP(VALUE(RIGHT(G335,3)),#REF!,4,FALSE),IF(LEFT(G335,3)="SCE",VLOOKUP(VALUE(RIGHT(G335,3)),#REF!,4,FALSE),IF(LEFT(G335,3)="EST",VLOOKUP(VALUE(RIGHT(G335,3)),#REF!,4,FALSE),IF(LEFT(G335,3)="HID",VLOOKUP(VALUE(RIGHT(G335,3)),#REF!,4,FALSE),IF(LEFT(G335,3)="INC",VLOOKUP(VALUE(RIGHT(G335,3)),#REF!,4,FALSE),IF(LEFT(G335,3)="ELE",VLOOKUP(VALUE(RIGHT(G335,3)),#REF!,4,FALSE),IF(LEFT(G335,3)="CAB",VLOOKUP(VALUE(RIGHT(G335,3)),'ADM-COMP'!B:J,4,FALSE),IF(LEFT(G335,3)="SEG",VLOOKUP(VALUE(RIGHT(G335,3)),#REF!,4,FALSE),IF(LEFT(G335,3)="CLI",VLOOKUP(VALUE(RIGHT(G335,3)),#REF!,4,FALSE),IF(LEFT(G335,4)="IMPL",VLOOKUP(VALUE(RIGHT(G335,3)),#REF!,4,FALSE),IF(LEFT(G335,4)="SPDA",VLOOKUP(VALUE(RIGHT(G335,3)),'SPDA-COMP'!B:J,4,FALSE),IF(LEFT(G335,4)="SDAI",VLOOKUP(VALUE(RIGHT(G335,3)),#REF!,4,FALSE),IF(LEFT(G335,5)="IMPER",VLOOKUP(VALUE(RIGHT(G335,3)),#REF!,4,FALSE),IF(LEFT(G335,5)="LABOR",VLOOKUP(VALUE(RIGHT(G335,6)),#REF!,5,FALSE))))))))))))))))</f>
        <v>#N/A</v>
      </c>
      <c r="C335" s="30" t="e">
        <f>IF(LEFT(G335,3)="ARQ",VLOOKUP(VALUE(RIGHT(G335,3)),#REF!,5,FALSE),IF(LEFT(G335,3)="SCI",VLOOKUP(VALUE(RIGHT(G335,3)),#REF!,5,FALSE),IF(LEFT(G335,3)="SCE",VLOOKUP(VALUE(RIGHT(G335,3)),#REF!,5,FALSE),IF(LEFT(G335,3)="EST",VLOOKUP(VALUE(RIGHT(G335,3)),#REF!,5,FALSE),IF(LEFT(G335,3)="HID",VLOOKUP(VALUE(RIGHT(G335,3)),#REF!,5,FALSE),IF(LEFT(G335,3)="INC",VLOOKUP(VALUE(RIGHT(G335,3)),#REF!,5,FALSE),IF(LEFT(G335,3)="ELE",VLOOKUP(VALUE(RIGHT(G335,3)),#REF!,5,FALSE),IF(LEFT(G335,3)="CAB",VLOOKUP(VALUE(RIGHT(G335,3)),'ADM-COMP'!B:J,5,FALSE),IF(LEFT(G335,3)="SEG",VLOOKUP(VALUE(RIGHT(G335,3)),#REF!,5,FALSE),IF(LEFT(G335,3)="CLI",VLOOKUP(VALUE(RIGHT(G335,3)),#REF!,5,FALSE),IF(LEFT(G335,4)="IMPL",VLOOKUP(VALUE(RIGHT(G335,3)),#REF!,5,FALSE),IF(LEFT(G335,4)="SPDA",VLOOKUP(VALUE(RIGHT(G335,3)),'SPDA-COMP'!B:J,5,FALSE),IF(LEFT(G335,4)="SDAI",VLOOKUP(VALUE(RIGHT(G335,3)),#REF!,5,FALSE),IF(LEFT(G335,5)="IMPER",VLOOKUP(VALUE(RIGHT(G335,3)),#REF!,5,FALSE),IF(LEFT(G335,5)="LABOR",VLOOKUP(VALUE(RIGHT(G335,6)),#REF!,6,FALSE))))))))))))))))</f>
        <v>#N/A</v>
      </c>
      <c r="D335" s="74" t="e">
        <f>ROUND(VLOOKUP(A335,#REF!,8,FALSE),2)</f>
        <v>#REF!</v>
      </c>
      <c r="E335" s="74" t="e">
        <f>IF(LEFT(G335,3)="ARQ",VLOOKUP(VALUE(RIGHT(G335,3)),#REF!,9,FALSE),IF(LEFT(G335,3)="SCI",VLOOKUP(VALUE(RIGHT(G335,3)),#REF!,9,FALSE),IF(LEFT(G335,3)="SCE",VLOOKUP(VALUE(RIGHT(G335,3)),#REF!,9,FALSE),IF(LEFT(G335,3)="EST",VLOOKUP(VALUE(RIGHT(G335,3)),#REF!,9,FALSE),IF(LEFT(G335,3)="HID",VLOOKUP(VALUE(RIGHT(G335,3)),#REF!,9,FALSE),IF(LEFT(G335,3)="INC",VLOOKUP(VALUE(RIGHT(G335,3)),#REF!,9,FALSE),IF(LEFT(G335,3)="ELE",VLOOKUP(VALUE(RIGHT(G335,3)),#REF!,9,FALSE),IF(LEFT(G335,3)="CAB",VLOOKUP(VALUE(RIGHT(G335,3)),'ADM-COMP'!B:J,9,FALSE),IF(LEFT(G335,3)="SEG",VLOOKUP(VALUE(RIGHT(G335,3)),#REF!,9,FALSE),IF(LEFT(G335,3)="CLI",VLOOKUP(VALUE(RIGHT(G335,3)),#REF!,9,FALSE),IF(LEFT(G335,4)="IMPL",VLOOKUP(VALUE(RIGHT(G335,3)),#REF!,9,FALSE),IF(LEFT(G335,4)="SPDA",VLOOKUP(VALUE(RIGHT(G335,3)),'SPDA-COMP'!B:J,9,FALSE),IF(LEFT(G335,4)="SDAI",VLOOKUP(VALUE(RIGHT(G335,3)),#REF!,9,FALSE),IF(LEFT(G335,5)="IMPER",VLOOKUP(VALUE(RIGHT(G335,3)),#REF!,9,FALSE),IF(LEFT(G335,5)="LABOR",VLOOKUP(VALUE(RIGHT(G335,6)),#REF!,4,FALSE))))))))))))))))</f>
        <v>#N/A</v>
      </c>
      <c r="F335" s="31" t="e">
        <f t="shared" si="5"/>
        <v>#REF!</v>
      </c>
      <c r="G335" s="84" t="s">
        <v>661</v>
      </c>
      <c r="H335" s="61"/>
    </row>
    <row r="336" spans="1:8" s="62" customFormat="1">
      <c r="A336" s="37" t="s">
        <v>1333</v>
      </c>
      <c r="B336" s="29" t="e">
        <f>IF(LEFT(G336,3)="ARQ",VLOOKUP(VALUE(RIGHT(G336,3)),#REF!,4,FALSE),IF(LEFT(G336,3)="SCI",VLOOKUP(VALUE(RIGHT(G336,3)),#REF!,4,FALSE),IF(LEFT(G336,3)="SCE",VLOOKUP(VALUE(RIGHT(G336,3)),#REF!,4,FALSE),IF(LEFT(G336,3)="EST",VLOOKUP(VALUE(RIGHT(G336,3)),#REF!,4,FALSE),IF(LEFT(G336,3)="HID",VLOOKUP(VALUE(RIGHT(G336,3)),#REF!,4,FALSE),IF(LEFT(G336,3)="INC",VLOOKUP(VALUE(RIGHT(G336,3)),#REF!,4,FALSE),IF(LEFT(G336,3)="ELE",VLOOKUP(VALUE(RIGHT(G336,3)),#REF!,4,FALSE),IF(LEFT(G336,3)="CAB",VLOOKUP(VALUE(RIGHT(G336,3)),'ADM-COMP'!B:J,4,FALSE),IF(LEFT(G336,3)="SEG",VLOOKUP(VALUE(RIGHT(G336,3)),#REF!,4,FALSE),IF(LEFT(G336,3)="CLI",VLOOKUP(VALUE(RIGHT(G336,3)),#REF!,4,FALSE),IF(LEFT(G336,4)="IMPL",VLOOKUP(VALUE(RIGHT(G336,3)),#REF!,4,FALSE),IF(LEFT(G336,4)="SPDA",VLOOKUP(VALUE(RIGHT(G336,3)),'SPDA-COMP'!B:J,4,FALSE),IF(LEFT(G336,4)="SDAI",VLOOKUP(VALUE(RIGHT(G336,3)),#REF!,4,FALSE),IF(LEFT(G336,5)="IMPER",VLOOKUP(VALUE(RIGHT(G336,3)),#REF!,4,FALSE),IF(LEFT(G336,5)="LABOR",VLOOKUP(VALUE(RIGHT(G336,6)),#REF!,5,FALSE))))))))))))))))</f>
        <v>#REF!</v>
      </c>
      <c r="C336" s="30" t="e">
        <f>IF(LEFT(G336,3)="ARQ",VLOOKUP(VALUE(RIGHT(G336,3)),#REF!,5,FALSE),IF(LEFT(G336,3)="SCI",VLOOKUP(VALUE(RIGHT(G336,3)),#REF!,5,FALSE),IF(LEFT(G336,3)="SCE",VLOOKUP(VALUE(RIGHT(G336,3)),#REF!,5,FALSE),IF(LEFT(G336,3)="EST",VLOOKUP(VALUE(RIGHT(G336,3)),#REF!,5,FALSE),IF(LEFT(G336,3)="HID",VLOOKUP(VALUE(RIGHT(G336,3)),#REF!,5,FALSE),IF(LEFT(G336,3)="INC",VLOOKUP(VALUE(RIGHT(G336,3)),#REF!,5,FALSE),IF(LEFT(G336,3)="ELE",VLOOKUP(VALUE(RIGHT(G336,3)),#REF!,5,FALSE),IF(LEFT(G336,3)="CAB",VLOOKUP(VALUE(RIGHT(G336,3)),'ADM-COMP'!B:J,5,FALSE),IF(LEFT(G336,3)="SEG",VLOOKUP(VALUE(RIGHT(G336,3)),#REF!,5,FALSE),IF(LEFT(G336,3)="CLI",VLOOKUP(VALUE(RIGHT(G336,3)),#REF!,5,FALSE),IF(LEFT(G336,4)="IMPL",VLOOKUP(VALUE(RIGHT(G336,3)),#REF!,5,FALSE),IF(LEFT(G336,4)="SPDA",VLOOKUP(VALUE(RIGHT(G336,3)),'SPDA-COMP'!B:J,5,FALSE),IF(LEFT(G336,4)="SDAI",VLOOKUP(VALUE(RIGHT(G336,3)),#REF!,5,FALSE),IF(LEFT(G336,5)="IMPER",VLOOKUP(VALUE(RIGHT(G336,3)),#REF!,5,FALSE),IF(LEFT(G336,5)="LABOR",VLOOKUP(VALUE(RIGHT(G336,6)),#REF!,6,FALSE))))))))))))))))</f>
        <v>#REF!</v>
      </c>
      <c r="D336" s="74" t="e">
        <f>ROUND(VLOOKUP(A336,#REF!,8,FALSE),2)</f>
        <v>#REF!</v>
      </c>
      <c r="E336" s="74" t="e">
        <f>IF(LEFT(G336,3)="ARQ",VLOOKUP(VALUE(RIGHT(G336,3)),#REF!,9,FALSE),IF(LEFT(G336,3)="SCI",VLOOKUP(VALUE(RIGHT(G336,3)),#REF!,9,FALSE),IF(LEFT(G336,3)="SCE",VLOOKUP(VALUE(RIGHT(G336,3)),#REF!,9,FALSE),IF(LEFT(G336,3)="EST",VLOOKUP(VALUE(RIGHT(G336,3)),#REF!,9,FALSE),IF(LEFT(G336,3)="HID",VLOOKUP(VALUE(RIGHT(G336,3)),#REF!,9,FALSE),IF(LEFT(G336,3)="INC",VLOOKUP(VALUE(RIGHT(G336,3)),#REF!,9,FALSE),IF(LEFT(G336,3)="ELE",VLOOKUP(VALUE(RIGHT(G336,3)),#REF!,9,FALSE),IF(LEFT(G336,3)="CAB",VLOOKUP(VALUE(RIGHT(G336,3)),'ADM-COMP'!B:J,9,FALSE),IF(LEFT(G336,3)="SEG",VLOOKUP(VALUE(RIGHT(G336,3)),#REF!,9,FALSE),IF(LEFT(G336,3)="CLI",VLOOKUP(VALUE(RIGHT(G336,3)),#REF!,9,FALSE),IF(LEFT(G336,4)="IMPL",VLOOKUP(VALUE(RIGHT(G336,3)),#REF!,9,FALSE),IF(LEFT(G336,4)="SPDA",VLOOKUP(VALUE(RIGHT(G336,3)),'SPDA-COMP'!B:J,9,FALSE),IF(LEFT(G336,4)="SDAI",VLOOKUP(VALUE(RIGHT(G336,3)),#REF!,9,FALSE),IF(LEFT(G336,5)="IMPER",VLOOKUP(VALUE(RIGHT(G336,3)),#REF!,9,FALSE),IF(LEFT(G336,5)="LABOR",VLOOKUP(VALUE(RIGHT(G336,6)),#REF!,4,FALSE))))))))))))))))</f>
        <v>#REF!</v>
      </c>
      <c r="F336" s="31" t="e">
        <f t="shared" si="5"/>
        <v>#REF!</v>
      </c>
      <c r="G336" s="152" t="s">
        <v>1385</v>
      </c>
      <c r="H336" s="61"/>
    </row>
    <row r="337" spans="1:8" s="62" customFormat="1">
      <c r="A337" s="37" t="s">
        <v>336</v>
      </c>
      <c r="B337" s="29" t="e">
        <f>IF(LEFT(G337,3)="ARQ",VLOOKUP(VALUE(RIGHT(G337,3)),#REF!,4,FALSE),IF(LEFT(G337,3)="SCI",VLOOKUP(VALUE(RIGHT(G337,3)),#REF!,4,FALSE),IF(LEFT(G337,3)="SCE",VLOOKUP(VALUE(RIGHT(G337,3)),#REF!,4,FALSE),IF(LEFT(G337,3)="EST",VLOOKUP(VALUE(RIGHT(G337,3)),#REF!,4,FALSE),IF(LEFT(G337,3)="HID",VLOOKUP(VALUE(RIGHT(G337,3)),#REF!,4,FALSE),IF(LEFT(G337,3)="INC",VLOOKUP(VALUE(RIGHT(G337,3)),#REF!,4,FALSE),IF(LEFT(G337,3)="ELE",VLOOKUP(VALUE(RIGHT(G337,3)),#REF!,4,FALSE),IF(LEFT(G337,3)="CAB",VLOOKUP(VALUE(RIGHT(G337,3)),'ADM-COMP'!B:J,4,FALSE),IF(LEFT(G337,3)="SEG",VLOOKUP(VALUE(RIGHT(G337,3)),#REF!,4,FALSE),IF(LEFT(G337,3)="CLI",VLOOKUP(VALUE(RIGHT(G337,3)),#REF!,4,FALSE),IF(LEFT(G337,4)="IMPL",VLOOKUP(VALUE(RIGHT(G337,3)),#REF!,4,FALSE),IF(LEFT(G337,4)="SPDA",VLOOKUP(VALUE(RIGHT(G337,3)),'SPDA-COMP'!B:J,4,FALSE),IF(LEFT(G337,4)="SDAI",VLOOKUP(VALUE(RIGHT(G337,3)),#REF!,4,FALSE),IF(LEFT(G337,5)="IMPER",VLOOKUP(VALUE(RIGHT(G337,3)),#REF!,4,FALSE),IF(LEFT(G337,5)="LABOR",VLOOKUP(VALUE(RIGHT(G337,6)),#REF!,5,FALSE))))))))))))))))</f>
        <v>#REF!</v>
      </c>
      <c r="C337" s="30" t="e">
        <f>IF(LEFT(G337,3)="ARQ",VLOOKUP(VALUE(RIGHT(G337,3)),#REF!,5,FALSE),IF(LEFT(G337,3)="SCI",VLOOKUP(VALUE(RIGHT(G337,3)),#REF!,5,FALSE),IF(LEFT(G337,3)="SCE",VLOOKUP(VALUE(RIGHT(G337,3)),#REF!,5,FALSE),IF(LEFT(G337,3)="EST",VLOOKUP(VALUE(RIGHT(G337,3)),#REF!,5,FALSE),IF(LEFT(G337,3)="HID",VLOOKUP(VALUE(RIGHT(G337,3)),#REF!,5,FALSE),IF(LEFT(G337,3)="INC",VLOOKUP(VALUE(RIGHT(G337,3)),#REF!,5,FALSE),IF(LEFT(G337,3)="ELE",VLOOKUP(VALUE(RIGHT(G337,3)),#REF!,5,FALSE),IF(LEFT(G337,3)="CAB",VLOOKUP(VALUE(RIGHT(G337,3)),'ADM-COMP'!B:J,5,FALSE),IF(LEFT(G337,3)="SEG",VLOOKUP(VALUE(RIGHT(G337,3)),#REF!,5,FALSE),IF(LEFT(G337,3)="CLI",VLOOKUP(VALUE(RIGHT(G337,3)),#REF!,5,FALSE),IF(LEFT(G337,4)="IMPL",VLOOKUP(VALUE(RIGHT(G337,3)),#REF!,5,FALSE),IF(LEFT(G337,4)="SPDA",VLOOKUP(VALUE(RIGHT(G337,3)),'SPDA-COMP'!B:J,5,FALSE),IF(LEFT(G337,4)="SDAI",VLOOKUP(VALUE(RIGHT(G337,3)),#REF!,5,FALSE),IF(LEFT(G337,5)="IMPER",VLOOKUP(VALUE(RIGHT(G337,3)),#REF!,5,FALSE),IF(LEFT(G337,5)="LABOR",VLOOKUP(VALUE(RIGHT(G337,6)),#REF!,6,FALSE))))))))))))))))</f>
        <v>#REF!</v>
      </c>
      <c r="D337" s="74" t="e">
        <f>ROUND(VLOOKUP(A337,#REF!,8,FALSE),2)</f>
        <v>#REF!</v>
      </c>
      <c r="E337" s="74" t="e">
        <f>IF(LEFT(G337,3)="ARQ",VLOOKUP(VALUE(RIGHT(G337,3)),#REF!,9,FALSE),IF(LEFT(G337,3)="SCI",VLOOKUP(VALUE(RIGHT(G337,3)),#REF!,9,FALSE),IF(LEFT(G337,3)="SCE",VLOOKUP(VALUE(RIGHT(G337,3)),#REF!,9,FALSE),IF(LEFT(G337,3)="EST",VLOOKUP(VALUE(RIGHT(G337,3)),#REF!,9,FALSE),IF(LEFT(G337,3)="HID",VLOOKUP(VALUE(RIGHT(G337,3)),#REF!,9,FALSE),IF(LEFT(G337,3)="INC",VLOOKUP(VALUE(RIGHT(G337,3)),#REF!,9,FALSE),IF(LEFT(G337,3)="ELE",VLOOKUP(VALUE(RIGHT(G337,3)),#REF!,9,FALSE),IF(LEFT(G337,3)="CAB",VLOOKUP(VALUE(RIGHT(G337,3)),'ADM-COMP'!B:J,9,FALSE),IF(LEFT(G337,3)="SEG",VLOOKUP(VALUE(RIGHT(G337,3)),#REF!,9,FALSE),IF(LEFT(G337,3)="CLI",VLOOKUP(VALUE(RIGHT(G337,3)),#REF!,9,FALSE),IF(LEFT(G337,4)="IMPL",VLOOKUP(VALUE(RIGHT(G337,3)),#REF!,9,FALSE),IF(LEFT(G337,4)="SPDA",VLOOKUP(VALUE(RIGHT(G337,3)),'SPDA-COMP'!B:J,9,FALSE),IF(LEFT(G337,4)="SDAI",VLOOKUP(VALUE(RIGHT(G337,3)),#REF!,9,FALSE),IF(LEFT(G337,5)="IMPER",VLOOKUP(VALUE(RIGHT(G337,3)),#REF!,9,FALSE),IF(LEFT(G337,5)="LABOR",VLOOKUP(VALUE(RIGHT(G337,6)),#REF!,4,FALSE))))))))))))))))</f>
        <v>#REF!</v>
      </c>
      <c r="F337" s="31" t="e">
        <f t="shared" si="5"/>
        <v>#REF!</v>
      </c>
      <c r="G337" s="152" t="s">
        <v>337</v>
      </c>
      <c r="H337" s="61"/>
    </row>
    <row r="338" spans="1:8" s="62" customFormat="1">
      <c r="A338" s="85" t="s">
        <v>925</v>
      </c>
      <c r="B338" s="29" t="e">
        <f>IF(LEFT(G338,3)="ARQ",VLOOKUP(VALUE(RIGHT(G338,3)),#REF!,4,FALSE),IF(LEFT(G338,3)="SCI",VLOOKUP(VALUE(RIGHT(G338,3)),#REF!,4,FALSE),IF(LEFT(G338,3)="SCE",VLOOKUP(VALUE(RIGHT(G338,3)),#REF!,4,FALSE),IF(LEFT(G338,3)="EST",VLOOKUP(VALUE(RIGHT(G338,3)),#REF!,4,FALSE),IF(LEFT(G338,3)="HID",VLOOKUP(VALUE(RIGHT(G338,3)),#REF!,4,FALSE),IF(LEFT(G338,3)="INC",VLOOKUP(VALUE(RIGHT(G338,3)),#REF!,4,FALSE),IF(LEFT(G338,3)="ELE",VLOOKUP(VALUE(RIGHT(G338,3)),#REF!,4,FALSE),IF(LEFT(G338,3)="CAB",VLOOKUP(VALUE(RIGHT(G338,3)),'ADM-COMP'!B:J,4,FALSE),IF(LEFT(G338,3)="SEG",VLOOKUP(VALUE(RIGHT(G338,3)),#REF!,4,FALSE),IF(LEFT(G338,3)="CLI",VLOOKUP(VALUE(RIGHT(G338,3)),#REF!,4,FALSE),IF(LEFT(G338,4)="IMPL",VLOOKUP(VALUE(RIGHT(G338,3)),#REF!,4,FALSE),IF(LEFT(G338,4)="SPDA",VLOOKUP(VALUE(RIGHT(G338,3)),'SPDA-COMP'!B:J,4,FALSE),IF(LEFT(G338,4)="SDAI",VLOOKUP(VALUE(RIGHT(G338,3)),#REF!,4,FALSE),IF(LEFT(G338,5)="IMPER",VLOOKUP(VALUE(RIGHT(G338,3)),#REF!,4,FALSE),IF(LEFT(G338,5)="LABOR",VLOOKUP(VALUE(RIGHT(G338,6)),#REF!,5,FALSE))))))))))))))))</f>
        <v>#REF!</v>
      </c>
      <c r="C338" s="30" t="e">
        <f>IF(LEFT(G338,3)="ARQ",VLOOKUP(VALUE(RIGHT(G338,3)),#REF!,5,FALSE),IF(LEFT(G338,3)="SCI",VLOOKUP(VALUE(RIGHT(G338,3)),#REF!,5,FALSE),IF(LEFT(G338,3)="SCE",VLOOKUP(VALUE(RIGHT(G338,3)),#REF!,5,FALSE),IF(LEFT(G338,3)="EST",VLOOKUP(VALUE(RIGHT(G338,3)),#REF!,5,FALSE),IF(LEFT(G338,3)="HID",VLOOKUP(VALUE(RIGHT(G338,3)),#REF!,5,FALSE),IF(LEFT(G338,3)="INC",VLOOKUP(VALUE(RIGHT(G338,3)),#REF!,5,FALSE),IF(LEFT(G338,3)="ELE",VLOOKUP(VALUE(RIGHT(G338,3)),#REF!,5,FALSE),IF(LEFT(G338,3)="CAB",VLOOKUP(VALUE(RIGHT(G338,3)),'ADM-COMP'!B:J,5,FALSE),IF(LEFT(G338,3)="SEG",VLOOKUP(VALUE(RIGHT(G338,3)),#REF!,5,FALSE),IF(LEFT(G338,3)="CLI",VLOOKUP(VALUE(RIGHT(G338,3)),#REF!,5,FALSE),IF(LEFT(G338,4)="IMPL",VLOOKUP(VALUE(RIGHT(G338,3)),#REF!,5,FALSE),IF(LEFT(G338,4)="SPDA",VLOOKUP(VALUE(RIGHT(G338,3)),'SPDA-COMP'!B:J,5,FALSE),IF(LEFT(G338,4)="SDAI",VLOOKUP(VALUE(RIGHT(G338,3)),#REF!,5,FALSE),IF(LEFT(G338,5)="IMPER",VLOOKUP(VALUE(RIGHT(G338,3)),#REF!,5,FALSE),IF(LEFT(G338,5)="LABOR",VLOOKUP(VALUE(RIGHT(G338,6)),#REF!,6,FALSE))))))))))))))))</f>
        <v>#REF!</v>
      </c>
      <c r="D338" s="74" t="e">
        <f>ROUND(VLOOKUP(A338,#REF!,8,FALSE),2)</f>
        <v>#REF!</v>
      </c>
      <c r="E338" s="74" t="e">
        <f>IF(LEFT(G338,3)="ARQ",VLOOKUP(VALUE(RIGHT(G338,3)),#REF!,9,FALSE),IF(LEFT(G338,3)="SCI",VLOOKUP(VALUE(RIGHT(G338,3)),#REF!,9,FALSE),IF(LEFT(G338,3)="SCE",VLOOKUP(VALUE(RIGHT(G338,3)),#REF!,9,FALSE),IF(LEFT(G338,3)="EST",VLOOKUP(VALUE(RIGHT(G338,3)),#REF!,9,FALSE),IF(LEFT(G338,3)="HID",VLOOKUP(VALUE(RIGHT(G338,3)),#REF!,9,FALSE),IF(LEFT(G338,3)="INC",VLOOKUP(VALUE(RIGHT(G338,3)),#REF!,9,FALSE),IF(LEFT(G338,3)="ELE",VLOOKUP(VALUE(RIGHT(G338,3)),#REF!,9,FALSE),IF(LEFT(G338,3)="CAB",VLOOKUP(VALUE(RIGHT(G338,3)),'ADM-COMP'!B:J,9,FALSE),IF(LEFT(G338,3)="SEG",VLOOKUP(VALUE(RIGHT(G338,3)),#REF!,9,FALSE),IF(LEFT(G338,3)="CLI",VLOOKUP(VALUE(RIGHT(G338,3)),#REF!,9,FALSE),IF(LEFT(G338,4)="IMPL",VLOOKUP(VALUE(RIGHT(G338,3)),#REF!,9,FALSE),IF(LEFT(G338,4)="SPDA",VLOOKUP(VALUE(RIGHT(G338,3)),'SPDA-COMP'!B:J,9,FALSE),IF(LEFT(G338,4)="SDAI",VLOOKUP(VALUE(RIGHT(G338,3)),#REF!,9,FALSE),IF(LEFT(G338,5)="IMPER",VLOOKUP(VALUE(RIGHT(G338,3)),#REF!,9,FALSE),IF(LEFT(G338,5)="LABOR",VLOOKUP(VALUE(RIGHT(G338,6)),#REF!,4,FALSE))))))))))))))))</f>
        <v>#REF!</v>
      </c>
      <c r="F338" s="31" t="e">
        <f t="shared" si="5"/>
        <v>#REF!</v>
      </c>
      <c r="G338" s="84" t="s">
        <v>993</v>
      </c>
      <c r="H338" s="61"/>
    </row>
    <row r="339" spans="1:8" s="62" customFormat="1">
      <c r="A339" s="37" t="s">
        <v>1342</v>
      </c>
      <c r="B339" s="29" t="e">
        <f>IF(LEFT(G339,3)="ARQ",VLOOKUP(VALUE(RIGHT(G339,3)),#REF!,4,FALSE),IF(LEFT(G339,3)="SCI",VLOOKUP(VALUE(RIGHT(G339,3)),#REF!,4,FALSE),IF(LEFT(G339,3)="TRP",VLOOKUP(VALUE(RIGHT(G339,3)),#REF!,4,FALSE),IF(LEFT(G339,3)="EST",VLOOKUP(VALUE(RIGHT(G339,3)),#REF!,4,FALSE),IF(LEFT(G339,3)="HID",VLOOKUP(VALUE(RIGHT(G339,3)),#REF!,4,FALSE),IF(LEFT(G339,3)="INC",VLOOKUP(VALUE(RIGHT(G339,3)),#REF!,4,FALSE),IF(LEFT(G339,3)="ELE",VLOOKUP(VALUE(RIGHT(G339,3)),#REF!,4,FALSE),IF(LEFT(G339,3)="CAB",VLOOKUP(VALUE(RIGHT(G339,3)),'ADM-COMP'!B:J,4,FALSE),IF(LEFT(G339,3)="SEG",VLOOKUP(VALUE(RIGHT(G339,3)),#REF!,4,FALSE),IF(LEFT(G339,3)="CLI",VLOOKUP(VALUE(RIGHT(G339,3)),#REF!,4,FALSE),IF(LEFT(G339,4)="IMPL",VLOOKUP(VALUE(RIGHT(G339,3)),#REF!,4,FALSE),IF(LEFT(G339,4)="SPDA",VLOOKUP(VALUE(RIGHT(G339,3)),'SPDA-COMP'!B:J,4,FALSE),IF(LEFT(G339,4)="SDAI",VLOOKUP(VALUE(RIGHT(G339,3)),#REF!,4,FALSE),IF(LEFT(G339,5)="IMPER",VLOOKUP(VALUE(RIGHT(G339,3)),#REF!,4,FALSE),IF(LEFT(G339,5)="LABOR",VLOOKUP(VALUE(RIGHT(G339,6)),#REF!,5,FALSE))))))))))))))))</f>
        <v>#REF!</v>
      </c>
      <c r="C339" s="30" t="e">
        <f>IF(LEFT(G339,3)="ARQ",VLOOKUP(VALUE(RIGHT(G339,3)),#REF!,5,FALSE),IF(LEFT(G339,3)="SCI",VLOOKUP(VALUE(RIGHT(G339,3)),#REF!,5,FALSE),IF(LEFT(G339,3)="SCE",VLOOKUP(VALUE(RIGHT(G339,3)),#REF!,5,FALSE),IF(LEFT(G339,3)="EST",VLOOKUP(VALUE(RIGHT(G339,3)),#REF!,5,FALSE),IF(LEFT(G339,3)="HID",VLOOKUP(VALUE(RIGHT(G339,3)),#REF!,5,FALSE),IF(LEFT(G339,3)="INC",VLOOKUP(VALUE(RIGHT(G339,3)),#REF!,5,FALSE),IF(LEFT(G339,3)="ELE",VLOOKUP(VALUE(RIGHT(G339,3)),#REF!,5,FALSE),IF(LEFT(G339,3)="CAB",VLOOKUP(VALUE(RIGHT(G339,3)),'ADM-COMP'!B:J,5,FALSE),IF(LEFT(G339,3)="SEG",VLOOKUP(VALUE(RIGHT(G339,3)),#REF!,5,FALSE),IF(LEFT(G339,3)="CLI",VLOOKUP(VALUE(RIGHT(G339,3)),#REF!,5,FALSE),IF(LEFT(G339,4)="IMPL",VLOOKUP(VALUE(RIGHT(G339,3)),#REF!,5,FALSE),IF(LEFT(G339,4)="SPDA",VLOOKUP(VALUE(RIGHT(G339,3)),'SPDA-COMP'!B:J,5,FALSE),IF(LEFT(G339,4)="SDAI",VLOOKUP(VALUE(RIGHT(G339,3)),#REF!,5,FALSE),IF(LEFT(G339,5)="IMPER",VLOOKUP(VALUE(RIGHT(G339,3)),#REF!,5,FALSE),IF(LEFT(G339,5)="LABOR",VLOOKUP(VALUE(RIGHT(G339,6)),#REF!,6,FALSE))))))))))))))))</f>
        <v>#REF!</v>
      </c>
      <c r="D339" s="74" t="e">
        <f>ROUND(VLOOKUP(A339,#REF!,8,FALSE),2)</f>
        <v>#REF!</v>
      </c>
      <c r="E339" s="74" t="e">
        <f>IF(LEFT(G339,3)="ARQ",VLOOKUP(VALUE(RIGHT(G339,3)),#REF!,9,FALSE),IF(LEFT(G339,3)="SCI",VLOOKUP(VALUE(RIGHT(G339,3)),#REF!,9,FALSE),IF(LEFT(G339,3)="SCE",VLOOKUP(VALUE(RIGHT(G339,3)),#REF!,9,FALSE),IF(LEFT(G339,3)="EST",VLOOKUP(VALUE(RIGHT(G339,3)),#REF!,9,FALSE),IF(LEFT(G339,3)="HID",VLOOKUP(VALUE(RIGHT(G339,3)),#REF!,9,FALSE),IF(LEFT(G339,3)="INC",VLOOKUP(VALUE(RIGHT(G339,3)),#REF!,9,FALSE),IF(LEFT(G339,3)="ELE",VLOOKUP(VALUE(RIGHT(G339,3)),#REF!,9,FALSE),IF(LEFT(G339,3)="CAB",VLOOKUP(VALUE(RIGHT(G339,3)),'ADM-COMP'!B:J,9,FALSE),IF(LEFT(G339,3)="SEG",VLOOKUP(VALUE(RIGHT(G339,3)),#REF!,9,FALSE),IF(LEFT(G339,3)="CLI",VLOOKUP(VALUE(RIGHT(G339,3)),#REF!,9,FALSE),IF(LEFT(G339,4)="IMPL",VLOOKUP(VALUE(RIGHT(G339,3)),#REF!,9,FALSE),IF(LEFT(G339,4)="SPDA",VLOOKUP(VALUE(RIGHT(G339,3)),'SPDA-COMP'!B:J,9,FALSE),IF(LEFT(G339,4)="SDAI",VLOOKUP(VALUE(RIGHT(G339,3)),#REF!,9,FALSE),IF(LEFT(G339,5)="IMPER",VLOOKUP(VALUE(RIGHT(G339,3)),#REF!,9,FALSE),IF(LEFT(G339,5)="LABOR",VLOOKUP(VALUE(RIGHT(G339,6)),#REF!,4,FALSE))))))))))))))))</f>
        <v>#REF!</v>
      </c>
      <c r="F339" s="31" t="e">
        <f t="shared" si="5"/>
        <v>#REF!</v>
      </c>
      <c r="G339" s="152" t="s">
        <v>1344</v>
      </c>
      <c r="H339" s="61"/>
    </row>
    <row r="340" spans="1:8" s="62" customFormat="1" ht="38.25">
      <c r="A340" s="37" t="s">
        <v>257</v>
      </c>
      <c r="B340" s="29" t="e">
        <f>IF(LEFT(G340,3)="ARQ",VLOOKUP(VALUE(RIGHT(G340,3)),#REF!,4,FALSE),IF(LEFT(G340,3)="SCI",VLOOKUP(VALUE(RIGHT(G340,3)),#REF!,4,FALSE),IF(LEFT(G340,3)="SCE",VLOOKUP(VALUE(RIGHT(G340,3)),#REF!,4,FALSE),IF(LEFT(G340,3)="EST",VLOOKUP(VALUE(RIGHT(G340,3)),#REF!,4,FALSE),IF(LEFT(G340,3)="HID",VLOOKUP(VALUE(RIGHT(G340,3)),#REF!,4,FALSE),IF(LEFT(G340,3)="INC",VLOOKUP(VALUE(RIGHT(G340,3)),#REF!,4,FALSE),IF(LEFT(G340,3)="ELE",VLOOKUP(VALUE(RIGHT(G340,3)),#REF!,4,FALSE),IF(LEFT(G340,3)="CAB",VLOOKUP(VALUE(RIGHT(G340,3)),'ADM-COMP'!B:J,4,FALSE),IF(LEFT(G340,3)="SEG",VLOOKUP(VALUE(RIGHT(G340,3)),#REF!,4,FALSE),IF(LEFT(G340,3)="CLI",VLOOKUP(VALUE(RIGHT(G340,3)),#REF!,4,FALSE),IF(LEFT(G340,4)="IMPL",VLOOKUP(VALUE(RIGHT(G340,3)),#REF!,4,FALSE),IF(LEFT(G340,4)="SPDA",VLOOKUP(VALUE(RIGHT(G340,3)),'SPDA-COMP'!B:J,4,FALSE),IF(LEFT(G340,4)="SDAI",VLOOKUP(VALUE(RIGHT(G340,3)),#REF!,4,FALSE),IF(LEFT(G340,5)="IMPER",VLOOKUP(VALUE(RIGHT(G340,3)),#REF!,4,FALSE),IF(LEFT(G340,5)="LABOR",VLOOKUP(VALUE(RIGHT(G340,6)),#REF!,5,FALSE))))))))))))))))</f>
        <v>#REF!</v>
      </c>
      <c r="C340" s="30" t="e">
        <f>IF(LEFT(G340,3)="ARQ",VLOOKUP(VALUE(RIGHT(G340,3)),#REF!,5,FALSE),IF(LEFT(G340,3)="SCI",VLOOKUP(VALUE(RIGHT(G340,3)),#REF!,5,FALSE),IF(LEFT(G340,3)="SCE",VLOOKUP(VALUE(RIGHT(G340,3)),#REF!,5,FALSE),IF(LEFT(G340,3)="EST",VLOOKUP(VALUE(RIGHT(G340,3)),#REF!,5,FALSE),IF(LEFT(G340,3)="HID",VLOOKUP(VALUE(RIGHT(G340,3)),#REF!,5,FALSE),IF(LEFT(G340,3)="INC",VLOOKUP(VALUE(RIGHT(G340,3)),#REF!,5,FALSE),IF(LEFT(G340,3)="ELE",VLOOKUP(VALUE(RIGHT(G340,3)),#REF!,5,FALSE),IF(LEFT(G340,3)="CAB",VLOOKUP(VALUE(RIGHT(G340,3)),'ADM-COMP'!B:J,5,FALSE),IF(LEFT(G340,3)="SEG",VLOOKUP(VALUE(RIGHT(G340,3)),#REF!,5,FALSE),IF(LEFT(G340,3)="CLI",VLOOKUP(VALUE(RIGHT(G340,3)),#REF!,5,FALSE),IF(LEFT(G340,4)="IMPL",VLOOKUP(VALUE(RIGHT(G340,3)),#REF!,5,FALSE),IF(LEFT(G340,4)="SPDA",VLOOKUP(VALUE(RIGHT(G340,3)),'SPDA-COMP'!B:J,5,FALSE),IF(LEFT(G340,4)="SDAI",VLOOKUP(VALUE(RIGHT(G340,3)),#REF!,5,FALSE),IF(LEFT(G340,5)="IMPER",VLOOKUP(VALUE(RIGHT(G340,3)),#REF!,5,FALSE),IF(LEFT(G340,5)="LABOR",VLOOKUP(VALUE(RIGHT(G340,6)),#REF!,6,FALSE))))))))))))))))</f>
        <v>#REF!</v>
      </c>
      <c r="D340" s="74" t="e">
        <f>ROUND(VLOOKUP(A340,#REF!,8,FALSE),2)</f>
        <v>#REF!</v>
      </c>
      <c r="E340" s="74" t="e">
        <f>IF(LEFT(G340,3)="ARQ",VLOOKUP(VALUE(RIGHT(G340,3)),#REF!,9,FALSE),IF(LEFT(G340,3)="SCI",VLOOKUP(VALUE(RIGHT(G340,3)),#REF!,9,FALSE),IF(LEFT(G340,3)="SCE",VLOOKUP(VALUE(RIGHT(G340,3)),#REF!,9,FALSE),IF(LEFT(G340,3)="EST",VLOOKUP(VALUE(RIGHT(G340,3)),#REF!,9,FALSE),IF(LEFT(G340,3)="HID",VLOOKUP(VALUE(RIGHT(G340,3)),#REF!,9,FALSE),IF(LEFT(G340,3)="INC",VLOOKUP(VALUE(RIGHT(G340,3)),#REF!,9,FALSE),IF(LEFT(G340,3)="ELE",VLOOKUP(VALUE(RIGHT(G340,3)),#REF!,9,FALSE),IF(LEFT(G340,3)="CAB",VLOOKUP(VALUE(RIGHT(G340,3)),'ADM-COMP'!B:J,9,FALSE),IF(LEFT(G340,3)="SEG",VLOOKUP(VALUE(RIGHT(G340,3)),#REF!,9,FALSE),IF(LEFT(G340,3)="CLI",VLOOKUP(VALUE(RIGHT(G340,3)),#REF!,9,FALSE),IF(LEFT(G340,4)="IMPL",VLOOKUP(VALUE(RIGHT(G340,3)),#REF!,9,FALSE),IF(LEFT(G340,4)="SPDA",VLOOKUP(VALUE(RIGHT(G340,3)),'SPDA-COMP'!B:J,9,FALSE),IF(LEFT(G340,4)="SDAI",VLOOKUP(VALUE(RIGHT(G340,3)),#REF!,9,FALSE),IF(LEFT(G340,5)="IMPER",VLOOKUP(VALUE(RIGHT(G340,3)),#REF!,9,FALSE),IF(LEFT(G340,5)="LABOR",VLOOKUP(VALUE(RIGHT(G340,6)),#REF!,4,FALSE))))))))))))))))</f>
        <v>#REF!</v>
      </c>
      <c r="F340" s="31" t="e">
        <f t="shared" si="5"/>
        <v>#REF!</v>
      </c>
      <c r="G340" s="38" t="s">
        <v>506</v>
      </c>
      <c r="H340" s="61"/>
    </row>
    <row r="341" spans="1:8" s="62" customFormat="1">
      <c r="A341" s="37" t="s">
        <v>1036</v>
      </c>
      <c r="B341" s="29" t="e">
        <f>IF(LEFT(G341,3)="ARQ",VLOOKUP(VALUE(RIGHT(G341,3)),#REF!,4,FALSE),IF(LEFT(G341,3)="SCI",VLOOKUP(VALUE(RIGHT(G341,3)),#REF!,4,FALSE),IF(LEFT(G341,3)="SCE",VLOOKUP(VALUE(RIGHT(G341,3)),#REF!,4,FALSE),IF(LEFT(G341,3)="EST",VLOOKUP(VALUE(RIGHT(G341,3)),#REF!,4,FALSE),IF(LEFT(G341,3)="HID",VLOOKUP(VALUE(RIGHT(G341,3)),#REF!,4,FALSE),IF(LEFT(G341,3)="INC",VLOOKUP(VALUE(RIGHT(G341,3)),#REF!,4,FALSE),IF(LEFT(G341,3)="ELE",VLOOKUP(VALUE(RIGHT(G341,3)),#REF!,4,FALSE),IF(LEFT(G341,3)="CAB",VLOOKUP(VALUE(RIGHT(G341,3)),'ADM-COMP'!B:J,4,FALSE),IF(LEFT(G341,3)="SEG",VLOOKUP(VALUE(RIGHT(G341,3)),#REF!,4,FALSE),IF(LEFT(G341,3)="CLI",VLOOKUP(VALUE(RIGHT(G341,3)),#REF!,4,FALSE),IF(LEFT(G341,4)="IMPL",VLOOKUP(VALUE(RIGHT(G341,3)),#REF!,4,FALSE),IF(LEFT(G341,4)="SPDA",VLOOKUP(VALUE(RIGHT(G341,3)),'SPDA-COMP'!B:J,4,FALSE),IF(LEFT(G341,4)="SDAI",VLOOKUP(VALUE(RIGHT(G341,3)),#REF!,4,FALSE),IF(LEFT(G341,5)="IMPER",VLOOKUP(VALUE(RIGHT(G341,3)),#REF!,4,FALSE),IF(LEFT(G341,5)="LABOR",VLOOKUP(VALUE(RIGHT(G341,6)),#REF!,5,FALSE))))))))))))))))</f>
        <v>#REF!</v>
      </c>
      <c r="C341" s="30" t="e">
        <f>IF(LEFT(G341,3)="ARQ",VLOOKUP(VALUE(RIGHT(G341,3)),#REF!,5,FALSE),IF(LEFT(G341,3)="SCI",VLOOKUP(VALUE(RIGHT(G341,3)),#REF!,5,FALSE),IF(LEFT(G341,3)="SCE",VLOOKUP(VALUE(RIGHT(G341,3)),#REF!,5,FALSE),IF(LEFT(G341,3)="EST",VLOOKUP(VALUE(RIGHT(G341,3)),#REF!,5,FALSE),IF(LEFT(G341,3)="HID",VLOOKUP(VALUE(RIGHT(G341,3)),#REF!,5,FALSE),IF(LEFT(G341,3)="INC",VLOOKUP(VALUE(RIGHT(G341,3)),#REF!,5,FALSE),IF(LEFT(G341,3)="ELE",VLOOKUP(VALUE(RIGHT(G341,3)),#REF!,5,FALSE),IF(LEFT(G341,3)="CAB",VLOOKUP(VALUE(RIGHT(G341,3)),'ADM-COMP'!B:J,5,FALSE),IF(LEFT(G341,3)="SEG",VLOOKUP(VALUE(RIGHT(G341,3)),#REF!,5,FALSE),IF(LEFT(G341,3)="CLI",VLOOKUP(VALUE(RIGHT(G341,3)),#REF!,5,FALSE),IF(LEFT(G341,4)="IMPL",VLOOKUP(VALUE(RIGHT(G341,3)),#REF!,5,FALSE),IF(LEFT(G341,4)="SPDA",VLOOKUP(VALUE(RIGHT(G341,3)),'SPDA-COMP'!B:J,5,FALSE),IF(LEFT(G341,4)="SDAI",VLOOKUP(VALUE(RIGHT(G341,3)),#REF!,5,FALSE),IF(LEFT(G341,5)="IMPER",VLOOKUP(VALUE(RIGHT(G341,3)),#REF!,5,FALSE),IF(LEFT(G341,5)="LABOR",VLOOKUP(VALUE(RIGHT(G341,6)),#REF!,6,FALSE))))))))))))))))</f>
        <v>#REF!</v>
      </c>
      <c r="D341" s="74" t="e">
        <f>ROUND(VLOOKUP(A341,#REF!,8,FALSE),2)</f>
        <v>#REF!</v>
      </c>
      <c r="E341" s="74" t="e">
        <f>IF(LEFT(G341,3)="ARQ",VLOOKUP(VALUE(RIGHT(G341,3)),#REF!,9,FALSE),IF(LEFT(G341,3)="SCI",VLOOKUP(VALUE(RIGHT(G341,3)),#REF!,9,FALSE),IF(LEFT(G341,3)="SCE",VLOOKUP(VALUE(RIGHT(G341,3)),#REF!,9,FALSE),IF(LEFT(G341,3)="EST",VLOOKUP(VALUE(RIGHT(G341,3)),#REF!,9,FALSE),IF(LEFT(G341,3)="HID",VLOOKUP(VALUE(RIGHT(G341,3)),#REF!,9,FALSE),IF(LEFT(G341,3)="INC",VLOOKUP(VALUE(RIGHT(G341,3)),#REF!,9,FALSE),IF(LEFT(G341,3)="ELE",VLOOKUP(VALUE(RIGHT(G341,3)),#REF!,9,FALSE),IF(LEFT(G341,3)="CAB",VLOOKUP(VALUE(RIGHT(G341,3)),'ADM-COMP'!B:J,9,FALSE),IF(LEFT(G341,3)="SEG",VLOOKUP(VALUE(RIGHT(G341,3)),#REF!,9,FALSE),IF(LEFT(G341,3)="CLI",VLOOKUP(VALUE(RIGHT(G341,3)),#REF!,9,FALSE),IF(LEFT(G341,4)="IMPL",VLOOKUP(VALUE(RIGHT(G341,3)),#REF!,9,FALSE),IF(LEFT(G341,4)="SPDA",VLOOKUP(VALUE(RIGHT(G341,3)),'SPDA-COMP'!B:J,9,FALSE),IF(LEFT(G341,4)="SDAI",VLOOKUP(VALUE(RIGHT(G341,3)),#REF!,9,FALSE),IF(LEFT(G341,5)="IMPER",VLOOKUP(VALUE(RIGHT(G341,3)),#REF!,9,FALSE),IF(LEFT(G341,5)="LABOR",VLOOKUP(VALUE(RIGHT(G341,6)),#REF!,4,FALSE))))))))))))))))</f>
        <v>#REF!</v>
      </c>
      <c r="F341" s="31" t="e">
        <f t="shared" si="5"/>
        <v>#REF!</v>
      </c>
      <c r="G341" s="152" t="s">
        <v>1025</v>
      </c>
      <c r="H341" s="61"/>
    </row>
    <row r="342" spans="1:8" s="62" customFormat="1">
      <c r="A342" s="37" t="s">
        <v>123</v>
      </c>
      <c r="B342" s="29" t="e">
        <f>IF(LEFT(G342,3)="ARQ",VLOOKUP(VALUE(RIGHT(G342,3)),#REF!,4,FALSE),IF(LEFT(G342,3)="SCI",VLOOKUP(VALUE(RIGHT(G342,3)),#REF!,4,FALSE),IF(LEFT(G342,3)="TRP",VLOOKUP(VALUE(RIGHT(G342,3)),#REF!,4,FALSE),IF(LEFT(G342,3)="EST",VLOOKUP(VALUE(RIGHT(G342,3)),#REF!,4,FALSE),IF(LEFT(G342,3)="HID",VLOOKUP(VALUE(RIGHT(G342,3)),#REF!,4,FALSE),IF(LEFT(G342,3)="INC",VLOOKUP(VALUE(RIGHT(G342,3)),#REF!,4,FALSE),IF(LEFT(G342,3)="ELE",VLOOKUP(VALUE(RIGHT(G342,3)),#REF!,4,FALSE),IF(LEFT(G342,3)="CAB",VLOOKUP(VALUE(RIGHT(G342,3)),'ADM-COMP'!B:J,4,FALSE),IF(LEFT(G342,3)="SEG",VLOOKUP(VALUE(RIGHT(G342,3)),#REF!,4,FALSE),IF(LEFT(G342,3)="CLI",VLOOKUP(VALUE(RIGHT(G342,3)),#REF!,4,FALSE),IF(LEFT(G342,4)="IMPL",VLOOKUP(VALUE(RIGHT(G342,3)),#REF!,4,FALSE),IF(LEFT(G342,4)="SPDA",VLOOKUP(VALUE(RIGHT(G342,3)),'SPDA-COMP'!B:J,4,FALSE),IF(LEFT(G342,4)="SDAI",VLOOKUP(VALUE(RIGHT(G342,3)),#REF!,4,FALSE),IF(LEFT(G342,5)="IMPER",VLOOKUP(VALUE(RIGHT(G342,3)),#REF!,4,FALSE),IF(LEFT(G342,5)="LABOR",VLOOKUP(VALUE(RIGHT(G342,6)),#REF!,5,FALSE))))))))))))))))</f>
        <v>#REF!</v>
      </c>
      <c r="C342" s="30" t="e">
        <f>IF(LEFT(G342,3)="ARQ",VLOOKUP(VALUE(RIGHT(G342,3)),#REF!,5,FALSE),IF(LEFT(G342,3)="SCI",VLOOKUP(VALUE(RIGHT(G342,3)),#REF!,5,FALSE),IF(LEFT(G342,3)="SCE",VLOOKUP(VALUE(RIGHT(G342,3)),#REF!,5,FALSE),IF(LEFT(G342,3)="EST",VLOOKUP(VALUE(RIGHT(G342,3)),#REF!,5,FALSE),IF(LEFT(G342,3)="HID",VLOOKUP(VALUE(RIGHT(G342,3)),#REF!,5,FALSE),IF(LEFT(G342,3)="INC",VLOOKUP(VALUE(RIGHT(G342,3)),#REF!,5,FALSE),IF(LEFT(G342,3)="ELE",VLOOKUP(VALUE(RIGHT(G342,3)),#REF!,5,FALSE),IF(LEFT(G342,3)="CAB",VLOOKUP(VALUE(RIGHT(G342,3)),'ADM-COMP'!B:J,5,FALSE),IF(LEFT(G342,3)="SEG",VLOOKUP(VALUE(RIGHT(G342,3)),#REF!,5,FALSE),IF(LEFT(G342,3)="CLI",VLOOKUP(VALUE(RIGHT(G342,3)),#REF!,5,FALSE),IF(LEFT(G342,4)="IMPL",VLOOKUP(VALUE(RIGHT(G342,3)),#REF!,5,FALSE),IF(LEFT(G342,4)="SPDA",VLOOKUP(VALUE(RIGHT(G342,3)),'SPDA-COMP'!B:J,5,FALSE),IF(LEFT(G342,4)="SDAI",VLOOKUP(VALUE(RIGHT(G342,3)),#REF!,5,FALSE),IF(LEFT(G342,5)="IMPER",VLOOKUP(VALUE(RIGHT(G342,3)),#REF!,5,FALSE),IF(LEFT(G342,5)="LABOR",VLOOKUP(VALUE(RIGHT(G342,6)),#REF!,6,FALSE))))))))))))))))</f>
        <v>#REF!</v>
      </c>
      <c r="D342" s="74" t="e">
        <f>ROUND(VLOOKUP(A342,#REF!,8,FALSE),2)</f>
        <v>#REF!</v>
      </c>
      <c r="E342" s="74" t="e">
        <f>IF(LEFT(G342,3)="ARQ",VLOOKUP(VALUE(RIGHT(G342,3)),#REF!,9,FALSE),IF(LEFT(G342,3)="SCI",VLOOKUP(VALUE(RIGHT(G342,3)),#REF!,9,FALSE),IF(LEFT(G342,3)="SCE",VLOOKUP(VALUE(RIGHT(G342,3)),#REF!,9,FALSE),IF(LEFT(G342,3)="EST",VLOOKUP(VALUE(RIGHT(G342,3)),#REF!,9,FALSE),IF(LEFT(G342,3)="HID",VLOOKUP(VALUE(RIGHT(G342,3)),#REF!,9,FALSE),IF(LEFT(G342,3)="INC",VLOOKUP(VALUE(RIGHT(G342,3)),#REF!,9,FALSE),IF(LEFT(G342,3)="ELE",VLOOKUP(VALUE(RIGHT(G342,3)),#REF!,9,FALSE),IF(LEFT(G342,3)="CAB",VLOOKUP(VALUE(RIGHT(G342,3)),'ADM-COMP'!B:J,9,FALSE),IF(LEFT(G342,3)="SEG",VLOOKUP(VALUE(RIGHT(G342,3)),#REF!,9,FALSE),IF(LEFT(G342,3)="CLI",VLOOKUP(VALUE(RIGHT(G342,3)),#REF!,9,FALSE),IF(LEFT(G342,4)="IMPL",VLOOKUP(VALUE(RIGHT(G342,3)),#REF!,9,FALSE),IF(LEFT(G342,4)="SPDA",VLOOKUP(VALUE(RIGHT(G342,3)),'SPDA-COMP'!B:J,9,FALSE),IF(LEFT(G342,4)="SDAI",VLOOKUP(VALUE(RIGHT(G342,3)),#REF!,9,FALSE),IF(LEFT(G342,5)="IMPER",VLOOKUP(VALUE(RIGHT(G342,3)),#REF!,9,FALSE),IF(LEFT(G342,5)="LABOR",VLOOKUP(VALUE(RIGHT(G342,6)),#REF!,4,FALSE))))))))))))))))</f>
        <v>#REF!</v>
      </c>
      <c r="F342" s="31" t="e">
        <f t="shared" si="5"/>
        <v>#REF!</v>
      </c>
      <c r="G342" s="38" t="s">
        <v>210</v>
      </c>
      <c r="H342" s="61"/>
    </row>
    <row r="343" spans="1:8" s="63" customFormat="1">
      <c r="A343" s="100" t="s">
        <v>493</v>
      </c>
      <c r="B343" s="29" t="e">
        <f>IF(LEFT(G343,3)="ARQ",VLOOKUP(VALUE(RIGHT(G343,3)),#REF!,4,FALSE),IF(LEFT(G343,3)="SCI",VLOOKUP(VALUE(RIGHT(G343,3)),#REF!,4,FALSE),IF(LEFT(G343,3)="SCE",VLOOKUP(VALUE(RIGHT(G343,3)),#REF!,4,FALSE),IF(LEFT(G343,3)="EST",VLOOKUP(VALUE(RIGHT(G343,3)),#REF!,4,FALSE),IF(LEFT(G343,3)="HID",VLOOKUP(VALUE(RIGHT(G343,3)),#REF!,4,FALSE),IF(LEFT(G343,3)="INC",VLOOKUP(VALUE(RIGHT(G343,3)),#REF!,4,FALSE),IF(LEFT(G343,3)="ELE",VLOOKUP(VALUE(RIGHT(G343,3)),#REF!,4,FALSE),IF(LEFT(G343,3)="CAB",VLOOKUP(VALUE(RIGHT(G343,3)),'ADM-COMP'!B:J,4,FALSE),IF(LEFT(G343,3)="SEG",VLOOKUP(VALUE(RIGHT(G343,3)),#REF!,4,FALSE),IF(LEFT(G343,3)="CLI",VLOOKUP(VALUE(RIGHT(G343,3)),#REF!,4,FALSE),IF(LEFT(G343,4)="IMPL",VLOOKUP(VALUE(RIGHT(G343,3)),#REF!,4,FALSE),IF(LEFT(G343,4)="SPDA",VLOOKUP(VALUE(RIGHT(G343,3)),'SPDA-COMP'!B:J,4,FALSE),IF(LEFT(G343,4)="SDAI",VLOOKUP(VALUE(RIGHT(G343,3)),#REF!,4,FALSE),IF(LEFT(G343,5)="IMPER",VLOOKUP(VALUE(RIGHT(G343,3)),#REF!,4,FALSE),IF(LEFT(G343,5)="LABOR",VLOOKUP(VALUE(RIGHT(G343,6)),#REF!,5,FALSE))))))))))))))))</f>
        <v>#REF!</v>
      </c>
      <c r="C343" s="30" t="e">
        <f>IF(LEFT(G343,3)="ARQ",VLOOKUP(VALUE(RIGHT(G343,3)),#REF!,5,FALSE),IF(LEFT(G343,3)="SCI",VLOOKUP(VALUE(RIGHT(G343,3)),#REF!,5,FALSE),IF(LEFT(G343,3)="SCE",VLOOKUP(VALUE(RIGHT(G343,3)),#REF!,5,FALSE),IF(LEFT(G343,3)="EST",VLOOKUP(VALUE(RIGHT(G343,3)),#REF!,5,FALSE),IF(LEFT(G343,3)="HID",VLOOKUP(VALUE(RIGHT(G343,3)),#REF!,5,FALSE),IF(LEFT(G343,3)="INC",VLOOKUP(VALUE(RIGHT(G343,3)),#REF!,5,FALSE),IF(LEFT(G343,3)="ELE",VLOOKUP(VALUE(RIGHT(G343,3)),#REF!,5,FALSE),IF(LEFT(G343,3)="CAB",VLOOKUP(VALUE(RIGHT(G343,3)),'ADM-COMP'!B:J,5,FALSE),IF(LEFT(G343,3)="SEG",VLOOKUP(VALUE(RIGHT(G343,3)),#REF!,5,FALSE),IF(LEFT(G343,3)="CLI",VLOOKUP(VALUE(RIGHT(G343,3)),#REF!,5,FALSE),IF(LEFT(G343,4)="IMPL",VLOOKUP(VALUE(RIGHT(G343,3)),#REF!,5,FALSE),IF(LEFT(G343,4)="SPDA",VLOOKUP(VALUE(RIGHT(G343,3)),'SPDA-COMP'!B:J,5,FALSE),IF(LEFT(G343,4)="SDAI",VLOOKUP(VALUE(RIGHT(G343,3)),#REF!,5,FALSE),IF(LEFT(G343,5)="IMPER",VLOOKUP(VALUE(RIGHT(G343,3)),#REF!,5,FALSE),IF(LEFT(G343,5)="LABOR",VLOOKUP(VALUE(RIGHT(G343,6)),#REF!,6,FALSE))))))))))))))))</f>
        <v>#REF!</v>
      </c>
      <c r="D343" s="74" t="e">
        <f>ROUND(VLOOKUP(A343,#REF!,8,FALSE),2)</f>
        <v>#REF!</v>
      </c>
      <c r="E343" s="74" t="e">
        <f>IF(LEFT(G343,3)="ARQ",VLOOKUP(VALUE(RIGHT(G343,3)),#REF!,9,FALSE),IF(LEFT(G343,3)="SCI",VLOOKUP(VALUE(RIGHT(G343,3)),#REF!,9,FALSE),IF(LEFT(G343,3)="SCE",VLOOKUP(VALUE(RIGHT(G343,3)),#REF!,9,FALSE),IF(LEFT(G343,3)="EST",VLOOKUP(VALUE(RIGHT(G343,3)),#REF!,9,FALSE),IF(LEFT(G343,3)="HID",VLOOKUP(VALUE(RIGHT(G343,3)),#REF!,9,FALSE),IF(LEFT(G343,3)="INC",VLOOKUP(VALUE(RIGHT(G343,3)),#REF!,9,FALSE),IF(LEFT(G343,3)="ELE",VLOOKUP(VALUE(RIGHT(G343,3)),#REF!,9,FALSE),IF(LEFT(G343,3)="CAB",VLOOKUP(VALUE(RIGHT(G343,3)),'ADM-COMP'!B:J,9,FALSE),IF(LEFT(G343,3)="SEG",VLOOKUP(VALUE(RIGHT(G343,3)),#REF!,9,FALSE),IF(LEFT(G343,3)="CLI",VLOOKUP(VALUE(RIGHT(G343,3)),#REF!,9,FALSE),IF(LEFT(G343,4)="IMPL",VLOOKUP(VALUE(RIGHT(G343,3)),#REF!,9,FALSE),IF(LEFT(G343,4)="SPDA",VLOOKUP(VALUE(RIGHT(G343,3)),'SPDA-COMP'!B:J,9,FALSE),IF(LEFT(G343,4)="SDAI",VLOOKUP(VALUE(RIGHT(G343,3)),#REF!,9,FALSE),IF(LEFT(G343,5)="IMPER",VLOOKUP(VALUE(RIGHT(G343,3)),#REF!,9,FALSE),IF(LEFT(G343,5)="LABOR",VLOOKUP(VALUE(RIGHT(G343,6)),#REF!,4,FALSE))))))))))))))))</f>
        <v>#REF!</v>
      </c>
      <c r="F343" s="31" t="e">
        <f t="shared" si="5"/>
        <v>#REF!</v>
      </c>
      <c r="G343" s="152" t="s">
        <v>409</v>
      </c>
      <c r="H343" s="61"/>
    </row>
    <row r="344" spans="1:8" s="62" customFormat="1">
      <c r="A344" s="37" t="s">
        <v>1038</v>
      </c>
      <c r="B344" s="29" t="e">
        <f>IF(LEFT(G344,3)="ARQ",VLOOKUP(VALUE(RIGHT(G344,3)),#REF!,4,FALSE),IF(LEFT(G344,3)="SCI",VLOOKUP(VALUE(RIGHT(G344,3)),#REF!,4,FALSE),IF(LEFT(G344,3)="SCE",VLOOKUP(VALUE(RIGHT(G344,3)),#REF!,4,FALSE),IF(LEFT(G344,3)="EST",VLOOKUP(VALUE(RIGHT(G344,3)),#REF!,4,FALSE),IF(LEFT(G344,3)="HID",VLOOKUP(VALUE(RIGHT(G344,3)),#REF!,4,FALSE),IF(LEFT(G344,3)="INC",VLOOKUP(VALUE(RIGHT(G344,3)),#REF!,4,FALSE),IF(LEFT(G344,3)="ELE",VLOOKUP(VALUE(RIGHT(G344,3)),#REF!,4,FALSE),IF(LEFT(G344,3)="CAB",VLOOKUP(VALUE(RIGHT(G344,3)),'ADM-COMP'!B:J,4,FALSE),IF(LEFT(G344,3)="SEG",VLOOKUP(VALUE(RIGHT(G344,3)),#REF!,4,FALSE),IF(LEFT(G344,3)="CLI",VLOOKUP(VALUE(RIGHT(G344,3)),#REF!,4,FALSE),IF(LEFT(G344,4)="IMPL",VLOOKUP(VALUE(RIGHT(G344,3)),#REF!,4,FALSE),IF(LEFT(G344,4)="SPDA",VLOOKUP(VALUE(RIGHT(G344,3)),'SPDA-COMP'!B:J,4,FALSE),IF(LEFT(G344,4)="SDAI",VLOOKUP(VALUE(RIGHT(G344,3)),#REF!,4,FALSE),IF(LEFT(G344,5)="IMPER",VLOOKUP(VALUE(RIGHT(G344,3)),#REF!,4,FALSE),IF(LEFT(G344,5)="LABOR",VLOOKUP(VALUE(RIGHT(G344,6)),#REF!,5,FALSE))))))))))))))))</f>
        <v>#REF!</v>
      </c>
      <c r="C344" s="30" t="e">
        <f>IF(LEFT(G344,3)="ARQ",VLOOKUP(VALUE(RIGHT(G344,3)),#REF!,5,FALSE),IF(LEFT(G344,3)="SCI",VLOOKUP(VALUE(RIGHT(G344,3)),#REF!,5,FALSE),IF(LEFT(G344,3)="SCE",VLOOKUP(VALUE(RIGHT(G344,3)),#REF!,5,FALSE),IF(LEFT(G344,3)="EST",VLOOKUP(VALUE(RIGHT(G344,3)),#REF!,5,FALSE),IF(LEFT(G344,3)="HID",VLOOKUP(VALUE(RIGHT(G344,3)),#REF!,5,FALSE),IF(LEFT(G344,3)="INC",VLOOKUP(VALUE(RIGHT(G344,3)),#REF!,5,FALSE),IF(LEFT(G344,3)="ELE",VLOOKUP(VALUE(RIGHT(G344,3)),#REF!,5,FALSE),IF(LEFT(G344,3)="CAB",VLOOKUP(VALUE(RIGHT(G344,3)),'ADM-COMP'!B:J,5,FALSE),IF(LEFT(G344,3)="SEG",VLOOKUP(VALUE(RIGHT(G344,3)),#REF!,5,FALSE),IF(LEFT(G344,3)="CLI",VLOOKUP(VALUE(RIGHT(G344,3)),#REF!,5,FALSE),IF(LEFT(G344,4)="IMPL",VLOOKUP(VALUE(RIGHT(G344,3)),#REF!,5,FALSE),IF(LEFT(G344,4)="SPDA",VLOOKUP(VALUE(RIGHT(G344,3)),'SPDA-COMP'!B:J,5,FALSE),IF(LEFT(G344,4)="SDAI",VLOOKUP(VALUE(RIGHT(G344,3)),#REF!,5,FALSE),IF(LEFT(G344,5)="IMPER",VLOOKUP(VALUE(RIGHT(G344,3)),#REF!,5,FALSE),IF(LEFT(G344,5)="LABOR",VLOOKUP(VALUE(RIGHT(G344,6)),#REF!,6,FALSE))))))))))))))))</f>
        <v>#REF!</v>
      </c>
      <c r="D344" s="74" t="e">
        <f>ROUND(VLOOKUP(A344,#REF!,8,FALSE),2)</f>
        <v>#REF!</v>
      </c>
      <c r="E344" s="74" t="e">
        <f>IF(LEFT(G344,3)="ARQ",VLOOKUP(VALUE(RIGHT(G344,3)),#REF!,9,FALSE),IF(LEFT(G344,3)="SCI",VLOOKUP(VALUE(RIGHT(G344,3)),#REF!,9,FALSE),IF(LEFT(G344,3)="SCE",VLOOKUP(VALUE(RIGHT(G344,3)),#REF!,9,FALSE),IF(LEFT(G344,3)="EST",VLOOKUP(VALUE(RIGHT(G344,3)),#REF!,9,FALSE),IF(LEFT(G344,3)="HID",VLOOKUP(VALUE(RIGHT(G344,3)),#REF!,9,FALSE),IF(LEFT(G344,3)="INC",VLOOKUP(VALUE(RIGHT(G344,3)),#REF!,9,FALSE),IF(LEFT(G344,3)="ELE",VLOOKUP(VALUE(RIGHT(G344,3)),#REF!,9,FALSE),IF(LEFT(G344,3)="CAB",VLOOKUP(VALUE(RIGHT(G344,3)),'ADM-COMP'!B:J,9,FALSE),IF(LEFT(G344,3)="SEG",VLOOKUP(VALUE(RIGHT(G344,3)),#REF!,9,FALSE),IF(LEFT(G344,3)="CLI",VLOOKUP(VALUE(RIGHT(G344,3)),#REF!,9,FALSE),IF(LEFT(G344,4)="IMPL",VLOOKUP(VALUE(RIGHT(G344,3)),#REF!,9,FALSE),IF(LEFT(G344,4)="SPDA",VLOOKUP(VALUE(RIGHT(G344,3)),'SPDA-COMP'!B:J,9,FALSE),IF(LEFT(G344,4)="SDAI",VLOOKUP(VALUE(RIGHT(G344,3)),#REF!,9,FALSE),IF(LEFT(G344,5)="IMPER",VLOOKUP(VALUE(RIGHT(G344,3)),#REF!,9,FALSE),IF(LEFT(G344,5)="LABOR",VLOOKUP(VALUE(RIGHT(G344,6)),#REF!,4,FALSE))))))))))))))))</f>
        <v>#REF!</v>
      </c>
      <c r="F344" s="31" t="e">
        <f t="shared" si="5"/>
        <v>#REF!</v>
      </c>
      <c r="G344" s="152" t="s">
        <v>1027</v>
      </c>
      <c r="H344" s="61"/>
    </row>
    <row r="345" spans="1:8" s="62" customFormat="1" collapsed="1">
      <c r="A345" s="37" t="s">
        <v>1078</v>
      </c>
      <c r="B345" s="29" t="e">
        <f>IF(LEFT(G345,3)="ARQ",VLOOKUP(VALUE(RIGHT(G345,3)),#REF!,4,FALSE),IF(LEFT(G345,3)="SCI",VLOOKUP(VALUE(RIGHT(G345,3)),#REF!,4,FALSE),IF(LEFT(G345,3)="SCE",VLOOKUP(VALUE(RIGHT(G345,3)),#REF!,4,FALSE),IF(LEFT(G345,3)="EST",VLOOKUP(VALUE(RIGHT(G345,3)),#REF!,4,FALSE),IF(LEFT(G345,3)="HID",VLOOKUP(VALUE(RIGHT(G345,3)),#REF!,4,FALSE),IF(LEFT(G345,3)="INC",VLOOKUP(VALUE(RIGHT(G345,3)),#REF!,4,FALSE),IF(LEFT(G345,3)="ELE",VLOOKUP(VALUE(RIGHT(G345,3)),#REF!,4,FALSE),IF(LEFT(G345,3)="CAB",VLOOKUP(VALUE(RIGHT(G345,3)),'ADM-COMP'!B:J,4,FALSE),IF(LEFT(G345,3)="SEG",VLOOKUP(VALUE(RIGHT(G345,3)),#REF!,4,FALSE),IF(LEFT(G345,3)="CLI",VLOOKUP(VALUE(RIGHT(G345,3)),#REF!,4,FALSE),IF(LEFT(G345,4)="IMPL",VLOOKUP(VALUE(RIGHT(G345,3)),#REF!,4,FALSE),IF(LEFT(G345,4)="SPDA",VLOOKUP(VALUE(RIGHT(G345,3)),'SPDA-COMP'!B:J,4,FALSE),IF(LEFT(G345,4)="SDAI",VLOOKUP(VALUE(RIGHT(G345,3)),#REF!,4,FALSE),IF(LEFT(G345,5)="IMPER",VLOOKUP(VALUE(RIGHT(G345,3)),#REF!,4,FALSE),IF(LEFT(G345,5)="LABOR",VLOOKUP(VALUE(RIGHT(G345,6)),#REF!,5,FALSE))))))))))))))))</f>
        <v>#REF!</v>
      </c>
      <c r="C345" s="30" t="e">
        <f>IF(LEFT(G345,3)="ARQ",VLOOKUP(VALUE(RIGHT(G345,3)),#REF!,5,FALSE),IF(LEFT(G345,3)="SCI",VLOOKUP(VALUE(RIGHT(G345,3)),#REF!,5,FALSE),IF(LEFT(G345,3)="SCE",VLOOKUP(VALUE(RIGHT(G345,3)),#REF!,5,FALSE),IF(LEFT(G345,3)="EST",VLOOKUP(VALUE(RIGHT(G345,3)),#REF!,5,FALSE),IF(LEFT(G345,3)="HID",VLOOKUP(VALUE(RIGHT(G345,3)),#REF!,5,FALSE),IF(LEFT(G345,3)="INC",VLOOKUP(VALUE(RIGHT(G345,3)),#REF!,5,FALSE),IF(LEFT(G345,3)="ELE",VLOOKUP(VALUE(RIGHT(G345,3)),#REF!,5,FALSE),IF(LEFT(G345,3)="CAB",VLOOKUP(VALUE(RIGHT(G345,3)),'ADM-COMP'!B:J,5,FALSE),IF(LEFT(G345,3)="SEG",VLOOKUP(VALUE(RIGHT(G345,3)),#REF!,5,FALSE),IF(LEFT(G345,3)="CLI",VLOOKUP(VALUE(RIGHT(G345,3)),#REF!,5,FALSE),IF(LEFT(G345,4)="IMPL",VLOOKUP(VALUE(RIGHT(G345,3)),#REF!,5,FALSE),IF(LEFT(G345,4)="SPDA",VLOOKUP(VALUE(RIGHT(G345,3)),'SPDA-COMP'!B:J,5,FALSE),IF(LEFT(G345,4)="SDAI",VLOOKUP(VALUE(RIGHT(G345,3)),#REF!,5,FALSE),IF(LEFT(G345,5)="IMPER",VLOOKUP(VALUE(RIGHT(G345,3)),#REF!,5,FALSE),IF(LEFT(G345,5)="LABOR",VLOOKUP(VALUE(RIGHT(G345,6)),#REF!,6,FALSE))))))))))))))))</f>
        <v>#REF!</v>
      </c>
      <c r="D345" s="74" t="e">
        <f>ROUND(VLOOKUP(A345,#REF!,8,FALSE),2)</f>
        <v>#REF!</v>
      </c>
      <c r="E345" s="74" t="e">
        <f>IF(LEFT(G345,3)="ARQ",VLOOKUP(VALUE(RIGHT(G345,3)),#REF!,9,FALSE),IF(LEFT(G345,3)="SCI",VLOOKUP(VALUE(RIGHT(G345,3)),#REF!,9,FALSE),IF(LEFT(G345,3)="SCE",VLOOKUP(VALUE(RIGHT(G345,3)),#REF!,9,FALSE),IF(LEFT(G345,3)="EST",VLOOKUP(VALUE(RIGHT(G345,3)),#REF!,9,FALSE),IF(LEFT(G345,3)="HID",VLOOKUP(VALUE(RIGHT(G345,3)),#REF!,9,FALSE),IF(LEFT(G345,3)="INC",VLOOKUP(VALUE(RIGHT(G345,3)),#REF!,9,FALSE),IF(LEFT(G345,3)="ELE",VLOOKUP(VALUE(RIGHT(G345,3)),#REF!,9,FALSE),IF(LEFT(G345,3)="CAB",VLOOKUP(VALUE(RIGHT(G345,3)),'ADM-COMP'!B:J,9,FALSE),IF(LEFT(G345,3)="SEG",VLOOKUP(VALUE(RIGHT(G345,3)),#REF!,9,FALSE),IF(LEFT(G345,3)="CLI",VLOOKUP(VALUE(RIGHT(G345,3)),#REF!,9,FALSE),IF(LEFT(G345,4)="IMPL",VLOOKUP(VALUE(RIGHT(G345,3)),#REF!,9,FALSE),IF(LEFT(G345,4)="SPDA",VLOOKUP(VALUE(RIGHT(G345,3)),'SPDA-COMP'!B:J,9,FALSE),IF(LEFT(G345,4)="SDAI",VLOOKUP(VALUE(RIGHT(G345,3)),#REF!,9,FALSE),IF(LEFT(G345,5)="IMPER",VLOOKUP(VALUE(RIGHT(G345,3)),#REF!,9,FALSE),IF(LEFT(G345,5)="LABOR",VLOOKUP(VALUE(RIGHT(G345,6)),#REF!,4,FALSE))))))))))))))))</f>
        <v>#REF!</v>
      </c>
      <c r="F345" s="31" t="e">
        <f t="shared" si="5"/>
        <v>#REF!</v>
      </c>
      <c r="G345" s="38" t="s">
        <v>542</v>
      </c>
      <c r="H345" s="61"/>
    </row>
    <row r="346" spans="1:8" s="62" customFormat="1">
      <c r="A346" s="37" t="s">
        <v>348</v>
      </c>
      <c r="B346" s="29" t="e">
        <f>IF(LEFT(G346,3)="ARQ",VLOOKUP(VALUE(RIGHT(G346,3)),#REF!,4,FALSE),IF(LEFT(G346,3)="SCI",VLOOKUP(VALUE(RIGHT(G346,3)),#REF!,4,FALSE),IF(LEFT(G346,3)="SCE",VLOOKUP(VALUE(RIGHT(G346,3)),#REF!,4,FALSE),IF(LEFT(G346,3)="EST",VLOOKUP(VALUE(RIGHT(G346,3)),#REF!,4,FALSE),IF(LEFT(G346,3)="HID",VLOOKUP(VALUE(RIGHT(G346,3)),#REF!,4,FALSE),IF(LEFT(G346,3)="INC",VLOOKUP(VALUE(RIGHT(G346,3)),#REF!,4,FALSE),IF(LEFT(G346,3)="ELE",VLOOKUP(VALUE(RIGHT(G346,3)),#REF!,4,FALSE),IF(LEFT(G346,3)="CAB",VLOOKUP(VALUE(RIGHT(G346,3)),'ADM-COMP'!B:J,4,FALSE),IF(LEFT(G346,3)="SEG",VLOOKUP(VALUE(RIGHT(G346,3)),#REF!,4,FALSE),IF(LEFT(G346,3)="CLI",VLOOKUP(VALUE(RIGHT(G346,3)),#REF!,4,FALSE),IF(LEFT(G346,4)="IMPL",VLOOKUP(VALUE(RIGHT(G346,3)),#REF!,4,FALSE),IF(LEFT(G346,4)="SPDA",VLOOKUP(VALUE(RIGHT(G346,3)),'SPDA-COMP'!B:J,4,FALSE),IF(LEFT(G346,4)="SDAI",VLOOKUP(VALUE(RIGHT(G346,3)),#REF!,4,FALSE),IF(LEFT(G346,5)="IMPER",VLOOKUP(VALUE(RIGHT(G346,3)),#REF!,4,FALSE),IF(LEFT(G346,5)="LABOR",VLOOKUP(VALUE(RIGHT(G346,6)),#REF!,5,FALSE))))))))))))))))</f>
        <v>#REF!</v>
      </c>
      <c r="C346" s="30" t="e">
        <f>IF(LEFT(G346,3)="ARQ",VLOOKUP(VALUE(RIGHT(G346,3)),#REF!,5,FALSE),IF(LEFT(G346,3)="SCI",VLOOKUP(VALUE(RIGHT(G346,3)),#REF!,5,FALSE),IF(LEFT(G346,3)="SCE",VLOOKUP(VALUE(RIGHT(G346,3)),#REF!,5,FALSE),IF(LEFT(G346,3)="EST",VLOOKUP(VALUE(RIGHT(G346,3)),#REF!,5,FALSE),IF(LEFT(G346,3)="HID",VLOOKUP(VALUE(RIGHT(G346,3)),#REF!,5,FALSE),IF(LEFT(G346,3)="INC",VLOOKUP(VALUE(RIGHT(G346,3)),#REF!,5,FALSE),IF(LEFT(G346,3)="ELE",VLOOKUP(VALUE(RIGHT(G346,3)),#REF!,5,FALSE),IF(LEFT(G346,3)="CAB",VLOOKUP(VALUE(RIGHT(G346,3)),'ADM-COMP'!B:J,5,FALSE),IF(LEFT(G346,3)="SEG",VLOOKUP(VALUE(RIGHT(G346,3)),#REF!,5,FALSE),IF(LEFT(G346,3)="CLI",VLOOKUP(VALUE(RIGHT(G346,3)),#REF!,5,FALSE),IF(LEFT(G346,4)="IMPL",VLOOKUP(VALUE(RIGHT(G346,3)),#REF!,5,FALSE),IF(LEFT(G346,4)="SPDA",VLOOKUP(VALUE(RIGHT(G346,3)),'SPDA-COMP'!B:J,5,FALSE),IF(LEFT(G346,4)="SDAI",VLOOKUP(VALUE(RIGHT(G346,3)),#REF!,5,FALSE),IF(LEFT(G346,5)="IMPER",VLOOKUP(VALUE(RIGHT(G346,3)),#REF!,5,FALSE),IF(LEFT(G346,5)="LABOR",VLOOKUP(VALUE(RIGHT(G346,6)),#REF!,6,FALSE))))))))))))))))</f>
        <v>#REF!</v>
      </c>
      <c r="D346" s="74" t="e">
        <f>ROUND(VLOOKUP(A346,#REF!,8,FALSE),2)</f>
        <v>#REF!</v>
      </c>
      <c r="E346" s="74" t="e">
        <f>IF(LEFT(G346,3)="ARQ",VLOOKUP(VALUE(RIGHT(G346,3)),#REF!,9,FALSE),IF(LEFT(G346,3)="SCI",VLOOKUP(VALUE(RIGHT(G346,3)),#REF!,9,FALSE),IF(LEFT(G346,3)="SCE",VLOOKUP(VALUE(RIGHT(G346,3)),#REF!,9,FALSE),IF(LEFT(G346,3)="EST",VLOOKUP(VALUE(RIGHT(G346,3)),#REF!,9,FALSE),IF(LEFT(G346,3)="HID",VLOOKUP(VALUE(RIGHT(G346,3)),#REF!,9,FALSE),IF(LEFT(G346,3)="INC",VLOOKUP(VALUE(RIGHT(G346,3)),#REF!,9,FALSE),IF(LEFT(G346,3)="ELE",VLOOKUP(VALUE(RIGHT(G346,3)),#REF!,9,FALSE),IF(LEFT(G346,3)="CAB",VLOOKUP(VALUE(RIGHT(G346,3)),'ADM-COMP'!B:J,9,FALSE),IF(LEFT(G346,3)="SEG",VLOOKUP(VALUE(RIGHT(G346,3)),#REF!,9,FALSE),IF(LEFT(G346,3)="CLI",VLOOKUP(VALUE(RIGHT(G346,3)),#REF!,9,FALSE),IF(LEFT(G346,4)="IMPL",VLOOKUP(VALUE(RIGHT(G346,3)),#REF!,9,FALSE),IF(LEFT(G346,4)="SPDA",VLOOKUP(VALUE(RIGHT(G346,3)),'SPDA-COMP'!B:J,9,FALSE),IF(LEFT(G346,4)="SDAI",VLOOKUP(VALUE(RIGHT(G346,3)),#REF!,9,FALSE),IF(LEFT(G346,5)="IMPER",VLOOKUP(VALUE(RIGHT(G346,3)),#REF!,9,FALSE),IF(LEFT(G346,5)="LABOR",VLOOKUP(VALUE(RIGHT(G346,6)),#REF!,4,FALSE))))))))))))))))</f>
        <v>#REF!</v>
      </c>
      <c r="F346" s="31" t="e">
        <f t="shared" si="5"/>
        <v>#REF!</v>
      </c>
      <c r="G346" s="152" t="s">
        <v>349</v>
      </c>
      <c r="H346" s="61"/>
    </row>
    <row r="347" spans="1:8" s="62" customFormat="1">
      <c r="A347" s="37" t="s">
        <v>488</v>
      </c>
      <c r="B347" s="29" t="e">
        <f>IF(LEFT(G347,3)="ARQ",VLOOKUP(VALUE(RIGHT(G347,3)),#REF!,4,FALSE),IF(LEFT(G347,3)="SCI",VLOOKUP(VALUE(RIGHT(G347,3)),#REF!,4,FALSE),IF(LEFT(G347,3)="SCE",VLOOKUP(VALUE(RIGHT(G347,3)),#REF!,4,FALSE),IF(LEFT(G347,3)="EST",VLOOKUP(VALUE(RIGHT(G347,3)),#REF!,4,FALSE),IF(LEFT(G347,3)="HID",VLOOKUP(VALUE(RIGHT(G347,3)),#REF!,4,FALSE),IF(LEFT(G347,3)="INC",VLOOKUP(VALUE(RIGHT(G347,3)),#REF!,4,FALSE),IF(LEFT(G347,3)="ELE",VLOOKUP(VALUE(RIGHT(G347,3)),#REF!,4,FALSE),IF(LEFT(G347,3)="CAB",VLOOKUP(VALUE(RIGHT(G347,3)),'ADM-COMP'!B:J,4,FALSE),IF(LEFT(G347,3)="SEG",VLOOKUP(VALUE(RIGHT(G347,3)),#REF!,4,FALSE),IF(LEFT(G347,3)="CLI",VLOOKUP(VALUE(RIGHT(G347,3)),#REF!,4,FALSE),IF(LEFT(G347,4)="IMPL",VLOOKUP(VALUE(RIGHT(G347,3)),#REF!,4,FALSE),IF(LEFT(G347,4)="SPDA",VLOOKUP(VALUE(RIGHT(G347,3)),'SPDA-COMP'!B:J,4,FALSE),IF(LEFT(G347,4)="SDAI",VLOOKUP(VALUE(RIGHT(G347,3)),#REF!,4,FALSE),IF(LEFT(G347,5)="IMPER",VLOOKUP(VALUE(RIGHT(G347,3)),#REF!,4,FALSE),IF(LEFT(G347,5)="LABOR",VLOOKUP(VALUE(RIGHT(G347,6)),#REF!,5,FALSE))))))))))))))))</f>
        <v>#REF!</v>
      </c>
      <c r="C347" s="30" t="e">
        <f>IF(LEFT(G347,3)="ARQ",VLOOKUP(VALUE(RIGHT(G347,3)),#REF!,5,FALSE),IF(LEFT(G347,3)="INS",VLOOKUP(VALUE(RIGHT(G347,3)),#REF!,5,FALSE),IF(LEFT(G347,3)="SCE",VLOOKUP(VALUE(RIGHT(G347,3)),#REF!,5,FALSE),IF(LEFT(G347,3)="EST",VLOOKUP(VALUE(RIGHT(G347,3)),#REF!,5,FALSE),IF(LEFT(G347,3)="HID",VLOOKUP(VALUE(RIGHT(G347,3)),#REF!,5,FALSE),IF(LEFT(G347,3)="INC",VLOOKUP(VALUE(RIGHT(G347,3)),#REF!,5,FALSE),IF(LEFT(G347,3)="ELE",VLOOKUP(VALUE(RIGHT(G347,3)),#REF!,5,FALSE),IF(LEFT(G347,3)="CAB",VLOOKUP(VALUE(RIGHT(G347,3)),'ADM-COMP'!B:J,5,FALSE),IF(LEFT(G347,3)="SEG",VLOOKUP(VALUE(RIGHT(G347,3)),#REF!,5,FALSE),IF(LEFT(G347,3)="CLI",VLOOKUP(VALUE(RIGHT(G347,3)),#REF!,5,FALSE),IF(LEFT(G347,4)="IMPL",VLOOKUP(VALUE(RIGHT(G347,3)),#REF!,5,FALSE),IF(LEFT(G347,4)="SPDA",VLOOKUP(VALUE(RIGHT(G347,3)),'SPDA-COMP'!B:J,5,FALSE),IF(LEFT(G347,4)="SDAI",VLOOKUP(VALUE(RIGHT(G347,3)),#REF!,5,FALSE),IF(LEFT(G347,5)="IMPER",VLOOKUP(VALUE(RIGHT(G347,3)),#REF!,5,FALSE),IF(LEFT(G347,5)="LABOR",VLOOKUP(VALUE(RIGHT(G347,6)),#REF!,6,FALSE))))))))))))))))</f>
        <v>#REF!</v>
      </c>
      <c r="D347" s="74" t="e">
        <f>ROUND(VLOOKUP(A347,#REF!,8,FALSE),2)</f>
        <v>#REF!</v>
      </c>
      <c r="E347" s="74" t="e">
        <f>IF(LEFT(G347,3)="ARQ",VLOOKUP(VALUE(RIGHT(G347,3)),#REF!,9,FALSE),IF(LEFT(G347,3)="INS",VLOOKUP(VALUE(RIGHT(G347,3)),#REF!,9,FALSE),IF(LEFT(G347,3)="SCE",VLOOKUP(VALUE(RIGHT(G347,3)),#REF!,9,FALSE),IF(LEFT(G347,3)="EST",VLOOKUP(VALUE(RIGHT(G347,3)),#REF!,9,FALSE),IF(LEFT(G347,3)="HID",VLOOKUP(VALUE(RIGHT(G347,3)),#REF!,9,FALSE),IF(LEFT(G347,3)="INC",VLOOKUP(VALUE(RIGHT(G347,3)),#REF!,9,FALSE),IF(LEFT(G347,3)="ELE",VLOOKUP(VALUE(RIGHT(G347,3)),#REF!,9,FALSE),IF(LEFT(G347,3)="CAB",VLOOKUP(VALUE(RIGHT(G347,3)),'ADM-COMP'!B:J,9,FALSE),IF(LEFT(G347,3)="SEG",VLOOKUP(VALUE(RIGHT(G347,3)),#REF!,9,FALSE),IF(LEFT(G347,3)="CLI",VLOOKUP(VALUE(RIGHT(G347,3)),#REF!,9,FALSE),IF(LEFT(G347,4)="IMPL",VLOOKUP(VALUE(RIGHT(G347,3)),#REF!,9,FALSE),IF(LEFT(G347,4)="SPDA",VLOOKUP(VALUE(RIGHT(G347,3)),'SPDA-COMP'!B:J,9,FALSE),IF(LEFT(G347,4)="SDAI",VLOOKUP(VALUE(RIGHT(G347,3)),#REF!,9,FALSE),IF(LEFT(G347,5)="IMPER",VLOOKUP(VALUE(RIGHT(G347,3)),#REF!,9,FALSE),IF(LEFT(G347,5)="LABOR",VLOOKUP(VALUE(RIGHT(G347,6)),#REF!,4,FALSE))))))))))))))))</f>
        <v>#REF!</v>
      </c>
      <c r="F347" s="31" t="e">
        <f t="shared" si="5"/>
        <v>#REF!</v>
      </c>
      <c r="G347" s="152" t="s">
        <v>369</v>
      </c>
      <c r="H347" s="61"/>
    </row>
    <row r="348" spans="1:8" s="62" customFormat="1">
      <c r="A348" s="100" t="s">
        <v>412</v>
      </c>
      <c r="B348" s="29" t="e">
        <f>IF(LEFT(G348,3)="ARQ",VLOOKUP(VALUE(RIGHT(G348,3)),#REF!,4,FALSE),IF(LEFT(G348,3)="SCI",VLOOKUP(VALUE(RIGHT(G348,3)),#REF!,4,FALSE),IF(LEFT(G348,3)="SCE",VLOOKUP(VALUE(RIGHT(G348,3)),#REF!,4,FALSE),IF(LEFT(G348,3)="EST",VLOOKUP(VALUE(RIGHT(G348,3)),#REF!,4,FALSE),IF(LEFT(G348,3)="HID",VLOOKUP(VALUE(RIGHT(G348,3)),#REF!,4,FALSE),IF(LEFT(G348,3)="INC",VLOOKUP(VALUE(RIGHT(G348,3)),#REF!,4,FALSE),IF(LEFT(G348,3)="ELE",VLOOKUP(VALUE(RIGHT(G348,3)),#REF!,4,FALSE),IF(LEFT(G348,3)="CAB",VLOOKUP(VALUE(RIGHT(G348,3)),'ADM-COMP'!B:J,4,FALSE),IF(LEFT(G348,3)="SEG",VLOOKUP(VALUE(RIGHT(G348,3)),#REF!,4,FALSE),IF(LEFT(G348,3)="CLI",VLOOKUP(VALUE(RIGHT(G348,3)),#REF!,4,FALSE),IF(LEFT(G348,4)="IMPL",VLOOKUP(VALUE(RIGHT(G348,3)),#REF!,4,FALSE),IF(LEFT(G348,4)="SPDA",VLOOKUP(VALUE(RIGHT(G348,3)),'SPDA-COMP'!B:J,4,FALSE),IF(LEFT(G348,4)="SDAI",VLOOKUP(VALUE(RIGHT(G348,3)),#REF!,4,FALSE),IF(LEFT(G348,5)="IMPER",VLOOKUP(VALUE(RIGHT(G348,3)),#REF!,4,FALSE),IF(LEFT(G348,5)="LABOR",VLOOKUP(VALUE(RIGHT(G348,6)),#REF!,5,FALSE))))))))))))))))</f>
        <v>#REF!</v>
      </c>
      <c r="C348" s="30" t="e">
        <f>IF(LEFT(G348,3)="ARQ",VLOOKUP(VALUE(RIGHT(G348,3)),#REF!,5,FALSE),IF(LEFT(G348,3)="SCI",VLOOKUP(VALUE(RIGHT(G348,3)),#REF!,5,FALSE),IF(LEFT(G348,3)="SCE",VLOOKUP(VALUE(RIGHT(G348,3)),#REF!,5,FALSE),IF(LEFT(G348,3)="EST",VLOOKUP(VALUE(RIGHT(G348,3)),#REF!,5,FALSE),IF(LEFT(G348,3)="HID",VLOOKUP(VALUE(RIGHT(G348,3)),#REF!,5,FALSE),IF(LEFT(G348,3)="INC",VLOOKUP(VALUE(RIGHT(G348,3)),#REF!,5,FALSE),IF(LEFT(G348,3)="ELE",VLOOKUP(VALUE(RIGHT(G348,3)),#REF!,5,FALSE),IF(LEFT(G348,3)="CAB",VLOOKUP(VALUE(RIGHT(G348,3)),'ADM-COMP'!B:J,5,FALSE),IF(LEFT(G348,3)="SEG",VLOOKUP(VALUE(RIGHT(G348,3)),#REF!,5,FALSE),IF(LEFT(G348,3)="CLI",VLOOKUP(VALUE(RIGHT(G348,3)),#REF!,5,FALSE),IF(LEFT(G348,4)="IMPL",VLOOKUP(VALUE(RIGHT(G348,3)),#REF!,5,FALSE),IF(LEFT(G348,4)="SPDA",VLOOKUP(VALUE(RIGHT(G348,3)),'SPDA-COMP'!B:J,5,FALSE),IF(LEFT(G348,4)="SDAI",VLOOKUP(VALUE(RIGHT(G348,3)),#REF!,5,FALSE),IF(LEFT(G348,5)="IMPER",VLOOKUP(VALUE(RIGHT(G348,3)),#REF!,5,FALSE),IF(LEFT(G348,5)="LABOR",VLOOKUP(VALUE(RIGHT(G348,6)),#REF!,6,FALSE))))))))))))))))</f>
        <v>#REF!</v>
      </c>
      <c r="D348" s="74" t="e">
        <f>ROUND(VLOOKUP(A348,#REF!,8,FALSE),2)</f>
        <v>#REF!</v>
      </c>
      <c r="E348" s="74" t="e">
        <f>IF(LEFT(G348,3)="ARQ",VLOOKUP(VALUE(RIGHT(G348,3)),#REF!,9,FALSE),IF(LEFT(G348,3)="SCI",VLOOKUP(VALUE(RIGHT(G348,3)),#REF!,9,FALSE),IF(LEFT(G348,3)="SCE",VLOOKUP(VALUE(RIGHT(G348,3)),#REF!,9,FALSE),IF(LEFT(G348,3)="EST",VLOOKUP(VALUE(RIGHT(G348,3)),#REF!,9,FALSE),IF(LEFT(G348,3)="HID",VLOOKUP(VALUE(RIGHT(G348,3)),#REF!,9,FALSE),IF(LEFT(G348,3)="INC",VLOOKUP(VALUE(RIGHT(G348,3)),#REF!,9,FALSE),IF(LEFT(G348,3)="ELE",VLOOKUP(VALUE(RIGHT(G348,3)),#REF!,9,FALSE),IF(LEFT(G348,3)="CAB",VLOOKUP(VALUE(RIGHT(G348,3)),'ADM-COMP'!B:J,9,FALSE),IF(LEFT(G348,3)="SEG",VLOOKUP(VALUE(RIGHT(G348,3)),#REF!,9,FALSE),IF(LEFT(G348,3)="CLI",VLOOKUP(VALUE(RIGHT(G348,3)),#REF!,9,FALSE),IF(LEFT(G348,4)="IMPL",VLOOKUP(VALUE(RIGHT(G348,3)),#REF!,9,FALSE),IF(LEFT(G348,4)="SPDA",VLOOKUP(VALUE(RIGHT(G348,3)),'SPDA-COMP'!B:J,9,FALSE),IF(LEFT(G348,4)="SDAI",VLOOKUP(VALUE(RIGHT(G348,3)),#REF!,9,FALSE),IF(LEFT(G348,5)="IMPER",VLOOKUP(VALUE(RIGHT(G348,3)),#REF!,9,FALSE),IF(LEFT(G348,5)="LABOR",VLOOKUP(VALUE(RIGHT(G348,6)),#REF!,4,FALSE))))))))))))))))</f>
        <v>#REF!</v>
      </c>
      <c r="F348" s="31" t="e">
        <f t="shared" si="5"/>
        <v>#REF!</v>
      </c>
      <c r="G348" s="152" t="s">
        <v>1096</v>
      </c>
      <c r="H348" s="61"/>
    </row>
    <row r="349" spans="1:8" s="62" customFormat="1">
      <c r="A349" s="140" t="s">
        <v>1054</v>
      </c>
      <c r="B349" s="29" t="e">
        <f>IF(LEFT(G349,3)="ARQ",VLOOKUP(VALUE(RIGHT(G349,3)),#REF!,4,FALSE),IF(LEFT(G349,3)="SCI",VLOOKUP(VALUE(RIGHT(G349,3)),#REF!,4,FALSE),IF(LEFT(G349,3)="SCE",VLOOKUP(VALUE(RIGHT(G349,3)),#REF!,4,FALSE),IF(LEFT(G349,3)="EST",VLOOKUP(VALUE(RIGHT(G349,3)),#REF!,4,FALSE),IF(LEFT(G349,3)="HID",VLOOKUP(VALUE(RIGHT(G349,3)),#REF!,4,FALSE),IF(LEFT(G349,3)="INC",VLOOKUP(VALUE(RIGHT(G349,3)),#REF!,4,FALSE),IF(LEFT(G349,3)="ELE",VLOOKUP(VALUE(RIGHT(G349,3)),#REF!,4,FALSE),IF(LEFT(G349,3)="CAB",VLOOKUP(VALUE(RIGHT(G349,3)),'ADM-COMP'!B:J,4,FALSE),IF(LEFT(G349,3)="SEG",VLOOKUP(VALUE(RIGHT(G349,3)),#REF!,4,FALSE),IF(LEFT(G349,3)="CLI",VLOOKUP(VALUE(RIGHT(G349,3)),#REF!,4,FALSE),IF(LEFT(G349,4)="IMPL",VLOOKUP(VALUE(RIGHT(G349,3)),#REF!,4,FALSE),IF(LEFT(G349,4)="SPDA",VLOOKUP(VALUE(RIGHT(G349,3)),'SPDA-COMP'!B:J,4,FALSE),IF(LEFT(G349,4)="SDAI",VLOOKUP(VALUE(RIGHT(G349,3)),#REF!,4,FALSE),IF(LEFT(G349,5)="IMPER",VLOOKUP(VALUE(RIGHT(G349,3)),#REF!,4,FALSE),IF(LEFT(G349,5)="LABOR",VLOOKUP(VALUE(RIGHT(G349,6)),#REF!,5,FALSE))))))))))))))))</f>
        <v>#REF!</v>
      </c>
      <c r="C349" s="30" t="e">
        <f>IF(LEFT(G349,3)="ARQ",VLOOKUP(VALUE(RIGHT(G349,3)),#REF!,5,FALSE),IF(LEFT(G349,3)="SCI",VLOOKUP(VALUE(RIGHT(G349,3)),#REF!,5,FALSE),IF(LEFT(G349,3)="SCE",VLOOKUP(VALUE(RIGHT(G349,3)),#REF!,5,FALSE),IF(LEFT(G349,3)="EST",VLOOKUP(VALUE(RIGHT(G349,3)),#REF!,5,FALSE),IF(LEFT(G349,3)="HID",VLOOKUP(VALUE(RIGHT(G349,3)),#REF!,5,FALSE),IF(LEFT(G349,3)="INC",VLOOKUP(VALUE(RIGHT(G349,3)),#REF!,5,FALSE),IF(LEFT(G349,3)="ELE",VLOOKUP(VALUE(RIGHT(G349,3)),#REF!,5,FALSE),IF(LEFT(G349,3)="CAB",VLOOKUP(VALUE(RIGHT(G349,3)),'ADM-COMP'!B:J,5,FALSE),IF(LEFT(G349,3)="SEG",VLOOKUP(VALUE(RIGHT(G349,3)),#REF!,5,FALSE),IF(LEFT(G349,3)="CLI",VLOOKUP(VALUE(RIGHT(G349,3)),#REF!,5,FALSE),IF(LEFT(G349,4)="IMPL",VLOOKUP(VALUE(RIGHT(G349,3)),#REF!,5,FALSE),IF(LEFT(G349,4)="SPDA",VLOOKUP(VALUE(RIGHT(G349,3)),'SPDA-COMP'!B:J,5,FALSE),IF(LEFT(G349,4)="SDAI",VLOOKUP(VALUE(RIGHT(G349,3)),#REF!,5,FALSE),IF(LEFT(G349,5)="IMPER",VLOOKUP(VALUE(RIGHT(G349,3)),#REF!,5,FALSE),IF(LEFT(G349,5)="LABOR",VLOOKUP(VALUE(RIGHT(G349,6)),#REF!,6,FALSE))))))))))))))))</f>
        <v>#REF!</v>
      </c>
      <c r="D349" s="74" t="e">
        <f>ROUND(VLOOKUP(A349,#REF!,8,FALSE),2)</f>
        <v>#REF!</v>
      </c>
      <c r="E349" s="74" t="e">
        <f>IF(LEFT(G349,3)="ARQ",VLOOKUP(VALUE(RIGHT(G349,3)),#REF!,9,FALSE),IF(LEFT(G349,3)="SCI",VLOOKUP(VALUE(RIGHT(G349,3)),#REF!,9,FALSE),IF(LEFT(G349,3)="SCE",VLOOKUP(VALUE(RIGHT(G349,3)),#REF!,9,FALSE),IF(LEFT(G349,3)="EST",VLOOKUP(VALUE(RIGHT(G349,3)),#REF!,9,FALSE),IF(LEFT(G349,3)="HID",VLOOKUP(VALUE(RIGHT(G349,3)),#REF!,9,FALSE),IF(LEFT(G349,3)="INC",VLOOKUP(VALUE(RIGHT(G349,3)),#REF!,9,FALSE),IF(LEFT(G349,3)="ELE",VLOOKUP(VALUE(RIGHT(G349,3)),#REF!,9,FALSE),IF(LEFT(G349,3)="CAB",VLOOKUP(VALUE(RIGHT(G349,3)),'ADM-COMP'!B:J,9,FALSE),IF(LEFT(G349,3)="SEG",VLOOKUP(VALUE(RIGHT(G349,3)),#REF!,9,FALSE),IF(LEFT(G349,3)="CLI",VLOOKUP(VALUE(RIGHT(G349,3)),#REF!,9,FALSE),IF(LEFT(G349,4)="IMPL",VLOOKUP(VALUE(RIGHT(G349,3)),#REF!,9,FALSE),IF(LEFT(G349,4)="SPDA",VLOOKUP(VALUE(RIGHT(G349,3)),'SPDA-COMP'!B:J,9,FALSE),IF(LEFT(G349,4)="SDAI",VLOOKUP(VALUE(RIGHT(G349,3)),#REF!,9,FALSE),IF(LEFT(G349,5)="IMPER",VLOOKUP(VALUE(RIGHT(G349,3)),#REF!,9,FALSE),IF(LEFT(G349,5)="LABOR",VLOOKUP(VALUE(RIGHT(G349,6)),#REF!,4,FALSE))))))))))))))))</f>
        <v>#REF!</v>
      </c>
      <c r="F349" s="31" t="e">
        <f t="shared" si="5"/>
        <v>#REF!</v>
      </c>
      <c r="G349" s="152" t="s">
        <v>1083</v>
      </c>
      <c r="H349" s="61"/>
    </row>
    <row r="350" spans="1:8" s="62" customFormat="1">
      <c r="A350" s="37" t="s">
        <v>467</v>
      </c>
      <c r="B350" s="29" t="e">
        <f>IF(LEFT(G350,3)="ARQ",VLOOKUP(VALUE(RIGHT(G350,3)),#REF!,4,FALSE),IF(LEFT(G350,3)="SCI",VLOOKUP(VALUE(RIGHT(G350,3)),#REF!,4,FALSE),IF(LEFT(G350,3)="SCE",VLOOKUP(VALUE(RIGHT(G350,3)),#REF!,4,FALSE),IF(LEFT(G350,3)="EST",VLOOKUP(VALUE(RIGHT(G350,3)),#REF!,4,FALSE),IF(LEFT(G350,3)="HID",VLOOKUP(VALUE(RIGHT(G350,3)),#REF!,4,FALSE),IF(LEFT(G350,3)="INC",VLOOKUP(VALUE(RIGHT(G350,3)),#REF!,4,FALSE),IF(LEFT(G350,3)="ELE",VLOOKUP(VALUE(RIGHT(G350,3)),#REF!,4,FALSE),IF(LEFT(G350,3)="CAB",VLOOKUP(VALUE(RIGHT(G350,3)),'ADM-COMP'!B:J,4,FALSE),IF(LEFT(G350,3)="SEG",VLOOKUP(VALUE(RIGHT(G350,3)),#REF!,4,FALSE),IF(LEFT(G350,3)="CLI",VLOOKUP(VALUE(RIGHT(G350,3)),#REF!,4,FALSE),IF(LEFT(G350,4)="IMPL",VLOOKUP(VALUE(RIGHT(G350,3)),#REF!,4,FALSE),IF(LEFT(G350,4)="SPDA",VLOOKUP(VALUE(RIGHT(G350,3)),'SPDA-COMP'!B:J,4,FALSE),IF(LEFT(G350,4)="SDAI",VLOOKUP(VALUE(RIGHT(G350,3)),#REF!,4,FALSE),IF(LEFT(G350,5)="IMPER",VLOOKUP(VALUE(RIGHT(G350,3)),#REF!,4,FALSE),IF(LEFT(G350,5)="LABOR",VLOOKUP(VALUE(RIGHT(G350,6)),#REF!,5,FALSE))))))))))))))))</f>
        <v>#REF!</v>
      </c>
      <c r="C350" s="30" t="e">
        <f>IF(LEFT(G350,3)="ARQ",VLOOKUP(VALUE(RIGHT(G350,3)),#REF!,5,FALSE),IF(LEFT(G350,3)="INS",VLOOKUP(VALUE(RIGHT(G350,3)),#REF!,5,FALSE),IF(LEFT(G350,3)="SCE",VLOOKUP(VALUE(RIGHT(G350,3)),#REF!,5,FALSE),IF(LEFT(G350,3)="EST",VLOOKUP(VALUE(RIGHT(G350,3)),#REF!,5,FALSE),IF(LEFT(G350,3)="HID",VLOOKUP(VALUE(RIGHT(G350,3)),#REF!,5,FALSE),IF(LEFT(G350,3)="INC",VLOOKUP(VALUE(RIGHT(G350,3)),#REF!,5,FALSE),IF(LEFT(G350,3)="ELE",VLOOKUP(VALUE(RIGHT(G350,3)),#REF!,5,FALSE),IF(LEFT(G350,3)="CAB",VLOOKUP(VALUE(RIGHT(G350,3)),'ADM-COMP'!B:J,5,FALSE),IF(LEFT(G350,3)="SEG",VLOOKUP(VALUE(RIGHT(G350,3)),#REF!,5,FALSE),IF(LEFT(G350,3)="CLI",VLOOKUP(VALUE(RIGHT(G350,3)),#REF!,5,FALSE),IF(LEFT(G350,4)="IMPL",VLOOKUP(VALUE(RIGHT(G350,3)),#REF!,5,FALSE),IF(LEFT(G350,4)="SPDA",VLOOKUP(VALUE(RIGHT(G350,3)),'SPDA-COMP'!B:J,5,FALSE),IF(LEFT(G350,4)="SDAI",VLOOKUP(VALUE(RIGHT(G350,3)),#REF!,5,FALSE),IF(LEFT(G350,5)="IMPER",VLOOKUP(VALUE(RIGHT(G350,3)),#REF!,5,FALSE),IF(LEFT(G350,5)="LABOR",VLOOKUP(VALUE(RIGHT(G350,6)),#REF!,6,FALSE))))))))))))))))</f>
        <v>#REF!</v>
      </c>
      <c r="D350" s="74" t="e">
        <f>ROUND(VLOOKUP(A350,#REF!,8,FALSE),2)</f>
        <v>#REF!</v>
      </c>
      <c r="E350" s="74" t="e">
        <f>IF(LEFT(G350,3)="ARQ",VLOOKUP(VALUE(RIGHT(G350,3)),#REF!,9,FALSE),IF(LEFT(G350,3)="INS",VLOOKUP(VALUE(RIGHT(G350,3)),#REF!,9,FALSE),IF(LEFT(G350,3)="SCE",VLOOKUP(VALUE(RIGHT(G350,3)),#REF!,9,FALSE),IF(LEFT(G350,3)="EST",VLOOKUP(VALUE(RIGHT(G350,3)),#REF!,9,FALSE),IF(LEFT(G350,3)="HID",VLOOKUP(VALUE(RIGHT(G350,3)),#REF!,9,FALSE),IF(LEFT(G350,3)="INC",VLOOKUP(VALUE(RIGHT(G350,3)),#REF!,9,FALSE),IF(LEFT(G350,3)="ELE",VLOOKUP(VALUE(RIGHT(G350,3)),#REF!,9,FALSE),IF(LEFT(G350,3)="CAB",VLOOKUP(VALUE(RIGHT(G350,3)),'ADM-COMP'!B:J,9,FALSE),IF(LEFT(G350,3)="SEG",VLOOKUP(VALUE(RIGHT(G350,3)),#REF!,9,FALSE),IF(LEFT(G350,3)="CLI",VLOOKUP(VALUE(RIGHT(G350,3)),#REF!,9,FALSE),IF(LEFT(G350,4)="IMPL",VLOOKUP(VALUE(RIGHT(G350,3)),#REF!,9,FALSE),IF(LEFT(G350,4)="SPDA",VLOOKUP(VALUE(RIGHT(G350,3)),'SPDA-COMP'!B:J,9,FALSE),IF(LEFT(G350,4)="SDAI",VLOOKUP(VALUE(RIGHT(G350,3)),#REF!,9,FALSE),IF(LEFT(G350,5)="IMPER",VLOOKUP(VALUE(RIGHT(G350,3)),#REF!,9,FALSE),IF(LEFT(G350,5)="LABOR",VLOOKUP(VALUE(RIGHT(G350,6)),#REF!,4,FALSE))))))))))))))))</f>
        <v>#REF!</v>
      </c>
      <c r="F350" s="31" t="e">
        <f t="shared" si="5"/>
        <v>#REF!</v>
      </c>
      <c r="G350" s="152" t="s">
        <v>1292</v>
      </c>
      <c r="H350" s="61"/>
    </row>
    <row r="351" spans="1:8" s="62" customFormat="1">
      <c r="A351" s="37" t="s">
        <v>228</v>
      </c>
      <c r="B351" s="29" t="e">
        <f>IF(LEFT(G351,3)="ARQ",VLOOKUP(VALUE(RIGHT(G351,3)),#REF!,4,FALSE),IF(LEFT(G351,3)="SCI",VLOOKUP(VALUE(RIGHT(G351,3)),#REF!,4,FALSE),IF(LEFT(G351,3)="TRP",VLOOKUP(VALUE(RIGHT(G351,3)),#REF!,4,FALSE),IF(LEFT(G351,3)="EST",VLOOKUP(VALUE(RIGHT(G351,3)),#REF!,4,FALSE),IF(LEFT(G351,3)="HID",VLOOKUP(VALUE(RIGHT(G351,3)),#REF!,4,FALSE),IF(LEFT(G351,3)="INC",VLOOKUP(VALUE(RIGHT(G351,3)),#REF!,4,FALSE),IF(LEFT(G351,3)="ELE",VLOOKUP(VALUE(RIGHT(G351,3)),#REF!,4,FALSE),IF(LEFT(G351,3)="CAB",VLOOKUP(VALUE(RIGHT(G351,3)),'ADM-COMP'!B:J,4,FALSE),IF(LEFT(G351,3)="SEG",VLOOKUP(VALUE(RIGHT(G351,3)),#REF!,4,FALSE),IF(LEFT(G351,3)="CLI",VLOOKUP(VALUE(RIGHT(G351,3)),#REF!,4,FALSE),IF(LEFT(G351,4)="IMPL",VLOOKUP(VALUE(RIGHT(G351,3)),#REF!,4,FALSE),IF(LEFT(G351,4)="SPDA",VLOOKUP(VALUE(RIGHT(G351,3)),'SPDA-COMP'!B:J,4,FALSE),IF(LEFT(G351,4)="SDAI",VLOOKUP(VALUE(RIGHT(G351,3)),#REF!,4,FALSE),IF(LEFT(G351,5)="IMPER",VLOOKUP(VALUE(RIGHT(G351,3)),#REF!,4,FALSE),IF(LEFT(G351,5)="LABOR",VLOOKUP(VALUE(RIGHT(G351,6)),#REF!,5,FALSE))))))))))))))))</f>
        <v>#REF!</v>
      </c>
      <c r="C351" s="30" t="e">
        <f>IF(LEFT(G351,3)="ARQ",VLOOKUP(VALUE(RIGHT(G351,3)),#REF!,5,FALSE),IF(LEFT(G351,3)="SCI",VLOOKUP(VALUE(RIGHT(G351,3)),#REF!,5,FALSE),IF(LEFT(G351,3)="SCE",VLOOKUP(VALUE(RIGHT(G351,3)),#REF!,5,FALSE),IF(LEFT(G351,3)="EST",VLOOKUP(VALUE(RIGHT(G351,3)),#REF!,5,FALSE),IF(LEFT(G351,3)="HID",VLOOKUP(VALUE(RIGHT(G351,3)),#REF!,5,FALSE),IF(LEFT(G351,3)="INC",VLOOKUP(VALUE(RIGHT(G351,3)),#REF!,5,FALSE),IF(LEFT(G351,3)="ELE",VLOOKUP(VALUE(RIGHT(G351,3)),#REF!,5,FALSE),IF(LEFT(G351,3)="CAB",VLOOKUP(VALUE(RIGHT(G351,3)),'ADM-COMP'!B:J,5,FALSE),IF(LEFT(G351,3)="SEG",VLOOKUP(VALUE(RIGHT(G351,3)),#REF!,5,FALSE),IF(LEFT(G351,3)="CLI",VLOOKUP(VALUE(RIGHT(G351,3)),#REF!,5,FALSE),IF(LEFT(G351,4)="IMPL",VLOOKUP(VALUE(RIGHT(G351,3)),#REF!,5,FALSE),IF(LEFT(G351,4)="SPDA",VLOOKUP(VALUE(RIGHT(G351,3)),'SPDA-COMP'!B:J,5,FALSE),IF(LEFT(G351,4)="SDAI",VLOOKUP(VALUE(RIGHT(G351,3)),#REF!,5,FALSE),IF(LEFT(G351,5)="IMPER",VLOOKUP(VALUE(RIGHT(G351,3)),#REF!,5,FALSE),IF(LEFT(G351,5)="LABOR",VLOOKUP(VALUE(RIGHT(G351,6)),#REF!,6,FALSE))))))))))))))))</f>
        <v>#REF!</v>
      </c>
      <c r="D351" s="74" t="e">
        <f>ROUND(VLOOKUP(A351,#REF!,8,FALSE),2)</f>
        <v>#REF!</v>
      </c>
      <c r="E351" s="74" t="e">
        <f>IF(LEFT(G351,3)="ARQ",VLOOKUP(VALUE(RIGHT(G351,3)),#REF!,9,FALSE),IF(LEFT(G351,3)="SCI",VLOOKUP(VALUE(RIGHT(G351,3)),#REF!,9,FALSE),IF(LEFT(G351,3)="SCE",VLOOKUP(VALUE(RIGHT(G351,3)),#REF!,9,FALSE),IF(LEFT(G351,3)="EST",VLOOKUP(VALUE(RIGHT(G351,3)),#REF!,9,FALSE),IF(LEFT(G351,3)="HID",VLOOKUP(VALUE(RIGHT(G351,3)),#REF!,9,FALSE),IF(LEFT(G351,3)="INC",VLOOKUP(VALUE(RIGHT(G351,3)),#REF!,9,FALSE),IF(LEFT(G351,3)="ELE",VLOOKUP(VALUE(RIGHT(G351,3)),#REF!,9,FALSE),IF(LEFT(G351,3)="CAB",VLOOKUP(VALUE(RIGHT(G351,3)),'ADM-COMP'!B:J,9,FALSE),IF(LEFT(G351,3)="SEG",VLOOKUP(VALUE(RIGHT(G351,3)),#REF!,9,FALSE),IF(LEFT(G351,3)="CLI",VLOOKUP(VALUE(RIGHT(G351,3)),#REF!,9,FALSE),IF(LEFT(G351,4)="IMPL",VLOOKUP(VALUE(RIGHT(G351,3)),#REF!,9,FALSE),IF(LEFT(G351,4)="SPDA",VLOOKUP(VALUE(RIGHT(G351,3)),'SPDA-COMP'!B:J,9,FALSE),IF(LEFT(G351,4)="SDAI",VLOOKUP(VALUE(RIGHT(G351,3)),#REF!,9,FALSE),IF(LEFT(G351,5)="IMPER",VLOOKUP(VALUE(RIGHT(G351,3)),#REF!,9,FALSE),IF(LEFT(G351,5)="LABOR",VLOOKUP(VALUE(RIGHT(G351,6)),#REF!,4,FALSE))))))))))))))))</f>
        <v>#REF!</v>
      </c>
      <c r="F351" s="31" t="e">
        <f t="shared" si="5"/>
        <v>#REF!</v>
      </c>
      <c r="G351" s="152" t="s">
        <v>295</v>
      </c>
      <c r="H351" s="61"/>
    </row>
    <row r="352" spans="1:8" s="62" customFormat="1">
      <c r="A352" s="100" t="s">
        <v>1237</v>
      </c>
      <c r="B352" s="29" t="e">
        <f>IF(LEFT(G352,3)="ARQ",VLOOKUP(VALUE(RIGHT(G352,3)),#REF!,4,FALSE),IF(LEFT(G352,3)="SCI",VLOOKUP(VALUE(RIGHT(G352,3)),#REF!,4,FALSE),IF(LEFT(G352,3)="SCE",VLOOKUP(VALUE(RIGHT(G352,3)),#REF!,4,FALSE),IF(LEFT(G352,3)="EST",VLOOKUP(VALUE(RIGHT(G352,3)),#REF!,4,FALSE),IF(LEFT(G352,3)="HID",VLOOKUP(VALUE(RIGHT(G352,3)),#REF!,4,FALSE),IF(LEFT(G352,3)="INC",VLOOKUP(VALUE(RIGHT(G352,3)),#REF!,4,FALSE),IF(LEFT(G352,3)="ELE",VLOOKUP(VALUE(RIGHT(G352,3)),#REF!,4,FALSE),IF(LEFT(G352,3)="CAB",VLOOKUP(VALUE(RIGHT(G352,3)),'ADM-COMP'!B:J,4,FALSE),IF(LEFT(G352,3)="SEG",VLOOKUP(VALUE(RIGHT(G352,3)),#REF!,4,FALSE),IF(LEFT(G352,3)="CLI",VLOOKUP(VALUE(RIGHT(G352,3)),#REF!,4,FALSE),IF(LEFT(G352,4)="IMPL",VLOOKUP(VALUE(RIGHT(G352,3)),#REF!,4,FALSE),IF(LEFT(G352,4)="SPDA",VLOOKUP(VALUE(RIGHT(G352,3)),'SPDA-COMP'!B:J,4,FALSE),IF(LEFT(G352,4)="SDAI",VLOOKUP(VALUE(RIGHT(G352,3)),#REF!,4,FALSE),IF(LEFT(G352,5)="IMPER",VLOOKUP(VALUE(RIGHT(G352,3)),#REF!,4,FALSE),IF(LEFT(G352,5)="LABOR",VLOOKUP(VALUE(RIGHT(G352,6)),#REF!,5,FALSE))))))))))))))))</f>
        <v>#REF!</v>
      </c>
      <c r="C352" s="30" t="e">
        <f>IF(LEFT(G352,3)="ARQ",VLOOKUP(VALUE(RIGHT(G352,3)),#REF!,5,FALSE),IF(LEFT(G352,3)="SCI",VLOOKUP(VALUE(RIGHT(G352,3)),#REF!,5,FALSE),IF(LEFT(G352,3)="SCE",VLOOKUP(VALUE(RIGHT(G352,3)),#REF!,5,FALSE),IF(LEFT(G352,3)="EST",VLOOKUP(VALUE(RIGHT(G352,3)),#REF!,5,FALSE),IF(LEFT(G352,3)="HID",VLOOKUP(VALUE(RIGHT(G352,3)),#REF!,5,FALSE),IF(LEFT(G352,3)="INC",VLOOKUP(VALUE(RIGHT(G352,3)),#REF!,5,FALSE),IF(LEFT(G352,3)="ELE",VLOOKUP(VALUE(RIGHT(G352,3)),#REF!,5,FALSE),IF(LEFT(G352,3)="CAB",VLOOKUP(VALUE(RIGHT(G352,3)),'ADM-COMP'!B:J,5,FALSE),IF(LEFT(G352,3)="SEG",VLOOKUP(VALUE(RIGHT(G352,3)),#REF!,5,FALSE),IF(LEFT(G352,3)="CLI",VLOOKUP(VALUE(RIGHT(G352,3)),#REF!,5,FALSE),IF(LEFT(G352,4)="IMPL",VLOOKUP(VALUE(RIGHT(G352,3)),#REF!,5,FALSE),IF(LEFT(G352,4)="SPDA",VLOOKUP(VALUE(RIGHT(G352,3)),'SPDA-COMP'!B:J,5,FALSE),IF(LEFT(G352,4)="SDAI",VLOOKUP(VALUE(RIGHT(G352,3)),#REF!,5,FALSE),IF(LEFT(G352,5)="IMPER",VLOOKUP(VALUE(RIGHT(G352,3)),#REF!,5,FALSE),IF(LEFT(G352,5)="LABOR",VLOOKUP(VALUE(RIGHT(G352,6)),#REF!,6,FALSE))))))))))))))))</f>
        <v>#REF!</v>
      </c>
      <c r="D352" s="74" t="e">
        <f>ROUND(VLOOKUP(A352,#REF!,8,FALSE),2)</f>
        <v>#REF!</v>
      </c>
      <c r="E352" s="74" t="e">
        <f>IF(LEFT(G352,3)="ARQ",VLOOKUP(VALUE(RIGHT(G352,3)),#REF!,9,FALSE),IF(LEFT(G352,3)="SCI",VLOOKUP(VALUE(RIGHT(G352,3)),#REF!,9,FALSE),IF(LEFT(G352,3)="SCE",VLOOKUP(VALUE(RIGHT(G352,3)),#REF!,9,FALSE),IF(LEFT(G352,3)="EST",VLOOKUP(VALUE(RIGHT(G352,3)),#REF!,9,FALSE),IF(LEFT(G352,3)="HID",VLOOKUP(VALUE(RIGHT(G352,3)),#REF!,9,FALSE),IF(LEFT(G352,3)="INC",VLOOKUP(VALUE(RIGHT(G352,3)),#REF!,9,FALSE),IF(LEFT(G352,3)="ELE",VLOOKUP(VALUE(RIGHT(G352,3)),#REF!,9,FALSE),IF(LEFT(G352,3)="CAB",VLOOKUP(VALUE(RIGHT(G352,3)),'ADM-COMP'!B:J,9,FALSE),IF(LEFT(G352,3)="SEG",VLOOKUP(VALUE(RIGHT(G352,3)),#REF!,9,FALSE),IF(LEFT(G352,3)="CLI",VLOOKUP(VALUE(RIGHT(G352,3)),#REF!,9,FALSE),IF(LEFT(G352,4)="IMPL",VLOOKUP(VALUE(RIGHT(G352,3)),#REF!,9,FALSE),IF(LEFT(G352,4)="SPDA",VLOOKUP(VALUE(RIGHT(G352,3)),'SPDA-COMP'!B:J,9,FALSE),IF(LEFT(G352,4)="SDAI",VLOOKUP(VALUE(RIGHT(G352,3)),#REF!,9,FALSE),IF(LEFT(G352,5)="IMPER",VLOOKUP(VALUE(RIGHT(G352,3)),#REF!,9,FALSE),IF(LEFT(G352,5)="LABOR",VLOOKUP(VALUE(RIGHT(G352,6)),#REF!,4,FALSE))))))))))))))))</f>
        <v>#REF!</v>
      </c>
      <c r="F352" s="31" t="e">
        <f t="shared" si="5"/>
        <v>#REF!</v>
      </c>
      <c r="G352" s="152" t="s">
        <v>280</v>
      </c>
      <c r="H352" s="61"/>
    </row>
    <row r="353" spans="1:8" s="62" customFormat="1">
      <c r="A353" s="85" t="s">
        <v>923</v>
      </c>
      <c r="B353" s="29" t="e">
        <f>IF(LEFT(G353,3)="ARQ",VLOOKUP(VALUE(RIGHT(G353,3)),#REF!,4,FALSE),IF(LEFT(G353,3)="SCI",VLOOKUP(VALUE(RIGHT(G353,3)),#REF!,4,FALSE),IF(LEFT(G353,3)="SCE",VLOOKUP(VALUE(RIGHT(G353,3)),#REF!,4,FALSE),IF(LEFT(G353,3)="EST",VLOOKUP(VALUE(RIGHT(G353,3)),#REF!,4,FALSE),IF(LEFT(G353,3)="HID",VLOOKUP(VALUE(RIGHT(G353,3)),#REF!,4,FALSE),IF(LEFT(G353,3)="INC",VLOOKUP(VALUE(RIGHT(G353,3)),#REF!,4,FALSE),IF(LEFT(G353,3)="ELE",VLOOKUP(VALUE(RIGHT(G353,3)),#REF!,4,FALSE),IF(LEFT(G353,3)="CAB",VLOOKUP(VALUE(RIGHT(G353,3)),'ADM-COMP'!B:J,4,FALSE),IF(LEFT(G353,3)="SEG",VLOOKUP(VALUE(RIGHT(G353,3)),#REF!,4,FALSE),IF(LEFT(G353,3)="CLI",VLOOKUP(VALUE(RIGHT(G353,3)),#REF!,4,FALSE),IF(LEFT(G353,4)="IMPL",VLOOKUP(VALUE(RIGHT(G353,3)),#REF!,4,FALSE),IF(LEFT(G353,4)="SPDA",VLOOKUP(VALUE(RIGHT(G353,3)),'SPDA-COMP'!B:J,4,FALSE),IF(LEFT(G353,4)="SDAI",VLOOKUP(VALUE(RIGHT(G353,3)),#REF!,4,FALSE),IF(LEFT(G353,5)="IMPER",VLOOKUP(VALUE(RIGHT(G353,3)),#REF!,4,FALSE),IF(LEFT(G353,5)="LABOR",VLOOKUP(VALUE(RIGHT(G353,6)),#REF!,5,FALSE))))))))))))))))</f>
        <v>#REF!</v>
      </c>
      <c r="C353" s="30" t="e">
        <f>IF(LEFT(G353,3)="ARQ",VLOOKUP(VALUE(RIGHT(G353,3)),#REF!,5,FALSE),IF(LEFT(G353,3)="SCI",VLOOKUP(VALUE(RIGHT(G353,3)),#REF!,5,FALSE),IF(LEFT(G353,3)="SCE",VLOOKUP(VALUE(RIGHT(G353,3)),#REF!,5,FALSE),IF(LEFT(G353,3)="EST",VLOOKUP(VALUE(RIGHT(G353,3)),#REF!,5,FALSE),IF(LEFT(G353,3)="HID",VLOOKUP(VALUE(RIGHT(G353,3)),#REF!,5,FALSE),IF(LEFT(G353,3)="INC",VLOOKUP(VALUE(RIGHT(G353,3)),#REF!,5,FALSE),IF(LEFT(G353,3)="ELE",VLOOKUP(VALUE(RIGHT(G353,3)),#REF!,5,FALSE),IF(LEFT(G353,3)="CAB",VLOOKUP(VALUE(RIGHT(G353,3)),'ADM-COMP'!B:J,5,FALSE),IF(LEFT(G353,3)="SEG",VLOOKUP(VALUE(RIGHT(G353,3)),#REF!,5,FALSE),IF(LEFT(G353,3)="CLI",VLOOKUP(VALUE(RIGHT(G353,3)),#REF!,5,FALSE),IF(LEFT(G353,4)="IMPL",VLOOKUP(VALUE(RIGHT(G353,3)),#REF!,5,FALSE),IF(LEFT(G353,4)="SPDA",VLOOKUP(VALUE(RIGHT(G353,3)),'SPDA-COMP'!B:J,5,FALSE),IF(LEFT(G353,4)="SDAI",VLOOKUP(VALUE(RIGHT(G353,3)),#REF!,5,FALSE),IF(LEFT(G353,5)="IMPER",VLOOKUP(VALUE(RIGHT(G353,3)),#REF!,5,FALSE),IF(LEFT(G353,5)="LABOR",VLOOKUP(VALUE(RIGHT(G353,6)),#REF!,6,FALSE))))))))))))))))</f>
        <v>#REF!</v>
      </c>
      <c r="D353" s="74" t="e">
        <f>ROUND(VLOOKUP(A353,#REF!,8,FALSE),2)</f>
        <v>#REF!</v>
      </c>
      <c r="E353" s="74" t="e">
        <f>IF(LEFT(G353,3)="ARQ",VLOOKUP(VALUE(RIGHT(G353,3)),#REF!,9,FALSE),IF(LEFT(G353,3)="SCI",VLOOKUP(VALUE(RIGHT(G353,3)),#REF!,9,FALSE),IF(LEFT(G353,3)="SCE",VLOOKUP(VALUE(RIGHT(G353,3)),#REF!,9,FALSE),IF(LEFT(G353,3)="EST",VLOOKUP(VALUE(RIGHT(G353,3)),#REF!,9,FALSE),IF(LEFT(G353,3)="HID",VLOOKUP(VALUE(RIGHT(G353,3)),#REF!,9,FALSE),IF(LEFT(G353,3)="INC",VLOOKUP(VALUE(RIGHT(G353,3)),#REF!,9,FALSE),IF(LEFT(G353,3)="ELE",VLOOKUP(VALUE(RIGHT(G353,3)),#REF!,9,FALSE),IF(LEFT(G353,3)="CAB",VLOOKUP(VALUE(RIGHT(G353,3)),'ADM-COMP'!B:J,9,FALSE),IF(LEFT(G353,3)="SEG",VLOOKUP(VALUE(RIGHT(G353,3)),#REF!,9,FALSE),IF(LEFT(G353,3)="CLI",VLOOKUP(VALUE(RIGHT(G353,3)),#REF!,9,FALSE),IF(LEFT(G353,4)="IMPL",VLOOKUP(VALUE(RIGHT(G353,3)),#REF!,9,FALSE),IF(LEFT(G353,4)="SPDA",VLOOKUP(VALUE(RIGHT(G353,3)),'SPDA-COMP'!B:J,9,FALSE),IF(LEFT(G353,4)="SDAI",VLOOKUP(VALUE(RIGHT(G353,3)),#REF!,9,FALSE),IF(LEFT(G353,5)="IMPER",VLOOKUP(VALUE(RIGHT(G353,3)),#REF!,9,FALSE),IF(LEFT(G353,5)="LABOR",VLOOKUP(VALUE(RIGHT(G353,6)),#REF!,4,FALSE))))))))))))))))</f>
        <v>#REF!</v>
      </c>
      <c r="F353" s="31" t="e">
        <f t="shared" si="5"/>
        <v>#REF!</v>
      </c>
      <c r="G353" s="84" t="s">
        <v>991</v>
      </c>
      <c r="H353" s="61"/>
    </row>
    <row r="354" spans="1:8" s="62" customFormat="1">
      <c r="A354" s="85" t="s">
        <v>922</v>
      </c>
      <c r="B354" s="29" t="e">
        <f>IF(LEFT(G354,3)="ARQ",VLOOKUP(VALUE(RIGHT(G354,3)),#REF!,4,FALSE),IF(LEFT(G354,3)="SCI",VLOOKUP(VALUE(RIGHT(G354,3)),#REF!,4,FALSE),IF(LEFT(G354,3)="SCE",VLOOKUP(VALUE(RIGHT(G354,3)),#REF!,4,FALSE),IF(LEFT(G354,3)="EST",VLOOKUP(VALUE(RIGHT(G354,3)),#REF!,4,FALSE),IF(LEFT(G354,3)="HID",VLOOKUP(VALUE(RIGHT(G354,3)),#REF!,4,FALSE),IF(LEFT(G354,3)="INC",VLOOKUP(VALUE(RIGHT(G354,3)),#REF!,4,FALSE),IF(LEFT(G354,3)="ELE",VLOOKUP(VALUE(RIGHT(G354,3)),#REF!,4,FALSE),IF(LEFT(G354,3)="CAB",VLOOKUP(VALUE(RIGHT(G354,3)),'ADM-COMP'!B:J,4,FALSE),IF(LEFT(G354,3)="SEG",VLOOKUP(VALUE(RIGHT(G354,3)),#REF!,4,FALSE),IF(LEFT(G354,3)="CLI",VLOOKUP(VALUE(RIGHT(G354,3)),#REF!,4,FALSE),IF(LEFT(G354,4)="IMPL",VLOOKUP(VALUE(RIGHT(G354,3)),#REF!,4,FALSE),IF(LEFT(G354,4)="SPDA",VLOOKUP(VALUE(RIGHT(G354,3)),'SPDA-COMP'!B:J,4,FALSE),IF(LEFT(G354,4)="SDAI",VLOOKUP(VALUE(RIGHT(G354,3)),#REF!,4,FALSE),IF(LEFT(G354,5)="IMPER",VLOOKUP(VALUE(RIGHT(G354,3)),#REF!,4,FALSE),IF(LEFT(G354,5)="LABOR",VLOOKUP(VALUE(RIGHT(G354,6)),#REF!,5,FALSE))))))))))))))))</f>
        <v>#REF!</v>
      </c>
      <c r="C354" s="30" t="e">
        <f>IF(LEFT(G354,3)="ARQ",VLOOKUP(VALUE(RIGHT(G354,3)),#REF!,5,FALSE),IF(LEFT(G354,3)="SCI",VLOOKUP(VALUE(RIGHT(G354,3)),#REF!,5,FALSE),IF(LEFT(G354,3)="SCE",VLOOKUP(VALUE(RIGHT(G354,3)),#REF!,5,FALSE),IF(LEFT(G354,3)="EST",VLOOKUP(VALUE(RIGHT(G354,3)),#REF!,5,FALSE),IF(LEFT(G354,3)="HID",VLOOKUP(VALUE(RIGHT(G354,3)),#REF!,5,FALSE),IF(LEFT(G354,3)="INC",VLOOKUP(VALUE(RIGHT(G354,3)),#REF!,5,FALSE),IF(LEFT(G354,3)="ELE",VLOOKUP(VALUE(RIGHT(G354,3)),#REF!,5,FALSE),IF(LEFT(G354,3)="CAB",VLOOKUP(VALUE(RIGHT(G354,3)),'ADM-COMP'!B:J,5,FALSE),IF(LEFT(G354,3)="SEG",VLOOKUP(VALUE(RIGHT(G354,3)),#REF!,5,FALSE),IF(LEFT(G354,3)="CLI",VLOOKUP(VALUE(RIGHT(G354,3)),#REF!,5,FALSE),IF(LEFT(G354,4)="IMPL",VLOOKUP(VALUE(RIGHT(G354,3)),#REF!,5,FALSE),IF(LEFT(G354,4)="SPDA",VLOOKUP(VALUE(RIGHT(G354,3)),'SPDA-COMP'!B:J,5,FALSE),IF(LEFT(G354,4)="SDAI",VLOOKUP(VALUE(RIGHT(G354,3)),#REF!,5,FALSE),IF(LEFT(G354,5)="IMPER",VLOOKUP(VALUE(RIGHT(G354,3)),#REF!,5,FALSE),IF(LEFT(G354,5)="LABOR",VLOOKUP(VALUE(RIGHT(G354,6)),#REF!,6,FALSE))))))))))))))))</f>
        <v>#REF!</v>
      </c>
      <c r="D354" s="74" t="e">
        <f>ROUND(VLOOKUP(A354,#REF!,8,FALSE),2)</f>
        <v>#REF!</v>
      </c>
      <c r="E354" s="74" t="e">
        <f>IF(LEFT(G354,3)="ARQ",VLOOKUP(VALUE(RIGHT(G354,3)),#REF!,9,FALSE),IF(LEFT(G354,3)="SCI",VLOOKUP(VALUE(RIGHT(G354,3)),#REF!,9,FALSE),IF(LEFT(G354,3)="SCE",VLOOKUP(VALUE(RIGHT(G354,3)),#REF!,9,FALSE),IF(LEFT(G354,3)="EST",VLOOKUP(VALUE(RIGHT(G354,3)),#REF!,9,FALSE),IF(LEFT(G354,3)="HID",VLOOKUP(VALUE(RIGHT(G354,3)),#REF!,9,FALSE),IF(LEFT(G354,3)="INC",VLOOKUP(VALUE(RIGHT(G354,3)),#REF!,9,FALSE),IF(LEFT(G354,3)="ELE",VLOOKUP(VALUE(RIGHT(G354,3)),#REF!,9,FALSE),IF(LEFT(G354,3)="CAB",VLOOKUP(VALUE(RIGHT(G354,3)),'ADM-COMP'!B:J,9,FALSE),IF(LEFT(G354,3)="SEG",VLOOKUP(VALUE(RIGHT(G354,3)),#REF!,9,FALSE),IF(LEFT(G354,3)="CLI",VLOOKUP(VALUE(RIGHT(G354,3)),#REF!,9,FALSE),IF(LEFT(G354,4)="IMPL",VLOOKUP(VALUE(RIGHT(G354,3)),#REF!,9,FALSE),IF(LEFT(G354,4)="SPDA",VLOOKUP(VALUE(RIGHT(G354,3)),'SPDA-COMP'!B:J,9,FALSE),IF(LEFT(G354,4)="SDAI",VLOOKUP(VALUE(RIGHT(G354,3)),#REF!,9,FALSE),IF(LEFT(G354,5)="IMPER",VLOOKUP(VALUE(RIGHT(G354,3)),#REF!,9,FALSE),IF(LEFT(G354,5)="LABOR",VLOOKUP(VALUE(RIGHT(G354,6)),#REF!,4,FALSE))))))))))))))))</f>
        <v>#REF!</v>
      </c>
      <c r="F354" s="31" t="e">
        <f t="shared" si="5"/>
        <v>#REF!</v>
      </c>
      <c r="G354" s="84" t="s">
        <v>990</v>
      </c>
      <c r="H354" s="61"/>
    </row>
    <row r="355" spans="1:8" s="62" customFormat="1">
      <c r="A355" s="85" t="s">
        <v>924</v>
      </c>
      <c r="B355" s="29" t="e">
        <f>IF(LEFT(G355,3)="ARQ",VLOOKUP(VALUE(RIGHT(G355,3)),#REF!,4,FALSE),IF(LEFT(G355,3)="SCI",VLOOKUP(VALUE(RIGHT(G355,3)),#REF!,4,FALSE),IF(LEFT(G355,3)="SCE",VLOOKUP(VALUE(RIGHT(G355,3)),#REF!,4,FALSE),IF(LEFT(G355,3)="EST",VLOOKUP(VALUE(RIGHT(G355,3)),#REF!,4,FALSE),IF(LEFT(G355,3)="HID",VLOOKUP(VALUE(RIGHT(G355,3)),#REF!,4,FALSE),IF(LEFT(G355,3)="INC",VLOOKUP(VALUE(RIGHT(G355,3)),#REF!,4,FALSE),IF(LEFT(G355,3)="ELE",VLOOKUP(VALUE(RIGHT(G355,3)),#REF!,4,FALSE),IF(LEFT(G355,3)="CAB",VLOOKUP(VALUE(RIGHT(G355,3)),'ADM-COMP'!B:J,4,FALSE),IF(LEFT(G355,3)="SEG",VLOOKUP(VALUE(RIGHT(G355,3)),#REF!,4,FALSE),IF(LEFT(G355,3)="CLI",VLOOKUP(VALUE(RIGHT(G355,3)),#REF!,4,FALSE),IF(LEFT(G355,4)="IMPL",VLOOKUP(VALUE(RIGHT(G355,3)),#REF!,4,FALSE),IF(LEFT(G355,4)="SPDA",VLOOKUP(VALUE(RIGHT(G355,3)),'SPDA-COMP'!B:J,4,FALSE),IF(LEFT(G355,4)="SDAI",VLOOKUP(VALUE(RIGHT(G355,3)),#REF!,4,FALSE),IF(LEFT(G355,5)="IMPER",VLOOKUP(VALUE(RIGHT(G355,3)),#REF!,4,FALSE),IF(LEFT(G355,5)="LABOR",VLOOKUP(VALUE(RIGHT(G355,6)),#REF!,5,FALSE))))))))))))))))</f>
        <v>#REF!</v>
      </c>
      <c r="C355" s="30" t="e">
        <f>IF(LEFT(G355,3)="ARQ",VLOOKUP(VALUE(RIGHT(G355,3)),#REF!,5,FALSE),IF(LEFT(G355,3)="SCI",VLOOKUP(VALUE(RIGHT(G355,3)),#REF!,5,FALSE),IF(LEFT(G355,3)="SCE",VLOOKUP(VALUE(RIGHT(G355,3)),#REF!,5,FALSE),IF(LEFT(G355,3)="EST",VLOOKUP(VALUE(RIGHT(G355,3)),#REF!,5,FALSE),IF(LEFT(G355,3)="HID",VLOOKUP(VALUE(RIGHT(G355,3)),#REF!,5,FALSE),IF(LEFT(G355,3)="INC",VLOOKUP(VALUE(RIGHT(G355,3)),#REF!,5,FALSE),IF(LEFT(G355,3)="ELE",VLOOKUP(VALUE(RIGHT(G355,3)),#REF!,5,FALSE),IF(LEFT(G355,3)="CAB",VLOOKUP(VALUE(RIGHT(G355,3)),'ADM-COMP'!B:J,5,FALSE),IF(LEFT(G355,3)="SEG",VLOOKUP(VALUE(RIGHT(G355,3)),#REF!,5,FALSE),IF(LEFT(G355,3)="CLI",VLOOKUP(VALUE(RIGHT(G355,3)),#REF!,5,FALSE),IF(LEFT(G355,4)="IMPL",VLOOKUP(VALUE(RIGHT(G355,3)),#REF!,5,FALSE),IF(LEFT(G355,4)="SPDA",VLOOKUP(VALUE(RIGHT(G355,3)),'SPDA-COMP'!B:J,5,FALSE),IF(LEFT(G355,4)="SDAI",VLOOKUP(VALUE(RIGHT(G355,3)),#REF!,5,FALSE),IF(LEFT(G355,5)="IMPER",VLOOKUP(VALUE(RIGHT(G355,3)),#REF!,5,FALSE),IF(LEFT(G355,5)="LABOR",VLOOKUP(VALUE(RIGHT(G355,6)),#REF!,6,FALSE))))))))))))))))</f>
        <v>#REF!</v>
      </c>
      <c r="D355" s="74" t="e">
        <f>ROUND(VLOOKUP(A355,#REF!,8,FALSE),2)</f>
        <v>#REF!</v>
      </c>
      <c r="E355" s="74" t="e">
        <f>IF(LEFT(G355,3)="ARQ",VLOOKUP(VALUE(RIGHT(G355,3)),#REF!,9,FALSE),IF(LEFT(G355,3)="SCI",VLOOKUP(VALUE(RIGHT(G355,3)),#REF!,9,FALSE),IF(LEFT(G355,3)="SCE",VLOOKUP(VALUE(RIGHT(G355,3)),#REF!,9,FALSE),IF(LEFT(G355,3)="EST",VLOOKUP(VALUE(RIGHT(G355,3)),#REF!,9,FALSE),IF(LEFT(G355,3)="HID",VLOOKUP(VALUE(RIGHT(G355,3)),#REF!,9,FALSE),IF(LEFT(G355,3)="INC",VLOOKUP(VALUE(RIGHT(G355,3)),#REF!,9,FALSE),IF(LEFT(G355,3)="ELE",VLOOKUP(VALUE(RIGHT(G355,3)),#REF!,9,FALSE),IF(LEFT(G355,3)="CAB",VLOOKUP(VALUE(RIGHT(G355,3)),'ADM-COMP'!B:J,9,FALSE),IF(LEFT(G355,3)="SEG",VLOOKUP(VALUE(RIGHT(G355,3)),#REF!,9,FALSE),IF(LEFT(G355,3)="CLI",VLOOKUP(VALUE(RIGHT(G355,3)),#REF!,9,FALSE),IF(LEFT(G355,4)="IMPL",VLOOKUP(VALUE(RIGHT(G355,3)),#REF!,9,FALSE),IF(LEFT(G355,4)="SPDA",VLOOKUP(VALUE(RIGHT(G355,3)),'SPDA-COMP'!B:J,9,FALSE),IF(LEFT(G355,4)="SDAI",VLOOKUP(VALUE(RIGHT(G355,3)),#REF!,9,FALSE),IF(LEFT(G355,5)="IMPER",VLOOKUP(VALUE(RIGHT(G355,3)),#REF!,9,FALSE),IF(LEFT(G355,5)="LABOR",VLOOKUP(VALUE(RIGHT(G355,6)),#REF!,4,FALSE))))))))))))))))</f>
        <v>#REF!</v>
      </c>
      <c r="F355" s="31" t="e">
        <f t="shared" si="5"/>
        <v>#REF!</v>
      </c>
      <c r="G355" s="84" t="s">
        <v>992</v>
      </c>
      <c r="H355" s="61"/>
    </row>
    <row r="356" spans="1:8" s="62" customFormat="1" ht="38.25">
      <c r="A356" s="37" t="s">
        <v>322</v>
      </c>
      <c r="B356" s="29" t="e">
        <f>IF(LEFT(G356,3)="ARQ",VLOOKUP(VALUE(RIGHT(G356,3)),#REF!,4,FALSE),IF(LEFT(G356,3)="SCI",VLOOKUP(VALUE(RIGHT(G356,3)),#REF!,4,FALSE),IF(LEFT(G356,3)="SCE",VLOOKUP(VALUE(RIGHT(G356,3)),#REF!,4,FALSE),IF(LEFT(G356,3)="EST",VLOOKUP(VALUE(RIGHT(G356,3)),#REF!,4,FALSE),IF(LEFT(G356,3)="HID",VLOOKUP(VALUE(RIGHT(G356,3)),#REF!,4,FALSE),IF(LEFT(G356,3)="INC",VLOOKUP(VALUE(RIGHT(G356,3)),#REF!,4,FALSE),IF(LEFT(G356,3)="ELE",VLOOKUP(VALUE(RIGHT(G356,3)),#REF!,4,FALSE),IF(LEFT(G356,3)="CAB",VLOOKUP(VALUE(RIGHT(G356,3)),'ADM-COMP'!B:J,4,FALSE),IF(LEFT(G356,3)="SEG",VLOOKUP(VALUE(RIGHT(G356,3)),#REF!,4,FALSE),IF(LEFT(G356,3)="CLI",VLOOKUP(VALUE(RIGHT(G356,3)),#REF!,4,FALSE),IF(LEFT(G356,4)="IMPL",VLOOKUP(VALUE(RIGHT(G356,3)),#REF!,4,FALSE),IF(LEFT(G356,4)="SPDA",VLOOKUP(VALUE(RIGHT(G356,3)),'SPDA-COMP'!B:J,4,FALSE),IF(LEFT(G356,4)="SDAI",VLOOKUP(VALUE(RIGHT(G356,3)),#REF!,4,FALSE),IF(LEFT(G356,5)="IMPER",VLOOKUP(VALUE(RIGHT(G356,3)),#REF!,4,FALSE),IF(LEFT(G356,5)="LABOR",VLOOKUP(VALUE(RIGHT(G356,6)),#REF!,5,FALSE))))))))))))))))</f>
        <v>#REF!</v>
      </c>
      <c r="C356" s="30" t="e">
        <f>IF(LEFT(G356,3)="ARQ",VLOOKUP(VALUE(RIGHT(G356,3)),#REF!,5,FALSE),IF(LEFT(G356,3)="SCI",VLOOKUP(VALUE(RIGHT(G356,3)),#REF!,5,FALSE),IF(LEFT(G356,3)="SCE",VLOOKUP(VALUE(RIGHT(G356,3)),#REF!,5,FALSE),IF(LEFT(G356,3)="EST",VLOOKUP(VALUE(RIGHT(G356,3)),#REF!,5,FALSE),IF(LEFT(G356,3)="HID",VLOOKUP(VALUE(RIGHT(G356,3)),#REF!,5,FALSE),IF(LEFT(G356,3)="INC",VLOOKUP(VALUE(RIGHT(G356,3)),#REF!,5,FALSE),IF(LEFT(G356,3)="ELE",VLOOKUP(VALUE(RIGHT(G356,3)),#REF!,5,FALSE),IF(LEFT(G356,3)="CAB",VLOOKUP(VALUE(RIGHT(G356,3)),'ADM-COMP'!B:J,5,FALSE),IF(LEFT(G356,3)="SEG",VLOOKUP(VALUE(RIGHT(G356,3)),#REF!,5,FALSE),IF(LEFT(G356,3)="CLI",VLOOKUP(VALUE(RIGHT(G356,3)),#REF!,5,FALSE),IF(LEFT(G356,4)="IMPL",VLOOKUP(VALUE(RIGHT(G356,3)),#REF!,5,FALSE),IF(LEFT(G356,4)="SPDA",VLOOKUP(VALUE(RIGHT(G356,3)),'SPDA-COMP'!B:J,5,FALSE),IF(LEFT(G356,4)="SDAI",VLOOKUP(VALUE(RIGHT(G356,3)),#REF!,5,FALSE),IF(LEFT(G356,5)="IMPER",VLOOKUP(VALUE(RIGHT(G356,3)),#REF!,5,FALSE),IF(LEFT(G356,5)="LABOR",VLOOKUP(VALUE(RIGHT(G356,6)),#REF!,6,FALSE))))))))))))))))</f>
        <v>#REF!</v>
      </c>
      <c r="D356" s="74" t="e">
        <f>ROUND(VLOOKUP(A356,#REF!,8,FALSE),2)</f>
        <v>#REF!</v>
      </c>
      <c r="E356" s="74" t="e">
        <f>IF(LEFT(G356,3)="ARQ",VLOOKUP(VALUE(RIGHT(G356,3)),#REF!,9,FALSE),IF(LEFT(G356,3)="SCI",VLOOKUP(VALUE(RIGHT(G356,3)),#REF!,9,FALSE),IF(LEFT(G356,3)="SCE",VLOOKUP(VALUE(RIGHT(G356,3)),#REF!,9,FALSE),IF(LEFT(G356,3)="EST",VLOOKUP(VALUE(RIGHT(G356,3)),#REF!,9,FALSE),IF(LEFT(G356,3)="HID",VLOOKUP(VALUE(RIGHT(G356,3)),#REF!,9,FALSE),IF(LEFT(G356,3)="INC",VLOOKUP(VALUE(RIGHT(G356,3)),#REF!,9,FALSE),IF(LEFT(G356,3)="ELE",VLOOKUP(VALUE(RIGHT(G356,3)),#REF!,9,FALSE),IF(LEFT(G356,3)="CAB",VLOOKUP(VALUE(RIGHT(G356,3)),'ADM-COMP'!B:J,9,FALSE),IF(LEFT(G356,3)="SEG",VLOOKUP(VALUE(RIGHT(G356,3)),#REF!,9,FALSE),IF(LEFT(G356,3)="CLI",VLOOKUP(VALUE(RIGHT(G356,3)),#REF!,9,FALSE),IF(LEFT(G356,4)="IMPL",VLOOKUP(VALUE(RIGHT(G356,3)),#REF!,9,FALSE),IF(LEFT(G356,4)="SPDA",VLOOKUP(VALUE(RIGHT(G356,3)),'SPDA-COMP'!B:J,9,FALSE),IF(LEFT(G356,4)="SDAI",VLOOKUP(VALUE(RIGHT(G356,3)),#REF!,9,FALSE),IF(LEFT(G356,5)="IMPER",VLOOKUP(VALUE(RIGHT(G356,3)),#REF!,9,FALSE),IF(LEFT(G356,5)="LABOR",VLOOKUP(VALUE(RIGHT(G356,6)),#REF!,4,FALSE))))))))))))))))</f>
        <v>#REF!</v>
      </c>
      <c r="F356" s="31" t="e">
        <f t="shared" si="5"/>
        <v>#REF!</v>
      </c>
      <c r="G356" s="38" t="s">
        <v>532</v>
      </c>
      <c r="H356" s="61"/>
    </row>
    <row r="357" spans="1:8" s="62" customFormat="1" ht="25.5">
      <c r="A357" s="37" t="s">
        <v>469</v>
      </c>
      <c r="B357" s="29" t="e">
        <f>IF(LEFT(G357,3)="ARQ",VLOOKUP(VALUE(RIGHT(G357,3)),#REF!,4,FALSE),IF(LEFT(G357,3)="SCI",VLOOKUP(VALUE(RIGHT(G357,3)),#REF!,4,FALSE),IF(LEFT(G357,3)="SCE",VLOOKUP(VALUE(RIGHT(G357,3)),#REF!,4,FALSE),IF(LEFT(G357,3)="EST",VLOOKUP(VALUE(RIGHT(G357,3)),#REF!,4,FALSE),IF(LEFT(G357,3)="HID",VLOOKUP(VALUE(RIGHT(G357,3)),#REF!,4,FALSE),IF(LEFT(G357,3)="INC",VLOOKUP(VALUE(RIGHT(G357,3)),#REF!,4,FALSE),IF(LEFT(G357,3)="ELE",VLOOKUP(VALUE(RIGHT(G357,3)),#REF!,4,FALSE),IF(LEFT(G357,3)="CAB",VLOOKUP(VALUE(RIGHT(G357,3)),'ADM-COMP'!B:J,4,FALSE),IF(LEFT(G357,3)="SEG",VLOOKUP(VALUE(RIGHT(G357,3)),#REF!,4,FALSE),IF(LEFT(G357,3)="CLI",VLOOKUP(VALUE(RIGHT(G357,3)),#REF!,4,FALSE),IF(LEFT(G357,4)="IMPL",VLOOKUP(VALUE(RIGHT(G357,3)),#REF!,4,FALSE),IF(LEFT(G357,4)="SPDA",VLOOKUP(VALUE(RIGHT(G357,3)),'SPDA-COMP'!B:J,4,FALSE),IF(LEFT(G357,4)="SDAI",VLOOKUP(VALUE(RIGHT(G357,3)),#REF!,4,FALSE),IF(LEFT(G357,5)="IMPER",VLOOKUP(VALUE(RIGHT(G357,3)),#REF!,4,FALSE),IF(LEFT(G357,5)="LABOR",VLOOKUP(VALUE(RIGHT(G357,6)),#REF!,5,FALSE))))))))))))))))</f>
        <v>#REF!</v>
      </c>
      <c r="C357" s="30" t="e">
        <f>IF(LEFT(G357,3)="ARQ",VLOOKUP(VALUE(RIGHT(G357,3)),#REF!,5,FALSE),IF(LEFT(G357,3)="INS",VLOOKUP(VALUE(RIGHT(G357,3)),#REF!,5,FALSE),IF(LEFT(G357,3)="SCE",VLOOKUP(VALUE(RIGHT(G357,3)),#REF!,5,FALSE),IF(LEFT(G357,3)="EST",VLOOKUP(VALUE(RIGHT(G357,3)),#REF!,5,FALSE),IF(LEFT(G357,3)="HID",VLOOKUP(VALUE(RIGHT(G357,3)),#REF!,5,FALSE),IF(LEFT(G357,3)="INC",VLOOKUP(VALUE(RIGHT(G357,3)),#REF!,5,FALSE),IF(LEFT(G357,3)="ELE",VLOOKUP(VALUE(RIGHT(G357,3)),#REF!,5,FALSE),IF(LEFT(G357,3)="CAB",VLOOKUP(VALUE(RIGHT(G357,3)),'ADM-COMP'!B:J,5,FALSE),IF(LEFT(G357,3)="SEG",VLOOKUP(VALUE(RIGHT(G357,3)),#REF!,5,FALSE),IF(LEFT(G357,3)="CLI",VLOOKUP(VALUE(RIGHT(G357,3)),#REF!,5,FALSE),IF(LEFT(G357,4)="IMPL",VLOOKUP(VALUE(RIGHT(G357,3)),#REF!,5,FALSE),IF(LEFT(G357,4)="SPDA",VLOOKUP(VALUE(RIGHT(G357,3)),'SPDA-COMP'!B:J,5,FALSE),IF(LEFT(G357,4)="SDAI",VLOOKUP(VALUE(RIGHT(G357,3)),#REF!,5,FALSE),IF(LEFT(G357,5)="IMPER",VLOOKUP(VALUE(RIGHT(G357,3)),#REF!,5,FALSE),IF(LEFT(G357,5)="LABOR",VLOOKUP(VALUE(RIGHT(G357,6)),#REF!,6,FALSE))))))))))))))))</f>
        <v>#REF!</v>
      </c>
      <c r="D357" s="74" t="e">
        <f>ROUND(VLOOKUP(A357,#REF!,8,FALSE),2)</f>
        <v>#REF!</v>
      </c>
      <c r="E357" s="74" t="e">
        <f>IF(LEFT(G357,3)="ARQ",VLOOKUP(VALUE(RIGHT(G357,3)),#REF!,9,FALSE),IF(LEFT(G357,3)="INS",VLOOKUP(VALUE(RIGHT(G357,3)),#REF!,9,FALSE),IF(LEFT(G357,3)="SCE",VLOOKUP(VALUE(RIGHT(G357,3)),#REF!,9,FALSE),IF(LEFT(G357,3)="EST",VLOOKUP(VALUE(RIGHT(G357,3)),#REF!,9,FALSE),IF(LEFT(G357,3)="HID",VLOOKUP(VALUE(RIGHT(G357,3)),#REF!,9,FALSE),IF(LEFT(G357,3)="INC",VLOOKUP(VALUE(RIGHT(G357,3)),#REF!,9,FALSE),IF(LEFT(G357,3)="ELE",VLOOKUP(VALUE(RIGHT(G357,3)),#REF!,9,FALSE),IF(LEFT(G357,3)="CAB",VLOOKUP(VALUE(RIGHT(G357,3)),'ADM-COMP'!B:J,9,FALSE),IF(LEFT(G357,3)="SEG",VLOOKUP(VALUE(RIGHT(G357,3)),#REF!,9,FALSE),IF(LEFT(G357,3)="CLI",VLOOKUP(VALUE(RIGHT(G357,3)),#REF!,9,FALSE),IF(LEFT(G357,4)="IMPL",VLOOKUP(VALUE(RIGHT(G357,3)),#REF!,9,FALSE),IF(LEFT(G357,4)="SPDA",VLOOKUP(VALUE(RIGHT(G357,3)),'SPDA-COMP'!B:J,9,FALSE),IF(LEFT(G357,4)="SDAI",VLOOKUP(VALUE(RIGHT(G357,3)),#REF!,9,FALSE),IF(LEFT(G357,5)="IMPER",VLOOKUP(VALUE(RIGHT(G357,3)),#REF!,9,FALSE),IF(LEFT(G357,5)="LABOR",VLOOKUP(VALUE(RIGHT(G357,6)),#REF!,4,FALSE))))))))))))))))</f>
        <v>#REF!</v>
      </c>
      <c r="F357" s="31" t="e">
        <f t="shared" si="5"/>
        <v>#REF!</v>
      </c>
      <c r="G357" s="152" t="s">
        <v>1294</v>
      </c>
      <c r="H357" s="61"/>
    </row>
    <row r="358" spans="1:8" s="62" customFormat="1">
      <c r="A358" s="85" t="s">
        <v>912</v>
      </c>
      <c r="B358" s="29" t="e">
        <f>IF(LEFT(G358,3)="ARQ",VLOOKUP(VALUE(RIGHT(G358,3)),#REF!,4,FALSE),IF(LEFT(G358,3)="SCI",VLOOKUP(VALUE(RIGHT(G358,3)),#REF!,4,FALSE),IF(LEFT(G358,3)="SCE",VLOOKUP(VALUE(RIGHT(G358,3)),#REF!,4,FALSE),IF(LEFT(G358,3)="EST",VLOOKUP(VALUE(RIGHT(G358,3)),#REF!,4,FALSE),IF(LEFT(G358,3)="HID",VLOOKUP(VALUE(RIGHT(G358,3)),#REF!,4,FALSE),IF(LEFT(G358,3)="INC",VLOOKUP(VALUE(RIGHT(G358,3)),#REF!,4,FALSE),IF(LEFT(G358,3)="ELE",VLOOKUP(VALUE(RIGHT(G358,3)),#REF!,4,FALSE),IF(LEFT(G358,3)="CAB",VLOOKUP(VALUE(RIGHT(G358,3)),'ADM-COMP'!B:J,4,FALSE),IF(LEFT(G358,3)="SEG",VLOOKUP(VALUE(RIGHT(G358,3)),#REF!,4,FALSE),IF(LEFT(G358,3)="CLI",VLOOKUP(VALUE(RIGHT(G358,3)),#REF!,4,FALSE),IF(LEFT(G358,4)="IMPL",VLOOKUP(VALUE(RIGHT(G358,3)),#REF!,4,FALSE),IF(LEFT(G358,4)="SPDA",VLOOKUP(VALUE(RIGHT(G358,3)),'SPDA-COMP'!B:J,4,FALSE),IF(LEFT(G358,4)="SDAI",VLOOKUP(VALUE(RIGHT(G358,3)),#REF!,4,FALSE),IF(LEFT(G358,5)="IMPER",VLOOKUP(VALUE(RIGHT(G358,3)),#REF!,4,FALSE),IF(LEFT(G358,5)="LABOR",VLOOKUP(VALUE(RIGHT(G358,6)),#REF!,5,FALSE))))))))))))))))</f>
        <v>#REF!</v>
      </c>
      <c r="C358" s="30" t="e">
        <f>IF(LEFT(G358,3)="ARQ",VLOOKUP(VALUE(RIGHT(G358,3)),#REF!,5,FALSE),IF(LEFT(G358,3)="SCI",VLOOKUP(VALUE(RIGHT(G358,3)),#REF!,5,FALSE),IF(LEFT(G358,3)="SCE",VLOOKUP(VALUE(RIGHT(G358,3)),#REF!,5,FALSE),IF(LEFT(G358,3)="EST",VLOOKUP(VALUE(RIGHT(G358,3)),#REF!,5,FALSE),IF(LEFT(G358,3)="HID",VLOOKUP(VALUE(RIGHT(G358,3)),#REF!,5,FALSE),IF(LEFT(G358,3)="INC",VLOOKUP(VALUE(RIGHT(G358,3)),#REF!,5,FALSE),IF(LEFT(G358,3)="ELE",VLOOKUP(VALUE(RIGHT(G358,3)),#REF!,5,FALSE),IF(LEFT(G358,3)="CAB",VLOOKUP(VALUE(RIGHT(G358,3)),'ADM-COMP'!B:J,5,FALSE),IF(LEFT(G358,3)="SEG",VLOOKUP(VALUE(RIGHT(G358,3)),#REF!,5,FALSE),IF(LEFT(G358,3)="CLI",VLOOKUP(VALUE(RIGHT(G358,3)),#REF!,5,FALSE),IF(LEFT(G358,4)="IMPL",VLOOKUP(VALUE(RIGHT(G358,3)),#REF!,5,FALSE),IF(LEFT(G358,4)="SPDA",VLOOKUP(VALUE(RIGHT(G358,3)),'SPDA-COMP'!B:J,5,FALSE),IF(LEFT(G358,4)="SDAI",VLOOKUP(VALUE(RIGHT(G358,3)),#REF!,5,FALSE),IF(LEFT(G358,5)="IMPER",VLOOKUP(VALUE(RIGHT(G358,3)),#REF!,5,FALSE),IF(LEFT(G358,5)="LABOR",VLOOKUP(VALUE(RIGHT(G358,6)),#REF!,6,FALSE))))))))))))))))</f>
        <v>#REF!</v>
      </c>
      <c r="D358" s="74" t="e">
        <f>ROUND(VLOOKUP(A358,#REF!,8,FALSE),2)</f>
        <v>#REF!</v>
      </c>
      <c r="E358" s="74" t="e">
        <f>IF(LEFT(G358,3)="ARQ",VLOOKUP(VALUE(RIGHT(G358,3)),#REF!,9,FALSE),IF(LEFT(G358,3)="SCI",VLOOKUP(VALUE(RIGHT(G358,3)),#REF!,9,FALSE),IF(LEFT(G358,3)="SCE",VLOOKUP(VALUE(RIGHT(G358,3)),#REF!,9,FALSE),IF(LEFT(G358,3)="EST",VLOOKUP(VALUE(RIGHT(G358,3)),#REF!,9,FALSE),IF(LEFT(G358,3)="HID",VLOOKUP(VALUE(RIGHT(G358,3)),#REF!,9,FALSE),IF(LEFT(G358,3)="INC",VLOOKUP(VALUE(RIGHT(G358,3)),#REF!,9,FALSE),IF(LEFT(G358,3)="ELE",VLOOKUP(VALUE(RIGHT(G358,3)),#REF!,9,FALSE),IF(LEFT(G358,3)="CAB",VLOOKUP(VALUE(RIGHT(G358,3)),'ADM-COMP'!B:J,9,FALSE),IF(LEFT(G358,3)="SEG",VLOOKUP(VALUE(RIGHT(G358,3)),#REF!,9,FALSE),IF(LEFT(G358,3)="CLI",VLOOKUP(VALUE(RIGHT(G358,3)),#REF!,9,FALSE),IF(LEFT(G358,4)="IMPL",VLOOKUP(VALUE(RIGHT(G358,3)),#REF!,9,FALSE),IF(LEFT(G358,4)="SPDA",VLOOKUP(VALUE(RIGHT(G358,3)),'SPDA-COMP'!B:J,9,FALSE),IF(LEFT(G358,4)="SDAI",VLOOKUP(VALUE(RIGHT(G358,3)),#REF!,9,FALSE),IF(LEFT(G358,5)="IMPER",VLOOKUP(VALUE(RIGHT(G358,3)),#REF!,9,FALSE),IF(LEFT(G358,5)="LABOR",VLOOKUP(VALUE(RIGHT(G358,6)),#REF!,4,FALSE))))))))))))))))</f>
        <v>#REF!</v>
      </c>
      <c r="F358" s="31" t="e">
        <f t="shared" si="5"/>
        <v>#REF!</v>
      </c>
      <c r="G358" s="84" t="s">
        <v>980</v>
      </c>
      <c r="H358" s="61"/>
    </row>
    <row r="359" spans="1:8" s="62" customFormat="1">
      <c r="A359" s="85" t="s">
        <v>871</v>
      </c>
      <c r="B359" s="29" t="e">
        <f>IF(LEFT(G359,3)="ARQ",VLOOKUP(VALUE(RIGHT(G359,3)),#REF!,4,FALSE),IF(LEFT(G359,3)="SCI",VLOOKUP(VALUE(RIGHT(G359,3)),#REF!,4,FALSE),IF(LEFT(G359,3)="SCE",VLOOKUP(VALUE(RIGHT(G359,3)),#REF!,4,FALSE),IF(LEFT(G359,3)="EST",VLOOKUP(VALUE(RIGHT(G359,3)),#REF!,4,FALSE),IF(LEFT(G359,3)="HID",VLOOKUP(VALUE(RIGHT(G359,3)),#REF!,4,FALSE),IF(LEFT(G359,3)="INC",VLOOKUP(VALUE(RIGHT(G359,3)),#REF!,4,FALSE),IF(LEFT(G359,3)="ELE",VLOOKUP(VALUE(RIGHT(G359,3)),#REF!,4,FALSE),IF(LEFT(G359,3)="CAB",VLOOKUP(VALUE(RIGHT(G359,3)),'ADM-COMP'!B:J,4,FALSE),IF(LEFT(G359,3)="SEG",VLOOKUP(VALUE(RIGHT(G359,3)),#REF!,4,FALSE),IF(LEFT(G359,3)="CLI",VLOOKUP(VALUE(RIGHT(G359,3)),#REF!,4,FALSE),IF(LEFT(G359,4)="IMPL",VLOOKUP(VALUE(RIGHT(G359,3)),#REF!,4,FALSE),IF(LEFT(G359,4)="SPDA",VLOOKUP(VALUE(RIGHT(G359,3)),'SPDA-COMP'!B:J,4,FALSE),IF(LEFT(G359,4)="SDAI",VLOOKUP(VALUE(RIGHT(G359,3)),#REF!,4,FALSE),IF(LEFT(G359,5)="IMPER",VLOOKUP(VALUE(RIGHT(G359,3)),#REF!,4,FALSE),IF(LEFT(G359,5)="LABOR",VLOOKUP(VALUE(RIGHT(G359,6)),#REF!,5,FALSE))))))))))))))))</f>
        <v>#REF!</v>
      </c>
      <c r="C359" s="30" t="e">
        <f>IF(LEFT(G359,3)="ARQ",VLOOKUP(VALUE(RIGHT(G359,3)),#REF!,5,FALSE),IF(LEFT(G359,3)="SCI",VLOOKUP(VALUE(RIGHT(G359,3)),#REF!,5,FALSE),IF(LEFT(G359,3)="SCE",VLOOKUP(VALUE(RIGHT(G359,3)),#REF!,5,FALSE),IF(LEFT(G359,3)="EST",VLOOKUP(VALUE(RIGHT(G359,3)),#REF!,5,FALSE),IF(LEFT(G359,3)="HID",VLOOKUP(VALUE(RIGHT(G359,3)),#REF!,5,FALSE),IF(LEFT(G359,3)="INC",VLOOKUP(VALUE(RIGHT(G359,3)),#REF!,5,FALSE),IF(LEFT(G359,3)="ELE",VLOOKUP(VALUE(RIGHT(G359,3)),#REF!,5,FALSE),IF(LEFT(G359,3)="CAB",VLOOKUP(VALUE(RIGHT(G359,3)),'ADM-COMP'!B:J,5,FALSE),IF(LEFT(G359,3)="SEG",VLOOKUP(VALUE(RIGHT(G359,3)),#REF!,5,FALSE),IF(LEFT(G359,3)="CLI",VLOOKUP(VALUE(RIGHT(G359,3)),#REF!,5,FALSE),IF(LEFT(G359,4)="IMPL",VLOOKUP(VALUE(RIGHT(G359,3)),#REF!,5,FALSE),IF(LEFT(G359,4)="SPDA",VLOOKUP(VALUE(RIGHT(G359,3)),'SPDA-COMP'!B:J,5,FALSE),IF(LEFT(G359,4)="SDAI",VLOOKUP(VALUE(RIGHT(G359,3)),#REF!,5,FALSE),IF(LEFT(G359,5)="IMPER",VLOOKUP(VALUE(RIGHT(G359,3)),#REF!,5,FALSE),IF(LEFT(G359,5)="LABOR",VLOOKUP(VALUE(RIGHT(G359,6)),#REF!,6,FALSE))))))))))))))))</f>
        <v>#REF!</v>
      </c>
      <c r="D359" s="74" t="e">
        <f>ROUND(VLOOKUP(A359,#REF!,8,FALSE),2)</f>
        <v>#REF!</v>
      </c>
      <c r="E359" s="74" t="e">
        <f>IF(LEFT(G359,3)="ARQ",VLOOKUP(VALUE(RIGHT(G359,3)),#REF!,9,FALSE),IF(LEFT(G359,3)="SCI",VLOOKUP(VALUE(RIGHT(G359,3)),#REF!,9,FALSE),IF(LEFT(G359,3)="SCE",VLOOKUP(VALUE(RIGHT(G359,3)),#REF!,9,FALSE),IF(LEFT(G359,3)="EST",VLOOKUP(VALUE(RIGHT(G359,3)),#REF!,9,FALSE),IF(LEFT(G359,3)="HID",VLOOKUP(VALUE(RIGHT(G359,3)),#REF!,9,FALSE),IF(LEFT(G359,3)="INC",VLOOKUP(VALUE(RIGHT(G359,3)),#REF!,9,FALSE),IF(LEFT(G359,3)="ELE",VLOOKUP(VALUE(RIGHT(G359,3)),#REF!,9,FALSE),IF(LEFT(G359,3)="CAB",VLOOKUP(VALUE(RIGHT(G359,3)),'ADM-COMP'!B:J,9,FALSE),IF(LEFT(G359,3)="SEG",VLOOKUP(VALUE(RIGHT(G359,3)),#REF!,9,FALSE),IF(LEFT(G359,3)="CLI",VLOOKUP(VALUE(RIGHT(G359,3)),#REF!,9,FALSE),IF(LEFT(G359,4)="IMPL",VLOOKUP(VALUE(RIGHT(G359,3)),#REF!,9,FALSE),IF(LEFT(G359,4)="SPDA",VLOOKUP(VALUE(RIGHT(G359,3)),'SPDA-COMP'!B:J,9,FALSE),IF(LEFT(G359,4)="SDAI",VLOOKUP(VALUE(RIGHT(G359,3)),#REF!,9,FALSE),IF(LEFT(G359,5)="IMPER",VLOOKUP(VALUE(RIGHT(G359,3)),#REF!,9,FALSE),IF(LEFT(G359,5)="LABOR",VLOOKUP(VALUE(RIGHT(G359,6)),#REF!,4,FALSE))))))))))))))))</f>
        <v>#REF!</v>
      </c>
      <c r="F359" s="31" t="e">
        <f t="shared" si="5"/>
        <v>#REF!</v>
      </c>
      <c r="G359" s="84" t="s">
        <v>946</v>
      </c>
      <c r="H359" s="61"/>
    </row>
    <row r="360" spans="1:8" s="62" customFormat="1">
      <c r="A360" s="100" t="s">
        <v>495</v>
      </c>
      <c r="B360" s="29" t="e">
        <f>IF(LEFT(G360,3)="ARQ",VLOOKUP(VALUE(RIGHT(G360,3)),#REF!,4,FALSE),IF(LEFT(G360,3)="SCI",VLOOKUP(VALUE(RIGHT(G360,3)),#REF!,4,FALSE),IF(LEFT(G360,3)="SCE",VLOOKUP(VALUE(RIGHT(G360,3)),#REF!,4,FALSE),IF(LEFT(G360,3)="EST",VLOOKUP(VALUE(RIGHT(G360,3)),#REF!,4,FALSE),IF(LEFT(G360,3)="HID",VLOOKUP(VALUE(RIGHT(G360,3)),#REF!,4,FALSE),IF(LEFT(G360,3)="INC",VLOOKUP(VALUE(RIGHT(G360,3)),#REF!,4,FALSE),IF(LEFT(G360,3)="ELE",VLOOKUP(VALUE(RIGHT(G360,3)),#REF!,4,FALSE),IF(LEFT(G360,3)="CAB",VLOOKUP(VALUE(RIGHT(G360,3)),'ADM-COMP'!B:J,4,FALSE),IF(LEFT(G360,3)="SEG",VLOOKUP(VALUE(RIGHT(G360,3)),#REF!,4,FALSE),IF(LEFT(G360,3)="CLI",VLOOKUP(VALUE(RIGHT(G360,3)),#REF!,4,FALSE),IF(LEFT(G360,4)="IMPL",VLOOKUP(VALUE(RIGHT(G360,3)),#REF!,4,FALSE),IF(LEFT(G360,4)="SPDA",VLOOKUP(VALUE(RIGHT(G360,3)),'SPDA-COMP'!B:J,4,FALSE),IF(LEFT(G360,4)="SDAI",VLOOKUP(VALUE(RIGHT(G360,3)),#REF!,4,FALSE),IF(LEFT(G360,5)="IMPER",VLOOKUP(VALUE(RIGHT(G360,3)),#REF!,4,FALSE),IF(LEFT(G360,5)="LABOR",VLOOKUP(VALUE(RIGHT(G360,6)),#REF!,5,FALSE))))))))))))))))</f>
        <v>#REF!</v>
      </c>
      <c r="C360" s="30" t="e">
        <f>IF(LEFT(G360,3)="ARQ",VLOOKUP(VALUE(RIGHT(G360,3)),#REF!,5,FALSE),IF(LEFT(G360,3)="SCI",VLOOKUP(VALUE(RIGHT(G360,3)),#REF!,5,FALSE),IF(LEFT(G360,3)="SCE",VLOOKUP(VALUE(RIGHT(G360,3)),#REF!,5,FALSE),IF(LEFT(G360,3)="EST",VLOOKUP(VALUE(RIGHT(G360,3)),#REF!,5,FALSE),IF(LEFT(G360,3)="HID",VLOOKUP(VALUE(RIGHT(G360,3)),#REF!,5,FALSE),IF(LEFT(G360,3)="INC",VLOOKUP(VALUE(RIGHT(G360,3)),#REF!,5,FALSE),IF(LEFT(G360,3)="ELE",VLOOKUP(VALUE(RIGHT(G360,3)),#REF!,5,FALSE),IF(LEFT(G360,3)="CAB",VLOOKUP(VALUE(RIGHT(G360,3)),'ADM-COMP'!B:J,5,FALSE),IF(LEFT(G360,3)="SEG",VLOOKUP(VALUE(RIGHT(G360,3)),#REF!,5,FALSE),IF(LEFT(G360,3)="CLI",VLOOKUP(VALUE(RIGHT(G360,3)),#REF!,5,FALSE),IF(LEFT(G360,4)="IMPL",VLOOKUP(VALUE(RIGHT(G360,3)),#REF!,5,FALSE),IF(LEFT(G360,4)="SPDA",VLOOKUP(VALUE(RIGHT(G360,3)),'SPDA-COMP'!B:J,5,FALSE),IF(LEFT(G360,4)="SDAI",VLOOKUP(VALUE(RIGHT(G360,3)),#REF!,5,FALSE),IF(LEFT(G360,5)="IMPER",VLOOKUP(VALUE(RIGHT(G360,3)),#REF!,5,FALSE),IF(LEFT(G360,5)="LABOR",VLOOKUP(VALUE(RIGHT(G360,6)),#REF!,6,FALSE))))))))))))))))</f>
        <v>#REF!</v>
      </c>
      <c r="D360" s="74" t="e">
        <f>ROUND(VLOOKUP(A360,#REF!,8,FALSE),2)</f>
        <v>#REF!</v>
      </c>
      <c r="E360" s="74" t="e">
        <f>IF(LEFT(G360,3)="ARQ",VLOOKUP(VALUE(RIGHT(G360,3)),#REF!,9,FALSE),IF(LEFT(G360,3)="SCI",VLOOKUP(VALUE(RIGHT(G360,3)),#REF!,9,FALSE),IF(LEFT(G360,3)="SCE",VLOOKUP(VALUE(RIGHT(G360,3)),#REF!,9,FALSE),IF(LEFT(G360,3)="EST",VLOOKUP(VALUE(RIGHT(G360,3)),#REF!,9,FALSE),IF(LEFT(G360,3)="HID",VLOOKUP(VALUE(RIGHT(G360,3)),#REF!,9,FALSE),IF(LEFT(G360,3)="INC",VLOOKUP(VALUE(RIGHT(G360,3)),#REF!,9,FALSE),IF(LEFT(G360,3)="ELE",VLOOKUP(VALUE(RIGHT(G360,3)),#REF!,9,FALSE),IF(LEFT(G360,3)="CAB",VLOOKUP(VALUE(RIGHT(G360,3)),'ADM-COMP'!B:J,9,FALSE),IF(LEFT(G360,3)="SEG",VLOOKUP(VALUE(RIGHT(G360,3)),#REF!,9,FALSE),IF(LEFT(G360,3)="CLI",VLOOKUP(VALUE(RIGHT(G360,3)),#REF!,9,FALSE),IF(LEFT(G360,4)="IMPL",VLOOKUP(VALUE(RIGHT(G360,3)),#REF!,9,FALSE),IF(LEFT(G360,4)="SPDA",VLOOKUP(VALUE(RIGHT(G360,3)),'SPDA-COMP'!B:J,9,FALSE),IF(LEFT(G360,4)="SDAI",VLOOKUP(VALUE(RIGHT(G360,3)),#REF!,9,FALSE),IF(LEFT(G360,5)="IMPER",VLOOKUP(VALUE(RIGHT(G360,3)),#REF!,9,FALSE),IF(LEFT(G360,5)="LABOR",VLOOKUP(VALUE(RIGHT(G360,6)),#REF!,4,FALSE))))))))))))))))</f>
        <v>#REF!</v>
      </c>
      <c r="F360" s="31" t="e">
        <f t="shared" si="5"/>
        <v>#REF!</v>
      </c>
      <c r="G360" s="152" t="s">
        <v>1255</v>
      </c>
      <c r="H360" s="61"/>
    </row>
    <row r="361" spans="1:8" s="62" customFormat="1">
      <c r="A361" s="37" t="s">
        <v>1196</v>
      </c>
      <c r="B361" s="29" t="e">
        <f>IF(LEFT(G361,3)="ARQ",VLOOKUP(VALUE(RIGHT(G361,3)),#REF!,4,FALSE),IF(LEFT(G361,3)="SCI",VLOOKUP(VALUE(RIGHT(G361,3)),#REF!,4,FALSE),IF(LEFT(G361,3)="SCE",VLOOKUP(VALUE(RIGHT(G361,3)),#REF!,4,FALSE),IF(LEFT(G361,3)="EST",VLOOKUP(VALUE(RIGHT(G361,3)),#REF!,4,FALSE),IF(LEFT(G361,3)="HID",VLOOKUP(VALUE(RIGHT(G361,3)),#REF!,4,FALSE),IF(LEFT(G361,3)="INC",VLOOKUP(VALUE(RIGHT(G361,3)),#REF!,4,FALSE),IF(LEFT(G361,3)="ELE",VLOOKUP(VALUE(RIGHT(G361,3)),#REF!,4,FALSE),IF(LEFT(G361,3)="CAB",VLOOKUP(VALUE(RIGHT(G361,3)),'ADM-COMP'!B:J,4,FALSE),IF(LEFT(G361,3)="SEG",VLOOKUP(VALUE(RIGHT(G361,3)),#REF!,4,FALSE),IF(LEFT(G361,3)="CLI",VLOOKUP(VALUE(RIGHT(G361,3)),#REF!,4,FALSE),IF(LEFT(G361,4)="IMPL",VLOOKUP(VALUE(RIGHT(G361,3)),#REF!,4,FALSE),IF(LEFT(G361,4)="SPDA",VLOOKUP(VALUE(RIGHT(G361,3)),'SPDA-COMP'!B:J,4,FALSE),IF(LEFT(G361,4)="SDAI",VLOOKUP(VALUE(RIGHT(G361,3)),#REF!,4,FALSE),IF(LEFT(G361,5)="IMPER",VLOOKUP(VALUE(RIGHT(G361,3)),#REF!,4,FALSE),IF(LEFT(G361,5)="LABOR",VLOOKUP(VALUE(RIGHT(G361,6)),#REF!,5,FALSE))))))))))))))))</f>
        <v>#REF!</v>
      </c>
      <c r="C361" s="30" t="e">
        <f>IF(LEFT(G361,3)="ARQ",VLOOKUP(VALUE(RIGHT(G361,3)),#REF!,5,FALSE),IF(LEFT(G361,3)="SCI",VLOOKUP(VALUE(RIGHT(G361,3)),#REF!,5,FALSE),IF(LEFT(G361,3)="SCE",VLOOKUP(VALUE(RIGHT(G361,3)),#REF!,5,FALSE),IF(LEFT(G361,3)="EST",VLOOKUP(VALUE(RIGHT(G361,3)),#REF!,5,FALSE),IF(LEFT(G361,3)="HID",VLOOKUP(VALUE(RIGHT(G361,3)),#REF!,5,FALSE),IF(LEFT(G361,3)="INC",VLOOKUP(VALUE(RIGHT(G361,3)),#REF!,5,FALSE),IF(LEFT(G361,3)="ELE",VLOOKUP(VALUE(RIGHT(G361,3)),#REF!,5,FALSE),IF(LEFT(G361,3)="CAB",VLOOKUP(VALUE(RIGHT(G361,3)),'ADM-COMP'!B:J,5,FALSE),IF(LEFT(G361,3)="SEG",VLOOKUP(VALUE(RIGHT(G361,3)),#REF!,5,FALSE),IF(LEFT(G361,3)="CLI",VLOOKUP(VALUE(RIGHT(G361,3)),#REF!,5,FALSE),IF(LEFT(G361,4)="IMPL",VLOOKUP(VALUE(RIGHT(G361,3)),#REF!,5,FALSE),IF(LEFT(G361,4)="SPDA",VLOOKUP(VALUE(RIGHT(G361,3)),'SPDA-COMP'!B:J,5,FALSE),IF(LEFT(G361,4)="SDAI",VLOOKUP(VALUE(RIGHT(G361,3)),#REF!,5,FALSE),IF(LEFT(G361,5)="IMPER",VLOOKUP(VALUE(RIGHT(G361,3)),#REF!,5,FALSE),IF(LEFT(G361,5)="LABOR",VLOOKUP(VALUE(RIGHT(G361,6)),#REF!,6,FALSE))))))))))))))))</f>
        <v>#REF!</v>
      </c>
      <c r="D361" s="74" t="e">
        <f>ROUND(VLOOKUP(A361,#REF!,8,FALSE),2)</f>
        <v>#REF!</v>
      </c>
      <c r="E361" s="74" t="e">
        <f>IF(LEFT(G361,3)="ARQ",VLOOKUP(VALUE(RIGHT(G361,3)),#REF!,9,FALSE),IF(LEFT(G361,3)="SCI",VLOOKUP(VALUE(RIGHT(G361,3)),#REF!,9,FALSE),IF(LEFT(G361,3)="SCE",VLOOKUP(VALUE(RIGHT(G361,3)),#REF!,9,FALSE),IF(LEFT(G361,3)="EST",VLOOKUP(VALUE(RIGHT(G361,3)),#REF!,9,FALSE),IF(LEFT(G361,3)="HID",VLOOKUP(VALUE(RIGHT(G361,3)),#REF!,9,FALSE),IF(LEFT(G361,3)="INC",VLOOKUP(VALUE(RIGHT(G361,3)),#REF!,9,FALSE),IF(LEFT(G361,3)="ELE",VLOOKUP(VALUE(RIGHT(G361,3)),#REF!,9,FALSE),IF(LEFT(G361,3)="CAB",VLOOKUP(VALUE(RIGHT(G361,3)),'ADM-COMP'!B:J,9,FALSE),IF(LEFT(G361,3)="SEG",VLOOKUP(VALUE(RIGHT(G361,3)),#REF!,9,FALSE),IF(LEFT(G361,3)="CLI",VLOOKUP(VALUE(RIGHT(G361,3)),#REF!,9,FALSE),IF(LEFT(G361,4)="IMPL",VLOOKUP(VALUE(RIGHT(G361,3)),#REF!,9,FALSE),IF(LEFT(G361,4)="SPDA",VLOOKUP(VALUE(RIGHT(G361,3)),'SPDA-COMP'!B:J,9,FALSE),IF(LEFT(G361,4)="SDAI",VLOOKUP(VALUE(RIGHT(G361,3)),#REF!,9,FALSE),IF(LEFT(G361,5)="IMPER",VLOOKUP(VALUE(RIGHT(G361,3)),#REF!,9,FALSE),IF(LEFT(G361,5)="LABOR",VLOOKUP(VALUE(RIGHT(G361,6)),#REF!,4,FALSE))))))))))))))))</f>
        <v>#REF!</v>
      </c>
      <c r="F361" s="31" t="e">
        <f t="shared" si="5"/>
        <v>#REF!</v>
      </c>
      <c r="G361" s="38" t="s">
        <v>1197</v>
      </c>
      <c r="H361" s="61"/>
    </row>
    <row r="362" spans="1:8" s="62" customFormat="1">
      <c r="A362" s="37" t="s">
        <v>458</v>
      </c>
      <c r="B362" s="29" t="e">
        <f>IF(LEFT(G362,3)="ARQ",VLOOKUP(VALUE(RIGHT(G362,3)),#REF!,4,FALSE),IF(LEFT(G362,3)="SCI",VLOOKUP(VALUE(RIGHT(G362,3)),#REF!,4,FALSE),IF(LEFT(G362,3)="SCE",VLOOKUP(VALUE(RIGHT(G362,3)),#REF!,4,FALSE),IF(LEFT(G362,3)="EST",VLOOKUP(VALUE(RIGHT(G362,3)),#REF!,4,FALSE),IF(LEFT(G362,3)="HID",VLOOKUP(VALUE(RIGHT(G362,3)),#REF!,4,FALSE),IF(LEFT(G362,3)="INC",VLOOKUP(VALUE(RIGHT(G362,3)),#REF!,4,FALSE),IF(LEFT(G362,3)="ELE",VLOOKUP(VALUE(RIGHT(G362,3)),#REF!,4,FALSE),IF(LEFT(G362,3)="CAB",VLOOKUP(VALUE(RIGHT(G362,3)),'ADM-COMP'!B:J,4,FALSE),IF(LEFT(G362,3)="SEG",VLOOKUP(VALUE(RIGHT(G362,3)),#REF!,4,FALSE),IF(LEFT(G362,3)="CLI",VLOOKUP(VALUE(RIGHT(G362,3)),#REF!,4,FALSE),IF(LEFT(G362,4)="IMPL",VLOOKUP(VALUE(RIGHT(G362,3)),#REF!,4,FALSE),IF(LEFT(G362,4)="SPDA",VLOOKUP(VALUE(RIGHT(G362,3)),'SPDA-COMP'!B:J,4,FALSE),IF(LEFT(G362,4)="SDAI",VLOOKUP(VALUE(RIGHT(G362,3)),#REF!,4,FALSE),IF(LEFT(G362,5)="IMPER",VLOOKUP(VALUE(RIGHT(G362,3)),#REF!,4,FALSE),IF(LEFT(G362,5)="LABOR",VLOOKUP(VALUE(RIGHT(G362,6)),#REF!,5,FALSE))))))))))))))))</f>
        <v>#REF!</v>
      </c>
      <c r="C362" s="30" t="e">
        <f>IF(LEFT(G362,3)="ARQ",VLOOKUP(VALUE(RIGHT(G362,3)),#REF!,5,FALSE),IF(LEFT(G362,3)="INS",VLOOKUP(VALUE(RIGHT(G362,3)),#REF!,5,FALSE),IF(LEFT(G362,3)="SCE",VLOOKUP(VALUE(RIGHT(G362,3)),#REF!,5,FALSE),IF(LEFT(G362,3)="EST",VLOOKUP(VALUE(RIGHT(G362,3)),#REF!,5,FALSE),IF(LEFT(G362,3)="HID",VLOOKUP(VALUE(RIGHT(G362,3)),#REF!,5,FALSE),IF(LEFT(G362,3)="INC",VLOOKUP(VALUE(RIGHT(G362,3)),#REF!,5,FALSE),IF(LEFT(G362,3)="ELE",VLOOKUP(VALUE(RIGHT(G362,3)),#REF!,5,FALSE),IF(LEFT(G362,3)="CAB",VLOOKUP(VALUE(RIGHT(G362,3)),'ADM-COMP'!B:J,5,FALSE),IF(LEFT(G362,3)="SEG",VLOOKUP(VALUE(RIGHT(G362,3)),#REF!,5,FALSE),IF(LEFT(G362,3)="CLI",VLOOKUP(VALUE(RIGHT(G362,3)),#REF!,5,FALSE),IF(LEFT(G362,4)="IMPL",VLOOKUP(VALUE(RIGHT(G362,3)),#REF!,5,FALSE),IF(LEFT(G362,4)="SPDA",VLOOKUP(VALUE(RIGHT(G362,3)),'SPDA-COMP'!B:J,5,FALSE),IF(LEFT(G362,4)="SDAI",VLOOKUP(VALUE(RIGHT(G362,3)),#REF!,5,FALSE),IF(LEFT(G362,5)="IMPER",VLOOKUP(VALUE(RIGHT(G362,3)),#REF!,5,FALSE),IF(LEFT(G362,5)="LABOR",VLOOKUP(VALUE(RIGHT(G362,6)),#REF!,6,FALSE))))))))))))))))</f>
        <v>#REF!</v>
      </c>
      <c r="D362" s="74" t="e">
        <f>ROUND(VLOOKUP(A362,#REF!,8,FALSE),2)</f>
        <v>#REF!</v>
      </c>
      <c r="E362" s="74" t="e">
        <f>IF(LEFT(G362,3)="ARQ",VLOOKUP(VALUE(RIGHT(G362,3)),#REF!,9,FALSE),IF(LEFT(G362,3)="INS",VLOOKUP(VALUE(RIGHT(G362,3)),#REF!,9,FALSE),IF(LEFT(G362,3)="SCE",VLOOKUP(VALUE(RIGHT(G362,3)),#REF!,9,FALSE),IF(LEFT(G362,3)="EST",VLOOKUP(VALUE(RIGHT(G362,3)),#REF!,9,FALSE),IF(LEFT(G362,3)="HID",VLOOKUP(VALUE(RIGHT(G362,3)),#REF!,9,FALSE),IF(LEFT(G362,3)="INC",VLOOKUP(VALUE(RIGHT(G362,3)),#REF!,9,FALSE),IF(LEFT(G362,3)="ELE",VLOOKUP(VALUE(RIGHT(G362,3)),#REF!,9,FALSE),IF(LEFT(G362,3)="CAB",VLOOKUP(VALUE(RIGHT(G362,3)),'ADM-COMP'!B:J,9,FALSE),IF(LEFT(G362,3)="SEG",VLOOKUP(VALUE(RIGHT(G362,3)),#REF!,9,FALSE),IF(LEFT(G362,3)="CLI",VLOOKUP(VALUE(RIGHT(G362,3)),#REF!,9,FALSE),IF(LEFT(G362,4)="IMPL",VLOOKUP(VALUE(RIGHT(G362,3)),#REF!,9,FALSE),IF(LEFT(G362,4)="SPDA",VLOOKUP(VALUE(RIGHT(G362,3)),'SPDA-COMP'!B:J,9,FALSE),IF(LEFT(G362,4)="SDAI",VLOOKUP(VALUE(RIGHT(G362,3)),#REF!,9,FALSE),IF(LEFT(G362,5)="IMPER",VLOOKUP(VALUE(RIGHT(G362,3)),#REF!,9,FALSE),IF(LEFT(G362,5)="LABOR",VLOOKUP(VALUE(RIGHT(G362,6)),#REF!,4,FALSE))))))))))))))))</f>
        <v>#REF!</v>
      </c>
      <c r="F362" s="31" t="e">
        <f t="shared" si="5"/>
        <v>#REF!</v>
      </c>
      <c r="G362" s="152" t="s">
        <v>473</v>
      </c>
      <c r="H362" s="61"/>
    </row>
    <row r="363" spans="1:8" s="62" customFormat="1" ht="25.5">
      <c r="A363" s="37" t="s">
        <v>346</v>
      </c>
      <c r="B363" s="29" t="e">
        <f>IF(LEFT(G363,3)="ARQ",VLOOKUP(VALUE(RIGHT(G363,3)),#REF!,4,FALSE),IF(LEFT(G363,3)="SCI",VLOOKUP(VALUE(RIGHT(G363,3)),#REF!,4,FALSE),IF(LEFT(G363,3)="SCE",VLOOKUP(VALUE(RIGHT(G363,3)),#REF!,4,FALSE),IF(LEFT(G363,3)="EST",VLOOKUP(VALUE(RIGHT(G363,3)),#REF!,4,FALSE),IF(LEFT(G363,3)="HID",VLOOKUP(VALUE(RIGHT(G363,3)),#REF!,4,FALSE),IF(LEFT(G363,3)="INC",VLOOKUP(VALUE(RIGHT(G363,3)),#REF!,4,FALSE),IF(LEFT(G363,3)="ELE",VLOOKUP(VALUE(RIGHT(G363,3)),#REF!,4,FALSE),IF(LEFT(G363,3)="CAB",VLOOKUP(VALUE(RIGHT(G363,3)),'ADM-COMP'!B:J,4,FALSE),IF(LEFT(G363,3)="SEG",VLOOKUP(VALUE(RIGHT(G363,3)),#REF!,4,FALSE),IF(LEFT(G363,3)="CLI",VLOOKUP(VALUE(RIGHT(G363,3)),#REF!,4,FALSE),IF(LEFT(G363,4)="IMPL",VLOOKUP(VALUE(RIGHT(G363,3)),#REF!,4,FALSE),IF(LEFT(G363,4)="SPDA",VLOOKUP(VALUE(RIGHT(G363,3)),'SPDA-COMP'!B:J,4,FALSE),IF(LEFT(G363,4)="SDAI",VLOOKUP(VALUE(RIGHT(G363,3)),#REF!,4,FALSE),IF(LEFT(G363,5)="IMPER",VLOOKUP(VALUE(RIGHT(G363,3)),#REF!,4,FALSE),IF(LEFT(G363,5)="LABOR",VLOOKUP(VALUE(RIGHT(G363,6)),#REF!,5,FALSE))))))))))))))))</f>
        <v>#REF!</v>
      </c>
      <c r="C363" s="30" t="e">
        <f>IF(LEFT(G363,3)="ARQ",VLOOKUP(VALUE(RIGHT(G363,3)),#REF!,5,FALSE),IF(LEFT(G363,3)="SCI",VLOOKUP(VALUE(RIGHT(G363,3)),#REF!,5,FALSE),IF(LEFT(G363,3)="SCE",VLOOKUP(VALUE(RIGHT(G363,3)),#REF!,5,FALSE),IF(LEFT(G363,3)="EST",VLOOKUP(VALUE(RIGHT(G363,3)),#REF!,5,FALSE),IF(LEFT(G363,3)="HID",VLOOKUP(VALUE(RIGHT(G363,3)),#REF!,5,FALSE),IF(LEFT(G363,3)="INC",VLOOKUP(VALUE(RIGHT(G363,3)),#REF!,5,FALSE),IF(LEFT(G363,3)="ELE",VLOOKUP(VALUE(RIGHT(G363,3)),#REF!,5,FALSE),IF(LEFT(G363,3)="CAB",VLOOKUP(VALUE(RIGHT(G363,3)),'ADM-COMP'!B:J,5,FALSE),IF(LEFT(G363,3)="SEG",VLOOKUP(VALUE(RIGHT(G363,3)),#REF!,5,FALSE),IF(LEFT(G363,3)="CLI",VLOOKUP(VALUE(RIGHT(G363,3)),#REF!,5,FALSE),IF(LEFT(G363,4)="IMPL",VLOOKUP(VALUE(RIGHT(G363,3)),#REF!,5,FALSE),IF(LEFT(G363,4)="SPDA",VLOOKUP(VALUE(RIGHT(G363,3)),'SPDA-COMP'!B:J,5,FALSE),IF(LEFT(G363,4)="SDAI",VLOOKUP(VALUE(RIGHT(G363,3)),#REF!,5,FALSE),IF(LEFT(G363,5)="IMPER",VLOOKUP(VALUE(RIGHT(G363,3)),#REF!,5,FALSE),IF(LEFT(G363,5)="LABOR",VLOOKUP(VALUE(RIGHT(G363,6)),#REF!,6,FALSE))))))))))))))))</f>
        <v>#REF!</v>
      </c>
      <c r="D363" s="74" t="e">
        <f>ROUND(VLOOKUP(A363,#REF!,8,FALSE),2)</f>
        <v>#REF!</v>
      </c>
      <c r="E363" s="74" t="e">
        <f>IF(LEFT(G363,3)="ARQ",VLOOKUP(VALUE(RIGHT(G363,3)),#REF!,9,FALSE),IF(LEFT(G363,3)="SCI",VLOOKUP(VALUE(RIGHT(G363,3)),#REF!,9,FALSE),IF(LEFT(G363,3)="SCE",VLOOKUP(VALUE(RIGHT(G363,3)),#REF!,9,FALSE),IF(LEFT(G363,3)="EST",VLOOKUP(VALUE(RIGHT(G363,3)),#REF!,9,FALSE),IF(LEFT(G363,3)="HID",VLOOKUP(VALUE(RIGHT(G363,3)),#REF!,9,FALSE),IF(LEFT(G363,3)="INC",VLOOKUP(VALUE(RIGHT(G363,3)),#REF!,9,FALSE),IF(LEFT(G363,3)="ELE",VLOOKUP(VALUE(RIGHT(G363,3)),#REF!,9,FALSE),IF(LEFT(G363,3)="CAB",VLOOKUP(VALUE(RIGHT(G363,3)),'ADM-COMP'!B:J,9,FALSE),IF(LEFT(G363,3)="SEG",VLOOKUP(VALUE(RIGHT(G363,3)),#REF!,9,FALSE),IF(LEFT(G363,3)="CLI",VLOOKUP(VALUE(RIGHT(G363,3)),#REF!,9,FALSE),IF(LEFT(G363,4)="IMPL",VLOOKUP(VALUE(RIGHT(G363,3)),#REF!,9,FALSE),IF(LEFT(G363,4)="SPDA",VLOOKUP(VALUE(RIGHT(G363,3)),'SPDA-COMP'!B:J,9,FALSE),IF(LEFT(G363,4)="SDAI",VLOOKUP(VALUE(RIGHT(G363,3)),#REF!,9,FALSE),IF(LEFT(G363,5)="IMPER",VLOOKUP(VALUE(RIGHT(G363,3)),#REF!,9,FALSE),IF(LEFT(G363,5)="LABOR",VLOOKUP(VALUE(RIGHT(G363,6)),#REF!,4,FALSE))))))))))))))))</f>
        <v>#REF!</v>
      </c>
      <c r="F363" s="31" t="e">
        <f t="shared" si="5"/>
        <v>#REF!</v>
      </c>
      <c r="G363" s="152" t="s">
        <v>487</v>
      </c>
      <c r="H363" s="61"/>
    </row>
    <row r="364" spans="1:8" s="62" customFormat="1">
      <c r="A364" s="37" t="s">
        <v>1332</v>
      </c>
      <c r="B364" s="29" t="e">
        <f>IF(LEFT(G364,3)="ARQ",VLOOKUP(VALUE(RIGHT(G364,3)),#REF!,4,FALSE),IF(LEFT(G364,3)="SCI",VLOOKUP(VALUE(RIGHT(G364,3)),#REF!,4,FALSE),IF(LEFT(G364,3)="SCE",VLOOKUP(VALUE(RIGHT(G364,3)),#REF!,4,FALSE),IF(LEFT(G364,3)="EST",VLOOKUP(VALUE(RIGHT(G364,3)),#REF!,4,FALSE),IF(LEFT(G364,3)="HID",VLOOKUP(VALUE(RIGHT(G364,3)),#REF!,4,FALSE),IF(LEFT(G364,3)="INC",VLOOKUP(VALUE(RIGHT(G364,3)),#REF!,4,FALSE),IF(LEFT(G364,3)="ELE",VLOOKUP(VALUE(RIGHT(G364,3)),#REF!,4,FALSE),IF(LEFT(G364,3)="CAB",VLOOKUP(VALUE(RIGHT(G364,3)),'ADM-COMP'!B:J,4,FALSE),IF(LEFT(G364,3)="SEG",VLOOKUP(VALUE(RIGHT(G364,3)),#REF!,4,FALSE),IF(LEFT(G364,3)="CLI",VLOOKUP(VALUE(RIGHT(G364,3)),#REF!,4,FALSE),IF(LEFT(G364,4)="IMPL",VLOOKUP(VALUE(RIGHT(G364,3)),#REF!,4,FALSE),IF(LEFT(G364,4)="SPDA",VLOOKUP(VALUE(RIGHT(G364,3)),'SPDA-COMP'!B:J,4,FALSE),IF(LEFT(G364,4)="SDAI",VLOOKUP(VALUE(RIGHT(G364,3)),#REF!,4,FALSE),IF(LEFT(G364,5)="IMPER",VLOOKUP(VALUE(RIGHT(G364,3)),#REF!,4,FALSE),IF(LEFT(G364,5)="LABOR",VLOOKUP(VALUE(RIGHT(G364,6)),#REF!,5,FALSE))))))))))))))))</f>
        <v>#REF!</v>
      </c>
      <c r="C364" s="30" t="e">
        <f>IF(LEFT(G364,3)="ARQ",VLOOKUP(VALUE(RIGHT(G364,3)),#REF!,5,FALSE),IF(LEFT(G364,3)="SCI",VLOOKUP(VALUE(RIGHT(G364,3)),#REF!,5,FALSE),IF(LEFT(G364,3)="SCE",VLOOKUP(VALUE(RIGHT(G364,3)),#REF!,5,FALSE),IF(LEFT(G364,3)="EST",VLOOKUP(VALUE(RIGHT(G364,3)),#REF!,5,FALSE),IF(LEFT(G364,3)="HID",VLOOKUP(VALUE(RIGHT(G364,3)),#REF!,5,FALSE),IF(LEFT(G364,3)="INC",VLOOKUP(VALUE(RIGHT(G364,3)),#REF!,5,FALSE),IF(LEFT(G364,3)="ELE",VLOOKUP(VALUE(RIGHT(G364,3)),#REF!,5,FALSE),IF(LEFT(G364,3)="CAB",VLOOKUP(VALUE(RIGHT(G364,3)),'ADM-COMP'!B:J,5,FALSE),IF(LEFT(G364,3)="SEG",VLOOKUP(VALUE(RIGHT(G364,3)),#REF!,5,FALSE),IF(LEFT(G364,3)="CLI",VLOOKUP(VALUE(RIGHT(G364,3)),#REF!,5,FALSE),IF(LEFT(G364,4)="IMPL",VLOOKUP(VALUE(RIGHT(G364,3)),#REF!,5,FALSE),IF(LEFT(G364,4)="SPDA",VLOOKUP(VALUE(RIGHT(G364,3)),'SPDA-COMP'!B:J,5,FALSE),IF(LEFT(G364,4)="SDAI",VLOOKUP(VALUE(RIGHT(G364,3)),#REF!,5,FALSE),IF(LEFT(G364,5)="IMPER",VLOOKUP(VALUE(RIGHT(G364,3)),#REF!,5,FALSE),IF(LEFT(G364,5)="LABOR",VLOOKUP(VALUE(RIGHT(G364,6)),#REF!,6,FALSE))))))))))))))))</f>
        <v>#REF!</v>
      </c>
      <c r="D364" s="74" t="e">
        <f>ROUND(VLOOKUP(A364,#REF!,8,FALSE),2)</f>
        <v>#REF!</v>
      </c>
      <c r="E364" s="74" t="e">
        <f>IF(LEFT(G364,3)="ARQ",VLOOKUP(VALUE(RIGHT(G364,3)),#REF!,9,FALSE),IF(LEFT(G364,3)="SCI",VLOOKUP(VALUE(RIGHT(G364,3)),#REF!,9,FALSE),IF(LEFT(G364,3)="SCE",VLOOKUP(VALUE(RIGHT(G364,3)),#REF!,9,FALSE),IF(LEFT(G364,3)="EST",VLOOKUP(VALUE(RIGHT(G364,3)),#REF!,9,FALSE),IF(LEFT(G364,3)="HID",VLOOKUP(VALUE(RIGHT(G364,3)),#REF!,9,FALSE),IF(LEFT(G364,3)="INC",VLOOKUP(VALUE(RIGHT(G364,3)),#REF!,9,FALSE),IF(LEFT(G364,3)="ELE",VLOOKUP(VALUE(RIGHT(G364,3)),#REF!,9,FALSE),IF(LEFT(G364,3)="CAB",VLOOKUP(VALUE(RIGHT(G364,3)),'ADM-COMP'!B:J,9,FALSE),IF(LEFT(G364,3)="SEG",VLOOKUP(VALUE(RIGHT(G364,3)),#REF!,9,FALSE),IF(LEFT(G364,3)="CLI",VLOOKUP(VALUE(RIGHT(G364,3)),#REF!,9,FALSE),IF(LEFT(G364,4)="IMPL",VLOOKUP(VALUE(RIGHT(G364,3)),#REF!,9,FALSE),IF(LEFT(G364,4)="SPDA",VLOOKUP(VALUE(RIGHT(G364,3)),'SPDA-COMP'!B:J,9,FALSE),IF(LEFT(G364,4)="SDAI",VLOOKUP(VALUE(RIGHT(G364,3)),#REF!,9,FALSE),IF(LEFT(G364,5)="IMPER",VLOOKUP(VALUE(RIGHT(G364,3)),#REF!,9,FALSE),IF(LEFT(G364,5)="LABOR",VLOOKUP(VALUE(RIGHT(G364,6)),#REF!,4,FALSE))))))))))))))))</f>
        <v>#REF!</v>
      </c>
      <c r="F364" s="31" t="e">
        <f t="shared" si="5"/>
        <v>#REF!</v>
      </c>
      <c r="G364" s="152" t="s">
        <v>1350</v>
      </c>
      <c r="H364" s="61"/>
    </row>
    <row r="365" spans="1:8" s="62" customFormat="1" ht="51">
      <c r="A365" s="37" t="s">
        <v>499</v>
      </c>
      <c r="B365" s="29" t="e">
        <f>IF(LEFT(G365,3)="ARQ",VLOOKUP(VALUE(RIGHT(G365,3)),#REF!,4,FALSE),IF(LEFT(G365,3)="SCI",VLOOKUP(VALUE(RIGHT(G365,3)),#REF!,4,FALSE),IF(LEFT(G365,3)="SCE",VLOOKUP(VALUE(RIGHT(G365,3)),#REF!,4,FALSE),IF(LEFT(G365,3)="EST",VLOOKUP(VALUE(RIGHT(G365,3)),#REF!,4,FALSE),IF(LEFT(G365,3)="HID",VLOOKUP(VALUE(RIGHT(G365,3)),#REF!,4,FALSE),IF(LEFT(G365,3)="INC",VLOOKUP(VALUE(RIGHT(G365,3)),#REF!,4,FALSE),IF(LEFT(G365,3)="ELE",VLOOKUP(VALUE(RIGHT(G365,3)),#REF!,4,FALSE),IF(LEFT(G365,3)="CAB",VLOOKUP(VALUE(RIGHT(G365,3)),'ADM-COMP'!B:J,4,FALSE),IF(LEFT(G365,3)="SEG",VLOOKUP(VALUE(RIGHT(G365,3)),#REF!,4,FALSE),IF(LEFT(G365,3)="CLI",VLOOKUP(VALUE(RIGHT(G365,3)),#REF!,4,FALSE),IF(LEFT(G365,4)="IMPL",VLOOKUP(VALUE(RIGHT(G365,3)),#REF!,4,FALSE),IF(LEFT(G365,4)="SPDA",VLOOKUP(VALUE(RIGHT(G365,3)),'SPDA-COMP'!B:J,4,FALSE),IF(LEFT(G365,4)="SDAI",VLOOKUP(VALUE(RIGHT(G365,3)),#REF!,4,FALSE),IF(LEFT(G365,5)="IMPER",VLOOKUP(VALUE(RIGHT(G365,3)),#REF!,4,FALSE),IF(LEFT(G365,5)="LABOR",VLOOKUP(VALUE(RIGHT(G365,6)),#REF!,5,FALSE))))))))))))))))</f>
        <v>#REF!</v>
      </c>
      <c r="C365" s="30" t="e">
        <f>IF(LEFT(G365,3)="ARQ",VLOOKUP(VALUE(RIGHT(G365,3)),#REF!,5,FALSE),IF(LEFT(G365,3)="SCI",VLOOKUP(VALUE(RIGHT(G365,3)),#REF!,5,FALSE),IF(LEFT(G365,3)="SCE",VLOOKUP(VALUE(RIGHT(G365,3)),#REF!,5,FALSE),IF(LEFT(G365,3)="EST",VLOOKUP(VALUE(RIGHT(G365,3)),#REF!,5,FALSE),IF(LEFT(G365,3)="HID",VLOOKUP(VALUE(RIGHT(G365,3)),#REF!,5,FALSE),IF(LEFT(G365,3)="INC",VLOOKUP(VALUE(RIGHT(G365,3)),#REF!,5,FALSE),IF(LEFT(G365,3)="ELE",VLOOKUP(VALUE(RIGHT(G365,3)),#REF!,5,FALSE),IF(LEFT(G365,3)="CAB",VLOOKUP(VALUE(RIGHT(G365,3)),'ADM-COMP'!B:J,5,FALSE),IF(LEFT(G365,3)="SEG",VLOOKUP(VALUE(RIGHT(G365,3)),#REF!,5,FALSE),IF(LEFT(G365,3)="CLI",VLOOKUP(VALUE(RIGHT(G365,3)),#REF!,5,FALSE),IF(LEFT(G365,4)="IMPL",VLOOKUP(VALUE(RIGHT(G365,3)),#REF!,5,FALSE),IF(LEFT(G365,4)="SPDA",VLOOKUP(VALUE(RIGHT(G365,3)),'SPDA-COMP'!B:J,5,FALSE),IF(LEFT(G365,4)="SDAI",VLOOKUP(VALUE(RIGHT(G365,3)),#REF!,5,FALSE),IF(LEFT(G365,5)="IMPER",VLOOKUP(VALUE(RIGHT(G365,3)),#REF!,5,FALSE),IF(LEFT(G365,5)="LABOR",VLOOKUP(VALUE(RIGHT(G365,6)),#REF!,6,FALSE))))))))))))))))</f>
        <v>#REF!</v>
      </c>
      <c r="D365" s="74" t="e">
        <f>ROUND(VLOOKUP(A365,#REF!,8,FALSE),2)</f>
        <v>#REF!</v>
      </c>
      <c r="E365" s="74" t="e">
        <f>IF(LEFT(G365,3)="ARQ",VLOOKUP(VALUE(RIGHT(G365,3)),#REF!,9,FALSE),IF(LEFT(G365,3)="SCI",VLOOKUP(VALUE(RIGHT(G365,3)),#REF!,9,FALSE),IF(LEFT(G365,3)="SCE",VLOOKUP(VALUE(RIGHT(G365,3)),#REF!,9,FALSE),IF(LEFT(G365,3)="EST",VLOOKUP(VALUE(RIGHT(G365,3)),#REF!,9,FALSE),IF(LEFT(G365,3)="HID",VLOOKUP(VALUE(RIGHT(G365,3)),#REF!,9,FALSE),IF(LEFT(G365,3)="INC",VLOOKUP(VALUE(RIGHT(G365,3)),#REF!,9,FALSE),IF(LEFT(G365,3)="ELE",VLOOKUP(VALUE(RIGHT(G365,3)),#REF!,9,FALSE),IF(LEFT(G365,3)="CAB",VLOOKUP(VALUE(RIGHT(G365,3)),'ADM-COMP'!B:J,9,FALSE),IF(LEFT(G365,3)="SEG",VLOOKUP(VALUE(RIGHT(G365,3)),#REF!,9,FALSE),IF(LEFT(G365,3)="CLI",VLOOKUP(VALUE(RIGHT(G365,3)),#REF!,9,FALSE),IF(LEFT(G365,4)="IMPL",VLOOKUP(VALUE(RIGHT(G365,3)),#REF!,9,FALSE),IF(LEFT(G365,4)="SPDA",VLOOKUP(VALUE(RIGHT(G365,3)),'SPDA-COMP'!B:J,9,FALSE),IF(LEFT(G365,4)="SDAI",VLOOKUP(VALUE(RIGHT(G365,3)),#REF!,9,FALSE),IF(LEFT(G365,5)="IMPER",VLOOKUP(VALUE(RIGHT(G365,3)),#REF!,9,FALSE),IF(LEFT(G365,5)="LABOR",VLOOKUP(VALUE(RIGHT(G365,6)),#REF!,4,FALSE))))))))))))))))</f>
        <v>#REF!</v>
      </c>
      <c r="F365" s="31" t="e">
        <f t="shared" si="5"/>
        <v>#REF!</v>
      </c>
      <c r="G365" s="38" t="s">
        <v>425</v>
      </c>
      <c r="H365" s="61"/>
    </row>
    <row r="366" spans="1:8" s="62" customFormat="1">
      <c r="A366" s="37" t="s">
        <v>374</v>
      </c>
      <c r="B366" s="29" t="e">
        <f>IF(LEFT(G366,3)="ARQ",VLOOKUP(VALUE(RIGHT(G366,3)),#REF!,4,FALSE),IF(LEFT(G366,3)="SCI",VLOOKUP(VALUE(RIGHT(G366,3)),#REF!,4,FALSE),IF(LEFT(G366,3)="SCE",VLOOKUP(VALUE(RIGHT(G366,3)),#REF!,4,FALSE),IF(LEFT(G366,3)="EST",VLOOKUP(VALUE(RIGHT(G366,3)),#REF!,4,FALSE),IF(LEFT(G366,3)="HID",VLOOKUP(VALUE(RIGHT(G366,3)),#REF!,4,FALSE),IF(LEFT(G366,3)="INC",VLOOKUP(VALUE(RIGHT(G366,3)),#REF!,4,FALSE),IF(LEFT(G366,3)="ELE",VLOOKUP(VALUE(RIGHT(G366,3)),#REF!,4,FALSE),IF(LEFT(G366,3)="CAB",VLOOKUP(VALUE(RIGHT(G366,3)),'ADM-COMP'!B:J,4,FALSE),IF(LEFT(G366,3)="SEG",VLOOKUP(VALUE(RIGHT(G366,3)),#REF!,4,FALSE),IF(LEFT(G366,3)="CLI",VLOOKUP(VALUE(RIGHT(G366,3)),#REF!,4,FALSE),IF(LEFT(G366,4)="IMPL",VLOOKUP(VALUE(RIGHT(G366,3)),#REF!,4,FALSE),IF(LEFT(G366,4)="SPDA",VLOOKUP(VALUE(RIGHT(G366,3)),'SPDA-COMP'!B:J,4,FALSE),IF(LEFT(G366,4)="SDAI",VLOOKUP(VALUE(RIGHT(G366,3)),#REF!,4,FALSE),IF(LEFT(G366,5)="IMPER",VLOOKUP(VALUE(RIGHT(G366,3)),#REF!,4,FALSE),IF(LEFT(G366,5)="LABOR",VLOOKUP(VALUE(RIGHT(G366,6)),#REF!,5,FALSE))))))))))))))))</f>
        <v>#REF!</v>
      </c>
      <c r="C366" s="30" t="e">
        <f>IF(LEFT(G366,3)="ARQ",VLOOKUP(VALUE(RIGHT(G366,3)),#REF!,5,FALSE),IF(LEFT(G366,3)="INS",VLOOKUP(VALUE(RIGHT(G366,3)),#REF!,5,FALSE),IF(LEFT(G366,3)="SCE",VLOOKUP(VALUE(RIGHT(G366,3)),#REF!,5,FALSE),IF(LEFT(G366,3)="EST",VLOOKUP(VALUE(RIGHT(G366,3)),#REF!,5,FALSE),IF(LEFT(G366,3)="HID",VLOOKUP(VALUE(RIGHT(G366,3)),#REF!,5,FALSE),IF(LEFT(G366,3)="INC",VLOOKUP(VALUE(RIGHT(G366,3)),#REF!,5,FALSE),IF(LEFT(G366,3)="ELE",VLOOKUP(VALUE(RIGHT(G366,3)),#REF!,5,FALSE),IF(LEFT(G366,3)="CAB",VLOOKUP(VALUE(RIGHT(G366,3)),'ADM-COMP'!B:J,5,FALSE),IF(LEFT(G366,3)="SEG",VLOOKUP(VALUE(RIGHT(G366,3)),#REF!,5,FALSE),IF(LEFT(G366,3)="CLI",VLOOKUP(VALUE(RIGHT(G366,3)),#REF!,5,FALSE),IF(LEFT(G366,4)="IMPL",VLOOKUP(VALUE(RIGHT(G366,3)),#REF!,5,FALSE),IF(LEFT(G366,4)="SPDA",VLOOKUP(VALUE(RIGHT(G366,3)),'SPDA-COMP'!B:J,5,FALSE),IF(LEFT(G366,4)="SDAI",VLOOKUP(VALUE(RIGHT(G366,3)),#REF!,5,FALSE),IF(LEFT(G366,5)="IMPER",VLOOKUP(VALUE(RIGHT(G366,3)),#REF!,5,FALSE),IF(LEFT(G366,5)="LABOR",VLOOKUP(VALUE(RIGHT(G366,6)),#REF!,6,FALSE))))))))))))))))</f>
        <v>#REF!</v>
      </c>
      <c r="D366" s="74" t="e">
        <f>ROUND(VLOOKUP(A366,#REF!,8,FALSE),2)</f>
        <v>#REF!</v>
      </c>
      <c r="E366" s="74" t="e">
        <f>IF(LEFT(G366,3)="ARQ",VLOOKUP(VALUE(RIGHT(G366,3)),#REF!,9,FALSE),IF(LEFT(G366,3)="INS",VLOOKUP(VALUE(RIGHT(G366,3)),#REF!,9,FALSE),IF(LEFT(G366,3)="SCE",VLOOKUP(VALUE(RIGHT(G366,3)),#REF!,9,FALSE),IF(LEFT(G366,3)="EST",VLOOKUP(VALUE(RIGHT(G366,3)),#REF!,9,FALSE),IF(LEFT(G366,3)="HID",VLOOKUP(VALUE(RIGHT(G366,3)),#REF!,9,FALSE),IF(LEFT(G366,3)="INC",VLOOKUP(VALUE(RIGHT(G366,3)),#REF!,9,FALSE),IF(LEFT(G366,3)="ELE",VLOOKUP(VALUE(RIGHT(G366,3)),#REF!,9,FALSE),IF(LEFT(G366,3)="CAB",VLOOKUP(VALUE(RIGHT(G366,3)),'ADM-COMP'!B:J,9,FALSE),IF(LEFT(G366,3)="SEG",VLOOKUP(VALUE(RIGHT(G366,3)),#REF!,9,FALSE),IF(LEFT(G366,3)="CLI",VLOOKUP(VALUE(RIGHT(G366,3)),#REF!,9,FALSE),IF(LEFT(G366,4)="IMPL",VLOOKUP(VALUE(RIGHT(G366,3)),#REF!,9,FALSE),IF(LEFT(G366,4)="SPDA",VLOOKUP(VALUE(RIGHT(G366,3)),'SPDA-COMP'!B:J,9,FALSE),IF(LEFT(G366,4)="SDAI",VLOOKUP(VALUE(RIGHT(G366,3)),#REF!,9,FALSE),IF(LEFT(G366,5)="IMPER",VLOOKUP(VALUE(RIGHT(G366,3)),#REF!,9,FALSE),IF(LEFT(G366,5)="LABOR",VLOOKUP(VALUE(RIGHT(G366,6)),#REF!,4,FALSE))))))))))))))))</f>
        <v>#REF!</v>
      </c>
      <c r="F366" s="31" t="e">
        <f t="shared" si="5"/>
        <v>#REF!</v>
      </c>
      <c r="G366" s="152" t="s">
        <v>463</v>
      </c>
      <c r="H366" s="61"/>
    </row>
    <row r="367" spans="1:8" s="62" customFormat="1">
      <c r="A367" s="37" t="s">
        <v>1341</v>
      </c>
      <c r="B367" s="29" t="e">
        <f>IF(LEFT(G367,3)="ARQ",VLOOKUP(VALUE(RIGHT(G367,3)),#REF!,4,FALSE),IF(LEFT(G367,3)="SCI",VLOOKUP(VALUE(RIGHT(G367,3)),#REF!,4,FALSE),IF(LEFT(G367,3)="TRP",VLOOKUP(VALUE(RIGHT(G367,3)),#REF!,4,FALSE),IF(LEFT(G367,3)="EST",VLOOKUP(VALUE(RIGHT(G367,3)),#REF!,4,FALSE),IF(LEFT(G367,3)="HID",VLOOKUP(VALUE(RIGHT(G367,3)),#REF!,4,FALSE),IF(LEFT(G367,3)="INC",VLOOKUP(VALUE(RIGHT(G367,3)),#REF!,4,FALSE),IF(LEFT(G367,3)="ELE",VLOOKUP(VALUE(RIGHT(G367,3)),#REF!,4,FALSE),IF(LEFT(G367,3)="CAB",VLOOKUP(VALUE(RIGHT(G367,3)),'ADM-COMP'!B:J,4,FALSE),IF(LEFT(G367,3)="SEG",VLOOKUP(VALUE(RIGHT(G367,3)),#REF!,4,FALSE),IF(LEFT(G367,3)="CLI",VLOOKUP(VALUE(RIGHT(G367,3)),#REF!,4,FALSE),IF(LEFT(G367,4)="IMPL",VLOOKUP(VALUE(RIGHT(G367,3)),#REF!,4,FALSE),IF(LEFT(G367,4)="SPDA",VLOOKUP(VALUE(RIGHT(G367,3)),'SPDA-COMP'!B:J,4,FALSE),IF(LEFT(G367,4)="SDAI",VLOOKUP(VALUE(RIGHT(G367,3)),#REF!,4,FALSE),IF(LEFT(G367,5)="IMPER",VLOOKUP(VALUE(RIGHT(G367,3)),#REF!,4,FALSE),IF(LEFT(G367,5)="LABOR",VLOOKUP(VALUE(RIGHT(G367,6)),#REF!,5,FALSE))))))))))))))))</f>
        <v>#REF!</v>
      </c>
      <c r="C367" s="30" t="e">
        <f>IF(LEFT(G367,3)="ARQ",VLOOKUP(VALUE(RIGHT(G367,3)),#REF!,5,FALSE),IF(LEFT(G367,3)="SCI",VLOOKUP(VALUE(RIGHT(G367,3)),#REF!,5,FALSE),IF(LEFT(G367,3)="SCE",VLOOKUP(VALUE(RIGHT(G367,3)),#REF!,5,FALSE),IF(LEFT(G367,3)="EST",VLOOKUP(VALUE(RIGHT(G367,3)),#REF!,5,FALSE),IF(LEFT(G367,3)="HID",VLOOKUP(VALUE(RIGHT(G367,3)),#REF!,5,FALSE),IF(LEFT(G367,3)="INC",VLOOKUP(VALUE(RIGHT(G367,3)),#REF!,5,FALSE),IF(LEFT(G367,3)="ELE",VLOOKUP(VALUE(RIGHT(G367,3)),#REF!,5,FALSE),IF(LEFT(G367,3)="CAB",VLOOKUP(VALUE(RIGHT(G367,3)),'ADM-COMP'!B:J,5,FALSE),IF(LEFT(G367,3)="SEG",VLOOKUP(VALUE(RIGHT(G367,3)),#REF!,5,FALSE),IF(LEFT(G367,3)="CLI",VLOOKUP(VALUE(RIGHT(G367,3)),#REF!,5,FALSE),IF(LEFT(G367,4)="IMPL",VLOOKUP(VALUE(RIGHT(G367,3)),#REF!,5,FALSE),IF(LEFT(G367,4)="SPDA",VLOOKUP(VALUE(RIGHT(G367,3)),'SPDA-COMP'!B:J,5,FALSE),IF(LEFT(G367,4)="SDAI",VLOOKUP(VALUE(RIGHT(G367,3)),#REF!,5,FALSE),IF(LEFT(G367,5)="IMPER",VLOOKUP(VALUE(RIGHT(G367,3)),#REF!,5,FALSE),IF(LEFT(G367,5)="LABOR",VLOOKUP(VALUE(RIGHT(G367,6)),#REF!,6,FALSE))))))))))))))))</f>
        <v>#REF!</v>
      </c>
      <c r="D367" s="74" t="e">
        <f>ROUND(VLOOKUP(A367,#REF!,8,FALSE),2)</f>
        <v>#REF!</v>
      </c>
      <c r="E367" s="74" t="e">
        <f>IF(LEFT(G367,3)="ARQ",VLOOKUP(VALUE(RIGHT(G367,3)),#REF!,9,FALSE),IF(LEFT(G367,3)="SCI",VLOOKUP(VALUE(RIGHT(G367,3)),#REF!,9,FALSE),IF(LEFT(G367,3)="SCE",VLOOKUP(VALUE(RIGHT(G367,3)),#REF!,9,FALSE),IF(LEFT(G367,3)="EST",VLOOKUP(VALUE(RIGHT(G367,3)),#REF!,9,FALSE),IF(LEFT(G367,3)="HID",VLOOKUP(VALUE(RIGHT(G367,3)),#REF!,9,FALSE),IF(LEFT(G367,3)="INC",VLOOKUP(VALUE(RIGHT(G367,3)),#REF!,9,FALSE),IF(LEFT(G367,3)="ELE",VLOOKUP(VALUE(RIGHT(G367,3)),#REF!,9,FALSE),IF(LEFT(G367,3)="CAB",VLOOKUP(VALUE(RIGHT(G367,3)),'ADM-COMP'!B:J,9,FALSE),IF(LEFT(G367,3)="SEG",VLOOKUP(VALUE(RIGHT(G367,3)),#REF!,9,FALSE),IF(LEFT(G367,3)="CLI",VLOOKUP(VALUE(RIGHT(G367,3)),#REF!,9,FALSE),IF(LEFT(G367,4)="IMPL",VLOOKUP(VALUE(RIGHT(G367,3)),#REF!,9,FALSE),IF(LEFT(G367,4)="SPDA",VLOOKUP(VALUE(RIGHT(G367,3)),'SPDA-COMP'!B:J,9,FALSE),IF(LEFT(G367,4)="SDAI",VLOOKUP(VALUE(RIGHT(G367,3)),#REF!,9,FALSE),IF(LEFT(G367,5)="IMPER",VLOOKUP(VALUE(RIGHT(G367,3)),#REF!,9,FALSE),IF(LEFT(G367,5)="LABOR",VLOOKUP(VALUE(RIGHT(G367,6)),#REF!,4,FALSE))))))))))))))))</f>
        <v>#REF!</v>
      </c>
      <c r="F367" s="31" t="e">
        <f t="shared" si="5"/>
        <v>#REF!</v>
      </c>
      <c r="G367" s="152" t="s">
        <v>1343</v>
      </c>
      <c r="H367" s="61"/>
    </row>
    <row r="368" spans="1:8" s="62" customFormat="1">
      <c r="A368" s="37" t="s">
        <v>453</v>
      </c>
      <c r="B368" s="29" t="e">
        <f>IF(LEFT(G368,3)="ARQ",VLOOKUP(VALUE(RIGHT(G368,3)),#REF!,4,FALSE),IF(LEFT(G368,3)="SCI",VLOOKUP(VALUE(RIGHT(G368,3)),#REF!,4,FALSE),IF(LEFT(G368,3)="SCE",VLOOKUP(VALUE(RIGHT(G368,3)),#REF!,4,FALSE),IF(LEFT(G368,3)="EST",VLOOKUP(VALUE(RIGHT(G368,3)),#REF!,4,FALSE),IF(LEFT(G368,3)="HID",VLOOKUP(VALUE(RIGHT(G368,3)),#REF!,4,FALSE),IF(LEFT(G368,3)="INC",VLOOKUP(VALUE(RIGHT(G368,3)),#REF!,4,FALSE),IF(LEFT(G368,3)="ELE",VLOOKUP(VALUE(RIGHT(G368,3)),#REF!,4,FALSE),IF(LEFT(G368,3)="CAB",VLOOKUP(VALUE(RIGHT(G368,3)),'ADM-COMP'!B:J,4,FALSE),IF(LEFT(G368,3)="SEG",VLOOKUP(VALUE(RIGHT(G368,3)),#REF!,4,FALSE),IF(LEFT(G368,3)="CLI",VLOOKUP(VALUE(RIGHT(G368,3)),#REF!,4,FALSE),IF(LEFT(G368,4)="IMPL",VLOOKUP(VALUE(RIGHT(G368,3)),#REF!,4,FALSE),IF(LEFT(G368,4)="SPDA",VLOOKUP(VALUE(RIGHT(G368,3)),'SPDA-COMP'!B:J,4,FALSE),IF(LEFT(G368,4)="SDAI",VLOOKUP(VALUE(RIGHT(G368,3)),#REF!,4,FALSE),IF(LEFT(G368,5)="IMPER",VLOOKUP(VALUE(RIGHT(G368,3)),#REF!,4,FALSE),IF(LEFT(G368,5)="LABOR",VLOOKUP(VALUE(RIGHT(G368,6)),#REF!,5,FALSE))))))))))))))))</f>
        <v>#REF!</v>
      </c>
      <c r="C368" s="30" t="e">
        <f>IF(LEFT(G368,3)="ARQ",VLOOKUP(VALUE(RIGHT(G368,3)),#REF!,5,FALSE),IF(LEFT(G368,3)="SCI",VLOOKUP(VALUE(RIGHT(G368,3)),#REF!,5,FALSE),IF(LEFT(G368,3)="SCE",VLOOKUP(VALUE(RIGHT(G368,3)),#REF!,5,FALSE),IF(LEFT(G368,3)="EST",VLOOKUP(VALUE(RIGHT(G368,3)),#REF!,5,FALSE),IF(LEFT(G368,3)="HID",VLOOKUP(VALUE(RIGHT(G368,3)),#REF!,5,FALSE),IF(LEFT(G368,3)="INC",VLOOKUP(VALUE(RIGHT(G368,3)),#REF!,5,FALSE),IF(LEFT(G368,3)="ELE",VLOOKUP(VALUE(RIGHT(G368,3)),#REF!,5,FALSE),IF(LEFT(G368,3)="CAB",VLOOKUP(VALUE(RIGHT(G368,3)),'ADM-COMP'!B:J,5,FALSE),IF(LEFT(G368,3)="SEG",VLOOKUP(VALUE(RIGHT(G368,3)),#REF!,5,FALSE),IF(LEFT(G368,3)="CLI",VLOOKUP(VALUE(RIGHT(G368,3)),#REF!,5,FALSE),IF(LEFT(G368,4)="IMPL",VLOOKUP(VALUE(RIGHT(G368,3)),#REF!,5,FALSE),IF(LEFT(G368,4)="SPDA",VLOOKUP(VALUE(RIGHT(G368,3)),'SPDA-COMP'!B:J,5,FALSE),IF(LEFT(G368,4)="SDAI",VLOOKUP(VALUE(RIGHT(G368,3)),#REF!,5,FALSE),IF(LEFT(G368,5)="IMPER",VLOOKUP(VALUE(RIGHT(G368,3)),#REF!,5,FALSE),IF(LEFT(G368,5)="LABOR",VLOOKUP(VALUE(RIGHT(G368,6)),#REF!,6,FALSE))))))))))))))))</f>
        <v>#REF!</v>
      </c>
      <c r="D368" s="74" t="e">
        <f>ROUND(VLOOKUP(A368,#REF!,8,FALSE),2)</f>
        <v>#REF!</v>
      </c>
      <c r="E368" s="74" t="e">
        <f>IF(LEFT(G368,3)="ARQ",VLOOKUP(VALUE(RIGHT(G368,3)),#REF!,9,FALSE),IF(LEFT(G368,3)="SCI",VLOOKUP(VALUE(RIGHT(G368,3)),#REF!,9,FALSE),IF(LEFT(G368,3)="SCE",VLOOKUP(VALUE(RIGHT(G368,3)),#REF!,9,FALSE),IF(LEFT(G368,3)="EST",VLOOKUP(VALUE(RIGHT(G368,3)),#REF!,9,FALSE),IF(LEFT(G368,3)="HID",VLOOKUP(VALUE(RIGHT(G368,3)),#REF!,9,FALSE),IF(LEFT(G368,3)="INC",VLOOKUP(VALUE(RIGHT(G368,3)),#REF!,9,FALSE),IF(LEFT(G368,3)="ELE",VLOOKUP(VALUE(RIGHT(G368,3)),#REF!,9,FALSE),IF(LEFT(G368,3)="CAB",VLOOKUP(VALUE(RIGHT(G368,3)),'ADM-COMP'!B:J,9,FALSE),IF(LEFT(G368,3)="SEG",VLOOKUP(VALUE(RIGHT(G368,3)),#REF!,9,FALSE),IF(LEFT(G368,3)="CLI",VLOOKUP(VALUE(RIGHT(G368,3)),#REF!,9,FALSE),IF(LEFT(G368,4)="IMPL",VLOOKUP(VALUE(RIGHT(G368,3)),#REF!,9,FALSE),IF(LEFT(G368,4)="SPDA",VLOOKUP(VALUE(RIGHT(G368,3)),'SPDA-COMP'!B:J,9,FALSE),IF(LEFT(G368,4)="SDAI",VLOOKUP(VALUE(RIGHT(G368,3)),#REF!,9,FALSE),IF(LEFT(G368,5)="IMPER",VLOOKUP(VALUE(RIGHT(G368,3)),#REF!,9,FALSE),IF(LEFT(G368,5)="LABOR",VLOOKUP(VALUE(RIGHT(G368,6)),#REF!,4,FALSE))))))))))))))))</f>
        <v>#REF!</v>
      </c>
      <c r="F368" s="31" t="e">
        <f t="shared" si="5"/>
        <v>#REF!</v>
      </c>
      <c r="G368" s="152" t="s">
        <v>450</v>
      </c>
      <c r="H368" s="61"/>
    </row>
    <row r="369" spans="1:8" s="62" customFormat="1" ht="25.5">
      <c r="A369" s="37" t="s">
        <v>523</v>
      </c>
      <c r="B369" s="29" t="e">
        <f>IF(LEFT(G369,3)="ARQ",VLOOKUP(VALUE(RIGHT(G369,3)),#REF!,4,FALSE),IF(LEFT(G369,3)="SCI",VLOOKUP(VALUE(RIGHT(G369,3)),#REF!,4,FALSE),IF(LEFT(G369,3)="SCE",VLOOKUP(VALUE(RIGHT(G369,3)),#REF!,4,FALSE),IF(LEFT(G369,3)="EST",VLOOKUP(VALUE(RIGHT(G369,3)),#REF!,4,FALSE),IF(LEFT(G369,3)="HID",VLOOKUP(VALUE(RIGHT(G369,3)),#REF!,4,FALSE),IF(LEFT(G369,3)="INC",VLOOKUP(VALUE(RIGHT(G369,3)),#REF!,4,FALSE),IF(LEFT(G369,3)="ELE",VLOOKUP(VALUE(RIGHT(G369,3)),#REF!,4,FALSE),IF(LEFT(G369,3)="CAB",VLOOKUP(VALUE(RIGHT(G369,3)),'ADM-COMP'!B:J,4,FALSE),IF(LEFT(G369,3)="SEG",VLOOKUP(VALUE(RIGHT(G369,3)),#REF!,4,FALSE),IF(LEFT(G369,3)="CLI",VLOOKUP(VALUE(RIGHT(G369,3)),#REF!,4,FALSE),IF(LEFT(G369,4)="IMPL",VLOOKUP(VALUE(RIGHT(G369,3)),#REF!,4,FALSE),IF(LEFT(G369,4)="SPDA",VLOOKUP(VALUE(RIGHT(G369,3)),'SPDA-COMP'!B:J,4,FALSE),IF(LEFT(G369,4)="SDAI",VLOOKUP(VALUE(RIGHT(G369,3)),#REF!,4,FALSE),IF(LEFT(G369,5)="IMPER",VLOOKUP(VALUE(RIGHT(G369,3)),#REF!,4,FALSE),IF(LEFT(G369,5)="LABOR",VLOOKUP(VALUE(RIGHT(G369,6)),#REF!,5,FALSE))))))))))))))))</f>
        <v>#REF!</v>
      </c>
      <c r="C369" s="30" t="e">
        <f>IF(LEFT(G369,3)="ARQ",VLOOKUP(VALUE(RIGHT(G369,3)),#REF!,5,FALSE),IF(LEFT(G369,3)="SCI",VLOOKUP(VALUE(RIGHT(G369,3)),#REF!,5,FALSE),IF(LEFT(G369,3)="SCE",VLOOKUP(VALUE(RIGHT(G369,3)),#REF!,5,FALSE),IF(LEFT(G369,3)="EST",VLOOKUP(VALUE(RIGHT(G369,3)),#REF!,5,FALSE),IF(LEFT(G369,3)="HID",VLOOKUP(VALUE(RIGHT(G369,3)),#REF!,5,FALSE),IF(LEFT(G369,3)="INC",VLOOKUP(VALUE(RIGHT(G369,3)),#REF!,5,FALSE),IF(LEFT(G369,3)="ELE",VLOOKUP(VALUE(RIGHT(G369,3)),#REF!,5,FALSE),IF(LEFT(G369,3)="CAB",VLOOKUP(VALUE(RIGHT(G369,3)),'ADM-COMP'!B:J,5,FALSE),IF(LEFT(G369,3)="SEG",VLOOKUP(VALUE(RIGHT(G369,3)),#REF!,5,FALSE),IF(LEFT(G369,3)="CLI",VLOOKUP(VALUE(RIGHT(G369,3)),#REF!,5,FALSE),IF(LEFT(G369,4)="IMPL",VLOOKUP(VALUE(RIGHT(G369,3)),#REF!,5,FALSE),IF(LEFT(G369,4)="SPDA",VLOOKUP(VALUE(RIGHT(G369,3)),'SPDA-COMP'!B:J,5,FALSE),IF(LEFT(G369,4)="SDAI",VLOOKUP(VALUE(RIGHT(G369,3)),#REF!,5,FALSE),IF(LEFT(G369,5)="IMPER",VLOOKUP(VALUE(RIGHT(G369,3)),#REF!,5,FALSE),IF(LEFT(G369,5)="LABOR",VLOOKUP(VALUE(RIGHT(G369,6)),#REF!,6,FALSE))))))))))))))))</f>
        <v>#REF!</v>
      </c>
      <c r="D369" s="74" t="e">
        <f>ROUND(VLOOKUP(A369,#REF!,8,FALSE),2)</f>
        <v>#REF!</v>
      </c>
      <c r="E369" s="74" t="e">
        <f>IF(LEFT(G369,3)="ARQ",VLOOKUP(VALUE(RIGHT(G369,3)),#REF!,9,FALSE),IF(LEFT(G369,3)="SCI",VLOOKUP(VALUE(RIGHT(G369,3)),#REF!,9,FALSE),IF(LEFT(G369,3)="SCE",VLOOKUP(VALUE(RIGHT(G369,3)),#REF!,9,FALSE),IF(LEFT(G369,3)="EST",VLOOKUP(VALUE(RIGHT(G369,3)),#REF!,9,FALSE),IF(LEFT(G369,3)="HID",VLOOKUP(VALUE(RIGHT(G369,3)),#REF!,9,FALSE),IF(LEFT(G369,3)="INC",VLOOKUP(VALUE(RIGHT(G369,3)),#REF!,9,FALSE),IF(LEFT(G369,3)="ELE",VLOOKUP(VALUE(RIGHT(G369,3)),#REF!,9,FALSE),IF(LEFT(G369,3)="CAB",VLOOKUP(VALUE(RIGHT(G369,3)),'ADM-COMP'!B:J,9,FALSE),IF(LEFT(G369,3)="SEG",VLOOKUP(VALUE(RIGHT(G369,3)),#REF!,9,FALSE),IF(LEFT(G369,3)="CLI",VLOOKUP(VALUE(RIGHT(G369,3)),#REF!,9,FALSE),IF(LEFT(G369,4)="IMPL",VLOOKUP(VALUE(RIGHT(G369,3)),#REF!,9,FALSE),IF(LEFT(G369,4)="SPDA",VLOOKUP(VALUE(RIGHT(G369,3)),'SPDA-COMP'!B:J,9,FALSE),IF(LEFT(G369,4)="SDAI",VLOOKUP(VALUE(RIGHT(G369,3)),#REF!,9,FALSE),IF(LEFT(G369,5)="IMPER",VLOOKUP(VALUE(RIGHT(G369,3)),#REF!,9,FALSE),IF(LEFT(G369,5)="LABOR",VLOOKUP(VALUE(RIGHT(G369,6)),#REF!,4,FALSE))))))))))))))))</f>
        <v>#REF!</v>
      </c>
      <c r="F369" s="31" t="e">
        <f t="shared" si="5"/>
        <v>#REF!</v>
      </c>
      <c r="G369" s="152" t="s">
        <v>528</v>
      </c>
      <c r="H369" s="61"/>
    </row>
    <row r="370" spans="1:8" s="62" customFormat="1">
      <c r="A370" s="37" t="s">
        <v>525</v>
      </c>
      <c r="B370" s="29" t="e">
        <f>IF(LEFT(G370,3)="ARQ",VLOOKUP(VALUE(RIGHT(G370,3)),#REF!,4,FALSE),IF(LEFT(G370,3)="SCI",VLOOKUP(VALUE(RIGHT(G370,3)),#REF!,4,FALSE),IF(LEFT(G370,3)="SCE",VLOOKUP(VALUE(RIGHT(G370,3)),#REF!,4,FALSE),IF(LEFT(G370,3)="EST",VLOOKUP(VALUE(RIGHT(G370,3)),#REF!,4,FALSE),IF(LEFT(G370,3)="HID",VLOOKUP(VALUE(RIGHT(G370,3)),#REF!,4,FALSE),IF(LEFT(G370,3)="INC",VLOOKUP(VALUE(RIGHT(G370,3)),#REF!,4,FALSE),IF(LEFT(G370,3)="ELE",VLOOKUP(VALUE(RIGHT(G370,3)),#REF!,4,FALSE),IF(LEFT(G370,3)="CAB",VLOOKUP(VALUE(RIGHT(G370,3)),'ADM-COMP'!B:J,4,FALSE),IF(LEFT(G370,3)="SEG",VLOOKUP(VALUE(RIGHT(G370,3)),#REF!,4,FALSE),IF(LEFT(G370,3)="CLI",VLOOKUP(VALUE(RIGHT(G370,3)),#REF!,4,FALSE),IF(LEFT(G370,4)="IMPL",VLOOKUP(VALUE(RIGHT(G370,3)),#REF!,4,FALSE),IF(LEFT(G370,4)="SPDA",VLOOKUP(VALUE(RIGHT(G370,3)),'SPDA-COMP'!B:J,4,FALSE),IF(LEFT(G370,4)="SDAI",VLOOKUP(VALUE(RIGHT(G370,3)),#REF!,4,FALSE),IF(LEFT(G370,5)="IMPER",VLOOKUP(VALUE(RIGHT(G370,3)),#REF!,4,FALSE),IF(LEFT(G370,5)="LABOR",VLOOKUP(VALUE(RIGHT(G370,6)),#REF!,5,FALSE))))))))))))))))</f>
        <v>#REF!</v>
      </c>
      <c r="C370" s="30" t="e">
        <f>IF(LEFT(G370,3)="ARQ",VLOOKUP(VALUE(RIGHT(G370,3)),#REF!,5,FALSE),IF(LEFT(G370,3)="SCI",VLOOKUP(VALUE(RIGHT(G370,3)),#REF!,5,FALSE),IF(LEFT(G370,3)="SCE",VLOOKUP(VALUE(RIGHT(G370,3)),#REF!,5,FALSE),IF(LEFT(G370,3)="EST",VLOOKUP(VALUE(RIGHT(G370,3)),#REF!,5,FALSE),IF(LEFT(G370,3)="HID",VLOOKUP(VALUE(RIGHT(G370,3)),#REF!,5,FALSE),IF(LEFT(G370,3)="INC",VLOOKUP(VALUE(RIGHT(G370,3)),#REF!,5,FALSE),IF(LEFT(G370,3)="ELE",VLOOKUP(VALUE(RIGHT(G370,3)),#REF!,5,FALSE),IF(LEFT(G370,3)="CAB",VLOOKUP(VALUE(RIGHT(G370,3)),'ADM-COMP'!B:J,5,FALSE),IF(LEFT(G370,3)="SEG",VLOOKUP(VALUE(RIGHT(G370,3)),#REF!,5,FALSE),IF(LEFT(G370,3)="CLI",VLOOKUP(VALUE(RIGHT(G370,3)),#REF!,5,FALSE),IF(LEFT(G370,4)="IMPL",VLOOKUP(VALUE(RIGHT(G370,3)),#REF!,5,FALSE),IF(LEFT(G370,4)="SPDA",VLOOKUP(VALUE(RIGHT(G370,3)),'SPDA-COMP'!B:J,5,FALSE),IF(LEFT(G370,4)="SDAI",VLOOKUP(VALUE(RIGHT(G370,3)),#REF!,5,FALSE),IF(LEFT(G370,5)="IMPER",VLOOKUP(VALUE(RIGHT(G370,3)),#REF!,5,FALSE),IF(LEFT(G370,5)="LABOR",VLOOKUP(VALUE(RIGHT(G370,6)),#REF!,6,FALSE))))))))))))))))</f>
        <v>#REF!</v>
      </c>
      <c r="D370" s="74" t="e">
        <f>ROUND(VLOOKUP(A370,#REF!,8,FALSE),2)</f>
        <v>#REF!</v>
      </c>
      <c r="E370" s="74" t="e">
        <f>IF(LEFT(G370,3)="ARQ",VLOOKUP(VALUE(RIGHT(G370,3)),#REF!,9,FALSE),IF(LEFT(G370,3)="SCI",VLOOKUP(VALUE(RIGHT(G370,3)),#REF!,9,FALSE),IF(LEFT(G370,3)="SCE",VLOOKUP(VALUE(RIGHT(G370,3)),#REF!,9,FALSE),IF(LEFT(G370,3)="EST",VLOOKUP(VALUE(RIGHT(G370,3)),#REF!,9,FALSE),IF(LEFT(G370,3)="HID",VLOOKUP(VALUE(RIGHT(G370,3)),#REF!,9,FALSE),IF(LEFT(G370,3)="INC",VLOOKUP(VALUE(RIGHT(G370,3)),#REF!,9,FALSE),IF(LEFT(G370,3)="ELE",VLOOKUP(VALUE(RIGHT(G370,3)),#REF!,9,FALSE),IF(LEFT(G370,3)="CAB",VLOOKUP(VALUE(RIGHT(G370,3)),'ADM-COMP'!B:J,9,FALSE),IF(LEFT(G370,3)="SEG",VLOOKUP(VALUE(RIGHT(G370,3)),#REF!,9,FALSE),IF(LEFT(G370,3)="CLI",VLOOKUP(VALUE(RIGHT(G370,3)),#REF!,9,FALSE),IF(LEFT(G370,4)="IMPL",VLOOKUP(VALUE(RIGHT(G370,3)),#REF!,9,FALSE),IF(LEFT(G370,4)="SPDA",VLOOKUP(VALUE(RIGHT(G370,3)),'SPDA-COMP'!B:J,9,FALSE),IF(LEFT(G370,4)="SDAI",VLOOKUP(VALUE(RIGHT(G370,3)),#REF!,9,FALSE),IF(LEFT(G370,5)="IMPER",VLOOKUP(VALUE(RIGHT(G370,3)),#REF!,9,FALSE),IF(LEFT(G370,5)="LABOR",VLOOKUP(VALUE(RIGHT(G370,6)),#REF!,4,FALSE))))))))))))))))</f>
        <v>#REF!</v>
      </c>
      <c r="F370" s="31" t="e">
        <f t="shared" si="5"/>
        <v>#REF!</v>
      </c>
      <c r="G370" s="152" t="s">
        <v>529</v>
      </c>
      <c r="H370" s="61"/>
    </row>
    <row r="371" spans="1:8" s="62" customFormat="1">
      <c r="A371" s="37" t="s">
        <v>308</v>
      </c>
      <c r="B371" s="29" t="e">
        <f>IF(LEFT(G371,3)="ARQ",VLOOKUP(VALUE(RIGHT(G371,3)),#REF!,4,FALSE),IF(LEFT(G371,3)="SCI",VLOOKUP(VALUE(RIGHT(G371,3)),#REF!,4,FALSE),IF(LEFT(G371,3)="SCE",VLOOKUP(VALUE(RIGHT(G371,3)),#REF!,4,FALSE),IF(LEFT(G371,3)="EST",VLOOKUP(VALUE(RIGHT(G371,3)),#REF!,4,FALSE),IF(LEFT(G371,3)="HID",VLOOKUP(VALUE(RIGHT(G371,3)),#REF!,4,FALSE),IF(LEFT(G371,3)="INC",VLOOKUP(VALUE(RIGHT(G371,3)),#REF!,4,FALSE),IF(LEFT(G371,3)="ELE",VLOOKUP(VALUE(RIGHT(G371,3)),#REF!,4,FALSE),IF(LEFT(G371,3)="CAB",VLOOKUP(VALUE(RIGHT(G371,3)),'ADM-COMP'!B:J,4,FALSE),IF(LEFT(G371,3)="SEG",VLOOKUP(VALUE(RIGHT(G371,3)),#REF!,4,FALSE),IF(LEFT(G371,3)="CLI",VLOOKUP(VALUE(RIGHT(G371,3)),#REF!,4,FALSE),IF(LEFT(G371,4)="IMPL",VLOOKUP(VALUE(RIGHT(G371,3)),#REF!,4,FALSE),IF(LEFT(G371,4)="SPDA",VLOOKUP(VALUE(RIGHT(G371,3)),'SPDA-COMP'!B:J,4,FALSE),IF(LEFT(G371,4)="SDAI",VLOOKUP(VALUE(RIGHT(G371,3)),#REF!,4,FALSE),IF(LEFT(G371,5)="IMPER",VLOOKUP(VALUE(RIGHT(G371,3)),#REF!,4,FALSE),IF(LEFT(G371,5)="LABOR",VLOOKUP(VALUE(RIGHT(G371,6)),#REF!,5,FALSE))))))))))))))))</f>
        <v>#REF!</v>
      </c>
      <c r="C371" s="30" t="e">
        <f>IF(LEFT(G371,3)="ARQ",VLOOKUP(VALUE(RIGHT(G371,3)),#REF!,5,FALSE),IF(LEFT(G371,3)="SCI",VLOOKUP(VALUE(RIGHT(G371,3)),#REF!,5,FALSE),IF(LEFT(G371,3)="SCE",VLOOKUP(VALUE(RIGHT(G371,3)),#REF!,5,FALSE),IF(LEFT(G371,3)="EST",VLOOKUP(VALUE(RIGHT(G371,3)),#REF!,5,FALSE),IF(LEFT(G371,3)="HID",VLOOKUP(VALUE(RIGHT(G371,3)),#REF!,5,FALSE),IF(LEFT(G371,3)="INC",VLOOKUP(VALUE(RIGHT(G371,3)),#REF!,5,FALSE),IF(LEFT(G371,3)="ELE",VLOOKUP(VALUE(RIGHT(G371,3)),#REF!,5,FALSE),IF(LEFT(G371,3)="CAB",VLOOKUP(VALUE(RIGHT(G371,3)),'ADM-COMP'!B:J,5,FALSE),IF(LEFT(G371,3)="SEG",VLOOKUP(VALUE(RIGHT(G371,3)),#REF!,5,FALSE),IF(LEFT(G371,3)="CLI",VLOOKUP(VALUE(RIGHT(G371,3)),#REF!,5,FALSE),IF(LEFT(G371,4)="IMPL",VLOOKUP(VALUE(RIGHT(G371,3)),#REF!,5,FALSE),IF(LEFT(G371,4)="SPDA",VLOOKUP(VALUE(RIGHT(G371,3)),'SPDA-COMP'!B:J,5,FALSE),IF(LEFT(G371,4)="SDAI",VLOOKUP(VALUE(RIGHT(G371,3)),#REF!,5,FALSE),IF(LEFT(G371,5)="IMPER",VLOOKUP(VALUE(RIGHT(G371,3)),#REF!,5,FALSE),IF(LEFT(G371,5)="LABOR",VLOOKUP(VALUE(RIGHT(G371,6)),#REF!,6,FALSE))))))))))))))))</f>
        <v>#REF!</v>
      </c>
      <c r="D371" s="74" t="e">
        <f>ROUND(VLOOKUP(A371,#REF!,8,FALSE),2)</f>
        <v>#REF!</v>
      </c>
      <c r="E371" s="74" t="e">
        <f>IF(LEFT(G371,3)="ARQ",VLOOKUP(VALUE(RIGHT(G371,3)),#REF!,9,FALSE),IF(LEFT(G371,3)="SCI",VLOOKUP(VALUE(RIGHT(G371,3)),#REF!,9,FALSE),IF(LEFT(G371,3)="SCE",VLOOKUP(VALUE(RIGHT(G371,3)),#REF!,9,FALSE),IF(LEFT(G371,3)="EST",VLOOKUP(VALUE(RIGHT(G371,3)),#REF!,9,FALSE),IF(LEFT(G371,3)="HID",VLOOKUP(VALUE(RIGHT(G371,3)),#REF!,9,FALSE),IF(LEFT(G371,3)="INC",VLOOKUP(VALUE(RIGHT(G371,3)),#REF!,9,FALSE),IF(LEFT(G371,3)="ELE",VLOOKUP(VALUE(RIGHT(G371,3)),#REF!,9,FALSE),IF(LEFT(G371,3)="CAB",VLOOKUP(VALUE(RIGHT(G371,3)),'ADM-COMP'!B:J,9,FALSE),IF(LEFT(G371,3)="SEG",VLOOKUP(VALUE(RIGHT(G371,3)),#REF!,9,FALSE),IF(LEFT(G371,3)="CLI",VLOOKUP(VALUE(RIGHT(G371,3)),#REF!,9,FALSE),IF(LEFT(G371,4)="IMPL",VLOOKUP(VALUE(RIGHT(G371,3)),#REF!,9,FALSE),IF(LEFT(G371,4)="SPDA",VLOOKUP(VALUE(RIGHT(G371,3)),'SPDA-COMP'!B:J,9,FALSE),IF(LEFT(G371,4)="SDAI",VLOOKUP(VALUE(RIGHT(G371,3)),#REF!,9,FALSE),IF(LEFT(G371,5)="IMPER",VLOOKUP(VALUE(RIGHT(G371,3)),#REF!,9,FALSE),IF(LEFT(G371,5)="LABOR",VLOOKUP(VALUE(RIGHT(G371,6)),#REF!,4,FALSE))))))))))))))))</f>
        <v>#REF!</v>
      </c>
      <c r="F371" s="31" t="e">
        <f t="shared" si="5"/>
        <v>#REF!</v>
      </c>
      <c r="G371" s="152" t="s">
        <v>1249</v>
      </c>
      <c r="H371" s="61"/>
    </row>
    <row r="372" spans="1:8" s="62" customFormat="1">
      <c r="A372" s="37" t="s">
        <v>1248</v>
      </c>
      <c r="B372" s="29" t="e">
        <f>IF(LEFT(G372,3)="ARQ",VLOOKUP(VALUE(RIGHT(G372,3)),#REF!,4,FALSE),IF(LEFT(G372,3)="SCI",VLOOKUP(VALUE(RIGHT(G372,3)),#REF!,4,FALSE),IF(LEFT(G372,3)="SCE",VLOOKUP(VALUE(RIGHT(G372,3)),#REF!,4,FALSE),IF(LEFT(G372,3)="EST",VLOOKUP(VALUE(RIGHT(G372,3)),#REF!,4,FALSE),IF(LEFT(G372,3)="HID",VLOOKUP(VALUE(RIGHT(G372,3)),#REF!,4,FALSE),IF(LEFT(G372,3)="INC",VLOOKUP(VALUE(RIGHT(G372,3)),#REF!,4,FALSE),IF(LEFT(G372,3)="ELE",VLOOKUP(VALUE(RIGHT(G372,3)),#REF!,4,FALSE),IF(LEFT(G372,3)="CAB",VLOOKUP(VALUE(RIGHT(G372,3)),'ADM-COMP'!B:J,4,FALSE),IF(LEFT(G372,3)="SEG",VLOOKUP(VALUE(RIGHT(G372,3)),#REF!,4,FALSE),IF(LEFT(G372,3)="CLI",VLOOKUP(VALUE(RIGHT(G372,3)),#REF!,4,FALSE),IF(LEFT(G372,4)="IMPL",VLOOKUP(VALUE(RIGHT(G372,3)),#REF!,4,FALSE),IF(LEFT(G372,4)="SPDA",VLOOKUP(VALUE(RIGHT(G372,3)),'SPDA-COMP'!B:J,4,FALSE),IF(LEFT(G372,4)="SDAI",VLOOKUP(VALUE(RIGHT(G372,3)),#REF!,4,FALSE),IF(LEFT(G372,5)="IMPER",VLOOKUP(VALUE(RIGHT(G372,3)),#REF!,4,FALSE),IF(LEFT(G372,5)="LABOR",VLOOKUP(VALUE(RIGHT(G372,6)),#REF!,5,FALSE))))))))))))))))</f>
        <v>#REF!</v>
      </c>
      <c r="C372" s="30" t="e">
        <f>IF(LEFT(G372,3)="ARQ",VLOOKUP(VALUE(RIGHT(G372,3)),#REF!,5,FALSE),IF(LEFT(G372,3)="SCI",VLOOKUP(VALUE(RIGHT(G372,3)),#REF!,5,FALSE),IF(LEFT(G372,3)="SCE",VLOOKUP(VALUE(RIGHT(G372,3)),#REF!,5,FALSE),IF(LEFT(G372,3)="EST",VLOOKUP(VALUE(RIGHT(G372,3)),#REF!,5,FALSE),IF(LEFT(G372,3)="HID",VLOOKUP(VALUE(RIGHT(G372,3)),#REF!,5,FALSE),IF(LEFT(G372,3)="INC",VLOOKUP(VALUE(RIGHT(G372,3)),#REF!,5,FALSE),IF(LEFT(G372,3)="ELE",VLOOKUP(VALUE(RIGHT(G372,3)),#REF!,5,FALSE),IF(LEFT(G372,3)="CAB",VLOOKUP(VALUE(RIGHT(G372,3)),'ADM-COMP'!B:J,5,FALSE),IF(LEFT(G372,3)="SEG",VLOOKUP(VALUE(RIGHT(G372,3)),#REF!,5,FALSE),IF(LEFT(G372,3)="CLI",VLOOKUP(VALUE(RIGHT(G372,3)),#REF!,5,FALSE),IF(LEFT(G372,4)="IMPL",VLOOKUP(VALUE(RIGHT(G372,3)),#REF!,5,FALSE),IF(LEFT(G372,4)="SPDA",VLOOKUP(VALUE(RIGHT(G372,3)),'SPDA-COMP'!B:J,5,FALSE),IF(LEFT(G372,4)="SDAI",VLOOKUP(VALUE(RIGHT(G372,3)),#REF!,5,FALSE),IF(LEFT(G372,5)="IMPER",VLOOKUP(VALUE(RIGHT(G372,3)),#REF!,5,FALSE),IF(LEFT(G372,5)="LABOR",VLOOKUP(VALUE(RIGHT(G372,6)),#REF!,6,FALSE))))))))))))))))</f>
        <v>#REF!</v>
      </c>
      <c r="D372" s="74" t="e">
        <f>ROUND(VLOOKUP(A372,#REF!,8,FALSE),2)</f>
        <v>#REF!</v>
      </c>
      <c r="E372" s="74" t="e">
        <f>IF(LEFT(G372,3)="ARQ",VLOOKUP(VALUE(RIGHT(G372,3)),#REF!,9,FALSE),IF(LEFT(G372,3)="SCI",VLOOKUP(VALUE(RIGHT(G372,3)),#REF!,9,FALSE),IF(LEFT(G372,3)="SCE",VLOOKUP(VALUE(RIGHT(G372,3)),#REF!,9,FALSE),IF(LEFT(G372,3)="EST",VLOOKUP(VALUE(RIGHT(G372,3)),#REF!,9,FALSE),IF(LEFT(G372,3)="HID",VLOOKUP(VALUE(RIGHT(G372,3)),#REF!,9,FALSE),IF(LEFT(G372,3)="INC",VLOOKUP(VALUE(RIGHT(G372,3)),#REF!,9,FALSE),IF(LEFT(G372,3)="ELE",VLOOKUP(VALUE(RIGHT(G372,3)),#REF!,9,FALSE),IF(LEFT(G372,3)="CAB",VLOOKUP(VALUE(RIGHT(G372,3)),'ADM-COMP'!B:J,9,FALSE),IF(LEFT(G372,3)="SEG",VLOOKUP(VALUE(RIGHT(G372,3)),#REF!,9,FALSE),IF(LEFT(G372,3)="CLI",VLOOKUP(VALUE(RIGHT(G372,3)),#REF!,9,FALSE),IF(LEFT(G372,4)="IMPL",VLOOKUP(VALUE(RIGHT(G372,3)),#REF!,9,FALSE),IF(LEFT(G372,4)="SPDA",VLOOKUP(VALUE(RIGHT(G372,3)),'SPDA-COMP'!B:J,9,FALSE),IF(LEFT(G372,4)="SDAI",VLOOKUP(VALUE(RIGHT(G372,3)),#REF!,9,FALSE),IF(LEFT(G372,5)="IMPER",VLOOKUP(VALUE(RIGHT(G372,3)),#REF!,9,FALSE),IF(LEFT(G372,5)="LABOR",VLOOKUP(VALUE(RIGHT(G372,6)),#REF!,4,FALSE))))))))))))))))</f>
        <v>#REF!</v>
      </c>
      <c r="F372" s="31" t="e">
        <f t="shared" si="5"/>
        <v>#REF!</v>
      </c>
      <c r="G372" s="38" t="s">
        <v>306</v>
      </c>
      <c r="H372" s="61"/>
    </row>
    <row r="373" spans="1:8" s="62" customFormat="1">
      <c r="A373" s="100" t="s">
        <v>745</v>
      </c>
      <c r="B373" s="29" t="e">
        <f>IF(LEFT(G373,3)="ARQ",VLOOKUP(VALUE(RIGHT(G373,3)),#REF!,4,FALSE),IF(LEFT(G373,3)="SCI",VLOOKUP(VALUE(RIGHT(G373,3)),'ADM-COMP'!B:J,4,FALSE),IF(LEFT(G373,3)="SCE",VLOOKUP(VALUE(RIGHT(G373,3)),#REF!,4,FALSE),IF(LEFT(G373,3)="EST",VLOOKUP(VALUE(RIGHT(G373,3)),#REF!,4,FALSE),IF(LEFT(G373,3)="HID",VLOOKUP(VALUE(RIGHT(G373,3)),#REF!,4,FALSE),IF(LEFT(G373,3)="INC",VLOOKUP(VALUE(RIGHT(G373,3)),#REF!,4,FALSE),IF(LEFT(G373,3)="ELE",VLOOKUP(VALUE(RIGHT(G373,3)),#REF!,4,FALSE),IF(LEFT(G373,3)="CAB",VLOOKUP(VALUE(RIGHT(G373,3)),#REF!,4,FALSE),IF(LEFT(G373,3)="SEG",VLOOKUP(VALUE(RIGHT(G373,3)),#REF!,4,FALSE),IF(LEFT(G373,3)="CLI",VLOOKUP(VALUE(RIGHT(G373,3)),#REF!,4,FALSE),IF(LEFT(G373,4)="IMPL",VLOOKUP(VALUE(RIGHT(G373,3)),#REF!,4,FALSE),IF(LEFT(G373,4)="SPDA",VLOOKUP(VALUE(RIGHT(G373,3)),'SPDA-COMP'!B:J,4,FALSE),IF(LEFT(G373,4)="SDAI",VLOOKUP(VALUE(RIGHT(G373,3)),#REF!,4,FALSE),IF(LEFT(G373,5)="CHENF",VLOOKUP(VALUE(RIGHT(G373,3)),#REF!,4,FALSE),IF(LEFT(G373,5)="IMPER",VLOOKUP(VALUE(RIGHT(G373,3)),#REF!,4,FALSE),IF(LEFT(G373,5)="LABOR",VLOOKUP(VALUE(RIGHT(G373,6)),#REF!,5,FALSE)))))))))))))))))</f>
        <v>#REF!</v>
      </c>
      <c r="C373" s="30" t="e">
        <f>IF(LEFT(G373,3)="ARQ",VLOOKUP(VALUE(RIGHT(G373,3)),#REF!,5,FALSE),IF(LEFT(G373,3)="SCI",VLOOKUP(VALUE(RIGHT(G373,3)),'ADM-COMP'!B:J,5,FALSE),IF(LEFT(G373,3)="SCE",VLOOKUP(VALUE(RIGHT(G373,3)),#REF!,5,FALSE),IF(LEFT(G373,3)="EST",VLOOKUP(VALUE(RIGHT(G373,3)),#REF!,5,FALSE),IF(LEFT(G373,3)="HID",VLOOKUP(VALUE(RIGHT(G373,3)),#REF!,5,FALSE),IF(LEFT(G373,3)="INC",VLOOKUP(VALUE(RIGHT(G373,3)),#REF!,5,FALSE),IF(LEFT(G373,3)="ELE",VLOOKUP(VALUE(RIGHT(G373,3)),#REF!,5,FALSE),IF(LEFT(G373,3)="CAB",VLOOKUP(VALUE(RIGHT(G373,3)),#REF!,5,FALSE),IF(LEFT(G373,3)="SEG",VLOOKUP(VALUE(RIGHT(G373,3)),#REF!,5,FALSE),IF(LEFT(G373,3)="CLI",VLOOKUP(VALUE(RIGHT(G373,3)),#REF!,5,FALSE),IF(LEFT(G373,4)="IMPL",VLOOKUP(VALUE(RIGHT(G373,3)),#REF!,5,FALSE),IF(LEFT(G373,4)="SPDA",VLOOKUP(VALUE(RIGHT(G373,3)),'SPDA-COMP'!B:J,5,FALSE),IF(LEFT(G373,4)="SDAI",VLOOKUP(VALUE(RIGHT(G373,3)),#REF!,5,FALSE),IF(LEFT(G373,5)="CHENF",VLOOKUP(VALUE(RIGHT(G373,3)),#REF!,5,FALSE),IF(LEFT(G373,5)="IMPER",VLOOKUP(VALUE(RIGHT(G373,3)),#REF!,5,FALSE),IF(LEFT(G373,5)="LABOR",VLOOKUP(VALUE(RIGHT(G373,6)),#REF!,6,FALSE)))))))))))))))))</f>
        <v>#REF!</v>
      </c>
      <c r="D373" s="74" t="e">
        <f>ROUND(VLOOKUP(A373,#REF!,8,FALSE),2)</f>
        <v>#REF!</v>
      </c>
      <c r="E373" s="74" t="e">
        <f>IF(LEFT(G373,3)="ARQ",VLOOKUP(VALUE(RIGHT(G373,3)),#REF!,9,FALSE),IF(LEFT(G373,3)="SCI",VLOOKUP(VALUE(RIGHT(G373,3)),'ADM-COMP'!B:J,9,FALSE),IF(LEFT(G373,3)="SCE",VLOOKUP(VALUE(RIGHT(G373,3)),#REF!,9,FALSE),IF(LEFT(G373,3)="EST",VLOOKUP(VALUE(RIGHT(G373,3)),#REF!,9,FALSE),IF(LEFT(G373,3)="HID",VLOOKUP(VALUE(RIGHT(G373,3)),#REF!,9,FALSE),IF(LEFT(G373,3)="INC",VLOOKUP(VALUE(RIGHT(G373,3)),#REF!,9,FALSE),IF(LEFT(G373,3)="ELE",VLOOKUP(VALUE(RIGHT(G373,3)),#REF!,9,FALSE),IF(LEFT(G373,3)="CAB",VLOOKUP(VALUE(RIGHT(G373,3)),#REF!,9,FALSE),IF(LEFT(G373,3)="SEG",VLOOKUP(VALUE(RIGHT(G373,3)),#REF!,9,FALSE),IF(LEFT(G373,3)="CLI",VLOOKUP(VALUE(RIGHT(G373,3)),#REF!,9,FALSE),IF(LEFT(G373,4)="IMPL",VLOOKUP(VALUE(RIGHT(G373,3)),#REF!,9,FALSE),IF(LEFT(G373,4)="SPDA",VLOOKUP(VALUE(RIGHT(G373,3)),'SPDA-COMP'!B:J,9,FALSE),IF(LEFT(G373,4)="SDAI",VLOOKUP(VALUE(RIGHT(G373,3)),#REF!,9,FALSE),IF(LEFT(G373,5)="CHENF",VLOOKUP(VALUE(RIGHT(G373,3)),#REF!,9,FALSE),IF(LEFT(G373,5)="IMPER",VLOOKUP(VALUE(RIGHT(G373,3)),#REF!,9,FALSE),IF(LEFT(G373,5)="LABOR",VLOOKUP(VALUE(RIGHT(G373,6)),#REF!,4,FALSE)))))))))))))))))</f>
        <v>#REF!</v>
      </c>
      <c r="F373" s="31" t="e">
        <f t="shared" si="5"/>
        <v>#REF!</v>
      </c>
      <c r="G373" s="152" t="s">
        <v>763</v>
      </c>
      <c r="H373" s="61"/>
    </row>
    <row r="374" spans="1:8" s="62" customFormat="1">
      <c r="A374" s="37" t="s">
        <v>1034</v>
      </c>
      <c r="B374" s="29" t="e">
        <f>IF(LEFT(G374,3)="ARQ",VLOOKUP(VALUE(RIGHT(G374,3)),#REF!,4,FALSE),IF(LEFT(G374,3)="SCI",VLOOKUP(VALUE(RIGHT(G374,3)),#REF!,4,FALSE),IF(LEFT(G374,3)="SCE",VLOOKUP(VALUE(RIGHT(G374,3)),#REF!,4,FALSE),IF(LEFT(G374,3)="EST",VLOOKUP(VALUE(RIGHT(G374,3)),#REF!,4,FALSE),IF(LEFT(G374,3)="HID",VLOOKUP(VALUE(RIGHT(G374,3)),#REF!,4,FALSE),IF(LEFT(G374,3)="INC",VLOOKUP(VALUE(RIGHT(G374,3)),#REF!,4,FALSE),IF(LEFT(G374,3)="ELE",VLOOKUP(VALUE(RIGHT(G374,3)),#REF!,4,FALSE),IF(LEFT(G374,3)="CAB",VLOOKUP(VALUE(RIGHT(G374,3)),'ADM-COMP'!B:J,4,FALSE),IF(LEFT(G374,3)="SEG",VLOOKUP(VALUE(RIGHT(G374,3)),#REF!,4,FALSE),IF(LEFT(G374,3)="CLI",VLOOKUP(VALUE(RIGHT(G374,3)),#REF!,4,FALSE),IF(LEFT(G374,4)="IMPL",VLOOKUP(VALUE(RIGHT(G374,3)),#REF!,4,FALSE),IF(LEFT(G374,4)="SPDA",VLOOKUP(VALUE(RIGHT(G374,3)),'SPDA-COMP'!B:J,4,FALSE),IF(LEFT(G374,4)="SDAI",VLOOKUP(VALUE(RIGHT(G374,3)),#REF!,4,FALSE),IF(LEFT(G374,5)="IMPER",VLOOKUP(VALUE(RIGHT(G374,3)),#REF!,4,FALSE),IF(LEFT(G374,5)="LABOR",VLOOKUP(VALUE(RIGHT(G374,6)),#REF!,5,FALSE))))))))))))))))</f>
        <v>#REF!</v>
      </c>
      <c r="C374" s="30" t="e">
        <f>IF(LEFT(G374,3)="ARQ",VLOOKUP(VALUE(RIGHT(G374,3)),#REF!,5,FALSE),IF(LEFT(G374,3)="SCI",VLOOKUP(VALUE(RIGHT(G374,3)),#REF!,5,FALSE),IF(LEFT(G374,3)="SCE",VLOOKUP(VALUE(RIGHT(G374,3)),#REF!,5,FALSE),IF(LEFT(G374,3)="EST",VLOOKUP(VALUE(RIGHT(G374,3)),#REF!,5,FALSE),IF(LEFT(G374,3)="HID",VLOOKUP(VALUE(RIGHT(G374,3)),#REF!,5,FALSE),IF(LEFT(G374,3)="INC",VLOOKUP(VALUE(RIGHT(G374,3)),#REF!,5,FALSE),IF(LEFT(G374,3)="ELE",VLOOKUP(VALUE(RIGHT(G374,3)),#REF!,5,FALSE),IF(LEFT(G374,3)="CAB",VLOOKUP(VALUE(RIGHT(G374,3)),'ADM-COMP'!B:J,5,FALSE),IF(LEFT(G374,3)="SEG",VLOOKUP(VALUE(RIGHT(G374,3)),#REF!,5,FALSE),IF(LEFT(G374,3)="CLI",VLOOKUP(VALUE(RIGHT(G374,3)),#REF!,5,FALSE),IF(LEFT(G374,4)="IMPL",VLOOKUP(VALUE(RIGHT(G374,3)),#REF!,5,FALSE),IF(LEFT(G374,4)="SPDA",VLOOKUP(VALUE(RIGHT(G374,3)),'SPDA-COMP'!B:J,5,FALSE),IF(LEFT(G374,4)="SDAI",VLOOKUP(VALUE(RIGHT(G374,3)),#REF!,5,FALSE),IF(LEFT(G374,5)="IMPER",VLOOKUP(VALUE(RIGHT(G374,3)),#REF!,5,FALSE),IF(LEFT(G374,5)="LABOR",VLOOKUP(VALUE(RIGHT(G374,6)),#REF!,6,FALSE))))))))))))))))</f>
        <v>#REF!</v>
      </c>
      <c r="D374" s="74" t="e">
        <f>ROUND(VLOOKUP(A374,#REF!,8,FALSE),2)</f>
        <v>#REF!</v>
      </c>
      <c r="E374" s="74" t="e">
        <f>IF(LEFT(G374,3)="ARQ",VLOOKUP(VALUE(RIGHT(G374,3)),#REF!,9,FALSE),IF(LEFT(G374,3)="SCI",VLOOKUP(VALUE(RIGHT(G374,3)),#REF!,9,FALSE),IF(LEFT(G374,3)="SCE",VLOOKUP(VALUE(RIGHT(G374,3)),#REF!,9,FALSE),IF(LEFT(G374,3)="EST",VLOOKUP(VALUE(RIGHT(G374,3)),#REF!,9,FALSE),IF(LEFT(G374,3)="HID",VLOOKUP(VALUE(RIGHT(G374,3)),#REF!,9,FALSE),IF(LEFT(G374,3)="INC",VLOOKUP(VALUE(RIGHT(G374,3)),#REF!,9,FALSE),IF(LEFT(G374,3)="ELE",VLOOKUP(VALUE(RIGHT(G374,3)),#REF!,9,FALSE),IF(LEFT(G374,3)="CAB",VLOOKUP(VALUE(RIGHT(G374,3)),'ADM-COMP'!B:J,9,FALSE),IF(LEFT(G374,3)="SEG",VLOOKUP(VALUE(RIGHT(G374,3)),#REF!,9,FALSE),IF(LEFT(G374,3)="CLI",VLOOKUP(VALUE(RIGHT(G374,3)),#REF!,9,FALSE),IF(LEFT(G374,4)="IMPL",VLOOKUP(VALUE(RIGHT(G374,3)),#REF!,9,FALSE),IF(LEFT(G374,4)="SPDA",VLOOKUP(VALUE(RIGHT(G374,3)),'SPDA-COMP'!B:J,9,FALSE),IF(LEFT(G374,4)="SDAI",VLOOKUP(VALUE(RIGHT(G374,3)),#REF!,9,FALSE),IF(LEFT(G374,5)="IMPER",VLOOKUP(VALUE(RIGHT(G374,3)),#REF!,9,FALSE),IF(LEFT(G374,5)="LABOR",VLOOKUP(VALUE(RIGHT(G374,6)),#REF!,4,FALSE))))))))))))))))</f>
        <v>#REF!</v>
      </c>
      <c r="F374" s="31" t="e">
        <f t="shared" si="5"/>
        <v>#REF!</v>
      </c>
      <c r="G374" s="152" t="s">
        <v>1023</v>
      </c>
      <c r="H374" s="61"/>
    </row>
    <row r="375" spans="1:8" s="62" customFormat="1">
      <c r="A375" s="37" t="s">
        <v>310</v>
      </c>
      <c r="B375" s="29" t="e">
        <f>IF(LEFT(G375,3)="ARQ",VLOOKUP(VALUE(RIGHT(G375,3)),#REF!,4,FALSE),IF(LEFT(G375,3)="SCI",VLOOKUP(VALUE(RIGHT(G375,3)),#REF!,4,FALSE),IF(LEFT(G375,3)="SCE",VLOOKUP(VALUE(RIGHT(G375,3)),#REF!,4,FALSE),IF(LEFT(G375,3)="EST",VLOOKUP(VALUE(RIGHT(G375,3)),#REF!,4,FALSE),IF(LEFT(G375,3)="HID",VLOOKUP(VALUE(RIGHT(G375,3)),#REF!,4,FALSE),IF(LEFT(G375,3)="INC",VLOOKUP(VALUE(RIGHT(G375,3)),#REF!,4,FALSE),IF(LEFT(G375,3)="ELE",VLOOKUP(VALUE(RIGHT(G375,3)),#REF!,4,FALSE),IF(LEFT(G375,3)="CAB",VLOOKUP(VALUE(RIGHT(G375,3)),'ADM-COMP'!B:J,4,FALSE),IF(LEFT(G375,3)="SEG",VLOOKUP(VALUE(RIGHT(G375,3)),#REF!,4,FALSE),IF(LEFT(G375,3)="CLI",VLOOKUP(VALUE(RIGHT(G375,3)),#REF!,4,FALSE),IF(LEFT(G375,4)="IMPL",VLOOKUP(VALUE(RIGHT(G375,3)),#REF!,4,FALSE),IF(LEFT(G375,4)="SPDA",VLOOKUP(VALUE(RIGHT(G375,3)),'SPDA-COMP'!B:J,4,FALSE),IF(LEFT(G375,4)="SDAI",VLOOKUP(VALUE(RIGHT(G375,3)),#REF!,4,FALSE),IF(LEFT(G375,5)="IMPER",VLOOKUP(VALUE(RIGHT(G375,3)),#REF!,4,FALSE),IF(LEFT(G375,5)="LABOR",VLOOKUP(VALUE(RIGHT(G375,6)),#REF!,5,FALSE))))))))))))))))</f>
        <v>#REF!</v>
      </c>
      <c r="C375" s="30" t="e">
        <f>IF(LEFT(G375,3)="ARQ",VLOOKUP(VALUE(RIGHT(G375,3)),#REF!,5,FALSE),IF(LEFT(G375,3)="SCI",VLOOKUP(VALUE(RIGHT(G375,3)),#REF!,5,FALSE),IF(LEFT(G375,3)="SCE",VLOOKUP(VALUE(RIGHT(G375,3)),#REF!,5,FALSE),IF(LEFT(G375,3)="EST",VLOOKUP(VALUE(RIGHT(G375,3)),#REF!,5,FALSE),IF(LEFT(G375,3)="HID",VLOOKUP(VALUE(RIGHT(G375,3)),#REF!,5,FALSE),IF(LEFT(G375,3)="INC",VLOOKUP(VALUE(RIGHT(G375,3)),#REF!,5,FALSE),IF(LEFT(G375,3)="ELE",VLOOKUP(VALUE(RIGHT(G375,3)),#REF!,5,FALSE),IF(LEFT(G375,3)="CAB",VLOOKUP(VALUE(RIGHT(G375,3)),'ADM-COMP'!B:J,5,FALSE),IF(LEFT(G375,3)="SEG",VLOOKUP(VALUE(RIGHT(G375,3)),#REF!,5,FALSE),IF(LEFT(G375,3)="CLI",VLOOKUP(VALUE(RIGHT(G375,3)),#REF!,5,FALSE),IF(LEFT(G375,4)="IMPL",VLOOKUP(VALUE(RIGHT(G375,3)),#REF!,5,FALSE),IF(LEFT(G375,4)="SPDA",VLOOKUP(VALUE(RIGHT(G375,3)),'SPDA-COMP'!B:J,5,FALSE),IF(LEFT(G375,4)="SDAI",VLOOKUP(VALUE(RIGHT(G375,3)),#REF!,5,FALSE),IF(LEFT(G375,5)="IMPER",VLOOKUP(VALUE(RIGHT(G375,3)),#REF!,5,FALSE),IF(LEFT(G375,5)="LABOR",VLOOKUP(VALUE(RIGHT(G375,6)),#REF!,6,FALSE))))))))))))))))</f>
        <v>#REF!</v>
      </c>
      <c r="D375" s="74" t="e">
        <f>ROUND(VLOOKUP(A375,#REF!,8,FALSE),2)</f>
        <v>#REF!</v>
      </c>
      <c r="E375" s="74" t="e">
        <f>IF(LEFT(G375,3)="ARQ",VLOOKUP(VALUE(RIGHT(G375,3)),#REF!,9,FALSE),IF(LEFT(G375,3)="SCI",VLOOKUP(VALUE(RIGHT(G375,3)),#REF!,9,FALSE),IF(LEFT(G375,3)="SCE",VLOOKUP(VALUE(RIGHT(G375,3)),#REF!,9,FALSE),IF(LEFT(G375,3)="EST",VLOOKUP(VALUE(RIGHT(G375,3)),#REF!,9,FALSE),IF(LEFT(G375,3)="HID",VLOOKUP(VALUE(RIGHT(G375,3)),#REF!,9,FALSE),IF(LEFT(G375,3)="INC",VLOOKUP(VALUE(RIGHT(G375,3)),#REF!,9,FALSE),IF(LEFT(G375,3)="ELE",VLOOKUP(VALUE(RIGHT(G375,3)),#REF!,9,FALSE),IF(LEFT(G375,3)="CAB",VLOOKUP(VALUE(RIGHT(G375,3)),'ADM-COMP'!B:J,9,FALSE),IF(LEFT(G375,3)="SEG",VLOOKUP(VALUE(RIGHT(G375,3)),#REF!,9,FALSE),IF(LEFT(G375,3)="CLI",VLOOKUP(VALUE(RIGHT(G375,3)),#REF!,9,FALSE),IF(LEFT(G375,4)="IMPL",VLOOKUP(VALUE(RIGHT(G375,3)),#REF!,9,FALSE),IF(LEFT(G375,4)="SPDA",VLOOKUP(VALUE(RIGHT(G375,3)),'SPDA-COMP'!B:J,9,FALSE),IF(LEFT(G375,4)="SDAI",VLOOKUP(VALUE(RIGHT(G375,3)),#REF!,9,FALSE),IF(LEFT(G375,5)="IMPER",VLOOKUP(VALUE(RIGHT(G375,3)),#REF!,9,FALSE),IF(LEFT(G375,5)="LABOR",VLOOKUP(VALUE(RIGHT(G375,6)),#REF!,4,FALSE))))))))))))))))</f>
        <v>#REF!</v>
      </c>
      <c r="F375" s="31" t="e">
        <f t="shared" si="5"/>
        <v>#REF!</v>
      </c>
      <c r="G375" s="152" t="s">
        <v>239</v>
      </c>
      <c r="H375" s="61"/>
    </row>
    <row r="376" spans="1:8" s="62" customFormat="1" ht="25.5">
      <c r="A376" s="37" t="s">
        <v>386</v>
      </c>
      <c r="B376" s="29" t="e">
        <f>IF(LEFT(G376,3)="ARQ",VLOOKUP(VALUE(RIGHT(G376,3)),#REF!,4,FALSE),IF(LEFT(G376,3)="SCI",VLOOKUP(VALUE(RIGHT(G376,3)),#REF!,4,FALSE),IF(LEFT(G376,3)="SCE",VLOOKUP(VALUE(RIGHT(G376,3)),#REF!,4,FALSE),IF(LEFT(G376,3)="EST",VLOOKUP(VALUE(RIGHT(G376,3)),#REF!,4,FALSE),IF(LEFT(G376,3)="HID",VLOOKUP(VALUE(RIGHT(G376,3)),#REF!,4,FALSE),IF(LEFT(G376,3)="INC",VLOOKUP(VALUE(RIGHT(G376,3)),#REF!,4,FALSE),IF(LEFT(G376,3)="ELE",VLOOKUP(VALUE(RIGHT(G376,3)),#REF!,4,FALSE),IF(LEFT(G376,3)="CAB",VLOOKUP(VALUE(RIGHT(G376,3)),'ADM-COMP'!B:J,4,FALSE),IF(LEFT(G376,3)="SEG",VLOOKUP(VALUE(RIGHT(G376,3)),#REF!,4,FALSE),IF(LEFT(G376,3)="CLI",VLOOKUP(VALUE(RIGHT(G376,3)),#REF!,4,FALSE),IF(LEFT(G376,4)="IMPL",VLOOKUP(VALUE(RIGHT(G376,3)),#REF!,4,FALSE),IF(LEFT(G376,4)="SPDA",VLOOKUP(VALUE(RIGHT(G376,3)),'SPDA-COMP'!B:J,4,FALSE),IF(LEFT(G376,4)="SDAI",VLOOKUP(VALUE(RIGHT(G376,3)),#REF!,4,FALSE),IF(LEFT(G376,5)="IMPER",VLOOKUP(VALUE(RIGHT(G376,3)),#REF!,4,FALSE),IF(LEFT(G376,5)="LABOR",VLOOKUP(VALUE(RIGHT(G376,6)),#REF!,5,FALSE))))))))))))))))</f>
        <v>#REF!</v>
      </c>
      <c r="C376" s="30" t="e">
        <f>IF(LEFT(G376,3)="ARQ",VLOOKUP(VALUE(RIGHT(G376,3)),#REF!,5,FALSE),IF(LEFT(G376,3)="INS",VLOOKUP(VALUE(RIGHT(G376,3)),#REF!,5,FALSE),IF(LEFT(G376,3)="SCE",VLOOKUP(VALUE(RIGHT(G376,3)),#REF!,5,FALSE),IF(LEFT(G376,3)="EST",VLOOKUP(VALUE(RIGHT(G376,3)),#REF!,5,FALSE),IF(LEFT(G376,3)="HID",VLOOKUP(VALUE(RIGHT(G376,3)),#REF!,5,FALSE),IF(LEFT(G376,3)="INC",VLOOKUP(VALUE(RIGHT(G376,3)),#REF!,5,FALSE),IF(LEFT(G376,3)="ELE",VLOOKUP(VALUE(RIGHT(G376,3)),#REF!,5,FALSE),IF(LEFT(G376,3)="CAB",VLOOKUP(VALUE(RIGHT(G376,3)),'ADM-COMP'!B:J,5,FALSE),IF(LEFT(G376,3)="SEG",VLOOKUP(VALUE(RIGHT(G376,3)),#REF!,5,FALSE),IF(LEFT(G376,3)="CLI",VLOOKUP(VALUE(RIGHT(G376,3)),#REF!,5,FALSE),IF(LEFT(G376,4)="IMPL",VLOOKUP(VALUE(RIGHT(G376,3)),#REF!,5,FALSE),IF(LEFT(G376,4)="SPDA",VLOOKUP(VALUE(RIGHT(G376,3)),'SPDA-COMP'!B:J,5,FALSE),IF(LEFT(G376,4)="SDAI",VLOOKUP(VALUE(RIGHT(G376,3)),#REF!,5,FALSE),IF(LEFT(G376,5)="IMPER",VLOOKUP(VALUE(RIGHT(G376,3)),#REF!,5,FALSE),IF(LEFT(G376,5)="LABOR",VLOOKUP(VALUE(RIGHT(G376,6)),#REF!,6,FALSE))))))))))))))))</f>
        <v>#REF!</v>
      </c>
      <c r="D376" s="74" t="e">
        <f>ROUND(VLOOKUP(A376,#REF!,8,FALSE),2)</f>
        <v>#REF!</v>
      </c>
      <c r="E376" s="74" t="e">
        <f>IF(LEFT(G376,3)="ARQ",VLOOKUP(VALUE(RIGHT(G376,3)),#REF!,9,FALSE),IF(LEFT(G376,3)="INS",VLOOKUP(VALUE(RIGHT(G376,3)),#REF!,9,FALSE),IF(LEFT(G376,3)="SCE",VLOOKUP(VALUE(RIGHT(G376,3)),#REF!,9,FALSE),IF(LEFT(G376,3)="EST",VLOOKUP(VALUE(RIGHT(G376,3)),#REF!,9,FALSE),IF(LEFT(G376,3)="HID",VLOOKUP(VALUE(RIGHT(G376,3)),#REF!,9,FALSE),IF(LEFT(G376,3)="INC",VLOOKUP(VALUE(RIGHT(G376,3)),#REF!,9,FALSE),IF(LEFT(G376,3)="ELE",VLOOKUP(VALUE(RIGHT(G376,3)),#REF!,9,FALSE),IF(LEFT(G376,3)="CAB",VLOOKUP(VALUE(RIGHT(G376,3)),'ADM-COMP'!B:J,9,FALSE),IF(LEFT(G376,3)="SEG",VLOOKUP(VALUE(RIGHT(G376,3)),#REF!,9,FALSE),IF(LEFT(G376,3)="CLI",VLOOKUP(VALUE(RIGHT(G376,3)),#REF!,9,FALSE),IF(LEFT(G376,4)="IMPL",VLOOKUP(VALUE(RIGHT(G376,3)),#REF!,9,FALSE),IF(LEFT(G376,4)="SPDA",VLOOKUP(VALUE(RIGHT(G376,3)),'SPDA-COMP'!B:J,9,FALSE),IF(LEFT(G376,4)="SDAI",VLOOKUP(VALUE(RIGHT(G376,3)),#REF!,9,FALSE),IF(LEFT(G376,5)="IMPER",VLOOKUP(VALUE(RIGHT(G376,3)),#REF!,9,FALSE),IF(LEFT(G376,5)="LABOR",VLOOKUP(VALUE(RIGHT(G376,6)),#REF!,4,FALSE))))))))))))))))</f>
        <v>#REF!</v>
      </c>
      <c r="F376" s="31" t="e">
        <f t="shared" si="5"/>
        <v>#REF!</v>
      </c>
      <c r="G376" s="152" t="s">
        <v>1304</v>
      </c>
      <c r="H376" s="61"/>
    </row>
    <row r="377" spans="1:8" s="62" customFormat="1">
      <c r="A377" s="37" t="s">
        <v>145</v>
      </c>
      <c r="B377" s="86" t="e">
        <f>IF(LEFT(G377,3)="ARQ",VLOOKUP(VALUE(RIGHT(G377,3)),#REF!,4,FALSE),IF(LEFT(G377,3)="SCI",VLOOKUP(VALUE(RIGHT(G377,3)),#REF!,4,FALSE),IF(LEFT(G377,3)="TRP",VLOOKUP(VALUE(RIGHT(G377,3)),#REF!,4,FALSE),IF(LEFT(G377,3)="EST",VLOOKUP(VALUE(RIGHT(G377,3)),#REF!,4,FALSE),IF(LEFT(G377,3)="HID",VLOOKUP(VALUE(RIGHT(G377,3)),#REF!,4,FALSE),IF(LEFT(G377,3)="INC",VLOOKUP(VALUE(RIGHT(G377,3)),#REF!,4,FALSE),IF(LEFT(G377,3)="ELE",VLOOKUP(VALUE(RIGHT(G377,3)),#REF!,4,FALSE),IF(LEFT(G377,3)="CAB",VLOOKUP(VALUE(RIGHT(G377,3)),'ADM-COMP'!B:J,4,FALSE),IF(LEFT(G377,3)="SEG",VLOOKUP(VALUE(RIGHT(G377,3)),#REF!,4,FALSE),IF(LEFT(G377,3)="CLI",VLOOKUP(VALUE(RIGHT(G377,3)),#REF!,4,FALSE),IF(LEFT(G377,4)="IMPL",VLOOKUP(VALUE(RIGHT(G377,3)),#REF!,4,FALSE),IF(LEFT(G377,4)="SPDA",VLOOKUP(VALUE(RIGHT(G377,3)),'SPDA-COMP'!B:J,4,FALSE),IF(LEFT(G377,4)="SDAI",VLOOKUP(VALUE(RIGHT(G377,3)),#REF!,4,FALSE),IF(LEFT(G377,5)="IMPER",VLOOKUP(VALUE(RIGHT(G377,3)),#REF!,4,FALSE),IF(LEFT(G377,5)="LABOR",VLOOKUP(VALUE(RIGHT(G377,6)),#REF!,5,FALSE))))))))))))))))</f>
        <v>#REF!</v>
      </c>
      <c r="C377" s="128" t="e">
        <f>IF(LEFT(G377,3)="ARQ",VLOOKUP(VALUE(RIGHT(G377,3)),#REF!,5,FALSE),IF(LEFT(G377,3)="SCI",VLOOKUP(VALUE(RIGHT(G377,3)),#REF!,5,FALSE),IF(LEFT(G377,3)="TRP",VLOOKUP(VALUE(RIGHT(G377,3)),#REF!,5,FALSE),IF(LEFT(G377,3)="EST",VLOOKUP(VALUE(RIGHT(G377,3)),#REF!,5,FALSE),IF(LEFT(G377,3)="HID",VLOOKUP(VALUE(RIGHT(G377,3)),#REF!,5,FALSE),IF(LEFT(G377,3)="INC",VLOOKUP(VALUE(RIGHT(G377,3)),#REF!,5,FALSE),IF(LEFT(G377,3)="ELE",VLOOKUP(VALUE(RIGHT(G377,3)),#REF!,5,FALSE),IF(LEFT(G377,3)="CAB",VLOOKUP(VALUE(RIGHT(G377,3)),'ADM-COMP'!B:J,5,FALSE),IF(LEFT(G377,3)="SEG",VLOOKUP(VALUE(RIGHT(G377,3)),#REF!,5,FALSE),IF(LEFT(G377,3)="CLI",VLOOKUP(VALUE(RIGHT(G377,3)),#REF!,5,FALSE),IF(LEFT(G377,4)="IMPL",VLOOKUP(VALUE(RIGHT(G377,3)),#REF!,5,FALSE),IF(LEFT(G377,4)="SPDA",VLOOKUP(VALUE(RIGHT(G377,3)),'SPDA-COMP'!B:J,5,FALSE),IF(LEFT(G377,4)="SDAI",VLOOKUP(VALUE(RIGHT(G377,3)),#REF!,5,FALSE),IF(LEFT(G377,5)="IMPER",VLOOKUP(VALUE(RIGHT(G377,3)),#REF!,5,FALSE),IF(LEFT(G377,5)="LABOR",VLOOKUP(VALUE(RIGHT(G377,6)),#REF!,6,FALSE))))))))))))))))</f>
        <v>#REF!</v>
      </c>
      <c r="D377" s="74" t="e">
        <f>ROUND(VLOOKUP(A377,#REF!,8,FALSE),2)</f>
        <v>#REF!</v>
      </c>
      <c r="E377" s="75" t="e">
        <f>IF(LEFT(G377,3)="ARQ",VLOOKUP(VALUE(RIGHT(G377,3)),#REF!,9,FALSE),IF(LEFT(G377,3)="SCI",VLOOKUP(VALUE(RIGHT(G377,3)),#REF!,9,FALSE),IF(LEFT(G377,3)="TRP",VLOOKUP(VALUE(RIGHT(G377,3)),#REF!,9,FALSE),IF(LEFT(G377,3)="EST",VLOOKUP(VALUE(RIGHT(G377,3)),#REF!,9,FALSE),IF(LEFT(G377,3)="HID",VLOOKUP(VALUE(RIGHT(G377,3)),#REF!,9,FALSE),IF(LEFT(G377,3)="INC",VLOOKUP(VALUE(RIGHT(G377,3)),#REF!,9,FALSE),IF(LEFT(G377,3)="ELE",VLOOKUP(VALUE(RIGHT(G377,3)),#REF!,9,FALSE),IF(LEFT(G377,3)="CAB",VLOOKUP(VALUE(RIGHT(G377,3)),'ADM-COMP'!B:J,9,FALSE),IF(LEFT(G377,3)="SEG",VLOOKUP(VALUE(RIGHT(G377,3)),#REF!,9,FALSE),IF(LEFT(G377,3)="CLI",VLOOKUP(VALUE(RIGHT(G377,3)),#REF!,9,FALSE),IF(LEFT(G377,4)="IMPL",VLOOKUP(VALUE(RIGHT(G377,3)),#REF!,9,FALSE),IF(LEFT(G377,4)="SPDA",VLOOKUP(VALUE(RIGHT(G377,3)),'SPDA-COMP'!B:J,9,FALSE),IF(LEFT(G377,4)="SDAI",VLOOKUP(VALUE(RIGHT(G377,3)),#REF!,9,FALSE),IF(LEFT(G377,5)="IMPER",VLOOKUP(VALUE(RIGHT(G377,3)),#REF!,9,FALSE),IF(LEFT(G377,5)="LABOR",VLOOKUP(VALUE(RIGHT(G377,6)),#REF!,4,FALSE))))))))))))))))</f>
        <v>#REF!</v>
      </c>
      <c r="F377" s="129" t="e">
        <f t="shared" si="5"/>
        <v>#REF!</v>
      </c>
      <c r="G377" s="152" t="s">
        <v>1051</v>
      </c>
      <c r="H377" s="61"/>
    </row>
    <row r="378" spans="1:8" s="62" customFormat="1">
      <c r="A378" s="37" t="s">
        <v>187</v>
      </c>
      <c r="B378" s="29" t="e">
        <f>IF(LEFT(G378,3)="ARQ",VLOOKUP(VALUE(RIGHT(G378,3)),#REF!,4,FALSE),IF(LEFT(G378,3)="SCI",VLOOKUP(VALUE(RIGHT(G378,3)),#REF!,4,FALSE),IF(LEFT(G378,3)="SCE",VLOOKUP(VALUE(RIGHT(G378,3)),#REF!,4,FALSE),IF(LEFT(G378,3)="EST",VLOOKUP(VALUE(RIGHT(G378,3)),#REF!,4,FALSE),IF(LEFT(G378,3)="HID",VLOOKUP(VALUE(RIGHT(G378,3)),#REF!,4,FALSE),IF(LEFT(G378,3)="INC",VLOOKUP(VALUE(RIGHT(G378,3)),#REF!,4,FALSE),IF(LEFT(G378,3)="ELE",VLOOKUP(VALUE(RIGHT(G378,3)),#REF!,4,FALSE),IF(LEFT(G378,3)="CAB",VLOOKUP(VALUE(RIGHT(G378,3)),'ADM-COMP'!B:J,4,FALSE),IF(LEFT(G378,3)="SEG",VLOOKUP(VALUE(RIGHT(G378,3)),#REF!,4,FALSE),IF(LEFT(G378,3)="CLI",VLOOKUP(VALUE(RIGHT(G378,3)),#REF!,4,FALSE),IF(LEFT(G378,4)="IMPL",VLOOKUP(VALUE(RIGHT(G378,3)),#REF!,4,FALSE),IF(LEFT(G378,4)="SPDA",VLOOKUP(VALUE(RIGHT(G378,3)),'SPDA-COMP'!B:J,4,FALSE),IF(LEFT(G378,4)="SDAI",VLOOKUP(VALUE(RIGHT(G378,3)),#REF!,4,FALSE),IF(LEFT(G378,5)="IMPER",VLOOKUP(VALUE(RIGHT(G378,3)),#REF!,4,FALSE),IF(LEFT(G378,5)="LABOR",VLOOKUP(VALUE(RIGHT(G378,6)),#REF!,5,FALSE))))))))))))))))</f>
        <v>#REF!</v>
      </c>
      <c r="C378" s="30" t="e">
        <f>IF(LEFT(G378,3)="ARQ",VLOOKUP(VALUE(RIGHT(G378,3)),#REF!,5,FALSE),IF(LEFT(G378,3)="SCI",VLOOKUP(VALUE(RIGHT(G378,3)),#REF!,5,FALSE),IF(LEFT(G378,3)="SCE",VLOOKUP(VALUE(RIGHT(G378,3)),#REF!,5,FALSE),IF(LEFT(G378,3)="EST",VLOOKUP(VALUE(RIGHT(G378,3)),#REF!,5,FALSE),IF(LEFT(G378,3)="HID",VLOOKUP(VALUE(RIGHT(G378,3)),#REF!,5,FALSE),IF(LEFT(G378,3)="INC",VLOOKUP(VALUE(RIGHT(G378,3)),#REF!,5,FALSE),IF(LEFT(G378,3)="ELE",VLOOKUP(VALUE(RIGHT(G378,3)),#REF!,5,FALSE),IF(LEFT(G378,3)="CAB",VLOOKUP(VALUE(RIGHT(G378,3)),'ADM-COMP'!B:J,5,FALSE),IF(LEFT(G378,3)="SEG",VLOOKUP(VALUE(RIGHT(G378,3)),#REF!,5,FALSE),IF(LEFT(G378,3)="CLI",VLOOKUP(VALUE(RIGHT(G378,3)),#REF!,5,FALSE),IF(LEFT(G378,4)="IMPL",VLOOKUP(VALUE(RIGHT(G378,3)),#REF!,5,FALSE),IF(LEFT(G378,4)="SPDA",VLOOKUP(VALUE(RIGHT(G378,3)),'SPDA-COMP'!B:J,5,FALSE),IF(LEFT(G378,4)="SDAI",VLOOKUP(VALUE(RIGHT(G378,3)),#REF!,5,FALSE),IF(LEFT(G378,5)="IMPER",VLOOKUP(VALUE(RIGHT(G378,3)),#REF!,5,FALSE),IF(LEFT(G378,5)="LABOR",VLOOKUP(VALUE(RIGHT(G378,6)),#REF!,6,FALSE))))))))))))))))</f>
        <v>#REF!</v>
      </c>
      <c r="D378" s="74" t="e">
        <f>ROUND(VLOOKUP(A378,#REF!,8,FALSE),2)</f>
        <v>#REF!</v>
      </c>
      <c r="E378" s="74" t="e">
        <f>IF(LEFT(G378,3)="ARQ",VLOOKUP(VALUE(RIGHT(G378,3)),#REF!,9,FALSE),IF(LEFT(G378,3)="SCI",VLOOKUP(VALUE(RIGHT(G378,3)),#REF!,9,FALSE),IF(LEFT(G378,3)="SCE",VLOOKUP(VALUE(RIGHT(G378,3)),#REF!,9,FALSE),IF(LEFT(G378,3)="EST",VLOOKUP(VALUE(RIGHT(G378,3)),#REF!,9,FALSE),IF(LEFT(G378,3)="HID",VLOOKUP(VALUE(RIGHT(G378,3)),#REF!,9,FALSE),IF(LEFT(G378,3)="INC",VLOOKUP(VALUE(RIGHT(G378,3)),#REF!,9,FALSE),IF(LEFT(G378,3)="ELE",VLOOKUP(VALUE(RIGHT(G378,3)),#REF!,9,FALSE),IF(LEFT(G378,3)="CAB",VLOOKUP(VALUE(RIGHT(G378,3)),'ADM-COMP'!B:J,9,FALSE),IF(LEFT(G378,3)="SEG",VLOOKUP(VALUE(RIGHT(G378,3)),#REF!,9,FALSE),IF(LEFT(G378,3)="CLI",VLOOKUP(VALUE(RIGHT(G378,3)),#REF!,9,FALSE),IF(LEFT(G378,4)="IMPL",VLOOKUP(VALUE(RIGHT(G378,3)),#REF!,9,FALSE),IF(LEFT(G378,4)="SPDA",VLOOKUP(VALUE(RIGHT(G378,3)),'SPDA-COMP'!B:J,9,FALSE),IF(LEFT(G378,4)="SDAI",VLOOKUP(VALUE(RIGHT(G378,3)),#REF!,9,FALSE),IF(LEFT(G378,5)="IMPER",VLOOKUP(VALUE(RIGHT(G378,3)),#REF!,9,FALSE),IF(LEFT(G378,5)="LABOR",VLOOKUP(VALUE(RIGHT(G378,6)),#REF!,4,FALSE))))))))))))))))</f>
        <v>#REF!</v>
      </c>
      <c r="F378" s="31" t="e">
        <f t="shared" si="5"/>
        <v>#REF!</v>
      </c>
      <c r="G378" s="152" t="s">
        <v>1021</v>
      </c>
      <c r="H378" s="61"/>
    </row>
    <row r="379" spans="1:8" s="62" customFormat="1">
      <c r="A379" s="37" t="s">
        <v>1390</v>
      </c>
      <c r="B379" s="29" t="e">
        <f>IF(LEFT(G379,3)="ARQ",VLOOKUP(VALUE(RIGHT(G379,3)),#REF!,4,FALSE),IF(LEFT(G379,3)="SCI",VLOOKUP(VALUE(RIGHT(G379,3)),#REF!,4,FALSE),IF(LEFT(G379,3)="TRP",VLOOKUP(VALUE(RIGHT(G379,3)),#REF!,4,FALSE),IF(LEFT(G379,3)="EST",VLOOKUP(VALUE(RIGHT(G379,3)),#REF!,4,FALSE),IF(LEFT(G379,3)="HID",VLOOKUP(VALUE(RIGHT(G379,3)),#REF!,4,FALSE),IF(LEFT(G379,3)="INC",VLOOKUP(VALUE(RIGHT(G379,3)),#REF!,4,FALSE),IF(LEFT(G379,3)="ELE",VLOOKUP(VALUE(RIGHT(G379,3)),#REF!,4,FALSE),IF(LEFT(G379,3)="CAB",VLOOKUP(VALUE(RIGHT(G379,3)),'ADM-COMP'!B:J,4,FALSE),IF(LEFT(G379,3)="SEG",VLOOKUP(VALUE(RIGHT(G379,3)),#REF!,4,FALSE),IF(LEFT(G379,3)="CLI",VLOOKUP(VALUE(RIGHT(G379,3)),#REF!,4,FALSE),IF(LEFT(G379,4)="IMPL",VLOOKUP(VALUE(RIGHT(G379,3)),#REF!,4,FALSE),IF(LEFT(G379,4)="SPDA",VLOOKUP(VALUE(RIGHT(G379,3)),'SPDA-COMP'!B:J,4,FALSE),IF(LEFT(G379,4)="SDAI",VLOOKUP(VALUE(RIGHT(G379,3)),#REF!,4,FALSE),IF(LEFT(G379,5)="IMPER",VLOOKUP(VALUE(RIGHT(G379,3)),#REF!,4,FALSE),IF(LEFT(G379,5)="LABOR",VLOOKUP(VALUE(RIGHT(G379,6)),#REF!,5,FALSE))))))))))))))))</f>
        <v>#REF!</v>
      </c>
      <c r="C379" s="30" t="e">
        <f>IF(LEFT(G379,3)="ARQ",VLOOKUP(VALUE(RIGHT(G379,3)),#REF!,5,FALSE),IF(LEFT(G379,3)="SCI",VLOOKUP(VALUE(RIGHT(G379,3)),#REF!,5,FALSE),IF(LEFT(G379,3)="SCE",VLOOKUP(VALUE(RIGHT(G379,3)),#REF!,5,FALSE),IF(LEFT(G379,3)="EST",VLOOKUP(VALUE(RIGHT(G379,3)),#REF!,5,FALSE),IF(LEFT(G379,3)="HID",VLOOKUP(VALUE(RIGHT(G379,3)),#REF!,5,FALSE),IF(LEFT(G379,3)="INC",VLOOKUP(VALUE(RIGHT(G379,3)),#REF!,5,FALSE),IF(LEFT(G379,3)="ELE",VLOOKUP(VALUE(RIGHT(G379,3)),#REF!,5,FALSE),IF(LEFT(G379,3)="CAB",VLOOKUP(VALUE(RIGHT(G379,3)),'ADM-COMP'!B:J,5,FALSE),IF(LEFT(G379,3)="SEG",VLOOKUP(VALUE(RIGHT(G379,3)),#REF!,5,FALSE),IF(LEFT(G379,3)="CLI",VLOOKUP(VALUE(RIGHT(G379,3)),#REF!,5,FALSE),IF(LEFT(G379,4)="IMPL",VLOOKUP(VALUE(RIGHT(G379,3)),#REF!,5,FALSE),IF(LEFT(G379,4)="SPDA",VLOOKUP(VALUE(RIGHT(G379,3)),'SPDA-COMP'!B:J,5,FALSE),IF(LEFT(G379,4)="SDAI",VLOOKUP(VALUE(RIGHT(G379,3)),#REF!,5,FALSE),IF(LEFT(G379,5)="IMPER",VLOOKUP(VALUE(RIGHT(G379,3)),#REF!,5,FALSE),IF(LEFT(G379,5)="LABOR",VLOOKUP(VALUE(RIGHT(G379,6)),#REF!,6,FALSE))))))))))))))))</f>
        <v>#REF!</v>
      </c>
      <c r="D379" s="74" t="e">
        <f>ROUND(VLOOKUP(A379,#REF!,8,FALSE),2)</f>
        <v>#REF!</v>
      </c>
      <c r="E379" s="74" t="e">
        <f>IF(LEFT(G379,3)="ARQ",VLOOKUP(VALUE(RIGHT(G379,3)),#REF!,9,FALSE),IF(LEFT(G379,3)="SCI",VLOOKUP(VALUE(RIGHT(G379,3)),#REF!,9,FALSE),IF(LEFT(G379,3)="SCE",VLOOKUP(VALUE(RIGHT(G379,3)),#REF!,9,FALSE),IF(LEFT(G379,3)="EST",VLOOKUP(VALUE(RIGHT(G379,3)),#REF!,9,FALSE),IF(LEFT(G379,3)="HID",VLOOKUP(VALUE(RIGHT(G379,3)),#REF!,9,FALSE),IF(LEFT(G379,3)="INC",VLOOKUP(VALUE(RIGHT(G379,3)),#REF!,9,FALSE),IF(LEFT(G379,3)="ELE",VLOOKUP(VALUE(RIGHT(G379,3)),#REF!,9,FALSE),IF(LEFT(G379,3)="CAB",VLOOKUP(VALUE(RIGHT(G379,3)),'ADM-COMP'!B:J,9,FALSE),IF(LEFT(G379,3)="SEG",VLOOKUP(VALUE(RIGHT(G379,3)),#REF!,9,FALSE),IF(LEFT(G379,3)="CLI",VLOOKUP(VALUE(RIGHT(G379,3)),#REF!,9,FALSE),IF(LEFT(G379,4)="IMPL",VLOOKUP(VALUE(RIGHT(G379,3)),#REF!,9,FALSE),IF(LEFT(G379,4)="SPDA",VLOOKUP(VALUE(RIGHT(G379,3)),'SPDA-COMP'!B:J,9,FALSE),IF(LEFT(G379,4)="SDAI",VLOOKUP(VALUE(RIGHT(G379,3)),#REF!,9,FALSE),IF(LEFT(G379,5)="IMPER",VLOOKUP(VALUE(RIGHT(G379,3)),#REF!,9,FALSE),IF(LEFT(G379,5)="LABOR",VLOOKUP(VALUE(RIGHT(G379,6)),#REF!,4,FALSE))))))))))))))))</f>
        <v>#REF!</v>
      </c>
      <c r="F379" s="31" t="e">
        <f t="shared" si="5"/>
        <v>#REF!</v>
      </c>
      <c r="G379" s="38" t="s">
        <v>1391</v>
      </c>
      <c r="H379" s="61"/>
    </row>
    <row r="380" spans="1:8" s="62" customFormat="1">
      <c r="A380" s="85" t="s">
        <v>885</v>
      </c>
      <c r="B380" s="29" t="e">
        <f>IF(LEFT(G380,3)="ARQ",VLOOKUP(VALUE(RIGHT(G380,3)),#REF!,4,FALSE),IF(LEFT(G380,3)="SCI",VLOOKUP(VALUE(RIGHT(G380,3)),#REF!,4,FALSE),IF(LEFT(G380,3)="SCE",VLOOKUP(VALUE(RIGHT(G380,3)),#REF!,4,FALSE),IF(LEFT(G380,3)="EST",VLOOKUP(VALUE(RIGHT(G380,3)),#REF!,4,FALSE),IF(LEFT(G380,3)="HID",VLOOKUP(VALUE(RIGHT(G380,3)),#REF!,4,FALSE),IF(LEFT(G380,3)="INC",VLOOKUP(VALUE(RIGHT(G380,3)),#REF!,4,FALSE),IF(LEFT(G380,3)="ELE",VLOOKUP(VALUE(RIGHT(G380,3)),#REF!,4,FALSE),IF(LEFT(G380,3)="CAB",VLOOKUP(VALUE(RIGHT(G380,3)),'ADM-COMP'!B:J,4,FALSE),IF(LEFT(G380,3)="SEG",VLOOKUP(VALUE(RIGHT(G380,3)),#REF!,4,FALSE),IF(LEFT(G380,3)="CLI",VLOOKUP(VALUE(RIGHT(G380,3)),#REF!,4,FALSE),IF(LEFT(G380,4)="IMPL",VLOOKUP(VALUE(RIGHT(G380,3)),#REF!,4,FALSE),IF(LEFT(G380,4)="SPDA",VLOOKUP(VALUE(RIGHT(G380,3)),'SPDA-COMP'!B:J,4,FALSE),IF(LEFT(G380,4)="SDAI",VLOOKUP(VALUE(RIGHT(G380,3)),#REF!,4,FALSE),IF(LEFT(G380,5)="IMPER",VLOOKUP(VALUE(RIGHT(G380,3)),#REF!,4,FALSE),IF(LEFT(G380,5)="LABOR",VLOOKUP(VALUE(RIGHT(G380,6)),#REF!,5,FALSE))))))))))))))))</f>
        <v>#REF!</v>
      </c>
      <c r="C380" s="30" t="e">
        <f>IF(LEFT(G380,3)="ARQ",VLOOKUP(VALUE(RIGHT(G380,3)),#REF!,5,FALSE),IF(LEFT(G380,3)="SCI",VLOOKUP(VALUE(RIGHT(G380,3)),#REF!,5,FALSE),IF(LEFT(G380,3)="SCE",VLOOKUP(VALUE(RIGHT(G380,3)),#REF!,5,FALSE),IF(LEFT(G380,3)="EST",VLOOKUP(VALUE(RIGHT(G380,3)),#REF!,5,FALSE),IF(LEFT(G380,3)="HID",VLOOKUP(VALUE(RIGHT(G380,3)),#REF!,5,FALSE),IF(LEFT(G380,3)="INC",VLOOKUP(VALUE(RIGHT(G380,3)),#REF!,5,FALSE),IF(LEFT(G380,3)="ELE",VLOOKUP(VALUE(RIGHT(G380,3)),#REF!,5,FALSE),IF(LEFT(G380,3)="CAB",VLOOKUP(VALUE(RIGHT(G380,3)),'ADM-COMP'!B:J,5,FALSE),IF(LEFT(G380,3)="SEG",VLOOKUP(VALUE(RIGHT(G380,3)),#REF!,5,FALSE),IF(LEFT(G380,3)="CLI",VLOOKUP(VALUE(RIGHT(G380,3)),#REF!,5,FALSE),IF(LEFT(G380,4)="IMPL",VLOOKUP(VALUE(RIGHT(G380,3)),#REF!,5,FALSE),IF(LEFT(G380,4)="SPDA",VLOOKUP(VALUE(RIGHT(G380,3)),'SPDA-COMP'!B:J,5,FALSE),IF(LEFT(G380,4)="SDAI",VLOOKUP(VALUE(RIGHT(G380,3)),#REF!,5,FALSE),IF(LEFT(G380,5)="IMPER",VLOOKUP(VALUE(RIGHT(G380,3)),#REF!,5,FALSE),IF(LEFT(G380,5)="LABOR",VLOOKUP(VALUE(RIGHT(G380,6)),#REF!,6,FALSE))))))))))))))))</f>
        <v>#REF!</v>
      </c>
      <c r="D380" s="74" t="e">
        <f>ROUND(VLOOKUP(A380,#REF!,8,FALSE),2)</f>
        <v>#REF!</v>
      </c>
      <c r="E380" s="74" t="e">
        <f>IF(LEFT(G380,3)="ARQ",VLOOKUP(VALUE(RIGHT(G380,3)),#REF!,9,FALSE),IF(LEFT(G380,3)="SCI",VLOOKUP(VALUE(RIGHT(G380,3)),#REF!,9,FALSE),IF(LEFT(G380,3)="SCE",VLOOKUP(VALUE(RIGHT(G380,3)),#REF!,9,FALSE),IF(LEFT(G380,3)="EST",VLOOKUP(VALUE(RIGHT(G380,3)),#REF!,9,FALSE),IF(LEFT(G380,3)="HID",VLOOKUP(VALUE(RIGHT(G380,3)),#REF!,9,FALSE),IF(LEFT(G380,3)="INC",VLOOKUP(VALUE(RIGHT(G380,3)),#REF!,9,FALSE),IF(LEFT(G380,3)="ELE",VLOOKUP(VALUE(RIGHT(G380,3)),#REF!,9,FALSE),IF(LEFT(G380,3)="CAB",VLOOKUP(VALUE(RIGHT(G380,3)),'ADM-COMP'!B:J,9,FALSE),IF(LEFT(G380,3)="SEG",VLOOKUP(VALUE(RIGHT(G380,3)),#REF!,9,FALSE),IF(LEFT(G380,3)="CLI",VLOOKUP(VALUE(RIGHT(G380,3)),#REF!,9,FALSE),IF(LEFT(G380,4)="IMPL",VLOOKUP(VALUE(RIGHT(G380,3)),#REF!,9,FALSE),IF(LEFT(G380,4)="SPDA",VLOOKUP(VALUE(RIGHT(G380,3)),'SPDA-COMP'!B:J,9,FALSE),IF(LEFT(G380,4)="SDAI",VLOOKUP(VALUE(RIGHT(G380,3)),#REF!,9,FALSE),IF(LEFT(G380,5)="IMPER",VLOOKUP(VALUE(RIGHT(G380,3)),#REF!,9,FALSE),IF(LEFT(G380,5)="LABOR",VLOOKUP(VALUE(RIGHT(G380,6)),#REF!,4,FALSE))))))))))))))))</f>
        <v>#REF!</v>
      </c>
      <c r="F380" s="31" t="e">
        <f t="shared" si="5"/>
        <v>#REF!</v>
      </c>
      <c r="G380" s="84" t="s">
        <v>576</v>
      </c>
      <c r="H380" s="61"/>
    </row>
    <row r="381" spans="1:8" s="62" customFormat="1">
      <c r="A381" s="83" t="s">
        <v>587</v>
      </c>
      <c r="B381" s="29" t="e">
        <f>IF(LEFT(G381,3)="ARQ",VLOOKUP(VALUE(RIGHT(G381,3)),#REF!,4,FALSE),IF(LEFT(G381,3)="SCI",VLOOKUP(VALUE(RIGHT(G381,3)),#REF!,4,FALSE),IF(LEFT(G381,3)="SCE",VLOOKUP(VALUE(RIGHT(G381,3)),#REF!,4,FALSE),IF(LEFT(G381,3)="EST",VLOOKUP(VALUE(RIGHT(G381,3)),#REF!,4,FALSE),IF(LEFT(G381,3)="HID",VLOOKUP(VALUE(RIGHT(G381,3)),#REF!,4,FALSE),IF(LEFT(G381,3)="INC",VLOOKUP(VALUE(RIGHT(G381,3)),#REF!,4,FALSE),IF(LEFT(G381,3)="ELE",VLOOKUP(VALUE(RIGHT(G381,3)),#REF!,4,FALSE),IF(LEFT(G381,3)="CAB",VLOOKUP(VALUE(RIGHT(G381,3)),'ADM-COMP'!B:J,4,FALSE),IF(LEFT(G381,3)="SEG",VLOOKUP(VALUE(RIGHT(G381,3)),#REF!,4,FALSE),IF(LEFT(G381,3)="CLI",VLOOKUP(VALUE(RIGHT(G381,3)),#REF!,4,FALSE),IF(LEFT(G381,4)="IMPL",VLOOKUP(VALUE(RIGHT(G381,3)),#REF!,4,FALSE),IF(LEFT(G381,4)="SPDA",VLOOKUP(VALUE(RIGHT(G381,3)),'SPDA-COMP'!B:J,4,FALSE),IF(LEFT(G381,4)="SDAI",VLOOKUP(VALUE(RIGHT(G381,3)),#REF!,4,FALSE),IF(LEFT(G381,5)="IMPER",VLOOKUP(VALUE(RIGHT(G381,3)),#REF!,4,FALSE),IF(LEFT(G381,5)="LABOR",VLOOKUP(VALUE(RIGHT(G381,6)),#REF!,5,FALSE))))))))))))))))</f>
        <v>#REF!</v>
      </c>
      <c r="C381" s="30" t="e">
        <f>IF(LEFT(G381,3)="ARQ",VLOOKUP(VALUE(RIGHT(G381,3)),#REF!,5,FALSE),IF(LEFT(G381,3)="SCI",VLOOKUP(VALUE(RIGHT(G381,3)),#REF!,5,FALSE),IF(LEFT(G381,3)="SCE",VLOOKUP(VALUE(RIGHT(G381,3)),#REF!,5,FALSE),IF(LEFT(G381,3)="EST",VLOOKUP(VALUE(RIGHT(G381,3)),#REF!,5,FALSE),IF(LEFT(G381,3)="HID",VLOOKUP(VALUE(RIGHT(G381,3)),#REF!,5,FALSE),IF(LEFT(G381,3)="INC",VLOOKUP(VALUE(RIGHT(G381,3)),#REF!,5,FALSE),IF(LEFT(G381,3)="ELE",VLOOKUP(VALUE(RIGHT(G381,3)),#REF!,5,FALSE),IF(LEFT(G381,3)="CAB",VLOOKUP(VALUE(RIGHT(G381,3)),'ADM-COMP'!B:J,5,FALSE),IF(LEFT(G381,3)="SEG",VLOOKUP(VALUE(RIGHT(G381,3)),#REF!,5,FALSE),IF(LEFT(G381,3)="CLI",VLOOKUP(VALUE(RIGHT(G381,3)),#REF!,5,FALSE),IF(LEFT(G381,4)="IMPL",VLOOKUP(VALUE(RIGHT(G381,3)),#REF!,5,FALSE),IF(LEFT(G381,4)="SPDA",VLOOKUP(VALUE(RIGHT(G381,3)),'SPDA-COMP'!B:J,5,FALSE),IF(LEFT(G381,4)="SDAI",VLOOKUP(VALUE(RIGHT(G381,3)),#REF!,5,FALSE),IF(LEFT(G381,5)="IMPER",VLOOKUP(VALUE(RIGHT(G381,3)),#REF!,5,FALSE),IF(LEFT(G381,5)="LABOR",VLOOKUP(VALUE(RIGHT(G381,6)),#REF!,6,FALSE))))))))))))))))</f>
        <v>#REF!</v>
      </c>
      <c r="D381" s="74" t="e">
        <f>ROUND(VLOOKUP(A381,#REF!,8,FALSE),2)</f>
        <v>#REF!</v>
      </c>
      <c r="E381" s="74" t="e">
        <f>IF(LEFT(G381,3)="ARQ",VLOOKUP(VALUE(RIGHT(G381,3)),#REF!,9,FALSE),IF(LEFT(G381,3)="SCI",VLOOKUP(VALUE(RIGHT(G381,3)),#REF!,9,FALSE),IF(LEFT(G381,3)="SCE",VLOOKUP(VALUE(RIGHT(G381,3)),#REF!,9,FALSE),IF(LEFT(G381,3)="EST",VLOOKUP(VALUE(RIGHT(G381,3)),#REF!,9,FALSE),IF(LEFT(G381,3)="HID",VLOOKUP(VALUE(RIGHT(G381,3)),#REF!,9,FALSE),IF(LEFT(G381,3)="INC",VLOOKUP(VALUE(RIGHT(G381,3)),#REF!,9,FALSE),IF(LEFT(G381,3)="ELE",VLOOKUP(VALUE(RIGHT(G381,3)),#REF!,9,FALSE),IF(LEFT(G381,3)="CAB",VLOOKUP(VALUE(RIGHT(G381,3)),'ADM-COMP'!B:J,9,FALSE),IF(LEFT(G381,3)="SEG",VLOOKUP(VALUE(RIGHT(G381,3)),#REF!,9,FALSE),IF(LEFT(G381,3)="CLI",VLOOKUP(VALUE(RIGHT(G381,3)),#REF!,9,FALSE),IF(LEFT(G381,4)="IMPL",VLOOKUP(VALUE(RIGHT(G381,3)),#REF!,9,FALSE),IF(LEFT(G381,4)="SPDA",VLOOKUP(VALUE(RIGHT(G381,3)),'SPDA-COMP'!B:J,9,FALSE),IF(LEFT(G381,4)="SDAI",VLOOKUP(VALUE(RIGHT(G381,3)),#REF!,9,FALSE),IF(LEFT(G381,5)="IMPER",VLOOKUP(VALUE(RIGHT(G381,3)),#REF!,9,FALSE),IF(LEFT(G381,5)="LABOR",VLOOKUP(VALUE(RIGHT(G381,6)),#REF!,4,FALSE))))))))))))))))</f>
        <v>#REF!</v>
      </c>
      <c r="F381" s="31" t="e">
        <f t="shared" si="5"/>
        <v>#REF!</v>
      </c>
      <c r="G381" s="84" t="s">
        <v>576</v>
      </c>
      <c r="H381" s="61"/>
    </row>
    <row r="382" spans="1:8" s="62" customFormat="1">
      <c r="A382" s="83" t="s">
        <v>565</v>
      </c>
      <c r="B382" s="29" t="e">
        <f>IF(LEFT(G382,3)="ARQ",VLOOKUP(VALUE(RIGHT(G382,3)),#REF!,4,FALSE),IF(LEFT(G382,3)="SCI",VLOOKUP(VALUE(RIGHT(G382,3)),#REF!,4,FALSE),IF(LEFT(G382,3)="SCE",VLOOKUP(VALUE(RIGHT(G382,3)),#REF!,4,FALSE),IF(LEFT(G382,3)="EST",VLOOKUP(VALUE(RIGHT(G382,3)),#REF!,4,FALSE),IF(LEFT(G382,3)="HID",VLOOKUP(VALUE(RIGHT(G382,3)),#REF!,4,FALSE),IF(LEFT(G382,3)="INC",VLOOKUP(VALUE(RIGHT(G382,3)),#REF!,4,FALSE),IF(LEFT(G382,3)="ELE",VLOOKUP(VALUE(RIGHT(G382,3)),#REF!,4,FALSE),IF(LEFT(G382,3)="CAB",VLOOKUP(VALUE(RIGHT(G382,3)),'ADM-COMP'!B:J,4,FALSE),IF(LEFT(G382,3)="SEG",VLOOKUP(VALUE(RIGHT(G382,3)),#REF!,4,FALSE),IF(LEFT(G382,3)="CLI",VLOOKUP(VALUE(RIGHT(G382,3)),#REF!,4,FALSE),IF(LEFT(G382,4)="IMPL",VLOOKUP(VALUE(RIGHT(G382,3)),#REF!,4,FALSE),IF(LEFT(G382,4)="SPDA",VLOOKUP(VALUE(RIGHT(G382,3)),'SPDA-COMP'!B:J,4,FALSE),IF(LEFT(G382,4)="SDAI",VLOOKUP(VALUE(RIGHT(G382,3)),#REF!,4,FALSE),IF(LEFT(G382,5)="IMPER",VLOOKUP(VALUE(RIGHT(G382,3)),#REF!,4,FALSE),IF(LEFT(G382,5)="LABOR",VLOOKUP(VALUE(RIGHT(G382,6)),#REF!,5,FALSE))))))))))))))))</f>
        <v>#REF!</v>
      </c>
      <c r="C382" s="30" t="e">
        <f>IF(LEFT(G382,3)="ARQ",VLOOKUP(VALUE(RIGHT(G382,3)),#REF!,5,FALSE),IF(LEFT(G382,3)="SCI",VLOOKUP(VALUE(RIGHT(G382,3)),#REF!,5,FALSE),IF(LEFT(G382,3)="SCE",VLOOKUP(VALUE(RIGHT(G382,3)),#REF!,5,FALSE),IF(LEFT(G382,3)="EST",VLOOKUP(VALUE(RIGHT(G382,3)),#REF!,5,FALSE),IF(LEFT(G382,3)="HID",VLOOKUP(VALUE(RIGHT(G382,3)),#REF!,5,FALSE),IF(LEFT(G382,3)="INC",VLOOKUP(VALUE(RIGHT(G382,3)),#REF!,5,FALSE),IF(LEFT(G382,3)="ELE",VLOOKUP(VALUE(RIGHT(G382,3)),#REF!,5,FALSE),IF(LEFT(G382,3)="CAB",VLOOKUP(VALUE(RIGHT(G382,3)),'ADM-COMP'!B:J,5,FALSE),IF(LEFT(G382,3)="SEG",VLOOKUP(VALUE(RIGHT(G382,3)),#REF!,5,FALSE),IF(LEFT(G382,3)="CLI",VLOOKUP(VALUE(RIGHT(G382,3)),#REF!,5,FALSE),IF(LEFT(G382,4)="IMPL",VLOOKUP(VALUE(RIGHT(G382,3)),#REF!,5,FALSE),IF(LEFT(G382,4)="SPDA",VLOOKUP(VALUE(RIGHT(G382,3)),'SPDA-COMP'!B:J,5,FALSE),IF(LEFT(G382,4)="SDAI",VLOOKUP(VALUE(RIGHT(G382,3)),#REF!,5,FALSE),IF(LEFT(G382,5)="IMPER",VLOOKUP(VALUE(RIGHT(G382,3)),#REF!,5,FALSE),IF(LEFT(G382,5)="LABOR",VLOOKUP(VALUE(RIGHT(G382,6)),#REF!,6,FALSE))))))))))))))))</f>
        <v>#REF!</v>
      </c>
      <c r="D382" s="74" t="e">
        <f>ROUND(VLOOKUP(A382,#REF!,8,FALSE),2)</f>
        <v>#REF!</v>
      </c>
      <c r="E382" s="74" t="e">
        <f>IF(LEFT(G382,3)="ARQ",VLOOKUP(VALUE(RIGHT(G382,3)),#REF!,9,FALSE),IF(LEFT(G382,3)="SCI",VLOOKUP(VALUE(RIGHT(G382,3)),#REF!,9,FALSE),IF(LEFT(G382,3)="SCE",VLOOKUP(VALUE(RIGHT(G382,3)),#REF!,9,FALSE),IF(LEFT(G382,3)="EST",VLOOKUP(VALUE(RIGHT(G382,3)),#REF!,9,FALSE),IF(LEFT(G382,3)="HID",VLOOKUP(VALUE(RIGHT(G382,3)),#REF!,9,FALSE),IF(LEFT(G382,3)="INC",VLOOKUP(VALUE(RIGHT(G382,3)),#REF!,9,FALSE),IF(LEFT(G382,3)="ELE",VLOOKUP(VALUE(RIGHT(G382,3)),#REF!,9,FALSE),IF(LEFT(G382,3)="CAB",VLOOKUP(VALUE(RIGHT(G382,3)),'ADM-COMP'!B:J,9,FALSE),IF(LEFT(G382,3)="SEG",VLOOKUP(VALUE(RIGHT(G382,3)),#REF!,9,FALSE),IF(LEFT(G382,3)="CLI",VLOOKUP(VALUE(RIGHT(G382,3)),#REF!,9,FALSE),IF(LEFT(G382,4)="IMPL",VLOOKUP(VALUE(RIGHT(G382,3)),#REF!,9,FALSE),IF(LEFT(G382,4)="SPDA",VLOOKUP(VALUE(RIGHT(G382,3)),'SPDA-COMP'!B:J,9,FALSE),IF(LEFT(G382,4)="SDAI",VLOOKUP(VALUE(RIGHT(G382,3)),#REF!,9,FALSE),IF(LEFT(G382,5)="IMPER",VLOOKUP(VALUE(RIGHT(G382,3)),#REF!,9,FALSE),IF(LEFT(G382,5)="LABOR",VLOOKUP(VALUE(RIGHT(G382,6)),#REF!,4,FALSE))))))))))))))))</f>
        <v>#REF!</v>
      </c>
      <c r="F382" s="31" t="e">
        <f t="shared" si="5"/>
        <v>#REF!</v>
      </c>
      <c r="G382" s="84" t="s">
        <v>576</v>
      </c>
      <c r="H382" s="61"/>
    </row>
    <row r="383" spans="1:8" s="62" customFormat="1">
      <c r="A383" s="37" t="s">
        <v>321</v>
      </c>
      <c r="B383" s="29" t="e">
        <f>IF(LEFT(G383,3)="ARQ",VLOOKUP(VALUE(RIGHT(G383,3)),#REF!,4,FALSE),IF(LEFT(G383,3)="SCI",VLOOKUP(VALUE(RIGHT(G383,3)),#REF!,4,FALSE),IF(LEFT(G383,3)="SCE",VLOOKUP(VALUE(RIGHT(G383,3)),#REF!,4,FALSE),IF(LEFT(G383,3)="EST",VLOOKUP(VALUE(RIGHT(G383,3)),#REF!,4,FALSE),IF(LEFT(G383,3)="HID",VLOOKUP(VALUE(RIGHT(G383,3)),#REF!,4,FALSE),IF(LEFT(G383,3)="INC",VLOOKUP(VALUE(RIGHT(G383,3)),#REF!,4,FALSE),IF(LEFT(G383,3)="ELE",VLOOKUP(VALUE(RIGHT(G383,3)),#REF!,4,FALSE),IF(LEFT(G383,3)="CAB",VLOOKUP(VALUE(RIGHT(G383,3)),'ADM-COMP'!B:J,4,FALSE),IF(LEFT(G383,3)="SEG",VLOOKUP(VALUE(RIGHT(G383,3)),#REF!,4,FALSE),IF(LEFT(G383,3)="CLI",VLOOKUP(VALUE(RIGHT(G383,3)),#REF!,4,FALSE),IF(LEFT(G383,4)="IMPL",VLOOKUP(VALUE(RIGHT(G383,3)),#REF!,4,FALSE),IF(LEFT(G383,4)="SPDA",VLOOKUP(VALUE(RIGHT(G383,3)),'SPDA-COMP'!B:J,4,FALSE),IF(LEFT(G383,4)="SDAI",VLOOKUP(VALUE(RIGHT(G383,3)),#REF!,4,FALSE),IF(LEFT(G383,5)="IMPER",VLOOKUP(VALUE(RIGHT(G383,3)),#REF!,4,FALSE),IF(LEFT(G383,5)="LABOR",VLOOKUP(VALUE(RIGHT(G383,6)),#REF!,5,FALSE))))))))))))))))</f>
        <v>#REF!</v>
      </c>
      <c r="C383" s="30" t="e">
        <f>IF(LEFT(G383,3)="ARQ",VLOOKUP(VALUE(RIGHT(G383,3)),#REF!,5,FALSE),IF(LEFT(G383,3)="SCI",VLOOKUP(VALUE(RIGHT(G383,3)),#REF!,5,FALSE),IF(LEFT(G383,3)="SCE",VLOOKUP(VALUE(RIGHT(G383,3)),#REF!,5,FALSE),IF(LEFT(G383,3)="EST",VLOOKUP(VALUE(RIGHT(G383,3)),#REF!,5,FALSE),IF(LEFT(G383,3)="HID",VLOOKUP(VALUE(RIGHT(G383,3)),#REF!,5,FALSE),IF(LEFT(G383,3)="INC",VLOOKUP(VALUE(RIGHT(G383,3)),#REF!,5,FALSE),IF(LEFT(G383,3)="ELE",VLOOKUP(VALUE(RIGHT(G383,3)),#REF!,5,FALSE),IF(LEFT(G383,3)="CAB",VLOOKUP(VALUE(RIGHT(G383,3)),'ADM-COMP'!B:J,5,FALSE),IF(LEFT(G383,3)="SEG",VLOOKUP(VALUE(RIGHT(G383,3)),#REF!,5,FALSE),IF(LEFT(G383,3)="CLI",VLOOKUP(VALUE(RIGHT(G383,3)),#REF!,5,FALSE),IF(LEFT(G383,4)="IMPL",VLOOKUP(VALUE(RIGHT(G383,3)),#REF!,5,FALSE),IF(LEFT(G383,4)="SPDA",VLOOKUP(VALUE(RIGHT(G383,3)),'SPDA-COMP'!B:J,5,FALSE),IF(LEFT(G383,4)="SDAI",VLOOKUP(VALUE(RIGHT(G383,3)),#REF!,5,FALSE),IF(LEFT(G383,5)="IMPER",VLOOKUP(VALUE(RIGHT(G383,3)),#REF!,5,FALSE),IF(LEFT(G383,5)="LABOR",VLOOKUP(VALUE(RIGHT(G383,6)),#REF!,6,FALSE))))))))))))))))</f>
        <v>#REF!</v>
      </c>
      <c r="D383" s="74" t="e">
        <f>ROUND(VLOOKUP(A383,#REF!,8,FALSE),2)</f>
        <v>#REF!</v>
      </c>
      <c r="E383" s="74" t="e">
        <f>IF(LEFT(G383,3)="ARQ",VLOOKUP(VALUE(RIGHT(G383,3)),#REF!,9,FALSE),IF(LEFT(G383,3)="SCI",VLOOKUP(VALUE(RIGHT(G383,3)),#REF!,9,FALSE),IF(LEFT(G383,3)="SCE",VLOOKUP(VALUE(RIGHT(G383,3)),#REF!,9,FALSE),IF(LEFT(G383,3)="EST",VLOOKUP(VALUE(RIGHT(G383,3)),#REF!,9,FALSE),IF(LEFT(G383,3)="HID",VLOOKUP(VALUE(RIGHT(G383,3)),#REF!,9,FALSE),IF(LEFT(G383,3)="INC",VLOOKUP(VALUE(RIGHT(G383,3)),#REF!,9,FALSE),IF(LEFT(G383,3)="ELE",VLOOKUP(VALUE(RIGHT(G383,3)),#REF!,9,FALSE),IF(LEFT(G383,3)="CAB",VLOOKUP(VALUE(RIGHT(G383,3)),'ADM-COMP'!B:J,9,FALSE),IF(LEFT(G383,3)="SEG",VLOOKUP(VALUE(RIGHT(G383,3)),#REF!,9,FALSE),IF(LEFT(G383,3)="CLI",VLOOKUP(VALUE(RIGHT(G383,3)),#REF!,9,FALSE),IF(LEFT(G383,4)="IMPL",VLOOKUP(VALUE(RIGHT(G383,3)),#REF!,9,FALSE),IF(LEFT(G383,4)="SPDA",VLOOKUP(VALUE(RIGHT(G383,3)),'SPDA-COMP'!B:J,9,FALSE),IF(LEFT(G383,4)="SDAI",VLOOKUP(VALUE(RIGHT(G383,3)),#REF!,9,FALSE),IF(LEFT(G383,5)="IMPER",VLOOKUP(VALUE(RIGHT(G383,3)),#REF!,9,FALSE),IF(LEFT(G383,5)="LABOR",VLOOKUP(VALUE(RIGHT(G383,6)),#REF!,4,FALSE))))))))))))))))</f>
        <v>#REF!</v>
      </c>
      <c r="F383" s="31" t="e">
        <f t="shared" si="5"/>
        <v>#REF!</v>
      </c>
      <c r="G383" s="152" t="s">
        <v>259</v>
      </c>
      <c r="H383" s="61"/>
    </row>
    <row r="384" spans="1:8" s="62" customFormat="1">
      <c r="A384" s="85" t="s">
        <v>935</v>
      </c>
      <c r="B384" s="29" t="e">
        <f>IF(LEFT(G384,3)="ARQ",VLOOKUP(VALUE(RIGHT(G384,3)),#REF!,4,FALSE),IF(LEFT(G384,3)="SCI",VLOOKUP(VALUE(RIGHT(G384,3)),#REF!,4,FALSE),IF(LEFT(G384,3)="SCE",VLOOKUP(VALUE(RIGHT(G384,3)),#REF!,4,FALSE),IF(LEFT(G384,3)="EST",VLOOKUP(VALUE(RIGHT(G384,3)),#REF!,4,FALSE),IF(LEFT(G384,3)="HID",VLOOKUP(VALUE(RIGHT(G384,3)),#REF!,4,FALSE),IF(LEFT(G384,3)="INC",VLOOKUP(VALUE(RIGHT(G384,3)),#REF!,4,FALSE),IF(LEFT(G384,3)="ELE",VLOOKUP(VALUE(RIGHT(G384,3)),#REF!,4,FALSE),IF(LEFT(G384,3)="CAB",VLOOKUP(VALUE(RIGHT(G384,3)),'ADM-COMP'!B:J,4,FALSE),IF(LEFT(G384,3)="SEG",VLOOKUP(VALUE(RIGHT(G384,3)),#REF!,4,FALSE),IF(LEFT(G384,3)="CLI",VLOOKUP(VALUE(RIGHT(G384,3)),#REF!,4,FALSE),IF(LEFT(G384,4)="IMPL",VLOOKUP(VALUE(RIGHT(G384,3)),#REF!,4,FALSE),IF(LEFT(G384,4)="SPDA",VLOOKUP(VALUE(RIGHT(G384,3)),'SPDA-COMP'!B:J,4,FALSE),IF(LEFT(G384,4)="SDAI",VLOOKUP(VALUE(RIGHT(G384,3)),#REF!,4,FALSE),IF(LEFT(G384,5)="IMPER",VLOOKUP(VALUE(RIGHT(G384,3)),#REF!,4,FALSE),IF(LEFT(G384,5)="LABOR",VLOOKUP(VALUE(RIGHT(G384,6)),#REF!,5,FALSE))))))))))))))))</f>
        <v>#REF!</v>
      </c>
      <c r="C384" s="30" t="e">
        <f>IF(LEFT(G384,3)="ARQ",VLOOKUP(VALUE(RIGHT(G384,3)),#REF!,5,FALSE),IF(LEFT(G384,3)="SCI",VLOOKUP(VALUE(RIGHT(G384,3)),#REF!,5,FALSE),IF(LEFT(G384,3)="SCE",VLOOKUP(VALUE(RIGHT(G384,3)),#REF!,5,FALSE),IF(LEFT(G384,3)="EST",VLOOKUP(VALUE(RIGHT(G384,3)),#REF!,5,FALSE),IF(LEFT(G384,3)="HID",VLOOKUP(VALUE(RIGHT(G384,3)),#REF!,5,FALSE),IF(LEFT(G384,3)="INC",VLOOKUP(VALUE(RIGHT(G384,3)),#REF!,5,FALSE),IF(LEFT(G384,3)="ELE",VLOOKUP(VALUE(RIGHT(G384,3)),#REF!,5,FALSE),IF(LEFT(G384,3)="CAB",VLOOKUP(VALUE(RIGHT(G384,3)),'ADM-COMP'!B:J,5,FALSE),IF(LEFT(G384,3)="SEG",VLOOKUP(VALUE(RIGHT(G384,3)),#REF!,5,FALSE),IF(LEFT(G384,3)="CLI",VLOOKUP(VALUE(RIGHT(G384,3)),#REF!,5,FALSE),IF(LEFT(G384,4)="IMPL",VLOOKUP(VALUE(RIGHT(G384,3)),#REF!,5,FALSE),IF(LEFT(G384,4)="SPDA",VLOOKUP(VALUE(RIGHT(G384,3)),'SPDA-COMP'!B:J,5,FALSE),IF(LEFT(G384,4)="SDAI",VLOOKUP(VALUE(RIGHT(G384,3)),#REF!,5,FALSE),IF(LEFT(G384,5)="IMPER",VLOOKUP(VALUE(RIGHT(G384,3)),#REF!,5,FALSE),IF(LEFT(G384,5)="LABOR",VLOOKUP(VALUE(RIGHT(G384,6)),#REF!,6,FALSE))))))))))))))))</f>
        <v>#REF!</v>
      </c>
      <c r="D384" s="74" t="e">
        <f>ROUND(VLOOKUP(A384,#REF!,8,FALSE),2)</f>
        <v>#REF!</v>
      </c>
      <c r="E384" s="74" t="e">
        <f>IF(LEFT(G384,3)="ARQ",VLOOKUP(VALUE(RIGHT(G384,3)),#REF!,9,FALSE),IF(LEFT(G384,3)="SCI",VLOOKUP(VALUE(RIGHT(G384,3)),#REF!,9,FALSE),IF(LEFT(G384,3)="SCE",VLOOKUP(VALUE(RIGHT(G384,3)),#REF!,9,FALSE),IF(LEFT(G384,3)="EST",VLOOKUP(VALUE(RIGHT(G384,3)),#REF!,9,FALSE),IF(LEFT(G384,3)="HID",VLOOKUP(VALUE(RIGHT(G384,3)),#REF!,9,FALSE),IF(LEFT(G384,3)="INC",VLOOKUP(VALUE(RIGHT(G384,3)),#REF!,9,FALSE),IF(LEFT(G384,3)="ELE",VLOOKUP(VALUE(RIGHT(G384,3)),#REF!,9,FALSE),IF(LEFT(G384,3)="CAB",VLOOKUP(VALUE(RIGHT(G384,3)),'ADM-COMP'!B:J,9,FALSE),IF(LEFT(G384,3)="SEG",VLOOKUP(VALUE(RIGHT(G384,3)),#REF!,9,FALSE),IF(LEFT(G384,3)="CLI",VLOOKUP(VALUE(RIGHT(G384,3)),#REF!,9,FALSE),IF(LEFT(G384,4)="IMPL",VLOOKUP(VALUE(RIGHT(G384,3)),#REF!,9,FALSE),IF(LEFT(G384,4)="SPDA",VLOOKUP(VALUE(RIGHT(G384,3)),'SPDA-COMP'!B:J,9,FALSE),IF(LEFT(G384,4)="SDAI",VLOOKUP(VALUE(RIGHT(G384,3)),#REF!,9,FALSE),IF(LEFT(G384,5)="IMPER",VLOOKUP(VALUE(RIGHT(G384,3)),#REF!,9,FALSE),IF(LEFT(G384,5)="LABOR",VLOOKUP(VALUE(RIGHT(G384,6)),#REF!,4,FALSE))))))))))))))))</f>
        <v>#REF!</v>
      </c>
      <c r="F384" s="31" t="e">
        <f t="shared" si="5"/>
        <v>#REF!</v>
      </c>
      <c r="G384" s="84" t="s">
        <v>1019</v>
      </c>
      <c r="H384" s="61"/>
    </row>
    <row r="385" spans="1:8" s="62" customFormat="1">
      <c r="A385" s="37" t="s">
        <v>452</v>
      </c>
      <c r="B385" s="29" t="e">
        <f>IF(LEFT(G385,3)="ARQ",VLOOKUP(VALUE(RIGHT(G385,3)),#REF!,4,FALSE),IF(LEFT(G385,3)="SCI",VLOOKUP(VALUE(RIGHT(G385,3)),#REF!,4,FALSE),IF(LEFT(G385,3)="SCE",VLOOKUP(VALUE(RIGHT(G385,3)),#REF!,4,FALSE),IF(LEFT(G385,3)="EST",VLOOKUP(VALUE(RIGHT(G385,3)),#REF!,4,FALSE),IF(LEFT(G385,3)="HID",VLOOKUP(VALUE(RIGHT(G385,3)),#REF!,4,FALSE),IF(LEFT(G385,3)="INC",VLOOKUP(VALUE(RIGHT(G385,3)),#REF!,4,FALSE),IF(LEFT(G385,3)="ELE",VLOOKUP(VALUE(RIGHT(G385,3)),#REF!,4,FALSE),IF(LEFT(G385,3)="CAB",VLOOKUP(VALUE(RIGHT(G385,3)),'ADM-COMP'!B:J,4,FALSE),IF(LEFT(G385,3)="SEG",VLOOKUP(VALUE(RIGHT(G385,3)),#REF!,4,FALSE),IF(LEFT(G385,3)="CLI",VLOOKUP(VALUE(RIGHT(G385,3)),#REF!,4,FALSE),IF(LEFT(G385,4)="IMPL",VLOOKUP(VALUE(RIGHT(G385,3)),#REF!,4,FALSE),IF(LEFT(G385,4)="SPDA",VLOOKUP(VALUE(RIGHT(G385,3)),'SPDA-COMP'!B:J,4,FALSE),IF(LEFT(G385,4)="SDAI",VLOOKUP(VALUE(RIGHT(G385,3)),#REF!,4,FALSE),IF(LEFT(G385,5)="IMPER",VLOOKUP(VALUE(RIGHT(G385,3)),#REF!,4,FALSE),IF(LEFT(G385,5)="LABOR",VLOOKUP(VALUE(RIGHT(G385,6)),#REF!,5,FALSE))))))))))))))))</f>
        <v>#REF!</v>
      </c>
      <c r="C385" s="30" t="e">
        <f>IF(LEFT(G385,3)="ARQ",VLOOKUP(VALUE(RIGHT(G385,3)),#REF!,5,FALSE),IF(LEFT(G385,3)="SCI",VLOOKUP(VALUE(RIGHT(G385,3)),#REF!,5,FALSE),IF(LEFT(G385,3)="SCE",VLOOKUP(VALUE(RIGHT(G385,3)),#REF!,5,FALSE),IF(LEFT(G385,3)="EST",VLOOKUP(VALUE(RIGHT(G385,3)),#REF!,5,FALSE),IF(LEFT(G385,3)="HID",VLOOKUP(VALUE(RIGHT(G385,3)),#REF!,5,FALSE),IF(LEFT(G385,3)="INC",VLOOKUP(VALUE(RIGHT(G385,3)),#REF!,5,FALSE),IF(LEFT(G385,3)="ELE",VLOOKUP(VALUE(RIGHT(G385,3)),#REF!,5,FALSE),IF(LEFT(G385,3)="CAB",VLOOKUP(VALUE(RIGHT(G385,3)),'ADM-COMP'!B:J,5,FALSE),IF(LEFT(G385,3)="SEG",VLOOKUP(VALUE(RIGHT(G385,3)),#REF!,5,FALSE),IF(LEFT(G385,3)="CLI",VLOOKUP(VALUE(RIGHT(G385,3)),#REF!,5,FALSE),IF(LEFT(G385,4)="IMPL",VLOOKUP(VALUE(RIGHT(G385,3)),#REF!,5,FALSE),IF(LEFT(G385,4)="SPDA",VLOOKUP(VALUE(RIGHT(G385,3)),'SPDA-COMP'!B:J,5,FALSE),IF(LEFT(G385,4)="SDAI",VLOOKUP(VALUE(RIGHT(G385,3)),#REF!,5,FALSE),IF(LEFT(G385,5)="IMPER",VLOOKUP(VALUE(RIGHT(G385,3)),#REF!,5,FALSE),IF(LEFT(G385,5)="LABOR",VLOOKUP(VALUE(RIGHT(G385,6)),#REF!,6,FALSE))))))))))))))))</f>
        <v>#REF!</v>
      </c>
      <c r="D385" s="74" t="e">
        <f>ROUND(VLOOKUP(A385,#REF!,8,FALSE),2)</f>
        <v>#REF!</v>
      </c>
      <c r="E385" s="74" t="e">
        <f>IF(LEFT(G385,3)="ARQ",VLOOKUP(VALUE(RIGHT(G385,3)),#REF!,9,FALSE),IF(LEFT(G385,3)="SCI",VLOOKUP(VALUE(RIGHT(G385,3)),#REF!,9,FALSE),IF(LEFT(G385,3)="SCE",VLOOKUP(VALUE(RIGHT(G385,3)),#REF!,9,FALSE),IF(LEFT(G385,3)="EST",VLOOKUP(VALUE(RIGHT(G385,3)),#REF!,9,FALSE),IF(LEFT(G385,3)="HID",VLOOKUP(VALUE(RIGHT(G385,3)),#REF!,9,FALSE),IF(LEFT(G385,3)="INC",VLOOKUP(VALUE(RIGHT(G385,3)),#REF!,9,FALSE),IF(LEFT(G385,3)="ELE",VLOOKUP(VALUE(RIGHT(G385,3)),#REF!,9,FALSE),IF(LEFT(G385,3)="CAB",VLOOKUP(VALUE(RIGHT(G385,3)),'ADM-COMP'!B:J,9,FALSE),IF(LEFT(G385,3)="SEG",VLOOKUP(VALUE(RIGHT(G385,3)),#REF!,9,FALSE),IF(LEFT(G385,3)="CLI",VLOOKUP(VALUE(RIGHT(G385,3)),#REF!,9,FALSE),IF(LEFT(G385,4)="IMPL",VLOOKUP(VALUE(RIGHT(G385,3)),#REF!,9,FALSE),IF(LEFT(G385,4)="SPDA",VLOOKUP(VALUE(RIGHT(G385,3)),'SPDA-COMP'!B:J,9,FALSE),IF(LEFT(G385,4)="SDAI",VLOOKUP(VALUE(RIGHT(G385,3)),#REF!,9,FALSE),IF(LEFT(G385,5)="IMPER",VLOOKUP(VALUE(RIGHT(G385,3)),#REF!,9,FALSE),IF(LEFT(G385,5)="LABOR",VLOOKUP(VALUE(RIGHT(G385,6)),#REF!,4,FALSE))))))))))))))))</f>
        <v>#REF!</v>
      </c>
      <c r="F385" s="31" t="e">
        <f t="shared" si="5"/>
        <v>#REF!</v>
      </c>
      <c r="G385" s="152" t="s">
        <v>449</v>
      </c>
      <c r="H385" s="61"/>
    </row>
    <row r="386" spans="1:8" s="62" customFormat="1" ht="38.25">
      <c r="A386" s="37" t="s">
        <v>393</v>
      </c>
      <c r="B386" s="29" t="e">
        <f>IF(LEFT(G386,3)="ARQ",VLOOKUP(VALUE(RIGHT(G386,3)),#REF!,4,FALSE),IF(LEFT(G386,3)="SCI",VLOOKUP(VALUE(RIGHT(G386,3)),#REF!,4,FALSE),IF(LEFT(G386,3)="SCE",VLOOKUP(VALUE(RIGHT(G386,3)),#REF!,4,FALSE),IF(LEFT(G386,3)="EST",VLOOKUP(VALUE(RIGHT(G386,3)),#REF!,4,FALSE),IF(LEFT(G386,3)="HID",VLOOKUP(VALUE(RIGHT(G386,3)),#REF!,4,FALSE),IF(LEFT(G386,3)="INC",VLOOKUP(VALUE(RIGHT(G386,3)),#REF!,4,FALSE),IF(LEFT(G386,3)="ELE",VLOOKUP(VALUE(RIGHT(G386,3)),#REF!,4,FALSE),IF(LEFT(G386,3)="CAB",VLOOKUP(VALUE(RIGHT(G386,3)),'ADM-COMP'!B:J,4,FALSE),IF(LEFT(G386,3)="SEG",VLOOKUP(VALUE(RIGHT(G386,3)),#REF!,4,FALSE),IF(LEFT(G386,3)="CLI",VLOOKUP(VALUE(RIGHT(G386,3)),#REF!,4,FALSE),IF(LEFT(G386,4)="IMPL",VLOOKUP(VALUE(RIGHT(G386,3)),#REF!,4,FALSE),IF(LEFT(G386,4)="SPDA",VLOOKUP(VALUE(RIGHT(G386,3)),'SPDA-COMP'!B:J,4,FALSE),IF(LEFT(G386,4)="SDAI",VLOOKUP(VALUE(RIGHT(G386,3)),#REF!,4,FALSE),IF(LEFT(G386,5)="IMPER",VLOOKUP(VALUE(RIGHT(G386,3)),#REF!,4,FALSE),IF(LEFT(G386,5)="LABOR",VLOOKUP(VALUE(RIGHT(G386,6)),#REF!,5,FALSE))))))))))))))))</f>
        <v>#REF!</v>
      </c>
      <c r="C386" s="30" t="e">
        <f>IF(LEFT(G386,3)="ARQ",VLOOKUP(VALUE(RIGHT(G386,3)),#REF!,5,FALSE),IF(LEFT(G386,3)="INS",VLOOKUP(VALUE(RIGHT(G386,3)),#REF!,5,FALSE),IF(LEFT(G386,3)="SCE",VLOOKUP(VALUE(RIGHT(G386,3)),#REF!,5,FALSE),IF(LEFT(G386,3)="EST",VLOOKUP(VALUE(RIGHT(G386,3)),#REF!,5,FALSE),IF(LEFT(G386,3)="HID",VLOOKUP(VALUE(RIGHT(G386,3)),#REF!,5,FALSE),IF(LEFT(G386,3)="INC",VLOOKUP(VALUE(RIGHT(G386,3)),#REF!,5,FALSE),IF(LEFT(G386,3)="ELE",VLOOKUP(VALUE(RIGHT(G386,3)),#REF!,5,FALSE),IF(LEFT(G386,3)="CAB",VLOOKUP(VALUE(RIGHT(G386,3)),'ADM-COMP'!B:J,5,FALSE),IF(LEFT(G386,3)="SEG",VLOOKUP(VALUE(RIGHT(G386,3)),#REF!,5,FALSE),IF(LEFT(G386,3)="CLI",VLOOKUP(VALUE(RIGHT(G386,3)),#REF!,5,FALSE),IF(LEFT(G386,4)="IMPL",VLOOKUP(VALUE(RIGHT(G386,3)),#REF!,5,FALSE),IF(LEFT(G386,4)="SPDA",VLOOKUP(VALUE(RIGHT(G386,3)),'SPDA-COMP'!B:J,5,FALSE),IF(LEFT(G386,4)="SDAI",VLOOKUP(VALUE(RIGHT(G386,3)),#REF!,5,FALSE),IF(LEFT(G386,5)="IMPER",VLOOKUP(VALUE(RIGHT(G386,3)),#REF!,5,FALSE),IF(LEFT(G386,5)="LABOR",VLOOKUP(VALUE(RIGHT(G386,6)),#REF!,6,FALSE))))))))))))))))</f>
        <v>#REF!</v>
      </c>
      <c r="D386" s="74" t="e">
        <f>ROUND(VLOOKUP(A386,#REF!,8,FALSE),2)</f>
        <v>#REF!</v>
      </c>
      <c r="E386" s="74" t="e">
        <f>IF(LEFT(G386,3)="ARQ",VLOOKUP(VALUE(RIGHT(G386,3)),#REF!,9,FALSE),IF(LEFT(G386,3)="INS",VLOOKUP(VALUE(RIGHT(G386,3)),#REF!,9,FALSE),IF(LEFT(G386,3)="SCE",VLOOKUP(VALUE(RIGHT(G386,3)),#REF!,9,FALSE),IF(LEFT(G386,3)="EST",VLOOKUP(VALUE(RIGHT(G386,3)),#REF!,9,FALSE),IF(LEFT(G386,3)="HID",VLOOKUP(VALUE(RIGHT(G386,3)),#REF!,9,FALSE),IF(LEFT(G386,3)="INC",VLOOKUP(VALUE(RIGHT(G386,3)),#REF!,9,FALSE),IF(LEFT(G386,3)="ELE",VLOOKUP(VALUE(RIGHT(G386,3)),#REF!,9,FALSE),IF(LEFT(G386,3)="CAB",VLOOKUP(VALUE(RIGHT(G386,3)),'ADM-COMP'!B:J,9,FALSE),IF(LEFT(G386,3)="SEG",VLOOKUP(VALUE(RIGHT(G386,3)),#REF!,9,FALSE),IF(LEFT(G386,3)="CLI",VLOOKUP(VALUE(RIGHT(G386,3)),#REF!,9,FALSE),IF(LEFT(G386,4)="IMPL",VLOOKUP(VALUE(RIGHT(G386,3)),#REF!,9,FALSE),IF(LEFT(G386,4)="SPDA",VLOOKUP(VALUE(RIGHT(G386,3)),'SPDA-COMP'!B:J,9,FALSE),IF(LEFT(G386,4)="SDAI",VLOOKUP(VALUE(RIGHT(G386,3)),#REF!,9,FALSE),IF(LEFT(G386,5)="IMPER",VLOOKUP(VALUE(RIGHT(G386,3)),#REF!,9,FALSE),IF(LEFT(G386,5)="LABOR",VLOOKUP(VALUE(RIGHT(G386,6)),#REF!,4,FALSE))))))))))))))))</f>
        <v>#REF!</v>
      </c>
      <c r="F386" s="31" t="e">
        <f t="shared" si="5"/>
        <v>#REF!</v>
      </c>
      <c r="G386" s="38" t="s">
        <v>508</v>
      </c>
      <c r="H386" s="61"/>
    </row>
    <row r="387" spans="1:8" s="62" customFormat="1">
      <c r="A387" s="85" t="s">
        <v>911</v>
      </c>
      <c r="B387" s="29" t="e">
        <f>IF(LEFT(G387,3)="ARQ",VLOOKUP(VALUE(RIGHT(G387,3)),#REF!,4,FALSE),IF(LEFT(G387,3)="SCI",VLOOKUP(VALUE(RIGHT(G387,3)),#REF!,4,FALSE),IF(LEFT(G387,3)="SCE",VLOOKUP(VALUE(RIGHT(G387,3)),#REF!,4,FALSE),IF(LEFT(G387,3)="EST",VLOOKUP(VALUE(RIGHT(G387,3)),#REF!,4,FALSE),IF(LEFT(G387,3)="HID",VLOOKUP(VALUE(RIGHT(G387,3)),#REF!,4,FALSE),IF(LEFT(G387,3)="INC",VLOOKUP(VALUE(RIGHT(G387,3)),#REF!,4,FALSE),IF(LEFT(G387,3)="ELE",VLOOKUP(VALUE(RIGHT(G387,3)),#REF!,4,FALSE),IF(LEFT(G387,3)="CAB",VLOOKUP(VALUE(RIGHT(G387,3)),'ADM-COMP'!B:J,4,FALSE),IF(LEFT(G387,3)="SEG",VLOOKUP(VALUE(RIGHT(G387,3)),#REF!,4,FALSE),IF(LEFT(G387,3)="CLI",VLOOKUP(VALUE(RIGHT(G387,3)),#REF!,4,FALSE),IF(LEFT(G387,4)="IMPL",VLOOKUP(VALUE(RIGHT(G387,3)),#REF!,4,FALSE),IF(LEFT(G387,4)="SPDA",VLOOKUP(VALUE(RIGHT(G387,3)),'SPDA-COMP'!B:J,4,FALSE),IF(LEFT(G387,4)="SDAI",VLOOKUP(VALUE(RIGHT(G387,3)),#REF!,4,FALSE),IF(LEFT(G387,5)="IMPER",VLOOKUP(VALUE(RIGHT(G387,3)),#REF!,4,FALSE),IF(LEFT(G387,5)="LABOR",VLOOKUP(VALUE(RIGHT(G387,6)),#REF!,5,FALSE))))))))))))))))</f>
        <v>#REF!</v>
      </c>
      <c r="C387" s="30" t="e">
        <f>IF(LEFT(G387,3)="ARQ",VLOOKUP(VALUE(RIGHT(G387,3)),#REF!,5,FALSE),IF(LEFT(G387,3)="SCI",VLOOKUP(VALUE(RIGHT(G387,3)),#REF!,5,FALSE),IF(LEFT(G387,3)="SCE",VLOOKUP(VALUE(RIGHT(G387,3)),#REF!,5,FALSE),IF(LEFT(G387,3)="EST",VLOOKUP(VALUE(RIGHT(G387,3)),#REF!,5,FALSE),IF(LEFT(G387,3)="HID",VLOOKUP(VALUE(RIGHT(G387,3)),#REF!,5,FALSE),IF(LEFT(G387,3)="INC",VLOOKUP(VALUE(RIGHT(G387,3)),#REF!,5,FALSE),IF(LEFT(G387,3)="ELE",VLOOKUP(VALUE(RIGHT(G387,3)),#REF!,5,FALSE),IF(LEFT(G387,3)="CAB",VLOOKUP(VALUE(RIGHT(G387,3)),'ADM-COMP'!B:J,5,FALSE),IF(LEFT(G387,3)="SEG",VLOOKUP(VALUE(RIGHT(G387,3)),#REF!,5,FALSE),IF(LEFT(G387,3)="CLI",VLOOKUP(VALUE(RIGHT(G387,3)),#REF!,5,FALSE),IF(LEFT(G387,4)="IMPL",VLOOKUP(VALUE(RIGHT(G387,3)),#REF!,5,FALSE),IF(LEFT(G387,4)="SPDA",VLOOKUP(VALUE(RIGHT(G387,3)),'SPDA-COMP'!B:J,5,FALSE),IF(LEFT(G387,4)="SDAI",VLOOKUP(VALUE(RIGHT(G387,3)),#REF!,5,FALSE),IF(LEFT(G387,5)="IMPER",VLOOKUP(VALUE(RIGHT(G387,3)),#REF!,5,FALSE),IF(LEFT(G387,5)="LABOR",VLOOKUP(VALUE(RIGHT(G387,6)),#REF!,6,FALSE))))))))))))))))</f>
        <v>#REF!</v>
      </c>
      <c r="D387" s="74" t="e">
        <f>ROUND(VLOOKUP(A387,#REF!,8,FALSE),2)</f>
        <v>#REF!</v>
      </c>
      <c r="E387" s="74" t="e">
        <f>IF(LEFT(G387,3)="ARQ",VLOOKUP(VALUE(RIGHT(G387,3)),#REF!,9,FALSE),IF(LEFT(G387,3)="SCI",VLOOKUP(VALUE(RIGHT(G387,3)),#REF!,9,FALSE),IF(LEFT(G387,3)="SCE",VLOOKUP(VALUE(RIGHT(G387,3)),#REF!,9,FALSE),IF(LEFT(G387,3)="EST",VLOOKUP(VALUE(RIGHT(G387,3)),#REF!,9,FALSE),IF(LEFT(G387,3)="HID",VLOOKUP(VALUE(RIGHT(G387,3)),#REF!,9,FALSE),IF(LEFT(G387,3)="INC",VLOOKUP(VALUE(RIGHT(G387,3)),#REF!,9,FALSE),IF(LEFT(G387,3)="ELE",VLOOKUP(VALUE(RIGHT(G387,3)),#REF!,9,FALSE),IF(LEFT(G387,3)="CAB",VLOOKUP(VALUE(RIGHT(G387,3)),'ADM-COMP'!B:J,9,FALSE),IF(LEFT(G387,3)="SEG",VLOOKUP(VALUE(RIGHT(G387,3)),#REF!,9,FALSE),IF(LEFT(G387,3)="CLI",VLOOKUP(VALUE(RIGHT(G387,3)),#REF!,9,FALSE),IF(LEFT(G387,4)="IMPL",VLOOKUP(VALUE(RIGHT(G387,3)),#REF!,9,FALSE),IF(LEFT(G387,4)="SPDA",VLOOKUP(VALUE(RIGHT(G387,3)),'SPDA-COMP'!B:J,9,FALSE),IF(LEFT(G387,4)="SDAI",VLOOKUP(VALUE(RIGHT(G387,3)),#REF!,9,FALSE),IF(LEFT(G387,5)="IMPER",VLOOKUP(VALUE(RIGHT(G387,3)),#REF!,9,FALSE),IF(LEFT(G387,5)="LABOR",VLOOKUP(VALUE(RIGHT(G387,6)),#REF!,4,FALSE))))))))))))))))</f>
        <v>#REF!</v>
      </c>
      <c r="F387" s="31" t="e">
        <f t="shared" si="5"/>
        <v>#REF!</v>
      </c>
      <c r="G387" s="84" t="s">
        <v>979</v>
      </c>
      <c r="H387" s="61"/>
    </row>
    <row r="388" spans="1:8" s="62" customFormat="1">
      <c r="A388" s="37" t="s">
        <v>1340</v>
      </c>
      <c r="B388" s="29" t="e">
        <f>IF(LEFT(G388,3)="ARQ",VLOOKUP(VALUE(RIGHT(G388,3)),#REF!,4,FALSE),IF(LEFT(G388,3)="SCI",VLOOKUP(VALUE(RIGHT(G388,3)),#REF!,4,FALSE),IF(LEFT(G388,3)="TRP",VLOOKUP(VALUE(RIGHT(G388,3)),#REF!,4,FALSE),IF(LEFT(G388,3)="EST",VLOOKUP(VALUE(RIGHT(G388,3)),#REF!,4,FALSE),IF(LEFT(G388,3)="HID",VLOOKUP(VALUE(RIGHT(G388,3)),#REF!,4,FALSE),IF(LEFT(G388,3)="INC",VLOOKUP(VALUE(RIGHT(G388,3)),#REF!,4,FALSE),IF(LEFT(G388,3)="ELE",VLOOKUP(VALUE(RIGHT(G388,3)),#REF!,4,FALSE),IF(LEFT(G388,3)="CAB",VLOOKUP(VALUE(RIGHT(G388,3)),'ADM-COMP'!B:J,4,FALSE),IF(LEFT(G388,3)="SEG",VLOOKUP(VALUE(RIGHT(G388,3)),#REF!,4,FALSE),IF(LEFT(G388,3)="CLI",VLOOKUP(VALUE(RIGHT(G388,3)),#REF!,4,FALSE),IF(LEFT(G388,4)="IMPL",VLOOKUP(VALUE(RIGHT(G388,3)),#REF!,4,FALSE),IF(LEFT(G388,4)="SPDA",VLOOKUP(VALUE(RIGHT(G388,3)),'SPDA-COMP'!B:J,4,FALSE),IF(LEFT(G388,4)="SDAI",VLOOKUP(VALUE(RIGHT(G388,3)),#REF!,4,FALSE),IF(LEFT(G388,5)="IMPER",VLOOKUP(VALUE(RIGHT(G388,3)),#REF!,4,FALSE),IF(LEFT(G388,5)="LABOR",VLOOKUP(VALUE(RIGHT(G388,6)),#REF!,5,FALSE))))))))))))))))</f>
        <v>#REF!</v>
      </c>
      <c r="C388" s="30" t="e">
        <f>IF(LEFT(G388,3)="ARQ",VLOOKUP(VALUE(RIGHT(G388,3)),#REF!,5,FALSE),IF(LEFT(G388,3)="SCI",VLOOKUP(VALUE(RIGHT(G388,3)),#REF!,5,FALSE),IF(LEFT(G388,3)="SCE",VLOOKUP(VALUE(RIGHT(G388,3)),#REF!,5,FALSE),IF(LEFT(G388,3)="EST",VLOOKUP(VALUE(RIGHT(G388,3)),#REF!,5,FALSE),IF(LEFT(G388,3)="HID",VLOOKUP(VALUE(RIGHT(G388,3)),#REF!,5,FALSE),IF(LEFT(G388,3)="INC",VLOOKUP(VALUE(RIGHT(G388,3)),#REF!,5,FALSE),IF(LEFT(G388,3)="ELE",VLOOKUP(VALUE(RIGHT(G388,3)),#REF!,5,FALSE),IF(LEFT(G388,3)="CAB",VLOOKUP(VALUE(RIGHT(G388,3)),'ADM-COMP'!B:J,5,FALSE),IF(LEFT(G388,3)="SEG",VLOOKUP(VALUE(RIGHT(G388,3)),#REF!,5,FALSE),IF(LEFT(G388,3)="CLI",VLOOKUP(VALUE(RIGHT(G388,3)),#REF!,5,FALSE),IF(LEFT(G388,4)="IMPL",VLOOKUP(VALUE(RIGHT(G388,3)),#REF!,5,FALSE),IF(LEFT(G388,4)="SPDA",VLOOKUP(VALUE(RIGHT(G388,3)),'SPDA-COMP'!B:J,5,FALSE),IF(LEFT(G388,4)="SDAI",VLOOKUP(VALUE(RIGHT(G388,3)),#REF!,5,FALSE),IF(LEFT(G388,5)="IMPER",VLOOKUP(VALUE(RIGHT(G388,3)),#REF!,5,FALSE),IF(LEFT(G388,5)="LABOR",VLOOKUP(VALUE(RIGHT(G388,6)),#REF!,6,FALSE))))))))))))))))</f>
        <v>#REF!</v>
      </c>
      <c r="D388" s="74" t="e">
        <f>ROUND(VLOOKUP(A388,#REF!,8,FALSE),2)</f>
        <v>#REF!</v>
      </c>
      <c r="E388" s="74" t="e">
        <f>IF(LEFT(G388,3)="ARQ",VLOOKUP(VALUE(RIGHT(G388,3)),#REF!,9,FALSE),IF(LEFT(G388,3)="SCI",VLOOKUP(VALUE(RIGHT(G388,3)),#REF!,9,FALSE),IF(LEFT(G388,3)="SCE",VLOOKUP(VALUE(RIGHT(G388,3)),#REF!,9,FALSE),IF(LEFT(G388,3)="EST",VLOOKUP(VALUE(RIGHT(G388,3)),#REF!,9,FALSE),IF(LEFT(G388,3)="HID",VLOOKUP(VALUE(RIGHT(G388,3)),#REF!,9,FALSE),IF(LEFT(G388,3)="INC",VLOOKUP(VALUE(RIGHT(G388,3)),#REF!,9,FALSE),IF(LEFT(G388,3)="ELE",VLOOKUP(VALUE(RIGHT(G388,3)),#REF!,9,FALSE),IF(LEFT(G388,3)="CAB",VLOOKUP(VALUE(RIGHT(G388,3)),'ADM-COMP'!B:J,9,FALSE),IF(LEFT(G388,3)="SEG",VLOOKUP(VALUE(RIGHT(G388,3)),#REF!,9,FALSE),IF(LEFT(G388,3)="CLI",VLOOKUP(VALUE(RIGHT(G388,3)),#REF!,9,FALSE),IF(LEFT(G388,4)="IMPL",VLOOKUP(VALUE(RIGHT(G388,3)),#REF!,9,FALSE),IF(LEFT(G388,4)="SPDA",VLOOKUP(VALUE(RIGHT(G388,3)),'SPDA-COMP'!B:J,9,FALSE),IF(LEFT(G388,4)="SDAI",VLOOKUP(VALUE(RIGHT(G388,3)),#REF!,9,FALSE),IF(LEFT(G388,5)="IMPER",VLOOKUP(VALUE(RIGHT(G388,3)),#REF!,9,FALSE),IF(LEFT(G388,5)="LABOR",VLOOKUP(VALUE(RIGHT(G388,6)),#REF!,4,FALSE))))))))))))))))</f>
        <v>#REF!</v>
      </c>
      <c r="F388" s="31" t="e">
        <f t="shared" si="5"/>
        <v>#REF!</v>
      </c>
      <c r="G388" s="38" t="s">
        <v>1338</v>
      </c>
      <c r="H388" s="61"/>
    </row>
    <row r="389" spans="1:8" s="62" customFormat="1">
      <c r="A389" s="37" t="s">
        <v>1104</v>
      </c>
      <c r="B389" s="29" t="e">
        <f>IF(LEFT(G389,3)="ARQ",VLOOKUP(VALUE(RIGHT(G389,3)),#REF!,4,FALSE),IF(LEFT(G389,3)="SCI",VLOOKUP(VALUE(RIGHT(G389,3)),#REF!,4,FALSE),IF(LEFT(G389,3)="TRP",VLOOKUP(VALUE(RIGHT(G389,3)),#REF!,4,FALSE),IF(LEFT(G389,3)="EST",VLOOKUP(VALUE(RIGHT(G389,3)),#REF!,4,FALSE),IF(LEFT(G389,3)="HID",VLOOKUP(VALUE(RIGHT(G389,3)),#REF!,4,FALSE),IF(LEFT(G389,3)="INC",VLOOKUP(VALUE(RIGHT(G389,3)),#REF!,4,FALSE),IF(LEFT(G389,3)="ELE",VLOOKUP(VALUE(RIGHT(G389,3)),#REF!,4,FALSE),IF(LEFT(G389,3)="CAB",VLOOKUP(VALUE(RIGHT(G389,3)),'ADM-COMP'!B:J,4,FALSE),IF(LEFT(G389,3)="SEG",VLOOKUP(VALUE(RIGHT(G389,3)),#REF!,4,FALSE),IF(LEFT(G389,3)="CLI",VLOOKUP(VALUE(RIGHT(G389,3)),#REF!,4,FALSE),IF(LEFT(G389,4)="IMPL",VLOOKUP(VALUE(RIGHT(G389,3)),#REF!,4,FALSE),IF(LEFT(G389,4)="SPDA",VLOOKUP(VALUE(RIGHT(G389,3)),'SPDA-COMP'!B:J,4,FALSE),IF(LEFT(G389,4)="SDAI",VLOOKUP(VALUE(RIGHT(G389,3)),#REF!,4,FALSE),IF(LEFT(G389,5)="IMPER",VLOOKUP(VALUE(RIGHT(G389,3)),#REF!,4,FALSE),IF(LEFT(G389,5)="LABOR",VLOOKUP(VALUE(RIGHT(G389,6)),#REF!,5,FALSE))))))))))))))))</f>
        <v>#REF!</v>
      </c>
      <c r="C389" s="30" t="e">
        <f>IF(LEFT(G389,3)="ARQ",VLOOKUP(VALUE(RIGHT(G389,3)),#REF!,5,FALSE),IF(LEFT(G389,3)="SCI",VLOOKUP(VALUE(RIGHT(G389,3)),#REF!,5,FALSE),IF(LEFT(G389,3)="SCE",VLOOKUP(VALUE(RIGHT(G389,3)),#REF!,5,FALSE),IF(LEFT(G389,3)="EST",VLOOKUP(VALUE(RIGHT(G389,3)),#REF!,5,FALSE),IF(LEFT(G389,3)="HID",VLOOKUP(VALUE(RIGHT(G389,3)),#REF!,5,FALSE),IF(LEFT(G389,3)="INC",VLOOKUP(VALUE(RIGHT(G389,3)),#REF!,5,FALSE),IF(LEFT(G389,3)="ELE",VLOOKUP(VALUE(RIGHT(G389,3)),#REF!,5,FALSE),IF(LEFT(G389,3)="CAB",VLOOKUP(VALUE(RIGHT(G389,3)),'ADM-COMP'!B:J,5,FALSE),IF(LEFT(G389,3)="SEG",VLOOKUP(VALUE(RIGHT(G389,3)),#REF!,5,FALSE),IF(LEFT(G389,3)="CLI",VLOOKUP(VALUE(RIGHT(G389,3)),#REF!,5,FALSE),IF(LEFT(G389,4)="IMPL",VLOOKUP(VALUE(RIGHT(G389,3)),#REF!,5,FALSE),IF(LEFT(G389,4)="SPDA",VLOOKUP(VALUE(RIGHT(G389,3)),'SPDA-COMP'!B:J,5,FALSE),IF(LEFT(G389,4)="SDAI",VLOOKUP(VALUE(RIGHT(G389,3)),#REF!,5,FALSE),IF(LEFT(G389,5)="IMPER",VLOOKUP(VALUE(RIGHT(G389,3)),#REF!,5,FALSE),IF(LEFT(G389,5)="LABOR",VLOOKUP(VALUE(RIGHT(G389,6)),#REF!,6,FALSE))))))))))))))))</f>
        <v>#REF!</v>
      </c>
      <c r="D389" s="74" t="e">
        <f>ROUND(VLOOKUP(A389,#REF!,8,FALSE),2)</f>
        <v>#REF!</v>
      </c>
      <c r="E389" s="74" t="e">
        <f>IF(LEFT(G389,3)="ARQ",VLOOKUP(VALUE(RIGHT(G389,3)),#REF!,9,FALSE),IF(LEFT(G389,3)="SCI",VLOOKUP(VALUE(RIGHT(G389,3)),#REF!,9,FALSE),IF(LEFT(G389,3)="SCE",VLOOKUP(VALUE(RIGHT(G389,3)),#REF!,9,FALSE),IF(LEFT(G389,3)="EST",VLOOKUP(VALUE(RIGHT(G389,3)),#REF!,9,FALSE),IF(LEFT(G389,3)="HID",VLOOKUP(VALUE(RIGHT(G389,3)),#REF!,9,FALSE),IF(LEFT(G389,3)="INC",VLOOKUP(VALUE(RIGHT(G389,3)),#REF!,9,FALSE),IF(LEFT(G389,3)="ELE",VLOOKUP(VALUE(RIGHT(G389,3)),#REF!,9,FALSE),IF(LEFT(G389,3)="CAB",VLOOKUP(VALUE(RIGHT(G389,3)),'ADM-COMP'!B:J,9,FALSE),IF(LEFT(G389,3)="SEG",VLOOKUP(VALUE(RIGHT(G389,3)),#REF!,9,FALSE),IF(LEFT(G389,3)="CLI",VLOOKUP(VALUE(RIGHT(G389,3)),#REF!,9,FALSE),IF(LEFT(G389,4)="IMPL",VLOOKUP(VALUE(RIGHT(G389,3)),#REF!,9,FALSE),IF(LEFT(G389,4)="SPDA",VLOOKUP(VALUE(RIGHT(G389,3)),'SPDA-COMP'!B:J,9,FALSE),IF(LEFT(G389,4)="SDAI",VLOOKUP(VALUE(RIGHT(G389,3)),#REF!,9,FALSE),IF(LEFT(G389,5)="IMPER",VLOOKUP(VALUE(RIGHT(G389,3)),#REF!,9,FALSE),IF(LEFT(G389,5)="LABOR",VLOOKUP(VALUE(RIGHT(G389,6)),#REF!,4,FALSE))))))))))))))))</f>
        <v>#REF!</v>
      </c>
      <c r="F389" s="31" t="e">
        <f t="shared" si="5"/>
        <v>#REF!</v>
      </c>
      <c r="G389" s="152" t="s">
        <v>1107</v>
      </c>
      <c r="H389" s="61"/>
    </row>
    <row r="390" spans="1:8" s="62" customFormat="1">
      <c r="A390" s="100" t="s">
        <v>747</v>
      </c>
      <c r="B390" s="29" t="e">
        <f>IF(LEFT(G390,3)="ARQ",VLOOKUP(VALUE(RIGHT(G390,3)),#REF!,4,FALSE),IF(LEFT(G390,3)="SCI",VLOOKUP(VALUE(RIGHT(G390,3)),'ADM-COMP'!B:J,4,FALSE),IF(LEFT(G390,3)="SCE",VLOOKUP(VALUE(RIGHT(G390,3)),#REF!,4,FALSE),IF(LEFT(G390,3)="EST",VLOOKUP(VALUE(RIGHT(G390,3)),#REF!,4,FALSE),IF(LEFT(G390,3)="HID",VLOOKUP(VALUE(RIGHT(G390,3)),#REF!,4,FALSE),IF(LEFT(G390,3)="INC",VLOOKUP(VALUE(RIGHT(G390,3)),#REF!,4,FALSE),IF(LEFT(G390,3)="ELE",VLOOKUP(VALUE(RIGHT(G390,3)),#REF!,4,FALSE),IF(LEFT(G390,3)="CAB",VLOOKUP(VALUE(RIGHT(G390,3)),#REF!,4,FALSE),IF(LEFT(G390,3)="SEG",VLOOKUP(VALUE(RIGHT(G390,3)),#REF!,4,FALSE),IF(LEFT(G390,3)="CLI",VLOOKUP(VALUE(RIGHT(G390,3)),#REF!,4,FALSE),IF(LEFT(G390,4)="IMPL",VLOOKUP(VALUE(RIGHT(G390,3)),#REF!,4,FALSE),IF(LEFT(G390,4)="SPDA",VLOOKUP(VALUE(RIGHT(G390,3)),'SPDA-COMP'!B:J,4,FALSE),IF(LEFT(G390,4)="SDAI",VLOOKUP(VALUE(RIGHT(G390,3)),#REF!,4,FALSE),IF(LEFT(G390,5)="CHENF",VLOOKUP(VALUE(RIGHT(G390,3)),#REF!,4,FALSE),IF(LEFT(G390,5)="IMPER",VLOOKUP(VALUE(RIGHT(G390,3)),#REF!,4,FALSE),IF(LEFT(G390,5)="LABOR",VLOOKUP(VALUE(RIGHT(G390,6)),#REF!,5,FALSE)))))))))))))))))</f>
        <v>#REF!</v>
      </c>
      <c r="C390" s="30" t="e">
        <f>IF(LEFT(G390,3)="ARQ",VLOOKUP(VALUE(RIGHT(G390,3)),#REF!,5,FALSE),IF(LEFT(G390,3)="SCI",VLOOKUP(VALUE(RIGHT(G390,3)),'ADM-COMP'!B:J,5,FALSE),IF(LEFT(G390,3)="SCE",VLOOKUP(VALUE(RIGHT(G390,3)),#REF!,5,FALSE),IF(LEFT(G390,3)="EST",VLOOKUP(VALUE(RIGHT(G390,3)),#REF!,5,FALSE),IF(LEFT(G390,3)="HID",VLOOKUP(VALUE(RIGHT(G390,3)),#REF!,5,FALSE),IF(LEFT(G390,3)="INC",VLOOKUP(VALUE(RIGHT(G390,3)),#REF!,5,FALSE),IF(LEFT(G390,3)="ELE",VLOOKUP(VALUE(RIGHT(G390,3)),#REF!,5,FALSE),IF(LEFT(G390,3)="CAB",VLOOKUP(VALUE(RIGHT(G390,3)),#REF!,5,FALSE),IF(LEFT(G390,3)="SEG",VLOOKUP(VALUE(RIGHT(G390,3)),#REF!,5,FALSE),IF(LEFT(G390,3)="CLI",VLOOKUP(VALUE(RIGHT(G390,3)),#REF!,5,FALSE),IF(LEFT(G390,4)="IMPL",VLOOKUP(VALUE(RIGHT(G390,3)),#REF!,5,FALSE),IF(LEFT(G390,4)="SPDA",VLOOKUP(VALUE(RIGHT(G390,3)),'SPDA-COMP'!B:J,5,FALSE),IF(LEFT(G390,4)="SDAI",VLOOKUP(VALUE(RIGHT(G390,3)),#REF!,5,FALSE),IF(LEFT(G390,5)="CHENF",VLOOKUP(VALUE(RIGHT(G390,3)),#REF!,5,FALSE),IF(LEFT(G390,5)="IMPER",VLOOKUP(VALUE(RIGHT(G390,3)),#REF!,5,FALSE),IF(LEFT(G390,5)="LABOR",VLOOKUP(VALUE(RIGHT(G390,6)),#REF!,6,FALSE)))))))))))))))))</f>
        <v>#REF!</v>
      </c>
      <c r="D390" s="74" t="e">
        <f>ROUND(VLOOKUP(A390,#REF!,8,FALSE),2)</f>
        <v>#REF!</v>
      </c>
      <c r="E390" s="74" t="e">
        <f>IF(LEFT(G390,3)="ARQ",VLOOKUP(VALUE(RIGHT(G390,3)),#REF!,9,FALSE),IF(LEFT(G390,3)="SCI",VLOOKUP(VALUE(RIGHT(G390,3)),'ADM-COMP'!B:J,9,FALSE),IF(LEFT(G390,3)="SCE",VLOOKUP(VALUE(RIGHT(G390,3)),#REF!,9,FALSE),IF(LEFT(G390,3)="EST",VLOOKUP(VALUE(RIGHT(G390,3)),#REF!,9,FALSE),IF(LEFT(G390,3)="HID",VLOOKUP(VALUE(RIGHT(G390,3)),#REF!,9,FALSE),IF(LEFT(G390,3)="INC",VLOOKUP(VALUE(RIGHT(G390,3)),#REF!,9,FALSE),IF(LEFT(G390,3)="ELE",VLOOKUP(VALUE(RIGHT(G390,3)),#REF!,9,FALSE),IF(LEFT(G390,3)="CAB",VLOOKUP(VALUE(RIGHT(G390,3)),#REF!,9,FALSE),IF(LEFT(G390,3)="SEG",VLOOKUP(VALUE(RIGHT(G390,3)),#REF!,9,FALSE),IF(LEFT(G390,3)="CLI",VLOOKUP(VALUE(RIGHT(G390,3)),#REF!,9,FALSE),IF(LEFT(G390,4)="IMPL",VLOOKUP(VALUE(RIGHT(G390,3)),#REF!,9,FALSE),IF(LEFT(G390,4)="SPDA",VLOOKUP(VALUE(RIGHT(G390,3)),'SPDA-COMP'!B:J,9,FALSE),IF(LEFT(G390,4)="SDAI",VLOOKUP(VALUE(RIGHT(G390,3)),#REF!,9,FALSE),IF(LEFT(G390,5)="CHENF",VLOOKUP(VALUE(RIGHT(G390,3)),#REF!,9,FALSE),IF(LEFT(G390,5)="IMPER",VLOOKUP(VALUE(RIGHT(G390,3)),#REF!,9,FALSE),IF(LEFT(G390,5)="LABOR",VLOOKUP(VALUE(RIGHT(G390,6)),#REF!,4,FALSE)))))))))))))))))</f>
        <v>#REF!</v>
      </c>
      <c r="F390" s="31" t="e">
        <f t="shared" ref="F390:F453" si="6">ROUND(D390*E390,2)</f>
        <v>#REF!</v>
      </c>
      <c r="G390" s="152" t="s">
        <v>765</v>
      </c>
      <c r="H390" s="61"/>
    </row>
    <row r="391" spans="1:8" s="62" customFormat="1">
      <c r="A391" s="37" t="s">
        <v>186</v>
      </c>
      <c r="B391" s="29" t="e">
        <f>IF(LEFT(G391,3)="ARQ",VLOOKUP(VALUE(RIGHT(G391,3)),#REF!,4,FALSE),IF(LEFT(G391,3)="SCI",VLOOKUP(VALUE(RIGHT(G391,3)),#REF!,4,FALSE),IF(LEFT(G391,3)="SCE",VLOOKUP(VALUE(RIGHT(G391,3)),#REF!,4,FALSE),IF(LEFT(G391,3)="EST",VLOOKUP(VALUE(RIGHT(G391,3)),#REF!,4,FALSE),IF(LEFT(G391,3)="HID",VLOOKUP(VALUE(RIGHT(G391,3)),#REF!,4,FALSE),IF(LEFT(G391,3)="INC",VLOOKUP(VALUE(RIGHT(G391,3)),#REF!,4,FALSE),IF(LEFT(G391,3)="ELE",VLOOKUP(VALUE(RIGHT(G391,3)),#REF!,4,FALSE),IF(LEFT(G391,3)="CAB",VLOOKUP(VALUE(RIGHT(G391,3)),'ADM-COMP'!B:J,4,FALSE),IF(LEFT(G391,3)="SEG",VLOOKUP(VALUE(RIGHT(G391,3)),#REF!,4,FALSE),IF(LEFT(G391,3)="CLI",VLOOKUP(VALUE(RIGHT(G391,3)),#REF!,4,FALSE),IF(LEFT(G391,4)="IMPL",VLOOKUP(VALUE(RIGHT(G391,3)),#REF!,4,FALSE),IF(LEFT(G391,4)="SPDA",VLOOKUP(VALUE(RIGHT(G391,3)),'SPDA-COMP'!B:J,4,FALSE),IF(LEFT(G391,4)="SDAI",VLOOKUP(VALUE(RIGHT(G391,3)),#REF!,4,FALSE),IF(LEFT(G391,5)="IMPER",VLOOKUP(VALUE(RIGHT(G391,3)),#REF!,4,FALSE),IF(LEFT(G391,5)="LABOR",VLOOKUP(VALUE(RIGHT(G391,6)),#REF!,5,FALSE))))))))))))))))</f>
        <v>#REF!</v>
      </c>
      <c r="C391" s="30" t="e">
        <f>IF(LEFT(G391,3)="ARQ",VLOOKUP(VALUE(RIGHT(G391,3)),#REF!,5,FALSE),IF(LEFT(G391,3)="SCI",VLOOKUP(VALUE(RIGHT(G391,3)),#REF!,5,FALSE),IF(LEFT(G391,3)="SCE",VLOOKUP(VALUE(RIGHT(G391,3)),#REF!,5,FALSE),IF(LEFT(G391,3)="EST",VLOOKUP(VALUE(RIGHT(G391,3)),#REF!,5,FALSE),IF(LEFT(G391,3)="HID",VLOOKUP(VALUE(RIGHT(G391,3)),#REF!,5,FALSE),IF(LEFT(G391,3)="INC",VLOOKUP(VALUE(RIGHT(G391,3)),#REF!,5,FALSE),IF(LEFT(G391,3)="ELE",VLOOKUP(VALUE(RIGHT(G391,3)),#REF!,5,FALSE),IF(LEFT(G391,3)="CAB",VLOOKUP(VALUE(RIGHT(G391,3)),'ADM-COMP'!B:J,5,FALSE),IF(LEFT(G391,3)="SEG",VLOOKUP(VALUE(RIGHT(G391,3)),#REF!,5,FALSE),IF(LEFT(G391,3)="CLI",VLOOKUP(VALUE(RIGHT(G391,3)),#REF!,5,FALSE),IF(LEFT(G391,4)="IMPL",VLOOKUP(VALUE(RIGHT(G391,3)),#REF!,5,FALSE),IF(LEFT(G391,4)="SPDA",VLOOKUP(VALUE(RIGHT(G391,3)),'SPDA-COMP'!B:J,5,FALSE),IF(LEFT(G391,4)="SDAI",VLOOKUP(VALUE(RIGHT(G391,3)),#REF!,5,FALSE),IF(LEFT(G391,5)="IMPER",VLOOKUP(VALUE(RIGHT(G391,3)),#REF!,5,FALSE),IF(LEFT(G391,5)="LABOR",VLOOKUP(VALUE(RIGHT(G391,6)),#REF!,6,FALSE))))))))))))))))</f>
        <v>#REF!</v>
      </c>
      <c r="D391" s="74" t="e">
        <f>ROUND(VLOOKUP(A391,#REF!,8,FALSE),2)</f>
        <v>#REF!</v>
      </c>
      <c r="E391" s="74" t="e">
        <f>IF(LEFT(G391,3)="ARQ",VLOOKUP(VALUE(RIGHT(G391,3)),#REF!,9,FALSE),IF(LEFT(G391,3)="SCI",VLOOKUP(VALUE(RIGHT(G391,3)),#REF!,9,FALSE),IF(LEFT(G391,3)="SCE",VLOOKUP(VALUE(RIGHT(G391,3)),#REF!,9,FALSE),IF(LEFT(G391,3)="EST",VLOOKUP(VALUE(RIGHT(G391,3)),#REF!,9,FALSE),IF(LEFT(G391,3)="HID",VLOOKUP(VALUE(RIGHT(G391,3)),#REF!,9,FALSE),IF(LEFT(G391,3)="INC",VLOOKUP(VALUE(RIGHT(G391,3)),#REF!,9,FALSE),IF(LEFT(G391,3)="ELE",VLOOKUP(VALUE(RIGHT(G391,3)),#REF!,9,FALSE),IF(LEFT(G391,3)="CAB",VLOOKUP(VALUE(RIGHT(G391,3)),'ADM-COMP'!B:J,9,FALSE),IF(LEFT(G391,3)="SEG",VLOOKUP(VALUE(RIGHT(G391,3)),#REF!,9,FALSE),IF(LEFT(G391,3)="CLI",VLOOKUP(VALUE(RIGHT(G391,3)),#REF!,9,FALSE),IF(LEFT(G391,4)="IMPL",VLOOKUP(VALUE(RIGHT(G391,3)),#REF!,9,FALSE),IF(LEFT(G391,4)="SPDA",VLOOKUP(VALUE(RIGHT(G391,3)),'SPDA-COMP'!B:J,9,FALSE),IF(LEFT(G391,4)="SDAI",VLOOKUP(VALUE(RIGHT(G391,3)),#REF!,9,FALSE),IF(LEFT(G391,5)="IMPER",VLOOKUP(VALUE(RIGHT(G391,3)),#REF!,9,FALSE),IF(LEFT(G391,5)="LABOR",VLOOKUP(VALUE(RIGHT(G391,6)),#REF!,4,FALSE))))))))))))))))</f>
        <v>#REF!</v>
      </c>
      <c r="F391" s="31" t="e">
        <f t="shared" si="6"/>
        <v>#REF!</v>
      </c>
      <c r="G391" s="38" t="s">
        <v>1238</v>
      </c>
      <c r="H391" s="61"/>
    </row>
    <row r="392" spans="1:8" s="62" customFormat="1">
      <c r="A392" s="140" t="s">
        <v>1059</v>
      </c>
      <c r="B392" s="86" t="e">
        <f>IF(LEFT(G392,3)="ARQ",VLOOKUP(VALUE(RIGHT(G392,3)),#REF!,4,FALSE),IF(LEFT(G392,3)="SCI",VLOOKUP(VALUE(RIGHT(G392,3)),#REF!,4,FALSE),IF(LEFT(G392,3)="TRP",VLOOKUP(VALUE(RIGHT(G392,3)),#REF!,4,FALSE),IF(LEFT(G392,3)="EST",VLOOKUP(VALUE(RIGHT(G392,3)),#REF!,4,FALSE),IF(LEFT(G392,3)="HID",VLOOKUP(VALUE(RIGHT(G392,3)),#REF!,4,FALSE),IF(LEFT(G392,3)="INC",VLOOKUP(VALUE(RIGHT(G392,3)),#REF!,4,FALSE),IF(LEFT(G392,3)="ELE",VLOOKUP(VALUE(RIGHT(G392,3)),#REF!,4,FALSE),IF(LEFT(G392,3)="CAB",VLOOKUP(VALUE(RIGHT(G392,3)),'ADM-COMP'!B:J,4,FALSE),IF(LEFT(G392,3)="SEG",VLOOKUP(VALUE(RIGHT(G392,3)),#REF!,4,FALSE),IF(LEFT(G392,3)="CLI",VLOOKUP(VALUE(RIGHT(G392,3)),#REF!,4,FALSE),IF(LEFT(G392,4)="IMPL",VLOOKUP(VALUE(RIGHT(G392,3)),#REF!,4,FALSE),IF(LEFT(G392,4)="SPDA",VLOOKUP(VALUE(RIGHT(G392,3)),'SPDA-COMP'!B:J,4,FALSE),IF(LEFT(G392,4)="SDAI",VLOOKUP(VALUE(RIGHT(G392,3)),#REF!,4,FALSE),IF(LEFT(G392,5)="IMPER",VLOOKUP(VALUE(RIGHT(G392,3)),#REF!,4,FALSE),IF(LEFT(G392,5)="LABOR",VLOOKUP(VALUE(RIGHT(G392,6)),#REF!,5,FALSE))))))))))))))))</f>
        <v>#REF!</v>
      </c>
      <c r="C392" s="128" t="e">
        <f>IF(LEFT(G392,3)="ARQ",VLOOKUP(VALUE(RIGHT(G392,3)),#REF!,5,FALSE),IF(LEFT(G392,3)="SCI",VLOOKUP(VALUE(RIGHT(G392,3)),#REF!,5,FALSE),IF(LEFT(G392,3)="TRP",VLOOKUP(VALUE(RIGHT(G392,3)),#REF!,5,FALSE),IF(LEFT(G392,3)="EST",VLOOKUP(VALUE(RIGHT(G392,3)),#REF!,5,FALSE),IF(LEFT(G392,3)="HID",VLOOKUP(VALUE(RIGHT(G392,3)),#REF!,5,FALSE),IF(LEFT(G392,3)="INC",VLOOKUP(VALUE(RIGHT(G392,3)),#REF!,5,FALSE),IF(LEFT(G392,3)="ELE",VLOOKUP(VALUE(RIGHT(G392,3)),#REF!,5,FALSE),IF(LEFT(G392,3)="CAB",VLOOKUP(VALUE(RIGHT(G392,3)),'ADM-COMP'!B:J,5,FALSE),IF(LEFT(G392,3)="SEG",VLOOKUP(VALUE(RIGHT(G392,3)),#REF!,5,FALSE),IF(LEFT(G392,3)="CLI",VLOOKUP(VALUE(RIGHT(G392,3)),#REF!,5,FALSE),IF(LEFT(G392,4)="IMPL",VLOOKUP(VALUE(RIGHT(G392,3)),#REF!,5,FALSE),IF(LEFT(G392,4)="SPDA",VLOOKUP(VALUE(RIGHT(G392,3)),'SPDA-COMP'!B:J,5,FALSE),IF(LEFT(G392,4)="SDAI",VLOOKUP(VALUE(RIGHT(G392,3)),#REF!,5,FALSE),IF(LEFT(G392,5)="IMPER",VLOOKUP(VALUE(RIGHT(G392,3)),#REF!,5,FALSE),IF(LEFT(G392,5)="LABOR",VLOOKUP(VALUE(RIGHT(G392,6)),#REF!,6,FALSE))))))))))))))))</f>
        <v>#REF!</v>
      </c>
      <c r="D392" s="74" t="e">
        <f>ROUND(VLOOKUP(A392,#REF!,8,FALSE),2)</f>
        <v>#REF!</v>
      </c>
      <c r="E392" s="75" t="e">
        <f>IF(LEFT(G392,3)="ARQ",VLOOKUP(VALUE(RIGHT(G392,3)),#REF!,9,FALSE),IF(LEFT(G392,3)="SCI",VLOOKUP(VALUE(RIGHT(G392,3)),#REF!,9,FALSE),IF(LEFT(G392,3)="TRP",VLOOKUP(VALUE(RIGHT(G392,3)),#REF!,9,FALSE),IF(LEFT(G392,3)="EST",VLOOKUP(VALUE(RIGHT(G392,3)),#REF!,9,FALSE),IF(LEFT(G392,3)="HID",VLOOKUP(VALUE(RIGHT(G392,3)),#REF!,9,FALSE),IF(LEFT(G392,3)="INC",VLOOKUP(VALUE(RIGHT(G392,3)),#REF!,9,FALSE),IF(LEFT(G392,3)="ELE",VLOOKUP(VALUE(RIGHT(G392,3)),#REF!,9,FALSE),IF(LEFT(G392,3)="CAB",VLOOKUP(VALUE(RIGHT(G392,3)),'ADM-COMP'!B:J,9,FALSE),IF(LEFT(G392,3)="SEG",VLOOKUP(VALUE(RIGHT(G392,3)),#REF!,9,FALSE),IF(LEFT(G392,3)="CLI",VLOOKUP(VALUE(RIGHT(G392,3)),#REF!,9,FALSE),IF(LEFT(G392,4)="IMPL",VLOOKUP(VALUE(RIGHT(G392,3)),#REF!,9,FALSE),IF(LEFT(G392,4)="SPDA",VLOOKUP(VALUE(RIGHT(G392,3)),'SPDA-COMP'!B:J,9,FALSE),IF(LEFT(G392,4)="SDAI",VLOOKUP(VALUE(RIGHT(G392,3)),#REF!,9,FALSE),IF(LEFT(G392,5)="IMPER",VLOOKUP(VALUE(RIGHT(G392,3)),#REF!,9,FALSE),IF(LEFT(G392,5)="LABOR",VLOOKUP(VALUE(RIGHT(G392,6)),#REF!,4,FALSE))))))))))))))))</f>
        <v>#REF!</v>
      </c>
      <c r="F392" s="129" t="e">
        <f t="shared" si="6"/>
        <v>#REF!</v>
      </c>
      <c r="G392" s="152" t="s">
        <v>1088</v>
      </c>
      <c r="H392" s="61"/>
    </row>
    <row r="393" spans="1:8" s="62" customFormat="1">
      <c r="A393" s="37" t="s">
        <v>128</v>
      </c>
      <c r="B393" s="29" t="e">
        <f>IF(LEFT(G393,3)="ARQ",VLOOKUP(VALUE(RIGHT(G393,3)),#REF!,4,FALSE),IF(LEFT(G393,3)="SCI",VLOOKUP(VALUE(RIGHT(G393,3)),#REF!,4,FALSE),IF(LEFT(G393,3)="SCE",VLOOKUP(VALUE(RIGHT(G393,3)),#REF!,4,FALSE),IF(LEFT(G393,3)="EST",VLOOKUP(VALUE(RIGHT(G393,3)),#REF!,4,FALSE),IF(LEFT(G393,3)="HID",VLOOKUP(VALUE(RIGHT(G393,3)),#REF!,4,FALSE),IF(LEFT(G393,3)="INC",VLOOKUP(VALUE(RIGHT(G393,3)),#REF!,4,FALSE),IF(LEFT(G393,3)="ELE",VLOOKUP(VALUE(RIGHT(G393,3)),#REF!,4,FALSE),IF(LEFT(G393,3)="CAB",VLOOKUP(VALUE(RIGHT(G393,3)),'ADM-COMP'!B:J,4,FALSE),IF(LEFT(G393,3)="SEG",VLOOKUP(VALUE(RIGHT(G393,3)),#REF!,4,FALSE),IF(LEFT(G393,3)="CLI",VLOOKUP(VALUE(RIGHT(G393,3)),#REF!,4,FALSE),IF(LEFT(G393,4)="IMPL",VLOOKUP(VALUE(RIGHT(G393,3)),#REF!,4,FALSE),IF(LEFT(G393,4)="SPDA",VLOOKUP(VALUE(RIGHT(G393,3)),'SPDA-COMP'!B:J,4,FALSE),IF(LEFT(G393,4)="SDAI",VLOOKUP(VALUE(RIGHT(G393,3)),#REF!,4,FALSE),IF(LEFT(G393,5)="IMPER",VLOOKUP(VALUE(RIGHT(G393,3)),#REF!,4,FALSE),IF(LEFT(G393,5)="LABOR",VLOOKUP(VALUE(RIGHT(G393,6)),#REF!,5,FALSE))))))))))))))))</f>
        <v>#REF!</v>
      </c>
      <c r="C393" s="30" t="e">
        <f>IF(LEFT(G393,3)="ARQ",VLOOKUP(VALUE(RIGHT(G393,3)),#REF!,5,FALSE),IF(LEFT(G393,3)="SCI",VLOOKUP(VALUE(RIGHT(G393,3)),#REF!,5,FALSE),IF(LEFT(G393,3)="SCE",VLOOKUP(VALUE(RIGHT(G393,3)),#REF!,5,FALSE),IF(LEFT(G393,3)="EST",VLOOKUP(VALUE(RIGHT(G393,3)),#REF!,5,FALSE),IF(LEFT(G393,3)="HID",VLOOKUP(VALUE(RIGHT(G393,3)),#REF!,5,FALSE),IF(LEFT(G393,3)="INC",VLOOKUP(VALUE(RIGHT(G393,3)),#REF!,5,FALSE),IF(LEFT(G393,3)="ELE",VLOOKUP(VALUE(RIGHT(G393,3)),#REF!,5,FALSE),IF(LEFT(G393,3)="CAB",VLOOKUP(VALUE(RIGHT(G393,3)),'ADM-COMP'!B:J,5,FALSE),IF(LEFT(G393,3)="SEG",VLOOKUP(VALUE(RIGHT(G393,3)),#REF!,5,FALSE),IF(LEFT(G393,3)="CLI",VLOOKUP(VALUE(RIGHT(G393,3)),#REF!,5,FALSE),IF(LEFT(G393,4)="IMPL",VLOOKUP(VALUE(RIGHT(G393,3)),#REF!,5,FALSE),IF(LEFT(G393,4)="SPDA",VLOOKUP(VALUE(RIGHT(G393,3)),'SPDA-COMP'!B:J,5,FALSE),IF(LEFT(G393,4)="SDAI",VLOOKUP(VALUE(RIGHT(G393,3)),#REF!,5,FALSE),IF(LEFT(G393,5)="IMPER",VLOOKUP(VALUE(RIGHT(G393,3)),#REF!,5,FALSE),IF(LEFT(G393,5)="LABOR",VLOOKUP(VALUE(RIGHT(G393,6)),#REF!,6,FALSE))))))))))))))))</f>
        <v>#REF!</v>
      </c>
      <c r="D393" s="74" t="e">
        <f>ROUND(VLOOKUP(A393,#REF!,8,FALSE),2)</f>
        <v>#REF!</v>
      </c>
      <c r="E393" s="74" t="e">
        <f>IF(LEFT(G393,3)="ARQ",VLOOKUP(VALUE(RIGHT(G393,3)),#REF!,9,FALSE),IF(LEFT(G393,3)="SCI",VLOOKUP(VALUE(RIGHT(G393,3)),#REF!,9,FALSE),IF(LEFT(G393,3)="SCE",VLOOKUP(VALUE(RIGHT(G393,3)),#REF!,9,FALSE),IF(LEFT(G393,3)="EST",VLOOKUP(VALUE(RIGHT(G393,3)),#REF!,9,FALSE),IF(LEFT(G393,3)="HID",VLOOKUP(VALUE(RIGHT(G393,3)),#REF!,9,FALSE),IF(LEFT(G393,3)="INC",VLOOKUP(VALUE(RIGHT(G393,3)),#REF!,9,FALSE),IF(LEFT(G393,3)="ELE",VLOOKUP(VALUE(RIGHT(G393,3)),#REF!,9,FALSE),IF(LEFT(G393,3)="CAB",VLOOKUP(VALUE(RIGHT(G393,3)),'ADM-COMP'!B:J,9,FALSE),IF(LEFT(G393,3)="SEG",VLOOKUP(VALUE(RIGHT(G393,3)),#REF!,9,FALSE),IF(LEFT(G393,3)="CLI",VLOOKUP(VALUE(RIGHT(G393,3)),#REF!,9,FALSE),IF(LEFT(G393,4)="IMPL",VLOOKUP(VALUE(RIGHT(G393,3)),#REF!,9,FALSE),IF(LEFT(G393,4)="SPDA",VLOOKUP(VALUE(RIGHT(G393,3)),'SPDA-COMP'!B:J,9,FALSE),IF(LEFT(G393,4)="SDAI",VLOOKUP(VALUE(RIGHT(G393,3)),#REF!,9,FALSE),IF(LEFT(G393,5)="IMPER",VLOOKUP(VALUE(RIGHT(G393,3)),#REF!,9,FALSE),IF(LEFT(G393,5)="LABOR",VLOOKUP(VALUE(RIGHT(G393,6)),#REF!,4,FALSE))))))))))))))))</f>
        <v>#REF!</v>
      </c>
      <c r="F393" s="31" t="e">
        <f t="shared" si="6"/>
        <v>#REF!</v>
      </c>
      <c r="G393" s="38" t="s">
        <v>135</v>
      </c>
      <c r="H393" s="61"/>
    </row>
    <row r="394" spans="1:8" s="62" customFormat="1">
      <c r="A394" s="85" t="s">
        <v>933</v>
      </c>
      <c r="B394" s="29" t="e">
        <f>IF(LEFT(G394,3)="ARQ",VLOOKUP(VALUE(RIGHT(G394,3)),#REF!,4,FALSE),IF(LEFT(G394,3)="SCI",VLOOKUP(VALUE(RIGHT(G394,3)),#REF!,4,FALSE),IF(LEFT(G394,3)="SCE",VLOOKUP(VALUE(RIGHT(G394,3)),#REF!,4,FALSE),IF(LEFT(G394,3)="EST",VLOOKUP(VALUE(RIGHT(G394,3)),#REF!,4,FALSE),IF(LEFT(G394,3)="HID",VLOOKUP(VALUE(RIGHT(G394,3)),#REF!,4,FALSE),IF(LEFT(G394,3)="INC",VLOOKUP(VALUE(RIGHT(G394,3)),#REF!,4,FALSE),IF(LEFT(G394,3)="ELE",VLOOKUP(VALUE(RIGHT(G394,3)),#REF!,4,FALSE),IF(LEFT(G394,3)="CAB",VLOOKUP(VALUE(RIGHT(G394,3)),'ADM-COMP'!B:J,4,FALSE),IF(LEFT(G394,3)="SEG",VLOOKUP(VALUE(RIGHT(G394,3)),#REF!,4,FALSE),IF(LEFT(G394,3)="CLI",VLOOKUP(VALUE(RIGHT(G394,3)),#REF!,4,FALSE),IF(LEFT(G394,4)="IMPL",VLOOKUP(VALUE(RIGHT(G394,3)),#REF!,4,FALSE),IF(LEFT(G394,4)="SPDA",VLOOKUP(VALUE(RIGHT(G394,3)),'SPDA-COMP'!B:J,4,FALSE),IF(LEFT(G394,4)="SDAI",VLOOKUP(VALUE(RIGHT(G394,3)),#REF!,4,FALSE),IF(LEFT(G394,5)="IMPER",VLOOKUP(VALUE(RIGHT(G394,3)),#REF!,4,FALSE),IF(LEFT(G394,5)="LABOR",VLOOKUP(VALUE(RIGHT(G394,6)),#REF!,5,FALSE))))))))))))))))</f>
        <v>#REF!</v>
      </c>
      <c r="C394" s="30" t="e">
        <f>IF(LEFT(G394,3)="ARQ",VLOOKUP(VALUE(RIGHT(G394,3)),#REF!,5,FALSE),IF(LEFT(G394,3)="SCI",VLOOKUP(VALUE(RIGHT(G394,3)),#REF!,5,FALSE),IF(LEFT(G394,3)="SCE",VLOOKUP(VALUE(RIGHT(G394,3)),#REF!,5,FALSE),IF(LEFT(G394,3)="EST",VLOOKUP(VALUE(RIGHT(G394,3)),#REF!,5,FALSE),IF(LEFT(G394,3)="HID",VLOOKUP(VALUE(RIGHT(G394,3)),#REF!,5,FALSE),IF(LEFT(G394,3)="INC",VLOOKUP(VALUE(RIGHT(G394,3)),#REF!,5,FALSE),IF(LEFT(G394,3)="ELE",VLOOKUP(VALUE(RIGHT(G394,3)),#REF!,5,FALSE),IF(LEFT(G394,3)="CAB",VLOOKUP(VALUE(RIGHT(G394,3)),'ADM-COMP'!B:J,5,FALSE),IF(LEFT(G394,3)="SEG",VLOOKUP(VALUE(RIGHT(G394,3)),#REF!,5,FALSE),IF(LEFT(G394,3)="CLI",VLOOKUP(VALUE(RIGHT(G394,3)),#REF!,5,FALSE),IF(LEFT(G394,4)="IMPL",VLOOKUP(VALUE(RIGHT(G394,3)),#REF!,5,FALSE),IF(LEFT(G394,4)="SPDA",VLOOKUP(VALUE(RIGHT(G394,3)),'SPDA-COMP'!B:J,5,FALSE),IF(LEFT(G394,4)="SDAI",VLOOKUP(VALUE(RIGHT(G394,3)),#REF!,5,FALSE),IF(LEFT(G394,5)="IMPER",VLOOKUP(VALUE(RIGHT(G394,3)),#REF!,5,FALSE),IF(LEFT(G394,5)="LABOR",VLOOKUP(VALUE(RIGHT(G394,6)),#REF!,6,FALSE))))))))))))))))</f>
        <v>#REF!</v>
      </c>
      <c r="D394" s="74" t="e">
        <f>ROUND(VLOOKUP(A394,#REF!,8,FALSE),2)</f>
        <v>#REF!</v>
      </c>
      <c r="E394" s="74" t="e">
        <f>IF(LEFT(G394,3)="ARQ",VLOOKUP(VALUE(RIGHT(G394,3)),#REF!,9,FALSE),IF(LEFT(G394,3)="SCI",VLOOKUP(VALUE(RIGHT(G394,3)),#REF!,9,FALSE),IF(LEFT(G394,3)="SCE",VLOOKUP(VALUE(RIGHT(G394,3)),#REF!,9,FALSE),IF(LEFT(G394,3)="EST",VLOOKUP(VALUE(RIGHT(G394,3)),#REF!,9,FALSE),IF(LEFT(G394,3)="HID",VLOOKUP(VALUE(RIGHT(G394,3)),#REF!,9,FALSE),IF(LEFT(G394,3)="INC",VLOOKUP(VALUE(RIGHT(G394,3)),#REF!,9,FALSE),IF(LEFT(G394,3)="ELE",VLOOKUP(VALUE(RIGHT(G394,3)),#REF!,9,FALSE),IF(LEFT(G394,3)="CAB",VLOOKUP(VALUE(RIGHT(G394,3)),'ADM-COMP'!B:J,9,FALSE),IF(LEFT(G394,3)="SEG",VLOOKUP(VALUE(RIGHT(G394,3)),#REF!,9,FALSE),IF(LEFT(G394,3)="CLI",VLOOKUP(VALUE(RIGHT(G394,3)),#REF!,9,FALSE),IF(LEFT(G394,4)="IMPL",VLOOKUP(VALUE(RIGHT(G394,3)),#REF!,9,FALSE),IF(LEFT(G394,4)="SPDA",VLOOKUP(VALUE(RIGHT(G394,3)),'SPDA-COMP'!B:J,9,FALSE),IF(LEFT(G394,4)="SDAI",VLOOKUP(VALUE(RIGHT(G394,3)),#REF!,9,FALSE),IF(LEFT(G394,5)="IMPER",VLOOKUP(VALUE(RIGHT(G394,3)),#REF!,9,FALSE),IF(LEFT(G394,5)="LABOR",VLOOKUP(VALUE(RIGHT(G394,6)),#REF!,4,FALSE))))))))))))))))</f>
        <v>#REF!</v>
      </c>
      <c r="F394" s="31" t="e">
        <f t="shared" si="6"/>
        <v>#REF!</v>
      </c>
      <c r="G394" s="84" t="s">
        <v>135</v>
      </c>
      <c r="H394" s="61"/>
    </row>
    <row r="395" spans="1:8" s="62" customFormat="1">
      <c r="A395" s="140" t="s">
        <v>1058</v>
      </c>
      <c r="B395" s="29" t="e">
        <f>IF(LEFT(G395,3)="ARQ",VLOOKUP(VALUE(RIGHT(G395,3)),#REF!,4,FALSE),IF(LEFT(G395,3)="SCI",VLOOKUP(VALUE(RIGHT(G395,3)),#REF!,4,FALSE),IF(LEFT(G395,3)="SCE",VLOOKUP(VALUE(RIGHT(G395,3)),#REF!,4,FALSE),IF(LEFT(G395,3)="EST",VLOOKUP(VALUE(RIGHT(G395,3)),#REF!,4,FALSE),IF(LEFT(G395,3)="HID",VLOOKUP(VALUE(RIGHT(G395,3)),#REF!,4,FALSE),IF(LEFT(G395,3)="INC",VLOOKUP(VALUE(RIGHT(G395,3)),#REF!,4,FALSE),IF(LEFT(G395,3)="ELE",VLOOKUP(VALUE(RIGHT(G395,3)),#REF!,4,FALSE),IF(LEFT(G395,3)="CAB",VLOOKUP(VALUE(RIGHT(G395,3)),'ADM-COMP'!B:J,4,FALSE),IF(LEFT(G395,3)="SEG",VLOOKUP(VALUE(RIGHT(G395,3)),#REF!,4,FALSE),IF(LEFT(G395,3)="CLI",VLOOKUP(VALUE(RIGHT(G395,3)),#REF!,4,FALSE),IF(LEFT(G395,4)="IMPL",VLOOKUP(VALUE(RIGHT(G395,3)),#REF!,4,FALSE),IF(LEFT(G395,4)="SPDA",VLOOKUP(VALUE(RIGHT(G395,3)),'SPDA-COMP'!B:J,4,FALSE),IF(LEFT(G395,4)="SDAI",VLOOKUP(VALUE(RIGHT(G395,3)),#REF!,4,FALSE),IF(LEFT(G395,5)="IMPER",VLOOKUP(VALUE(RIGHT(G395,3)),#REF!,4,FALSE),IF(LEFT(G395,5)="LABOR",VLOOKUP(VALUE(RIGHT(G395,6)),#REF!,5,FALSE))))))))))))))))</f>
        <v>#REF!</v>
      </c>
      <c r="C395" s="30" t="e">
        <f>IF(LEFT(G395,3)="ARQ",VLOOKUP(VALUE(RIGHT(G395,3)),#REF!,5,FALSE),IF(LEFT(G395,3)="SCI",VLOOKUP(VALUE(RIGHT(G395,3)),#REF!,5,FALSE),IF(LEFT(G395,3)="SCE",VLOOKUP(VALUE(RIGHT(G395,3)),#REF!,5,FALSE),IF(LEFT(G395,3)="EST",VLOOKUP(VALUE(RIGHT(G395,3)),#REF!,5,FALSE),IF(LEFT(G395,3)="HID",VLOOKUP(VALUE(RIGHT(G395,3)),#REF!,5,FALSE),IF(LEFT(G395,3)="INC",VLOOKUP(VALUE(RIGHT(G395,3)),#REF!,5,FALSE),IF(LEFT(G395,3)="ELE",VLOOKUP(VALUE(RIGHT(G395,3)),#REF!,5,FALSE),IF(LEFT(G395,3)="CAB",VLOOKUP(VALUE(RIGHT(G395,3)),'ADM-COMP'!B:J,5,FALSE),IF(LEFT(G395,3)="SEG",VLOOKUP(VALUE(RIGHT(G395,3)),#REF!,5,FALSE),IF(LEFT(G395,3)="CLI",VLOOKUP(VALUE(RIGHT(G395,3)),#REF!,5,FALSE),IF(LEFT(G395,4)="IMPL",VLOOKUP(VALUE(RIGHT(G395,3)),#REF!,5,FALSE),IF(LEFT(G395,4)="SPDA",VLOOKUP(VALUE(RIGHT(G395,3)),'SPDA-COMP'!B:J,5,FALSE),IF(LEFT(G395,4)="SDAI",VLOOKUP(VALUE(RIGHT(G395,3)),#REF!,5,FALSE),IF(LEFT(G395,5)="IMPER",VLOOKUP(VALUE(RIGHT(G395,3)),#REF!,5,FALSE),IF(LEFT(G395,5)="LABOR",VLOOKUP(VALUE(RIGHT(G395,6)),#REF!,6,FALSE))))))))))))))))</f>
        <v>#REF!</v>
      </c>
      <c r="D395" s="74" t="e">
        <f>ROUND(VLOOKUP(A395,#REF!,8,FALSE),2)</f>
        <v>#REF!</v>
      </c>
      <c r="E395" s="74" t="e">
        <f>IF(LEFT(G395,3)="ARQ",VLOOKUP(VALUE(RIGHT(G395,3)),#REF!,9,FALSE),IF(LEFT(G395,3)="SCI",VLOOKUP(VALUE(RIGHT(G395,3)),#REF!,9,FALSE),IF(LEFT(G395,3)="SCE",VLOOKUP(VALUE(RIGHT(G395,3)),#REF!,9,FALSE),IF(LEFT(G395,3)="EST",VLOOKUP(VALUE(RIGHT(G395,3)),#REF!,9,FALSE),IF(LEFT(G395,3)="HID",VLOOKUP(VALUE(RIGHT(G395,3)),#REF!,9,FALSE),IF(LEFT(G395,3)="INC",VLOOKUP(VALUE(RIGHT(G395,3)),#REF!,9,FALSE),IF(LEFT(G395,3)="ELE",VLOOKUP(VALUE(RIGHT(G395,3)),#REF!,9,FALSE),IF(LEFT(G395,3)="CAB",VLOOKUP(VALUE(RIGHT(G395,3)),'ADM-COMP'!B:J,9,FALSE),IF(LEFT(G395,3)="SEG",VLOOKUP(VALUE(RIGHT(G395,3)),#REF!,9,FALSE),IF(LEFT(G395,3)="CLI",VLOOKUP(VALUE(RIGHT(G395,3)),#REF!,9,FALSE),IF(LEFT(G395,4)="IMPL",VLOOKUP(VALUE(RIGHT(G395,3)),#REF!,9,FALSE),IF(LEFT(G395,4)="SPDA",VLOOKUP(VALUE(RIGHT(G395,3)),'SPDA-COMP'!B:J,9,FALSE),IF(LEFT(G395,4)="SDAI",VLOOKUP(VALUE(RIGHT(G395,3)),#REF!,9,FALSE),IF(LEFT(G395,5)="IMPER",VLOOKUP(VALUE(RIGHT(G395,3)),#REF!,9,FALSE),IF(LEFT(G395,5)="LABOR",VLOOKUP(VALUE(RIGHT(G395,6)),#REF!,4,FALSE))))))))))))))))</f>
        <v>#REF!</v>
      </c>
      <c r="F395" s="31" t="e">
        <f t="shared" si="6"/>
        <v>#REF!</v>
      </c>
      <c r="G395" s="152" t="s">
        <v>1087</v>
      </c>
      <c r="H395" s="61"/>
    </row>
    <row r="396" spans="1:8" s="62" customFormat="1">
      <c r="A396" s="100" t="s">
        <v>410</v>
      </c>
      <c r="B396" s="29" t="e">
        <f>IF(LEFT(G396,3)="ARQ",VLOOKUP(VALUE(RIGHT(G396,3)),#REF!,4,FALSE),IF(LEFT(G396,3)="SCI",VLOOKUP(VALUE(RIGHT(G396,3)),#REF!,4,FALSE),IF(LEFT(G396,3)="SCE",VLOOKUP(VALUE(RIGHT(G396,3)),#REF!,4,FALSE),IF(LEFT(G396,3)="EST",VLOOKUP(VALUE(RIGHT(G396,3)),#REF!,4,FALSE),IF(LEFT(G396,3)="HID",VLOOKUP(VALUE(RIGHT(G396,3)),#REF!,4,FALSE),IF(LEFT(G396,3)="INC",VLOOKUP(VALUE(RIGHT(G396,3)),#REF!,4,FALSE),IF(LEFT(G396,3)="ELE",VLOOKUP(VALUE(RIGHT(G396,3)),#REF!,4,FALSE),IF(LEFT(G396,3)="CAB",VLOOKUP(VALUE(RIGHT(G396,3)),'ADM-COMP'!B:J,4,FALSE),IF(LEFT(G396,3)="SEG",VLOOKUP(VALUE(RIGHT(G396,3)),#REF!,4,FALSE),IF(LEFT(G396,3)="CLI",VLOOKUP(VALUE(RIGHT(G396,3)),#REF!,4,FALSE),IF(LEFT(G396,4)="IMPL",VLOOKUP(VALUE(RIGHT(G396,3)),#REF!,4,FALSE),IF(LEFT(G396,4)="SPDA",VLOOKUP(VALUE(RIGHT(G396,3)),'SPDA-COMP'!B:J,4,FALSE),IF(LEFT(G396,4)="SDAI",VLOOKUP(VALUE(RIGHT(G396,3)),#REF!,4,FALSE),IF(LEFT(G396,5)="IMPER",VLOOKUP(VALUE(RIGHT(G396,3)),#REF!,4,FALSE),IF(LEFT(G396,5)="LABOR",VLOOKUP(VALUE(RIGHT(G396,6)),#REF!,5,FALSE))))))))))))))))</f>
        <v>#REF!</v>
      </c>
      <c r="C396" s="30" t="e">
        <f>IF(LEFT(G396,3)="ARQ",VLOOKUP(VALUE(RIGHT(G396,3)),#REF!,5,FALSE),IF(LEFT(G396,3)="SCI",VLOOKUP(VALUE(RIGHT(G396,3)),#REF!,5,FALSE),IF(LEFT(G396,3)="SCE",VLOOKUP(VALUE(RIGHT(G396,3)),#REF!,5,FALSE),IF(LEFT(G396,3)="EST",VLOOKUP(VALUE(RIGHT(G396,3)),#REF!,5,FALSE),IF(LEFT(G396,3)="HID",VLOOKUP(VALUE(RIGHT(G396,3)),#REF!,5,FALSE),IF(LEFT(G396,3)="INC",VLOOKUP(VALUE(RIGHT(G396,3)),#REF!,5,FALSE),IF(LEFT(G396,3)="ELE",VLOOKUP(VALUE(RIGHT(G396,3)),#REF!,5,FALSE),IF(LEFT(G396,3)="CAB",VLOOKUP(VALUE(RIGHT(G396,3)),'ADM-COMP'!B:J,5,FALSE),IF(LEFT(G396,3)="SEG",VLOOKUP(VALUE(RIGHT(G396,3)),#REF!,5,FALSE),IF(LEFT(G396,3)="CLI",VLOOKUP(VALUE(RIGHT(G396,3)),#REF!,5,FALSE),IF(LEFT(G396,4)="IMPL",VLOOKUP(VALUE(RIGHT(G396,3)),#REF!,5,FALSE),IF(LEFT(G396,4)="SPDA",VLOOKUP(VALUE(RIGHT(G396,3)),'SPDA-COMP'!B:J,5,FALSE),IF(LEFT(G396,4)="SDAI",VLOOKUP(VALUE(RIGHT(G396,3)),#REF!,5,FALSE),IF(LEFT(G396,5)="IMPER",VLOOKUP(VALUE(RIGHT(G396,3)),#REF!,5,FALSE),IF(LEFT(G396,5)="LABOR",VLOOKUP(VALUE(RIGHT(G396,6)),#REF!,6,FALSE))))))))))))))))</f>
        <v>#REF!</v>
      </c>
      <c r="D396" s="74" t="e">
        <f>ROUND(VLOOKUP(A396,#REF!,8,FALSE),2)</f>
        <v>#REF!</v>
      </c>
      <c r="E396" s="74" t="e">
        <f>IF(LEFT(G396,3)="ARQ",VLOOKUP(VALUE(RIGHT(G396,3)),#REF!,9,FALSE),IF(LEFT(G396,3)="SCI",VLOOKUP(VALUE(RIGHT(G396,3)),#REF!,9,FALSE),IF(LEFT(G396,3)="SCE",VLOOKUP(VALUE(RIGHT(G396,3)),#REF!,9,FALSE),IF(LEFT(G396,3)="EST",VLOOKUP(VALUE(RIGHT(G396,3)),#REF!,9,FALSE),IF(LEFT(G396,3)="HID",VLOOKUP(VALUE(RIGHT(G396,3)),#REF!,9,FALSE),IF(LEFT(G396,3)="INC",VLOOKUP(VALUE(RIGHT(G396,3)),#REF!,9,FALSE),IF(LEFT(G396,3)="ELE",VLOOKUP(VALUE(RIGHT(G396,3)),#REF!,9,FALSE),IF(LEFT(G396,3)="CAB",VLOOKUP(VALUE(RIGHT(G396,3)),'ADM-COMP'!B:J,9,FALSE),IF(LEFT(G396,3)="SEG",VLOOKUP(VALUE(RIGHT(G396,3)),#REF!,9,FALSE),IF(LEFT(G396,3)="CLI",VLOOKUP(VALUE(RIGHT(G396,3)),#REF!,9,FALSE),IF(LEFT(G396,4)="IMPL",VLOOKUP(VALUE(RIGHT(G396,3)),#REF!,9,FALSE),IF(LEFT(G396,4)="SPDA",VLOOKUP(VALUE(RIGHT(G396,3)),'SPDA-COMP'!B:J,9,FALSE),IF(LEFT(G396,4)="SDAI",VLOOKUP(VALUE(RIGHT(G396,3)),#REF!,9,FALSE),IF(LEFT(G396,5)="IMPER",VLOOKUP(VALUE(RIGHT(G396,3)),#REF!,9,FALSE),IF(LEFT(G396,5)="LABOR",VLOOKUP(VALUE(RIGHT(G396,6)),#REF!,4,FALSE))))))))))))))))</f>
        <v>#REF!</v>
      </c>
      <c r="F396" s="31" t="e">
        <f t="shared" si="6"/>
        <v>#REF!</v>
      </c>
      <c r="G396" s="152" t="s">
        <v>135</v>
      </c>
      <c r="H396" s="61"/>
    </row>
    <row r="397" spans="1:8" s="62" customFormat="1">
      <c r="A397" s="37" t="s">
        <v>1225</v>
      </c>
      <c r="B397" s="29" t="e">
        <f>IF(LEFT(G397,3)="ARQ",VLOOKUP(VALUE(RIGHT(G397,3)),#REF!,4,FALSE),IF(LEFT(G397,3)="SCI",VLOOKUP(VALUE(RIGHT(G397,3)),#REF!,4,FALSE),IF(LEFT(G397,3)="SCE",VLOOKUP(VALUE(RIGHT(G397,3)),#REF!,4,FALSE),IF(LEFT(G397,3)="EST",VLOOKUP(VALUE(RIGHT(G397,3)),#REF!,4,FALSE),IF(LEFT(G397,3)="HID",VLOOKUP(VALUE(RIGHT(G397,3)),#REF!,4,FALSE),IF(LEFT(G397,3)="INC",VLOOKUP(VALUE(RIGHT(G397,3)),#REF!,4,FALSE),IF(LEFT(G397,3)="ELE",VLOOKUP(VALUE(RIGHT(G397,3)),#REF!,4,FALSE),IF(LEFT(G397,3)="CAB",VLOOKUP(VALUE(RIGHT(G397,3)),'ADM-COMP'!B:J,4,FALSE),IF(LEFT(G397,3)="SEG",VLOOKUP(VALUE(RIGHT(G397,3)),#REF!,4,FALSE),IF(LEFT(G397,3)="CLI",VLOOKUP(VALUE(RIGHT(G397,3)),#REF!,4,FALSE),IF(LEFT(G397,4)="IMPL",VLOOKUP(VALUE(RIGHT(G397,3)),#REF!,4,FALSE),IF(LEFT(G397,4)="SPDA",VLOOKUP(VALUE(RIGHT(G397,3)),'SPDA-COMP'!B:J,4,FALSE),IF(LEFT(G397,4)="SDAI",VLOOKUP(VALUE(RIGHT(G397,3)),#REF!,4,FALSE),IF(LEFT(G397,5)="IMPER",VLOOKUP(VALUE(RIGHT(G397,3)),#REF!,4,FALSE),IF(LEFT(G397,5)="LABOR",VLOOKUP(VALUE(RIGHT(G397,6)),#REF!,5,FALSE))))))))))))))))</f>
        <v>#REF!</v>
      </c>
      <c r="C397" s="30" t="e">
        <f>IF(LEFT(G397,3)="ARQ",VLOOKUP(VALUE(RIGHT(G397,3)),#REF!,5,FALSE),IF(LEFT(G397,3)="SCI",VLOOKUP(VALUE(RIGHT(G397,3)),#REF!,5,FALSE),IF(LEFT(G397,3)="SCE",VLOOKUP(VALUE(RIGHT(G397,3)),#REF!,5,FALSE),IF(LEFT(G397,3)="EST",VLOOKUP(VALUE(RIGHT(G397,3)),#REF!,5,FALSE),IF(LEFT(G397,3)="HID",VLOOKUP(VALUE(RIGHT(G397,3)),#REF!,5,FALSE),IF(LEFT(G397,3)="INC",VLOOKUP(VALUE(RIGHT(G397,3)),#REF!,5,FALSE),IF(LEFT(G397,3)="ELE",VLOOKUP(VALUE(RIGHT(G397,3)),#REF!,5,FALSE),IF(LEFT(G397,3)="CAB",VLOOKUP(VALUE(RIGHT(G397,3)),'ADM-COMP'!B:J,5,FALSE),IF(LEFT(G397,3)="SEG",VLOOKUP(VALUE(RIGHT(G397,3)),#REF!,5,FALSE),IF(LEFT(G397,3)="CLI",VLOOKUP(VALUE(RIGHT(G397,3)),#REF!,5,FALSE),IF(LEFT(G397,4)="IMPL",VLOOKUP(VALUE(RIGHT(G397,3)),#REF!,5,FALSE),IF(LEFT(G397,4)="SPDA",VLOOKUP(VALUE(RIGHT(G397,3)),'SPDA-COMP'!B:J,5,FALSE),IF(LEFT(G397,4)="SDAI",VLOOKUP(VALUE(RIGHT(G397,3)),#REF!,5,FALSE),IF(LEFT(G397,5)="IMPER",VLOOKUP(VALUE(RIGHT(G397,3)),#REF!,5,FALSE),IF(LEFT(G397,5)="LABOR",VLOOKUP(VALUE(RIGHT(G397,6)),#REF!,6,FALSE))))))))))))))))</f>
        <v>#REF!</v>
      </c>
      <c r="D397" s="74" t="e">
        <f>ROUND(VLOOKUP(A397,#REF!,8,FALSE),2)</f>
        <v>#REF!</v>
      </c>
      <c r="E397" s="74" t="e">
        <f>IF(LEFT(G397,3)="ARQ",VLOOKUP(VALUE(RIGHT(G397,3)),#REF!,9,FALSE),IF(LEFT(G397,3)="SCI",VLOOKUP(VALUE(RIGHT(G397,3)),#REF!,9,FALSE),IF(LEFT(G397,3)="SCE",VLOOKUP(VALUE(RIGHT(G397,3)),#REF!,9,FALSE),IF(LEFT(G397,3)="EST",VLOOKUP(VALUE(RIGHT(G397,3)),#REF!,9,FALSE),IF(LEFT(G397,3)="HID",VLOOKUP(VALUE(RIGHT(G397,3)),#REF!,9,FALSE),IF(LEFT(G397,3)="INC",VLOOKUP(VALUE(RIGHT(G397,3)),#REF!,9,FALSE),IF(LEFT(G397,3)="ELE",VLOOKUP(VALUE(RIGHT(G397,3)),#REF!,9,FALSE),IF(LEFT(G397,3)="CAB",VLOOKUP(VALUE(RIGHT(G397,3)),'ADM-COMP'!B:J,9,FALSE),IF(LEFT(G397,3)="SEG",VLOOKUP(VALUE(RIGHT(G397,3)),#REF!,9,FALSE),IF(LEFT(G397,3)="CLI",VLOOKUP(VALUE(RIGHT(G397,3)),#REF!,9,FALSE),IF(LEFT(G397,4)="IMPL",VLOOKUP(VALUE(RIGHT(G397,3)),#REF!,9,FALSE),IF(LEFT(G397,4)="SPDA",VLOOKUP(VALUE(RIGHT(G397,3)),'SPDA-COMP'!B:J,9,FALSE),IF(LEFT(G397,4)="SDAI",VLOOKUP(VALUE(RIGHT(G397,3)),#REF!,9,FALSE),IF(LEFT(G397,5)="IMPER",VLOOKUP(VALUE(RIGHT(G397,3)),#REF!,9,FALSE),IF(LEFT(G397,5)="LABOR",VLOOKUP(VALUE(RIGHT(G397,6)),#REF!,4,FALSE))))))))))))))))</f>
        <v>#REF!</v>
      </c>
      <c r="F397" s="31" t="e">
        <f t="shared" si="6"/>
        <v>#REF!</v>
      </c>
      <c r="G397" s="152" t="s">
        <v>486</v>
      </c>
      <c r="H397" s="61"/>
    </row>
    <row r="398" spans="1:8" s="62" customFormat="1">
      <c r="A398" s="100" t="s">
        <v>1072</v>
      </c>
      <c r="B398" s="86" t="e">
        <f>IF(LEFT(G398,3)="ARQ",VLOOKUP(VALUE(RIGHT(G398,3)),#REF!,4,FALSE),IF(LEFT(G398,3)="SCI",VLOOKUP(VALUE(RIGHT(G398,3)),#REF!,4,FALSE),IF(LEFT(G398,3)="TRP",VLOOKUP(VALUE(RIGHT(G398,3)),#REF!,4,FALSE),IF(LEFT(G398,3)="EST",VLOOKUP(VALUE(RIGHT(G398,3)),#REF!,4,FALSE),IF(LEFT(G398,3)="HID",VLOOKUP(VALUE(RIGHT(G398,3)),#REF!,4,FALSE),IF(LEFT(G398,3)="INC",VLOOKUP(VALUE(RIGHT(G398,3)),#REF!,4,FALSE),IF(LEFT(G398,3)="ELE",VLOOKUP(VALUE(RIGHT(G398,3)),#REF!,4,FALSE),IF(LEFT(G398,3)="CAB",VLOOKUP(VALUE(RIGHT(G398,3)),'ADM-COMP'!B:J,4,FALSE),IF(LEFT(G398,3)="SEG",VLOOKUP(VALUE(RIGHT(G398,3)),#REF!,4,FALSE),IF(LEFT(G398,3)="CLI",VLOOKUP(VALUE(RIGHT(G398,3)),#REF!,4,FALSE),IF(LEFT(G398,4)="IMPL",VLOOKUP(VALUE(RIGHT(G398,3)),#REF!,4,FALSE),IF(LEFT(G398,4)="SPDA",VLOOKUP(VALUE(RIGHT(G398,3)),'SPDA-COMP'!B:J,4,FALSE),IF(LEFT(G398,4)="SDAI",VLOOKUP(VALUE(RIGHT(G398,3)),#REF!,4,FALSE),IF(LEFT(G398,5)="IMPER",VLOOKUP(VALUE(RIGHT(G398,3)),#REF!,4,FALSE),IF(LEFT(G398,5)="LABOR",VLOOKUP(VALUE(RIGHT(G398,6)),#REF!,5,FALSE))))))))))))))))</f>
        <v>#REF!</v>
      </c>
      <c r="C398" s="128" t="e">
        <f>IF(LEFT(G398,3)="ARQ",VLOOKUP(VALUE(RIGHT(G398,3)),#REF!,5,FALSE),IF(LEFT(G398,3)="SCI",VLOOKUP(VALUE(RIGHT(G398,3)),#REF!,5,FALSE),IF(LEFT(G398,3)="TRP",VLOOKUP(VALUE(RIGHT(G398,3)),#REF!,5,FALSE),IF(LEFT(G398,3)="EST",VLOOKUP(VALUE(RIGHT(G398,3)),#REF!,5,FALSE),IF(LEFT(G398,3)="HID",VLOOKUP(VALUE(RIGHT(G398,3)),#REF!,5,FALSE),IF(LEFT(G398,3)="INC",VLOOKUP(VALUE(RIGHT(G398,3)),#REF!,5,FALSE),IF(LEFT(G398,3)="ELE",VLOOKUP(VALUE(RIGHT(G398,3)),#REF!,5,FALSE),IF(LEFT(G398,3)="CAB",VLOOKUP(VALUE(RIGHT(G398,3)),'ADM-COMP'!B:J,5,FALSE),IF(LEFT(G398,3)="SEG",VLOOKUP(VALUE(RIGHT(G398,3)),#REF!,5,FALSE),IF(LEFT(G398,3)="CLI",VLOOKUP(VALUE(RIGHT(G398,3)),#REF!,5,FALSE),IF(LEFT(G398,4)="IMPL",VLOOKUP(VALUE(RIGHT(G398,3)),#REF!,5,FALSE),IF(LEFT(G398,4)="SPDA",VLOOKUP(VALUE(RIGHT(G398,3)),'SPDA-COMP'!B:J,5,FALSE),IF(LEFT(G398,4)="SDAI",VLOOKUP(VALUE(RIGHT(G398,3)),#REF!,5,FALSE),IF(LEFT(G398,5)="IMPER",VLOOKUP(VALUE(RIGHT(G398,3)),#REF!,5,FALSE),IF(LEFT(G398,5)="LABOR",VLOOKUP(VALUE(RIGHT(G398,6)),#REF!,6,FALSE))))))))))))))))</f>
        <v>#REF!</v>
      </c>
      <c r="D398" s="74" t="e">
        <f>ROUND(VLOOKUP(A398,#REF!,8,FALSE),2)</f>
        <v>#REF!</v>
      </c>
      <c r="E398" s="75" t="e">
        <f>IF(LEFT(G398,3)="ARQ",VLOOKUP(VALUE(RIGHT(G398,3)),#REF!,9,FALSE),IF(LEFT(G398,3)="SCI",VLOOKUP(VALUE(RIGHT(G398,3)),#REF!,9,FALSE),IF(LEFT(G398,3)="TRP",VLOOKUP(VALUE(RIGHT(G398,3)),#REF!,9,FALSE),IF(LEFT(G398,3)="EST",VLOOKUP(VALUE(RIGHT(G398,3)),#REF!,9,FALSE),IF(LEFT(G398,3)="HID",VLOOKUP(VALUE(RIGHT(G398,3)),#REF!,9,FALSE),IF(LEFT(G398,3)="INC",VLOOKUP(VALUE(RIGHT(G398,3)),#REF!,9,FALSE),IF(LEFT(G398,3)="ELE",VLOOKUP(VALUE(RIGHT(G398,3)),#REF!,9,FALSE),IF(LEFT(G398,3)="CAB",VLOOKUP(VALUE(RIGHT(G398,3)),'ADM-COMP'!B:J,9,FALSE),IF(LEFT(G398,3)="SEG",VLOOKUP(VALUE(RIGHT(G398,3)),#REF!,9,FALSE),IF(LEFT(G398,3)="CLI",VLOOKUP(VALUE(RIGHT(G398,3)),#REF!,9,FALSE),IF(LEFT(G398,4)="IMPL",VLOOKUP(VALUE(RIGHT(G398,3)),#REF!,9,FALSE),IF(LEFT(G398,4)="SPDA",VLOOKUP(VALUE(RIGHT(G398,3)),'SPDA-COMP'!B:J,9,FALSE),IF(LEFT(G398,4)="SDAI",VLOOKUP(VALUE(RIGHT(G398,3)),#REF!,9,FALSE),IF(LEFT(G398,5)="IMPER",VLOOKUP(VALUE(RIGHT(G398,3)),#REF!,9,FALSE),IF(LEFT(G398,5)="LABOR",VLOOKUP(VALUE(RIGHT(G398,6)),#REF!,4,FALSE))))))))))))))))</f>
        <v>#REF!</v>
      </c>
      <c r="F398" s="129" t="e">
        <f t="shared" si="6"/>
        <v>#REF!</v>
      </c>
      <c r="G398" s="152" t="s">
        <v>1102</v>
      </c>
      <c r="H398" s="61"/>
    </row>
    <row r="399" spans="1:8" s="62" customFormat="1">
      <c r="A399" s="100" t="s">
        <v>786</v>
      </c>
      <c r="B399" s="29" t="s">
        <v>838</v>
      </c>
      <c r="C399" s="30" t="e">
        <f>IF(LEFT(G399,3)="ARQ",VLOOKUP(VALUE(RIGHT(G399,3)),#REF!,5,FALSE),IF(LEFT(G399,3)="GAS",VLOOKUP(VALUE(RIGHT(G399,3)),#REF!,5,FALSE),IF(LEFT(G399,3)="SCE",VLOOKUP(VALUE(RIGHT(G399,3)),#REF!,5,FALSE),IF(LEFT(G399,3)="EST",VLOOKUP(VALUE(RIGHT(G399,3)),#REF!,5,FALSE),IF(LEFT(G399,3)="HID",VLOOKUP(VALUE(RIGHT(G399,3)),#REF!,5,FALSE),IF(LEFT(G399,3)="INC",VLOOKUP(VALUE(RIGHT(G399,3)),#REF!,5,FALSE),IF(LEFT(G399,3)="ELE",VLOOKUP(VALUE(RIGHT(G399,3)),#REF!,5,FALSE),IF(LEFT(G399,3)="CAB",VLOOKUP(VALUE(RIGHT(G399,3)),'ADM-COMP'!B:J,5,FALSE),IF(LEFT(G399,3)="SEG",VLOOKUP(VALUE(RIGHT(G399,3)),#REF!,5,FALSE),IF(LEFT(G399,3)="CLI",VLOOKUP(VALUE(RIGHT(G399,3)),#REF!,5,FALSE),IF(LEFT(G399,4)="IMPL",VLOOKUP(VALUE(RIGHT(G399,3)),#REF!,5,FALSE),IF(LEFT(G399,4)="SPDA",VLOOKUP(VALUE(RIGHT(G399,3)),'SPDA-COMP'!B:J,5,FALSE),IF(LEFT(G399,4)="SDAI",VLOOKUP(VALUE(RIGHT(G399,3)),#REF!,5,FALSE),IF(LEFT(G399,5)="IMPER",VLOOKUP(VALUE(RIGHT(G399,3)),#REF!,5,FALSE),IF(LEFT(G399,5)="LABOR",VLOOKUP(VALUE(RIGHT(G399,6)),#REF!,6,FALSE))))))))))))))))</f>
        <v>#REF!</v>
      </c>
      <c r="D399" s="74" t="e">
        <f>ROUND(VLOOKUP(A399,#REF!,8,FALSE),2)</f>
        <v>#REF!</v>
      </c>
      <c r="E399" s="74" t="e">
        <f>IF(LEFT(G399,3)="ARQ",VLOOKUP(VALUE(RIGHT(G399,3)),#REF!,9,FALSE),IF(LEFT(G399,3)="GAS",VLOOKUP(VALUE(RIGHT(G399,3)),#REF!,9,FALSE),IF(LEFT(G399,3)="SCE",VLOOKUP(VALUE(RIGHT(G399,3)),#REF!,9,FALSE),IF(LEFT(G399,3)="EST",VLOOKUP(VALUE(RIGHT(G399,3)),#REF!,9,FALSE),IF(LEFT(G399,3)="HID",VLOOKUP(VALUE(RIGHT(G399,3)),#REF!,9,FALSE),IF(LEFT(G399,3)="INC",VLOOKUP(VALUE(RIGHT(G399,3)),#REF!,9,FALSE),IF(LEFT(G399,3)="ELE",VLOOKUP(VALUE(RIGHT(G399,3)),#REF!,9,FALSE),IF(LEFT(G399,3)="CAB",VLOOKUP(VALUE(RIGHT(G399,3)),'ADM-COMP'!B:J,9,FALSE),IF(LEFT(G399,3)="SEG",VLOOKUP(VALUE(RIGHT(G399,3)),#REF!,9,FALSE),IF(LEFT(G399,3)="CLI",VLOOKUP(VALUE(RIGHT(G399,3)),#REF!,9,FALSE),IF(LEFT(G399,4)="IMPL",VLOOKUP(VALUE(RIGHT(G399,3)),#REF!,9,FALSE),IF(LEFT(G399,4)="SPDA",VLOOKUP(VALUE(RIGHT(G399,3)),'SPDA-COMP'!B:J,9,FALSE),IF(LEFT(G399,4)="SDAI",VLOOKUP(VALUE(RIGHT(G399,3)),#REF!,9,FALSE),IF(LEFT(G399,5)="IMPER",VLOOKUP(VALUE(RIGHT(G399,3)),#REF!,9,FALSE),IF(LEFT(G399,5)="LABOR",VLOOKUP(VALUE(RIGHT(G399,6)),#REF!,4,FALSE))))))))))))))))</f>
        <v>#REF!</v>
      </c>
      <c r="F399" s="31" t="e">
        <f t="shared" si="6"/>
        <v>#REF!</v>
      </c>
      <c r="G399" s="152" t="s">
        <v>813</v>
      </c>
      <c r="H399" s="61"/>
    </row>
    <row r="400" spans="1:8" s="62" customFormat="1">
      <c r="A400" s="85" t="s">
        <v>918</v>
      </c>
      <c r="B400" s="29" t="e">
        <f>IF(LEFT(G400,3)="ARQ",VLOOKUP(VALUE(RIGHT(G400,3)),#REF!,4,FALSE),IF(LEFT(G400,3)="SCI",VLOOKUP(VALUE(RIGHT(G400,3)),#REF!,4,FALSE),IF(LEFT(G400,3)="SCE",VLOOKUP(VALUE(RIGHT(G400,3)),#REF!,4,FALSE),IF(LEFT(G400,3)="EST",VLOOKUP(VALUE(RIGHT(G400,3)),#REF!,4,FALSE),IF(LEFT(G400,3)="HID",VLOOKUP(VALUE(RIGHT(G400,3)),#REF!,4,FALSE),IF(LEFT(G400,3)="INC",VLOOKUP(VALUE(RIGHT(G400,3)),#REF!,4,FALSE),IF(LEFT(G400,3)="ELE",VLOOKUP(VALUE(RIGHT(G400,3)),#REF!,4,FALSE),IF(LEFT(G400,3)="CAB",VLOOKUP(VALUE(RIGHT(G400,3)),'ADM-COMP'!B:J,4,FALSE),IF(LEFT(G400,3)="SEG",VLOOKUP(VALUE(RIGHT(G400,3)),#REF!,4,FALSE),IF(LEFT(G400,3)="CLI",VLOOKUP(VALUE(RIGHT(G400,3)),#REF!,4,FALSE),IF(LEFT(G400,4)="IMPL",VLOOKUP(VALUE(RIGHT(G400,3)),#REF!,4,FALSE),IF(LEFT(G400,4)="SPDA",VLOOKUP(VALUE(RIGHT(G400,3)),'SPDA-COMP'!B:J,4,FALSE),IF(LEFT(G400,4)="SDAI",VLOOKUP(VALUE(RIGHT(G400,3)),#REF!,4,FALSE),IF(LEFT(G400,5)="IMPER",VLOOKUP(VALUE(RIGHT(G400,3)),#REF!,4,FALSE),IF(LEFT(G400,5)="LABOR",VLOOKUP(VALUE(RIGHT(G400,6)),#REF!,5,FALSE))))))))))))))))</f>
        <v>#REF!</v>
      </c>
      <c r="C400" s="30" t="e">
        <f>IF(LEFT(G400,3)="ARQ",VLOOKUP(VALUE(RIGHT(G400,3)),#REF!,5,FALSE),IF(LEFT(G400,3)="SCI",VLOOKUP(VALUE(RIGHT(G400,3)),#REF!,5,FALSE),IF(LEFT(G400,3)="SCE",VLOOKUP(VALUE(RIGHT(G400,3)),#REF!,5,FALSE),IF(LEFT(G400,3)="EST",VLOOKUP(VALUE(RIGHT(G400,3)),#REF!,5,FALSE),IF(LEFT(G400,3)="HID",VLOOKUP(VALUE(RIGHT(G400,3)),#REF!,5,FALSE),IF(LEFT(G400,3)="INC",VLOOKUP(VALUE(RIGHT(G400,3)),#REF!,5,FALSE),IF(LEFT(G400,3)="ELE",VLOOKUP(VALUE(RIGHT(G400,3)),#REF!,5,FALSE),IF(LEFT(G400,3)="CAB",VLOOKUP(VALUE(RIGHT(G400,3)),'ADM-COMP'!B:J,5,FALSE),IF(LEFT(G400,3)="SEG",VLOOKUP(VALUE(RIGHT(G400,3)),#REF!,5,FALSE),IF(LEFT(G400,3)="CLI",VLOOKUP(VALUE(RIGHT(G400,3)),#REF!,5,FALSE),IF(LEFT(G400,4)="IMPL",VLOOKUP(VALUE(RIGHT(G400,3)),#REF!,5,FALSE),IF(LEFT(G400,4)="SPDA",VLOOKUP(VALUE(RIGHT(G400,3)),'SPDA-COMP'!B:J,5,FALSE),IF(LEFT(G400,4)="SDAI",VLOOKUP(VALUE(RIGHT(G400,3)),#REF!,5,FALSE),IF(LEFT(G400,5)="IMPER",VLOOKUP(VALUE(RIGHT(G400,3)),#REF!,5,FALSE),IF(LEFT(G400,5)="LABOR",VLOOKUP(VALUE(RIGHT(G400,6)),#REF!,6,FALSE))))))))))))))))</f>
        <v>#REF!</v>
      </c>
      <c r="D400" s="74" t="e">
        <f>ROUND(VLOOKUP(A400,#REF!,8,FALSE),2)</f>
        <v>#REF!</v>
      </c>
      <c r="E400" s="74" t="e">
        <f>IF(LEFT(G400,3)="ARQ",VLOOKUP(VALUE(RIGHT(G400,3)),#REF!,9,FALSE),IF(LEFT(G400,3)="SCI",VLOOKUP(VALUE(RIGHT(G400,3)),#REF!,9,FALSE),IF(LEFT(G400,3)="SCE",VLOOKUP(VALUE(RIGHT(G400,3)),#REF!,9,FALSE),IF(LEFT(G400,3)="EST",VLOOKUP(VALUE(RIGHT(G400,3)),#REF!,9,FALSE),IF(LEFT(G400,3)="HID",VLOOKUP(VALUE(RIGHT(G400,3)),#REF!,9,FALSE),IF(LEFT(G400,3)="INC",VLOOKUP(VALUE(RIGHT(G400,3)),#REF!,9,FALSE),IF(LEFT(G400,3)="ELE",VLOOKUP(VALUE(RIGHT(G400,3)),#REF!,9,FALSE),IF(LEFT(G400,3)="CAB",VLOOKUP(VALUE(RIGHT(G400,3)),'ADM-COMP'!B:J,9,FALSE),IF(LEFT(G400,3)="SEG",VLOOKUP(VALUE(RIGHT(G400,3)),#REF!,9,FALSE),IF(LEFT(G400,3)="CLI",VLOOKUP(VALUE(RIGHT(G400,3)),#REF!,9,FALSE),IF(LEFT(G400,4)="IMPL",VLOOKUP(VALUE(RIGHT(G400,3)),#REF!,9,FALSE),IF(LEFT(G400,4)="SPDA",VLOOKUP(VALUE(RIGHT(G400,3)),'SPDA-COMP'!B:J,9,FALSE),IF(LEFT(G400,4)="SDAI",VLOOKUP(VALUE(RIGHT(G400,3)),#REF!,9,FALSE),IF(LEFT(G400,5)="IMPER",VLOOKUP(VALUE(RIGHT(G400,3)),#REF!,9,FALSE),IF(LEFT(G400,5)="LABOR",VLOOKUP(VALUE(RIGHT(G400,6)),#REF!,4,FALSE))))))))))))))))</f>
        <v>#REF!</v>
      </c>
      <c r="F400" s="31" t="e">
        <f t="shared" si="6"/>
        <v>#REF!</v>
      </c>
      <c r="G400" s="84" t="s">
        <v>986</v>
      </c>
      <c r="H400" s="61"/>
    </row>
    <row r="401" spans="1:8" s="62" customFormat="1">
      <c r="A401" s="85" t="s">
        <v>921</v>
      </c>
      <c r="B401" s="29" t="e">
        <f>IF(LEFT(G401,3)="ARQ",VLOOKUP(VALUE(RIGHT(G401,3)),#REF!,4,FALSE),IF(LEFT(G401,3)="SCI",VLOOKUP(VALUE(RIGHT(G401,3)),#REF!,4,FALSE),IF(LEFT(G401,3)="SCE",VLOOKUP(VALUE(RIGHT(G401,3)),#REF!,4,FALSE),IF(LEFT(G401,3)="EST",VLOOKUP(VALUE(RIGHT(G401,3)),#REF!,4,FALSE),IF(LEFT(G401,3)="HID",VLOOKUP(VALUE(RIGHT(G401,3)),#REF!,4,FALSE),IF(LEFT(G401,3)="INC",VLOOKUP(VALUE(RIGHT(G401,3)),#REF!,4,FALSE),IF(LEFT(G401,3)="ELE",VLOOKUP(VALUE(RIGHT(G401,3)),#REF!,4,FALSE),IF(LEFT(G401,3)="CAB",VLOOKUP(VALUE(RIGHT(G401,3)),'ADM-COMP'!B:J,4,FALSE),IF(LEFT(G401,3)="SEG",VLOOKUP(VALUE(RIGHT(G401,3)),#REF!,4,FALSE),IF(LEFT(G401,3)="CLI",VLOOKUP(VALUE(RIGHT(G401,3)),#REF!,4,FALSE),IF(LEFT(G401,4)="IMPL",VLOOKUP(VALUE(RIGHT(G401,3)),#REF!,4,FALSE),IF(LEFT(G401,4)="SPDA",VLOOKUP(VALUE(RIGHT(G401,3)),'SPDA-COMP'!B:J,4,FALSE),IF(LEFT(G401,4)="SDAI",VLOOKUP(VALUE(RIGHT(G401,3)),#REF!,4,FALSE),IF(LEFT(G401,5)="IMPER",VLOOKUP(VALUE(RIGHT(G401,3)),#REF!,4,FALSE),IF(LEFT(G401,5)="LABOR",VLOOKUP(VALUE(RIGHT(G401,6)),#REF!,5,FALSE))))))))))))))))</f>
        <v>#REF!</v>
      </c>
      <c r="C401" s="30" t="e">
        <f>IF(LEFT(G401,3)="ARQ",VLOOKUP(VALUE(RIGHT(G401,3)),#REF!,5,FALSE),IF(LEFT(G401,3)="SCI",VLOOKUP(VALUE(RIGHT(G401,3)),#REF!,5,FALSE),IF(LEFT(G401,3)="SCE",VLOOKUP(VALUE(RIGHT(G401,3)),#REF!,5,FALSE),IF(LEFT(G401,3)="EST",VLOOKUP(VALUE(RIGHT(G401,3)),#REF!,5,FALSE),IF(LEFT(G401,3)="HID",VLOOKUP(VALUE(RIGHT(G401,3)),#REF!,5,FALSE),IF(LEFT(G401,3)="INC",VLOOKUP(VALUE(RIGHT(G401,3)),#REF!,5,FALSE),IF(LEFT(G401,3)="ELE",VLOOKUP(VALUE(RIGHT(G401,3)),#REF!,5,FALSE),IF(LEFT(G401,3)="CAB",VLOOKUP(VALUE(RIGHT(G401,3)),'ADM-COMP'!B:J,5,FALSE),IF(LEFT(G401,3)="SEG",VLOOKUP(VALUE(RIGHT(G401,3)),#REF!,5,FALSE),IF(LEFT(G401,3)="CLI",VLOOKUP(VALUE(RIGHT(G401,3)),#REF!,5,FALSE),IF(LEFT(G401,4)="IMPL",VLOOKUP(VALUE(RIGHT(G401,3)),#REF!,5,FALSE),IF(LEFT(G401,4)="SPDA",VLOOKUP(VALUE(RIGHT(G401,3)),'SPDA-COMP'!B:J,5,FALSE),IF(LEFT(G401,4)="SDAI",VLOOKUP(VALUE(RIGHT(G401,3)),#REF!,5,FALSE),IF(LEFT(G401,5)="IMPER",VLOOKUP(VALUE(RIGHT(G401,3)),#REF!,5,FALSE),IF(LEFT(G401,5)="LABOR",VLOOKUP(VALUE(RIGHT(G401,6)),#REF!,6,FALSE))))))))))))))))</f>
        <v>#REF!</v>
      </c>
      <c r="D401" s="74" t="e">
        <f>ROUND(VLOOKUP(A401,#REF!,8,FALSE),2)</f>
        <v>#REF!</v>
      </c>
      <c r="E401" s="74" t="e">
        <f>IF(LEFT(G401,3)="ARQ",VLOOKUP(VALUE(RIGHT(G401,3)),#REF!,9,FALSE),IF(LEFT(G401,3)="SCI",VLOOKUP(VALUE(RIGHT(G401,3)),#REF!,9,FALSE),IF(LEFT(G401,3)="SCE",VLOOKUP(VALUE(RIGHT(G401,3)),#REF!,9,FALSE),IF(LEFT(G401,3)="EST",VLOOKUP(VALUE(RIGHT(G401,3)),#REF!,9,FALSE),IF(LEFT(G401,3)="HID",VLOOKUP(VALUE(RIGHT(G401,3)),#REF!,9,FALSE),IF(LEFT(G401,3)="INC",VLOOKUP(VALUE(RIGHT(G401,3)),#REF!,9,FALSE),IF(LEFT(G401,3)="ELE",VLOOKUP(VALUE(RIGHT(G401,3)),#REF!,9,FALSE),IF(LEFT(G401,3)="CAB",VLOOKUP(VALUE(RIGHT(G401,3)),'ADM-COMP'!B:J,9,FALSE),IF(LEFT(G401,3)="SEG",VLOOKUP(VALUE(RIGHT(G401,3)),#REF!,9,FALSE),IF(LEFT(G401,3)="CLI",VLOOKUP(VALUE(RIGHT(G401,3)),#REF!,9,FALSE),IF(LEFT(G401,4)="IMPL",VLOOKUP(VALUE(RIGHT(G401,3)),#REF!,9,FALSE),IF(LEFT(G401,4)="SPDA",VLOOKUP(VALUE(RIGHT(G401,3)),'SPDA-COMP'!B:J,9,FALSE),IF(LEFT(G401,4)="SDAI",VLOOKUP(VALUE(RIGHT(G401,3)),#REF!,9,FALSE),IF(LEFT(G401,5)="IMPER",VLOOKUP(VALUE(RIGHT(G401,3)),#REF!,9,FALSE),IF(LEFT(G401,5)="LABOR",VLOOKUP(VALUE(RIGHT(G401,6)),#REF!,4,FALSE))))))))))))))))</f>
        <v>#REF!</v>
      </c>
      <c r="F401" s="31" t="e">
        <f t="shared" si="6"/>
        <v>#REF!</v>
      </c>
      <c r="G401" s="84" t="s">
        <v>989</v>
      </c>
      <c r="H401" s="61"/>
    </row>
    <row r="402" spans="1:8" s="62" customFormat="1">
      <c r="A402" s="85" t="s">
        <v>919</v>
      </c>
      <c r="B402" s="29" t="e">
        <f>IF(LEFT(G402,3)="ARQ",VLOOKUP(VALUE(RIGHT(G402,3)),#REF!,4,FALSE),IF(LEFT(G402,3)="SCI",VLOOKUP(VALUE(RIGHT(G402,3)),#REF!,4,FALSE),IF(LEFT(G402,3)="SCE",VLOOKUP(VALUE(RIGHT(G402,3)),#REF!,4,FALSE),IF(LEFT(G402,3)="EST",VLOOKUP(VALUE(RIGHT(G402,3)),#REF!,4,FALSE),IF(LEFT(G402,3)="HID",VLOOKUP(VALUE(RIGHT(G402,3)),#REF!,4,FALSE),IF(LEFT(G402,3)="INC",VLOOKUP(VALUE(RIGHT(G402,3)),#REF!,4,FALSE),IF(LEFT(G402,3)="ELE",VLOOKUP(VALUE(RIGHT(G402,3)),#REF!,4,FALSE),IF(LEFT(G402,3)="CAB",VLOOKUP(VALUE(RIGHT(G402,3)),'ADM-COMP'!B:J,4,FALSE),IF(LEFT(G402,3)="SEG",VLOOKUP(VALUE(RIGHT(G402,3)),#REF!,4,FALSE),IF(LEFT(G402,3)="CLI",VLOOKUP(VALUE(RIGHT(G402,3)),#REF!,4,FALSE),IF(LEFT(G402,4)="IMPL",VLOOKUP(VALUE(RIGHT(G402,3)),#REF!,4,FALSE),IF(LEFT(G402,4)="SPDA",VLOOKUP(VALUE(RIGHT(G402,3)),'SPDA-COMP'!B:J,4,FALSE),IF(LEFT(G402,4)="SDAI",VLOOKUP(VALUE(RIGHT(G402,3)),#REF!,4,FALSE),IF(LEFT(G402,5)="IMPER",VLOOKUP(VALUE(RIGHT(G402,3)),#REF!,4,FALSE),IF(LEFT(G402,5)="LABOR",VLOOKUP(VALUE(RIGHT(G402,6)),#REF!,5,FALSE))))))))))))))))</f>
        <v>#REF!</v>
      </c>
      <c r="C402" s="30" t="e">
        <f>IF(LEFT(G402,3)="ARQ",VLOOKUP(VALUE(RIGHT(G402,3)),#REF!,5,FALSE),IF(LEFT(G402,3)="SCI",VLOOKUP(VALUE(RIGHT(G402,3)),#REF!,5,FALSE),IF(LEFT(G402,3)="SCE",VLOOKUP(VALUE(RIGHT(G402,3)),#REF!,5,FALSE),IF(LEFT(G402,3)="EST",VLOOKUP(VALUE(RIGHT(G402,3)),#REF!,5,FALSE),IF(LEFT(G402,3)="HID",VLOOKUP(VALUE(RIGHT(G402,3)),#REF!,5,FALSE),IF(LEFT(G402,3)="INC",VLOOKUP(VALUE(RIGHT(G402,3)),#REF!,5,FALSE),IF(LEFT(G402,3)="ELE",VLOOKUP(VALUE(RIGHT(G402,3)),#REF!,5,FALSE),IF(LEFT(G402,3)="CAB",VLOOKUP(VALUE(RIGHT(G402,3)),'ADM-COMP'!B:J,5,FALSE),IF(LEFT(G402,3)="SEG",VLOOKUP(VALUE(RIGHT(G402,3)),#REF!,5,FALSE),IF(LEFT(G402,3)="CLI",VLOOKUP(VALUE(RIGHT(G402,3)),#REF!,5,FALSE),IF(LEFT(G402,4)="IMPL",VLOOKUP(VALUE(RIGHT(G402,3)),#REF!,5,FALSE),IF(LEFT(G402,4)="SPDA",VLOOKUP(VALUE(RIGHT(G402,3)),'SPDA-COMP'!B:J,5,FALSE),IF(LEFT(G402,4)="SDAI",VLOOKUP(VALUE(RIGHT(G402,3)),#REF!,5,FALSE),IF(LEFT(G402,5)="IMPER",VLOOKUP(VALUE(RIGHT(G402,3)),#REF!,5,FALSE),IF(LEFT(G402,5)="LABOR",VLOOKUP(VALUE(RIGHT(G402,6)),#REF!,6,FALSE))))))))))))))))</f>
        <v>#REF!</v>
      </c>
      <c r="D402" s="74" t="e">
        <f>ROUND(VLOOKUP(A402,#REF!,8,FALSE),2)</f>
        <v>#REF!</v>
      </c>
      <c r="E402" s="74" t="e">
        <f>IF(LEFT(G402,3)="ARQ",VLOOKUP(VALUE(RIGHT(G402,3)),#REF!,9,FALSE),IF(LEFT(G402,3)="SCI",VLOOKUP(VALUE(RIGHT(G402,3)),#REF!,9,FALSE),IF(LEFT(G402,3)="SCE",VLOOKUP(VALUE(RIGHT(G402,3)),#REF!,9,FALSE),IF(LEFT(G402,3)="EST",VLOOKUP(VALUE(RIGHT(G402,3)),#REF!,9,FALSE),IF(LEFT(G402,3)="HID",VLOOKUP(VALUE(RIGHT(G402,3)),#REF!,9,FALSE),IF(LEFT(G402,3)="INC",VLOOKUP(VALUE(RIGHT(G402,3)),#REF!,9,FALSE),IF(LEFT(G402,3)="ELE",VLOOKUP(VALUE(RIGHT(G402,3)),#REF!,9,FALSE),IF(LEFT(G402,3)="CAB",VLOOKUP(VALUE(RIGHT(G402,3)),'ADM-COMP'!B:J,9,FALSE),IF(LEFT(G402,3)="SEG",VLOOKUP(VALUE(RIGHT(G402,3)),#REF!,9,FALSE),IF(LEFT(G402,3)="CLI",VLOOKUP(VALUE(RIGHT(G402,3)),#REF!,9,FALSE),IF(LEFT(G402,4)="IMPL",VLOOKUP(VALUE(RIGHT(G402,3)),#REF!,9,FALSE),IF(LEFT(G402,4)="SPDA",VLOOKUP(VALUE(RIGHT(G402,3)),'SPDA-COMP'!B:J,9,FALSE),IF(LEFT(G402,4)="SDAI",VLOOKUP(VALUE(RIGHT(G402,3)),#REF!,9,FALSE),IF(LEFT(G402,5)="IMPER",VLOOKUP(VALUE(RIGHT(G402,3)),#REF!,9,FALSE),IF(LEFT(G402,5)="LABOR",VLOOKUP(VALUE(RIGHT(G402,6)),#REF!,4,FALSE))))))))))))))))</f>
        <v>#REF!</v>
      </c>
      <c r="F402" s="31" t="e">
        <f t="shared" si="6"/>
        <v>#REF!</v>
      </c>
      <c r="G402" s="84" t="s">
        <v>987</v>
      </c>
      <c r="H402" s="61"/>
    </row>
    <row r="403" spans="1:8" s="62" customFormat="1">
      <c r="A403" s="85" t="s">
        <v>920</v>
      </c>
      <c r="B403" s="29" t="e">
        <f>IF(LEFT(G403,3)="ARQ",VLOOKUP(VALUE(RIGHT(G403,3)),#REF!,4,FALSE),IF(LEFT(G403,3)="SCI",VLOOKUP(VALUE(RIGHT(G403,3)),#REF!,4,FALSE),IF(LEFT(G403,3)="SCE",VLOOKUP(VALUE(RIGHT(G403,3)),#REF!,4,FALSE),IF(LEFT(G403,3)="EST",VLOOKUP(VALUE(RIGHT(G403,3)),#REF!,4,FALSE),IF(LEFT(G403,3)="HID",VLOOKUP(VALUE(RIGHT(G403,3)),#REF!,4,FALSE),IF(LEFT(G403,3)="INC",VLOOKUP(VALUE(RIGHT(G403,3)),#REF!,4,FALSE),IF(LEFT(G403,3)="ELE",VLOOKUP(VALUE(RIGHT(G403,3)),#REF!,4,FALSE),IF(LEFT(G403,3)="CAB",VLOOKUP(VALUE(RIGHT(G403,3)),'ADM-COMP'!B:J,4,FALSE),IF(LEFT(G403,3)="SEG",VLOOKUP(VALUE(RIGHT(G403,3)),#REF!,4,FALSE),IF(LEFT(G403,3)="CLI",VLOOKUP(VALUE(RIGHT(G403,3)),#REF!,4,FALSE),IF(LEFT(G403,4)="IMPL",VLOOKUP(VALUE(RIGHT(G403,3)),#REF!,4,FALSE),IF(LEFT(G403,4)="SPDA",VLOOKUP(VALUE(RIGHT(G403,3)),'SPDA-COMP'!B:J,4,FALSE),IF(LEFT(G403,4)="SDAI",VLOOKUP(VALUE(RIGHT(G403,3)),#REF!,4,FALSE),IF(LEFT(G403,5)="IMPER",VLOOKUP(VALUE(RIGHT(G403,3)),#REF!,4,FALSE),IF(LEFT(G403,5)="LABOR",VLOOKUP(VALUE(RIGHT(G403,6)),#REF!,5,FALSE))))))))))))))))</f>
        <v>#REF!</v>
      </c>
      <c r="C403" s="30" t="e">
        <f>IF(LEFT(G403,3)="ARQ",VLOOKUP(VALUE(RIGHT(G403,3)),#REF!,5,FALSE),IF(LEFT(G403,3)="SCI",VLOOKUP(VALUE(RIGHT(G403,3)),#REF!,5,FALSE),IF(LEFT(G403,3)="SCE",VLOOKUP(VALUE(RIGHT(G403,3)),#REF!,5,FALSE),IF(LEFT(G403,3)="EST",VLOOKUP(VALUE(RIGHT(G403,3)),#REF!,5,FALSE),IF(LEFT(G403,3)="HID",VLOOKUP(VALUE(RIGHT(G403,3)),#REF!,5,FALSE),IF(LEFT(G403,3)="INC",VLOOKUP(VALUE(RIGHT(G403,3)),#REF!,5,FALSE),IF(LEFT(G403,3)="ELE",VLOOKUP(VALUE(RIGHT(G403,3)),#REF!,5,FALSE),IF(LEFT(G403,3)="CAB",VLOOKUP(VALUE(RIGHT(G403,3)),'ADM-COMP'!B:J,5,FALSE),IF(LEFT(G403,3)="SEG",VLOOKUP(VALUE(RIGHT(G403,3)),#REF!,5,FALSE),IF(LEFT(G403,3)="CLI",VLOOKUP(VALUE(RIGHT(G403,3)),#REF!,5,FALSE),IF(LEFT(G403,4)="IMPL",VLOOKUP(VALUE(RIGHT(G403,3)),#REF!,5,FALSE),IF(LEFT(G403,4)="SPDA",VLOOKUP(VALUE(RIGHT(G403,3)),'SPDA-COMP'!B:J,5,FALSE),IF(LEFT(G403,4)="SDAI",VLOOKUP(VALUE(RIGHT(G403,3)),#REF!,5,FALSE),IF(LEFT(G403,5)="IMPER",VLOOKUP(VALUE(RIGHT(G403,3)),#REF!,5,FALSE),IF(LEFT(G403,5)="LABOR",VLOOKUP(VALUE(RIGHT(G403,6)),#REF!,6,FALSE))))))))))))))))</f>
        <v>#REF!</v>
      </c>
      <c r="D403" s="74" t="e">
        <f>ROUND(VLOOKUP(A403,#REF!,8,FALSE),2)</f>
        <v>#REF!</v>
      </c>
      <c r="E403" s="74" t="e">
        <f>IF(LEFT(G403,3)="ARQ",VLOOKUP(VALUE(RIGHT(G403,3)),#REF!,9,FALSE),IF(LEFT(G403,3)="SCI",VLOOKUP(VALUE(RIGHT(G403,3)),#REF!,9,FALSE),IF(LEFT(G403,3)="SCE",VLOOKUP(VALUE(RIGHT(G403,3)),#REF!,9,FALSE),IF(LEFT(G403,3)="EST",VLOOKUP(VALUE(RIGHT(G403,3)),#REF!,9,FALSE),IF(LEFT(G403,3)="HID",VLOOKUP(VALUE(RIGHT(G403,3)),#REF!,9,FALSE),IF(LEFT(G403,3)="INC",VLOOKUP(VALUE(RIGHT(G403,3)),#REF!,9,FALSE),IF(LEFT(G403,3)="ELE",VLOOKUP(VALUE(RIGHT(G403,3)),#REF!,9,FALSE),IF(LEFT(G403,3)="CAB",VLOOKUP(VALUE(RIGHT(G403,3)),'ADM-COMP'!B:J,9,FALSE),IF(LEFT(G403,3)="SEG",VLOOKUP(VALUE(RIGHT(G403,3)),#REF!,9,FALSE),IF(LEFT(G403,3)="CLI",VLOOKUP(VALUE(RIGHT(G403,3)),#REF!,9,FALSE),IF(LEFT(G403,4)="IMPL",VLOOKUP(VALUE(RIGHT(G403,3)),#REF!,9,FALSE),IF(LEFT(G403,4)="SPDA",VLOOKUP(VALUE(RIGHT(G403,3)),'SPDA-COMP'!B:J,9,FALSE),IF(LEFT(G403,4)="SDAI",VLOOKUP(VALUE(RIGHT(G403,3)),#REF!,9,FALSE),IF(LEFT(G403,5)="IMPER",VLOOKUP(VALUE(RIGHT(G403,3)),#REF!,9,FALSE),IF(LEFT(G403,5)="LABOR",VLOOKUP(VALUE(RIGHT(G403,6)),#REF!,4,FALSE))))))))))))))))</f>
        <v>#REF!</v>
      </c>
      <c r="F403" s="31" t="e">
        <f t="shared" si="6"/>
        <v>#REF!</v>
      </c>
      <c r="G403" s="84" t="s">
        <v>988</v>
      </c>
      <c r="H403" s="61"/>
    </row>
    <row r="404" spans="1:8" s="62" customFormat="1">
      <c r="A404" s="100" t="s">
        <v>411</v>
      </c>
      <c r="B404" s="29" t="e">
        <f>IF(LEFT(G404,3)="ARQ",VLOOKUP(VALUE(RIGHT(G404,3)),#REF!,4,FALSE),IF(LEFT(G404,3)="SCI",VLOOKUP(VALUE(RIGHT(G404,3)),#REF!,4,FALSE),IF(LEFT(G404,3)="SCE",VLOOKUP(VALUE(RIGHT(G404,3)),#REF!,4,FALSE),IF(LEFT(G404,3)="EST",VLOOKUP(VALUE(RIGHT(G404,3)),#REF!,4,FALSE),IF(LEFT(G404,3)="HID",VLOOKUP(VALUE(RIGHT(G404,3)),#REF!,4,FALSE),IF(LEFT(G404,3)="INC",VLOOKUP(VALUE(RIGHT(G404,3)),#REF!,4,FALSE),IF(LEFT(G404,3)="ELE",VLOOKUP(VALUE(RIGHT(G404,3)),#REF!,4,FALSE),IF(LEFT(G404,3)="CAB",VLOOKUP(VALUE(RIGHT(G404,3)),'ADM-COMP'!B:J,4,FALSE),IF(LEFT(G404,3)="SEG",VLOOKUP(VALUE(RIGHT(G404,3)),#REF!,4,FALSE),IF(LEFT(G404,3)="CLI",VLOOKUP(VALUE(RIGHT(G404,3)),#REF!,4,FALSE),IF(LEFT(G404,4)="IMPL",VLOOKUP(VALUE(RIGHT(G404,3)),#REF!,4,FALSE),IF(LEFT(G404,4)="SPDA",VLOOKUP(VALUE(RIGHT(G404,3)),'SPDA-COMP'!B:J,4,FALSE),IF(LEFT(G404,4)="SDAI",VLOOKUP(VALUE(RIGHT(G404,3)),#REF!,4,FALSE),IF(LEFT(G404,5)="IMPER",VLOOKUP(VALUE(RIGHT(G404,3)),#REF!,4,FALSE),IF(LEFT(G404,5)="LABOR",VLOOKUP(VALUE(RIGHT(G404,6)),#REF!,5,FALSE))))))))))))))))</f>
        <v>#REF!</v>
      </c>
      <c r="C404" s="30" t="e">
        <f>IF(LEFT(G404,3)="ARQ",VLOOKUP(VALUE(RIGHT(G404,3)),#REF!,5,FALSE),IF(LEFT(G404,3)="SCI",VLOOKUP(VALUE(RIGHT(G404,3)),#REF!,5,FALSE),IF(LEFT(G404,3)="SCE",VLOOKUP(VALUE(RIGHT(G404,3)),#REF!,5,FALSE),IF(LEFT(G404,3)="EST",VLOOKUP(VALUE(RIGHT(G404,3)),#REF!,5,FALSE),IF(LEFT(G404,3)="HID",VLOOKUP(VALUE(RIGHT(G404,3)),#REF!,5,FALSE),IF(LEFT(G404,3)="INC",VLOOKUP(VALUE(RIGHT(G404,3)),#REF!,5,FALSE),IF(LEFT(G404,3)="ELE",VLOOKUP(VALUE(RIGHT(G404,3)),#REF!,5,FALSE),IF(LEFT(G404,3)="CAB",VLOOKUP(VALUE(RIGHT(G404,3)),'ADM-COMP'!B:J,5,FALSE),IF(LEFT(G404,3)="SEG",VLOOKUP(VALUE(RIGHT(G404,3)),#REF!,5,FALSE),IF(LEFT(G404,3)="CLI",VLOOKUP(VALUE(RIGHT(G404,3)),#REF!,5,FALSE),IF(LEFT(G404,4)="IMPL",VLOOKUP(VALUE(RIGHT(G404,3)),#REF!,5,FALSE),IF(LEFT(G404,4)="SPDA",VLOOKUP(VALUE(RIGHT(G404,3)),'SPDA-COMP'!B:J,5,FALSE),IF(LEFT(G404,4)="SDAI",VLOOKUP(VALUE(RIGHT(G404,3)),#REF!,5,FALSE),IF(LEFT(G404,5)="IMPER",VLOOKUP(VALUE(RIGHT(G404,3)),#REF!,5,FALSE),IF(LEFT(G404,5)="LABOR",VLOOKUP(VALUE(RIGHT(G404,6)),#REF!,6,FALSE))))))))))))))))</f>
        <v>#REF!</v>
      </c>
      <c r="D404" s="74" t="e">
        <f>ROUND(VLOOKUP(A404,#REF!,8,FALSE),2)</f>
        <v>#REF!</v>
      </c>
      <c r="E404" s="74" t="e">
        <f>IF(LEFT(G404,3)="ARQ",VLOOKUP(VALUE(RIGHT(G404,3)),#REF!,9,FALSE),IF(LEFT(G404,3)="SCI",VLOOKUP(VALUE(RIGHT(G404,3)),#REF!,9,FALSE),IF(LEFT(G404,3)="SCE",VLOOKUP(VALUE(RIGHT(G404,3)),#REF!,9,FALSE),IF(LEFT(G404,3)="EST",VLOOKUP(VALUE(RIGHT(G404,3)),#REF!,9,FALSE),IF(LEFT(G404,3)="HID",VLOOKUP(VALUE(RIGHT(G404,3)),#REF!,9,FALSE),IF(LEFT(G404,3)="INC",VLOOKUP(VALUE(RIGHT(G404,3)),#REF!,9,FALSE),IF(LEFT(G404,3)="ELE",VLOOKUP(VALUE(RIGHT(G404,3)),#REF!,9,FALSE),IF(LEFT(G404,3)="CAB",VLOOKUP(VALUE(RIGHT(G404,3)),'ADM-COMP'!B:J,9,FALSE),IF(LEFT(G404,3)="SEG",VLOOKUP(VALUE(RIGHT(G404,3)),#REF!,9,FALSE),IF(LEFT(G404,3)="CLI",VLOOKUP(VALUE(RIGHT(G404,3)),#REF!,9,FALSE),IF(LEFT(G404,4)="IMPL",VLOOKUP(VALUE(RIGHT(G404,3)),#REF!,9,FALSE),IF(LEFT(G404,4)="SPDA",VLOOKUP(VALUE(RIGHT(G404,3)),'SPDA-COMP'!B:J,9,FALSE),IF(LEFT(G404,4)="SDAI",VLOOKUP(VALUE(RIGHT(G404,3)),#REF!,9,FALSE),IF(LEFT(G404,5)="IMPER",VLOOKUP(VALUE(RIGHT(G404,3)),#REF!,9,FALSE),IF(LEFT(G404,5)="LABOR",VLOOKUP(VALUE(RIGHT(G404,6)),#REF!,4,FALSE))))))))))))))))</f>
        <v>#REF!</v>
      </c>
      <c r="F404" s="31" t="e">
        <f t="shared" si="6"/>
        <v>#REF!</v>
      </c>
      <c r="G404" s="152" t="s">
        <v>278</v>
      </c>
      <c r="H404" s="61"/>
    </row>
    <row r="405" spans="1:8" s="62" customFormat="1">
      <c r="A405" s="37" t="s">
        <v>313</v>
      </c>
      <c r="B405" s="29" t="e">
        <f>IF(LEFT(G405,3)="ARQ",VLOOKUP(VALUE(RIGHT(G405,3)),#REF!,4,FALSE),IF(LEFT(G405,3)="SCI",VLOOKUP(VALUE(RIGHT(G405,3)),#REF!,4,FALSE),IF(LEFT(G405,3)="SCE",VLOOKUP(VALUE(RIGHT(G405,3)),#REF!,4,FALSE),IF(LEFT(G405,3)="EST",VLOOKUP(VALUE(RIGHT(G405,3)),#REF!,4,FALSE),IF(LEFT(G405,3)="HID",VLOOKUP(VALUE(RIGHT(G405,3)),#REF!,4,FALSE),IF(LEFT(G405,3)="INC",VLOOKUP(VALUE(RIGHT(G405,3)),#REF!,4,FALSE),IF(LEFT(G405,3)="ELE",VLOOKUP(VALUE(RIGHT(G405,3)),#REF!,4,FALSE),IF(LEFT(G405,3)="CAB",VLOOKUP(VALUE(RIGHT(G405,3)),'ADM-COMP'!B:J,4,FALSE),IF(LEFT(G405,3)="SEG",VLOOKUP(VALUE(RIGHT(G405,3)),#REF!,4,FALSE),IF(LEFT(G405,3)="CLI",VLOOKUP(VALUE(RIGHT(G405,3)),#REF!,4,FALSE),IF(LEFT(G405,4)="IMPL",VLOOKUP(VALUE(RIGHT(G405,3)),#REF!,4,FALSE),IF(LEFT(G405,4)="SPDA",VLOOKUP(VALUE(RIGHT(G405,3)),'SPDA-COMP'!B:J,4,FALSE),IF(LEFT(G405,4)="SDAI",VLOOKUP(VALUE(RIGHT(G405,3)),#REF!,4,FALSE),IF(LEFT(G405,5)="IMPER",VLOOKUP(VALUE(RIGHT(G405,3)),#REF!,4,FALSE),IF(LEFT(G405,5)="LABOR",VLOOKUP(VALUE(RIGHT(G405,6)),#REF!,5,FALSE))))))))))))))))</f>
        <v>#REF!</v>
      </c>
      <c r="C405" s="30" t="e">
        <f>IF(LEFT(G405,3)="ARQ",VLOOKUP(VALUE(RIGHT(G405,3)),#REF!,5,FALSE),IF(LEFT(G405,3)="SCI",VLOOKUP(VALUE(RIGHT(G405,3)),#REF!,5,FALSE),IF(LEFT(G405,3)="SCE",VLOOKUP(VALUE(RIGHT(G405,3)),#REF!,5,FALSE),IF(LEFT(G405,3)="EST",VLOOKUP(VALUE(RIGHT(G405,3)),#REF!,5,FALSE),IF(LEFT(G405,3)="HID",VLOOKUP(VALUE(RIGHT(G405,3)),#REF!,5,FALSE),IF(LEFT(G405,3)="INC",VLOOKUP(VALUE(RIGHT(G405,3)),#REF!,5,FALSE),IF(LEFT(G405,3)="ELE",VLOOKUP(VALUE(RIGHT(G405,3)),#REF!,5,FALSE),IF(LEFT(G405,3)="CAB",VLOOKUP(VALUE(RIGHT(G405,3)),'ADM-COMP'!B:J,5,FALSE),IF(LEFT(G405,3)="SEG",VLOOKUP(VALUE(RIGHT(G405,3)),#REF!,5,FALSE),IF(LEFT(G405,3)="CLI",VLOOKUP(VALUE(RIGHT(G405,3)),#REF!,5,FALSE),IF(LEFT(G405,4)="IMPL",VLOOKUP(VALUE(RIGHT(G405,3)),#REF!,5,FALSE),IF(LEFT(G405,4)="SPDA",VLOOKUP(VALUE(RIGHT(G405,3)),'SPDA-COMP'!B:J,5,FALSE),IF(LEFT(G405,4)="SDAI",VLOOKUP(VALUE(RIGHT(G405,3)),#REF!,5,FALSE),IF(LEFT(G405,5)="IMPER",VLOOKUP(VALUE(RIGHT(G405,3)),#REF!,5,FALSE),IF(LEFT(G405,5)="LABOR",VLOOKUP(VALUE(RIGHT(G405,6)),#REF!,6,FALSE))))))))))))))))</f>
        <v>#REF!</v>
      </c>
      <c r="D405" s="74" t="e">
        <f>ROUND(VLOOKUP(A405,#REF!,8,FALSE),2)</f>
        <v>#REF!</v>
      </c>
      <c r="E405" s="74" t="e">
        <f>IF(LEFT(G405,3)="ARQ",VLOOKUP(VALUE(RIGHT(G405,3)),#REF!,9,FALSE),IF(LEFT(G405,3)="SCI",VLOOKUP(VALUE(RIGHT(G405,3)),#REF!,9,FALSE),IF(LEFT(G405,3)="SCE",VLOOKUP(VALUE(RIGHT(G405,3)),#REF!,9,FALSE),IF(LEFT(G405,3)="EST",VLOOKUP(VALUE(RIGHT(G405,3)),#REF!,9,FALSE),IF(LEFT(G405,3)="HID",VLOOKUP(VALUE(RIGHT(G405,3)),#REF!,9,FALSE),IF(LEFT(G405,3)="INC",VLOOKUP(VALUE(RIGHT(G405,3)),#REF!,9,FALSE),IF(LEFT(G405,3)="ELE",VLOOKUP(VALUE(RIGHT(G405,3)),#REF!,9,FALSE),IF(LEFT(G405,3)="CAB",VLOOKUP(VALUE(RIGHT(G405,3)),'ADM-COMP'!B:J,9,FALSE),IF(LEFT(G405,3)="SEG",VLOOKUP(VALUE(RIGHT(G405,3)),#REF!,9,FALSE),IF(LEFT(G405,3)="CLI",VLOOKUP(VALUE(RIGHT(G405,3)),#REF!,9,FALSE),IF(LEFT(G405,4)="IMPL",VLOOKUP(VALUE(RIGHT(G405,3)),#REF!,9,FALSE),IF(LEFT(G405,4)="SPDA",VLOOKUP(VALUE(RIGHT(G405,3)),'SPDA-COMP'!B:J,9,FALSE),IF(LEFT(G405,4)="SDAI",VLOOKUP(VALUE(RIGHT(G405,3)),#REF!,9,FALSE),IF(LEFT(G405,5)="IMPER",VLOOKUP(VALUE(RIGHT(G405,3)),#REF!,9,FALSE),IF(LEFT(G405,5)="LABOR",VLOOKUP(VALUE(RIGHT(G405,6)),#REF!,4,FALSE))))))))))))))))</f>
        <v>#REF!</v>
      </c>
      <c r="F405" s="31" t="e">
        <f t="shared" si="6"/>
        <v>#REF!</v>
      </c>
      <c r="G405" s="38" t="s">
        <v>312</v>
      </c>
      <c r="H405" s="61"/>
    </row>
    <row r="406" spans="1:8" s="62" customFormat="1">
      <c r="A406" s="37" t="s">
        <v>544</v>
      </c>
      <c r="B406" s="29" t="e">
        <f>IF(LEFT(G406,3)="ARQ",VLOOKUP(VALUE(RIGHT(G406,3)),#REF!,4,FALSE),IF(LEFT(G406,3)="SCI",VLOOKUP(VALUE(RIGHT(G406,3)),#REF!,4,FALSE),IF(LEFT(G406,3)="SCE",VLOOKUP(VALUE(RIGHT(G406,3)),#REF!,4,FALSE),IF(LEFT(G406,3)="EST",VLOOKUP(VALUE(RIGHT(G406,3)),#REF!,4,FALSE),IF(LEFT(G406,3)="HID",VLOOKUP(VALUE(RIGHT(G406,3)),#REF!,4,FALSE),IF(LEFT(G406,3)="INC",VLOOKUP(VALUE(RIGHT(G406,3)),#REF!,4,FALSE),IF(LEFT(G406,3)="ELE",VLOOKUP(VALUE(RIGHT(G406,3)),#REF!,4,FALSE),IF(LEFT(G406,3)="CAB",VLOOKUP(VALUE(RIGHT(G406,3)),'ADM-COMP'!B:J,4,FALSE),IF(LEFT(G406,3)="SEG",VLOOKUP(VALUE(RIGHT(G406,3)),#REF!,4,FALSE),IF(LEFT(G406,3)="CLI",VLOOKUP(VALUE(RIGHT(G406,3)),#REF!,4,FALSE),IF(LEFT(G406,4)="IMPL",VLOOKUP(VALUE(RIGHT(G406,3)),#REF!,4,FALSE),IF(LEFT(G406,4)="SPDA",VLOOKUP(VALUE(RIGHT(G406,3)),'SPDA-COMP'!B:J,4,FALSE),IF(LEFT(G406,4)="SDAI",VLOOKUP(VALUE(RIGHT(G406,3)),#REF!,4,FALSE),IF(LEFT(G406,5)="IMPER",VLOOKUP(VALUE(RIGHT(G406,3)),#REF!,4,FALSE),IF(LEFT(G406,5)="LABOR",VLOOKUP(VALUE(RIGHT(G406,6)),#REF!,5,FALSE))))))))))))))))</f>
        <v>#REF!</v>
      </c>
      <c r="C406" s="30" t="e">
        <f>IF(LEFT(G406,3)="ARQ",VLOOKUP(VALUE(RIGHT(G406,3)),#REF!,5,FALSE),IF(LEFT(G406,3)="SCI",VLOOKUP(VALUE(RIGHT(G406,3)),#REF!,5,FALSE),IF(LEFT(G406,3)="SCE",VLOOKUP(VALUE(RIGHT(G406,3)),#REF!,5,FALSE),IF(LEFT(G406,3)="EST",VLOOKUP(VALUE(RIGHT(G406,3)),#REF!,5,FALSE),IF(LEFT(G406,3)="HID",VLOOKUP(VALUE(RIGHT(G406,3)),#REF!,5,FALSE),IF(LEFT(G406,3)="INC",VLOOKUP(VALUE(RIGHT(G406,3)),#REF!,5,FALSE),IF(LEFT(G406,3)="ELE",VLOOKUP(VALUE(RIGHT(G406,3)),#REF!,5,FALSE),IF(LEFT(G406,3)="CAB",VLOOKUP(VALUE(RIGHT(G406,3)),'ADM-COMP'!B:J,5,FALSE),IF(LEFT(G406,3)="SEG",VLOOKUP(VALUE(RIGHT(G406,3)),#REF!,5,FALSE),IF(LEFT(G406,3)="CLI",VLOOKUP(VALUE(RIGHT(G406,3)),#REF!,5,FALSE),IF(LEFT(G406,4)="IMPL",VLOOKUP(VALUE(RIGHT(G406,3)),#REF!,5,FALSE),IF(LEFT(G406,4)="SPDA",VLOOKUP(VALUE(RIGHT(G406,3)),'SPDA-COMP'!B:J,5,FALSE),IF(LEFT(G406,4)="SDAI",VLOOKUP(VALUE(RIGHT(G406,3)),#REF!,5,FALSE),IF(LEFT(G406,5)="IMPER",VLOOKUP(VALUE(RIGHT(G406,3)),#REF!,5,FALSE),IF(LEFT(G406,5)="LABOR",VLOOKUP(VALUE(RIGHT(G406,6)),#REF!,6,FALSE))))))))))))))))</f>
        <v>#REF!</v>
      </c>
      <c r="D406" s="74" t="e">
        <f>ROUND(VLOOKUP(A406,#REF!,8,FALSE),2)</f>
        <v>#REF!</v>
      </c>
      <c r="E406" s="74" t="e">
        <f>IF(LEFT(G406,3)="ARQ",VLOOKUP(VALUE(RIGHT(G406,3)),#REF!,9,FALSE),IF(LEFT(G406,3)="SCI",VLOOKUP(VALUE(RIGHT(G406,3)),#REF!,9,FALSE),IF(LEFT(G406,3)="SCE",VLOOKUP(VALUE(RIGHT(G406,3)),#REF!,9,FALSE),IF(LEFT(G406,3)="EST",VLOOKUP(VALUE(RIGHT(G406,3)),#REF!,9,FALSE),IF(LEFT(G406,3)="HID",VLOOKUP(VALUE(RIGHT(G406,3)),#REF!,9,FALSE),IF(LEFT(G406,3)="INC",VLOOKUP(VALUE(RIGHT(G406,3)),#REF!,9,FALSE),IF(LEFT(G406,3)="ELE",VLOOKUP(VALUE(RIGHT(G406,3)),#REF!,9,FALSE),IF(LEFT(G406,3)="CAB",VLOOKUP(VALUE(RIGHT(G406,3)),'ADM-COMP'!B:J,9,FALSE),IF(LEFT(G406,3)="SEG",VLOOKUP(VALUE(RIGHT(G406,3)),#REF!,9,FALSE),IF(LEFT(G406,3)="CLI",VLOOKUP(VALUE(RIGHT(G406,3)),#REF!,9,FALSE),IF(LEFT(G406,4)="IMPL",VLOOKUP(VALUE(RIGHT(G406,3)),#REF!,9,FALSE),IF(LEFT(G406,4)="SPDA",VLOOKUP(VALUE(RIGHT(G406,3)),'SPDA-COMP'!B:J,9,FALSE),IF(LEFT(G406,4)="SDAI",VLOOKUP(VALUE(RIGHT(G406,3)),#REF!,9,FALSE),IF(LEFT(G406,5)="IMPER",VLOOKUP(VALUE(RIGHT(G406,3)),#REF!,9,FALSE),IF(LEFT(G406,5)="LABOR",VLOOKUP(VALUE(RIGHT(G406,6)),#REF!,4,FALSE))))))))))))))))</f>
        <v>#REF!</v>
      </c>
      <c r="F406" s="31" t="e">
        <f t="shared" si="6"/>
        <v>#REF!</v>
      </c>
      <c r="G406" s="152" t="s">
        <v>555</v>
      </c>
      <c r="H406" s="61"/>
    </row>
    <row r="407" spans="1:8" s="62" customFormat="1">
      <c r="A407" s="37" t="s">
        <v>334</v>
      </c>
      <c r="B407" s="29" t="e">
        <f>IF(LEFT(G407,3)="ARQ",VLOOKUP(VALUE(RIGHT(G407,3)),#REF!,4,FALSE),IF(LEFT(G407,3)="SCI",VLOOKUP(VALUE(RIGHT(G407,3)),#REF!,4,FALSE),IF(LEFT(G407,3)="SCE",VLOOKUP(VALUE(RIGHT(G407,3)),#REF!,4,FALSE),IF(LEFT(G407,3)="EST",VLOOKUP(VALUE(RIGHT(G407,3)),#REF!,4,FALSE),IF(LEFT(G407,3)="HID",VLOOKUP(VALUE(RIGHT(G407,3)),#REF!,4,FALSE),IF(LEFT(G407,3)="INC",VLOOKUP(VALUE(RIGHT(G407,3)),#REF!,4,FALSE),IF(LEFT(G407,3)="ELE",VLOOKUP(VALUE(RIGHT(G407,3)),#REF!,4,FALSE),IF(LEFT(G407,3)="CAB",VLOOKUP(VALUE(RIGHT(G407,3)),'ADM-COMP'!B:J,4,FALSE),IF(LEFT(G407,3)="SEG",VLOOKUP(VALUE(RIGHT(G407,3)),#REF!,4,FALSE),IF(LEFT(G407,3)="CLI",VLOOKUP(VALUE(RIGHT(G407,3)),#REF!,4,FALSE),IF(LEFT(G407,4)="IMPL",VLOOKUP(VALUE(RIGHT(G407,3)),#REF!,4,FALSE),IF(LEFT(G407,4)="SPDA",VLOOKUP(VALUE(RIGHT(G407,3)),'SPDA-COMP'!B:J,4,FALSE),IF(LEFT(G407,4)="SDAI",VLOOKUP(VALUE(RIGHT(G407,3)),#REF!,4,FALSE),IF(LEFT(G407,5)="IMPER",VLOOKUP(VALUE(RIGHT(G407,3)),#REF!,4,FALSE),IF(LEFT(G407,5)="LABOR",VLOOKUP(VALUE(RIGHT(G407,6)),#REF!,5,FALSE))))))))))))))))</f>
        <v>#REF!</v>
      </c>
      <c r="C407" s="30" t="e">
        <f>IF(LEFT(G407,3)="ARQ",VLOOKUP(VALUE(RIGHT(G407,3)),#REF!,5,FALSE),IF(LEFT(G407,3)="SCI",VLOOKUP(VALUE(RIGHT(G407,3)),#REF!,5,FALSE),IF(LEFT(G407,3)="SCE",VLOOKUP(VALUE(RIGHT(G407,3)),#REF!,5,FALSE),IF(LEFT(G407,3)="EST",VLOOKUP(VALUE(RIGHT(G407,3)),#REF!,5,FALSE),IF(LEFT(G407,3)="HID",VLOOKUP(VALUE(RIGHT(G407,3)),#REF!,5,FALSE),IF(LEFT(G407,3)="INC",VLOOKUP(VALUE(RIGHT(G407,3)),#REF!,5,FALSE),IF(LEFT(G407,3)="ELE",VLOOKUP(VALUE(RIGHT(G407,3)),#REF!,5,FALSE),IF(LEFT(G407,3)="CAB",VLOOKUP(VALUE(RIGHT(G407,3)),'ADM-COMP'!B:J,5,FALSE),IF(LEFT(G407,3)="SEG",VLOOKUP(VALUE(RIGHT(G407,3)),#REF!,5,FALSE),IF(LEFT(G407,3)="CLI",VLOOKUP(VALUE(RIGHT(G407,3)),#REF!,5,FALSE),IF(LEFT(G407,4)="IMPL",VLOOKUP(VALUE(RIGHT(G407,3)),#REF!,5,FALSE),IF(LEFT(G407,4)="SPDA",VLOOKUP(VALUE(RIGHT(G407,3)),'SPDA-COMP'!B:J,5,FALSE),IF(LEFT(G407,4)="SDAI",VLOOKUP(VALUE(RIGHT(G407,3)),#REF!,5,FALSE),IF(LEFT(G407,5)="IMPER",VLOOKUP(VALUE(RIGHT(G407,3)),#REF!,5,FALSE),IF(LEFT(G407,5)="LABOR",VLOOKUP(VALUE(RIGHT(G407,6)),#REF!,6,FALSE))))))))))))))))</f>
        <v>#REF!</v>
      </c>
      <c r="D407" s="74" t="e">
        <f>ROUND(VLOOKUP(A407,#REF!,8,FALSE),2)</f>
        <v>#REF!</v>
      </c>
      <c r="E407" s="74" t="e">
        <f>IF(LEFT(G407,3)="ARQ",VLOOKUP(VALUE(RIGHT(G407,3)),#REF!,9,FALSE),IF(LEFT(G407,3)="SCI",VLOOKUP(VALUE(RIGHT(G407,3)),#REF!,9,FALSE),IF(LEFT(G407,3)="SCE",VLOOKUP(VALUE(RIGHT(G407,3)),#REF!,9,FALSE),IF(LEFT(G407,3)="EST",VLOOKUP(VALUE(RIGHT(G407,3)),#REF!,9,FALSE),IF(LEFT(G407,3)="HID",VLOOKUP(VALUE(RIGHT(G407,3)),#REF!,9,FALSE),IF(LEFT(G407,3)="INC",VLOOKUP(VALUE(RIGHT(G407,3)),#REF!,9,FALSE),IF(LEFT(G407,3)="ELE",VLOOKUP(VALUE(RIGHT(G407,3)),#REF!,9,FALSE),IF(LEFT(G407,3)="CAB",VLOOKUP(VALUE(RIGHT(G407,3)),'ADM-COMP'!B:J,9,FALSE),IF(LEFT(G407,3)="SEG",VLOOKUP(VALUE(RIGHT(G407,3)),#REF!,9,FALSE),IF(LEFT(G407,3)="CLI",VLOOKUP(VALUE(RIGHT(G407,3)),#REF!,9,FALSE),IF(LEFT(G407,4)="IMPL",VLOOKUP(VALUE(RIGHT(G407,3)),#REF!,9,FALSE),IF(LEFT(G407,4)="SPDA",VLOOKUP(VALUE(RIGHT(G407,3)),'SPDA-COMP'!B:J,9,FALSE),IF(LEFT(G407,4)="SDAI",VLOOKUP(VALUE(RIGHT(G407,3)),#REF!,9,FALSE),IF(LEFT(G407,5)="IMPER",VLOOKUP(VALUE(RIGHT(G407,3)),#REF!,9,FALSE),IF(LEFT(G407,5)="LABOR",VLOOKUP(VALUE(RIGHT(G407,6)),#REF!,4,FALSE))))))))))))))))</f>
        <v>#REF!</v>
      </c>
      <c r="F407" s="31" t="e">
        <f t="shared" si="6"/>
        <v>#REF!</v>
      </c>
      <c r="G407" s="152" t="s">
        <v>335</v>
      </c>
      <c r="H407" s="61"/>
    </row>
    <row r="408" spans="1:8" s="62" customFormat="1" ht="38.25">
      <c r="A408" s="37" t="s">
        <v>1239</v>
      </c>
      <c r="B408" s="29" t="s">
        <v>1392</v>
      </c>
      <c r="C408" s="30" t="e">
        <f>IF(LEFT(G408,3)="ARQ",VLOOKUP(VALUE(RIGHT(G408,3)),#REF!,5,FALSE),IF(LEFT(G408,3)="SCI",VLOOKUP(VALUE(RIGHT(G408,3)),#REF!,5,FALSE),IF(LEFT(G408,3)="SCE",VLOOKUP(VALUE(RIGHT(G408,3)),#REF!,5,FALSE),IF(LEFT(G408,3)="EST",VLOOKUP(VALUE(RIGHT(G408,3)),#REF!,5,FALSE),IF(LEFT(G408,3)="HID",VLOOKUP(VALUE(RIGHT(G408,3)),#REF!,5,FALSE),IF(LEFT(G408,3)="INC",VLOOKUP(VALUE(RIGHT(G408,3)),#REF!,5,FALSE),IF(LEFT(G408,3)="ELE",VLOOKUP(VALUE(RIGHT(G408,3)),#REF!,5,FALSE),IF(LEFT(G408,3)="CAB",VLOOKUP(VALUE(RIGHT(G408,3)),'ADM-COMP'!B:J,5,FALSE),IF(LEFT(G408,3)="SEG",VLOOKUP(VALUE(RIGHT(G408,3)),#REF!,5,FALSE),IF(LEFT(G408,3)="CLI",VLOOKUP(VALUE(RIGHT(G408,3)),#REF!,5,FALSE),IF(LEFT(G408,4)="IMPL",VLOOKUP(VALUE(RIGHT(G408,3)),#REF!,5,FALSE),IF(LEFT(G408,4)="SPDA",VLOOKUP(VALUE(RIGHT(G408,3)),'SPDA-COMP'!B:J,5,FALSE),IF(LEFT(G408,4)="SDAI",VLOOKUP(VALUE(RIGHT(G408,3)),#REF!,5,FALSE),IF(LEFT(G408,5)="IMPER",VLOOKUP(VALUE(RIGHT(G408,3)),#REF!,5,FALSE),IF(LEFT(G408,5)="LABOR",VLOOKUP(VALUE(RIGHT(G408,6)),#REF!,6,FALSE))))))))))))))))</f>
        <v>#REF!</v>
      </c>
      <c r="D408" s="74" t="e">
        <f>ROUND(VLOOKUP(A408,#REF!,8,FALSE),2)</f>
        <v>#REF!</v>
      </c>
      <c r="E408" s="74" t="e">
        <f>IF(LEFT(G408,3)="ARQ",VLOOKUP(VALUE(RIGHT(G408,3)),#REF!,9,FALSE),IF(LEFT(G408,3)="SCI",VLOOKUP(VALUE(RIGHT(G408,3)),#REF!,9,FALSE),IF(LEFT(G408,3)="SCE",VLOOKUP(VALUE(RIGHT(G408,3)),#REF!,9,FALSE),IF(LEFT(G408,3)="EST",VLOOKUP(VALUE(RIGHT(G408,3)),#REF!,9,FALSE),IF(LEFT(G408,3)="HID",VLOOKUP(VALUE(RIGHT(G408,3)),#REF!,9,FALSE),IF(LEFT(G408,3)="INC",VLOOKUP(VALUE(RIGHT(G408,3)),#REF!,9,FALSE),IF(LEFT(G408,3)="ELE",VLOOKUP(VALUE(RIGHT(G408,3)),#REF!,9,FALSE),IF(LEFT(G408,3)="CAB",VLOOKUP(VALUE(RIGHT(G408,3)),'ADM-COMP'!B:J,9,FALSE),IF(LEFT(G408,3)="SEG",VLOOKUP(VALUE(RIGHT(G408,3)),#REF!,9,FALSE),IF(LEFT(G408,3)="CLI",VLOOKUP(VALUE(RIGHT(G408,3)),#REF!,9,FALSE),IF(LEFT(G408,4)="IMPL",VLOOKUP(VALUE(RIGHT(G408,3)),#REF!,9,FALSE),IF(LEFT(G408,4)="SPDA",VLOOKUP(VALUE(RIGHT(G408,3)),'SPDA-COMP'!B:J,9,FALSE),IF(LEFT(G408,4)="SDAI",VLOOKUP(VALUE(RIGHT(G408,3)),#REF!,9,FALSE),IF(LEFT(G408,5)="IMPER",VLOOKUP(VALUE(RIGHT(G408,3)),#REF!,9,FALSE),IF(LEFT(G408,5)="LABOR",VLOOKUP(VALUE(RIGHT(G408,6)),#REF!,4,FALSE))))))))))))))))</f>
        <v>#REF!</v>
      </c>
      <c r="F408" s="31" t="e">
        <f t="shared" si="6"/>
        <v>#REF!</v>
      </c>
      <c r="G408" s="38" t="s">
        <v>282</v>
      </c>
      <c r="H408" s="61"/>
    </row>
    <row r="409" spans="1:8" s="62" customFormat="1">
      <c r="A409" s="37" t="s">
        <v>550</v>
      </c>
      <c r="B409" s="29" t="e">
        <f>IF(LEFT(G409,3)="ARQ",VLOOKUP(VALUE(RIGHT(G409,3)),#REF!,4,FALSE),IF(LEFT(G409,3)="SCI",VLOOKUP(VALUE(RIGHT(G409,3)),#REF!,4,FALSE),IF(LEFT(G409,3)="SCE",VLOOKUP(VALUE(RIGHT(G409,3)),#REF!,4,FALSE),IF(LEFT(G409,3)="EST",VLOOKUP(VALUE(RIGHT(G409,3)),#REF!,4,FALSE),IF(LEFT(G409,3)="HID",VLOOKUP(VALUE(RIGHT(G409,3)),#REF!,4,FALSE),IF(LEFT(G409,3)="INC",VLOOKUP(VALUE(RIGHT(G409,3)),#REF!,4,FALSE),IF(LEFT(G409,3)="ELE",VLOOKUP(VALUE(RIGHT(G409,3)),#REF!,4,FALSE),IF(LEFT(G409,3)="CAB",VLOOKUP(VALUE(RIGHT(G409,3)),'ADM-COMP'!B:J,4,FALSE),IF(LEFT(G409,3)="SEG",VLOOKUP(VALUE(RIGHT(G409,3)),#REF!,4,FALSE),IF(LEFT(G409,3)="CLI",VLOOKUP(VALUE(RIGHT(G409,3)),#REF!,4,FALSE),IF(LEFT(G409,4)="IMPL",VLOOKUP(VALUE(RIGHT(G409,3)),#REF!,4,FALSE),IF(LEFT(G409,4)="SPDA",VLOOKUP(VALUE(RIGHT(G409,3)),'SPDA-COMP'!B:J,4,FALSE),IF(LEFT(G409,4)="SDAI",VLOOKUP(VALUE(RIGHT(G409,3)),#REF!,4,FALSE),IF(LEFT(G409,5)="IMPER",VLOOKUP(VALUE(RIGHT(G409,3)),#REF!,4,FALSE),IF(LEFT(G409,5)="LABOR",VLOOKUP(VALUE(RIGHT(G409,6)),#REF!,5,FALSE))))))))))))))))</f>
        <v>#N/A</v>
      </c>
      <c r="C409" s="30" t="e">
        <f>IF(LEFT(G409,3)="ARQ",VLOOKUP(VALUE(RIGHT(G409,3)),#REF!,5,FALSE),IF(LEFT(G409,3)="SCI",VLOOKUP(VALUE(RIGHT(G409,3)),#REF!,5,FALSE),IF(LEFT(G409,3)="SCE",VLOOKUP(VALUE(RIGHT(G409,3)),#REF!,5,FALSE),IF(LEFT(G409,3)="EST",VLOOKUP(VALUE(RIGHT(G409,3)),#REF!,5,FALSE),IF(LEFT(G409,3)="HID",VLOOKUP(VALUE(RIGHT(G409,3)),#REF!,5,FALSE),IF(LEFT(G409,3)="INC",VLOOKUP(VALUE(RIGHT(G409,3)),#REF!,5,FALSE),IF(LEFT(G409,3)="ELE",VLOOKUP(VALUE(RIGHT(G409,3)),#REF!,5,FALSE),IF(LEFT(G409,3)="CAB",VLOOKUP(VALUE(RIGHT(G409,3)),'ADM-COMP'!B:J,5,FALSE),IF(LEFT(G409,3)="SEG",VLOOKUP(VALUE(RIGHT(G409,3)),#REF!,5,FALSE),IF(LEFT(G409,3)="CLI",VLOOKUP(VALUE(RIGHT(G409,3)),#REF!,5,FALSE),IF(LEFT(G409,4)="IMPL",VLOOKUP(VALUE(RIGHT(G409,3)),#REF!,5,FALSE),IF(LEFT(G409,4)="SPDA",VLOOKUP(VALUE(RIGHT(G409,3)),'SPDA-COMP'!B:J,5,FALSE),IF(LEFT(G409,4)="SDAI",VLOOKUP(VALUE(RIGHT(G409,3)),#REF!,5,FALSE),IF(LEFT(G409,5)="IMPER",VLOOKUP(VALUE(RIGHT(G409,3)),#REF!,5,FALSE),IF(LEFT(G409,5)="LABOR",VLOOKUP(VALUE(RIGHT(G409,6)),#REF!,6,FALSE))))))))))))))))</f>
        <v>#N/A</v>
      </c>
      <c r="D409" s="74" t="e">
        <f>ROUND(VLOOKUP(A409,#REF!,8,FALSE),2)</f>
        <v>#REF!</v>
      </c>
      <c r="E409" s="74" t="e">
        <f>IF(LEFT(G409,3)="ARQ",VLOOKUP(VALUE(RIGHT(G409,3)),#REF!,9,FALSE),IF(LEFT(G409,3)="SCI",VLOOKUP(VALUE(RIGHT(G409,3)),#REF!,9,FALSE),IF(LEFT(G409,3)="SCE",VLOOKUP(VALUE(RIGHT(G409,3)),#REF!,9,FALSE),IF(LEFT(G409,3)="EST",VLOOKUP(VALUE(RIGHT(G409,3)),#REF!,9,FALSE),IF(LEFT(G409,3)="HID",VLOOKUP(VALUE(RIGHT(G409,3)),#REF!,9,FALSE),IF(LEFT(G409,3)="INC",VLOOKUP(VALUE(RIGHT(G409,3)),#REF!,9,FALSE),IF(LEFT(G409,3)="ELE",VLOOKUP(VALUE(RIGHT(G409,3)),#REF!,9,FALSE),IF(LEFT(G409,3)="CAB",VLOOKUP(VALUE(RIGHT(G409,3)),'ADM-COMP'!B:J,9,FALSE),IF(LEFT(G409,3)="SEG",VLOOKUP(VALUE(RIGHT(G409,3)),#REF!,9,FALSE),IF(LEFT(G409,3)="CLI",VLOOKUP(VALUE(RIGHT(G409,3)),#REF!,9,FALSE),IF(LEFT(G409,4)="IMPL",VLOOKUP(VALUE(RIGHT(G409,3)),#REF!,9,FALSE),IF(LEFT(G409,4)="SPDA",VLOOKUP(VALUE(RIGHT(G409,3)),'SPDA-COMP'!B:J,9,FALSE),IF(LEFT(G409,4)="SDAI",VLOOKUP(VALUE(RIGHT(G409,3)),#REF!,9,FALSE),IF(LEFT(G409,5)="IMPER",VLOOKUP(VALUE(RIGHT(G409,3)),#REF!,9,FALSE),IF(LEFT(G409,5)="LABOR",VLOOKUP(VALUE(RIGHT(G409,6)),#REF!,4,FALSE))))))))))))))))</f>
        <v>#N/A</v>
      </c>
      <c r="F409" s="31" t="e">
        <f t="shared" si="6"/>
        <v>#REF!</v>
      </c>
      <c r="G409" s="152" t="s">
        <v>561</v>
      </c>
      <c r="H409" s="61"/>
    </row>
    <row r="410" spans="1:8" s="62" customFormat="1" ht="25.5">
      <c r="A410" s="37" t="s">
        <v>385</v>
      </c>
      <c r="B410" s="29" t="e">
        <f>IF(LEFT(G410,3)="ARQ",VLOOKUP(VALUE(RIGHT(G410,3)),#REF!,4,FALSE),IF(LEFT(G410,3)="SCI",VLOOKUP(VALUE(RIGHT(G410,3)),#REF!,4,FALSE),IF(LEFT(G410,3)="SCE",VLOOKUP(VALUE(RIGHT(G410,3)),#REF!,4,FALSE),IF(LEFT(G410,3)="EST",VLOOKUP(VALUE(RIGHT(G410,3)),#REF!,4,FALSE),IF(LEFT(G410,3)="HID",VLOOKUP(VALUE(RIGHT(G410,3)),#REF!,4,FALSE),IF(LEFT(G410,3)="INC",VLOOKUP(VALUE(RIGHT(G410,3)),#REF!,4,FALSE),IF(LEFT(G410,3)="ELE",VLOOKUP(VALUE(RIGHT(G410,3)),#REF!,4,FALSE),IF(LEFT(G410,3)="CAB",VLOOKUP(VALUE(RIGHT(G410,3)),'ADM-COMP'!B:J,4,FALSE),IF(LEFT(G410,3)="SEG",VLOOKUP(VALUE(RIGHT(G410,3)),#REF!,4,FALSE),IF(LEFT(G410,3)="CLI",VLOOKUP(VALUE(RIGHT(G410,3)),#REF!,4,FALSE),IF(LEFT(G410,4)="IMPL",VLOOKUP(VALUE(RIGHT(G410,3)),#REF!,4,FALSE),IF(LEFT(G410,4)="SPDA",VLOOKUP(VALUE(RIGHT(G410,3)),'SPDA-COMP'!B:J,4,FALSE),IF(LEFT(G410,4)="SDAI",VLOOKUP(VALUE(RIGHT(G410,3)),#REF!,4,FALSE),IF(LEFT(G410,5)="IMPER",VLOOKUP(VALUE(RIGHT(G410,3)),#REF!,4,FALSE),IF(LEFT(G410,5)="LABOR",VLOOKUP(VALUE(RIGHT(G410,6)),#REF!,5,FALSE))))))))))))))))</f>
        <v>#REF!</v>
      </c>
      <c r="C410" s="30" t="e">
        <f>IF(LEFT(G410,3)="ARQ",VLOOKUP(VALUE(RIGHT(G410,3)),#REF!,5,FALSE),IF(LEFT(G410,3)="INS",VLOOKUP(VALUE(RIGHT(G410,3)),#REF!,5,FALSE),IF(LEFT(G410,3)="SCE",VLOOKUP(VALUE(RIGHT(G410,3)),#REF!,5,FALSE),IF(LEFT(G410,3)="EST",VLOOKUP(VALUE(RIGHT(G410,3)),#REF!,5,FALSE),IF(LEFT(G410,3)="HID",VLOOKUP(VALUE(RIGHT(G410,3)),#REF!,5,FALSE),IF(LEFT(G410,3)="INC",VLOOKUP(VALUE(RIGHT(G410,3)),#REF!,5,FALSE),IF(LEFT(G410,3)="ELE",VLOOKUP(VALUE(RIGHT(G410,3)),#REF!,5,FALSE),IF(LEFT(G410,3)="CAB",VLOOKUP(VALUE(RIGHT(G410,3)),'ADM-COMP'!B:J,5,FALSE),IF(LEFT(G410,3)="SEG",VLOOKUP(VALUE(RIGHT(G410,3)),#REF!,5,FALSE),IF(LEFT(G410,3)="CLI",VLOOKUP(VALUE(RIGHT(G410,3)),#REF!,5,FALSE),IF(LEFT(G410,4)="IMPL",VLOOKUP(VALUE(RIGHT(G410,3)),#REF!,5,FALSE),IF(LEFT(G410,4)="SPDA",VLOOKUP(VALUE(RIGHT(G410,3)),'SPDA-COMP'!B:J,5,FALSE),IF(LEFT(G410,4)="SDAI",VLOOKUP(VALUE(RIGHT(G410,3)),#REF!,5,FALSE),IF(LEFT(G410,5)="IMPER",VLOOKUP(VALUE(RIGHT(G410,3)),#REF!,5,FALSE),IF(LEFT(G410,5)="LABOR",VLOOKUP(VALUE(RIGHT(G410,6)),#REF!,6,FALSE))))))))))))))))</f>
        <v>#REF!</v>
      </c>
      <c r="D410" s="74" t="e">
        <f>ROUND(VLOOKUP(A410,#REF!,8,FALSE),2)</f>
        <v>#REF!</v>
      </c>
      <c r="E410" s="74" t="e">
        <f>IF(LEFT(G410,3)="ARQ",VLOOKUP(VALUE(RIGHT(G410,3)),#REF!,9,FALSE),IF(LEFT(G410,3)="INS",VLOOKUP(VALUE(RIGHT(G410,3)),#REF!,9,FALSE),IF(LEFT(G410,3)="SCE",VLOOKUP(VALUE(RIGHT(G410,3)),#REF!,9,FALSE),IF(LEFT(G410,3)="EST",VLOOKUP(VALUE(RIGHT(G410,3)),#REF!,9,FALSE),IF(LEFT(G410,3)="HID",VLOOKUP(VALUE(RIGHT(G410,3)),#REF!,9,FALSE),IF(LEFT(G410,3)="INC",VLOOKUP(VALUE(RIGHT(G410,3)),#REF!,9,FALSE),IF(LEFT(G410,3)="ELE",VLOOKUP(VALUE(RIGHT(G410,3)),#REF!,9,FALSE),IF(LEFT(G410,3)="CAB",VLOOKUP(VALUE(RIGHT(G410,3)),'ADM-COMP'!B:J,9,FALSE),IF(LEFT(G410,3)="SEG",VLOOKUP(VALUE(RIGHT(G410,3)),#REF!,9,FALSE),IF(LEFT(G410,3)="CLI",VLOOKUP(VALUE(RIGHT(G410,3)),#REF!,9,FALSE),IF(LEFT(G410,4)="IMPL",VLOOKUP(VALUE(RIGHT(G410,3)),#REF!,9,FALSE),IF(LEFT(G410,4)="SPDA",VLOOKUP(VALUE(RIGHT(G410,3)),'SPDA-COMP'!B:J,9,FALSE),IF(LEFT(G410,4)="SDAI",VLOOKUP(VALUE(RIGHT(G410,3)),#REF!,9,FALSE),IF(LEFT(G410,5)="IMPER",VLOOKUP(VALUE(RIGHT(G410,3)),#REF!,9,FALSE),IF(LEFT(G410,5)="LABOR",VLOOKUP(VALUE(RIGHT(G410,6)),#REF!,4,FALSE))))))))))))))))</f>
        <v>#REF!</v>
      </c>
      <c r="F410" s="31" t="e">
        <f t="shared" si="6"/>
        <v>#REF!</v>
      </c>
      <c r="G410" s="152" t="s">
        <v>268</v>
      </c>
      <c r="H410" s="61"/>
    </row>
    <row r="411" spans="1:8" s="62" customFormat="1">
      <c r="A411" s="37" t="s">
        <v>127</v>
      </c>
      <c r="B411" s="29" t="e">
        <f>IF(LEFT(G411,3)="ARQ",VLOOKUP(VALUE(RIGHT(G411,3)),#REF!,4,FALSE),IF(LEFT(G411,3)="SCI",VLOOKUP(VALUE(RIGHT(G411,3)),#REF!,4,FALSE),IF(LEFT(G411,3)="SCE",VLOOKUP(VALUE(RIGHT(G411,3)),#REF!,4,FALSE),IF(LEFT(G411,3)="EST",VLOOKUP(VALUE(RIGHT(G411,3)),#REF!,4,FALSE),IF(LEFT(G411,3)="HID",VLOOKUP(VALUE(RIGHT(G411,3)),#REF!,4,FALSE),IF(LEFT(G411,3)="INC",VLOOKUP(VALUE(RIGHT(G411,3)),#REF!,4,FALSE),IF(LEFT(G411,3)="ELE",VLOOKUP(VALUE(RIGHT(G411,3)),#REF!,4,FALSE),IF(LEFT(G411,3)="CAB",VLOOKUP(VALUE(RIGHT(G411,3)),'ADM-COMP'!B:J,4,FALSE),IF(LEFT(G411,3)="SEG",VLOOKUP(VALUE(RIGHT(G411,3)),#REF!,4,FALSE),IF(LEFT(G411,3)="CLI",VLOOKUP(VALUE(RIGHT(G411,3)),#REF!,4,FALSE),IF(LEFT(G411,4)="IMPL",VLOOKUP(VALUE(RIGHT(G411,3)),#REF!,4,FALSE),IF(LEFT(G411,4)="SPDA",VLOOKUP(VALUE(RIGHT(G411,3)),'SPDA-COMP'!B:J,4,FALSE),IF(LEFT(G411,4)="SDAI",VLOOKUP(VALUE(RIGHT(G411,3)),#REF!,4,FALSE),IF(LEFT(G411,5)="IMPER",VLOOKUP(VALUE(RIGHT(G411,3)),#REF!,4,FALSE),IF(LEFT(G411,5)="LABOR",VLOOKUP(VALUE(RIGHT(G411,6)),#REF!,5,FALSE))))))))))))))))</f>
        <v>#REF!</v>
      </c>
      <c r="C411" s="30" t="e">
        <f>IF(LEFT(G411,3)="ARQ",VLOOKUP(VALUE(RIGHT(G411,3)),#REF!,5,FALSE),IF(LEFT(G411,3)="SCI",VLOOKUP(VALUE(RIGHT(G411,3)),#REF!,5,FALSE),IF(LEFT(G411,3)="SCE",VLOOKUP(VALUE(RIGHT(G411,3)),#REF!,5,FALSE),IF(LEFT(G411,3)="EST",VLOOKUP(VALUE(RIGHT(G411,3)),#REF!,5,FALSE),IF(LEFT(G411,3)="HID",VLOOKUP(VALUE(RIGHT(G411,3)),#REF!,5,FALSE),IF(LEFT(G411,3)="INC",VLOOKUP(VALUE(RIGHT(G411,3)),#REF!,5,FALSE),IF(LEFT(G411,3)="ELE",VLOOKUP(VALUE(RIGHT(G411,3)),#REF!,5,FALSE),IF(LEFT(G411,3)="CAB",VLOOKUP(VALUE(RIGHT(G411,3)),'ADM-COMP'!B:J,5,FALSE),IF(LEFT(G411,3)="SEG",VLOOKUP(VALUE(RIGHT(G411,3)),#REF!,5,FALSE),IF(LEFT(G411,3)="CLI",VLOOKUP(VALUE(RIGHT(G411,3)),#REF!,5,FALSE),IF(LEFT(G411,4)="IMPL",VLOOKUP(VALUE(RIGHT(G411,3)),#REF!,5,FALSE),IF(LEFT(G411,4)="SPDA",VLOOKUP(VALUE(RIGHT(G411,3)),'SPDA-COMP'!B:J,5,FALSE),IF(LEFT(G411,4)="SDAI",VLOOKUP(VALUE(RIGHT(G411,3)),#REF!,5,FALSE),IF(LEFT(G411,5)="IMPER",VLOOKUP(VALUE(RIGHT(G411,3)),#REF!,5,FALSE),IF(LEFT(G411,5)="LABOR",VLOOKUP(VALUE(RIGHT(G411,6)),#REF!,6,FALSE))))))))))))))))</f>
        <v>#REF!</v>
      </c>
      <c r="D411" s="74" t="e">
        <f>ROUND(VLOOKUP(A411,#REF!,8,FALSE),2)</f>
        <v>#REF!</v>
      </c>
      <c r="E411" s="74" t="e">
        <f>IF(LEFT(G411,3)="ARQ",VLOOKUP(VALUE(RIGHT(G411,3)),#REF!,9,FALSE),IF(LEFT(G411,3)="SCI",VLOOKUP(VALUE(RIGHT(G411,3)),#REF!,9,FALSE),IF(LEFT(G411,3)="SCE",VLOOKUP(VALUE(RIGHT(G411,3)),#REF!,9,FALSE),IF(LEFT(G411,3)="EST",VLOOKUP(VALUE(RIGHT(G411,3)),#REF!,9,FALSE),IF(LEFT(G411,3)="HID",VLOOKUP(VALUE(RIGHT(G411,3)),#REF!,9,FALSE),IF(LEFT(G411,3)="INC",VLOOKUP(VALUE(RIGHT(G411,3)),#REF!,9,FALSE),IF(LEFT(G411,3)="ELE",VLOOKUP(VALUE(RIGHT(G411,3)),#REF!,9,FALSE),IF(LEFT(G411,3)="CAB",VLOOKUP(VALUE(RIGHT(G411,3)),'ADM-COMP'!B:J,9,FALSE),IF(LEFT(G411,3)="SEG",VLOOKUP(VALUE(RIGHT(G411,3)),#REF!,9,FALSE),IF(LEFT(G411,3)="CLI",VLOOKUP(VALUE(RIGHT(G411,3)),#REF!,9,FALSE),IF(LEFT(G411,4)="IMPL",VLOOKUP(VALUE(RIGHT(G411,3)),#REF!,9,FALSE),IF(LEFT(G411,4)="SPDA",VLOOKUP(VALUE(RIGHT(G411,3)),'SPDA-COMP'!B:J,9,FALSE),IF(LEFT(G411,4)="SDAI",VLOOKUP(VALUE(RIGHT(G411,3)),#REF!,9,FALSE),IF(LEFT(G411,5)="IMPER",VLOOKUP(VALUE(RIGHT(G411,3)),#REF!,9,FALSE),IF(LEFT(G411,5)="LABOR",VLOOKUP(VALUE(RIGHT(G411,6)),#REF!,4,FALSE))))))))))))))))</f>
        <v>#REF!</v>
      </c>
      <c r="F411" s="31" t="e">
        <f t="shared" si="6"/>
        <v>#REF!</v>
      </c>
      <c r="G411" s="38" t="s">
        <v>134</v>
      </c>
      <c r="H411" s="61"/>
    </row>
    <row r="412" spans="1:8" s="62" customFormat="1">
      <c r="A412" s="85" t="s">
        <v>932</v>
      </c>
      <c r="B412" s="29" t="e">
        <f>IF(LEFT(G412,3)="ARQ",VLOOKUP(VALUE(RIGHT(G412,3)),#REF!,4,FALSE),IF(LEFT(G412,3)="SCI",VLOOKUP(VALUE(RIGHT(G412,3)),#REF!,4,FALSE),IF(LEFT(G412,3)="SCE",VLOOKUP(VALUE(RIGHT(G412,3)),#REF!,4,FALSE),IF(LEFT(G412,3)="EST",VLOOKUP(VALUE(RIGHT(G412,3)),#REF!,4,FALSE),IF(LEFT(G412,3)="HID",VLOOKUP(VALUE(RIGHT(G412,3)),#REF!,4,FALSE),IF(LEFT(G412,3)="INC",VLOOKUP(VALUE(RIGHT(G412,3)),#REF!,4,FALSE),IF(LEFT(G412,3)="ELE",VLOOKUP(VALUE(RIGHT(G412,3)),#REF!,4,FALSE),IF(LEFT(G412,3)="CAB",VLOOKUP(VALUE(RIGHT(G412,3)),'ADM-COMP'!B:J,4,FALSE),IF(LEFT(G412,3)="SEG",VLOOKUP(VALUE(RIGHT(G412,3)),#REF!,4,FALSE),IF(LEFT(G412,3)="CLI",VLOOKUP(VALUE(RIGHT(G412,3)),#REF!,4,FALSE),IF(LEFT(G412,4)="IMPL",VLOOKUP(VALUE(RIGHT(G412,3)),#REF!,4,FALSE),IF(LEFT(G412,4)="SPDA",VLOOKUP(VALUE(RIGHT(G412,3)),'SPDA-COMP'!B:J,4,FALSE),IF(LEFT(G412,4)="SDAI",VLOOKUP(VALUE(RIGHT(G412,3)),#REF!,4,FALSE),IF(LEFT(G412,5)="IMPER",VLOOKUP(VALUE(RIGHT(G412,3)),#REF!,4,FALSE),IF(LEFT(G412,5)="LABOR",VLOOKUP(VALUE(RIGHT(G412,6)),#REF!,5,FALSE))))))))))))))))</f>
        <v>#REF!</v>
      </c>
      <c r="C412" s="30" t="e">
        <f>IF(LEFT(G412,3)="ARQ",VLOOKUP(VALUE(RIGHT(G412,3)),#REF!,5,FALSE),IF(LEFT(G412,3)="SCI",VLOOKUP(VALUE(RIGHT(G412,3)),#REF!,5,FALSE),IF(LEFT(G412,3)="SCE",VLOOKUP(VALUE(RIGHT(G412,3)),#REF!,5,FALSE),IF(LEFT(G412,3)="EST",VLOOKUP(VALUE(RIGHT(G412,3)),#REF!,5,FALSE),IF(LEFT(G412,3)="HID",VLOOKUP(VALUE(RIGHT(G412,3)),#REF!,5,FALSE),IF(LEFT(G412,3)="INC",VLOOKUP(VALUE(RIGHT(G412,3)),#REF!,5,FALSE),IF(LEFT(G412,3)="ELE",VLOOKUP(VALUE(RIGHT(G412,3)),#REF!,5,FALSE),IF(LEFT(G412,3)="CAB",VLOOKUP(VALUE(RIGHT(G412,3)),'ADM-COMP'!B:J,5,FALSE),IF(LEFT(G412,3)="SEG",VLOOKUP(VALUE(RIGHT(G412,3)),#REF!,5,FALSE),IF(LEFT(G412,3)="CLI",VLOOKUP(VALUE(RIGHT(G412,3)),#REF!,5,FALSE),IF(LEFT(G412,4)="IMPL",VLOOKUP(VALUE(RIGHT(G412,3)),#REF!,5,FALSE),IF(LEFT(G412,4)="SPDA",VLOOKUP(VALUE(RIGHT(G412,3)),'SPDA-COMP'!B:J,5,FALSE),IF(LEFT(G412,4)="SDAI",VLOOKUP(VALUE(RIGHT(G412,3)),#REF!,5,FALSE),IF(LEFT(G412,5)="IMPER",VLOOKUP(VALUE(RIGHT(G412,3)),#REF!,5,FALSE),IF(LEFT(G412,5)="LABOR",VLOOKUP(VALUE(RIGHT(G412,6)),#REF!,6,FALSE))))))))))))))))</f>
        <v>#REF!</v>
      </c>
      <c r="D412" s="74" t="e">
        <f>ROUND(VLOOKUP(A412,#REF!,8,FALSE),2)</f>
        <v>#REF!</v>
      </c>
      <c r="E412" s="74" t="e">
        <f>IF(LEFT(G412,3)="ARQ",VLOOKUP(VALUE(RIGHT(G412,3)),#REF!,9,FALSE),IF(LEFT(G412,3)="SCI",VLOOKUP(VALUE(RIGHT(G412,3)),#REF!,9,FALSE),IF(LEFT(G412,3)="SCE",VLOOKUP(VALUE(RIGHT(G412,3)),#REF!,9,FALSE),IF(LEFT(G412,3)="EST",VLOOKUP(VALUE(RIGHT(G412,3)),#REF!,9,FALSE),IF(LEFT(G412,3)="HID",VLOOKUP(VALUE(RIGHT(G412,3)),#REF!,9,FALSE),IF(LEFT(G412,3)="INC",VLOOKUP(VALUE(RIGHT(G412,3)),#REF!,9,FALSE),IF(LEFT(G412,3)="ELE",VLOOKUP(VALUE(RIGHT(G412,3)),#REF!,9,FALSE),IF(LEFT(G412,3)="CAB",VLOOKUP(VALUE(RIGHT(G412,3)),'ADM-COMP'!B:J,9,FALSE),IF(LEFT(G412,3)="SEG",VLOOKUP(VALUE(RIGHT(G412,3)),#REF!,9,FALSE),IF(LEFT(G412,3)="CLI",VLOOKUP(VALUE(RIGHT(G412,3)),#REF!,9,FALSE),IF(LEFT(G412,4)="IMPL",VLOOKUP(VALUE(RIGHT(G412,3)),#REF!,9,FALSE),IF(LEFT(G412,4)="SPDA",VLOOKUP(VALUE(RIGHT(G412,3)),'SPDA-COMP'!B:J,9,FALSE),IF(LEFT(G412,4)="SDAI",VLOOKUP(VALUE(RIGHT(G412,3)),#REF!,9,FALSE),IF(LEFT(G412,5)="IMPER",VLOOKUP(VALUE(RIGHT(G412,3)),#REF!,9,FALSE),IF(LEFT(G412,5)="LABOR",VLOOKUP(VALUE(RIGHT(G412,6)),#REF!,4,FALSE))))))))))))))))</f>
        <v>#REF!</v>
      </c>
      <c r="F412" s="31" t="e">
        <f t="shared" si="6"/>
        <v>#REF!</v>
      </c>
      <c r="G412" s="84" t="s">
        <v>134</v>
      </c>
      <c r="H412" s="61"/>
    </row>
    <row r="413" spans="1:8" s="62" customFormat="1">
      <c r="A413" s="140" t="s">
        <v>406</v>
      </c>
      <c r="B413" s="29" t="e">
        <f>IF(LEFT(G413,3)="ARQ",VLOOKUP(VALUE(RIGHT(G413,3)),#REF!,4,FALSE),IF(LEFT(G413,3)="SCI",VLOOKUP(VALUE(RIGHT(G413,3)),#REF!,4,FALSE),IF(LEFT(G413,3)="SCE",VLOOKUP(VALUE(RIGHT(G413,3)),#REF!,4,FALSE),IF(LEFT(G413,3)="EST",VLOOKUP(VALUE(RIGHT(G413,3)),#REF!,4,FALSE),IF(LEFT(G413,3)="HID",VLOOKUP(VALUE(RIGHT(G413,3)),#REF!,4,FALSE),IF(LEFT(G413,3)="INC",VLOOKUP(VALUE(RIGHT(G413,3)),#REF!,4,FALSE),IF(LEFT(G413,3)="ELE",VLOOKUP(VALUE(RIGHT(G413,3)),#REF!,4,FALSE),IF(LEFT(G413,3)="CAB",VLOOKUP(VALUE(RIGHT(G413,3)),'ADM-COMP'!B:J,4,FALSE),IF(LEFT(G413,3)="SEG",VLOOKUP(VALUE(RIGHT(G413,3)),#REF!,4,FALSE),IF(LEFT(G413,3)="CLI",VLOOKUP(VALUE(RIGHT(G413,3)),#REF!,4,FALSE),IF(LEFT(G413,4)="IMPL",VLOOKUP(VALUE(RIGHT(G413,3)),#REF!,4,FALSE),IF(LEFT(G413,4)="SPDA",VLOOKUP(VALUE(RIGHT(G413,3)),'SPDA-COMP'!B:J,4,FALSE),IF(LEFT(G413,4)="SDAI",VLOOKUP(VALUE(RIGHT(G413,3)),#REF!,4,FALSE),IF(LEFT(G413,5)="IMPER",VLOOKUP(VALUE(RIGHT(G413,3)),#REF!,4,FALSE),IF(LEFT(G413,5)="LABOR",VLOOKUP(VALUE(RIGHT(G413,6)),#REF!,5,FALSE))))))))))))))))</f>
        <v>#REF!</v>
      </c>
      <c r="C413" s="30" t="e">
        <f>IF(LEFT(G413,3)="ARQ",VLOOKUP(VALUE(RIGHT(G413,3)),#REF!,5,FALSE),IF(LEFT(G413,3)="SCI",VLOOKUP(VALUE(RIGHT(G413,3)),#REF!,5,FALSE),IF(LEFT(G413,3)="SCE",VLOOKUP(VALUE(RIGHT(G413,3)),#REF!,5,FALSE),IF(LEFT(G413,3)="EST",VLOOKUP(VALUE(RIGHT(G413,3)),#REF!,5,FALSE),IF(LEFT(G413,3)="HID",VLOOKUP(VALUE(RIGHT(G413,3)),#REF!,5,FALSE),IF(LEFT(G413,3)="INC",VLOOKUP(VALUE(RIGHT(G413,3)),#REF!,5,FALSE),IF(LEFT(G413,3)="ELE",VLOOKUP(VALUE(RIGHT(G413,3)),#REF!,5,FALSE),IF(LEFT(G413,3)="CAB",VLOOKUP(VALUE(RIGHT(G413,3)),'ADM-COMP'!B:J,5,FALSE),IF(LEFT(G413,3)="SEG",VLOOKUP(VALUE(RIGHT(G413,3)),#REF!,5,FALSE),IF(LEFT(G413,3)="CLI",VLOOKUP(VALUE(RIGHT(G413,3)),#REF!,5,FALSE),IF(LEFT(G413,4)="IMPL",VLOOKUP(VALUE(RIGHT(G413,3)),#REF!,5,FALSE),IF(LEFT(G413,4)="SPDA",VLOOKUP(VALUE(RIGHT(G413,3)),'SPDA-COMP'!B:J,5,FALSE),IF(LEFT(G413,4)="SDAI",VLOOKUP(VALUE(RIGHT(G413,3)),#REF!,5,FALSE),IF(LEFT(G413,5)="IMPER",VLOOKUP(VALUE(RIGHT(G413,3)),#REF!,5,FALSE),IF(LEFT(G413,5)="LABOR",VLOOKUP(VALUE(RIGHT(G413,6)),#REF!,6,FALSE))))))))))))))))</f>
        <v>#REF!</v>
      </c>
      <c r="D413" s="74" t="e">
        <f>ROUND(VLOOKUP(A413,#REF!,8,FALSE),2)</f>
        <v>#REF!</v>
      </c>
      <c r="E413" s="74" t="e">
        <f>IF(LEFT(G413,3)="ARQ",VLOOKUP(VALUE(RIGHT(G413,3)),#REF!,9,FALSE),IF(LEFT(G413,3)="SCI",VLOOKUP(VALUE(RIGHT(G413,3)),#REF!,9,FALSE),IF(LEFT(G413,3)="SCE",VLOOKUP(VALUE(RIGHT(G413,3)),#REF!,9,FALSE),IF(LEFT(G413,3)="EST",VLOOKUP(VALUE(RIGHT(G413,3)),#REF!,9,FALSE),IF(LEFT(G413,3)="HID",VLOOKUP(VALUE(RIGHT(G413,3)),#REF!,9,FALSE),IF(LEFT(G413,3)="INC",VLOOKUP(VALUE(RIGHT(G413,3)),#REF!,9,FALSE),IF(LEFT(G413,3)="ELE",VLOOKUP(VALUE(RIGHT(G413,3)),#REF!,9,FALSE),IF(LEFT(G413,3)="CAB",VLOOKUP(VALUE(RIGHT(G413,3)),'ADM-COMP'!B:J,9,FALSE),IF(LEFT(G413,3)="SEG",VLOOKUP(VALUE(RIGHT(G413,3)),#REF!,9,FALSE),IF(LEFT(G413,3)="CLI",VLOOKUP(VALUE(RIGHT(G413,3)),#REF!,9,FALSE),IF(LEFT(G413,4)="IMPL",VLOOKUP(VALUE(RIGHT(G413,3)),#REF!,9,FALSE),IF(LEFT(G413,4)="SPDA",VLOOKUP(VALUE(RIGHT(G413,3)),'SPDA-COMP'!B:J,9,FALSE),IF(LEFT(G413,4)="SDAI",VLOOKUP(VALUE(RIGHT(G413,3)),#REF!,9,FALSE),IF(LEFT(G413,5)="IMPER",VLOOKUP(VALUE(RIGHT(G413,3)),#REF!,9,FALSE),IF(LEFT(G413,5)="LABOR",VLOOKUP(VALUE(RIGHT(G413,6)),#REF!,4,FALSE))))))))))))))))</f>
        <v>#REF!</v>
      </c>
      <c r="F413" s="31" t="e">
        <f t="shared" si="6"/>
        <v>#REF!</v>
      </c>
      <c r="G413" s="152" t="s">
        <v>1082</v>
      </c>
      <c r="H413" s="61"/>
    </row>
    <row r="414" spans="1:8" s="62" customFormat="1">
      <c r="A414" s="100" t="s">
        <v>408</v>
      </c>
      <c r="B414" s="29" t="e">
        <f>IF(LEFT(G414,3)="ARQ",VLOOKUP(VALUE(RIGHT(G414,3)),#REF!,4,FALSE),IF(LEFT(G414,3)="SCI",VLOOKUP(VALUE(RIGHT(G414,3)),#REF!,4,FALSE),IF(LEFT(G414,3)="SCE",VLOOKUP(VALUE(RIGHT(G414,3)),#REF!,4,FALSE),IF(LEFT(G414,3)="EST",VLOOKUP(VALUE(RIGHT(G414,3)),#REF!,4,FALSE),IF(LEFT(G414,3)="HID",VLOOKUP(VALUE(RIGHT(G414,3)),#REF!,4,FALSE),IF(LEFT(G414,3)="INC",VLOOKUP(VALUE(RIGHT(G414,3)),#REF!,4,FALSE),IF(LEFT(G414,3)="ELE",VLOOKUP(VALUE(RIGHT(G414,3)),#REF!,4,FALSE),IF(LEFT(G414,3)="CAB",VLOOKUP(VALUE(RIGHT(G414,3)),'ADM-COMP'!B:J,4,FALSE),IF(LEFT(G414,3)="SEG",VLOOKUP(VALUE(RIGHT(G414,3)),#REF!,4,FALSE),IF(LEFT(G414,3)="CLI",VLOOKUP(VALUE(RIGHT(G414,3)),#REF!,4,FALSE),IF(LEFT(G414,4)="IMPL",VLOOKUP(VALUE(RIGHT(G414,3)),#REF!,4,FALSE),IF(LEFT(G414,4)="SPDA",VLOOKUP(VALUE(RIGHT(G414,3)),'SPDA-COMP'!B:J,4,FALSE),IF(LEFT(G414,4)="SDAI",VLOOKUP(VALUE(RIGHT(G414,3)),#REF!,4,FALSE),IF(LEFT(G414,5)="IMPER",VLOOKUP(VALUE(RIGHT(G414,3)),#REF!,4,FALSE),IF(LEFT(G414,5)="LABOR",VLOOKUP(VALUE(RIGHT(G414,6)),#REF!,5,FALSE))))))))))))))))</f>
        <v>#REF!</v>
      </c>
      <c r="C414" s="30" t="e">
        <f>IF(LEFT(G414,3)="ARQ",VLOOKUP(VALUE(RIGHT(G414,3)),#REF!,5,FALSE),IF(LEFT(G414,3)="SCI",VLOOKUP(VALUE(RIGHT(G414,3)),#REF!,5,FALSE),IF(LEFT(G414,3)="SCE",VLOOKUP(VALUE(RIGHT(G414,3)),#REF!,5,FALSE),IF(LEFT(G414,3)="EST",VLOOKUP(VALUE(RIGHT(G414,3)),#REF!,5,FALSE),IF(LEFT(G414,3)="HID",VLOOKUP(VALUE(RIGHT(G414,3)),#REF!,5,FALSE),IF(LEFT(G414,3)="INC",VLOOKUP(VALUE(RIGHT(G414,3)),#REF!,5,FALSE),IF(LEFT(G414,3)="ELE",VLOOKUP(VALUE(RIGHT(G414,3)),#REF!,5,FALSE),IF(LEFT(G414,3)="CAB",VLOOKUP(VALUE(RIGHT(G414,3)),'ADM-COMP'!B:J,5,FALSE),IF(LEFT(G414,3)="SEG",VLOOKUP(VALUE(RIGHT(G414,3)),#REF!,5,FALSE),IF(LEFT(G414,3)="CLI",VLOOKUP(VALUE(RIGHT(G414,3)),#REF!,5,FALSE),IF(LEFT(G414,4)="IMPL",VLOOKUP(VALUE(RIGHT(G414,3)),#REF!,5,FALSE),IF(LEFT(G414,4)="SPDA",VLOOKUP(VALUE(RIGHT(G414,3)),'SPDA-COMP'!B:J,5,FALSE),IF(LEFT(G414,4)="SDAI",VLOOKUP(VALUE(RIGHT(G414,3)),#REF!,5,FALSE),IF(LEFT(G414,5)="IMPER",VLOOKUP(VALUE(RIGHT(G414,3)),#REF!,5,FALSE),IF(LEFT(G414,5)="LABOR",VLOOKUP(VALUE(RIGHT(G414,6)),#REF!,6,FALSE))))))))))))))))</f>
        <v>#REF!</v>
      </c>
      <c r="D414" s="74" t="e">
        <f>ROUND(VLOOKUP(A414,#REF!,8,FALSE),2)</f>
        <v>#REF!</v>
      </c>
      <c r="E414" s="74" t="e">
        <f>IF(LEFT(G414,3)="ARQ",VLOOKUP(VALUE(RIGHT(G414,3)),#REF!,9,FALSE),IF(LEFT(G414,3)="SCI",VLOOKUP(VALUE(RIGHT(G414,3)),#REF!,9,FALSE),IF(LEFT(G414,3)="SCE",VLOOKUP(VALUE(RIGHT(G414,3)),#REF!,9,FALSE),IF(LEFT(G414,3)="EST",VLOOKUP(VALUE(RIGHT(G414,3)),#REF!,9,FALSE),IF(LEFT(G414,3)="HID",VLOOKUP(VALUE(RIGHT(G414,3)),#REF!,9,FALSE),IF(LEFT(G414,3)="INC",VLOOKUP(VALUE(RIGHT(G414,3)),#REF!,9,FALSE),IF(LEFT(G414,3)="ELE",VLOOKUP(VALUE(RIGHT(G414,3)),#REF!,9,FALSE),IF(LEFT(G414,3)="CAB",VLOOKUP(VALUE(RIGHT(G414,3)),'ADM-COMP'!B:J,9,FALSE),IF(LEFT(G414,3)="SEG",VLOOKUP(VALUE(RIGHT(G414,3)),#REF!,9,FALSE),IF(LEFT(G414,3)="CLI",VLOOKUP(VALUE(RIGHT(G414,3)),#REF!,9,FALSE),IF(LEFT(G414,4)="IMPL",VLOOKUP(VALUE(RIGHT(G414,3)),#REF!,9,FALSE),IF(LEFT(G414,4)="SPDA",VLOOKUP(VALUE(RIGHT(G414,3)),'SPDA-COMP'!B:J,9,FALSE),IF(LEFT(G414,4)="SDAI",VLOOKUP(VALUE(RIGHT(G414,3)),#REF!,9,FALSE),IF(LEFT(G414,5)="IMPER",VLOOKUP(VALUE(RIGHT(G414,3)),#REF!,9,FALSE),IF(LEFT(G414,5)="LABOR",VLOOKUP(VALUE(RIGHT(G414,6)),#REF!,4,FALSE))))))))))))))))</f>
        <v>#REF!</v>
      </c>
      <c r="F414" s="31" t="e">
        <f t="shared" si="6"/>
        <v>#REF!</v>
      </c>
      <c r="G414" s="152" t="s">
        <v>134</v>
      </c>
      <c r="H414" s="61"/>
    </row>
    <row r="415" spans="1:8" s="62" customFormat="1">
      <c r="A415" s="85" t="s">
        <v>644</v>
      </c>
      <c r="B415" s="29" t="e">
        <f>IF(LEFT(G415,3)="ARQ",VLOOKUP(VALUE(RIGHT(G415,3)),#REF!,4,FALSE),IF(LEFT(G415,3)="SCI",VLOOKUP(VALUE(RIGHT(G415,3)),#REF!,4,FALSE),IF(LEFT(G415,3)="SCE",VLOOKUP(VALUE(RIGHT(G415,3)),#REF!,4,FALSE),IF(LEFT(G415,3)="EST",VLOOKUP(VALUE(RIGHT(G415,3)),#REF!,4,FALSE),IF(LEFT(G415,3)="HID",VLOOKUP(VALUE(RIGHT(G415,3)),#REF!,4,FALSE),IF(LEFT(G415,3)="INC",VLOOKUP(VALUE(RIGHT(G415,3)),#REF!,4,FALSE),IF(LEFT(G415,3)="ELE",VLOOKUP(VALUE(RIGHT(G415,3)),#REF!,4,FALSE),IF(LEFT(G415,3)="CAB",VLOOKUP(VALUE(RIGHT(G415,3)),'ADM-COMP'!B:J,4,FALSE),IF(LEFT(G415,3)="SEG",VLOOKUP(VALUE(RIGHT(G415,3)),#REF!,4,FALSE),IF(LEFT(G415,3)="CLI",VLOOKUP(VALUE(RIGHT(G415,3)),#REF!,4,FALSE),IF(LEFT(G415,4)="IMPL",VLOOKUP(VALUE(RIGHT(G415,3)),#REF!,4,FALSE),IF(LEFT(G415,4)="SPDA",VLOOKUP(VALUE(RIGHT(G415,3)),'SPDA-COMP'!B:J,4,FALSE),IF(LEFT(G415,4)="SDAI",VLOOKUP(VALUE(RIGHT(G415,3)),#REF!,4,FALSE),IF(LEFT(G415,5)="IMPER",VLOOKUP(VALUE(RIGHT(G415,3)),#REF!,4,FALSE),IF(LEFT(G415,5)="LABOR",VLOOKUP(VALUE(RIGHT(G415,6)),#REF!,5,FALSE))))))))))))))))</f>
        <v>#REF!</v>
      </c>
      <c r="C415" s="30" t="e">
        <f>IF(LEFT(G415,3)="ARQ",VLOOKUP(VALUE(RIGHT(G415,3)),#REF!,5,FALSE),IF(LEFT(G415,3)="SCI",VLOOKUP(VALUE(RIGHT(G415,3)),#REF!,5,FALSE),IF(LEFT(G415,3)="SCE",VLOOKUP(VALUE(RIGHT(G415,3)),#REF!,5,FALSE),IF(LEFT(G415,3)="EST",VLOOKUP(VALUE(RIGHT(G415,3)),#REF!,5,FALSE),IF(LEFT(G415,3)="HID",VLOOKUP(VALUE(RIGHT(G415,3)),#REF!,5,FALSE),IF(LEFT(G415,3)="INC",VLOOKUP(VALUE(RIGHT(G415,3)),#REF!,5,FALSE),IF(LEFT(G415,3)="ELE",VLOOKUP(VALUE(RIGHT(G415,3)),#REF!,5,FALSE),IF(LEFT(G415,3)="CAB",VLOOKUP(VALUE(RIGHT(G415,3)),'ADM-COMP'!B:J,5,FALSE),IF(LEFT(G415,3)="SEG",VLOOKUP(VALUE(RIGHT(G415,3)),#REF!,5,FALSE),IF(LEFT(G415,3)="CLI",VLOOKUP(VALUE(RIGHT(G415,3)),#REF!,5,FALSE),IF(LEFT(G415,4)="IMPL",VLOOKUP(VALUE(RIGHT(G415,3)),#REF!,5,FALSE),IF(LEFT(G415,4)="SPDA",VLOOKUP(VALUE(RIGHT(G415,3)),'SPDA-COMP'!B:J,5,FALSE),IF(LEFT(G415,4)="SDAI",VLOOKUP(VALUE(RIGHT(G415,3)),#REF!,5,FALSE),IF(LEFT(G415,5)="IMPER",VLOOKUP(VALUE(RIGHT(G415,3)),#REF!,5,FALSE),IF(LEFT(G415,5)="LABOR",VLOOKUP(VALUE(RIGHT(G415,6)),#REF!,6,FALSE))))))))))))))))</f>
        <v>#REF!</v>
      </c>
      <c r="D415" s="74" t="e">
        <f>ROUND(VLOOKUP(A415,#REF!,8,FALSE),2)</f>
        <v>#REF!</v>
      </c>
      <c r="E415" s="74" t="e">
        <f>IF(LEFT(G415,3)="ARQ",VLOOKUP(VALUE(RIGHT(G415,3)),#REF!,9,FALSE),IF(LEFT(G415,3)="SCI",VLOOKUP(VALUE(RIGHT(G415,3)),#REF!,9,FALSE),IF(LEFT(G415,3)="SCE",VLOOKUP(VALUE(RIGHT(G415,3)),#REF!,9,FALSE),IF(LEFT(G415,3)="EST",VLOOKUP(VALUE(RIGHT(G415,3)),#REF!,9,FALSE),IF(LEFT(G415,3)="HID",VLOOKUP(VALUE(RIGHT(G415,3)),#REF!,9,FALSE),IF(LEFT(G415,3)="INC",VLOOKUP(VALUE(RIGHT(G415,3)),#REF!,9,FALSE),IF(LEFT(G415,3)="ELE",VLOOKUP(VALUE(RIGHT(G415,3)),#REF!,9,FALSE),IF(LEFT(G415,3)="CAB",VLOOKUP(VALUE(RIGHT(G415,3)),'ADM-COMP'!B:J,9,FALSE),IF(LEFT(G415,3)="SEG",VLOOKUP(VALUE(RIGHT(G415,3)),#REF!,9,FALSE),IF(LEFT(G415,3)="CLI",VLOOKUP(VALUE(RIGHT(G415,3)),#REF!,9,FALSE),IF(LEFT(G415,4)="IMPL",VLOOKUP(VALUE(RIGHT(G415,3)),#REF!,9,FALSE),IF(LEFT(G415,4)="SPDA",VLOOKUP(VALUE(RIGHT(G415,3)),'SPDA-COMP'!B:J,9,FALSE),IF(LEFT(G415,4)="SDAI",VLOOKUP(VALUE(RIGHT(G415,3)),#REF!,9,FALSE),IF(LEFT(G415,5)="IMPER",VLOOKUP(VALUE(RIGHT(G415,3)),#REF!,9,FALSE),IF(LEFT(G415,5)="LABOR",VLOOKUP(VALUE(RIGHT(G415,6)),#REF!,4,FALSE))))))))))))))))</f>
        <v>#REF!</v>
      </c>
      <c r="F415" s="31" t="e">
        <f t="shared" si="6"/>
        <v>#REF!</v>
      </c>
      <c r="G415" s="84" t="s">
        <v>134</v>
      </c>
      <c r="H415" s="61"/>
    </row>
    <row r="416" spans="1:8" s="62" customFormat="1">
      <c r="A416" s="85" t="s">
        <v>934</v>
      </c>
      <c r="B416" s="29" t="e">
        <f>IF(LEFT(G416,3)="ARQ",VLOOKUP(VALUE(RIGHT(G416,3)),#REF!,4,FALSE),IF(LEFT(G416,3)="SCI",VLOOKUP(VALUE(RIGHT(G416,3)),#REF!,4,FALSE),IF(LEFT(G416,3)="SCE",VLOOKUP(VALUE(RIGHT(G416,3)),#REF!,4,FALSE),IF(LEFT(G416,3)="EST",VLOOKUP(VALUE(RIGHT(G416,3)),#REF!,4,FALSE),IF(LEFT(G416,3)="HID",VLOOKUP(VALUE(RIGHT(G416,3)),#REF!,4,FALSE),IF(LEFT(G416,3)="INC",VLOOKUP(VALUE(RIGHT(G416,3)),#REF!,4,FALSE),IF(LEFT(G416,3)="ELE",VLOOKUP(VALUE(RIGHT(G416,3)),#REF!,4,FALSE),IF(LEFT(G416,3)="CAB",VLOOKUP(VALUE(RIGHT(G416,3)),'ADM-COMP'!B:J,4,FALSE),IF(LEFT(G416,3)="SEG",VLOOKUP(VALUE(RIGHT(G416,3)),#REF!,4,FALSE),IF(LEFT(G416,3)="CLI",VLOOKUP(VALUE(RIGHT(G416,3)),#REF!,4,FALSE),IF(LEFT(G416,4)="IMPL",VLOOKUP(VALUE(RIGHT(G416,3)),#REF!,4,FALSE),IF(LEFT(G416,4)="SPDA",VLOOKUP(VALUE(RIGHT(G416,3)),'SPDA-COMP'!B:J,4,FALSE),IF(LEFT(G416,4)="SDAI",VLOOKUP(VALUE(RIGHT(G416,3)),#REF!,4,FALSE),IF(LEFT(G416,5)="IMPER",VLOOKUP(VALUE(RIGHT(G416,3)),#REF!,4,FALSE),IF(LEFT(G416,5)="LABOR",VLOOKUP(VALUE(RIGHT(G416,6)),#REF!,5,FALSE))))))))))))))))</f>
        <v>#REF!</v>
      </c>
      <c r="C416" s="30" t="e">
        <f>IF(LEFT(G416,3)="ARQ",VLOOKUP(VALUE(RIGHT(G416,3)),#REF!,5,FALSE),IF(LEFT(G416,3)="SCI",VLOOKUP(VALUE(RIGHT(G416,3)),#REF!,5,FALSE),IF(LEFT(G416,3)="SCE",VLOOKUP(VALUE(RIGHT(G416,3)),#REF!,5,FALSE),IF(LEFT(G416,3)="EST",VLOOKUP(VALUE(RIGHT(G416,3)),#REF!,5,FALSE),IF(LEFT(G416,3)="HID",VLOOKUP(VALUE(RIGHT(G416,3)),#REF!,5,FALSE),IF(LEFT(G416,3)="INC",VLOOKUP(VALUE(RIGHT(G416,3)),#REF!,5,FALSE),IF(LEFT(G416,3)="ELE",VLOOKUP(VALUE(RIGHT(G416,3)),#REF!,5,FALSE),IF(LEFT(G416,3)="CAB",VLOOKUP(VALUE(RIGHT(G416,3)),'ADM-COMP'!B:J,5,FALSE),IF(LEFT(G416,3)="SEG",VLOOKUP(VALUE(RIGHT(G416,3)),#REF!,5,FALSE),IF(LEFT(G416,3)="CLI",VLOOKUP(VALUE(RIGHT(G416,3)),#REF!,5,FALSE),IF(LEFT(G416,4)="IMPL",VLOOKUP(VALUE(RIGHT(G416,3)),#REF!,5,FALSE),IF(LEFT(G416,4)="SPDA",VLOOKUP(VALUE(RIGHT(G416,3)),'SPDA-COMP'!B:J,5,FALSE),IF(LEFT(G416,4)="SDAI",VLOOKUP(VALUE(RIGHT(G416,3)),#REF!,5,FALSE),IF(LEFT(G416,5)="IMPER",VLOOKUP(VALUE(RIGHT(G416,3)),#REF!,5,FALSE),IF(LEFT(G416,5)="LABOR",VLOOKUP(VALUE(RIGHT(G416,6)),#REF!,6,FALSE))))))))))))))))</f>
        <v>#REF!</v>
      </c>
      <c r="D416" s="74" t="e">
        <f>ROUND(VLOOKUP(A416,#REF!,8,FALSE),2)</f>
        <v>#REF!</v>
      </c>
      <c r="E416" s="74" t="e">
        <f>IF(LEFT(G416,3)="ARQ",VLOOKUP(VALUE(RIGHT(G416,3)),#REF!,9,FALSE),IF(LEFT(G416,3)="SCI",VLOOKUP(VALUE(RIGHT(G416,3)),#REF!,9,FALSE),IF(LEFT(G416,3)="SCE",VLOOKUP(VALUE(RIGHT(G416,3)),#REF!,9,FALSE),IF(LEFT(G416,3)="EST",VLOOKUP(VALUE(RIGHT(G416,3)),#REF!,9,FALSE),IF(LEFT(G416,3)="HID",VLOOKUP(VALUE(RIGHT(G416,3)),#REF!,9,FALSE),IF(LEFT(G416,3)="INC",VLOOKUP(VALUE(RIGHT(G416,3)),#REF!,9,FALSE),IF(LEFT(G416,3)="ELE",VLOOKUP(VALUE(RIGHT(G416,3)),#REF!,9,FALSE),IF(LEFT(G416,3)="CAB",VLOOKUP(VALUE(RIGHT(G416,3)),'ADM-COMP'!B:J,9,FALSE),IF(LEFT(G416,3)="SEG",VLOOKUP(VALUE(RIGHT(G416,3)),#REF!,9,FALSE),IF(LEFT(G416,3)="CLI",VLOOKUP(VALUE(RIGHT(G416,3)),#REF!,9,FALSE),IF(LEFT(G416,4)="IMPL",VLOOKUP(VALUE(RIGHT(G416,3)),#REF!,9,FALSE),IF(LEFT(G416,4)="SPDA",VLOOKUP(VALUE(RIGHT(G416,3)),'SPDA-COMP'!B:J,9,FALSE),IF(LEFT(G416,4)="SDAI",VLOOKUP(VALUE(RIGHT(G416,3)),#REF!,9,FALSE),IF(LEFT(G416,5)="IMPER",VLOOKUP(VALUE(RIGHT(G416,3)),#REF!,9,FALSE),IF(LEFT(G416,5)="LABOR",VLOOKUP(VALUE(RIGHT(G416,6)),#REF!,4,FALSE))))))))))))))))</f>
        <v>#REF!</v>
      </c>
      <c r="F416" s="31" t="e">
        <f t="shared" si="6"/>
        <v>#REF!</v>
      </c>
      <c r="G416" s="84" t="s">
        <v>1018</v>
      </c>
      <c r="H416" s="61"/>
    </row>
    <row r="417" spans="1:8" s="62" customFormat="1">
      <c r="A417" s="100" t="s">
        <v>494</v>
      </c>
      <c r="B417" s="29" t="e">
        <f>IF(LEFT(G417,3)="ARQ",VLOOKUP(VALUE(RIGHT(G417,3)),#REF!,4,FALSE),IF(LEFT(G417,3)="SCI",VLOOKUP(VALUE(RIGHT(G417,3)),#REF!,4,FALSE),IF(LEFT(G417,3)="SCE",VLOOKUP(VALUE(RIGHT(G417,3)),#REF!,4,FALSE),IF(LEFT(G417,3)="EST",VLOOKUP(VALUE(RIGHT(G417,3)),#REF!,4,FALSE),IF(LEFT(G417,3)="HID",VLOOKUP(VALUE(RIGHT(G417,3)),#REF!,4,FALSE),IF(LEFT(G417,3)="INC",VLOOKUP(VALUE(RIGHT(G417,3)),#REF!,4,FALSE),IF(LEFT(G417,3)="ELE",VLOOKUP(VALUE(RIGHT(G417,3)),#REF!,4,FALSE),IF(LEFT(G417,3)="CAB",VLOOKUP(VALUE(RIGHT(G417,3)),'ADM-COMP'!B:J,4,FALSE),IF(LEFT(G417,3)="SEG",VLOOKUP(VALUE(RIGHT(G417,3)),#REF!,4,FALSE),IF(LEFT(G417,3)="CLI",VLOOKUP(VALUE(RIGHT(G417,3)),#REF!,4,FALSE),IF(LEFT(G417,4)="IMPL",VLOOKUP(VALUE(RIGHT(G417,3)),#REF!,4,FALSE),IF(LEFT(G417,4)="SPDA",VLOOKUP(VALUE(RIGHT(G417,3)),'SPDA-COMP'!B:J,4,FALSE),IF(LEFT(G417,4)="SDAI",VLOOKUP(VALUE(RIGHT(G417,3)),#REF!,4,FALSE),IF(LEFT(G417,5)="IMPER",VLOOKUP(VALUE(RIGHT(G417,3)),#REF!,4,FALSE),IF(LEFT(G417,5)="LABOR",VLOOKUP(VALUE(RIGHT(G417,6)),#REF!,5,FALSE))))))))))))))))</f>
        <v>#REF!</v>
      </c>
      <c r="C417" s="30" t="e">
        <f>IF(LEFT(G417,3)="ARQ",VLOOKUP(VALUE(RIGHT(G417,3)),#REF!,5,FALSE),IF(LEFT(G417,3)="SCI",VLOOKUP(VALUE(RIGHT(G417,3)),#REF!,5,FALSE),IF(LEFT(G417,3)="SCE",VLOOKUP(VALUE(RIGHT(G417,3)),#REF!,5,FALSE),IF(LEFT(G417,3)="EST",VLOOKUP(VALUE(RIGHT(G417,3)),#REF!,5,FALSE),IF(LEFT(G417,3)="HID",VLOOKUP(VALUE(RIGHT(G417,3)),#REF!,5,FALSE),IF(LEFT(G417,3)="INC",VLOOKUP(VALUE(RIGHT(G417,3)),#REF!,5,FALSE),IF(LEFT(G417,3)="ELE",VLOOKUP(VALUE(RIGHT(G417,3)),#REF!,5,FALSE),IF(LEFT(G417,3)="CAB",VLOOKUP(VALUE(RIGHT(G417,3)),'ADM-COMP'!B:J,5,FALSE),IF(LEFT(G417,3)="SEG",VLOOKUP(VALUE(RIGHT(G417,3)),#REF!,5,FALSE),IF(LEFT(G417,3)="CLI",VLOOKUP(VALUE(RIGHT(G417,3)),#REF!,5,FALSE),IF(LEFT(G417,4)="IMPL",VLOOKUP(VALUE(RIGHT(G417,3)),#REF!,5,FALSE),IF(LEFT(G417,4)="SPDA",VLOOKUP(VALUE(RIGHT(G417,3)),'SPDA-COMP'!B:J,5,FALSE),IF(LEFT(G417,4)="SDAI",VLOOKUP(VALUE(RIGHT(G417,3)),#REF!,5,FALSE),IF(LEFT(G417,5)="IMPER",VLOOKUP(VALUE(RIGHT(G417,3)),#REF!,5,FALSE),IF(LEFT(G417,5)="LABOR",VLOOKUP(VALUE(RIGHT(G417,6)),#REF!,6,FALSE))))))))))))))))</f>
        <v>#REF!</v>
      </c>
      <c r="D417" s="74" t="e">
        <f>ROUND(VLOOKUP(A417,#REF!,8,FALSE),2)</f>
        <v>#REF!</v>
      </c>
      <c r="E417" s="74" t="e">
        <f>IF(LEFT(G417,3)="ARQ",VLOOKUP(VALUE(RIGHT(G417,3)),#REF!,9,FALSE),IF(LEFT(G417,3)="SCI",VLOOKUP(VALUE(RIGHT(G417,3)),#REF!,9,FALSE),IF(LEFT(G417,3)="SCE",VLOOKUP(VALUE(RIGHT(G417,3)),#REF!,9,FALSE),IF(LEFT(G417,3)="EST",VLOOKUP(VALUE(RIGHT(G417,3)),#REF!,9,FALSE),IF(LEFT(G417,3)="HID",VLOOKUP(VALUE(RIGHT(G417,3)),#REF!,9,FALSE),IF(LEFT(G417,3)="INC",VLOOKUP(VALUE(RIGHT(G417,3)),#REF!,9,FALSE),IF(LEFT(G417,3)="ELE",VLOOKUP(VALUE(RIGHT(G417,3)),#REF!,9,FALSE),IF(LEFT(G417,3)="CAB",VLOOKUP(VALUE(RIGHT(G417,3)),'ADM-COMP'!B:J,9,FALSE),IF(LEFT(G417,3)="SEG",VLOOKUP(VALUE(RIGHT(G417,3)),#REF!,9,FALSE),IF(LEFT(G417,3)="CLI",VLOOKUP(VALUE(RIGHT(G417,3)),#REF!,9,FALSE),IF(LEFT(G417,4)="IMPL",VLOOKUP(VALUE(RIGHT(G417,3)),#REF!,9,FALSE),IF(LEFT(G417,4)="SPDA",VLOOKUP(VALUE(RIGHT(G417,3)),'SPDA-COMP'!B:J,9,FALSE),IF(LEFT(G417,4)="SDAI",VLOOKUP(VALUE(RIGHT(G417,3)),#REF!,9,FALSE),IF(LEFT(G417,5)="IMPER",VLOOKUP(VALUE(RIGHT(G417,3)),#REF!,9,FALSE),IF(LEFT(G417,5)="LABOR",VLOOKUP(VALUE(RIGHT(G417,6)),#REF!,4,FALSE))))))))))))))))</f>
        <v>#REF!</v>
      </c>
      <c r="F417" s="31" t="e">
        <f t="shared" si="6"/>
        <v>#REF!</v>
      </c>
      <c r="G417" s="152" t="s">
        <v>1254</v>
      </c>
      <c r="H417" s="61"/>
    </row>
    <row r="418" spans="1:8" s="62" customFormat="1" ht="102">
      <c r="A418" s="37" t="s">
        <v>522</v>
      </c>
      <c r="B418" s="29" t="e">
        <f>IF(LEFT(G418,3)="ARQ",VLOOKUP(VALUE(RIGHT(G418,3)),#REF!,4,FALSE),IF(LEFT(G418,3)="SCI",VLOOKUP(VALUE(RIGHT(G418,3)),#REF!,4,FALSE),IF(LEFT(G418,3)="SCE",VLOOKUP(VALUE(RIGHT(G418,3)),#REF!,4,FALSE),IF(LEFT(G418,3)="EST",VLOOKUP(VALUE(RIGHT(G418,3)),#REF!,4,FALSE),IF(LEFT(G418,3)="HID",VLOOKUP(VALUE(RIGHT(G418,3)),#REF!,4,FALSE),IF(LEFT(G418,3)="INC",VLOOKUP(VALUE(RIGHT(G418,3)),#REF!,4,FALSE),IF(LEFT(G418,3)="ELE",VLOOKUP(VALUE(RIGHT(G418,3)),#REF!,4,FALSE),IF(LEFT(G418,3)="CAB",VLOOKUP(VALUE(RIGHT(G418,3)),'ADM-COMP'!B:J,4,FALSE),IF(LEFT(G418,3)="SEG",VLOOKUP(VALUE(RIGHT(G418,3)),#REF!,4,FALSE),IF(LEFT(G418,3)="CLI",VLOOKUP(VALUE(RIGHT(G418,3)),#REF!,4,FALSE),IF(LEFT(G418,4)="IMPL",VLOOKUP(VALUE(RIGHT(G418,3)),#REF!,4,FALSE),IF(LEFT(G418,4)="SPDA",VLOOKUP(VALUE(RIGHT(G418,3)),'SPDA-COMP'!B:J,4,FALSE),IF(LEFT(G418,4)="SDAI",VLOOKUP(VALUE(RIGHT(G418,3)),#REF!,4,FALSE),IF(LEFT(G418,5)="IMPER",VLOOKUP(VALUE(RIGHT(G418,3)),#REF!,4,FALSE),IF(LEFT(G418,5)="LABOR",VLOOKUP(VALUE(RIGHT(G418,6)),#REF!,5,FALSE))))))))))))))))</f>
        <v>#REF!</v>
      </c>
      <c r="C418" s="30" t="e">
        <f>IF(LEFT(G418,3)="ARQ",VLOOKUP(VALUE(RIGHT(G418,3)),#REF!,5,FALSE),IF(LEFT(G418,3)="SCI",VLOOKUP(VALUE(RIGHT(G418,3)),#REF!,5,FALSE),IF(LEFT(G418,3)="SCE",VLOOKUP(VALUE(RIGHT(G418,3)),#REF!,5,FALSE),IF(LEFT(G418,3)="EST",VLOOKUP(VALUE(RIGHT(G418,3)),#REF!,5,FALSE),IF(LEFT(G418,3)="HID",VLOOKUP(VALUE(RIGHT(G418,3)),#REF!,5,FALSE),IF(LEFT(G418,3)="INC",VLOOKUP(VALUE(RIGHT(G418,3)),#REF!,5,FALSE),IF(LEFT(G418,3)="ELE",VLOOKUP(VALUE(RIGHT(G418,3)),#REF!,5,FALSE),IF(LEFT(G418,3)="CAB",VLOOKUP(VALUE(RIGHT(G418,3)),'ADM-COMP'!B:J,5,FALSE),IF(LEFT(G418,3)="SEG",VLOOKUP(VALUE(RIGHT(G418,3)),#REF!,5,FALSE),IF(LEFT(G418,3)="CLI",VLOOKUP(VALUE(RIGHT(G418,3)),#REF!,5,FALSE),IF(LEFT(G418,4)="IMPL",VLOOKUP(VALUE(RIGHT(G418,3)),#REF!,5,FALSE),IF(LEFT(G418,4)="SPDA",VLOOKUP(VALUE(RIGHT(G418,3)),'SPDA-COMP'!B:J,5,FALSE),IF(LEFT(G418,4)="SDAI",VLOOKUP(VALUE(RIGHT(G418,3)),#REF!,5,FALSE),IF(LEFT(G418,5)="IMPER",VLOOKUP(VALUE(RIGHT(G418,3)),#REF!,5,FALSE),IF(LEFT(G418,5)="LABOR",VLOOKUP(VALUE(RIGHT(G418,6)),#REF!,6,FALSE))))))))))))))))</f>
        <v>#REF!</v>
      </c>
      <c r="D418" s="74" t="e">
        <f>ROUND(VLOOKUP(A418,#REF!,8,FALSE),2)</f>
        <v>#REF!</v>
      </c>
      <c r="E418" s="74" t="e">
        <f>IF(LEFT(G418,3)="ARQ",VLOOKUP(VALUE(RIGHT(G418,3)),#REF!,9,FALSE),IF(LEFT(G418,3)="SCI",VLOOKUP(VALUE(RIGHT(G418,3)),#REF!,9,FALSE),IF(LEFT(G418,3)="SCE",VLOOKUP(VALUE(RIGHT(G418,3)),#REF!,9,FALSE),IF(LEFT(G418,3)="EST",VLOOKUP(VALUE(RIGHT(G418,3)),#REF!,9,FALSE),IF(LEFT(G418,3)="HID",VLOOKUP(VALUE(RIGHT(G418,3)),#REF!,9,FALSE),IF(LEFT(G418,3)="INC",VLOOKUP(VALUE(RIGHT(G418,3)),#REF!,9,FALSE),IF(LEFT(G418,3)="ELE",VLOOKUP(VALUE(RIGHT(G418,3)),#REF!,9,FALSE),IF(LEFT(G418,3)="CAB",VLOOKUP(VALUE(RIGHT(G418,3)),'ADM-COMP'!B:J,9,FALSE),IF(LEFT(G418,3)="SEG",VLOOKUP(VALUE(RIGHT(G418,3)),#REF!,9,FALSE),IF(LEFT(G418,3)="CLI",VLOOKUP(VALUE(RIGHT(G418,3)),#REF!,9,FALSE),IF(LEFT(G418,4)="IMPL",VLOOKUP(VALUE(RIGHT(G418,3)),#REF!,9,FALSE),IF(LEFT(G418,4)="SPDA",VLOOKUP(VALUE(RIGHT(G418,3)),'SPDA-COMP'!B:J,9,FALSE),IF(LEFT(G418,4)="SDAI",VLOOKUP(VALUE(RIGHT(G418,3)),#REF!,9,FALSE),IF(LEFT(G418,5)="IMPER",VLOOKUP(VALUE(RIGHT(G418,3)),#REF!,9,FALSE),IF(LEFT(G418,5)="LABOR",VLOOKUP(VALUE(RIGHT(G418,6)),#REF!,4,FALSE))))))))))))))))</f>
        <v>#REF!</v>
      </c>
      <c r="F418" s="31" t="e">
        <f t="shared" si="6"/>
        <v>#REF!</v>
      </c>
      <c r="G418" s="76" t="s">
        <v>429</v>
      </c>
      <c r="H418" s="61"/>
    </row>
    <row r="419" spans="1:8" s="62" customFormat="1">
      <c r="A419" s="37" t="s">
        <v>491</v>
      </c>
      <c r="B419" s="29" t="e">
        <f>IF(LEFT(G419,3)="ARQ",VLOOKUP(VALUE(RIGHT(G419,3)),#REF!,4,FALSE),IF(LEFT(G419,3)="SCI",VLOOKUP(VALUE(RIGHT(G419,3)),#REF!,4,FALSE),IF(LEFT(G419,3)="SCE",VLOOKUP(VALUE(RIGHT(G419,3)),#REF!,4,FALSE),IF(LEFT(G419,3)="EST",VLOOKUP(VALUE(RIGHT(G419,3)),#REF!,4,FALSE),IF(LEFT(G419,3)="HID",VLOOKUP(VALUE(RIGHT(G419,3)),#REF!,4,FALSE),IF(LEFT(G419,3)="INC",VLOOKUP(VALUE(RIGHT(G419,3)),#REF!,4,FALSE),IF(LEFT(G419,3)="ELE",VLOOKUP(VALUE(RIGHT(G419,3)),#REF!,4,FALSE),IF(LEFT(G419,3)="CAB",VLOOKUP(VALUE(RIGHT(G419,3)),'ADM-COMP'!B:J,4,FALSE),IF(LEFT(G419,3)="SEG",VLOOKUP(VALUE(RIGHT(G419,3)),#REF!,4,FALSE),IF(LEFT(G419,3)="CLI",VLOOKUP(VALUE(RIGHT(G419,3)),#REF!,4,FALSE),IF(LEFT(G419,4)="IMPL",VLOOKUP(VALUE(RIGHT(G419,3)),#REF!,4,FALSE),IF(LEFT(G419,4)="SPDA",VLOOKUP(VALUE(RIGHT(G419,3)),'SPDA-COMP'!B:J,4,FALSE),IF(LEFT(G419,4)="SDAI",VLOOKUP(VALUE(RIGHT(G419,3)),#REF!,4,FALSE),IF(LEFT(G419,5)="IMPER",VLOOKUP(VALUE(RIGHT(G419,3)),#REF!,4,FALSE),IF(LEFT(G419,5)="LABOR",VLOOKUP(VALUE(RIGHT(G419,6)),#REF!,5,FALSE))))))))))))))))</f>
        <v>#REF!</v>
      </c>
      <c r="C419" s="30" t="e">
        <f>IF(LEFT(G419,3)="ARQ",VLOOKUP(VALUE(RIGHT(G419,3)),#REF!,5,FALSE),IF(LEFT(G419,3)="SCI",VLOOKUP(VALUE(RIGHT(G419,3)),#REF!,5,FALSE),IF(LEFT(G419,3)="SCE",VLOOKUP(VALUE(RIGHT(G419,3)),#REF!,5,FALSE),IF(LEFT(G419,3)="EST",VLOOKUP(VALUE(RIGHT(G419,3)),#REF!,5,FALSE),IF(LEFT(G419,3)="HID",VLOOKUP(VALUE(RIGHT(G419,3)),#REF!,5,FALSE),IF(LEFT(G419,3)="INC",VLOOKUP(VALUE(RIGHT(G419,3)),#REF!,5,FALSE),IF(LEFT(G419,3)="ELE",VLOOKUP(VALUE(RIGHT(G419,3)),#REF!,5,FALSE),IF(LEFT(G419,3)="CAB",VLOOKUP(VALUE(RIGHT(G419,3)),'ADM-COMP'!B:J,5,FALSE),IF(LEFT(G419,3)="SEG",VLOOKUP(VALUE(RIGHT(G419,3)),#REF!,5,FALSE),IF(LEFT(G419,3)="CLI",VLOOKUP(VALUE(RIGHT(G419,3)),#REF!,5,FALSE),IF(LEFT(G419,4)="IMPL",VLOOKUP(VALUE(RIGHT(G419,3)),#REF!,5,FALSE),IF(LEFT(G419,4)="SPDA",VLOOKUP(VALUE(RIGHT(G419,3)),'SPDA-COMP'!B:J,5,FALSE),IF(LEFT(G419,4)="SDAI",VLOOKUP(VALUE(RIGHT(G419,3)),#REF!,5,FALSE),IF(LEFT(G419,5)="IMPER",VLOOKUP(VALUE(RIGHT(G419,3)),#REF!,5,FALSE),IF(LEFT(G419,5)="LABOR",VLOOKUP(VALUE(RIGHT(G419,6)),#REF!,6,FALSE))))))))))))))))</f>
        <v>#REF!</v>
      </c>
      <c r="D419" s="74" t="e">
        <f>ROUND(VLOOKUP(A419,#REF!,8,FALSE),2)</f>
        <v>#REF!</v>
      </c>
      <c r="E419" s="74" t="e">
        <f>IF(LEFT(G419,3)="ARQ",VLOOKUP(VALUE(RIGHT(G419,3)),#REF!,9,FALSE),IF(LEFT(G419,3)="SCI",VLOOKUP(VALUE(RIGHT(G419,3)),#REF!,9,FALSE),IF(LEFT(G419,3)="SCE",VLOOKUP(VALUE(RIGHT(G419,3)),#REF!,9,FALSE),IF(LEFT(G419,3)="EST",VLOOKUP(VALUE(RIGHT(G419,3)),#REF!,9,FALSE),IF(LEFT(G419,3)="HID",VLOOKUP(VALUE(RIGHT(G419,3)),#REF!,9,FALSE),IF(LEFT(G419,3)="INC",VLOOKUP(VALUE(RIGHT(G419,3)),#REF!,9,FALSE),IF(LEFT(G419,3)="ELE",VLOOKUP(VALUE(RIGHT(G419,3)),#REF!,9,FALSE),IF(LEFT(G419,3)="CAB",VLOOKUP(VALUE(RIGHT(G419,3)),'ADM-COMP'!B:J,9,FALSE),IF(LEFT(G419,3)="SEG",VLOOKUP(VALUE(RIGHT(G419,3)),#REF!,9,FALSE),IF(LEFT(G419,3)="CLI",VLOOKUP(VALUE(RIGHT(G419,3)),#REF!,9,FALSE),IF(LEFT(G419,4)="IMPL",VLOOKUP(VALUE(RIGHT(G419,3)),#REF!,9,FALSE),IF(LEFT(G419,4)="SPDA",VLOOKUP(VALUE(RIGHT(G419,3)),'SPDA-COMP'!B:J,9,FALSE),IF(LEFT(G419,4)="SDAI",VLOOKUP(VALUE(RIGHT(G419,3)),#REF!,9,FALSE),IF(LEFT(G419,5)="IMPER",VLOOKUP(VALUE(RIGHT(G419,3)),#REF!,9,FALSE),IF(LEFT(G419,5)="LABOR",VLOOKUP(VALUE(RIGHT(G419,6)),#REF!,4,FALSE))))))))))))))))</f>
        <v>#REF!</v>
      </c>
      <c r="F419" s="31" t="e">
        <f t="shared" si="6"/>
        <v>#REF!</v>
      </c>
      <c r="G419" s="152" t="s">
        <v>260</v>
      </c>
      <c r="H419" s="61"/>
    </row>
    <row r="420" spans="1:8" s="62" customFormat="1">
      <c r="A420" s="85" t="s">
        <v>1124</v>
      </c>
      <c r="B420" s="29" t="e">
        <f>IF(LEFT(G420,3)="ARQ",VLOOKUP(VALUE(RIGHT(G420,3)),#REF!,4,FALSE),IF(LEFT(G420,3)="SCI",VLOOKUP(VALUE(RIGHT(G420,3)),#REF!,4,FALSE),IF(LEFT(G420,3)="SCE",VLOOKUP(VALUE(RIGHT(G420,3)),#REF!,4,FALSE),IF(LEFT(G420,3)="EST",VLOOKUP(VALUE(RIGHT(G420,3)),#REF!,4,FALSE),IF(LEFT(G420,3)="HID",VLOOKUP(VALUE(RIGHT(G420,3)),#REF!,4,FALSE),IF(LEFT(G420,3)="INC",VLOOKUP(VALUE(RIGHT(G420,3)),#REF!,4,FALSE),IF(LEFT(G420,3)="ELE",VLOOKUP(VALUE(RIGHT(G420,3)),#REF!,4,FALSE),IF(LEFT(G420,3)="CAB",VLOOKUP(VALUE(RIGHT(G420,3)),'ADM-COMP'!B:J,4,FALSE),IF(LEFT(G420,3)="SEG",VLOOKUP(VALUE(RIGHT(G420,3)),#REF!,4,FALSE),IF(LEFT(G420,3)="CLI",VLOOKUP(VALUE(RIGHT(G420,3)),#REF!,4,FALSE),IF(LEFT(G420,4)="IMPL",VLOOKUP(VALUE(RIGHT(G420,3)),#REF!,4,FALSE),IF(LEFT(G420,4)="SPDA",VLOOKUP(VALUE(RIGHT(G420,3)),'SPDA-COMP'!B:J,4,FALSE),IF(LEFT(G420,4)="SDAI",VLOOKUP(VALUE(RIGHT(G420,3)),#REF!,4,FALSE),IF(LEFT(G420,5)="IMPER",VLOOKUP(VALUE(RIGHT(G420,3)),#REF!,4,FALSE),IF(LEFT(G420,5)="LABOR",VLOOKUP(VALUE(RIGHT(G420,6)),#REF!,5,FALSE))))))))))))))))</f>
        <v>#REF!</v>
      </c>
      <c r="C420" s="30" t="e">
        <f>IF(LEFT(G420,3)="ARQ",VLOOKUP(VALUE(RIGHT(G420,3)),#REF!,5,FALSE),IF(LEFT(G420,3)="SCI",VLOOKUP(VALUE(RIGHT(G420,3)),#REF!,5,FALSE),IF(LEFT(G420,3)="SCE",VLOOKUP(VALUE(RIGHT(G420,3)),#REF!,5,FALSE),IF(LEFT(G420,3)="EST",VLOOKUP(VALUE(RIGHT(G420,3)),#REF!,5,FALSE),IF(LEFT(G420,3)="HID",VLOOKUP(VALUE(RIGHT(G420,3)),#REF!,5,FALSE),IF(LEFT(G420,3)="INC",VLOOKUP(VALUE(RIGHT(G420,3)),#REF!,5,FALSE),IF(LEFT(G420,3)="ELE",VLOOKUP(VALUE(RIGHT(G420,3)),#REF!,5,FALSE),IF(LEFT(G420,3)="CAB",VLOOKUP(VALUE(RIGHT(G420,3)),'ADM-COMP'!B:J,5,FALSE),IF(LEFT(G420,3)="SEG",VLOOKUP(VALUE(RIGHT(G420,3)),#REF!,5,FALSE),IF(LEFT(G420,3)="CLI",VLOOKUP(VALUE(RIGHT(G420,3)),#REF!,5,FALSE),IF(LEFT(G420,4)="IMPL",VLOOKUP(VALUE(RIGHT(G420,3)),#REF!,5,FALSE),IF(LEFT(G420,4)="SPDA",VLOOKUP(VALUE(RIGHT(G420,3)),'SPDA-COMP'!B:J,5,FALSE),IF(LEFT(G420,4)="SDAI",VLOOKUP(VALUE(RIGHT(G420,3)),#REF!,5,FALSE),IF(LEFT(G420,5)="IMPER",VLOOKUP(VALUE(RIGHT(G420,3)),#REF!,5,FALSE),IF(LEFT(G420,5)="LABOR",VLOOKUP(VALUE(RIGHT(G420,6)),#REF!,6,FALSE))))))))))))))))</f>
        <v>#REF!</v>
      </c>
      <c r="D420" s="74" t="e">
        <f>ROUND(VLOOKUP(A420,#REF!,8,FALSE),2)</f>
        <v>#REF!</v>
      </c>
      <c r="E420" s="74" t="e">
        <f>IF(LEFT(G420,3)="ARQ",VLOOKUP(VALUE(RIGHT(G420,3)),#REF!,9,FALSE),IF(LEFT(G420,3)="SCI",VLOOKUP(VALUE(RIGHT(G420,3)),#REF!,9,FALSE),IF(LEFT(G420,3)="SCE",VLOOKUP(VALUE(RIGHT(G420,3)),#REF!,9,FALSE),IF(LEFT(G420,3)="EST",VLOOKUP(VALUE(RIGHT(G420,3)),#REF!,9,FALSE),IF(LEFT(G420,3)="HID",VLOOKUP(VALUE(RIGHT(G420,3)),#REF!,9,FALSE),IF(LEFT(G420,3)="INC",VLOOKUP(VALUE(RIGHT(G420,3)),#REF!,9,FALSE),IF(LEFT(G420,3)="ELE",VLOOKUP(VALUE(RIGHT(G420,3)),#REF!,9,FALSE),IF(LEFT(G420,3)="CAB",VLOOKUP(VALUE(RIGHT(G420,3)),'ADM-COMP'!B:J,9,FALSE),IF(LEFT(G420,3)="SEG",VLOOKUP(VALUE(RIGHT(G420,3)),#REF!,9,FALSE),IF(LEFT(G420,3)="CLI",VLOOKUP(VALUE(RIGHT(G420,3)),#REF!,9,FALSE),IF(LEFT(G420,4)="IMPL",VLOOKUP(VALUE(RIGHT(G420,3)),#REF!,9,FALSE),IF(LEFT(G420,4)="SPDA",VLOOKUP(VALUE(RIGHT(G420,3)),'SPDA-COMP'!B:J,9,FALSE),IF(LEFT(G420,4)="SDAI",VLOOKUP(VALUE(RIGHT(G420,3)),#REF!,9,FALSE),IF(LEFT(G420,5)="IMPER",VLOOKUP(VALUE(RIGHT(G420,3)),#REF!,9,FALSE),IF(LEFT(G420,5)="LABOR",VLOOKUP(VALUE(RIGHT(G420,6)),#REF!,4,FALSE))))))))))))))))</f>
        <v>#REF!</v>
      </c>
      <c r="F420" s="31" t="e">
        <f t="shared" si="6"/>
        <v>#REF!</v>
      </c>
      <c r="G420" s="84" t="s">
        <v>1009</v>
      </c>
      <c r="H420" s="61"/>
    </row>
    <row r="421" spans="1:8" s="62" customFormat="1">
      <c r="A421" s="37" t="s">
        <v>204</v>
      </c>
      <c r="B421" s="29" t="e">
        <f>IF(LEFT(G421,3)="ARQ",VLOOKUP(VALUE(RIGHT(G421,3)),#REF!,4,FALSE),IF(LEFT(G421,3)="SCI",VLOOKUP(VALUE(RIGHT(G421,3)),#REF!,4,FALSE),IF(LEFT(G421,3)="SCE",VLOOKUP(VALUE(RIGHT(G421,3)),#REF!,4,FALSE),IF(LEFT(G421,3)="EST",VLOOKUP(VALUE(RIGHT(G421,3)),#REF!,4,FALSE),IF(LEFT(G421,3)="HID",VLOOKUP(VALUE(RIGHT(G421,3)),#REF!,4,FALSE),IF(LEFT(G421,3)="INC",VLOOKUP(VALUE(RIGHT(G421,3)),#REF!,4,FALSE),IF(LEFT(G421,3)="ELE",VLOOKUP(VALUE(RIGHT(G421,3)),#REF!,4,FALSE),IF(LEFT(G421,3)="CAB",VLOOKUP(VALUE(RIGHT(G421,3)),'ADM-COMP'!B:J,4,FALSE),IF(LEFT(G421,3)="SEG",VLOOKUP(VALUE(RIGHT(G421,3)),#REF!,4,FALSE),IF(LEFT(G421,3)="CLI",VLOOKUP(VALUE(RIGHT(G421,3)),#REF!,4,FALSE),IF(LEFT(G421,4)="IMPL",VLOOKUP(VALUE(RIGHT(G421,3)),#REF!,4,FALSE),IF(LEFT(G421,4)="SPDA",VLOOKUP(VALUE(RIGHT(G421,3)),'SPDA-COMP'!B:J,4,FALSE),IF(LEFT(G421,4)="SDAI",VLOOKUP(VALUE(RIGHT(G421,3)),#REF!,4,FALSE),IF(LEFT(G421,5)="IMPER",VLOOKUP(VALUE(RIGHT(G421,3)),#REF!,4,FALSE),IF(LEFT(G421,5)="LABOR",VLOOKUP(VALUE(RIGHT(G421,6)),#REF!,5,FALSE))))))))))))))))</f>
        <v>#REF!</v>
      </c>
      <c r="C421" s="30" t="e">
        <f>IF(LEFT(G421,3)="ARQ",VLOOKUP(VALUE(RIGHT(G421,3)),#REF!,5,FALSE),IF(LEFT(G421,3)="SCI",VLOOKUP(VALUE(RIGHT(G421,3)),#REF!,5,FALSE),IF(LEFT(G421,3)="SCE",VLOOKUP(VALUE(RIGHT(G421,3)),#REF!,5,FALSE),IF(LEFT(G421,3)="EST",VLOOKUP(VALUE(RIGHT(G421,3)),#REF!,5,FALSE),IF(LEFT(G421,3)="HID",VLOOKUP(VALUE(RIGHT(G421,3)),#REF!,5,FALSE),IF(LEFT(G421,3)="INC",VLOOKUP(VALUE(RIGHT(G421,3)),#REF!,5,FALSE),IF(LEFT(G421,3)="ELE",VLOOKUP(VALUE(RIGHT(G421,3)),#REF!,5,FALSE),IF(LEFT(G421,3)="CAB",VLOOKUP(VALUE(RIGHT(G421,3)),'ADM-COMP'!B:J,5,FALSE),IF(LEFT(G421,3)="SEG",VLOOKUP(VALUE(RIGHT(G421,3)),#REF!,5,FALSE),IF(LEFT(G421,3)="CLI",VLOOKUP(VALUE(RIGHT(G421,3)),#REF!,5,FALSE),IF(LEFT(G421,4)="IMPL",VLOOKUP(VALUE(RIGHT(G421,3)),#REF!,5,FALSE),IF(LEFT(G421,4)="SPDA",VLOOKUP(VALUE(RIGHT(G421,3)),'SPDA-COMP'!B:J,5,FALSE),IF(LEFT(G421,4)="SDAI",VLOOKUP(VALUE(RIGHT(G421,3)),#REF!,5,FALSE),IF(LEFT(G421,5)="IMPER",VLOOKUP(VALUE(RIGHT(G421,3)),#REF!,5,FALSE),IF(LEFT(G421,5)="LABOR",VLOOKUP(VALUE(RIGHT(G421,6)),#REF!,6,FALSE))))))))))))))))</f>
        <v>#REF!</v>
      </c>
      <c r="D421" s="74" t="e">
        <f>ROUND(VLOOKUP(A421,#REF!,8,FALSE),2)</f>
        <v>#REF!</v>
      </c>
      <c r="E421" s="74" t="e">
        <f>IF(LEFT(G421,3)="ARQ",VLOOKUP(VALUE(RIGHT(G421,3)),#REF!,9,FALSE),IF(LEFT(G421,3)="SCI",VLOOKUP(VALUE(RIGHT(G421,3)),#REF!,9,FALSE),IF(LEFT(G421,3)="SCE",VLOOKUP(VALUE(RIGHT(G421,3)),#REF!,9,FALSE),IF(LEFT(G421,3)="EST",VLOOKUP(VALUE(RIGHT(G421,3)),#REF!,9,FALSE),IF(LEFT(G421,3)="HID",VLOOKUP(VALUE(RIGHT(G421,3)),#REF!,9,FALSE),IF(LEFT(G421,3)="INC",VLOOKUP(VALUE(RIGHT(G421,3)),#REF!,9,FALSE),IF(LEFT(G421,3)="ELE",VLOOKUP(VALUE(RIGHT(G421,3)),#REF!,9,FALSE),IF(LEFT(G421,3)="CAB",VLOOKUP(VALUE(RIGHT(G421,3)),'ADM-COMP'!B:J,9,FALSE),IF(LEFT(G421,3)="SEG",VLOOKUP(VALUE(RIGHT(G421,3)),#REF!,9,FALSE),IF(LEFT(G421,3)="CLI",VLOOKUP(VALUE(RIGHT(G421,3)),#REF!,9,FALSE),IF(LEFT(G421,4)="IMPL",VLOOKUP(VALUE(RIGHT(G421,3)),#REF!,9,FALSE),IF(LEFT(G421,4)="SPDA",VLOOKUP(VALUE(RIGHT(G421,3)),'SPDA-COMP'!B:J,9,FALSE),IF(LEFT(G421,4)="SDAI",VLOOKUP(VALUE(RIGHT(G421,3)),#REF!,9,FALSE),IF(LEFT(G421,5)="IMPER",VLOOKUP(VALUE(RIGHT(G421,3)),#REF!,9,FALSE),IF(LEFT(G421,5)="LABOR",VLOOKUP(VALUE(RIGHT(G421,6)),#REF!,4,FALSE))))))))))))))))</f>
        <v>#REF!</v>
      </c>
      <c r="F421" s="31" t="e">
        <f t="shared" si="6"/>
        <v>#REF!</v>
      </c>
      <c r="G421" s="152" t="s">
        <v>1043</v>
      </c>
      <c r="H421" s="61"/>
    </row>
    <row r="422" spans="1:8" s="62" customFormat="1">
      <c r="A422" s="37" t="s">
        <v>375</v>
      </c>
      <c r="B422" s="29" t="e">
        <f>IF(LEFT(G422,3)="ARQ",VLOOKUP(VALUE(RIGHT(G422,3)),#REF!,4,FALSE),IF(LEFT(G422,3)="SCI",VLOOKUP(VALUE(RIGHT(G422,3)),#REF!,4,FALSE),IF(LEFT(G422,3)="SCE",VLOOKUP(VALUE(RIGHT(G422,3)),#REF!,4,FALSE),IF(LEFT(G422,3)="EST",VLOOKUP(VALUE(RIGHT(G422,3)),#REF!,4,FALSE),IF(LEFT(G422,3)="HID",VLOOKUP(VALUE(RIGHT(G422,3)),#REF!,4,FALSE),IF(LEFT(G422,3)="INC",VLOOKUP(VALUE(RIGHT(G422,3)),#REF!,4,FALSE),IF(LEFT(G422,3)="ELE",VLOOKUP(VALUE(RIGHT(G422,3)),#REF!,4,FALSE),IF(LEFT(G422,3)="CAB",VLOOKUP(VALUE(RIGHT(G422,3)),'ADM-COMP'!B:J,4,FALSE),IF(LEFT(G422,3)="SEG",VLOOKUP(VALUE(RIGHT(G422,3)),#REF!,4,FALSE),IF(LEFT(G422,3)="CLI",VLOOKUP(VALUE(RIGHT(G422,3)),#REF!,4,FALSE),IF(LEFT(G422,4)="IMPL",VLOOKUP(VALUE(RIGHT(G422,3)),#REF!,4,FALSE),IF(LEFT(G422,4)="SPDA",VLOOKUP(VALUE(RIGHT(G422,3)),'SPDA-COMP'!B:J,4,FALSE),IF(LEFT(G422,4)="SDAI",VLOOKUP(VALUE(RIGHT(G422,3)),#REF!,4,FALSE),IF(LEFT(G422,5)="IMPER",VLOOKUP(VALUE(RIGHT(G422,3)),#REF!,4,FALSE),IF(LEFT(G422,5)="LABOR",VLOOKUP(VALUE(RIGHT(G422,6)),#REF!,5,FALSE))))))))))))))))</f>
        <v>#REF!</v>
      </c>
      <c r="C422" s="30" t="e">
        <f>IF(LEFT(G422,3)="ARQ",VLOOKUP(VALUE(RIGHT(G422,3)),#REF!,5,FALSE),IF(LEFT(G422,3)="INS",VLOOKUP(VALUE(RIGHT(G422,3)),#REF!,5,FALSE),IF(LEFT(G422,3)="SCE",VLOOKUP(VALUE(RIGHT(G422,3)),#REF!,5,FALSE),IF(LEFT(G422,3)="EST",VLOOKUP(VALUE(RIGHT(G422,3)),#REF!,5,FALSE),IF(LEFT(G422,3)="HID",VLOOKUP(VALUE(RIGHT(G422,3)),#REF!,5,FALSE),IF(LEFT(G422,3)="INC",VLOOKUP(VALUE(RIGHT(G422,3)),#REF!,5,FALSE),IF(LEFT(G422,3)="ELE",VLOOKUP(VALUE(RIGHT(G422,3)),#REF!,5,FALSE),IF(LEFT(G422,3)="CAB",VLOOKUP(VALUE(RIGHT(G422,3)),'ADM-COMP'!B:J,5,FALSE),IF(LEFT(G422,3)="SEG",VLOOKUP(VALUE(RIGHT(G422,3)),#REF!,5,FALSE),IF(LEFT(G422,3)="CLI",VLOOKUP(VALUE(RIGHT(G422,3)),#REF!,5,FALSE),IF(LEFT(G422,4)="IMPL",VLOOKUP(VALUE(RIGHT(G422,3)),#REF!,5,FALSE),IF(LEFT(G422,4)="SPDA",VLOOKUP(VALUE(RIGHT(G422,3)),'SPDA-COMP'!B:J,5,FALSE),IF(LEFT(G422,4)="SDAI",VLOOKUP(VALUE(RIGHT(G422,3)),#REF!,5,FALSE),IF(LEFT(G422,5)="IMPER",VLOOKUP(VALUE(RIGHT(G422,3)),#REF!,5,FALSE),IF(LEFT(G422,5)="LABOR",VLOOKUP(VALUE(RIGHT(G422,6)),#REF!,6,FALSE))))))))))))))))</f>
        <v>#REF!</v>
      </c>
      <c r="D422" s="74" t="e">
        <f>ROUND(VLOOKUP(A422,#REF!,8,FALSE),2)</f>
        <v>#REF!</v>
      </c>
      <c r="E422" s="74" t="e">
        <f>IF(LEFT(G422,3)="ARQ",VLOOKUP(VALUE(RIGHT(G422,3)),#REF!,9,FALSE),IF(LEFT(G422,3)="INS",VLOOKUP(VALUE(RIGHT(G422,3)),#REF!,9,FALSE),IF(LEFT(G422,3)="SCE",VLOOKUP(VALUE(RIGHT(G422,3)),#REF!,9,FALSE),IF(LEFT(G422,3)="EST",VLOOKUP(VALUE(RIGHT(G422,3)),#REF!,9,FALSE),IF(LEFT(G422,3)="HID",VLOOKUP(VALUE(RIGHT(G422,3)),#REF!,9,FALSE),IF(LEFT(G422,3)="INC",VLOOKUP(VALUE(RIGHT(G422,3)),#REF!,9,FALSE),IF(LEFT(G422,3)="ELE",VLOOKUP(VALUE(RIGHT(G422,3)),#REF!,9,FALSE),IF(LEFT(G422,3)="CAB",VLOOKUP(VALUE(RIGHT(G422,3)),'ADM-COMP'!B:J,9,FALSE),IF(LEFT(G422,3)="SEG",VLOOKUP(VALUE(RIGHT(G422,3)),#REF!,9,FALSE),IF(LEFT(G422,3)="CLI",VLOOKUP(VALUE(RIGHT(G422,3)),#REF!,9,FALSE),IF(LEFT(G422,4)="IMPL",VLOOKUP(VALUE(RIGHT(G422,3)),#REF!,9,FALSE),IF(LEFT(G422,4)="SPDA",VLOOKUP(VALUE(RIGHT(G422,3)),'SPDA-COMP'!B:J,9,FALSE),IF(LEFT(G422,4)="SDAI",VLOOKUP(VALUE(RIGHT(G422,3)),#REF!,9,FALSE),IF(LEFT(G422,5)="IMPER",VLOOKUP(VALUE(RIGHT(G422,3)),#REF!,9,FALSE),IF(LEFT(G422,5)="LABOR",VLOOKUP(VALUE(RIGHT(G422,6)),#REF!,4,FALSE))))))))))))))))</f>
        <v>#REF!</v>
      </c>
      <c r="F422" s="31" t="e">
        <f t="shared" si="6"/>
        <v>#REF!</v>
      </c>
      <c r="G422" s="152" t="s">
        <v>464</v>
      </c>
      <c r="H422" s="61"/>
    </row>
    <row r="423" spans="1:8" s="62" customFormat="1">
      <c r="A423" s="85" t="s">
        <v>878</v>
      </c>
      <c r="B423" s="29" t="e">
        <f>IF(LEFT(G423,3)="ARQ",VLOOKUP(VALUE(RIGHT(G423,3)),#REF!,4,FALSE),IF(LEFT(G423,3)="SCI",VLOOKUP(VALUE(RIGHT(G423,3)),#REF!,4,FALSE),IF(LEFT(G423,3)="SCE",VLOOKUP(VALUE(RIGHT(G423,3)),#REF!,4,FALSE),IF(LEFT(G423,3)="EST",VLOOKUP(VALUE(RIGHT(G423,3)),#REF!,4,FALSE),IF(LEFT(G423,3)="HID",VLOOKUP(VALUE(RIGHT(G423,3)),#REF!,4,FALSE),IF(LEFT(G423,3)="INC",VLOOKUP(VALUE(RIGHT(G423,3)),#REF!,4,FALSE),IF(LEFT(G423,3)="ELE",VLOOKUP(VALUE(RIGHT(G423,3)),#REF!,4,FALSE),IF(LEFT(G423,3)="CAB",VLOOKUP(VALUE(RIGHT(G423,3)),'ADM-COMP'!B:J,4,FALSE),IF(LEFT(G423,3)="SEG",VLOOKUP(VALUE(RIGHT(G423,3)),#REF!,4,FALSE),IF(LEFT(G423,3)="CLI",VLOOKUP(VALUE(RIGHT(G423,3)),#REF!,4,FALSE),IF(LEFT(G423,4)="IMPL",VLOOKUP(VALUE(RIGHT(G423,3)),#REF!,4,FALSE),IF(LEFT(G423,4)="SPDA",VLOOKUP(VALUE(RIGHT(G423,3)),'SPDA-COMP'!B:J,4,FALSE),IF(LEFT(G423,4)="SDAI",VLOOKUP(VALUE(RIGHT(G423,3)),#REF!,4,FALSE),IF(LEFT(G423,5)="IMPER",VLOOKUP(VALUE(RIGHT(G423,3)),#REF!,4,FALSE),IF(LEFT(G423,5)="LABOR",VLOOKUP(VALUE(RIGHT(G423,6)),#REF!,5,FALSE))))))))))))))))</f>
        <v>#REF!</v>
      </c>
      <c r="C423" s="30" t="e">
        <f>IF(LEFT(G423,3)="ARQ",VLOOKUP(VALUE(RIGHT(G423,3)),#REF!,5,FALSE),IF(LEFT(G423,3)="SCI",VLOOKUP(VALUE(RIGHT(G423,3)),#REF!,5,FALSE),IF(LEFT(G423,3)="SCE",VLOOKUP(VALUE(RIGHT(G423,3)),#REF!,5,FALSE),IF(LEFT(G423,3)="EST",VLOOKUP(VALUE(RIGHT(G423,3)),#REF!,5,FALSE),IF(LEFT(G423,3)="HID",VLOOKUP(VALUE(RIGHT(G423,3)),#REF!,5,FALSE),IF(LEFT(G423,3)="INC",VLOOKUP(VALUE(RIGHT(G423,3)),#REF!,5,FALSE),IF(LEFT(G423,3)="ELE",VLOOKUP(VALUE(RIGHT(G423,3)),#REF!,5,FALSE),IF(LEFT(G423,3)="CAB",VLOOKUP(VALUE(RIGHT(G423,3)),'ADM-COMP'!B:J,5,FALSE),IF(LEFT(G423,3)="SEG",VLOOKUP(VALUE(RIGHT(G423,3)),#REF!,5,FALSE),IF(LEFT(G423,3)="CLI",VLOOKUP(VALUE(RIGHT(G423,3)),#REF!,5,FALSE),IF(LEFT(G423,4)="IMPL",VLOOKUP(VALUE(RIGHT(G423,3)),#REF!,5,FALSE),IF(LEFT(G423,4)="SPDA",VLOOKUP(VALUE(RIGHT(G423,3)),'SPDA-COMP'!B:J,5,FALSE),IF(LEFT(G423,4)="SDAI",VLOOKUP(VALUE(RIGHT(G423,3)),#REF!,5,FALSE),IF(LEFT(G423,5)="IMPER",VLOOKUP(VALUE(RIGHT(G423,3)),#REF!,5,FALSE),IF(LEFT(G423,5)="LABOR",VLOOKUP(VALUE(RIGHT(G423,6)),#REF!,6,FALSE))))))))))))))))</f>
        <v>#REF!</v>
      </c>
      <c r="D423" s="74" t="e">
        <f>ROUND(VLOOKUP(A423,#REF!,8,FALSE),2)</f>
        <v>#REF!</v>
      </c>
      <c r="E423" s="74" t="e">
        <f>IF(LEFT(G423,3)="ARQ",VLOOKUP(VALUE(RIGHT(G423,3)),#REF!,9,FALSE),IF(LEFT(G423,3)="SCI",VLOOKUP(VALUE(RIGHT(G423,3)),#REF!,9,FALSE),IF(LEFT(G423,3)="SCE",VLOOKUP(VALUE(RIGHT(G423,3)),#REF!,9,FALSE),IF(LEFT(G423,3)="EST",VLOOKUP(VALUE(RIGHT(G423,3)),#REF!,9,FALSE),IF(LEFT(G423,3)="HID",VLOOKUP(VALUE(RIGHT(G423,3)),#REF!,9,FALSE),IF(LEFT(G423,3)="INC",VLOOKUP(VALUE(RIGHT(G423,3)),#REF!,9,FALSE),IF(LEFT(G423,3)="ELE",VLOOKUP(VALUE(RIGHT(G423,3)),#REF!,9,FALSE),IF(LEFT(G423,3)="CAB",VLOOKUP(VALUE(RIGHT(G423,3)),'ADM-COMP'!B:J,9,FALSE),IF(LEFT(G423,3)="SEG",VLOOKUP(VALUE(RIGHT(G423,3)),#REF!,9,FALSE),IF(LEFT(G423,3)="CLI",VLOOKUP(VALUE(RIGHT(G423,3)),#REF!,9,FALSE),IF(LEFT(G423,4)="IMPL",VLOOKUP(VALUE(RIGHT(G423,3)),#REF!,9,FALSE),IF(LEFT(G423,4)="SPDA",VLOOKUP(VALUE(RIGHT(G423,3)),'SPDA-COMP'!B:J,9,FALSE),IF(LEFT(G423,4)="SDAI",VLOOKUP(VALUE(RIGHT(G423,3)),#REF!,9,FALSE),IF(LEFT(G423,5)="IMPER",VLOOKUP(VALUE(RIGHT(G423,3)),#REF!,9,FALSE),IF(LEFT(G423,5)="LABOR",VLOOKUP(VALUE(RIGHT(G423,6)),#REF!,4,FALSE))))))))))))))))</f>
        <v>#REF!</v>
      </c>
      <c r="F423" s="31" t="e">
        <f t="shared" si="6"/>
        <v>#REF!</v>
      </c>
      <c r="G423" s="84" t="s">
        <v>952</v>
      </c>
      <c r="H423" s="61"/>
    </row>
    <row r="424" spans="1:8" s="62" customFormat="1">
      <c r="A424" s="37" t="s">
        <v>394</v>
      </c>
      <c r="B424" s="29" t="e">
        <f>IF(LEFT(G424,3)="ARQ",VLOOKUP(VALUE(RIGHT(G424,3)),#REF!,4,FALSE),IF(LEFT(G424,3)="SCI",VLOOKUP(VALUE(RIGHT(G424,3)),#REF!,4,FALSE),IF(LEFT(G424,3)="SCE",VLOOKUP(VALUE(RIGHT(G424,3)),#REF!,4,FALSE),IF(LEFT(G424,3)="EST",VLOOKUP(VALUE(RIGHT(G424,3)),#REF!,4,FALSE),IF(LEFT(G424,3)="HID",VLOOKUP(VALUE(RIGHT(G424,3)),#REF!,4,FALSE),IF(LEFT(G424,3)="INC",VLOOKUP(VALUE(RIGHT(G424,3)),#REF!,4,FALSE),IF(LEFT(G424,3)="ELE",VLOOKUP(VALUE(RIGHT(G424,3)),#REF!,4,FALSE),IF(LEFT(G424,3)="CAB",VLOOKUP(VALUE(RIGHT(G424,3)),'ADM-COMP'!B:J,4,FALSE),IF(LEFT(G424,3)="SEG",VLOOKUP(VALUE(RIGHT(G424,3)),#REF!,4,FALSE),IF(LEFT(G424,3)="CLI",VLOOKUP(VALUE(RIGHT(G424,3)),#REF!,4,FALSE),IF(LEFT(G424,4)="IMPL",VLOOKUP(VALUE(RIGHT(G424,3)),#REF!,4,FALSE),IF(LEFT(G424,4)="SPDA",VLOOKUP(VALUE(RIGHT(G424,3)),'SPDA-COMP'!B:J,4,FALSE),IF(LEFT(G424,4)="SDAI",VLOOKUP(VALUE(RIGHT(G424,3)),#REF!,4,FALSE),IF(LEFT(G424,5)="IMPER",VLOOKUP(VALUE(RIGHT(G424,3)),#REF!,4,FALSE),IF(LEFT(G424,5)="LABOR",VLOOKUP(VALUE(RIGHT(G424,6)),#REF!,5,FALSE))))))))))))))))</f>
        <v>#REF!</v>
      </c>
      <c r="C424" s="30" t="e">
        <f>IF(LEFT(G424,3)="ARQ",VLOOKUP(VALUE(RIGHT(G424,3)),#REF!,5,FALSE),IF(LEFT(G424,3)="INS",VLOOKUP(VALUE(RIGHT(G424,3)),#REF!,5,FALSE),IF(LEFT(G424,3)="SCE",VLOOKUP(VALUE(RIGHT(G424,3)),#REF!,5,FALSE),IF(LEFT(G424,3)="EST",VLOOKUP(VALUE(RIGHT(G424,3)),#REF!,5,FALSE),IF(LEFT(G424,3)="HID",VLOOKUP(VALUE(RIGHT(G424,3)),#REF!,5,FALSE),IF(LEFT(G424,3)="INC",VLOOKUP(VALUE(RIGHT(G424,3)),#REF!,5,FALSE),IF(LEFT(G424,3)="ELE",VLOOKUP(VALUE(RIGHT(G424,3)),#REF!,5,FALSE),IF(LEFT(G424,3)="CAB",VLOOKUP(VALUE(RIGHT(G424,3)),'ADM-COMP'!B:J,5,FALSE),IF(LEFT(G424,3)="SEG",VLOOKUP(VALUE(RIGHT(G424,3)),#REF!,5,FALSE),IF(LEFT(G424,3)="CLI",VLOOKUP(VALUE(RIGHT(G424,3)),#REF!,5,FALSE),IF(LEFT(G424,4)="IMPL",VLOOKUP(VALUE(RIGHT(G424,3)),#REF!,5,FALSE),IF(LEFT(G424,4)="SPDA",VLOOKUP(VALUE(RIGHT(G424,3)),'SPDA-COMP'!B:J,5,FALSE),IF(LEFT(G424,4)="SDAI",VLOOKUP(VALUE(RIGHT(G424,3)),#REF!,5,FALSE),IF(LEFT(G424,5)="IMPER",VLOOKUP(VALUE(RIGHT(G424,3)),#REF!,5,FALSE),IF(LEFT(G424,5)="LABOR",VLOOKUP(VALUE(RIGHT(G424,6)),#REF!,6,FALSE))))))))))))))))</f>
        <v>#REF!</v>
      </c>
      <c r="D424" s="74" t="e">
        <f>ROUND(VLOOKUP(A424,#REF!,8,FALSE),2)</f>
        <v>#REF!</v>
      </c>
      <c r="E424" s="74" t="e">
        <f>IF(LEFT(G424,3)="ARQ",VLOOKUP(VALUE(RIGHT(G424,3)),#REF!,9,FALSE),IF(LEFT(G424,3)="INS",VLOOKUP(VALUE(RIGHT(G424,3)),#REF!,9,FALSE),IF(LEFT(G424,3)="SCE",VLOOKUP(VALUE(RIGHT(G424,3)),#REF!,9,FALSE),IF(LEFT(G424,3)="EST",VLOOKUP(VALUE(RIGHT(G424,3)),#REF!,9,FALSE),IF(LEFT(G424,3)="HID",VLOOKUP(VALUE(RIGHT(G424,3)),#REF!,9,FALSE),IF(LEFT(G424,3)="INC",VLOOKUP(VALUE(RIGHT(G424,3)),#REF!,9,FALSE),IF(LEFT(G424,3)="ELE",VLOOKUP(VALUE(RIGHT(G424,3)),#REF!,9,FALSE),IF(LEFT(G424,3)="CAB",VLOOKUP(VALUE(RIGHT(G424,3)),'ADM-COMP'!B:J,9,FALSE),IF(LEFT(G424,3)="SEG",VLOOKUP(VALUE(RIGHT(G424,3)),#REF!,9,FALSE),IF(LEFT(G424,3)="CLI",VLOOKUP(VALUE(RIGHT(G424,3)),#REF!,9,FALSE),IF(LEFT(G424,4)="IMPL",VLOOKUP(VALUE(RIGHT(G424,3)),#REF!,9,FALSE),IF(LEFT(G424,4)="SPDA",VLOOKUP(VALUE(RIGHT(G424,3)),'SPDA-COMP'!B:J,9,FALSE),IF(LEFT(G424,4)="SDAI",VLOOKUP(VALUE(RIGHT(G424,3)),#REF!,9,FALSE),IF(LEFT(G424,5)="IMPER",VLOOKUP(VALUE(RIGHT(G424,3)),#REF!,9,FALSE),IF(LEFT(G424,5)="LABOR",VLOOKUP(VALUE(RIGHT(G424,6)),#REF!,4,FALSE))))))))))))))))</f>
        <v>#REF!</v>
      </c>
      <c r="F424" s="31" t="e">
        <f t="shared" si="6"/>
        <v>#REF!</v>
      </c>
      <c r="G424" s="38" t="s">
        <v>511</v>
      </c>
      <c r="H424" s="61"/>
    </row>
    <row r="425" spans="1:8" s="62" customFormat="1" ht="25.5">
      <c r="A425" s="37" t="s">
        <v>1228</v>
      </c>
      <c r="B425" s="29" t="e">
        <f>IF(LEFT(G425,3)="ARQ",VLOOKUP(VALUE(RIGHT(G425,3)),#REF!,4,FALSE),IF(LEFT(G425,3)="SCI",VLOOKUP(VALUE(RIGHT(G425,3)),#REF!,4,FALSE),IF(LEFT(G425,3)="SCE",VLOOKUP(VALUE(RIGHT(G425,3)),#REF!,4,FALSE),IF(LEFT(G425,3)="EST",VLOOKUP(VALUE(RIGHT(G425,3)),#REF!,4,FALSE),IF(LEFT(G425,3)="HID",VLOOKUP(VALUE(RIGHT(G425,3)),#REF!,4,FALSE),IF(LEFT(G425,3)="INC",VLOOKUP(VALUE(RIGHT(G425,3)),#REF!,4,FALSE),IF(LEFT(G425,3)="ELE",VLOOKUP(VALUE(RIGHT(G425,3)),#REF!,4,FALSE),IF(LEFT(G425,3)="CAB",VLOOKUP(VALUE(RIGHT(G425,3)),'ADM-COMP'!B:J,4,FALSE),IF(LEFT(G425,3)="SEG",VLOOKUP(VALUE(RIGHT(G425,3)),#REF!,4,FALSE),IF(LEFT(G425,3)="CLI",VLOOKUP(VALUE(RIGHT(G425,3)),#REF!,4,FALSE),IF(LEFT(G425,4)="IMPL",VLOOKUP(VALUE(RIGHT(G425,3)),#REF!,4,FALSE),IF(LEFT(G425,4)="SPDA",VLOOKUP(VALUE(RIGHT(G425,3)),'SPDA-COMP'!B:J,4,FALSE),IF(LEFT(G425,4)="SDAI",VLOOKUP(VALUE(RIGHT(G425,3)),#REF!,4,FALSE),IF(LEFT(G425,5)="IMPER",VLOOKUP(VALUE(RIGHT(G425,3)),#REF!,4,FALSE),IF(LEFT(G425,5)="LABOR",VLOOKUP(VALUE(RIGHT(G425,6)),#REF!,5,FALSE))))))))))))))))</f>
        <v>#REF!</v>
      </c>
      <c r="C425" s="30" t="e">
        <f>IF(LEFT(G425,3)="ARQ",VLOOKUP(VALUE(RIGHT(G425,3)),#REF!,5,FALSE),IF(LEFT(G425,3)="SCI",VLOOKUP(VALUE(RIGHT(G425,3)),#REF!,5,FALSE),IF(LEFT(G425,3)="SCE",VLOOKUP(VALUE(RIGHT(G425,3)),#REF!,5,FALSE),IF(LEFT(G425,3)="EST",VLOOKUP(VALUE(RIGHT(G425,3)),#REF!,5,FALSE),IF(LEFT(G425,3)="HID",VLOOKUP(VALUE(RIGHT(G425,3)),#REF!,5,FALSE),IF(LEFT(G425,3)="INC",VLOOKUP(VALUE(RIGHT(G425,3)),#REF!,5,FALSE),IF(LEFT(G425,3)="ELE",VLOOKUP(VALUE(RIGHT(G425,3)),#REF!,5,FALSE),IF(LEFT(G425,3)="CAB",VLOOKUP(VALUE(RIGHT(G425,3)),'ADM-COMP'!B:J,5,FALSE),IF(LEFT(G425,3)="SEG",VLOOKUP(VALUE(RIGHT(G425,3)),#REF!,5,FALSE),IF(LEFT(G425,3)="CLI",VLOOKUP(VALUE(RIGHT(G425,3)),#REF!,5,FALSE),IF(LEFT(G425,4)="IMPL",VLOOKUP(VALUE(RIGHT(G425,3)),#REF!,5,FALSE),IF(LEFT(G425,4)="SPDA",VLOOKUP(VALUE(RIGHT(G425,3)),'SPDA-COMP'!B:J,5,FALSE),IF(LEFT(G425,4)="SDAI",VLOOKUP(VALUE(RIGHT(G425,3)),#REF!,5,FALSE),IF(LEFT(G425,5)="IMPER",VLOOKUP(VALUE(RIGHT(G425,3)),#REF!,5,FALSE),IF(LEFT(G425,5)="LABOR",VLOOKUP(VALUE(RIGHT(G425,6)),#REF!,6,FALSE))))))))))))))))</f>
        <v>#REF!</v>
      </c>
      <c r="D425" s="74" t="e">
        <f>ROUND(VLOOKUP(A425,#REF!,8,FALSE),2)</f>
        <v>#REF!</v>
      </c>
      <c r="E425" s="74" t="e">
        <f>IF(LEFT(G425,3)="ARQ",VLOOKUP(VALUE(RIGHT(G425,3)),#REF!,9,FALSE),IF(LEFT(G425,3)="SCI",VLOOKUP(VALUE(RIGHT(G425,3)),#REF!,9,FALSE),IF(LEFT(G425,3)="SCE",VLOOKUP(VALUE(RIGHT(G425,3)),#REF!,9,FALSE),IF(LEFT(G425,3)="EST",VLOOKUP(VALUE(RIGHT(G425,3)),#REF!,9,FALSE),IF(LEFT(G425,3)="HID",VLOOKUP(VALUE(RIGHT(G425,3)),#REF!,9,FALSE),IF(LEFT(G425,3)="INC",VLOOKUP(VALUE(RIGHT(G425,3)),#REF!,9,FALSE),IF(LEFT(G425,3)="ELE",VLOOKUP(VALUE(RIGHT(G425,3)),#REF!,9,FALSE),IF(LEFT(G425,3)="CAB",VLOOKUP(VALUE(RIGHT(G425,3)),'ADM-COMP'!B:J,9,FALSE),IF(LEFT(G425,3)="SEG",VLOOKUP(VALUE(RIGHT(G425,3)),#REF!,9,FALSE),IF(LEFT(G425,3)="CLI",VLOOKUP(VALUE(RIGHT(G425,3)),#REF!,9,FALSE),IF(LEFT(G425,4)="IMPL",VLOOKUP(VALUE(RIGHT(G425,3)),#REF!,9,FALSE),IF(LEFT(G425,4)="SPDA",VLOOKUP(VALUE(RIGHT(G425,3)),'SPDA-COMP'!B:J,9,FALSE),IF(LEFT(G425,4)="SDAI",VLOOKUP(VALUE(RIGHT(G425,3)),#REF!,9,FALSE),IF(LEFT(G425,5)="IMPER",VLOOKUP(VALUE(RIGHT(G425,3)),#REF!,9,FALSE),IF(LEFT(G425,5)="LABOR",VLOOKUP(VALUE(RIGHT(G425,6)),#REF!,4,FALSE))))))))))))))))</f>
        <v>#REF!</v>
      </c>
      <c r="F425" s="31" t="e">
        <f t="shared" si="6"/>
        <v>#REF!</v>
      </c>
      <c r="G425" s="152" t="s">
        <v>1232</v>
      </c>
      <c r="H425" s="61"/>
    </row>
    <row r="426" spans="1:8" s="62" customFormat="1">
      <c r="A426" s="37" t="s">
        <v>345</v>
      </c>
      <c r="B426" s="29" t="e">
        <f>IF(LEFT(G426,3)="ARQ",VLOOKUP(VALUE(RIGHT(G426,3)),#REF!,4,FALSE),IF(LEFT(G426,3)="SCI",VLOOKUP(VALUE(RIGHT(G426,3)),#REF!,4,FALSE),IF(LEFT(G426,3)="SCE",VLOOKUP(VALUE(RIGHT(G426,3)),#REF!,4,FALSE),IF(LEFT(G426,3)="EST",VLOOKUP(VALUE(RIGHT(G426,3)),#REF!,4,FALSE),IF(LEFT(G426,3)="HID",VLOOKUP(VALUE(RIGHT(G426,3)),#REF!,4,FALSE),IF(LEFT(G426,3)="INC",VLOOKUP(VALUE(RIGHT(G426,3)),#REF!,4,FALSE),IF(LEFT(G426,3)="ELE",VLOOKUP(VALUE(RIGHT(G426,3)),#REF!,4,FALSE),IF(LEFT(G426,3)="CAB",VLOOKUP(VALUE(RIGHT(G426,3)),'ADM-COMP'!B:J,4,FALSE),IF(LEFT(G426,3)="SEG",VLOOKUP(VALUE(RIGHT(G426,3)),#REF!,4,FALSE),IF(LEFT(G426,3)="CLI",VLOOKUP(VALUE(RIGHT(G426,3)),#REF!,4,FALSE),IF(LEFT(G426,4)="IMPL",VLOOKUP(VALUE(RIGHT(G426,3)),#REF!,4,FALSE),IF(LEFT(G426,4)="SPDA",VLOOKUP(VALUE(RIGHT(G426,3)),'SPDA-COMP'!B:J,4,FALSE),IF(LEFT(G426,4)="SDAI",VLOOKUP(VALUE(RIGHT(G426,3)),#REF!,4,FALSE),IF(LEFT(G426,5)="IMPER",VLOOKUP(VALUE(RIGHT(G426,3)),#REF!,4,FALSE),IF(LEFT(G426,5)="LABOR",VLOOKUP(VALUE(RIGHT(G426,6)),#REF!,5,FALSE))))))))))))))))</f>
        <v>#REF!</v>
      </c>
      <c r="C426" s="30" t="e">
        <f>IF(LEFT(G426,3)="ARQ",VLOOKUP(VALUE(RIGHT(G426,3)),#REF!,5,FALSE),IF(LEFT(G426,3)="SCI",VLOOKUP(VALUE(RIGHT(G426,3)),#REF!,5,FALSE),IF(LEFT(G426,3)="SCE",VLOOKUP(VALUE(RIGHT(G426,3)),#REF!,5,FALSE),IF(LEFT(G426,3)="EST",VLOOKUP(VALUE(RIGHT(G426,3)),#REF!,5,FALSE),IF(LEFT(G426,3)="HID",VLOOKUP(VALUE(RIGHT(G426,3)),#REF!,5,FALSE),IF(LEFT(G426,3)="INC",VLOOKUP(VALUE(RIGHT(G426,3)),#REF!,5,FALSE),IF(LEFT(G426,3)="ELE",VLOOKUP(VALUE(RIGHT(G426,3)),#REF!,5,FALSE),IF(LEFT(G426,3)="CAB",VLOOKUP(VALUE(RIGHT(G426,3)),'ADM-COMP'!B:J,5,FALSE),IF(LEFT(G426,3)="SEG",VLOOKUP(VALUE(RIGHT(G426,3)),#REF!,5,FALSE),IF(LEFT(G426,3)="CLI",VLOOKUP(VALUE(RIGHT(G426,3)),#REF!,5,FALSE),IF(LEFT(G426,4)="IMPL",VLOOKUP(VALUE(RIGHT(G426,3)),#REF!,5,FALSE),IF(LEFT(G426,4)="SPDA",VLOOKUP(VALUE(RIGHT(G426,3)),'SPDA-COMP'!B:J,5,FALSE),IF(LEFT(G426,4)="SDAI",VLOOKUP(VALUE(RIGHT(G426,3)),#REF!,5,FALSE),IF(LEFT(G426,5)="IMPER",VLOOKUP(VALUE(RIGHT(G426,3)),#REF!,5,FALSE),IF(LEFT(G426,5)="LABOR",VLOOKUP(VALUE(RIGHT(G426,6)),#REF!,6,FALSE))))))))))))))))</f>
        <v>#REF!</v>
      </c>
      <c r="D426" s="74" t="e">
        <f>ROUND(VLOOKUP(A426,#REF!,8,FALSE),2)</f>
        <v>#REF!</v>
      </c>
      <c r="E426" s="74" t="e">
        <f>IF(LEFT(G426,3)="ARQ",VLOOKUP(VALUE(RIGHT(G426,3)),#REF!,9,FALSE),IF(LEFT(G426,3)="SCI",VLOOKUP(VALUE(RIGHT(G426,3)),#REF!,9,FALSE),IF(LEFT(G426,3)="SCE",VLOOKUP(VALUE(RIGHT(G426,3)),#REF!,9,FALSE),IF(LEFT(G426,3)="EST",VLOOKUP(VALUE(RIGHT(G426,3)),#REF!,9,FALSE),IF(LEFT(G426,3)="HID",VLOOKUP(VALUE(RIGHT(G426,3)),#REF!,9,FALSE),IF(LEFT(G426,3)="INC",VLOOKUP(VALUE(RIGHT(G426,3)),#REF!,9,FALSE),IF(LEFT(G426,3)="ELE",VLOOKUP(VALUE(RIGHT(G426,3)),#REF!,9,FALSE),IF(LEFT(G426,3)="CAB",VLOOKUP(VALUE(RIGHT(G426,3)),'ADM-COMP'!B:J,9,FALSE),IF(LEFT(G426,3)="SEG",VLOOKUP(VALUE(RIGHT(G426,3)),#REF!,9,FALSE),IF(LEFT(G426,3)="CLI",VLOOKUP(VALUE(RIGHT(G426,3)),#REF!,9,FALSE),IF(LEFT(G426,4)="IMPL",VLOOKUP(VALUE(RIGHT(G426,3)),#REF!,9,FALSE),IF(LEFT(G426,4)="SPDA",VLOOKUP(VALUE(RIGHT(G426,3)),'SPDA-COMP'!B:J,9,FALSE),IF(LEFT(G426,4)="SDAI",VLOOKUP(VALUE(RIGHT(G426,3)),#REF!,9,FALSE),IF(LEFT(G426,5)="IMPER",VLOOKUP(VALUE(RIGHT(G426,3)),#REF!,9,FALSE),IF(LEFT(G426,5)="LABOR",VLOOKUP(VALUE(RIGHT(G426,6)),#REF!,4,FALSE))))))))))))))))</f>
        <v>#REF!</v>
      </c>
      <c r="F426" s="31" t="e">
        <f t="shared" si="6"/>
        <v>#REF!</v>
      </c>
      <c r="G426" s="152" t="s">
        <v>347</v>
      </c>
      <c r="H426" s="61"/>
    </row>
    <row r="427" spans="1:8" s="62" customFormat="1" ht="25.5">
      <c r="A427" s="37" t="s">
        <v>512</v>
      </c>
      <c r="B427" s="29" t="e">
        <f>IF(LEFT(G427,3)="ARQ",VLOOKUP(VALUE(RIGHT(G427,3)),#REF!,4,FALSE),IF(LEFT(G427,3)="SCI",VLOOKUP(VALUE(RIGHT(G427,3)),#REF!,4,FALSE),IF(LEFT(G427,3)="SCE",VLOOKUP(VALUE(RIGHT(G427,3)),#REF!,4,FALSE),IF(LEFT(G427,3)="EST",VLOOKUP(VALUE(RIGHT(G427,3)),#REF!,4,FALSE),IF(LEFT(G427,3)="HID",VLOOKUP(VALUE(RIGHT(G427,3)),#REF!,4,FALSE),IF(LEFT(G427,3)="INC",VLOOKUP(VALUE(RIGHT(G427,3)),#REF!,4,FALSE),IF(LEFT(G427,3)="ELE",VLOOKUP(VALUE(RIGHT(G427,3)),#REF!,4,FALSE),IF(LEFT(G427,3)="CAB",VLOOKUP(VALUE(RIGHT(G427,3)),'ADM-COMP'!B:J,4,FALSE),IF(LEFT(G427,3)="SEG",VLOOKUP(VALUE(RIGHT(G427,3)),#REF!,4,FALSE),IF(LEFT(G427,3)="CLI",VLOOKUP(VALUE(RIGHT(G427,3)),#REF!,4,FALSE),IF(LEFT(G427,4)="IMPL",VLOOKUP(VALUE(RIGHT(G427,3)),#REF!,4,FALSE),IF(LEFT(G427,4)="SPDA",VLOOKUP(VALUE(RIGHT(G427,3)),'SPDA-COMP'!B:J,4,FALSE),IF(LEFT(G427,4)="SDAI",VLOOKUP(VALUE(RIGHT(G427,3)),#REF!,4,FALSE),IF(LEFT(G427,5)="IMPER",VLOOKUP(VALUE(RIGHT(G427,3)),#REF!,4,FALSE),IF(LEFT(G427,5)="LABOR",VLOOKUP(VALUE(RIGHT(G427,6)),#REF!,5,FALSE))))))))))))))))</f>
        <v>#REF!</v>
      </c>
      <c r="C427" s="30" t="e">
        <f>IF(LEFT(G427,3)="ARQ",VLOOKUP(VALUE(RIGHT(G427,3)),#REF!,5,FALSE),IF(LEFT(G427,3)="INS",VLOOKUP(VALUE(RIGHT(G427,3)),#REF!,5,FALSE),IF(LEFT(G427,3)="SCE",VLOOKUP(VALUE(RIGHT(G427,3)),#REF!,5,FALSE),IF(LEFT(G427,3)="EST",VLOOKUP(VALUE(RIGHT(G427,3)),#REF!,5,FALSE),IF(LEFT(G427,3)="HID",VLOOKUP(VALUE(RIGHT(G427,3)),#REF!,5,FALSE),IF(LEFT(G427,3)="INC",VLOOKUP(VALUE(RIGHT(G427,3)),#REF!,5,FALSE),IF(LEFT(G427,3)="ELE",VLOOKUP(VALUE(RIGHT(G427,3)),#REF!,5,FALSE),IF(LEFT(G427,3)="CAB",VLOOKUP(VALUE(RIGHT(G427,3)),'ADM-COMP'!B:J,5,FALSE),IF(LEFT(G427,3)="SEG",VLOOKUP(VALUE(RIGHT(G427,3)),#REF!,5,FALSE),IF(LEFT(G427,3)="CLI",VLOOKUP(VALUE(RIGHT(G427,3)),#REF!,5,FALSE),IF(LEFT(G427,4)="IMPL",VLOOKUP(VALUE(RIGHT(G427,3)),#REF!,5,FALSE),IF(LEFT(G427,4)="SPDA",VLOOKUP(VALUE(RIGHT(G427,3)),'SPDA-COMP'!B:J,5,FALSE),IF(LEFT(G427,4)="SDAI",VLOOKUP(VALUE(RIGHT(G427,3)),#REF!,5,FALSE),IF(LEFT(G427,5)="IMPER",VLOOKUP(VALUE(RIGHT(G427,3)),#REF!,5,FALSE),IF(LEFT(G427,5)="LABOR",VLOOKUP(VALUE(RIGHT(G427,6)),#REF!,6,FALSE))))))))))))))))</f>
        <v>#REF!</v>
      </c>
      <c r="D427" s="74" t="e">
        <f>ROUND(VLOOKUP(A427,#REF!,8,FALSE),2)</f>
        <v>#REF!</v>
      </c>
      <c r="E427" s="74" t="e">
        <f>IF(LEFT(G427,3)="ARQ",VLOOKUP(VALUE(RIGHT(G427,3)),#REF!,9,FALSE),IF(LEFT(G427,3)="INS",VLOOKUP(VALUE(RIGHT(G427,3)),#REF!,9,FALSE),IF(LEFT(G427,3)="SCE",VLOOKUP(VALUE(RIGHT(G427,3)),#REF!,9,FALSE),IF(LEFT(G427,3)="EST",VLOOKUP(VALUE(RIGHT(G427,3)),#REF!,9,FALSE),IF(LEFT(G427,3)="HID",VLOOKUP(VALUE(RIGHT(G427,3)),#REF!,9,FALSE),IF(LEFT(G427,3)="INC",VLOOKUP(VALUE(RIGHT(G427,3)),#REF!,9,FALSE),IF(LEFT(G427,3)="ELE",VLOOKUP(VALUE(RIGHT(G427,3)),#REF!,9,FALSE),IF(LEFT(G427,3)="CAB",VLOOKUP(VALUE(RIGHT(G427,3)),'ADM-COMP'!B:J,9,FALSE),IF(LEFT(G427,3)="SEG",VLOOKUP(VALUE(RIGHT(G427,3)),#REF!,9,FALSE),IF(LEFT(G427,3)="CLI",VLOOKUP(VALUE(RIGHT(G427,3)),#REF!,9,FALSE),IF(LEFT(G427,4)="IMPL",VLOOKUP(VALUE(RIGHT(G427,3)),#REF!,9,FALSE),IF(LEFT(G427,4)="SPDA",VLOOKUP(VALUE(RIGHT(G427,3)),'SPDA-COMP'!B:J,9,FALSE),IF(LEFT(G427,4)="SDAI",VLOOKUP(VALUE(RIGHT(G427,3)),#REF!,9,FALSE),IF(LEFT(G427,5)="IMPER",VLOOKUP(VALUE(RIGHT(G427,3)),#REF!,9,FALSE),IF(LEFT(G427,5)="LABOR",VLOOKUP(VALUE(RIGHT(G427,6)),#REF!,4,FALSE))))))))))))))))</f>
        <v>#REF!</v>
      </c>
      <c r="F427" s="31" t="e">
        <f t="shared" si="6"/>
        <v>#REF!</v>
      </c>
      <c r="G427" s="38" t="s">
        <v>516</v>
      </c>
      <c r="H427" s="61"/>
    </row>
    <row r="428" spans="1:8" s="62" customFormat="1">
      <c r="A428" s="85" t="s">
        <v>910</v>
      </c>
      <c r="B428" s="29" t="e">
        <f>IF(LEFT(G428,3)="ARQ",VLOOKUP(VALUE(RIGHT(G428,3)),#REF!,4,FALSE),IF(LEFT(G428,3)="SCI",VLOOKUP(VALUE(RIGHT(G428,3)),#REF!,4,FALSE),IF(LEFT(G428,3)="SCE",VLOOKUP(VALUE(RIGHT(G428,3)),#REF!,4,FALSE),IF(LEFT(G428,3)="EST",VLOOKUP(VALUE(RIGHT(G428,3)),#REF!,4,FALSE),IF(LEFT(G428,3)="HID",VLOOKUP(VALUE(RIGHT(G428,3)),#REF!,4,FALSE),IF(LEFT(G428,3)="INC",VLOOKUP(VALUE(RIGHT(G428,3)),#REF!,4,FALSE),IF(LEFT(G428,3)="ELE",VLOOKUP(VALUE(RIGHT(G428,3)),#REF!,4,FALSE),IF(LEFT(G428,3)="CAB",VLOOKUP(VALUE(RIGHT(G428,3)),'ADM-COMP'!B:J,4,FALSE),IF(LEFT(G428,3)="SEG",VLOOKUP(VALUE(RIGHT(G428,3)),#REF!,4,FALSE),IF(LEFT(G428,3)="CLI",VLOOKUP(VALUE(RIGHT(G428,3)),#REF!,4,FALSE),IF(LEFT(G428,4)="IMPL",VLOOKUP(VALUE(RIGHT(G428,3)),#REF!,4,FALSE),IF(LEFT(G428,4)="SPDA",VLOOKUP(VALUE(RIGHT(G428,3)),'SPDA-COMP'!B:J,4,FALSE),IF(LEFT(G428,4)="SDAI",VLOOKUP(VALUE(RIGHT(G428,3)),#REF!,4,FALSE),IF(LEFT(G428,5)="IMPER",VLOOKUP(VALUE(RIGHT(G428,3)),#REF!,4,FALSE),IF(LEFT(G428,5)="LABOR",VLOOKUP(VALUE(RIGHT(G428,6)),#REF!,5,FALSE))))))))))))))))</f>
        <v>#REF!</v>
      </c>
      <c r="C428" s="30" t="e">
        <f>IF(LEFT(G428,3)="ARQ",VLOOKUP(VALUE(RIGHT(G428,3)),#REF!,5,FALSE),IF(LEFT(G428,3)="SCI",VLOOKUP(VALUE(RIGHT(G428,3)),#REF!,5,FALSE),IF(LEFT(G428,3)="SCE",VLOOKUP(VALUE(RIGHT(G428,3)),#REF!,5,FALSE),IF(LEFT(G428,3)="EST",VLOOKUP(VALUE(RIGHT(G428,3)),#REF!,5,FALSE),IF(LEFT(G428,3)="HID",VLOOKUP(VALUE(RIGHT(G428,3)),#REF!,5,FALSE),IF(LEFT(G428,3)="INC",VLOOKUP(VALUE(RIGHT(G428,3)),#REF!,5,FALSE),IF(LEFT(G428,3)="ELE",VLOOKUP(VALUE(RIGHT(G428,3)),#REF!,5,FALSE),IF(LEFT(G428,3)="CAB",VLOOKUP(VALUE(RIGHT(G428,3)),'ADM-COMP'!B:J,5,FALSE),IF(LEFT(G428,3)="SEG",VLOOKUP(VALUE(RIGHT(G428,3)),#REF!,5,FALSE),IF(LEFT(G428,3)="CLI",VLOOKUP(VALUE(RIGHT(G428,3)),#REF!,5,FALSE),IF(LEFT(G428,4)="IMPL",VLOOKUP(VALUE(RIGHT(G428,3)),#REF!,5,FALSE),IF(LEFT(G428,4)="SPDA",VLOOKUP(VALUE(RIGHT(G428,3)),'SPDA-COMP'!B:J,5,FALSE),IF(LEFT(G428,4)="SDAI",VLOOKUP(VALUE(RIGHT(G428,3)),#REF!,5,FALSE),IF(LEFT(G428,5)="IMPER",VLOOKUP(VALUE(RIGHT(G428,3)),#REF!,5,FALSE),IF(LEFT(G428,5)="LABOR",VLOOKUP(VALUE(RIGHT(G428,6)),#REF!,6,FALSE))))))))))))))))</f>
        <v>#REF!</v>
      </c>
      <c r="D428" s="74" t="e">
        <f>ROUND(VLOOKUP(A428,#REF!,8,FALSE),2)</f>
        <v>#REF!</v>
      </c>
      <c r="E428" s="74" t="e">
        <f>IF(LEFT(G428,3)="ARQ",VLOOKUP(VALUE(RIGHT(G428,3)),#REF!,9,FALSE),IF(LEFT(G428,3)="SCI",VLOOKUP(VALUE(RIGHT(G428,3)),#REF!,9,FALSE),IF(LEFT(G428,3)="SCE",VLOOKUP(VALUE(RIGHT(G428,3)),#REF!,9,FALSE),IF(LEFT(G428,3)="EST",VLOOKUP(VALUE(RIGHT(G428,3)),#REF!,9,FALSE),IF(LEFT(G428,3)="HID",VLOOKUP(VALUE(RIGHT(G428,3)),#REF!,9,FALSE),IF(LEFT(G428,3)="INC",VLOOKUP(VALUE(RIGHT(G428,3)),#REF!,9,FALSE),IF(LEFT(G428,3)="ELE",VLOOKUP(VALUE(RIGHT(G428,3)),#REF!,9,FALSE),IF(LEFT(G428,3)="CAB",VLOOKUP(VALUE(RIGHT(G428,3)),'ADM-COMP'!B:J,9,FALSE),IF(LEFT(G428,3)="SEG",VLOOKUP(VALUE(RIGHT(G428,3)),#REF!,9,FALSE),IF(LEFT(G428,3)="CLI",VLOOKUP(VALUE(RIGHT(G428,3)),#REF!,9,FALSE),IF(LEFT(G428,4)="IMPL",VLOOKUP(VALUE(RIGHT(G428,3)),#REF!,9,FALSE),IF(LEFT(G428,4)="SPDA",VLOOKUP(VALUE(RIGHT(G428,3)),'SPDA-COMP'!B:J,9,FALSE),IF(LEFT(G428,4)="SDAI",VLOOKUP(VALUE(RIGHT(G428,3)),#REF!,9,FALSE),IF(LEFT(G428,5)="IMPER",VLOOKUP(VALUE(RIGHT(G428,3)),#REF!,9,FALSE),IF(LEFT(G428,5)="LABOR",VLOOKUP(VALUE(RIGHT(G428,6)),#REF!,4,FALSE))))))))))))))))</f>
        <v>#REF!</v>
      </c>
      <c r="F428" s="31" t="e">
        <f t="shared" si="6"/>
        <v>#REF!</v>
      </c>
      <c r="G428" s="84" t="s">
        <v>978</v>
      </c>
      <c r="H428" s="61"/>
    </row>
    <row r="429" spans="1:8" s="62" customFormat="1">
      <c r="A429" s="100" t="s">
        <v>1071</v>
      </c>
      <c r="B429" s="86" t="e">
        <f>IF(LEFT(G429,3)="ARQ",VLOOKUP(VALUE(RIGHT(G429,3)),#REF!,4,FALSE),IF(LEFT(G429,3)="SCI",VLOOKUP(VALUE(RIGHT(G429,3)),#REF!,4,FALSE),IF(LEFT(G429,3)="TRP",VLOOKUP(VALUE(RIGHT(G429,3)),#REF!,4,FALSE),IF(LEFT(G429,3)="EST",VLOOKUP(VALUE(RIGHT(G429,3)),#REF!,4,FALSE),IF(LEFT(G429,3)="HID",VLOOKUP(VALUE(RIGHT(G429,3)),#REF!,4,FALSE),IF(LEFT(G429,3)="INC",VLOOKUP(VALUE(RIGHT(G429,3)),#REF!,4,FALSE),IF(LEFT(G429,3)="ELE",VLOOKUP(VALUE(RIGHT(G429,3)),#REF!,4,FALSE),IF(LEFT(G429,3)="CAB",VLOOKUP(VALUE(RIGHT(G429,3)),'ADM-COMP'!B:J,4,FALSE),IF(LEFT(G429,3)="SEG",VLOOKUP(VALUE(RIGHT(G429,3)),#REF!,4,FALSE),IF(LEFT(G429,3)="CLI",VLOOKUP(VALUE(RIGHT(G429,3)),#REF!,4,FALSE),IF(LEFT(G429,4)="IMPL",VLOOKUP(VALUE(RIGHT(G429,3)),#REF!,4,FALSE),IF(LEFT(G429,4)="SPDA",VLOOKUP(VALUE(RIGHT(G429,3)),'SPDA-COMP'!B:J,4,FALSE),IF(LEFT(G429,4)="SDAI",VLOOKUP(VALUE(RIGHT(G429,3)),#REF!,4,FALSE),IF(LEFT(G429,5)="IMPER",VLOOKUP(VALUE(RIGHT(G429,3)),#REF!,4,FALSE),IF(LEFT(G429,5)="LABOR",VLOOKUP(VALUE(RIGHT(G429,6)),#REF!,5,FALSE))))))))))))))))</f>
        <v>#REF!</v>
      </c>
      <c r="C429" s="128" t="e">
        <f>IF(LEFT(G429,3)="ARQ",VLOOKUP(VALUE(RIGHT(G429,3)),#REF!,5,FALSE),IF(LEFT(G429,3)="SCI",VLOOKUP(VALUE(RIGHT(G429,3)),#REF!,5,FALSE),IF(LEFT(G429,3)="TRP",VLOOKUP(VALUE(RIGHT(G429,3)),#REF!,5,FALSE),IF(LEFT(G429,3)="EST",VLOOKUP(VALUE(RIGHT(G429,3)),#REF!,5,FALSE),IF(LEFT(G429,3)="HID",VLOOKUP(VALUE(RIGHT(G429,3)),#REF!,5,FALSE),IF(LEFT(G429,3)="INC",VLOOKUP(VALUE(RIGHT(G429,3)),#REF!,5,FALSE),IF(LEFT(G429,3)="ELE",VLOOKUP(VALUE(RIGHT(G429,3)),#REF!,5,FALSE),IF(LEFT(G429,3)="CAB",VLOOKUP(VALUE(RIGHT(G429,3)),'ADM-COMP'!B:J,5,FALSE),IF(LEFT(G429,3)="SEG",VLOOKUP(VALUE(RIGHT(G429,3)),#REF!,5,FALSE),IF(LEFT(G429,3)="CLI",VLOOKUP(VALUE(RIGHT(G429,3)),#REF!,5,FALSE),IF(LEFT(G429,4)="IMPL",VLOOKUP(VALUE(RIGHT(G429,3)),#REF!,5,FALSE),IF(LEFT(G429,4)="SPDA",VLOOKUP(VALUE(RIGHT(G429,3)),'SPDA-COMP'!B:J,5,FALSE),IF(LEFT(G429,4)="SDAI",VLOOKUP(VALUE(RIGHT(G429,3)),#REF!,5,FALSE),IF(LEFT(G429,5)="IMPER",VLOOKUP(VALUE(RIGHT(G429,3)),#REF!,5,FALSE),IF(LEFT(G429,5)="LABOR",VLOOKUP(VALUE(RIGHT(G429,6)),#REF!,6,FALSE))))))))))))))))</f>
        <v>#REF!</v>
      </c>
      <c r="D429" s="74" t="e">
        <f>ROUND(VLOOKUP(A429,#REF!,8,FALSE),2)</f>
        <v>#REF!</v>
      </c>
      <c r="E429" s="75" t="e">
        <f>IF(LEFT(G429,3)="ARQ",VLOOKUP(VALUE(RIGHT(G429,3)),#REF!,9,FALSE),IF(LEFT(G429,3)="SCI",VLOOKUP(VALUE(RIGHT(G429,3)),#REF!,9,FALSE),IF(LEFT(G429,3)="TRP",VLOOKUP(VALUE(RIGHT(G429,3)),#REF!,9,FALSE),IF(LEFT(G429,3)="EST",VLOOKUP(VALUE(RIGHT(G429,3)),#REF!,9,FALSE),IF(LEFT(G429,3)="HID",VLOOKUP(VALUE(RIGHT(G429,3)),#REF!,9,FALSE),IF(LEFT(G429,3)="INC",VLOOKUP(VALUE(RIGHT(G429,3)),#REF!,9,FALSE),IF(LEFT(G429,3)="ELE",VLOOKUP(VALUE(RIGHT(G429,3)),#REF!,9,FALSE),IF(LEFT(G429,3)="CAB",VLOOKUP(VALUE(RIGHT(G429,3)),'ADM-COMP'!B:J,9,FALSE),IF(LEFT(G429,3)="SEG",VLOOKUP(VALUE(RIGHT(G429,3)),#REF!,9,FALSE),IF(LEFT(G429,3)="CLI",VLOOKUP(VALUE(RIGHT(G429,3)),#REF!,9,FALSE),IF(LEFT(G429,4)="IMPL",VLOOKUP(VALUE(RIGHT(G429,3)),#REF!,9,FALSE),IF(LEFT(G429,4)="SPDA",VLOOKUP(VALUE(RIGHT(G429,3)),'SPDA-COMP'!B:J,9,FALSE),IF(LEFT(G429,4)="SDAI",VLOOKUP(VALUE(RIGHT(G429,3)),#REF!,9,FALSE),IF(LEFT(G429,5)="IMPER",VLOOKUP(VALUE(RIGHT(G429,3)),#REF!,9,FALSE),IF(LEFT(G429,5)="LABOR",VLOOKUP(VALUE(RIGHT(G429,6)),#REF!,4,FALSE))))))))))))))))</f>
        <v>#REF!</v>
      </c>
      <c r="F429" s="129" t="e">
        <f t="shared" si="6"/>
        <v>#REF!</v>
      </c>
      <c r="G429" s="152" t="s">
        <v>1101</v>
      </c>
      <c r="H429" s="61"/>
    </row>
    <row r="430" spans="1:8" s="62" customFormat="1" ht="51">
      <c r="A430" s="100" t="s">
        <v>1256</v>
      </c>
      <c r="B430" s="29" t="e">
        <f>IF(LEFT(G430,3)="ARQ",VLOOKUP(VALUE(RIGHT(G430,3)),#REF!,4,FALSE),IF(LEFT(G430,3)="SCI",VLOOKUP(VALUE(RIGHT(G430,3)),#REF!,4,FALSE),IF(LEFT(G430,3)="SCE",VLOOKUP(VALUE(RIGHT(G430,3)),#REF!,4,FALSE),IF(LEFT(G430,3)="EST",VLOOKUP(VALUE(RIGHT(G430,3)),#REF!,4,FALSE),IF(LEFT(G430,3)="HID",VLOOKUP(VALUE(RIGHT(G430,3)),#REF!,4,FALSE),IF(LEFT(G430,3)="INC",VLOOKUP(VALUE(RIGHT(G430,3)),#REF!,4,FALSE),IF(LEFT(G430,3)="ELE",VLOOKUP(VALUE(RIGHT(G430,3)),#REF!,4,FALSE),IF(LEFT(G430,3)="CAB",VLOOKUP(VALUE(RIGHT(G430,3)),'ADM-COMP'!B:J,4,FALSE),IF(LEFT(G430,3)="SEG",VLOOKUP(VALUE(RIGHT(G430,3)),#REF!,4,FALSE),IF(LEFT(G430,3)="CLI",VLOOKUP(VALUE(RIGHT(G430,3)),#REF!,4,FALSE),IF(LEFT(G430,4)="IMPL",VLOOKUP(VALUE(RIGHT(G430,3)),#REF!,4,FALSE),IF(LEFT(G430,4)="SPDA",VLOOKUP(VALUE(RIGHT(G430,3)),'SPDA-COMP'!B:J,4,FALSE),IF(LEFT(G430,4)="SDAI",VLOOKUP(VALUE(RIGHT(G430,3)),#REF!,4,FALSE),IF(LEFT(G430,5)="IMPER",VLOOKUP(VALUE(RIGHT(G430,3)),#REF!,4,FALSE),IF(LEFT(G430,5)="LABOR",VLOOKUP(VALUE(RIGHT(G430,6)),#REF!,5,FALSE))))))))))))))))</f>
        <v>#REF!</v>
      </c>
      <c r="C430" s="30" t="e">
        <f>IF(LEFT(G430,3)="ARQ",VLOOKUP(VALUE(RIGHT(G430,3)),#REF!,5,FALSE),IF(LEFT(G430,3)="SCI",VLOOKUP(VALUE(RIGHT(G430,3)),#REF!,5,FALSE),IF(LEFT(G430,3)="SCE",VLOOKUP(VALUE(RIGHT(G430,3)),#REF!,5,FALSE),IF(LEFT(G430,3)="EST",VLOOKUP(VALUE(RIGHT(G430,3)),#REF!,5,FALSE),IF(LEFT(G430,3)="HID",VLOOKUP(VALUE(RIGHT(G430,3)),#REF!,5,FALSE),IF(LEFT(G430,3)="INC",VLOOKUP(VALUE(RIGHT(G430,3)),#REF!,5,FALSE),IF(LEFT(G430,3)="ELE",VLOOKUP(VALUE(RIGHT(G430,3)),#REF!,5,FALSE),IF(LEFT(G430,3)="CAB",VLOOKUP(VALUE(RIGHT(G430,3)),'ADM-COMP'!B:J,5,FALSE),IF(LEFT(G430,3)="SEG",VLOOKUP(VALUE(RIGHT(G430,3)),#REF!,5,FALSE),IF(LEFT(G430,3)="CLI",VLOOKUP(VALUE(RIGHT(G430,3)),#REF!,5,FALSE),IF(LEFT(G430,4)="IMPL",VLOOKUP(VALUE(RIGHT(G430,3)),#REF!,5,FALSE),IF(LEFT(G430,4)="SPDA",VLOOKUP(VALUE(RIGHT(G430,3)),'SPDA-COMP'!B:J,5,FALSE),IF(LEFT(G430,4)="SDAI",VLOOKUP(VALUE(RIGHT(G430,3)),#REF!,5,FALSE),IF(LEFT(G430,5)="IMPER",VLOOKUP(VALUE(RIGHT(G430,3)),#REF!,5,FALSE),IF(LEFT(G430,5)="LABOR",VLOOKUP(VALUE(RIGHT(G430,6)),#REF!,6,FALSE))))))))))))))))</f>
        <v>#REF!</v>
      </c>
      <c r="D430" s="74" t="e">
        <f>ROUND(VLOOKUP(A430,#REF!,8,FALSE),2)</f>
        <v>#REF!</v>
      </c>
      <c r="E430" s="74" t="e">
        <f>IF(LEFT(G430,3)="ARQ",VLOOKUP(VALUE(RIGHT(G430,3)),#REF!,9,FALSE),IF(LEFT(G430,3)="SCI",VLOOKUP(VALUE(RIGHT(G430,3)),#REF!,9,FALSE),IF(LEFT(G430,3)="SCE",VLOOKUP(VALUE(RIGHT(G430,3)),#REF!,9,FALSE),IF(LEFT(G430,3)="EST",VLOOKUP(VALUE(RIGHT(G430,3)),#REF!,9,FALSE),IF(LEFT(G430,3)="HID",VLOOKUP(VALUE(RIGHT(G430,3)),#REF!,9,FALSE),IF(LEFT(G430,3)="INC",VLOOKUP(VALUE(RIGHT(G430,3)),#REF!,9,FALSE),IF(LEFT(G430,3)="ELE",VLOOKUP(VALUE(RIGHT(G430,3)),#REF!,9,FALSE),IF(LEFT(G430,3)="CAB",VLOOKUP(VALUE(RIGHT(G430,3)),'ADM-COMP'!B:J,9,FALSE),IF(LEFT(G430,3)="SEG",VLOOKUP(VALUE(RIGHT(G430,3)),#REF!,9,FALSE),IF(LEFT(G430,3)="CLI",VLOOKUP(VALUE(RIGHT(G430,3)),#REF!,9,FALSE),IF(LEFT(G430,4)="IMPL",VLOOKUP(VALUE(RIGHT(G430,3)),#REF!,9,FALSE),IF(LEFT(G430,4)="SPDA",VLOOKUP(VALUE(RIGHT(G430,3)),'SPDA-COMP'!B:J,9,FALSE),IF(LEFT(G430,4)="SDAI",VLOOKUP(VALUE(RIGHT(G430,3)),#REF!,9,FALSE),IF(LEFT(G430,5)="IMPER",VLOOKUP(VALUE(RIGHT(G430,3)),#REF!,9,FALSE),IF(LEFT(G430,5)="LABOR",VLOOKUP(VALUE(RIGHT(G430,6)),#REF!,4,FALSE))))))))))))))))</f>
        <v>#REF!</v>
      </c>
      <c r="F430" s="31" t="e">
        <f t="shared" si="6"/>
        <v>#REF!</v>
      </c>
      <c r="G430" s="38" t="s">
        <v>503</v>
      </c>
      <c r="H430" s="61"/>
    </row>
    <row r="431" spans="1:8" s="62" customFormat="1">
      <c r="A431" s="85" t="s">
        <v>870</v>
      </c>
      <c r="B431" s="29" t="e">
        <f>IF(LEFT(G431,3)="ARQ",VLOOKUP(VALUE(RIGHT(G431,3)),#REF!,4,FALSE),IF(LEFT(G431,3)="SCI",VLOOKUP(VALUE(RIGHT(G431,3)),#REF!,4,FALSE),IF(LEFT(G431,3)="SCE",VLOOKUP(VALUE(RIGHT(G431,3)),#REF!,4,FALSE),IF(LEFT(G431,3)="EST",VLOOKUP(VALUE(RIGHT(G431,3)),#REF!,4,FALSE),IF(LEFT(G431,3)="HID",VLOOKUP(VALUE(RIGHT(G431,3)),#REF!,4,FALSE),IF(LEFT(G431,3)="INC",VLOOKUP(VALUE(RIGHT(G431,3)),#REF!,4,FALSE),IF(LEFT(G431,3)="ELE",VLOOKUP(VALUE(RIGHT(G431,3)),#REF!,4,FALSE),IF(LEFT(G431,3)="CAB",VLOOKUP(VALUE(RIGHT(G431,3)),'ADM-COMP'!B:J,4,FALSE),IF(LEFT(G431,3)="SEG",VLOOKUP(VALUE(RIGHT(G431,3)),#REF!,4,FALSE),IF(LEFT(G431,3)="CLI",VLOOKUP(VALUE(RIGHT(G431,3)),#REF!,4,FALSE),IF(LEFT(G431,4)="IMPL",VLOOKUP(VALUE(RIGHT(G431,3)),#REF!,4,FALSE),IF(LEFT(G431,4)="SPDA",VLOOKUP(VALUE(RIGHT(G431,3)),'SPDA-COMP'!B:J,4,FALSE),IF(LEFT(G431,4)="SDAI",VLOOKUP(VALUE(RIGHT(G431,3)),#REF!,4,FALSE),IF(LEFT(G431,5)="IMPER",VLOOKUP(VALUE(RIGHT(G431,3)),#REF!,4,FALSE),IF(LEFT(G431,5)="LABOR",VLOOKUP(VALUE(RIGHT(G431,6)),#REF!,5,FALSE))))))))))))))))</f>
        <v>#REF!</v>
      </c>
      <c r="C431" s="30" t="e">
        <f>IF(LEFT(G431,3)="ARQ",VLOOKUP(VALUE(RIGHT(G431,3)),#REF!,5,FALSE),IF(LEFT(G431,3)="SCI",VLOOKUP(VALUE(RIGHT(G431,3)),#REF!,5,FALSE),IF(LEFT(G431,3)="SCE",VLOOKUP(VALUE(RIGHT(G431,3)),#REF!,5,FALSE),IF(LEFT(G431,3)="EST",VLOOKUP(VALUE(RIGHT(G431,3)),#REF!,5,FALSE),IF(LEFT(G431,3)="HID",VLOOKUP(VALUE(RIGHT(G431,3)),#REF!,5,FALSE),IF(LEFT(G431,3)="INC",VLOOKUP(VALUE(RIGHT(G431,3)),#REF!,5,FALSE),IF(LEFT(G431,3)="ELE",VLOOKUP(VALUE(RIGHT(G431,3)),#REF!,5,FALSE),IF(LEFT(G431,3)="CAB",VLOOKUP(VALUE(RIGHT(G431,3)),'ADM-COMP'!B:J,5,FALSE),IF(LEFT(G431,3)="SEG",VLOOKUP(VALUE(RIGHT(G431,3)),#REF!,5,FALSE),IF(LEFT(G431,3)="CLI",VLOOKUP(VALUE(RIGHT(G431,3)),#REF!,5,FALSE),IF(LEFT(G431,4)="IMPL",VLOOKUP(VALUE(RIGHT(G431,3)),#REF!,5,FALSE),IF(LEFT(G431,4)="SPDA",VLOOKUP(VALUE(RIGHT(G431,3)),'SPDA-COMP'!B:J,5,FALSE),IF(LEFT(G431,4)="SDAI",VLOOKUP(VALUE(RIGHT(G431,3)),#REF!,5,FALSE),IF(LEFT(G431,5)="IMPER",VLOOKUP(VALUE(RIGHT(G431,3)),#REF!,5,FALSE),IF(LEFT(G431,5)="LABOR",VLOOKUP(VALUE(RIGHT(G431,6)),#REF!,6,FALSE))))))))))))))))</f>
        <v>#REF!</v>
      </c>
      <c r="D431" s="74" t="e">
        <f>ROUND(VLOOKUP(A431,#REF!,8,FALSE),2)</f>
        <v>#REF!</v>
      </c>
      <c r="E431" s="74" t="e">
        <f>IF(LEFT(G431,3)="ARQ",VLOOKUP(VALUE(RIGHT(G431,3)),#REF!,9,FALSE),IF(LEFT(G431,3)="SCI",VLOOKUP(VALUE(RIGHT(G431,3)),#REF!,9,FALSE),IF(LEFT(G431,3)="SCE",VLOOKUP(VALUE(RIGHT(G431,3)),#REF!,9,FALSE),IF(LEFT(G431,3)="EST",VLOOKUP(VALUE(RIGHT(G431,3)),#REF!,9,FALSE),IF(LEFT(G431,3)="HID",VLOOKUP(VALUE(RIGHT(G431,3)),#REF!,9,FALSE),IF(LEFT(G431,3)="INC",VLOOKUP(VALUE(RIGHT(G431,3)),#REF!,9,FALSE),IF(LEFT(G431,3)="ELE",VLOOKUP(VALUE(RIGHT(G431,3)),#REF!,9,FALSE),IF(LEFT(G431,3)="CAB",VLOOKUP(VALUE(RIGHT(G431,3)),'ADM-COMP'!B:J,9,FALSE),IF(LEFT(G431,3)="SEG",VLOOKUP(VALUE(RIGHT(G431,3)),#REF!,9,FALSE),IF(LEFT(G431,3)="CLI",VLOOKUP(VALUE(RIGHT(G431,3)),#REF!,9,FALSE),IF(LEFT(G431,4)="IMPL",VLOOKUP(VALUE(RIGHT(G431,3)),#REF!,9,FALSE),IF(LEFT(G431,4)="SPDA",VLOOKUP(VALUE(RIGHT(G431,3)),'SPDA-COMP'!B:J,9,FALSE),IF(LEFT(G431,4)="SDAI",VLOOKUP(VALUE(RIGHT(G431,3)),#REF!,9,FALSE),IF(LEFT(G431,5)="IMPER",VLOOKUP(VALUE(RIGHT(G431,3)),#REF!,9,FALSE),IF(LEFT(G431,5)="LABOR",VLOOKUP(VALUE(RIGHT(G431,6)),#REF!,4,FALSE))))))))))))))))</f>
        <v>#REF!</v>
      </c>
      <c r="F431" s="31" t="e">
        <f t="shared" si="6"/>
        <v>#REF!</v>
      </c>
      <c r="G431" s="84" t="s">
        <v>651</v>
      </c>
      <c r="H431" s="61"/>
    </row>
    <row r="432" spans="1:8" s="62" customFormat="1">
      <c r="A432" s="85" t="s">
        <v>630</v>
      </c>
      <c r="B432" s="29" t="e">
        <f>IF(LEFT(G432,3)="ARQ",VLOOKUP(VALUE(RIGHT(G432,3)),#REF!,4,FALSE),IF(LEFT(G432,3)="SCI",VLOOKUP(VALUE(RIGHT(G432,3)),#REF!,4,FALSE),IF(LEFT(G432,3)="SCE",VLOOKUP(VALUE(RIGHT(G432,3)),#REF!,4,FALSE),IF(LEFT(G432,3)="EST",VLOOKUP(VALUE(RIGHT(G432,3)),#REF!,4,FALSE),IF(LEFT(G432,3)="HID",VLOOKUP(VALUE(RIGHT(G432,3)),#REF!,4,FALSE),IF(LEFT(G432,3)="INC",VLOOKUP(VALUE(RIGHT(G432,3)),#REF!,4,FALSE),IF(LEFT(G432,3)="ELE",VLOOKUP(VALUE(RIGHT(G432,3)),#REF!,4,FALSE),IF(LEFT(G432,3)="CAB",VLOOKUP(VALUE(RIGHT(G432,3)),'ADM-COMP'!B:J,4,FALSE),IF(LEFT(G432,3)="SEG",VLOOKUP(VALUE(RIGHT(G432,3)),#REF!,4,FALSE),IF(LEFT(G432,3)="CLI",VLOOKUP(VALUE(RIGHT(G432,3)),#REF!,4,FALSE),IF(LEFT(G432,4)="IMPL",VLOOKUP(VALUE(RIGHT(G432,3)),#REF!,4,FALSE),IF(LEFT(G432,4)="SPDA",VLOOKUP(VALUE(RIGHT(G432,3)),'SPDA-COMP'!B:J,4,FALSE),IF(LEFT(G432,4)="SDAI",VLOOKUP(VALUE(RIGHT(G432,3)),#REF!,4,FALSE),IF(LEFT(G432,5)="IMPER",VLOOKUP(VALUE(RIGHT(G432,3)),#REF!,4,FALSE),IF(LEFT(G432,5)="LABOR",VLOOKUP(VALUE(RIGHT(G432,6)),#REF!,5,FALSE))))))))))))))))</f>
        <v>#REF!</v>
      </c>
      <c r="C432" s="30" t="e">
        <f>IF(LEFT(G432,3)="ARQ",VLOOKUP(VALUE(RIGHT(G432,3)),#REF!,5,FALSE),IF(LEFT(G432,3)="SCI",VLOOKUP(VALUE(RIGHT(G432,3)),#REF!,5,FALSE),IF(LEFT(G432,3)="SCE",VLOOKUP(VALUE(RIGHT(G432,3)),#REF!,5,FALSE),IF(LEFT(G432,3)="EST",VLOOKUP(VALUE(RIGHT(G432,3)),#REF!,5,FALSE),IF(LEFT(G432,3)="HID",VLOOKUP(VALUE(RIGHT(G432,3)),#REF!,5,FALSE),IF(LEFT(G432,3)="INC",VLOOKUP(VALUE(RIGHT(G432,3)),#REF!,5,FALSE),IF(LEFT(G432,3)="ELE",VLOOKUP(VALUE(RIGHT(G432,3)),#REF!,5,FALSE),IF(LEFT(G432,3)="CAB",VLOOKUP(VALUE(RIGHT(G432,3)),'ADM-COMP'!B:J,5,FALSE),IF(LEFT(G432,3)="SEG",VLOOKUP(VALUE(RIGHT(G432,3)),#REF!,5,FALSE),IF(LEFT(G432,3)="CLI",VLOOKUP(VALUE(RIGHT(G432,3)),#REF!,5,FALSE),IF(LEFT(G432,4)="IMPL",VLOOKUP(VALUE(RIGHT(G432,3)),#REF!,5,FALSE),IF(LEFT(G432,4)="SPDA",VLOOKUP(VALUE(RIGHT(G432,3)),'SPDA-COMP'!B:J,5,FALSE),IF(LEFT(G432,4)="SDAI",VLOOKUP(VALUE(RIGHT(G432,3)),#REF!,5,FALSE),IF(LEFT(G432,5)="IMPER",VLOOKUP(VALUE(RIGHT(G432,3)),#REF!,5,FALSE),IF(LEFT(G432,5)="LABOR",VLOOKUP(VALUE(RIGHT(G432,6)),#REF!,6,FALSE))))))))))))))))</f>
        <v>#REF!</v>
      </c>
      <c r="D432" s="74" t="e">
        <f>ROUND(VLOOKUP(A432,#REF!,8,FALSE),2)</f>
        <v>#REF!</v>
      </c>
      <c r="E432" s="74" t="e">
        <f>IF(LEFT(G432,3)="ARQ",VLOOKUP(VALUE(RIGHT(G432,3)),#REF!,9,FALSE),IF(LEFT(G432,3)="SCI",VLOOKUP(VALUE(RIGHT(G432,3)),#REF!,9,FALSE),IF(LEFT(G432,3)="SCE",VLOOKUP(VALUE(RIGHT(G432,3)),#REF!,9,FALSE),IF(LEFT(G432,3)="EST",VLOOKUP(VALUE(RIGHT(G432,3)),#REF!,9,FALSE),IF(LEFT(G432,3)="HID",VLOOKUP(VALUE(RIGHT(G432,3)),#REF!,9,FALSE),IF(LEFT(G432,3)="INC",VLOOKUP(VALUE(RIGHT(G432,3)),#REF!,9,FALSE),IF(LEFT(G432,3)="ELE",VLOOKUP(VALUE(RIGHT(G432,3)),#REF!,9,FALSE),IF(LEFT(G432,3)="CAB",VLOOKUP(VALUE(RIGHT(G432,3)),'ADM-COMP'!B:J,9,FALSE),IF(LEFT(G432,3)="SEG",VLOOKUP(VALUE(RIGHT(G432,3)),#REF!,9,FALSE),IF(LEFT(G432,3)="CLI",VLOOKUP(VALUE(RIGHT(G432,3)),#REF!,9,FALSE),IF(LEFT(G432,4)="IMPL",VLOOKUP(VALUE(RIGHT(G432,3)),#REF!,9,FALSE),IF(LEFT(G432,4)="SPDA",VLOOKUP(VALUE(RIGHT(G432,3)),'SPDA-COMP'!B:J,9,FALSE),IF(LEFT(G432,4)="SDAI",VLOOKUP(VALUE(RIGHT(G432,3)),#REF!,9,FALSE),IF(LEFT(G432,5)="IMPER",VLOOKUP(VALUE(RIGHT(G432,3)),#REF!,9,FALSE),IF(LEFT(G432,5)="LABOR",VLOOKUP(VALUE(RIGHT(G432,6)),#REF!,4,FALSE))))))))))))))))</f>
        <v>#REF!</v>
      </c>
      <c r="F432" s="31" t="e">
        <f t="shared" si="6"/>
        <v>#REF!</v>
      </c>
      <c r="G432" s="84" t="s">
        <v>651</v>
      </c>
      <c r="H432" s="61"/>
    </row>
    <row r="433" spans="1:8" s="62" customFormat="1">
      <c r="A433" s="37" t="s">
        <v>451</v>
      </c>
      <c r="B433" s="29" t="e">
        <f>IF(LEFT(G433,3)="ARQ",VLOOKUP(VALUE(RIGHT(G433,3)),#REF!,4,FALSE),IF(LEFT(G433,3)="SCI",VLOOKUP(VALUE(RIGHT(G433,3)),#REF!,4,FALSE),IF(LEFT(G433,3)="SCE",VLOOKUP(VALUE(RIGHT(G433,3)),#REF!,4,FALSE),IF(LEFT(G433,3)="EST",VLOOKUP(VALUE(RIGHT(G433,3)),#REF!,4,FALSE),IF(LEFT(G433,3)="HID",VLOOKUP(VALUE(RIGHT(G433,3)),#REF!,4,FALSE),IF(LEFT(G433,3)="INC",VLOOKUP(VALUE(RIGHT(G433,3)),#REF!,4,FALSE),IF(LEFT(G433,3)="ELE",VLOOKUP(VALUE(RIGHT(G433,3)),#REF!,4,FALSE),IF(LEFT(G433,3)="CAB",VLOOKUP(VALUE(RIGHT(G433,3)),'ADM-COMP'!B:J,4,FALSE),IF(LEFT(G433,3)="SEG",VLOOKUP(VALUE(RIGHT(G433,3)),#REF!,4,FALSE),IF(LEFT(G433,3)="CLI",VLOOKUP(VALUE(RIGHT(G433,3)),#REF!,4,FALSE),IF(LEFT(G433,4)="IMPL",VLOOKUP(VALUE(RIGHT(G433,3)),#REF!,4,FALSE),IF(LEFT(G433,4)="SPDA",VLOOKUP(VALUE(RIGHT(G433,3)),'SPDA-COMP'!B:J,4,FALSE),IF(LEFT(G433,4)="SDAI",VLOOKUP(VALUE(RIGHT(G433,3)),#REF!,4,FALSE),IF(LEFT(G433,5)="IMPER",VLOOKUP(VALUE(RIGHT(G433,3)),#REF!,4,FALSE),IF(LEFT(G433,5)="LABOR",VLOOKUP(VALUE(RIGHT(G433,6)),#REF!,5,FALSE))))))))))))))))</f>
        <v>#REF!</v>
      </c>
      <c r="C433" s="30" t="e">
        <f>IF(LEFT(G433,3)="ARQ",VLOOKUP(VALUE(RIGHT(G433,3)),#REF!,5,FALSE),IF(LEFT(G433,3)="SCI",VLOOKUP(VALUE(RIGHT(G433,3)),#REF!,5,FALSE),IF(LEFT(G433,3)="SCE",VLOOKUP(VALUE(RIGHT(G433,3)),#REF!,5,FALSE),IF(LEFT(G433,3)="EST",VLOOKUP(VALUE(RIGHT(G433,3)),#REF!,5,FALSE),IF(LEFT(G433,3)="HID",VLOOKUP(VALUE(RIGHT(G433,3)),#REF!,5,FALSE),IF(LEFT(G433,3)="INC",VLOOKUP(VALUE(RIGHT(G433,3)),#REF!,5,FALSE),IF(LEFT(G433,3)="ELE",VLOOKUP(VALUE(RIGHT(G433,3)),#REF!,5,FALSE),IF(LEFT(G433,3)="CAB",VLOOKUP(VALUE(RIGHT(G433,3)),'ADM-COMP'!B:J,5,FALSE),IF(LEFT(G433,3)="SEG",VLOOKUP(VALUE(RIGHT(G433,3)),#REF!,5,FALSE),IF(LEFT(G433,3)="CLI",VLOOKUP(VALUE(RIGHT(G433,3)),#REF!,5,FALSE),IF(LEFT(G433,4)="IMPL",VLOOKUP(VALUE(RIGHT(G433,3)),#REF!,5,FALSE),IF(LEFT(G433,4)="SPDA",VLOOKUP(VALUE(RIGHT(G433,3)),'SPDA-COMP'!B:J,5,FALSE),IF(LEFT(G433,4)="SDAI",VLOOKUP(VALUE(RIGHT(G433,3)),#REF!,5,FALSE),IF(LEFT(G433,5)="IMPER",VLOOKUP(VALUE(RIGHT(G433,3)),#REF!,5,FALSE),IF(LEFT(G433,5)="LABOR",VLOOKUP(VALUE(RIGHT(G433,6)),#REF!,6,FALSE))))))))))))))))</f>
        <v>#REF!</v>
      </c>
      <c r="D433" s="74" t="e">
        <f>ROUND(VLOOKUP(A433,#REF!,8,FALSE),2)</f>
        <v>#REF!</v>
      </c>
      <c r="E433" s="74" t="e">
        <f>IF(LEFT(G433,3)="ARQ",VLOOKUP(VALUE(RIGHT(G433,3)),#REF!,9,FALSE),IF(LEFT(G433,3)="SCI",VLOOKUP(VALUE(RIGHT(G433,3)),#REF!,9,FALSE),IF(LEFT(G433,3)="SCE",VLOOKUP(VALUE(RIGHT(G433,3)),#REF!,9,FALSE),IF(LEFT(G433,3)="EST",VLOOKUP(VALUE(RIGHT(G433,3)),#REF!,9,FALSE),IF(LEFT(G433,3)="HID",VLOOKUP(VALUE(RIGHT(G433,3)),#REF!,9,FALSE),IF(LEFT(G433,3)="INC",VLOOKUP(VALUE(RIGHT(G433,3)),#REF!,9,FALSE),IF(LEFT(G433,3)="ELE",VLOOKUP(VALUE(RIGHT(G433,3)),#REF!,9,FALSE),IF(LEFT(G433,3)="CAB",VLOOKUP(VALUE(RIGHT(G433,3)),'ADM-COMP'!B:J,9,FALSE),IF(LEFT(G433,3)="SEG",VLOOKUP(VALUE(RIGHT(G433,3)),#REF!,9,FALSE),IF(LEFT(G433,3)="CLI",VLOOKUP(VALUE(RIGHT(G433,3)),#REF!,9,FALSE),IF(LEFT(G433,4)="IMPL",VLOOKUP(VALUE(RIGHT(G433,3)),#REF!,9,FALSE),IF(LEFT(G433,4)="SPDA",VLOOKUP(VALUE(RIGHT(G433,3)),'SPDA-COMP'!B:J,9,FALSE),IF(LEFT(G433,4)="SDAI",VLOOKUP(VALUE(RIGHT(G433,3)),#REF!,9,FALSE),IF(LEFT(G433,5)="IMPER",VLOOKUP(VALUE(RIGHT(G433,3)),#REF!,9,FALSE),IF(LEFT(G433,5)="LABOR",VLOOKUP(VALUE(RIGHT(G433,6)),#REF!,4,FALSE))))))))))))))))</f>
        <v>#REF!</v>
      </c>
      <c r="F433" s="31" t="e">
        <f t="shared" si="6"/>
        <v>#REF!</v>
      </c>
      <c r="G433" s="152" t="s">
        <v>448</v>
      </c>
      <c r="H433" s="61"/>
    </row>
    <row r="434" spans="1:8" s="62" customFormat="1">
      <c r="A434" s="37" t="s">
        <v>1035</v>
      </c>
      <c r="B434" s="29" t="e">
        <f>IF(LEFT(G434,3)="ARQ",VLOOKUP(VALUE(RIGHT(G434,3)),#REF!,4,FALSE),IF(LEFT(G434,3)="SCI",VLOOKUP(VALUE(RIGHT(G434,3)),#REF!,4,FALSE),IF(LEFT(G434,3)="SCE",VLOOKUP(VALUE(RIGHT(G434,3)),#REF!,4,FALSE),IF(LEFT(G434,3)="EST",VLOOKUP(VALUE(RIGHT(G434,3)),#REF!,4,FALSE),IF(LEFT(G434,3)="HID",VLOOKUP(VALUE(RIGHT(G434,3)),#REF!,4,FALSE),IF(LEFT(G434,3)="INC",VLOOKUP(VALUE(RIGHT(G434,3)),#REF!,4,FALSE),IF(LEFT(G434,3)="ELE",VLOOKUP(VALUE(RIGHT(G434,3)),#REF!,4,FALSE),IF(LEFT(G434,3)="CAB",VLOOKUP(VALUE(RIGHT(G434,3)),'ADM-COMP'!B:J,4,FALSE),IF(LEFT(G434,3)="SEG",VLOOKUP(VALUE(RIGHT(G434,3)),#REF!,4,FALSE),IF(LEFT(G434,3)="CLI",VLOOKUP(VALUE(RIGHT(G434,3)),#REF!,4,FALSE),IF(LEFT(G434,4)="IMPL",VLOOKUP(VALUE(RIGHT(G434,3)),#REF!,4,FALSE),IF(LEFT(G434,4)="SPDA",VLOOKUP(VALUE(RIGHT(G434,3)),'SPDA-COMP'!B:J,4,FALSE),IF(LEFT(G434,4)="SDAI",VLOOKUP(VALUE(RIGHT(G434,3)),#REF!,4,FALSE),IF(LEFT(G434,5)="IMPER",VLOOKUP(VALUE(RIGHT(G434,3)),#REF!,4,FALSE),IF(LEFT(G434,5)="LABOR",VLOOKUP(VALUE(RIGHT(G434,6)),#REF!,5,FALSE))))))))))))))))</f>
        <v>#REF!</v>
      </c>
      <c r="C434" s="30" t="e">
        <f>IF(LEFT(G434,3)="ARQ",VLOOKUP(VALUE(RIGHT(G434,3)),#REF!,5,FALSE),IF(LEFT(G434,3)="SCI",VLOOKUP(VALUE(RIGHT(G434,3)),#REF!,5,FALSE),IF(LEFT(G434,3)="SCE",VLOOKUP(VALUE(RIGHT(G434,3)),#REF!,5,FALSE),IF(LEFT(G434,3)="EST",VLOOKUP(VALUE(RIGHT(G434,3)),#REF!,5,FALSE),IF(LEFT(G434,3)="HID",VLOOKUP(VALUE(RIGHT(G434,3)),#REF!,5,FALSE),IF(LEFT(G434,3)="INC",VLOOKUP(VALUE(RIGHT(G434,3)),#REF!,5,FALSE),IF(LEFT(G434,3)="ELE",VLOOKUP(VALUE(RIGHT(G434,3)),#REF!,5,FALSE),IF(LEFT(G434,3)="CAB",VLOOKUP(VALUE(RIGHT(G434,3)),'ADM-COMP'!B:J,5,FALSE),IF(LEFT(G434,3)="SEG",VLOOKUP(VALUE(RIGHT(G434,3)),#REF!,5,FALSE),IF(LEFT(G434,3)="CLI",VLOOKUP(VALUE(RIGHT(G434,3)),#REF!,5,FALSE),IF(LEFT(G434,4)="IMPL",VLOOKUP(VALUE(RIGHT(G434,3)),#REF!,5,FALSE),IF(LEFT(G434,4)="SPDA",VLOOKUP(VALUE(RIGHT(G434,3)),'SPDA-COMP'!B:J,5,FALSE),IF(LEFT(G434,4)="SDAI",VLOOKUP(VALUE(RIGHT(G434,3)),#REF!,5,FALSE),IF(LEFT(G434,5)="IMPER",VLOOKUP(VALUE(RIGHT(G434,3)),#REF!,5,FALSE),IF(LEFT(G434,5)="LABOR",VLOOKUP(VALUE(RIGHT(G434,6)),#REF!,6,FALSE))))))))))))))))</f>
        <v>#REF!</v>
      </c>
      <c r="D434" s="74" t="e">
        <f>ROUND(VLOOKUP(A434,#REF!,8,FALSE),2)</f>
        <v>#REF!</v>
      </c>
      <c r="E434" s="74" t="e">
        <f>IF(LEFT(G434,3)="ARQ",VLOOKUP(VALUE(RIGHT(G434,3)),#REF!,9,FALSE),IF(LEFT(G434,3)="SCI",VLOOKUP(VALUE(RIGHT(G434,3)),#REF!,9,FALSE),IF(LEFT(G434,3)="SCE",VLOOKUP(VALUE(RIGHT(G434,3)),#REF!,9,FALSE),IF(LEFT(G434,3)="EST",VLOOKUP(VALUE(RIGHT(G434,3)),#REF!,9,FALSE),IF(LEFT(G434,3)="HID",VLOOKUP(VALUE(RIGHT(G434,3)),#REF!,9,FALSE),IF(LEFT(G434,3)="INC",VLOOKUP(VALUE(RIGHT(G434,3)),#REF!,9,FALSE),IF(LEFT(G434,3)="ELE",VLOOKUP(VALUE(RIGHT(G434,3)),#REF!,9,FALSE),IF(LEFT(G434,3)="CAB",VLOOKUP(VALUE(RIGHT(G434,3)),'ADM-COMP'!B:J,9,FALSE),IF(LEFT(G434,3)="SEG",VLOOKUP(VALUE(RIGHT(G434,3)),#REF!,9,FALSE),IF(LEFT(G434,3)="CLI",VLOOKUP(VALUE(RIGHT(G434,3)),#REF!,9,FALSE),IF(LEFT(G434,4)="IMPL",VLOOKUP(VALUE(RIGHT(G434,3)),#REF!,9,FALSE),IF(LEFT(G434,4)="SPDA",VLOOKUP(VALUE(RIGHT(G434,3)),'SPDA-COMP'!B:J,9,FALSE),IF(LEFT(G434,4)="SDAI",VLOOKUP(VALUE(RIGHT(G434,3)),#REF!,9,FALSE),IF(LEFT(G434,5)="IMPER",VLOOKUP(VALUE(RIGHT(G434,3)),#REF!,9,FALSE),IF(LEFT(G434,5)="LABOR",VLOOKUP(VALUE(RIGHT(G434,6)),#REF!,4,FALSE))))))))))))))))</f>
        <v>#REF!</v>
      </c>
      <c r="F434" s="31" t="e">
        <f t="shared" si="6"/>
        <v>#REF!</v>
      </c>
      <c r="G434" s="152" t="s">
        <v>1024</v>
      </c>
      <c r="H434" s="61"/>
    </row>
    <row r="435" spans="1:8" s="62" customFormat="1">
      <c r="A435" s="85" t="s">
        <v>643</v>
      </c>
      <c r="B435" s="29" t="e">
        <f>IF(LEFT(G435,3)="ARQ",VLOOKUP(VALUE(RIGHT(G435,3)),#REF!,4,FALSE),IF(LEFT(G435,3)="SCI",VLOOKUP(VALUE(RIGHT(G435,3)),#REF!,4,FALSE),IF(LEFT(G435,3)="SCE",VLOOKUP(VALUE(RIGHT(G435,3)),#REF!,4,FALSE),IF(LEFT(G435,3)="EST",VLOOKUP(VALUE(RIGHT(G435,3)),#REF!,4,FALSE),IF(LEFT(G435,3)="HID",VLOOKUP(VALUE(RIGHT(G435,3)),#REF!,4,FALSE),IF(LEFT(G435,3)="INC",VLOOKUP(VALUE(RIGHT(G435,3)),#REF!,4,FALSE),IF(LEFT(G435,3)="ELE",VLOOKUP(VALUE(RIGHT(G435,3)),#REF!,4,FALSE),IF(LEFT(G435,3)="CAB",VLOOKUP(VALUE(RIGHT(G435,3)),'ADM-COMP'!B:J,4,FALSE),IF(LEFT(G435,3)="SEG",VLOOKUP(VALUE(RIGHT(G435,3)),#REF!,4,FALSE),IF(LEFT(G435,3)="CLI",VLOOKUP(VALUE(RIGHT(G435,3)),#REF!,4,FALSE),IF(LEFT(G435,4)="IMPL",VLOOKUP(VALUE(RIGHT(G435,3)),#REF!,4,FALSE),IF(LEFT(G435,4)="SPDA",VLOOKUP(VALUE(RIGHT(G435,3)),'SPDA-COMP'!B:J,4,FALSE),IF(LEFT(G435,4)="SDAI",VLOOKUP(VALUE(RIGHT(G435,3)),#REF!,4,FALSE),IF(LEFT(G435,5)="IMPER",VLOOKUP(VALUE(RIGHT(G435,3)),#REF!,4,FALSE),IF(LEFT(G435,5)="LABOR",VLOOKUP(VALUE(RIGHT(G435,6)),#REF!,5,FALSE))))))))))))))))</f>
        <v>#N/A</v>
      </c>
      <c r="C435" s="30" t="e">
        <f>IF(LEFT(G435,3)="ARQ",VLOOKUP(VALUE(RIGHT(G435,3)),#REF!,5,FALSE),IF(LEFT(G435,3)="SCI",VLOOKUP(VALUE(RIGHT(G435,3)),#REF!,5,FALSE),IF(LEFT(G435,3)="SCE",VLOOKUP(VALUE(RIGHT(G435,3)),#REF!,5,FALSE),IF(LEFT(G435,3)="EST",VLOOKUP(VALUE(RIGHT(G435,3)),#REF!,5,FALSE),IF(LEFT(G435,3)="HID",VLOOKUP(VALUE(RIGHT(G435,3)),#REF!,5,FALSE),IF(LEFT(G435,3)="INC",VLOOKUP(VALUE(RIGHT(G435,3)),#REF!,5,FALSE),IF(LEFT(G435,3)="ELE",VLOOKUP(VALUE(RIGHT(G435,3)),#REF!,5,FALSE),IF(LEFT(G435,3)="CAB",VLOOKUP(VALUE(RIGHT(G435,3)),'ADM-COMP'!B:J,5,FALSE),IF(LEFT(G435,3)="SEG",VLOOKUP(VALUE(RIGHT(G435,3)),#REF!,5,FALSE),IF(LEFT(G435,3)="CLI",VLOOKUP(VALUE(RIGHT(G435,3)),#REF!,5,FALSE),IF(LEFT(G435,4)="IMPL",VLOOKUP(VALUE(RIGHT(G435,3)),#REF!,5,FALSE),IF(LEFT(G435,4)="SPDA",VLOOKUP(VALUE(RIGHT(G435,3)),'SPDA-COMP'!B:J,5,FALSE),IF(LEFT(G435,4)="SDAI",VLOOKUP(VALUE(RIGHT(G435,3)),#REF!,5,FALSE),IF(LEFT(G435,5)="IMPER",VLOOKUP(VALUE(RIGHT(G435,3)),#REF!,5,FALSE),IF(LEFT(G435,5)="LABOR",VLOOKUP(VALUE(RIGHT(G435,6)),#REF!,6,FALSE))))))))))))))))</f>
        <v>#N/A</v>
      </c>
      <c r="D435" s="74" t="e">
        <f>ROUND(VLOOKUP(A435,#REF!,8,FALSE),2)</f>
        <v>#REF!</v>
      </c>
      <c r="E435" s="74" t="e">
        <f>IF(LEFT(G435,3)="ARQ",VLOOKUP(VALUE(RIGHT(G435,3)),#REF!,9,FALSE),IF(LEFT(G435,3)="SCI",VLOOKUP(VALUE(RIGHT(G435,3)),#REF!,9,FALSE),IF(LEFT(G435,3)="SCE",VLOOKUP(VALUE(RIGHT(G435,3)),#REF!,9,FALSE),IF(LEFT(G435,3)="EST",VLOOKUP(VALUE(RIGHT(G435,3)),#REF!,9,FALSE),IF(LEFT(G435,3)="HID",VLOOKUP(VALUE(RIGHT(G435,3)),#REF!,9,FALSE),IF(LEFT(G435,3)="INC",VLOOKUP(VALUE(RIGHT(G435,3)),#REF!,9,FALSE),IF(LEFT(G435,3)="ELE",VLOOKUP(VALUE(RIGHT(G435,3)),#REF!,9,FALSE),IF(LEFT(G435,3)="CAB",VLOOKUP(VALUE(RIGHT(G435,3)),'ADM-COMP'!B:J,9,FALSE),IF(LEFT(G435,3)="SEG",VLOOKUP(VALUE(RIGHT(G435,3)),#REF!,9,FALSE),IF(LEFT(G435,3)="CLI",VLOOKUP(VALUE(RIGHT(G435,3)),#REF!,9,FALSE),IF(LEFT(G435,4)="IMPL",VLOOKUP(VALUE(RIGHT(G435,3)),#REF!,9,FALSE),IF(LEFT(G435,4)="SPDA",VLOOKUP(VALUE(RIGHT(G435,3)),'SPDA-COMP'!B:J,9,FALSE),IF(LEFT(G435,4)="SDAI",VLOOKUP(VALUE(RIGHT(G435,3)),#REF!,9,FALSE),IF(LEFT(G435,5)="IMPER",VLOOKUP(VALUE(RIGHT(G435,3)),#REF!,9,FALSE),IF(LEFT(G435,5)="LABOR",VLOOKUP(VALUE(RIGHT(G435,6)),#REF!,4,FALSE))))))))))))))))</f>
        <v>#N/A</v>
      </c>
      <c r="F435" s="31" t="e">
        <f t="shared" si="6"/>
        <v>#REF!</v>
      </c>
      <c r="G435" s="84" t="s">
        <v>662</v>
      </c>
      <c r="H435" s="61"/>
    </row>
    <row r="436" spans="1:8" s="62" customFormat="1" ht="38.25">
      <c r="A436" s="37" t="s">
        <v>507</v>
      </c>
      <c r="B436" s="29" t="e">
        <f>IF(LEFT(G436,3)="ARQ",VLOOKUP(VALUE(RIGHT(G436,3)),#REF!,4,FALSE),IF(LEFT(G436,3)="SCI",VLOOKUP(VALUE(RIGHT(G436,3)),#REF!,4,FALSE),IF(LEFT(G436,3)="SCE",VLOOKUP(VALUE(RIGHT(G436,3)),#REF!,4,FALSE),IF(LEFT(G436,3)="EST",VLOOKUP(VALUE(RIGHT(G436,3)),#REF!,4,FALSE),IF(LEFT(G436,3)="HID",VLOOKUP(VALUE(RIGHT(G436,3)),#REF!,4,FALSE),IF(LEFT(G436,3)="INC",VLOOKUP(VALUE(RIGHT(G436,3)),#REF!,4,FALSE),IF(LEFT(G436,3)="ELE",VLOOKUP(VALUE(RIGHT(G436,3)),#REF!,4,FALSE),IF(LEFT(G436,3)="CAB",VLOOKUP(VALUE(RIGHT(G436,3)),'ADM-COMP'!B:J,4,FALSE),IF(LEFT(G436,3)="SEG",VLOOKUP(VALUE(RIGHT(G436,3)),#REF!,4,FALSE),IF(LEFT(G436,3)="CLI",VLOOKUP(VALUE(RIGHT(G436,3)),#REF!,4,FALSE),IF(LEFT(G436,4)="IMPL",VLOOKUP(VALUE(RIGHT(G436,3)),#REF!,4,FALSE),IF(LEFT(G436,4)="SPDA",VLOOKUP(VALUE(RIGHT(G436,3)),'SPDA-COMP'!B:J,4,FALSE),IF(LEFT(G436,4)="SDAI",VLOOKUP(VALUE(RIGHT(G436,3)),#REF!,4,FALSE),IF(LEFT(G436,5)="IMPER",VLOOKUP(VALUE(RIGHT(G436,3)),#REF!,4,FALSE),IF(LEFT(G436,5)="LABOR",VLOOKUP(VALUE(RIGHT(G436,6)),#REF!,5,FALSE))))))))))))))))</f>
        <v>#REF!</v>
      </c>
      <c r="C436" s="30" t="e">
        <f>IF(LEFT(G436,3)="ARQ",VLOOKUP(VALUE(RIGHT(G436,3)),#REF!,5,FALSE),IF(LEFT(G436,3)="INS",VLOOKUP(VALUE(RIGHT(G436,3)),#REF!,5,FALSE),IF(LEFT(G436,3)="SCE",VLOOKUP(VALUE(RIGHT(G436,3)),#REF!,5,FALSE),IF(LEFT(G436,3)="EST",VLOOKUP(VALUE(RIGHT(G436,3)),#REF!,5,FALSE),IF(LEFT(G436,3)="HID",VLOOKUP(VALUE(RIGHT(G436,3)),#REF!,5,FALSE),IF(LEFT(G436,3)="INC",VLOOKUP(VALUE(RIGHT(G436,3)),#REF!,5,FALSE),IF(LEFT(G436,3)="ELE",VLOOKUP(VALUE(RIGHT(G436,3)),#REF!,5,FALSE),IF(LEFT(G436,3)="CAB",VLOOKUP(VALUE(RIGHT(G436,3)),'ADM-COMP'!B:J,5,FALSE),IF(LEFT(G436,3)="SEG",VLOOKUP(VALUE(RIGHT(G436,3)),#REF!,5,FALSE),IF(LEFT(G436,3)="CLI",VLOOKUP(VALUE(RIGHT(G436,3)),#REF!,5,FALSE),IF(LEFT(G436,4)="IMPL",VLOOKUP(VALUE(RIGHT(G436,3)),#REF!,5,FALSE),IF(LEFT(G436,4)="SPDA",VLOOKUP(VALUE(RIGHT(G436,3)),'SPDA-COMP'!B:J,5,FALSE),IF(LEFT(G436,4)="SDAI",VLOOKUP(VALUE(RIGHT(G436,3)),#REF!,5,FALSE),IF(LEFT(G436,5)="IMPER",VLOOKUP(VALUE(RIGHT(G436,3)),#REF!,5,FALSE),IF(LEFT(G436,5)="LABOR",VLOOKUP(VALUE(RIGHT(G436,6)),#REF!,6,FALSE))))))))))))))))</f>
        <v>#REF!</v>
      </c>
      <c r="D436" s="74" t="e">
        <f>ROUND(VLOOKUP(A436,#REF!,8,FALSE),2)</f>
        <v>#REF!</v>
      </c>
      <c r="E436" s="74" t="e">
        <f>IF(LEFT(G436,3)="ARQ",VLOOKUP(VALUE(RIGHT(G436,3)),#REF!,9,FALSE),IF(LEFT(G436,3)="INS",VLOOKUP(VALUE(RIGHT(G436,3)),#REF!,9,FALSE),IF(LEFT(G436,3)="SCE",VLOOKUP(VALUE(RIGHT(G436,3)),#REF!,9,FALSE),IF(LEFT(G436,3)="EST",VLOOKUP(VALUE(RIGHT(G436,3)),#REF!,9,FALSE),IF(LEFT(G436,3)="HID",VLOOKUP(VALUE(RIGHT(G436,3)),#REF!,9,FALSE),IF(LEFT(G436,3)="INC",VLOOKUP(VALUE(RIGHT(G436,3)),#REF!,9,FALSE),IF(LEFT(G436,3)="ELE",VLOOKUP(VALUE(RIGHT(G436,3)),#REF!,9,FALSE),IF(LEFT(G436,3)="CAB",VLOOKUP(VALUE(RIGHT(G436,3)),'ADM-COMP'!B:J,9,FALSE),IF(LEFT(G436,3)="SEG",VLOOKUP(VALUE(RIGHT(G436,3)),#REF!,9,FALSE),IF(LEFT(G436,3)="CLI",VLOOKUP(VALUE(RIGHT(G436,3)),#REF!,9,FALSE),IF(LEFT(G436,4)="IMPL",VLOOKUP(VALUE(RIGHT(G436,3)),#REF!,9,FALSE),IF(LEFT(G436,4)="SPDA",VLOOKUP(VALUE(RIGHT(G436,3)),'SPDA-COMP'!B:J,9,FALSE),IF(LEFT(G436,4)="SDAI",VLOOKUP(VALUE(RIGHT(G436,3)),#REF!,9,FALSE),IF(LEFT(G436,5)="IMPER",VLOOKUP(VALUE(RIGHT(G436,3)),#REF!,9,FALSE),IF(LEFT(G436,5)="LABOR",VLOOKUP(VALUE(RIGHT(G436,6)),#REF!,4,FALSE))))))))))))))))</f>
        <v>#REF!</v>
      </c>
      <c r="F436" s="31" t="e">
        <f t="shared" si="6"/>
        <v>#REF!</v>
      </c>
      <c r="G436" s="38" t="s">
        <v>513</v>
      </c>
      <c r="H436" s="61"/>
    </row>
    <row r="437" spans="1:8" s="62" customFormat="1">
      <c r="A437" s="85" t="s">
        <v>876</v>
      </c>
      <c r="B437" s="29" t="e">
        <f>IF(LEFT(G437,3)="ARQ",VLOOKUP(VALUE(RIGHT(G437,3)),#REF!,4,FALSE),IF(LEFT(G437,3)="SCI",VLOOKUP(VALUE(RIGHT(G437,3)),#REF!,4,FALSE),IF(LEFT(G437,3)="SCE",VLOOKUP(VALUE(RIGHT(G437,3)),#REF!,4,FALSE),IF(LEFT(G437,3)="EST",VLOOKUP(VALUE(RIGHT(G437,3)),#REF!,4,FALSE),IF(LEFT(G437,3)="HID",VLOOKUP(VALUE(RIGHT(G437,3)),#REF!,4,FALSE),IF(LEFT(G437,3)="INC",VLOOKUP(VALUE(RIGHT(G437,3)),#REF!,4,FALSE),IF(LEFT(G437,3)="ELE",VLOOKUP(VALUE(RIGHT(G437,3)),#REF!,4,FALSE),IF(LEFT(G437,3)="CAB",VLOOKUP(VALUE(RIGHT(G437,3)),'ADM-COMP'!B:J,4,FALSE),IF(LEFT(G437,3)="SEG",VLOOKUP(VALUE(RIGHT(G437,3)),#REF!,4,FALSE),IF(LEFT(G437,3)="CLI",VLOOKUP(VALUE(RIGHT(G437,3)),#REF!,4,FALSE),IF(LEFT(G437,4)="IMPL",VLOOKUP(VALUE(RIGHT(G437,3)),#REF!,4,FALSE),IF(LEFT(G437,4)="SPDA",VLOOKUP(VALUE(RIGHT(G437,3)),'SPDA-COMP'!B:J,4,FALSE),IF(LEFT(G437,4)="SDAI",VLOOKUP(VALUE(RIGHT(G437,3)),#REF!,4,FALSE),IF(LEFT(G437,5)="IMPER",VLOOKUP(VALUE(RIGHT(G437,3)),#REF!,4,FALSE),IF(LEFT(G437,5)="LABOR",VLOOKUP(VALUE(RIGHT(G437,6)),#REF!,5,FALSE))))))))))))))))</f>
        <v>#REF!</v>
      </c>
      <c r="C437" s="30" t="e">
        <f>IF(LEFT(G437,3)="ARQ",VLOOKUP(VALUE(RIGHT(G437,3)),#REF!,5,FALSE),IF(LEFT(G437,3)="SCI",VLOOKUP(VALUE(RIGHT(G437,3)),#REF!,5,FALSE),IF(LEFT(G437,3)="SCE",VLOOKUP(VALUE(RIGHT(G437,3)),#REF!,5,FALSE),IF(LEFT(G437,3)="EST",VLOOKUP(VALUE(RIGHT(G437,3)),#REF!,5,FALSE),IF(LEFT(G437,3)="HID",VLOOKUP(VALUE(RIGHT(G437,3)),#REF!,5,FALSE),IF(LEFT(G437,3)="INC",VLOOKUP(VALUE(RIGHT(G437,3)),#REF!,5,FALSE),IF(LEFT(G437,3)="ELE",VLOOKUP(VALUE(RIGHT(G437,3)),#REF!,5,FALSE),IF(LEFT(G437,3)="CAB",VLOOKUP(VALUE(RIGHT(G437,3)),'ADM-COMP'!B:J,5,FALSE),IF(LEFT(G437,3)="SEG",VLOOKUP(VALUE(RIGHT(G437,3)),#REF!,5,FALSE),IF(LEFT(G437,3)="CLI",VLOOKUP(VALUE(RIGHT(G437,3)),#REF!,5,FALSE),IF(LEFT(G437,4)="IMPL",VLOOKUP(VALUE(RIGHT(G437,3)),#REF!,5,FALSE),IF(LEFT(G437,4)="SPDA",VLOOKUP(VALUE(RIGHT(G437,3)),'SPDA-COMP'!B:J,5,FALSE),IF(LEFT(G437,4)="SDAI",VLOOKUP(VALUE(RIGHT(G437,3)),#REF!,5,FALSE),IF(LEFT(G437,5)="IMPER",VLOOKUP(VALUE(RIGHT(G437,3)),#REF!,5,FALSE),IF(LEFT(G437,5)="LABOR",VLOOKUP(VALUE(RIGHT(G437,6)),#REF!,6,FALSE))))))))))))))))</f>
        <v>#REF!</v>
      </c>
      <c r="D437" s="74" t="e">
        <f>ROUND(VLOOKUP(A437,#REF!,8,FALSE),2)</f>
        <v>#REF!</v>
      </c>
      <c r="E437" s="74" t="e">
        <f>IF(LEFT(G437,3)="ARQ",VLOOKUP(VALUE(RIGHT(G437,3)),#REF!,9,FALSE),IF(LEFT(G437,3)="SCI",VLOOKUP(VALUE(RIGHT(G437,3)),#REF!,9,FALSE),IF(LEFT(G437,3)="SCE",VLOOKUP(VALUE(RIGHT(G437,3)),#REF!,9,FALSE),IF(LEFT(G437,3)="EST",VLOOKUP(VALUE(RIGHT(G437,3)),#REF!,9,FALSE),IF(LEFT(G437,3)="HID",VLOOKUP(VALUE(RIGHT(G437,3)),#REF!,9,FALSE),IF(LEFT(G437,3)="INC",VLOOKUP(VALUE(RIGHT(G437,3)),#REF!,9,FALSE),IF(LEFT(G437,3)="ELE",VLOOKUP(VALUE(RIGHT(G437,3)),#REF!,9,FALSE),IF(LEFT(G437,3)="CAB",VLOOKUP(VALUE(RIGHT(G437,3)),'ADM-COMP'!B:J,9,FALSE),IF(LEFT(G437,3)="SEG",VLOOKUP(VALUE(RIGHT(G437,3)),#REF!,9,FALSE),IF(LEFT(G437,3)="CLI",VLOOKUP(VALUE(RIGHT(G437,3)),#REF!,9,FALSE),IF(LEFT(G437,4)="IMPL",VLOOKUP(VALUE(RIGHT(G437,3)),#REF!,9,FALSE),IF(LEFT(G437,4)="SPDA",VLOOKUP(VALUE(RIGHT(G437,3)),'SPDA-COMP'!B:J,9,FALSE),IF(LEFT(G437,4)="SDAI",VLOOKUP(VALUE(RIGHT(G437,3)),#REF!,9,FALSE),IF(LEFT(G437,5)="IMPER",VLOOKUP(VALUE(RIGHT(G437,3)),#REF!,9,FALSE),IF(LEFT(G437,5)="LABOR",VLOOKUP(VALUE(RIGHT(G437,6)),#REF!,4,FALSE))))))))))))))))</f>
        <v>#REF!</v>
      </c>
      <c r="F437" s="31" t="e">
        <f t="shared" si="6"/>
        <v>#REF!</v>
      </c>
      <c r="G437" s="84" t="s">
        <v>950</v>
      </c>
      <c r="H437" s="61"/>
    </row>
    <row r="438" spans="1:8" s="62" customFormat="1" ht="51">
      <c r="A438" s="37" t="s">
        <v>323</v>
      </c>
      <c r="B438" s="29" t="e">
        <f>IF(LEFT(G438,3)="ARQ",VLOOKUP(VALUE(RIGHT(G438,3)),#REF!,4,FALSE),IF(LEFT(G438,3)="SCI",VLOOKUP(VALUE(RIGHT(G438,3)),#REF!,4,FALSE),IF(LEFT(G438,3)="SCE",VLOOKUP(VALUE(RIGHT(G438,3)),#REF!,4,FALSE),IF(LEFT(G438,3)="EST",VLOOKUP(VALUE(RIGHT(G438,3)),#REF!,4,FALSE),IF(LEFT(G438,3)="HID",VLOOKUP(VALUE(RIGHT(G438,3)),#REF!,4,FALSE),IF(LEFT(G438,3)="INC",VLOOKUP(VALUE(RIGHT(G438,3)),#REF!,4,FALSE),IF(LEFT(G438,3)="ELE",VLOOKUP(VALUE(RIGHT(G438,3)),#REF!,4,FALSE),IF(LEFT(G438,3)="CAB",VLOOKUP(VALUE(RIGHT(G438,3)),'ADM-COMP'!B:J,4,FALSE),IF(LEFT(G438,3)="SEG",VLOOKUP(VALUE(RIGHT(G438,3)),#REF!,4,FALSE),IF(LEFT(G438,3)="CLI",VLOOKUP(VALUE(RIGHT(G438,3)),#REF!,4,FALSE),IF(LEFT(G438,4)="IMPL",VLOOKUP(VALUE(RIGHT(G438,3)),#REF!,4,FALSE),IF(LEFT(G438,4)="SPDA",VLOOKUP(VALUE(RIGHT(G438,3)),'SPDA-COMP'!B:J,4,FALSE),IF(LEFT(G438,4)="SDAI",VLOOKUP(VALUE(RIGHT(G438,3)),#REF!,4,FALSE),IF(LEFT(G438,5)="IMPER",VLOOKUP(VALUE(RIGHT(G438,3)),#REF!,4,FALSE),IF(LEFT(G438,5)="LABOR",VLOOKUP(VALUE(RIGHT(G438,6)),#REF!,5,FALSE))))))))))))))))</f>
        <v>#REF!</v>
      </c>
      <c r="C438" s="30" t="e">
        <f>IF(LEFT(G438,3)="ARQ",VLOOKUP(VALUE(RIGHT(G438,3)),#REF!,5,FALSE),IF(LEFT(G438,3)="SCI",VLOOKUP(VALUE(RIGHT(G438,3)),#REF!,5,FALSE),IF(LEFT(G438,3)="SCE",VLOOKUP(VALUE(RIGHT(G438,3)),#REF!,5,FALSE),IF(LEFT(G438,3)="EST",VLOOKUP(VALUE(RIGHT(G438,3)),#REF!,5,FALSE),IF(LEFT(G438,3)="HID",VLOOKUP(VALUE(RIGHT(G438,3)),#REF!,5,FALSE),IF(LEFT(G438,3)="INC",VLOOKUP(VALUE(RIGHT(G438,3)),#REF!,5,FALSE),IF(LEFT(G438,3)="ELE",VLOOKUP(VALUE(RIGHT(G438,3)),#REF!,5,FALSE),IF(LEFT(G438,3)="CAB",VLOOKUP(VALUE(RIGHT(G438,3)),'ADM-COMP'!B:J,5,FALSE),IF(LEFT(G438,3)="SEG",VLOOKUP(VALUE(RIGHT(G438,3)),#REF!,5,FALSE),IF(LEFT(G438,3)="CLI",VLOOKUP(VALUE(RIGHT(G438,3)),#REF!,5,FALSE),IF(LEFT(G438,4)="IMPL",VLOOKUP(VALUE(RIGHT(G438,3)),#REF!,5,FALSE),IF(LEFT(G438,4)="SPDA",VLOOKUP(VALUE(RIGHT(G438,3)),'SPDA-COMP'!B:J,5,FALSE),IF(LEFT(G438,4)="SDAI",VLOOKUP(VALUE(RIGHT(G438,3)),#REF!,5,FALSE),IF(LEFT(G438,5)="IMPER",VLOOKUP(VALUE(RIGHT(G438,3)),#REF!,5,FALSE),IF(LEFT(G438,5)="LABOR",VLOOKUP(VALUE(RIGHT(G438,6)),#REF!,6,FALSE))))))))))))))))</f>
        <v>#REF!</v>
      </c>
      <c r="D438" s="74" t="e">
        <f>ROUND(VLOOKUP(A438,#REF!,8,FALSE),2)</f>
        <v>#REF!</v>
      </c>
      <c r="E438" s="74" t="e">
        <f>IF(LEFT(G438,3)="ARQ",VLOOKUP(VALUE(RIGHT(G438,3)),#REF!,9,FALSE),IF(LEFT(G438,3)="SCI",VLOOKUP(VALUE(RIGHT(G438,3)),#REF!,9,FALSE),IF(LEFT(G438,3)="SCE",VLOOKUP(VALUE(RIGHT(G438,3)),#REF!,9,FALSE),IF(LEFT(G438,3)="EST",VLOOKUP(VALUE(RIGHT(G438,3)),#REF!,9,FALSE),IF(LEFT(G438,3)="HID",VLOOKUP(VALUE(RIGHT(G438,3)),#REF!,9,FALSE),IF(LEFT(G438,3)="INC",VLOOKUP(VALUE(RIGHT(G438,3)),#REF!,9,FALSE),IF(LEFT(G438,3)="ELE",VLOOKUP(VALUE(RIGHT(G438,3)),#REF!,9,FALSE),IF(LEFT(G438,3)="CAB",VLOOKUP(VALUE(RIGHT(G438,3)),'ADM-COMP'!B:J,9,FALSE),IF(LEFT(G438,3)="SEG",VLOOKUP(VALUE(RIGHT(G438,3)),#REF!,9,FALSE),IF(LEFT(G438,3)="CLI",VLOOKUP(VALUE(RIGHT(G438,3)),#REF!,9,FALSE),IF(LEFT(G438,4)="IMPL",VLOOKUP(VALUE(RIGHT(G438,3)),#REF!,9,FALSE),IF(LEFT(G438,4)="SPDA",VLOOKUP(VALUE(RIGHT(G438,3)),'SPDA-COMP'!B:J,9,FALSE),IF(LEFT(G438,4)="SDAI",VLOOKUP(VALUE(RIGHT(G438,3)),#REF!,9,FALSE),IF(LEFT(G438,5)="IMPER",VLOOKUP(VALUE(RIGHT(G438,3)),#REF!,9,FALSE),IF(LEFT(G438,5)="LABOR",VLOOKUP(VALUE(RIGHT(G438,6)),#REF!,4,FALSE))))))))))))))))</f>
        <v>#REF!</v>
      </c>
      <c r="F438" s="31" t="e">
        <f t="shared" si="6"/>
        <v>#REF!</v>
      </c>
      <c r="G438" s="38" t="s">
        <v>534</v>
      </c>
      <c r="H438" s="61"/>
    </row>
    <row r="439" spans="1:8" s="62" customFormat="1">
      <c r="A439" s="37" t="s">
        <v>455</v>
      </c>
      <c r="B439" s="29" t="e">
        <f>IF(LEFT(G439,3)="ARQ",VLOOKUP(VALUE(RIGHT(G439,3)),#REF!,4,FALSE),IF(LEFT(G439,3)="SCI",VLOOKUP(VALUE(RIGHT(G439,3)),#REF!,4,FALSE),IF(LEFT(G439,3)="SCE",VLOOKUP(VALUE(RIGHT(G439,3)),#REF!,4,FALSE),IF(LEFT(G439,3)="EST",VLOOKUP(VALUE(RIGHT(G439,3)),#REF!,4,FALSE),IF(LEFT(G439,3)="HID",VLOOKUP(VALUE(RIGHT(G439,3)),#REF!,4,FALSE),IF(LEFT(G439,3)="INC",VLOOKUP(VALUE(RIGHT(G439,3)),#REF!,4,FALSE),IF(LEFT(G439,3)="ELE",VLOOKUP(VALUE(RIGHT(G439,3)),#REF!,4,FALSE),IF(LEFT(G439,3)="CAB",VLOOKUP(VALUE(RIGHT(G439,3)),'ADM-COMP'!B:J,4,FALSE),IF(LEFT(G439,3)="SEG",VLOOKUP(VALUE(RIGHT(G439,3)),#REF!,4,FALSE),IF(LEFT(G439,3)="CLI",VLOOKUP(VALUE(RIGHT(G439,3)),#REF!,4,FALSE),IF(LEFT(G439,4)="IMPL",VLOOKUP(VALUE(RIGHT(G439,3)),#REF!,4,FALSE),IF(LEFT(G439,4)="SPDA",VLOOKUP(VALUE(RIGHT(G439,3)),'SPDA-COMP'!B:J,4,FALSE),IF(LEFT(G439,4)="SDAI",VLOOKUP(VALUE(RIGHT(G439,3)),#REF!,4,FALSE),IF(LEFT(G439,5)="IMPER",VLOOKUP(VALUE(RIGHT(G439,3)),#REF!,4,FALSE),IF(LEFT(G439,5)="LABOR",VLOOKUP(VALUE(RIGHT(G439,6)),#REF!,5,FALSE))))))))))))))))</f>
        <v>#REF!</v>
      </c>
      <c r="C439" s="30" t="e">
        <f>IF(LEFT(G439,3)="ARQ",VLOOKUP(VALUE(RIGHT(G439,3)),#REF!,5,FALSE),IF(LEFT(G439,3)="SCI",VLOOKUP(VALUE(RIGHT(G439,3)),#REF!,5,FALSE),IF(LEFT(G439,3)="SCE",VLOOKUP(VALUE(RIGHT(G439,3)),#REF!,5,FALSE),IF(LEFT(G439,3)="EST",VLOOKUP(VALUE(RIGHT(G439,3)),#REF!,5,FALSE),IF(LEFT(G439,3)="HID",VLOOKUP(VALUE(RIGHT(G439,3)),#REF!,5,FALSE),IF(LEFT(G439,3)="INC",VLOOKUP(VALUE(RIGHT(G439,3)),#REF!,5,FALSE),IF(LEFT(G439,3)="ELE",VLOOKUP(VALUE(RIGHT(G439,3)),#REF!,5,FALSE),IF(LEFT(G439,3)="CAB",VLOOKUP(VALUE(RIGHT(G439,3)),'ADM-COMP'!B:J,5,FALSE),IF(LEFT(G439,3)="SEG",VLOOKUP(VALUE(RIGHT(G439,3)),#REF!,5,FALSE),IF(LEFT(G439,3)="CLI",VLOOKUP(VALUE(RIGHT(G439,3)),#REF!,5,FALSE),IF(LEFT(G439,4)="IMPL",VLOOKUP(VALUE(RIGHT(G439,3)),#REF!,5,FALSE),IF(LEFT(G439,4)="SPDA",VLOOKUP(VALUE(RIGHT(G439,3)),'SPDA-COMP'!B:J,5,FALSE),IF(LEFT(G439,4)="SDAI",VLOOKUP(VALUE(RIGHT(G439,3)),#REF!,5,FALSE),IF(LEFT(G439,5)="IMPER",VLOOKUP(VALUE(RIGHT(G439,3)),#REF!,5,FALSE),IF(LEFT(G439,5)="LABOR",VLOOKUP(VALUE(RIGHT(G439,6)),#REF!,6,FALSE))))))))))))))))</f>
        <v>#REF!</v>
      </c>
      <c r="D439" s="74" t="e">
        <f>ROUND(VLOOKUP(A439,#REF!,8,FALSE),2)</f>
        <v>#REF!</v>
      </c>
      <c r="E439" s="74" t="e">
        <f>IF(LEFT(G439,3)="ARQ",VLOOKUP(VALUE(RIGHT(G439,3)),#REF!,9,FALSE),IF(LEFT(G439,3)="SCI",VLOOKUP(VALUE(RIGHT(G439,3)),#REF!,9,FALSE),IF(LEFT(G439,3)="SCE",VLOOKUP(VALUE(RIGHT(G439,3)),#REF!,9,FALSE),IF(LEFT(G439,3)="EST",VLOOKUP(VALUE(RIGHT(G439,3)),#REF!,9,FALSE),IF(LEFT(G439,3)="HID",VLOOKUP(VALUE(RIGHT(G439,3)),#REF!,9,FALSE),IF(LEFT(G439,3)="INC",VLOOKUP(VALUE(RIGHT(G439,3)),#REF!,9,FALSE),IF(LEFT(G439,3)="ELE",VLOOKUP(VALUE(RIGHT(G439,3)),#REF!,9,FALSE),IF(LEFT(G439,3)="CAB",VLOOKUP(VALUE(RIGHT(G439,3)),'ADM-COMP'!B:J,9,FALSE),IF(LEFT(G439,3)="SEG",VLOOKUP(VALUE(RIGHT(G439,3)),#REF!,9,FALSE),IF(LEFT(G439,3)="CLI",VLOOKUP(VALUE(RIGHT(G439,3)),#REF!,9,FALSE),IF(LEFT(G439,4)="IMPL",VLOOKUP(VALUE(RIGHT(G439,3)),#REF!,9,FALSE),IF(LEFT(G439,4)="SPDA",VLOOKUP(VALUE(RIGHT(G439,3)),'SPDA-COMP'!B:J,9,FALSE),IF(LEFT(G439,4)="SDAI",VLOOKUP(VALUE(RIGHT(G439,3)),#REF!,9,FALSE),IF(LEFT(G439,5)="IMPER",VLOOKUP(VALUE(RIGHT(G439,3)),#REF!,9,FALSE),IF(LEFT(G439,5)="LABOR",VLOOKUP(VALUE(RIGHT(G439,6)),#REF!,4,FALSE))))))))))))))))</f>
        <v>#REF!</v>
      </c>
      <c r="F439" s="31" t="e">
        <f t="shared" si="6"/>
        <v>#REF!</v>
      </c>
      <c r="G439" s="152" t="s">
        <v>480</v>
      </c>
      <c r="H439" s="61"/>
    </row>
    <row r="440" spans="1:8" s="62" customFormat="1" ht="51">
      <c r="A440" s="85" t="s">
        <v>901</v>
      </c>
      <c r="B440" s="29" t="e">
        <f>IF(LEFT(G440,3)="ARQ",VLOOKUP(VALUE(RIGHT(G440,3)),#REF!,4,FALSE),IF(LEFT(G440,3)="SCI",VLOOKUP(VALUE(RIGHT(G440,3)),#REF!,4,FALSE),IF(LEFT(G440,3)="SCE",VLOOKUP(VALUE(RIGHT(G440,3)),#REF!,4,FALSE),IF(LEFT(G440,3)="EST",VLOOKUP(VALUE(RIGHT(G440,3)),#REF!,4,FALSE),IF(LEFT(G440,3)="HID",VLOOKUP(VALUE(RIGHT(G440,3)),#REF!,4,FALSE),IF(LEFT(G440,3)="INC",VLOOKUP(VALUE(RIGHT(G440,3)),#REF!,4,FALSE),IF(LEFT(G440,3)="ELE",VLOOKUP(VALUE(RIGHT(G440,3)),#REF!,4,FALSE),IF(LEFT(G440,3)="CAB",VLOOKUP(VALUE(RIGHT(G440,3)),'ADM-COMP'!B:J,4,FALSE),IF(LEFT(G440,3)="SEG",VLOOKUP(VALUE(RIGHT(G440,3)),#REF!,4,FALSE),IF(LEFT(G440,3)="CLI",VLOOKUP(VALUE(RIGHT(G440,3)),#REF!,4,FALSE),IF(LEFT(G440,4)="IMPL",VLOOKUP(VALUE(RIGHT(G440,3)),#REF!,4,FALSE),IF(LEFT(G440,4)="SPDA",VLOOKUP(VALUE(RIGHT(G440,3)),'SPDA-COMP'!B:J,4,FALSE),IF(LEFT(G440,4)="SDAI",VLOOKUP(VALUE(RIGHT(G440,3)),#REF!,4,FALSE),IF(LEFT(G440,5)="IMPER",VLOOKUP(VALUE(RIGHT(G440,3)),#REF!,4,FALSE),IF(LEFT(G440,5)="LABOR",VLOOKUP(VALUE(RIGHT(G440,6)),#REF!,5,FALSE))))))))))))))))</f>
        <v>#REF!</v>
      </c>
      <c r="C440" s="30" t="e">
        <f>IF(LEFT(G440,3)="ARQ",VLOOKUP(VALUE(RIGHT(G440,3)),#REF!,5,FALSE),IF(LEFT(G440,3)="SCI",VLOOKUP(VALUE(RIGHT(G440,3)),#REF!,5,FALSE),IF(LEFT(G440,3)="SCE",VLOOKUP(VALUE(RIGHT(G440,3)),#REF!,5,FALSE),IF(LEFT(G440,3)="EST",VLOOKUP(VALUE(RIGHT(G440,3)),#REF!,5,FALSE),IF(LEFT(G440,3)="HID",VLOOKUP(VALUE(RIGHT(G440,3)),#REF!,5,FALSE),IF(LEFT(G440,3)="INC",VLOOKUP(VALUE(RIGHT(G440,3)),#REF!,5,FALSE),IF(LEFT(G440,3)="ELE",VLOOKUP(VALUE(RIGHT(G440,3)),#REF!,5,FALSE),IF(LEFT(G440,3)="CAB",VLOOKUP(VALUE(RIGHT(G440,3)),'ADM-COMP'!B:J,5,FALSE),IF(LEFT(G440,3)="SEG",VLOOKUP(VALUE(RIGHT(G440,3)),#REF!,5,FALSE),IF(LEFT(G440,3)="CLI",VLOOKUP(VALUE(RIGHT(G440,3)),#REF!,5,FALSE),IF(LEFT(G440,4)="IMPL",VLOOKUP(VALUE(RIGHT(G440,3)),#REF!,5,FALSE),IF(LEFT(G440,4)="SPDA",VLOOKUP(VALUE(RIGHT(G440,3)),'SPDA-COMP'!B:J,5,FALSE),IF(LEFT(G440,4)="SDAI",VLOOKUP(VALUE(RIGHT(G440,3)),#REF!,5,FALSE),IF(LEFT(G440,5)="IMPER",VLOOKUP(VALUE(RIGHT(G440,3)),#REF!,5,FALSE),IF(LEFT(G440,5)="LABOR",VLOOKUP(VALUE(RIGHT(G440,6)),#REF!,6,FALSE))))))))))))))))</f>
        <v>#REF!</v>
      </c>
      <c r="D440" s="74" t="e">
        <f>ROUND(VLOOKUP(A440,#REF!,8,FALSE),2)</f>
        <v>#REF!</v>
      </c>
      <c r="E440" s="74" t="e">
        <f>IF(LEFT(G440,3)="ARQ",VLOOKUP(VALUE(RIGHT(G440,3)),#REF!,9,FALSE),IF(LEFT(G440,3)="SCI",VLOOKUP(VALUE(RIGHT(G440,3)),#REF!,9,FALSE),IF(LEFT(G440,3)="SCE",VLOOKUP(VALUE(RIGHT(G440,3)),#REF!,9,FALSE),IF(LEFT(G440,3)="EST",VLOOKUP(VALUE(RIGHT(G440,3)),#REF!,9,FALSE),IF(LEFT(G440,3)="HID",VLOOKUP(VALUE(RIGHT(G440,3)),#REF!,9,FALSE),IF(LEFT(G440,3)="INC",VLOOKUP(VALUE(RIGHT(G440,3)),#REF!,9,FALSE),IF(LEFT(G440,3)="ELE",VLOOKUP(VALUE(RIGHT(G440,3)),#REF!,9,FALSE),IF(LEFT(G440,3)="CAB",VLOOKUP(VALUE(RIGHT(G440,3)),'ADM-COMP'!B:J,9,FALSE),IF(LEFT(G440,3)="SEG",VLOOKUP(VALUE(RIGHT(G440,3)),#REF!,9,FALSE),IF(LEFT(G440,3)="CLI",VLOOKUP(VALUE(RIGHT(G440,3)),#REF!,9,FALSE),IF(LEFT(G440,4)="IMPL",VLOOKUP(VALUE(RIGHT(G440,3)),#REF!,9,FALSE),IF(LEFT(G440,4)="SPDA",VLOOKUP(VALUE(RIGHT(G440,3)),'SPDA-COMP'!B:J,9,FALSE),IF(LEFT(G440,4)="SDAI",VLOOKUP(VALUE(RIGHT(G440,3)),#REF!,9,FALSE),IF(LEFT(G440,5)="IMPER",VLOOKUP(VALUE(RIGHT(G440,3)),#REF!,9,FALSE),IF(LEFT(G440,5)="LABOR",VLOOKUP(VALUE(RIGHT(G440,6)),#REF!,4,FALSE))))))))))))))))</f>
        <v>#REF!</v>
      </c>
      <c r="F440" s="31" t="e">
        <f t="shared" si="6"/>
        <v>#REF!</v>
      </c>
      <c r="G440" s="84" t="s">
        <v>969</v>
      </c>
      <c r="H440" s="61"/>
    </row>
    <row r="441" spans="1:8" s="62" customFormat="1">
      <c r="A441" s="100" t="s">
        <v>203</v>
      </c>
      <c r="B441" s="29" t="e">
        <f>IF(LEFT(G441,3)="ARQ",VLOOKUP(VALUE(RIGHT(G441,3)),#REF!,4,FALSE),IF(LEFT(G441,3)="SCI",VLOOKUP(VALUE(RIGHT(G441,3)),#REF!,4,FALSE),IF(LEFT(G441,3)="SCE",VLOOKUP(VALUE(RIGHT(G441,3)),#REF!,4,FALSE),IF(LEFT(G441,3)="EST",VLOOKUP(VALUE(RIGHT(G441,3)),#REF!,4,FALSE),IF(LEFT(G441,3)="HID",VLOOKUP(VALUE(RIGHT(G441,3)),#REF!,4,FALSE),IF(LEFT(G441,3)="INC",VLOOKUP(VALUE(RIGHT(G441,3)),#REF!,4,FALSE),IF(LEFT(G441,3)="ELE",VLOOKUP(VALUE(RIGHT(G441,3)),#REF!,4,FALSE),IF(LEFT(G441,3)="CAB",VLOOKUP(VALUE(RIGHT(G441,3)),'ADM-COMP'!B:J,4,FALSE),IF(LEFT(G441,3)="SEG",VLOOKUP(VALUE(RIGHT(G441,3)),#REF!,4,FALSE),IF(LEFT(G441,3)="CLI",VLOOKUP(VALUE(RIGHT(G441,3)),#REF!,4,FALSE),IF(LEFT(G441,4)="IMPL",VLOOKUP(VALUE(RIGHT(G441,3)),#REF!,4,FALSE),IF(LEFT(G441,4)="SPDA",VLOOKUP(VALUE(RIGHT(G441,3)),'SPDA-COMP'!B:J,4,FALSE),IF(LEFT(G441,4)="SDAI",VLOOKUP(VALUE(RIGHT(G441,3)),#REF!,4,FALSE),IF(LEFT(G441,5)="IMPER",VLOOKUP(VALUE(RIGHT(G441,3)),#REF!,4,FALSE),IF(LEFT(G441,5)="LABOR",VLOOKUP(VALUE(RIGHT(G441,6)),#REF!,5,FALSE))))))))))))))))</f>
        <v>#REF!</v>
      </c>
      <c r="C441" s="30" t="e">
        <f>IF(LEFT(G441,3)="ARQ",VLOOKUP(VALUE(RIGHT(G441,3)),#REF!,5,FALSE),IF(LEFT(G441,3)="SCI",VLOOKUP(VALUE(RIGHT(G441,3)),#REF!,5,FALSE),IF(LEFT(G441,3)="SCE",VLOOKUP(VALUE(RIGHT(G441,3)),#REF!,5,FALSE),IF(LEFT(G441,3)="EST",VLOOKUP(VALUE(RIGHT(G441,3)),#REF!,5,FALSE),IF(LEFT(G441,3)="HID",VLOOKUP(VALUE(RIGHT(G441,3)),#REF!,5,FALSE),IF(LEFT(G441,3)="INC",VLOOKUP(VALUE(RIGHT(G441,3)),#REF!,5,FALSE),IF(LEFT(G441,3)="ELE",VLOOKUP(VALUE(RIGHT(G441,3)),#REF!,5,FALSE),IF(LEFT(G441,3)="CAB",VLOOKUP(VALUE(RIGHT(G441,3)),'ADM-COMP'!B:J,5,FALSE),IF(LEFT(G441,3)="SEG",VLOOKUP(VALUE(RIGHT(G441,3)),#REF!,5,FALSE),IF(LEFT(G441,3)="CLI",VLOOKUP(VALUE(RIGHT(G441,3)),#REF!,5,FALSE),IF(LEFT(G441,4)="IMPL",VLOOKUP(VALUE(RIGHT(G441,3)),#REF!,5,FALSE),IF(LEFT(G441,4)="SPDA",VLOOKUP(VALUE(RIGHT(G441,3)),'SPDA-COMP'!B:J,5,FALSE),IF(LEFT(G441,4)="SDAI",VLOOKUP(VALUE(RIGHT(G441,3)),#REF!,5,FALSE),IF(LEFT(G441,5)="IMPER",VLOOKUP(VALUE(RIGHT(G441,3)),#REF!,5,FALSE),IF(LEFT(G441,5)="LABOR",VLOOKUP(VALUE(RIGHT(G441,6)),#REF!,6,FALSE))))))))))))))))</f>
        <v>#REF!</v>
      </c>
      <c r="D441" s="74" t="e">
        <f>ROUND(VLOOKUP(A441,#REF!,8,FALSE),2)</f>
        <v>#REF!</v>
      </c>
      <c r="E441" s="130" t="e">
        <f>IF(LEFT(G441,3)="ARQ",VLOOKUP(VALUE(RIGHT(G441,3)),#REF!,9,FALSE),IF(LEFT(G441,3)="SCI",VLOOKUP(VALUE(RIGHT(G441,3)),#REF!,9,FALSE),IF(LEFT(G441,3)="SCE",VLOOKUP(VALUE(RIGHT(G441,3)),#REF!,9,FALSE),IF(LEFT(G441,3)="EST",VLOOKUP(VALUE(RIGHT(G441,3)),#REF!,9,FALSE),IF(LEFT(G441,3)="HID",VLOOKUP(VALUE(RIGHT(G441,3)),#REF!,9,FALSE),IF(LEFT(G441,3)="INC",VLOOKUP(VALUE(RIGHT(G441,3)),#REF!,9,FALSE),IF(LEFT(G441,3)="ELE",VLOOKUP(VALUE(RIGHT(G441,3)),#REF!,9,FALSE),IF(LEFT(G441,3)="CAB",VLOOKUP(VALUE(RIGHT(G441,3)),'ADM-COMP'!B:J,9,FALSE),IF(LEFT(G441,3)="SEG",VLOOKUP(VALUE(RIGHT(G441,3)),#REF!,9,FALSE),IF(LEFT(G441,3)="CLI",VLOOKUP(VALUE(RIGHT(G441,3)),#REF!,9,FALSE),IF(LEFT(G441,4)="IMPL",VLOOKUP(VALUE(RIGHT(G441,3)),#REF!,9,FALSE),IF(LEFT(G441,4)="SPDA",VLOOKUP(VALUE(RIGHT(G441,3)),'SPDA-COMP'!B:J,9,FALSE),IF(LEFT(G441,4)="SDAI",VLOOKUP(VALUE(RIGHT(G441,3)),#REF!,9,FALSE),IF(LEFT(G441,5)="IMPER",VLOOKUP(VALUE(RIGHT(G441,3)),#REF!,9,FALSE),IF(LEFT(G441,5)="LABOR",VLOOKUP(VALUE(RIGHT(G441,6)),#REF!,4,FALSE))))))))))))))))</f>
        <v>#REF!</v>
      </c>
      <c r="F441" s="31" t="e">
        <f t="shared" si="6"/>
        <v>#REF!</v>
      </c>
      <c r="G441" s="152" t="s">
        <v>190</v>
      </c>
      <c r="H441" s="61"/>
    </row>
    <row r="442" spans="1:8" s="62" customFormat="1">
      <c r="A442" s="85" t="s">
        <v>1123</v>
      </c>
      <c r="B442" s="29" t="e">
        <f>IF(LEFT(G442,3)="ARQ",VLOOKUP(VALUE(RIGHT(G442,3)),#REF!,4,FALSE),IF(LEFT(G442,3)="SCI",VLOOKUP(VALUE(RIGHT(G442,3)),#REF!,4,FALSE),IF(LEFT(G442,3)="SCE",VLOOKUP(VALUE(RIGHT(G442,3)),#REF!,4,FALSE),IF(LEFT(G442,3)="EST",VLOOKUP(VALUE(RIGHT(G442,3)),#REF!,4,FALSE),IF(LEFT(G442,3)="HID",VLOOKUP(VALUE(RIGHT(G442,3)),#REF!,4,FALSE),IF(LEFT(G442,3)="INC",VLOOKUP(VALUE(RIGHT(G442,3)),#REF!,4,FALSE),IF(LEFT(G442,3)="ELE",VLOOKUP(VALUE(RIGHT(G442,3)),#REF!,4,FALSE),IF(LEFT(G442,3)="CAB",VLOOKUP(VALUE(RIGHT(G442,3)),'ADM-COMP'!B:J,4,FALSE),IF(LEFT(G442,3)="SEG",VLOOKUP(VALUE(RIGHT(G442,3)),#REF!,4,FALSE),IF(LEFT(G442,3)="CLI",VLOOKUP(VALUE(RIGHT(G442,3)),#REF!,4,FALSE),IF(LEFT(G442,4)="IMPL",VLOOKUP(VALUE(RIGHT(G442,3)),#REF!,4,FALSE),IF(LEFT(G442,4)="SPDA",VLOOKUP(VALUE(RIGHT(G442,3)),'SPDA-COMP'!B:J,4,FALSE),IF(LEFT(G442,4)="SDAI",VLOOKUP(VALUE(RIGHT(G442,3)),#REF!,4,FALSE),IF(LEFT(G442,5)="IMPER",VLOOKUP(VALUE(RIGHT(G442,3)),#REF!,4,FALSE),IF(LEFT(G442,5)="LABOR",VLOOKUP(VALUE(RIGHT(G442,6)),#REF!,5,FALSE))))))))))))))))</f>
        <v>#REF!</v>
      </c>
      <c r="C442" s="30" t="e">
        <f>IF(LEFT(G442,3)="ARQ",VLOOKUP(VALUE(RIGHT(G442,3)),#REF!,5,FALSE),IF(LEFT(G442,3)="SCI",VLOOKUP(VALUE(RIGHT(G442,3)),#REF!,5,FALSE),IF(LEFT(G442,3)="SCE",VLOOKUP(VALUE(RIGHT(G442,3)),#REF!,5,FALSE),IF(LEFT(G442,3)="EST",VLOOKUP(VALUE(RIGHT(G442,3)),#REF!,5,FALSE),IF(LEFT(G442,3)="HID",VLOOKUP(VALUE(RIGHT(G442,3)),#REF!,5,FALSE),IF(LEFT(G442,3)="INC",VLOOKUP(VALUE(RIGHT(G442,3)),#REF!,5,FALSE),IF(LEFT(G442,3)="ELE",VLOOKUP(VALUE(RIGHT(G442,3)),#REF!,5,FALSE),IF(LEFT(G442,3)="CAB",VLOOKUP(VALUE(RIGHT(G442,3)),'ADM-COMP'!B:J,5,FALSE),IF(LEFT(G442,3)="SEG",VLOOKUP(VALUE(RIGHT(G442,3)),#REF!,5,FALSE),IF(LEFT(G442,3)="CLI",VLOOKUP(VALUE(RIGHT(G442,3)),#REF!,5,FALSE),IF(LEFT(G442,4)="IMPL",VLOOKUP(VALUE(RIGHT(G442,3)),#REF!,5,FALSE),IF(LEFT(G442,4)="SPDA",VLOOKUP(VALUE(RIGHT(G442,3)),'SPDA-COMP'!B:J,5,FALSE),IF(LEFT(G442,4)="SDAI",VLOOKUP(VALUE(RIGHT(G442,3)),#REF!,5,FALSE),IF(LEFT(G442,5)="IMPER",VLOOKUP(VALUE(RIGHT(G442,3)),#REF!,5,FALSE),IF(LEFT(G442,5)="LABOR",VLOOKUP(VALUE(RIGHT(G442,6)),#REF!,6,FALSE))))))))))))))))</f>
        <v>#REF!</v>
      </c>
      <c r="D442" s="74" t="e">
        <f>ROUND(VLOOKUP(A442,#REF!,8,FALSE),2)</f>
        <v>#REF!</v>
      </c>
      <c r="E442" s="74" t="e">
        <f>IF(LEFT(G442,3)="ARQ",VLOOKUP(VALUE(RIGHT(G442,3)),#REF!,9,FALSE),IF(LEFT(G442,3)="SCI",VLOOKUP(VALUE(RIGHT(G442,3)),#REF!,9,FALSE),IF(LEFT(G442,3)="SCE",VLOOKUP(VALUE(RIGHT(G442,3)),#REF!,9,FALSE),IF(LEFT(G442,3)="EST",VLOOKUP(VALUE(RIGHT(G442,3)),#REF!,9,FALSE),IF(LEFT(G442,3)="HID",VLOOKUP(VALUE(RIGHT(G442,3)),#REF!,9,FALSE),IF(LEFT(G442,3)="INC",VLOOKUP(VALUE(RIGHT(G442,3)),#REF!,9,FALSE),IF(LEFT(G442,3)="ELE",VLOOKUP(VALUE(RIGHT(G442,3)),#REF!,9,FALSE),IF(LEFT(G442,3)="CAB",VLOOKUP(VALUE(RIGHT(G442,3)),'ADM-COMP'!B:J,9,FALSE),IF(LEFT(G442,3)="SEG",VLOOKUP(VALUE(RIGHT(G442,3)),#REF!,9,FALSE),IF(LEFT(G442,3)="CLI",VLOOKUP(VALUE(RIGHT(G442,3)),#REF!,9,FALSE),IF(LEFT(G442,4)="IMPL",VLOOKUP(VALUE(RIGHT(G442,3)),#REF!,9,FALSE),IF(LEFT(G442,4)="SPDA",VLOOKUP(VALUE(RIGHT(G442,3)),'SPDA-COMP'!B:J,9,FALSE),IF(LEFT(G442,4)="SDAI",VLOOKUP(VALUE(RIGHT(G442,3)),#REF!,9,FALSE),IF(LEFT(G442,5)="IMPER",VLOOKUP(VALUE(RIGHT(G442,3)),#REF!,9,FALSE),IF(LEFT(G442,5)="LABOR",VLOOKUP(VALUE(RIGHT(G442,6)),#REF!,4,FALSE))))))))))))))))</f>
        <v>#REF!</v>
      </c>
      <c r="F442" s="31" t="e">
        <f t="shared" si="6"/>
        <v>#REF!</v>
      </c>
      <c r="G442" s="84" t="s">
        <v>1008</v>
      </c>
      <c r="H442" s="61"/>
    </row>
    <row r="443" spans="1:8" s="62" customFormat="1">
      <c r="A443" s="85" t="s">
        <v>1126</v>
      </c>
      <c r="B443" s="29" t="e">
        <f>IF(LEFT(G443,3)="ARQ",VLOOKUP(VALUE(RIGHT(G443,3)),#REF!,4,FALSE),IF(LEFT(G443,3)="SCI",VLOOKUP(VALUE(RIGHT(G443,3)),#REF!,4,FALSE),IF(LEFT(G443,3)="SCE",VLOOKUP(VALUE(RIGHT(G443,3)),#REF!,4,FALSE),IF(LEFT(G443,3)="EST",VLOOKUP(VALUE(RIGHT(G443,3)),#REF!,4,FALSE),IF(LEFT(G443,3)="HID",VLOOKUP(VALUE(RIGHT(G443,3)),#REF!,4,FALSE),IF(LEFT(G443,3)="INC",VLOOKUP(VALUE(RIGHT(G443,3)),#REF!,4,FALSE),IF(LEFT(G443,3)="ELE",VLOOKUP(VALUE(RIGHT(G443,3)),#REF!,4,FALSE),IF(LEFT(G443,3)="CAB",VLOOKUP(VALUE(RIGHT(G443,3)),'ADM-COMP'!B:J,4,FALSE),IF(LEFT(G443,3)="SEG",VLOOKUP(VALUE(RIGHT(G443,3)),#REF!,4,FALSE),IF(LEFT(G443,3)="CLI",VLOOKUP(VALUE(RIGHT(G443,3)),#REF!,4,FALSE),IF(LEFT(G443,4)="IMPL",VLOOKUP(VALUE(RIGHT(G443,3)),#REF!,4,FALSE),IF(LEFT(G443,4)="SPDA",VLOOKUP(VALUE(RIGHT(G443,3)),'SPDA-COMP'!B:J,4,FALSE),IF(LEFT(G443,4)="SDAI",VLOOKUP(VALUE(RIGHT(G443,3)),#REF!,4,FALSE),IF(LEFT(G443,5)="IMPER",VLOOKUP(VALUE(RIGHT(G443,3)),#REF!,4,FALSE),IF(LEFT(G443,5)="LABOR",VLOOKUP(VALUE(RIGHT(G443,6)),#REF!,5,FALSE))))))))))))))))</f>
        <v>#REF!</v>
      </c>
      <c r="C443" s="30" t="e">
        <f>IF(LEFT(G443,3)="ARQ",VLOOKUP(VALUE(RIGHT(G443,3)),#REF!,5,FALSE),IF(LEFT(G443,3)="SCI",VLOOKUP(VALUE(RIGHT(G443,3)),#REF!,5,FALSE),IF(LEFT(G443,3)="SCE",VLOOKUP(VALUE(RIGHT(G443,3)),#REF!,5,FALSE),IF(LEFT(G443,3)="EST",VLOOKUP(VALUE(RIGHT(G443,3)),#REF!,5,FALSE),IF(LEFT(G443,3)="HID",VLOOKUP(VALUE(RIGHT(G443,3)),#REF!,5,FALSE),IF(LEFT(G443,3)="INC",VLOOKUP(VALUE(RIGHT(G443,3)),#REF!,5,FALSE),IF(LEFT(G443,3)="ELE",VLOOKUP(VALUE(RIGHT(G443,3)),#REF!,5,FALSE),IF(LEFT(G443,3)="CAB",VLOOKUP(VALUE(RIGHT(G443,3)),'ADM-COMP'!B:J,5,FALSE),IF(LEFT(G443,3)="SEG",VLOOKUP(VALUE(RIGHT(G443,3)),#REF!,5,FALSE),IF(LEFT(G443,3)="CLI",VLOOKUP(VALUE(RIGHT(G443,3)),#REF!,5,FALSE),IF(LEFT(G443,4)="IMPL",VLOOKUP(VALUE(RIGHT(G443,3)),#REF!,5,FALSE),IF(LEFT(G443,4)="SPDA",VLOOKUP(VALUE(RIGHT(G443,3)),'SPDA-COMP'!B:J,5,FALSE),IF(LEFT(G443,4)="SDAI",VLOOKUP(VALUE(RIGHT(G443,3)),#REF!,5,FALSE),IF(LEFT(G443,5)="IMPER",VLOOKUP(VALUE(RIGHT(G443,3)),#REF!,5,FALSE),IF(LEFT(G443,5)="LABOR",VLOOKUP(VALUE(RIGHT(G443,6)),#REF!,6,FALSE))))))))))))))))</f>
        <v>#REF!</v>
      </c>
      <c r="D443" s="74" t="e">
        <f>ROUND(VLOOKUP(A443,#REF!,8,FALSE),2)</f>
        <v>#REF!</v>
      </c>
      <c r="E443" s="74" t="e">
        <f>IF(LEFT(G443,3)="ARQ",VLOOKUP(VALUE(RIGHT(G443,3)),#REF!,9,FALSE),IF(LEFT(G443,3)="SCI",VLOOKUP(VALUE(RIGHT(G443,3)),#REF!,9,FALSE),IF(LEFT(G443,3)="SCE",VLOOKUP(VALUE(RIGHT(G443,3)),#REF!,9,FALSE),IF(LEFT(G443,3)="EST",VLOOKUP(VALUE(RIGHT(G443,3)),#REF!,9,FALSE),IF(LEFT(G443,3)="HID",VLOOKUP(VALUE(RIGHT(G443,3)),#REF!,9,FALSE),IF(LEFT(G443,3)="INC",VLOOKUP(VALUE(RIGHT(G443,3)),#REF!,9,FALSE),IF(LEFT(G443,3)="ELE",VLOOKUP(VALUE(RIGHT(G443,3)),#REF!,9,FALSE),IF(LEFT(G443,3)="CAB",VLOOKUP(VALUE(RIGHT(G443,3)),'ADM-COMP'!B:J,9,FALSE),IF(LEFT(G443,3)="SEG",VLOOKUP(VALUE(RIGHT(G443,3)),#REF!,9,FALSE),IF(LEFT(G443,3)="CLI",VLOOKUP(VALUE(RIGHT(G443,3)),#REF!,9,FALSE),IF(LEFT(G443,4)="IMPL",VLOOKUP(VALUE(RIGHT(G443,3)),#REF!,9,FALSE),IF(LEFT(G443,4)="SPDA",VLOOKUP(VALUE(RIGHT(G443,3)),'SPDA-COMP'!B:J,9,FALSE),IF(LEFT(G443,4)="SDAI",VLOOKUP(VALUE(RIGHT(G443,3)),#REF!,9,FALSE),IF(LEFT(G443,5)="IMPER",VLOOKUP(VALUE(RIGHT(G443,3)),#REF!,9,FALSE),IF(LEFT(G443,5)="LABOR",VLOOKUP(VALUE(RIGHT(G443,6)),#REF!,4,FALSE))))))))))))))))</f>
        <v>#REF!</v>
      </c>
      <c r="F443" s="31" t="e">
        <f t="shared" si="6"/>
        <v>#REF!</v>
      </c>
      <c r="G443" s="84" t="s">
        <v>1011</v>
      </c>
      <c r="H443" s="61"/>
    </row>
    <row r="444" spans="1:8" s="62" customFormat="1">
      <c r="A444" s="100" t="s">
        <v>755</v>
      </c>
      <c r="B444" s="29" t="e">
        <f>IF(LEFT(G444,3)="ARQ",VLOOKUP(VALUE(RIGHT(G444,3)),#REF!,4,FALSE),IF(LEFT(G444,3)="SCI",VLOOKUP(VALUE(RIGHT(G444,3)),'ADM-COMP'!B:J,4,FALSE),IF(LEFT(G444,3)="SCE",VLOOKUP(VALUE(RIGHT(G444,3)),#REF!,4,FALSE),IF(LEFT(G444,3)="EST",VLOOKUP(VALUE(RIGHT(G444,3)),#REF!,4,FALSE),IF(LEFT(G444,3)="HID",VLOOKUP(VALUE(RIGHT(G444,3)),#REF!,4,FALSE),IF(LEFT(G444,3)="INC",VLOOKUP(VALUE(RIGHT(G444,3)),#REF!,4,FALSE),IF(LEFT(G444,3)="ELE",VLOOKUP(VALUE(RIGHT(G444,3)),#REF!,4,FALSE),IF(LEFT(G444,3)="CAB",VLOOKUP(VALUE(RIGHT(G444,3)),#REF!,4,FALSE),IF(LEFT(G444,3)="SEG",VLOOKUP(VALUE(RIGHT(G444,3)),#REF!,4,FALSE),IF(LEFT(G444,3)="CLI",VLOOKUP(VALUE(RIGHT(G444,3)),#REF!,4,FALSE),IF(LEFT(G444,4)="IMPL",VLOOKUP(VALUE(RIGHT(G444,3)),#REF!,4,FALSE),IF(LEFT(G444,4)="SPDA",VLOOKUP(VALUE(RIGHT(G444,3)),'SPDA-COMP'!B:J,4,FALSE),IF(LEFT(G444,4)="SDAI",VLOOKUP(VALUE(RIGHT(G444,3)),#REF!,4,FALSE),IF(LEFT(G444,5)="CHENF",VLOOKUP(VALUE(RIGHT(G444,3)),#REF!,4,FALSE),IF(LEFT(G444,5)="IMPER",VLOOKUP(VALUE(RIGHT(G444,3)),#REF!,4,FALSE),IF(LEFT(G444,5)="LABOR",VLOOKUP(VALUE(RIGHT(G444,6)),#REF!,5,FALSE)))))))))))))))))</f>
        <v>#REF!</v>
      </c>
      <c r="C444" s="30" t="e">
        <f>IF(LEFT(G444,3)="ARQ",VLOOKUP(VALUE(RIGHT(G444,3)),#REF!,5,FALSE),IF(LEFT(G444,3)="SCI",VLOOKUP(VALUE(RIGHT(G444,3)),'ADM-COMP'!B:J,5,FALSE),IF(LEFT(G444,3)="SCE",VLOOKUP(VALUE(RIGHT(G444,3)),#REF!,5,FALSE),IF(LEFT(G444,3)="EST",VLOOKUP(VALUE(RIGHT(G444,3)),#REF!,5,FALSE),IF(LEFT(G444,3)="HID",VLOOKUP(VALUE(RIGHT(G444,3)),#REF!,5,FALSE),IF(LEFT(G444,3)="INC",VLOOKUP(VALUE(RIGHT(G444,3)),#REF!,5,FALSE),IF(LEFT(G444,3)="ELE",VLOOKUP(VALUE(RIGHT(G444,3)),#REF!,5,FALSE),IF(LEFT(G444,3)="CAB",VLOOKUP(VALUE(RIGHT(G444,3)),#REF!,5,FALSE),IF(LEFT(G444,3)="SEG",VLOOKUP(VALUE(RIGHT(G444,3)),#REF!,5,FALSE),IF(LEFT(G444,3)="CLI",VLOOKUP(VALUE(RIGHT(G444,3)),#REF!,5,FALSE),IF(LEFT(G444,4)="IMPL",VLOOKUP(VALUE(RIGHT(G444,3)),#REF!,5,FALSE),IF(LEFT(G444,4)="SPDA",VLOOKUP(VALUE(RIGHT(G444,3)),'SPDA-COMP'!B:J,5,FALSE),IF(LEFT(G444,4)="SDAI",VLOOKUP(VALUE(RIGHT(G444,3)),#REF!,5,FALSE),IF(LEFT(G444,5)="CHENF",VLOOKUP(VALUE(RIGHT(G444,3)),#REF!,5,FALSE),IF(LEFT(G444,5)="IMPER",VLOOKUP(VALUE(RIGHT(G444,3)),#REF!,5,FALSE),IF(LEFT(G444,5)="LABOR",VLOOKUP(VALUE(RIGHT(G444,6)),#REF!,6,FALSE)))))))))))))))))</f>
        <v>#REF!</v>
      </c>
      <c r="D444" s="74" t="e">
        <f>ROUND(VLOOKUP(A444,#REF!,8,FALSE),2)</f>
        <v>#REF!</v>
      </c>
      <c r="E444" s="74" t="e">
        <f>IF(LEFT(G444,3)="ARQ",VLOOKUP(VALUE(RIGHT(G444,3)),#REF!,9,FALSE),IF(LEFT(G444,3)="SCI",VLOOKUP(VALUE(RIGHT(G444,3)),'ADM-COMP'!B:J,9,FALSE),IF(LEFT(G444,3)="SCE",VLOOKUP(VALUE(RIGHT(G444,3)),#REF!,9,FALSE),IF(LEFT(G444,3)="EST",VLOOKUP(VALUE(RIGHT(G444,3)),#REF!,9,FALSE),IF(LEFT(G444,3)="HID",VLOOKUP(VALUE(RIGHT(G444,3)),#REF!,9,FALSE),IF(LEFT(G444,3)="INC",VLOOKUP(VALUE(RIGHT(G444,3)),#REF!,9,FALSE),IF(LEFT(G444,3)="ELE",VLOOKUP(VALUE(RIGHT(G444,3)),#REF!,9,FALSE),IF(LEFT(G444,3)="CAB",VLOOKUP(VALUE(RIGHT(G444,3)),#REF!,9,FALSE),IF(LEFT(G444,3)="SEG",VLOOKUP(VALUE(RIGHT(G444,3)),#REF!,9,FALSE),IF(LEFT(G444,3)="CLI",VLOOKUP(VALUE(RIGHT(G444,3)),#REF!,9,FALSE),IF(LEFT(G444,4)="IMPL",VLOOKUP(VALUE(RIGHT(G444,3)),#REF!,9,FALSE),IF(LEFT(G444,4)="SPDA",VLOOKUP(VALUE(RIGHT(G444,3)),'SPDA-COMP'!B:J,9,FALSE),IF(LEFT(G444,4)="SDAI",VLOOKUP(VALUE(RIGHT(G444,3)),#REF!,9,FALSE),IF(LEFT(G444,5)="CHENF",VLOOKUP(VALUE(RIGHT(G444,3)),#REF!,9,FALSE),IF(LEFT(G444,5)="IMPER",VLOOKUP(VALUE(RIGHT(G444,3)),#REF!,9,FALSE),IF(LEFT(G444,5)="LABOR",VLOOKUP(VALUE(RIGHT(G444,6)),#REF!,4,FALSE)))))))))))))))))</f>
        <v>#REF!</v>
      </c>
      <c r="F444" s="31" t="e">
        <f t="shared" si="6"/>
        <v>#REF!</v>
      </c>
      <c r="G444" s="152" t="s">
        <v>773</v>
      </c>
      <c r="H444" s="61"/>
    </row>
    <row r="445" spans="1:8" s="62" customFormat="1">
      <c r="A445" s="85" t="s">
        <v>638</v>
      </c>
      <c r="B445" s="29" t="e">
        <f>IF(LEFT(G445,3)="ARQ",VLOOKUP(VALUE(RIGHT(G445,3)),#REF!,4,FALSE),IF(LEFT(G445,3)="SCI",VLOOKUP(VALUE(RIGHT(G445,3)),#REF!,4,FALSE),IF(LEFT(G445,3)="SCE",VLOOKUP(VALUE(RIGHT(G445,3)),#REF!,4,FALSE),IF(LEFT(G445,3)="EST",VLOOKUP(VALUE(RIGHT(G445,3)),#REF!,4,FALSE),IF(LEFT(G445,3)="HID",VLOOKUP(VALUE(RIGHT(G445,3)),#REF!,4,FALSE),IF(LEFT(G445,3)="INC",VLOOKUP(VALUE(RIGHT(G445,3)),#REF!,4,FALSE),IF(LEFT(G445,3)="ELE",VLOOKUP(VALUE(RIGHT(G445,3)),#REF!,4,FALSE),IF(LEFT(G445,3)="CAB",VLOOKUP(VALUE(RIGHT(G445,3)),'ADM-COMP'!B:J,4,FALSE),IF(LEFT(G445,3)="SEG",VLOOKUP(VALUE(RIGHT(G445,3)),#REF!,4,FALSE),IF(LEFT(G445,3)="CLI",VLOOKUP(VALUE(RIGHT(G445,3)),#REF!,4,FALSE),IF(LEFT(G445,4)="IMPL",VLOOKUP(VALUE(RIGHT(G445,3)),#REF!,4,FALSE),IF(LEFT(G445,4)="SPDA",VLOOKUP(VALUE(RIGHT(G445,3)),'SPDA-COMP'!B:J,4,FALSE),IF(LEFT(G445,4)="SDAI",VLOOKUP(VALUE(RIGHT(G445,3)),#REF!,4,FALSE),IF(LEFT(G445,5)="IMPER",VLOOKUP(VALUE(RIGHT(G445,3)),#REF!,4,FALSE),IF(LEFT(G445,5)="LABOR",VLOOKUP(VALUE(RIGHT(G445,6)),#REF!,5,FALSE))))))))))))))))</f>
        <v>#N/A</v>
      </c>
      <c r="C445" s="30" t="e">
        <f>IF(LEFT(G445,3)="ARQ",VLOOKUP(VALUE(RIGHT(G445,3)),#REF!,5,FALSE),IF(LEFT(G445,3)="SCI",VLOOKUP(VALUE(RIGHT(G445,3)),#REF!,5,FALSE),IF(LEFT(G445,3)="SCE",VLOOKUP(VALUE(RIGHT(G445,3)),#REF!,5,FALSE),IF(LEFT(G445,3)="EST",VLOOKUP(VALUE(RIGHT(G445,3)),#REF!,5,FALSE),IF(LEFT(G445,3)="HID",VLOOKUP(VALUE(RIGHT(G445,3)),#REF!,5,FALSE),IF(LEFT(G445,3)="INC",VLOOKUP(VALUE(RIGHT(G445,3)),#REF!,5,FALSE),IF(LEFT(G445,3)="ELE",VLOOKUP(VALUE(RIGHT(G445,3)),#REF!,5,FALSE),IF(LEFT(G445,3)="CAB",VLOOKUP(VALUE(RIGHT(G445,3)),'ADM-COMP'!B:J,5,FALSE),IF(LEFT(G445,3)="SEG",VLOOKUP(VALUE(RIGHT(G445,3)),#REF!,5,FALSE),IF(LEFT(G445,3)="CLI",VLOOKUP(VALUE(RIGHT(G445,3)),#REF!,5,FALSE),IF(LEFT(G445,4)="IMPL",VLOOKUP(VALUE(RIGHT(G445,3)),#REF!,5,FALSE),IF(LEFT(G445,4)="SPDA",VLOOKUP(VALUE(RIGHT(G445,3)),'SPDA-COMP'!B:J,5,FALSE),IF(LEFT(G445,4)="SDAI",VLOOKUP(VALUE(RIGHT(G445,3)),#REF!,5,FALSE),IF(LEFT(G445,5)="IMPER",VLOOKUP(VALUE(RIGHT(G445,3)),#REF!,5,FALSE),IF(LEFT(G445,5)="LABOR",VLOOKUP(VALUE(RIGHT(G445,6)),#REF!,6,FALSE))))))))))))))))</f>
        <v>#N/A</v>
      </c>
      <c r="D445" s="74" t="e">
        <f>ROUND(VLOOKUP(A445,#REF!,8,FALSE),2)</f>
        <v>#REF!</v>
      </c>
      <c r="E445" s="74" t="e">
        <f>IF(LEFT(G445,3)="ARQ",VLOOKUP(VALUE(RIGHT(G445,3)),#REF!,9,FALSE),IF(LEFT(G445,3)="SCI",VLOOKUP(VALUE(RIGHT(G445,3)),#REF!,9,FALSE),IF(LEFT(G445,3)="SCE",VLOOKUP(VALUE(RIGHT(G445,3)),#REF!,9,FALSE),IF(LEFT(G445,3)="EST",VLOOKUP(VALUE(RIGHT(G445,3)),#REF!,9,FALSE),IF(LEFT(G445,3)="HID",VLOOKUP(VALUE(RIGHT(G445,3)),#REF!,9,FALSE),IF(LEFT(G445,3)="INC",VLOOKUP(VALUE(RIGHT(G445,3)),#REF!,9,FALSE),IF(LEFT(G445,3)="ELE",VLOOKUP(VALUE(RIGHT(G445,3)),#REF!,9,FALSE),IF(LEFT(G445,3)="CAB",VLOOKUP(VALUE(RIGHT(G445,3)),'ADM-COMP'!B:J,9,FALSE),IF(LEFT(G445,3)="SEG",VLOOKUP(VALUE(RIGHT(G445,3)),#REF!,9,FALSE),IF(LEFT(G445,3)="CLI",VLOOKUP(VALUE(RIGHT(G445,3)),#REF!,9,FALSE),IF(LEFT(G445,4)="IMPL",VLOOKUP(VALUE(RIGHT(G445,3)),#REF!,9,FALSE),IF(LEFT(G445,4)="SPDA",VLOOKUP(VALUE(RIGHT(G445,3)),'SPDA-COMP'!B:J,9,FALSE),IF(LEFT(G445,4)="SDAI",VLOOKUP(VALUE(RIGHT(G445,3)),#REF!,9,FALSE),IF(LEFT(G445,5)="IMPER",VLOOKUP(VALUE(RIGHT(G445,3)),#REF!,9,FALSE),IF(LEFT(G445,5)="LABOR",VLOOKUP(VALUE(RIGHT(G445,6)),#REF!,4,FALSE))))))))))))))))</f>
        <v>#N/A</v>
      </c>
      <c r="F445" s="31" t="e">
        <f t="shared" si="6"/>
        <v>#REF!</v>
      </c>
      <c r="G445" s="84" t="s">
        <v>657</v>
      </c>
      <c r="H445" s="61"/>
    </row>
    <row r="446" spans="1:8" s="62" customFormat="1">
      <c r="A446" s="85" t="s">
        <v>612</v>
      </c>
      <c r="B446" s="86" t="e">
        <f>IF(LEFT(G446,3)="ARQ",VLOOKUP(VALUE(RIGHT(G446,3)),#REF!,4,FALSE),IF(LEFT(G446,3)="SCI",VLOOKUP(VALUE(RIGHT(G446,3)),#REF!,4,FALSE),IF(LEFT(G446,3)="SCE",VLOOKUP(VALUE(RIGHT(G446,3)),#REF!,4,FALSE),IF(LEFT(G446,3)="EST",VLOOKUP(VALUE(RIGHT(G446,3)),#REF!,4,FALSE),IF(LEFT(G446,3)="HID",VLOOKUP(VALUE(RIGHT(G446,3)),#REF!,4,FALSE),IF(LEFT(G446,3)="INC",VLOOKUP(VALUE(RIGHT(G446,3)),#REF!,4,FALSE),IF(LEFT(G446,3)="ELE",VLOOKUP(VALUE(RIGHT(G446,3)),#REF!,4,FALSE),IF(LEFT(G446,3)="CAB",VLOOKUP(VALUE(RIGHT(G446,3)),'ADM-COMP'!B:J,4,FALSE),IF(LEFT(G446,3)="SEG",VLOOKUP(VALUE(RIGHT(G446,3)),#REF!,4,FALSE),IF(LEFT(G446,3)="CLI",VLOOKUP(VALUE(RIGHT(G446,3)),#REF!,4,FALSE),IF(LEFT(G446,4)="IMPL",VLOOKUP(VALUE(RIGHT(G446,3)),#REF!,4,FALSE),IF(LEFT(G446,4)="SPDA",VLOOKUP(VALUE(RIGHT(G446,3)),#REF!,4,FALSE),IF(LEFT(G446,4)="SDAI",VLOOKUP(VALUE(RIGHT(G446,3)),#REF!,4,FALSE),IF(LEFT(G446,5)="IMPER",VLOOKUP(VALUE(RIGHT(G446,3)),#REF!,4,FALSE),IF(LEFT(G446,5)="LABOR",VLOOKUP(VALUE(RIGHT(G446,6)),#REF!,5,FALSE))))))))))))))))</f>
        <v>#REF!</v>
      </c>
      <c r="C446" s="30" t="e">
        <f>IF(LEFT(G446,3)="ARQ",VLOOKUP(VALUE(RIGHT(G446,3)),#REF!,5,FALSE),IF(LEFT(G446,3)="SCI",VLOOKUP(VALUE(RIGHT(G446,3)),#REF!,5,FALSE),IF(LEFT(G446,3)="SCE",VLOOKUP(VALUE(RIGHT(G446,3)),#REF!,5,FALSE),IF(LEFT(G446,3)="EST",VLOOKUP(VALUE(RIGHT(G446,3)),#REF!,5,FALSE),IF(LEFT(G446,3)="HID",VLOOKUP(VALUE(RIGHT(G446,3)),#REF!,5,FALSE),IF(LEFT(G446,3)="INC",VLOOKUP(VALUE(RIGHT(G446,3)),#REF!,5,FALSE),IF(LEFT(G446,3)="ELE",VLOOKUP(VALUE(RIGHT(G446,3)),#REF!,5,FALSE),IF(LEFT(G446,3)="CAB",VLOOKUP(VALUE(RIGHT(G446,3)),'ADM-COMP'!B:J,5,FALSE),IF(LEFT(G446,3)="SEG",VLOOKUP(VALUE(RIGHT(G446,3)),#REF!,5,FALSE),IF(LEFT(G446,3)="CLI",VLOOKUP(VALUE(RIGHT(G446,3)),#REF!,5,FALSE),IF(LEFT(G446,4)="IMPL",VLOOKUP(VALUE(RIGHT(G446,3)),#REF!,5,FALSE),IF(LEFT(G446,4)="SPDA",VLOOKUP(VALUE(RIGHT(G446,3)),'SPDA-COMP'!B:J,5,FALSE),IF(LEFT(G446,4)="SDAI",VLOOKUP(VALUE(RIGHT(G446,3)),#REF!,5,FALSE),IF(LEFT(G446,5)="IMPER",VLOOKUP(VALUE(RIGHT(G446,3)),#REF!,5,FALSE),IF(LEFT(G446,5)="LABOR",VLOOKUP(VALUE(RIGHT(G446,6)),#REF!,6,FALSE))))))))))))))))</f>
        <v>#REF!</v>
      </c>
      <c r="D446" s="74" t="e">
        <f>ROUND(VLOOKUP(A446,#REF!,8,FALSE),2)</f>
        <v>#REF!</v>
      </c>
      <c r="E446" s="74" t="e">
        <f>IF(LEFT(G446,3)="ARQ",VLOOKUP(VALUE(RIGHT(G446,3)),#REF!,9,FALSE),IF(LEFT(G446,3)="SCI",VLOOKUP(VALUE(RIGHT(G446,3)),#REF!,9,FALSE),IF(LEFT(G446,3)="SCE",VLOOKUP(VALUE(RIGHT(G446,3)),#REF!,9,FALSE),IF(LEFT(G446,3)="EST",VLOOKUP(VALUE(RIGHT(G446,3)),#REF!,9,FALSE),IF(LEFT(G446,3)="HID",VLOOKUP(VALUE(RIGHT(G446,3)),#REF!,9,FALSE),IF(LEFT(G446,3)="INC",VLOOKUP(VALUE(RIGHT(G446,3)),#REF!,9,FALSE),IF(LEFT(G446,3)="ELE",VLOOKUP(VALUE(RIGHT(G446,3)),#REF!,9,FALSE),IF(LEFT(G446,3)="CAB",VLOOKUP(VALUE(RIGHT(G446,3)),'ADM-COMP'!B:J,9,FALSE),IF(LEFT(G446,3)="SEG",VLOOKUP(VALUE(RIGHT(G446,3)),#REF!,9,FALSE),IF(LEFT(G446,3)="CLI",VLOOKUP(VALUE(RIGHT(G446,3)),#REF!,9,FALSE),IF(LEFT(G446,4)="IMPL",VLOOKUP(VALUE(RIGHT(G446,3)),#REF!,9,FALSE),IF(LEFT(G446,4)="SPDA",VLOOKUP(VALUE(RIGHT(G446,3)),'SPDA-COMP'!B:J,9,FALSE),IF(LEFT(G446,4)="SDAI",VLOOKUP(VALUE(RIGHT(G446,3)),#REF!,9,FALSE),IF(LEFT(G446,5)="IMPER",VLOOKUP(VALUE(RIGHT(G446,3)),#REF!,9,FALSE),IF(LEFT(G446,5)="LABOR",VLOOKUP(VALUE(RIGHT(G446,6)),#REF!,4,FALSE))))))))))))))))</f>
        <v>#REF!</v>
      </c>
      <c r="F446" s="31" t="e">
        <f t="shared" si="6"/>
        <v>#REF!</v>
      </c>
      <c r="G446" s="84" t="s">
        <v>618</v>
      </c>
      <c r="H446" s="61"/>
    </row>
    <row r="447" spans="1:8" s="62" customFormat="1">
      <c r="A447" s="100" t="s">
        <v>759</v>
      </c>
      <c r="B447" s="29" t="e">
        <f>IF(LEFT(G447,3)="ARQ",VLOOKUP(VALUE(RIGHT(G447,3)),#REF!,4,FALSE),IF(LEFT(G447,3)="SCI",VLOOKUP(VALUE(RIGHT(G447,3)),'ADM-COMP'!B:J,4,FALSE),IF(LEFT(G447,3)="SCE",VLOOKUP(VALUE(RIGHT(G447,3)),#REF!,4,FALSE),IF(LEFT(G447,3)="EST",VLOOKUP(VALUE(RIGHT(G447,3)),#REF!,4,FALSE),IF(LEFT(G447,3)="HID",VLOOKUP(VALUE(RIGHT(G447,3)),#REF!,4,FALSE),IF(LEFT(G447,3)="INC",VLOOKUP(VALUE(RIGHT(G447,3)),#REF!,4,FALSE),IF(LEFT(G447,3)="ELE",VLOOKUP(VALUE(RIGHT(G447,3)),#REF!,4,FALSE),IF(LEFT(G447,3)="CAB",VLOOKUP(VALUE(RIGHT(G447,3)),#REF!,4,FALSE),IF(LEFT(G447,3)="SEG",VLOOKUP(VALUE(RIGHT(G447,3)),#REF!,4,FALSE),IF(LEFT(G447,3)="CLI",VLOOKUP(VALUE(RIGHT(G447,3)),#REF!,4,FALSE),IF(LEFT(G447,4)="IMPL",VLOOKUP(VALUE(RIGHT(G447,3)),#REF!,4,FALSE),IF(LEFT(G447,4)="SPDA",VLOOKUP(VALUE(RIGHT(G447,3)),'SPDA-COMP'!B:J,4,FALSE),IF(LEFT(G447,4)="SDAI",VLOOKUP(VALUE(RIGHT(G447,3)),#REF!,4,FALSE),IF(LEFT(G447,5)="CHENF",VLOOKUP(VALUE(RIGHT(G447,3)),#REF!,4,FALSE),IF(LEFT(G447,5)="IMPER",VLOOKUP(VALUE(RIGHT(G447,3)),#REF!,4,FALSE),IF(LEFT(G447,5)="LABOR",VLOOKUP(VALUE(RIGHT(G447,6)),#REF!,5,FALSE)))))))))))))))))</f>
        <v>#REF!</v>
      </c>
      <c r="C447" s="30" t="e">
        <f>IF(LEFT(G447,3)="ARQ",VLOOKUP(VALUE(RIGHT(G447,3)),#REF!,5,FALSE),IF(LEFT(G447,3)="SCI",VLOOKUP(VALUE(RIGHT(G447,3)),'ADM-COMP'!B:J,5,FALSE),IF(LEFT(G447,3)="SCE",VLOOKUP(VALUE(RIGHT(G447,3)),#REF!,5,FALSE),IF(LEFT(G447,3)="EST",VLOOKUP(VALUE(RIGHT(G447,3)),#REF!,5,FALSE),IF(LEFT(G447,3)="HID",VLOOKUP(VALUE(RIGHT(G447,3)),#REF!,5,FALSE),IF(LEFT(G447,3)="INC",VLOOKUP(VALUE(RIGHT(G447,3)),#REF!,5,FALSE),IF(LEFT(G447,3)="ELE",VLOOKUP(VALUE(RIGHT(G447,3)),#REF!,5,FALSE),IF(LEFT(G447,3)="CAB",VLOOKUP(VALUE(RIGHT(G447,3)),#REF!,5,FALSE),IF(LEFT(G447,3)="SEG",VLOOKUP(VALUE(RIGHT(G447,3)),#REF!,5,FALSE),IF(LEFT(G447,3)="CLI",VLOOKUP(VALUE(RIGHT(G447,3)),#REF!,5,FALSE),IF(LEFT(G447,4)="IMPL",VLOOKUP(VALUE(RIGHT(G447,3)),#REF!,5,FALSE),IF(LEFT(G447,4)="SPDA",VLOOKUP(VALUE(RIGHT(G447,3)),'SPDA-COMP'!B:J,5,FALSE),IF(LEFT(G447,4)="SDAI",VLOOKUP(VALUE(RIGHT(G447,3)),#REF!,5,FALSE),IF(LEFT(G447,5)="CHENF",VLOOKUP(VALUE(RIGHT(G447,3)),#REF!,5,FALSE),IF(LEFT(G447,5)="IMPER",VLOOKUP(VALUE(RIGHT(G447,3)),#REF!,5,FALSE),IF(LEFT(G447,5)="LABOR",VLOOKUP(VALUE(RIGHT(G447,6)),#REF!,6,FALSE)))))))))))))))))</f>
        <v>#REF!</v>
      </c>
      <c r="D447" s="74" t="e">
        <f>ROUND(VLOOKUP(A447,#REF!,8,FALSE),2)</f>
        <v>#REF!</v>
      </c>
      <c r="E447" s="74" t="e">
        <f>IF(LEFT(G447,3)="ARQ",VLOOKUP(VALUE(RIGHT(G447,3)),#REF!,9,FALSE),IF(LEFT(G447,3)="SCI",VLOOKUP(VALUE(RIGHT(G447,3)),'ADM-COMP'!B:J,9,FALSE),IF(LEFT(G447,3)="SCE",VLOOKUP(VALUE(RIGHT(G447,3)),#REF!,9,FALSE),IF(LEFT(G447,3)="EST",VLOOKUP(VALUE(RIGHT(G447,3)),#REF!,9,FALSE),IF(LEFT(G447,3)="HID",VLOOKUP(VALUE(RIGHT(G447,3)),#REF!,9,FALSE),IF(LEFT(G447,3)="INC",VLOOKUP(VALUE(RIGHT(G447,3)),#REF!,9,FALSE),IF(LEFT(G447,3)="ELE",VLOOKUP(VALUE(RIGHT(G447,3)),#REF!,9,FALSE),IF(LEFT(G447,3)="CAB",VLOOKUP(VALUE(RIGHT(G447,3)),#REF!,9,FALSE),IF(LEFT(G447,3)="SEG",VLOOKUP(VALUE(RIGHT(G447,3)),#REF!,9,FALSE),IF(LEFT(G447,3)="CLI",VLOOKUP(VALUE(RIGHT(G447,3)),#REF!,9,FALSE),IF(LEFT(G447,4)="IMPL",VLOOKUP(VALUE(RIGHT(G447,3)),#REF!,9,FALSE),IF(LEFT(G447,4)="SPDA",VLOOKUP(VALUE(RIGHT(G447,3)),'SPDA-COMP'!B:J,9,FALSE),IF(LEFT(G447,4)="SDAI",VLOOKUP(VALUE(RIGHT(G447,3)),#REF!,9,FALSE),IF(LEFT(G447,5)="CHENF",VLOOKUP(VALUE(RIGHT(G447,3)),#REF!,9,FALSE),IF(LEFT(G447,5)="IMPER",VLOOKUP(VALUE(RIGHT(G447,3)),#REF!,9,FALSE),IF(LEFT(G447,5)="LABOR",VLOOKUP(VALUE(RIGHT(G447,6)),#REF!,4,FALSE)))))))))))))))))</f>
        <v>#REF!</v>
      </c>
      <c r="F447" s="31" t="e">
        <f t="shared" si="6"/>
        <v>#REF!</v>
      </c>
      <c r="G447" s="152" t="s">
        <v>397</v>
      </c>
      <c r="H447" s="61"/>
    </row>
    <row r="448" spans="1:8" s="62" customFormat="1">
      <c r="A448" s="85" t="s">
        <v>1121</v>
      </c>
      <c r="B448" s="29" t="e">
        <f>IF(LEFT(G448,3)="ARQ",VLOOKUP(VALUE(RIGHT(G448,3)),#REF!,4,FALSE),IF(LEFT(G448,3)="SCI",VLOOKUP(VALUE(RIGHT(G448,3)),#REF!,4,FALSE),IF(LEFT(G448,3)="SCE",VLOOKUP(VALUE(RIGHT(G448,3)),#REF!,4,FALSE),IF(LEFT(G448,3)="EST",VLOOKUP(VALUE(RIGHT(G448,3)),#REF!,4,FALSE),IF(LEFT(G448,3)="HID",VLOOKUP(VALUE(RIGHT(G448,3)),#REF!,4,FALSE),IF(LEFT(G448,3)="INC",VLOOKUP(VALUE(RIGHT(G448,3)),#REF!,4,FALSE),IF(LEFT(G448,3)="ELE",VLOOKUP(VALUE(RIGHT(G448,3)),#REF!,4,FALSE),IF(LEFT(G448,3)="CAB",VLOOKUP(VALUE(RIGHT(G448,3)),'ADM-COMP'!B:J,4,FALSE),IF(LEFT(G448,3)="SEG",VLOOKUP(VALUE(RIGHT(G448,3)),#REF!,4,FALSE),IF(LEFT(G448,3)="CLI",VLOOKUP(VALUE(RIGHT(G448,3)),#REF!,4,FALSE),IF(LEFT(G448,4)="IMPL",VLOOKUP(VALUE(RIGHT(G448,3)),#REF!,4,FALSE),IF(LEFT(G448,4)="SPDA",VLOOKUP(VALUE(RIGHT(G448,3)),'SPDA-COMP'!B:J,4,FALSE),IF(LEFT(G448,4)="SDAI",VLOOKUP(VALUE(RIGHT(G448,3)),#REF!,4,FALSE),IF(LEFT(G448,5)="IMPER",VLOOKUP(VALUE(RIGHT(G448,3)),#REF!,4,FALSE),IF(LEFT(G448,5)="LABOR",VLOOKUP(VALUE(RIGHT(G448,6)),#REF!,5,FALSE))))))))))))))))</f>
        <v>#REF!</v>
      </c>
      <c r="C448" s="30" t="e">
        <f>IF(LEFT(G448,3)="ARQ",VLOOKUP(VALUE(RIGHT(G448,3)),#REF!,5,FALSE),IF(LEFT(G448,3)="SCI",VLOOKUP(VALUE(RIGHT(G448,3)),#REF!,5,FALSE),IF(LEFT(G448,3)="SCE",VLOOKUP(VALUE(RIGHT(G448,3)),#REF!,5,FALSE),IF(LEFT(G448,3)="EST",VLOOKUP(VALUE(RIGHT(G448,3)),#REF!,5,FALSE),IF(LEFT(G448,3)="HID",VLOOKUP(VALUE(RIGHT(G448,3)),#REF!,5,FALSE),IF(LEFT(G448,3)="INC",VLOOKUP(VALUE(RIGHT(G448,3)),#REF!,5,FALSE),IF(LEFT(G448,3)="ELE",VLOOKUP(VALUE(RIGHT(G448,3)),#REF!,5,FALSE),IF(LEFT(G448,3)="CAB",VLOOKUP(VALUE(RIGHT(G448,3)),'ADM-COMP'!B:J,5,FALSE),IF(LEFT(G448,3)="SEG",VLOOKUP(VALUE(RIGHT(G448,3)),#REF!,5,FALSE),IF(LEFT(G448,3)="CLI",VLOOKUP(VALUE(RIGHT(G448,3)),#REF!,5,FALSE),IF(LEFT(G448,4)="IMPL",VLOOKUP(VALUE(RIGHT(G448,3)),#REF!,5,FALSE),IF(LEFT(G448,4)="SPDA",VLOOKUP(VALUE(RIGHT(G448,3)),'SPDA-COMP'!B:J,5,FALSE),IF(LEFT(G448,4)="SDAI",VLOOKUP(VALUE(RIGHT(G448,3)),#REF!,5,FALSE),IF(LEFT(G448,5)="IMPER",VLOOKUP(VALUE(RIGHT(G448,3)),#REF!,5,FALSE),IF(LEFT(G448,5)="LABOR",VLOOKUP(VALUE(RIGHT(G448,6)),#REF!,6,FALSE))))))))))))))))</f>
        <v>#REF!</v>
      </c>
      <c r="D448" s="74" t="e">
        <f>ROUND(VLOOKUP(A448,#REF!,8,FALSE),2)</f>
        <v>#REF!</v>
      </c>
      <c r="E448" s="74" t="e">
        <f>IF(LEFT(G448,3)="ARQ",VLOOKUP(VALUE(RIGHT(G448,3)),#REF!,9,FALSE),IF(LEFT(G448,3)="SCI",VLOOKUP(VALUE(RIGHT(G448,3)),#REF!,9,FALSE),IF(LEFT(G448,3)="SCE",VLOOKUP(VALUE(RIGHT(G448,3)),#REF!,9,FALSE),IF(LEFT(G448,3)="EST",VLOOKUP(VALUE(RIGHT(G448,3)),#REF!,9,FALSE),IF(LEFT(G448,3)="HID",VLOOKUP(VALUE(RIGHT(G448,3)),#REF!,9,FALSE),IF(LEFT(G448,3)="INC",VLOOKUP(VALUE(RIGHT(G448,3)),#REF!,9,FALSE),IF(LEFT(G448,3)="ELE",VLOOKUP(VALUE(RIGHT(G448,3)),#REF!,9,FALSE),IF(LEFT(G448,3)="CAB",VLOOKUP(VALUE(RIGHT(G448,3)),'ADM-COMP'!B:J,9,FALSE),IF(LEFT(G448,3)="SEG",VLOOKUP(VALUE(RIGHT(G448,3)),#REF!,9,FALSE),IF(LEFT(G448,3)="CLI",VLOOKUP(VALUE(RIGHT(G448,3)),#REF!,9,FALSE),IF(LEFT(G448,4)="IMPL",VLOOKUP(VALUE(RIGHT(G448,3)),#REF!,9,FALSE),IF(LEFT(G448,4)="SPDA",VLOOKUP(VALUE(RIGHT(G448,3)),'SPDA-COMP'!B:J,9,FALSE),IF(LEFT(G448,4)="SDAI",VLOOKUP(VALUE(RIGHT(G448,3)),#REF!,9,FALSE),IF(LEFT(G448,5)="IMPER",VLOOKUP(VALUE(RIGHT(G448,3)),#REF!,9,FALSE),IF(LEFT(G448,5)="LABOR",VLOOKUP(VALUE(RIGHT(G448,6)),#REF!,4,FALSE))))))))))))))))</f>
        <v>#REF!</v>
      </c>
      <c r="F448" s="31" t="e">
        <f t="shared" si="6"/>
        <v>#REF!</v>
      </c>
      <c r="G448" s="84" t="s">
        <v>1006</v>
      </c>
      <c r="H448" s="61"/>
    </row>
    <row r="449" spans="1:8" s="62" customFormat="1">
      <c r="A449" s="37" t="s">
        <v>1041</v>
      </c>
      <c r="B449" s="29" t="e">
        <f>IF(LEFT(G449,3)="ARQ",VLOOKUP(VALUE(RIGHT(G449,3)),#REF!,4,FALSE),IF(LEFT(G449,3)="SCI",VLOOKUP(VALUE(RIGHT(G449,3)),#REF!,4,FALSE),IF(LEFT(G449,3)="SCE",VLOOKUP(VALUE(RIGHT(G449,3)),#REF!,4,FALSE),IF(LEFT(G449,3)="EST",VLOOKUP(VALUE(RIGHT(G449,3)),#REF!,4,FALSE),IF(LEFT(G449,3)="HID",VLOOKUP(VALUE(RIGHT(G449,3)),#REF!,4,FALSE),IF(LEFT(G449,3)="INC",VLOOKUP(VALUE(RIGHT(G449,3)),#REF!,4,FALSE),IF(LEFT(G449,3)="ELE",VLOOKUP(VALUE(RIGHT(G449,3)),#REF!,4,FALSE),IF(LEFT(G449,3)="CAB",VLOOKUP(VALUE(RIGHT(G449,3)),'ADM-COMP'!B:J,4,FALSE),IF(LEFT(G449,3)="SEG",VLOOKUP(VALUE(RIGHT(G449,3)),#REF!,4,FALSE),IF(LEFT(G449,3)="CLI",VLOOKUP(VALUE(RIGHT(G449,3)),#REF!,4,FALSE),IF(LEFT(G449,4)="IMPL",VLOOKUP(VALUE(RIGHT(G449,3)),#REF!,4,FALSE),IF(LEFT(G449,4)="SPDA",VLOOKUP(VALUE(RIGHT(G449,3)),'SPDA-COMP'!B:J,4,FALSE),IF(LEFT(G449,4)="SDAI",VLOOKUP(VALUE(RIGHT(G449,3)),#REF!,4,FALSE),IF(LEFT(G449,5)="IMPER",VLOOKUP(VALUE(RIGHT(G449,3)),#REF!,4,FALSE),IF(LEFT(G449,5)="LABOR",VLOOKUP(VALUE(RIGHT(G449,6)),#REF!,5,FALSE))))))))))))))))</f>
        <v>#REF!</v>
      </c>
      <c r="C449" s="30" t="e">
        <f>IF(LEFT(G449,3)="ARQ",VLOOKUP(VALUE(RIGHT(G449,3)),#REF!,5,FALSE),IF(LEFT(G449,3)="SCI",VLOOKUP(VALUE(RIGHT(G449,3)),#REF!,5,FALSE),IF(LEFT(G449,3)="SCE",VLOOKUP(VALUE(RIGHT(G449,3)),#REF!,5,FALSE),IF(LEFT(G449,3)="EST",VLOOKUP(VALUE(RIGHT(G449,3)),#REF!,5,FALSE),IF(LEFT(G449,3)="HID",VLOOKUP(VALUE(RIGHT(G449,3)),#REF!,5,FALSE),IF(LEFT(G449,3)="INC",VLOOKUP(VALUE(RIGHT(G449,3)),#REF!,5,FALSE),IF(LEFT(G449,3)="ELE",VLOOKUP(VALUE(RIGHT(G449,3)),#REF!,5,FALSE),IF(LEFT(G449,3)="CAB",VLOOKUP(VALUE(RIGHT(G449,3)),'ADM-COMP'!B:J,5,FALSE),IF(LEFT(G449,3)="SEG",VLOOKUP(VALUE(RIGHT(G449,3)),#REF!,5,FALSE),IF(LEFT(G449,3)="CLI",VLOOKUP(VALUE(RIGHT(G449,3)),#REF!,5,FALSE),IF(LEFT(G449,4)="IMPL",VLOOKUP(VALUE(RIGHT(G449,3)),#REF!,5,FALSE),IF(LEFT(G449,4)="SPDA",VLOOKUP(VALUE(RIGHT(G449,3)),'SPDA-COMP'!B:J,5,FALSE),IF(LEFT(G449,4)="SDAI",VLOOKUP(VALUE(RIGHT(G449,3)),#REF!,5,FALSE),IF(LEFT(G449,5)="IMPER",VLOOKUP(VALUE(RIGHT(G449,3)),#REF!,5,FALSE),IF(LEFT(G449,5)="LABOR",VLOOKUP(VALUE(RIGHT(G449,6)),#REF!,6,FALSE))))))))))))))))</f>
        <v>#REF!</v>
      </c>
      <c r="D449" s="74" t="e">
        <f>ROUND(VLOOKUP(A449,#REF!,8,FALSE),2)</f>
        <v>#REF!</v>
      </c>
      <c r="E449" s="74" t="e">
        <f>IF(LEFT(G449,3)="ARQ",VLOOKUP(VALUE(RIGHT(G449,3)),#REF!,9,FALSE),IF(LEFT(G449,3)="SCI",VLOOKUP(VALUE(RIGHT(G449,3)),#REF!,9,FALSE),IF(LEFT(G449,3)="SCE",VLOOKUP(VALUE(RIGHT(G449,3)),#REF!,9,FALSE),IF(LEFT(G449,3)="EST",VLOOKUP(VALUE(RIGHT(G449,3)),#REF!,9,FALSE),IF(LEFT(G449,3)="HID",VLOOKUP(VALUE(RIGHT(G449,3)),#REF!,9,FALSE),IF(LEFT(G449,3)="INC",VLOOKUP(VALUE(RIGHT(G449,3)),#REF!,9,FALSE),IF(LEFT(G449,3)="ELE",VLOOKUP(VALUE(RIGHT(G449,3)),#REF!,9,FALSE),IF(LEFT(G449,3)="CAB",VLOOKUP(VALUE(RIGHT(G449,3)),'ADM-COMP'!B:J,9,FALSE),IF(LEFT(G449,3)="SEG",VLOOKUP(VALUE(RIGHT(G449,3)),#REF!,9,FALSE),IF(LEFT(G449,3)="CLI",VLOOKUP(VALUE(RIGHT(G449,3)),#REF!,9,FALSE),IF(LEFT(G449,4)="IMPL",VLOOKUP(VALUE(RIGHT(G449,3)),#REF!,9,FALSE),IF(LEFT(G449,4)="SPDA",VLOOKUP(VALUE(RIGHT(G449,3)),'SPDA-COMP'!B:J,9,FALSE),IF(LEFT(G449,4)="SDAI",VLOOKUP(VALUE(RIGHT(G449,3)),#REF!,9,FALSE),IF(LEFT(G449,5)="IMPER",VLOOKUP(VALUE(RIGHT(G449,3)),#REF!,9,FALSE),IF(LEFT(G449,5)="LABOR",VLOOKUP(VALUE(RIGHT(G449,6)),#REF!,4,FALSE))))))))))))))))</f>
        <v>#REF!</v>
      </c>
      <c r="F449" s="31" t="e">
        <f t="shared" si="6"/>
        <v>#REF!</v>
      </c>
      <c r="G449" s="152" t="s">
        <v>1030</v>
      </c>
      <c r="H449" s="61"/>
    </row>
    <row r="450" spans="1:8" s="62" customFormat="1">
      <c r="A450" s="37" t="s">
        <v>1380</v>
      </c>
      <c r="B450" s="29" t="e">
        <f>IF(LEFT(G450,3)="ARQ",VLOOKUP(VALUE(RIGHT(G450,3)),#REF!,4,FALSE),IF(LEFT(G450,3)="SCI",VLOOKUP(VALUE(RIGHT(G450,3)),#REF!,4,FALSE),IF(LEFT(G450,3)="SCE",VLOOKUP(VALUE(RIGHT(G450,3)),#REF!,4,FALSE),IF(LEFT(G450,3)="EST",VLOOKUP(VALUE(RIGHT(G450,3)),#REF!,4,FALSE),IF(LEFT(G450,3)="HID",VLOOKUP(VALUE(RIGHT(G450,3)),#REF!,4,FALSE),IF(LEFT(G450,3)="INC",VLOOKUP(VALUE(RIGHT(G450,3)),#REF!,4,FALSE),IF(LEFT(G450,3)="ELE",VLOOKUP(VALUE(RIGHT(G450,3)),#REF!,4,FALSE),IF(LEFT(G450,3)="CAB",VLOOKUP(VALUE(RIGHT(G450,3)),'ADM-COMP'!B:J,4,FALSE),IF(LEFT(G450,3)="SEG",VLOOKUP(VALUE(RIGHT(G450,3)),#REF!,4,FALSE),IF(LEFT(G450,3)="CLI",VLOOKUP(VALUE(RIGHT(G450,3)),#REF!,4,FALSE),IF(LEFT(G450,4)="IMPL",VLOOKUP(VALUE(RIGHT(G450,3)),#REF!,4,FALSE),IF(LEFT(G450,4)="SPDA",VLOOKUP(VALUE(RIGHT(G450,3)),'SPDA-COMP'!B:J,4,FALSE),IF(LEFT(G450,4)="SDAI",VLOOKUP(VALUE(RIGHT(G450,3)),#REF!,4,FALSE),IF(LEFT(G450,5)="IMPER",VLOOKUP(VALUE(RIGHT(G450,3)),#REF!,4,FALSE),IF(LEFT(G450,5)="LABOR",VLOOKUP(VALUE(RIGHT(G450,6)),#REF!,5,FALSE))))))))))))))))</f>
        <v>#REF!</v>
      </c>
      <c r="C450" s="30" t="e">
        <f>IF(LEFT(G450,3)="ARQ",VLOOKUP(VALUE(RIGHT(G450,3)),#REF!,5,FALSE),IF(LEFT(G450,3)="SCI",VLOOKUP(VALUE(RIGHT(G450,3)),#REF!,5,FALSE),IF(LEFT(G450,3)="SCE",VLOOKUP(VALUE(RIGHT(G450,3)),#REF!,5,FALSE),IF(LEFT(G450,3)="EST",VLOOKUP(VALUE(RIGHT(G450,3)),#REF!,5,FALSE),IF(LEFT(G450,3)="HID",VLOOKUP(VALUE(RIGHT(G450,3)),#REF!,5,FALSE),IF(LEFT(G450,3)="INC",VLOOKUP(VALUE(RIGHT(G450,3)),#REF!,5,FALSE),IF(LEFT(G450,3)="ELE",VLOOKUP(VALUE(RIGHT(G450,3)),#REF!,5,FALSE),IF(LEFT(G450,3)="CAB",VLOOKUP(VALUE(RIGHT(G450,3)),'ADM-COMP'!B:J,5,FALSE),IF(LEFT(G450,3)="SEG",VLOOKUP(VALUE(RIGHT(G450,3)),#REF!,5,FALSE),IF(LEFT(G450,3)="CLI",VLOOKUP(VALUE(RIGHT(G450,3)),#REF!,5,FALSE),IF(LEFT(G450,4)="IMPL",VLOOKUP(VALUE(RIGHT(G450,3)),#REF!,5,FALSE),IF(LEFT(G450,4)="SPDA",VLOOKUP(VALUE(RIGHT(G450,3)),'SPDA-COMP'!B:J,5,FALSE),IF(LEFT(G450,4)="SDAI",VLOOKUP(VALUE(RIGHT(G450,3)),#REF!,5,FALSE),IF(LEFT(G450,5)="IMPER",VLOOKUP(VALUE(RIGHT(G450,3)),#REF!,5,FALSE),IF(LEFT(G450,5)="LABOR",VLOOKUP(VALUE(RIGHT(G450,6)),#REF!,6,FALSE))))))))))))))))</f>
        <v>#REF!</v>
      </c>
      <c r="D450" s="74" t="e">
        <f>ROUND(VLOOKUP(A450,#REF!,8,FALSE),2)</f>
        <v>#REF!</v>
      </c>
      <c r="E450" s="74" t="e">
        <f>IF(LEFT(G450,3)="ARQ",VLOOKUP(VALUE(RIGHT(G450,3)),#REF!,9,FALSE),IF(LEFT(G450,3)="SCI",VLOOKUP(VALUE(RIGHT(G450,3)),#REF!,9,FALSE),IF(LEFT(G450,3)="SCE",VLOOKUP(VALUE(RIGHT(G450,3)),#REF!,9,FALSE),IF(LEFT(G450,3)="EST",VLOOKUP(VALUE(RIGHT(G450,3)),#REF!,9,FALSE),IF(LEFT(G450,3)="HID",VLOOKUP(VALUE(RIGHT(G450,3)),#REF!,9,FALSE),IF(LEFT(G450,3)="INC",VLOOKUP(VALUE(RIGHT(G450,3)),#REF!,9,FALSE),IF(LEFT(G450,3)="ELE",VLOOKUP(VALUE(RIGHT(G450,3)),#REF!,9,FALSE),IF(LEFT(G450,3)="CAB",VLOOKUP(VALUE(RIGHT(G450,3)),'ADM-COMP'!B:J,9,FALSE),IF(LEFT(G450,3)="SEG",VLOOKUP(VALUE(RIGHT(G450,3)),#REF!,9,FALSE),IF(LEFT(G450,3)="CLI",VLOOKUP(VALUE(RIGHT(G450,3)),#REF!,9,FALSE),IF(LEFT(G450,4)="IMPL",VLOOKUP(VALUE(RIGHT(G450,3)),#REF!,9,FALSE),IF(LEFT(G450,4)="SPDA",VLOOKUP(VALUE(RIGHT(G450,3)),'SPDA-COMP'!B:J,9,FALSE),IF(LEFT(G450,4)="SDAI",VLOOKUP(VALUE(RIGHT(G450,3)),#REF!,9,FALSE),IF(LEFT(G450,5)="IMPER",VLOOKUP(VALUE(RIGHT(G450,3)),#REF!,9,FALSE),IF(LEFT(G450,5)="LABOR",VLOOKUP(VALUE(RIGHT(G450,6)),#REF!,4,FALSE))))))))))))))))</f>
        <v>#REF!</v>
      </c>
      <c r="F450" s="31" t="e">
        <f t="shared" si="6"/>
        <v>#REF!</v>
      </c>
      <c r="G450" s="152" t="s">
        <v>1383</v>
      </c>
      <c r="H450" s="61"/>
    </row>
    <row r="451" spans="1:8" s="62" customFormat="1">
      <c r="A451" s="37" t="s">
        <v>352</v>
      </c>
      <c r="B451" s="29" t="e">
        <f>IF(LEFT(G451,3)="ARQ",VLOOKUP(VALUE(RIGHT(G451,3)),#REF!,4,FALSE),IF(LEFT(G451,3)="SCI",VLOOKUP(VALUE(RIGHT(G451,3)),#REF!,4,FALSE),IF(LEFT(G451,3)="SCE",VLOOKUP(VALUE(RIGHT(G451,3)),#REF!,4,FALSE),IF(LEFT(G451,3)="EST",VLOOKUP(VALUE(RIGHT(G451,3)),#REF!,4,FALSE),IF(LEFT(G451,3)="HID",VLOOKUP(VALUE(RIGHT(G451,3)),#REF!,4,FALSE),IF(LEFT(G451,3)="INC",VLOOKUP(VALUE(RIGHT(G451,3)),#REF!,4,FALSE),IF(LEFT(G451,3)="ELE",VLOOKUP(VALUE(RIGHT(G451,3)),#REF!,4,FALSE),IF(LEFT(G451,3)="CAB",VLOOKUP(VALUE(RIGHT(G451,3)),'ADM-COMP'!B:J,4,FALSE),IF(LEFT(G451,3)="SEG",VLOOKUP(VALUE(RIGHT(G451,3)),#REF!,4,FALSE),IF(LEFT(G451,3)="CLI",VLOOKUP(VALUE(RIGHT(G451,3)),#REF!,4,FALSE),IF(LEFT(G451,4)="IMPL",VLOOKUP(VALUE(RIGHT(G451,3)),#REF!,4,FALSE),IF(LEFT(G451,4)="SPDA",VLOOKUP(VALUE(RIGHT(G451,3)),'SPDA-COMP'!B:J,4,FALSE),IF(LEFT(G451,4)="SDAI",VLOOKUP(VALUE(RIGHT(G451,3)),#REF!,4,FALSE),IF(LEFT(G451,5)="IMPER",VLOOKUP(VALUE(RIGHT(G451,3)),#REF!,4,FALSE),IF(LEFT(G451,5)="LABOR",VLOOKUP(VALUE(RIGHT(G451,6)),#REF!,5,FALSE))))))))))))))))</f>
        <v>#REF!</v>
      </c>
      <c r="C451" s="30" t="e">
        <f>IF(LEFT(G451,3)="ARQ",VLOOKUP(VALUE(RIGHT(G451,3)),#REF!,5,FALSE),IF(LEFT(G451,3)="SCI",VLOOKUP(VALUE(RIGHT(G451,3)),#REF!,5,FALSE),IF(LEFT(G451,3)="SCE",VLOOKUP(VALUE(RIGHT(G451,3)),#REF!,5,FALSE),IF(LEFT(G451,3)="EST",VLOOKUP(VALUE(RIGHT(G451,3)),#REF!,5,FALSE),IF(LEFT(G451,3)="HID",VLOOKUP(VALUE(RIGHT(G451,3)),#REF!,5,FALSE),IF(LEFT(G451,3)="INC",VLOOKUP(VALUE(RIGHT(G451,3)),#REF!,5,FALSE),IF(LEFT(G451,3)="ELE",VLOOKUP(VALUE(RIGHT(G451,3)),#REF!,5,FALSE),IF(LEFT(G451,3)="CAB",VLOOKUP(VALUE(RIGHT(G451,3)),'ADM-COMP'!B:J,5,FALSE),IF(LEFT(G451,3)="SEG",VLOOKUP(VALUE(RIGHT(G451,3)),#REF!,5,FALSE),IF(LEFT(G451,3)="CLI",VLOOKUP(VALUE(RIGHT(G451,3)),#REF!,5,FALSE),IF(LEFT(G451,4)="IMPL",VLOOKUP(VALUE(RIGHT(G451,3)),#REF!,5,FALSE),IF(LEFT(G451,4)="SPDA",VLOOKUP(VALUE(RIGHT(G451,3)),'SPDA-COMP'!B:J,5,FALSE),IF(LEFT(G451,4)="SDAI",VLOOKUP(VALUE(RIGHT(G451,3)),#REF!,5,FALSE),IF(LEFT(G451,5)="IMPER",VLOOKUP(VALUE(RIGHT(G451,3)),#REF!,5,FALSE),IF(LEFT(G451,5)="LABOR",VLOOKUP(VALUE(RIGHT(G451,6)),#REF!,6,FALSE))))))))))))))))</f>
        <v>#REF!</v>
      </c>
      <c r="D451" s="74" t="e">
        <f>ROUND(VLOOKUP(A451,#REF!,8,FALSE),2)</f>
        <v>#REF!</v>
      </c>
      <c r="E451" s="74" t="e">
        <f>IF(LEFT(G451,3)="ARQ",VLOOKUP(VALUE(RIGHT(G451,3)),#REF!,9,FALSE),IF(LEFT(G451,3)="SCI",VLOOKUP(VALUE(RIGHT(G451,3)),#REF!,9,FALSE),IF(LEFT(G451,3)="SCE",VLOOKUP(VALUE(RIGHT(G451,3)),#REF!,9,FALSE),IF(LEFT(G451,3)="EST",VLOOKUP(VALUE(RIGHT(G451,3)),#REF!,9,FALSE),IF(LEFT(G451,3)="HID",VLOOKUP(VALUE(RIGHT(G451,3)),#REF!,9,FALSE),IF(LEFT(G451,3)="INC",VLOOKUP(VALUE(RIGHT(G451,3)),#REF!,9,FALSE),IF(LEFT(G451,3)="ELE",VLOOKUP(VALUE(RIGHT(G451,3)),#REF!,9,FALSE),IF(LEFT(G451,3)="CAB",VLOOKUP(VALUE(RIGHT(G451,3)),'ADM-COMP'!B:J,9,FALSE),IF(LEFT(G451,3)="SEG",VLOOKUP(VALUE(RIGHT(G451,3)),#REF!,9,FALSE),IF(LEFT(G451,3)="CLI",VLOOKUP(VALUE(RIGHT(G451,3)),#REF!,9,FALSE),IF(LEFT(G451,4)="IMPL",VLOOKUP(VALUE(RIGHT(G451,3)),#REF!,9,FALSE),IF(LEFT(G451,4)="SPDA",VLOOKUP(VALUE(RIGHT(G451,3)),'SPDA-COMP'!B:J,9,FALSE),IF(LEFT(G451,4)="SDAI",VLOOKUP(VALUE(RIGHT(G451,3)),#REF!,9,FALSE),IF(LEFT(G451,5)="IMPER",VLOOKUP(VALUE(RIGHT(G451,3)),#REF!,9,FALSE),IF(LEFT(G451,5)="LABOR",VLOOKUP(VALUE(RIGHT(G451,6)),#REF!,4,FALSE))))))))))))))))</f>
        <v>#REF!</v>
      </c>
      <c r="F451" s="31" t="e">
        <f t="shared" si="6"/>
        <v>#REF!</v>
      </c>
      <c r="G451" s="152" t="s">
        <v>454</v>
      </c>
      <c r="H451" s="61"/>
    </row>
    <row r="452" spans="1:8" s="62" customFormat="1" ht="51">
      <c r="A452" s="37" t="s">
        <v>524</v>
      </c>
      <c r="B452" s="29" t="e">
        <f>IF(LEFT(G452,3)="ARQ",VLOOKUP(VALUE(RIGHT(G452,3)),#REF!,4,FALSE),IF(LEFT(G452,3)="SCI",VLOOKUP(VALUE(RIGHT(G452,3)),#REF!,4,FALSE),IF(LEFT(G452,3)="SCE",VLOOKUP(VALUE(RIGHT(G452,3)),#REF!,4,FALSE),IF(LEFT(G452,3)="EST",VLOOKUP(VALUE(RIGHT(G452,3)),#REF!,4,FALSE),IF(LEFT(G452,3)="HID",VLOOKUP(VALUE(RIGHT(G452,3)),#REF!,4,FALSE),IF(LEFT(G452,3)="INC",VLOOKUP(VALUE(RIGHT(G452,3)),#REF!,4,FALSE),IF(LEFT(G452,3)="ELE",VLOOKUP(VALUE(RIGHT(G452,3)),#REF!,4,FALSE),IF(LEFT(G452,3)="CAB",VLOOKUP(VALUE(RIGHT(G452,3)),'ADM-COMP'!B:J,4,FALSE),IF(LEFT(G452,3)="SEG",VLOOKUP(VALUE(RIGHT(G452,3)),#REF!,4,FALSE),IF(LEFT(G452,3)="CLI",VLOOKUP(VALUE(RIGHT(G452,3)),#REF!,4,FALSE),IF(LEFT(G452,4)="IMPL",VLOOKUP(VALUE(RIGHT(G452,3)),#REF!,4,FALSE),IF(LEFT(G452,4)="SPDA",VLOOKUP(VALUE(RIGHT(G452,3)),'SPDA-COMP'!B:J,4,FALSE),IF(LEFT(G452,4)="SDAI",VLOOKUP(VALUE(RIGHT(G452,3)),#REF!,4,FALSE),IF(LEFT(G452,5)="IMPER",VLOOKUP(VALUE(RIGHT(G452,3)),#REF!,4,FALSE),IF(LEFT(G452,5)="LABOR",VLOOKUP(VALUE(RIGHT(G452,6)),#REF!,5,FALSE))))))))))))))))</f>
        <v>#REF!</v>
      </c>
      <c r="C452" s="30" t="e">
        <f>IF(LEFT(G452,3)="ARQ",VLOOKUP(VALUE(RIGHT(G452,3)),#REF!,5,FALSE),IF(LEFT(G452,3)="SCI",VLOOKUP(VALUE(RIGHT(G452,3)),#REF!,5,FALSE),IF(LEFT(G452,3)="SCE",VLOOKUP(VALUE(RIGHT(G452,3)),#REF!,5,FALSE),IF(LEFT(G452,3)="EST",VLOOKUP(VALUE(RIGHT(G452,3)),#REF!,5,FALSE),IF(LEFT(G452,3)="HID",VLOOKUP(VALUE(RIGHT(G452,3)),#REF!,5,FALSE),IF(LEFT(G452,3)="INC",VLOOKUP(VALUE(RIGHT(G452,3)),#REF!,5,FALSE),IF(LEFT(G452,3)="ELE",VLOOKUP(VALUE(RIGHT(G452,3)),#REF!,5,FALSE),IF(LEFT(G452,3)="CAB",VLOOKUP(VALUE(RIGHT(G452,3)),'ADM-COMP'!B:J,5,FALSE),IF(LEFT(G452,3)="SEG",VLOOKUP(VALUE(RIGHT(G452,3)),#REF!,5,FALSE),IF(LEFT(G452,3)="CLI",VLOOKUP(VALUE(RIGHT(G452,3)),#REF!,5,FALSE),IF(LEFT(G452,4)="IMPL",VLOOKUP(VALUE(RIGHT(G452,3)),#REF!,5,FALSE),IF(LEFT(G452,4)="SPDA",VLOOKUP(VALUE(RIGHT(G452,3)),'SPDA-COMP'!B:J,5,FALSE),IF(LEFT(G452,4)="SDAI",VLOOKUP(VALUE(RIGHT(G452,3)),#REF!,5,FALSE),IF(LEFT(G452,5)="IMPER",VLOOKUP(VALUE(RIGHT(G452,3)),#REF!,5,FALSE),IF(LEFT(G452,5)="LABOR",VLOOKUP(VALUE(RIGHT(G452,6)),#REF!,6,FALSE))))))))))))))))</f>
        <v>#REF!</v>
      </c>
      <c r="D452" s="74" t="e">
        <f>ROUND(VLOOKUP(A452,#REF!,8,FALSE),2)</f>
        <v>#REF!</v>
      </c>
      <c r="E452" s="74" t="e">
        <f>IF(LEFT(G452,3)="ARQ",VLOOKUP(VALUE(RIGHT(G452,3)),#REF!,9,FALSE),IF(LEFT(G452,3)="SCI",VLOOKUP(VALUE(RIGHT(G452,3)),#REF!,9,FALSE),IF(LEFT(G452,3)="SCE",VLOOKUP(VALUE(RIGHT(G452,3)),#REF!,9,FALSE),IF(LEFT(G452,3)="EST",VLOOKUP(VALUE(RIGHT(G452,3)),#REF!,9,FALSE),IF(LEFT(G452,3)="HID",VLOOKUP(VALUE(RIGHT(G452,3)),#REF!,9,FALSE),IF(LEFT(G452,3)="INC",VLOOKUP(VALUE(RIGHT(G452,3)),#REF!,9,FALSE),IF(LEFT(G452,3)="ELE",VLOOKUP(VALUE(RIGHT(G452,3)),#REF!,9,FALSE),IF(LEFT(G452,3)="CAB",VLOOKUP(VALUE(RIGHT(G452,3)),'ADM-COMP'!B:J,9,FALSE),IF(LEFT(G452,3)="SEG",VLOOKUP(VALUE(RIGHT(G452,3)),#REF!,9,FALSE),IF(LEFT(G452,3)="CLI",VLOOKUP(VALUE(RIGHT(G452,3)),#REF!,9,FALSE),IF(LEFT(G452,4)="IMPL",VLOOKUP(VALUE(RIGHT(G452,3)),#REF!,9,FALSE),IF(LEFT(G452,4)="SPDA",VLOOKUP(VALUE(RIGHT(G452,3)),'SPDA-COMP'!B:J,9,FALSE),IF(LEFT(G452,4)="SDAI",VLOOKUP(VALUE(RIGHT(G452,3)),#REF!,9,FALSE),IF(LEFT(G452,5)="IMPER",VLOOKUP(VALUE(RIGHT(G452,3)),#REF!,9,FALSE),IF(LEFT(G452,5)="LABOR",VLOOKUP(VALUE(RIGHT(G452,6)),#REF!,4,FALSE))))))))))))))))</f>
        <v>#REF!</v>
      </c>
      <c r="F452" s="31" t="e">
        <f t="shared" si="6"/>
        <v>#REF!</v>
      </c>
      <c r="G452" s="152" t="s">
        <v>527</v>
      </c>
      <c r="H452" s="61"/>
    </row>
    <row r="453" spans="1:8" s="62" customFormat="1">
      <c r="A453" s="37" t="s">
        <v>1042</v>
      </c>
      <c r="B453" s="29" t="e">
        <f>IF(LEFT(G453,3)="ARQ",VLOOKUP(VALUE(RIGHT(G453,3)),#REF!,4,FALSE),IF(LEFT(G453,3)="SCI",VLOOKUP(VALUE(RIGHT(G453,3)),#REF!,4,FALSE),IF(LEFT(G453,3)="SCE",VLOOKUP(VALUE(RIGHT(G453,3)),#REF!,4,FALSE),IF(LEFT(G453,3)="EST",VLOOKUP(VALUE(RIGHT(G453,3)),#REF!,4,FALSE),IF(LEFT(G453,3)="HID",VLOOKUP(VALUE(RIGHT(G453,3)),#REF!,4,FALSE),IF(LEFT(G453,3)="INC",VLOOKUP(VALUE(RIGHT(G453,3)),#REF!,4,FALSE),IF(LEFT(G453,3)="ELE",VLOOKUP(VALUE(RIGHT(G453,3)),#REF!,4,FALSE),IF(LEFT(G453,3)="CAB",VLOOKUP(VALUE(RIGHT(G453,3)),'ADM-COMP'!B:J,4,FALSE),IF(LEFT(G453,3)="SEG",VLOOKUP(VALUE(RIGHT(G453,3)),#REF!,4,FALSE),IF(LEFT(G453,3)="CLI",VLOOKUP(VALUE(RIGHT(G453,3)),#REF!,4,FALSE),IF(LEFT(G453,4)="IMPL",VLOOKUP(VALUE(RIGHT(G453,3)),#REF!,4,FALSE),IF(LEFT(G453,4)="SPDA",VLOOKUP(VALUE(RIGHT(G453,3)),'SPDA-COMP'!B:J,4,FALSE),IF(LEFT(G453,4)="SDAI",VLOOKUP(VALUE(RIGHT(G453,3)),#REF!,4,FALSE),IF(LEFT(G453,5)="IMPER",VLOOKUP(VALUE(RIGHT(G453,3)),#REF!,4,FALSE),IF(LEFT(G453,5)="LABOR",VLOOKUP(VALUE(RIGHT(G453,6)),#REF!,5,FALSE))))))))))))))))</f>
        <v>#REF!</v>
      </c>
      <c r="C453" s="30" t="e">
        <f>IF(LEFT(G453,3)="ARQ",VLOOKUP(VALUE(RIGHT(G453,3)),#REF!,5,FALSE),IF(LEFT(G453,3)="SCI",VLOOKUP(VALUE(RIGHT(G453,3)),#REF!,5,FALSE),IF(LEFT(G453,3)="SCE",VLOOKUP(VALUE(RIGHT(G453,3)),#REF!,5,FALSE),IF(LEFT(G453,3)="EST",VLOOKUP(VALUE(RIGHT(G453,3)),#REF!,5,FALSE),IF(LEFT(G453,3)="HID",VLOOKUP(VALUE(RIGHT(G453,3)),#REF!,5,FALSE),IF(LEFT(G453,3)="INC",VLOOKUP(VALUE(RIGHT(G453,3)),#REF!,5,FALSE),IF(LEFT(G453,3)="ELE",VLOOKUP(VALUE(RIGHT(G453,3)),#REF!,5,FALSE),IF(LEFT(G453,3)="CAB",VLOOKUP(VALUE(RIGHT(G453,3)),'ADM-COMP'!B:J,5,FALSE),IF(LEFT(G453,3)="SEG",VLOOKUP(VALUE(RIGHT(G453,3)),#REF!,5,FALSE),IF(LEFT(G453,3)="CLI",VLOOKUP(VALUE(RIGHT(G453,3)),#REF!,5,FALSE),IF(LEFT(G453,4)="IMPL",VLOOKUP(VALUE(RIGHT(G453,3)),#REF!,5,FALSE),IF(LEFT(G453,4)="SPDA",VLOOKUP(VALUE(RIGHT(G453,3)),'SPDA-COMP'!B:J,5,FALSE),IF(LEFT(G453,4)="SDAI",VLOOKUP(VALUE(RIGHT(G453,3)),#REF!,5,FALSE),IF(LEFT(G453,5)="IMPER",VLOOKUP(VALUE(RIGHT(G453,3)),#REF!,5,FALSE),IF(LEFT(G453,5)="LABOR",VLOOKUP(VALUE(RIGHT(G453,6)),#REF!,6,FALSE))))))))))))))))</f>
        <v>#REF!</v>
      </c>
      <c r="D453" s="74" t="e">
        <f>ROUND(VLOOKUP(A453,#REF!,8,FALSE),2)</f>
        <v>#REF!</v>
      </c>
      <c r="E453" s="74" t="e">
        <f>IF(LEFT(G453,3)="ARQ",VLOOKUP(VALUE(RIGHT(G453,3)),#REF!,9,FALSE),IF(LEFT(G453,3)="SCI",VLOOKUP(VALUE(RIGHT(G453,3)),#REF!,9,FALSE),IF(LEFT(G453,3)="SCE",VLOOKUP(VALUE(RIGHT(G453,3)),#REF!,9,FALSE),IF(LEFT(G453,3)="EST",VLOOKUP(VALUE(RIGHT(G453,3)),#REF!,9,FALSE),IF(LEFT(G453,3)="HID",VLOOKUP(VALUE(RIGHT(G453,3)),#REF!,9,FALSE),IF(LEFT(G453,3)="INC",VLOOKUP(VALUE(RIGHT(G453,3)),#REF!,9,FALSE),IF(LEFT(G453,3)="ELE",VLOOKUP(VALUE(RIGHT(G453,3)),#REF!,9,FALSE),IF(LEFT(G453,3)="CAB",VLOOKUP(VALUE(RIGHT(G453,3)),'ADM-COMP'!B:J,9,FALSE),IF(LEFT(G453,3)="SEG",VLOOKUP(VALUE(RIGHT(G453,3)),#REF!,9,FALSE),IF(LEFT(G453,3)="CLI",VLOOKUP(VALUE(RIGHT(G453,3)),#REF!,9,FALSE),IF(LEFT(G453,4)="IMPL",VLOOKUP(VALUE(RIGHT(G453,3)),#REF!,9,FALSE),IF(LEFT(G453,4)="SPDA",VLOOKUP(VALUE(RIGHT(G453,3)),'SPDA-COMP'!B:J,9,FALSE),IF(LEFT(G453,4)="SDAI",VLOOKUP(VALUE(RIGHT(G453,3)),#REF!,9,FALSE),IF(LEFT(G453,5)="IMPER",VLOOKUP(VALUE(RIGHT(G453,3)),#REF!,9,FALSE),IF(LEFT(G453,5)="LABOR",VLOOKUP(VALUE(RIGHT(G453,6)),#REF!,4,FALSE))))))))))))))))</f>
        <v>#REF!</v>
      </c>
      <c r="F453" s="31" t="e">
        <f t="shared" si="6"/>
        <v>#REF!</v>
      </c>
      <c r="G453" s="152" t="s">
        <v>1031</v>
      </c>
      <c r="H453" s="61"/>
    </row>
    <row r="454" spans="1:8" s="62" customFormat="1">
      <c r="A454" s="100" t="s">
        <v>1069</v>
      </c>
      <c r="B454" s="86" t="e">
        <f>IF(LEFT(G454,3)="ARQ",VLOOKUP(VALUE(RIGHT(G454,3)),#REF!,4,FALSE),IF(LEFT(G454,3)="SCI",VLOOKUP(VALUE(RIGHT(G454,3)),#REF!,4,FALSE),IF(LEFT(G454,3)="TRP",VLOOKUP(VALUE(RIGHT(G454,3)),#REF!,4,FALSE),IF(LEFT(G454,3)="EST",VLOOKUP(VALUE(RIGHT(G454,3)),#REF!,4,FALSE),IF(LEFT(G454,3)="HID",VLOOKUP(VALUE(RIGHT(G454,3)),#REF!,4,FALSE),IF(LEFT(G454,3)="INC",VLOOKUP(VALUE(RIGHT(G454,3)),#REF!,4,FALSE),IF(LEFT(G454,3)="ELE",VLOOKUP(VALUE(RIGHT(G454,3)),#REF!,4,FALSE),IF(LEFT(G454,3)="CAB",VLOOKUP(VALUE(RIGHT(G454,3)),'ADM-COMP'!B:J,4,FALSE),IF(LEFT(G454,3)="SEG",VLOOKUP(VALUE(RIGHT(G454,3)),#REF!,4,FALSE),IF(LEFT(G454,3)="CLI",VLOOKUP(VALUE(RIGHT(G454,3)),#REF!,4,FALSE),IF(LEFT(G454,4)="IMPL",VLOOKUP(VALUE(RIGHT(G454,3)),#REF!,4,FALSE),IF(LEFT(G454,4)="SPDA",VLOOKUP(VALUE(RIGHT(G454,3)),'SPDA-COMP'!B:J,4,FALSE),IF(LEFT(G454,4)="SDAI",VLOOKUP(VALUE(RIGHT(G454,3)),#REF!,4,FALSE),IF(LEFT(G454,5)="IMPER",VLOOKUP(VALUE(RIGHT(G454,3)),#REF!,4,FALSE),IF(LEFT(G454,5)="LABOR",VLOOKUP(VALUE(RIGHT(G454,6)),#REF!,5,FALSE))))))))))))))))</f>
        <v>#REF!</v>
      </c>
      <c r="C454" s="128" t="e">
        <f>IF(LEFT(G454,3)="ARQ",VLOOKUP(VALUE(RIGHT(G454,3)),#REF!,5,FALSE),IF(LEFT(G454,3)="SCI",VLOOKUP(VALUE(RIGHT(G454,3)),#REF!,5,FALSE),IF(LEFT(G454,3)="TRP",VLOOKUP(VALUE(RIGHT(G454,3)),#REF!,5,FALSE),IF(LEFT(G454,3)="EST",VLOOKUP(VALUE(RIGHT(G454,3)),#REF!,5,FALSE),IF(LEFT(G454,3)="HID",VLOOKUP(VALUE(RIGHT(G454,3)),#REF!,5,FALSE),IF(LEFT(G454,3)="INC",VLOOKUP(VALUE(RIGHT(G454,3)),#REF!,5,FALSE),IF(LEFT(G454,3)="ELE",VLOOKUP(VALUE(RIGHT(G454,3)),#REF!,5,FALSE),IF(LEFT(G454,3)="CAB",VLOOKUP(VALUE(RIGHT(G454,3)),'ADM-COMP'!B:J,5,FALSE),IF(LEFT(G454,3)="SEG",VLOOKUP(VALUE(RIGHT(G454,3)),#REF!,5,FALSE),IF(LEFT(G454,3)="CLI",VLOOKUP(VALUE(RIGHT(G454,3)),#REF!,5,FALSE),IF(LEFT(G454,4)="IMPL",VLOOKUP(VALUE(RIGHT(G454,3)),#REF!,5,FALSE),IF(LEFT(G454,4)="SPDA",VLOOKUP(VALUE(RIGHT(G454,3)),'SPDA-COMP'!B:J,5,FALSE),IF(LEFT(G454,4)="SDAI",VLOOKUP(VALUE(RIGHT(G454,3)),#REF!,5,FALSE),IF(LEFT(G454,5)="IMPER",VLOOKUP(VALUE(RIGHT(G454,3)),#REF!,5,FALSE),IF(LEFT(G454,5)="LABOR",VLOOKUP(VALUE(RIGHT(G454,6)),#REF!,6,FALSE))))))))))))))))</f>
        <v>#REF!</v>
      </c>
      <c r="D454" s="74" t="e">
        <f>ROUND(VLOOKUP(A454,#REF!,8,FALSE),2)</f>
        <v>#REF!</v>
      </c>
      <c r="E454" s="75" t="e">
        <f>IF(LEFT(G454,3)="ARQ",VLOOKUP(VALUE(RIGHT(G454,3)),#REF!,9,FALSE),IF(LEFT(G454,3)="SCI",VLOOKUP(VALUE(RIGHT(G454,3)),#REF!,9,FALSE),IF(LEFT(G454,3)="TRP",VLOOKUP(VALUE(RIGHT(G454,3)),#REF!,9,FALSE),IF(LEFT(G454,3)="EST",VLOOKUP(VALUE(RIGHT(G454,3)),#REF!,9,FALSE),IF(LEFT(G454,3)="HID",VLOOKUP(VALUE(RIGHT(G454,3)),#REF!,9,FALSE),IF(LEFT(G454,3)="INC",VLOOKUP(VALUE(RIGHT(G454,3)),#REF!,9,FALSE),IF(LEFT(G454,3)="ELE",VLOOKUP(VALUE(RIGHT(G454,3)),#REF!,9,FALSE),IF(LEFT(G454,3)="CAB",VLOOKUP(VALUE(RIGHT(G454,3)),'ADM-COMP'!B:J,9,FALSE),IF(LEFT(G454,3)="SEG",VLOOKUP(VALUE(RIGHT(G454,3)),#REF!,9,FALSE),IF(LEFT(G454,3)="CLI",VLOOKUP(VALUE(RIGHT(G454,3)),#REF!,9,FALSE),IF(LEFT(G454,4)="IMPL",VLOOKUP(VALUE(RIGHT(G454,3)),#REF!,9,FALSE),IF(LEFT(G454,4)="SPDA",VLOOKUP(VALUE(RIGHT(G454,3)),'SPDA-COMP'!B:J,9,FALSE),IF(LEFT(G454,4)="SDAI",VLOOKUP(VALUE(RIGHT(G454,3)),#REF!,9,FALSE),IF(LEFT(G454,5)="IMPER",VLOOKUP(VALUE(RIGHT(G454,3)),#REF!,9,FALSE),IF(LEFT(G454,5)="LABOR",VLOOKUP(VALUE(RIGHT(G454,6)),#REF!,4,FALSE))))))))))))))))</f>
        <v>#REF!</v>
      </c>
      <c r="F454" s="129" t="e">
        <f t="shared" ref="F454:F517" si="7">ROUND(D454*E454,2)</f>
        <v>#REF!</v>
      </c>
      <c r="G454" s="152" t="s">
        <v>1099</v>
      </c>
      <c r="H454" s="61"/>
    </row>
    <row r="455" spans="1:8" s="62" customFormat="1" ht="51">
      <c r="A455" s="37" t="s">
        <v>415</v>
      </c>
      <c r="B455" s="29" t="e">
        <f>IF(LEFT(G455,3)="ARQ",VLOOKUP(VALUE(RIGHT(G455,3)),#REF!,4,FALSE),IF(LEFT(G455,3)="SCI",VLOOKUP(VALUE(RIGHT(G455,3)),#REF!,4,FALSE),IF(LEFT(G455,3)="SCE",VLOOKUP(VALUE(RIGHT(G455,3)),#REF!,4,FALSE),IF(LEFT(G455,3)="EST",VLOOKUP(VALUE(RIGHT(G455,3)),#REF!,4,FALSE),IF(LEFT(G455,3)="HID",VLOOKUP(VALUE(RIGHT(G455,3)),#REF!,4,FALSE),IF(LEFT(G455,3)="INC",VLOOKUP(VALUE(RIGHT(G455,3)),#REF!,4,FALSE),IF(LEFT(G455,3)="ELE",VLOOKUP(VALUE(RIGHT(G455,3)),#REF!,4,FALSE),IF(LEFT(G455,3)="CAB",VLOOKUP(VALUE(RIGHT(G455,3)),'ADM-COMP'!B:J,4,FALSE),IF(LEFT(G455,3)="SEG",VLOOKUP(VALUE(RIGHT(G455,3)),#REF!,4,FALSE),IF(LEFT(G455,3)="CLI",VLOOKUP(VALUE(RIGHT(G455,3)),#REF!,4,FALSE),IF(LEFT(G455,4)="IMPL",VLOOKUP(VALUE(RIGHT(G455,3)),#REF!,4,FALSE),IF(LEFT(G455,4)="SPDA",VLOOKUP(VALUE(RIGHT(G455,3)),'SPDA-COMP'!B:J,4,FALSE),IF(LEFT(G455,4)="SDAI",VLOOKUP(VALUE(RIGHT(G455,3)),#REF!,4,FALSE),IF(LEFT(G455,5)="IMPER",VLOOKUP(VALUE(RIGHT(G455,3)),#REF!,4,FALSE),IF(LEFT(G455,5)="LABOR",VLOOKUP(VALUE(RIGHT(G455,6)),#REF!,5,FALSE))))))))))))))))</f>
        <v>#REF!</v>
      </c>
      <c r="C455" s="30" t="e">
        <f>IF(LEFT(G455,3)="ARQ",VLOOKUP(VALUE(RIGHT(G455,3)),#REF!,5,FALSE),IF(LEFT(G455,3)="SCI",VLOOKUP(VALUE(RIGHT(G455,3)),#REF!,5,FALSE),IF(LEFT(G455,3)="SCE",VLOOKUP(VALUE(RIGHT(G455,3)),#REF!,5,FALSE),IF(LEFT(G455,3)="EST",VLOOKUP(VALUE(RIGHT(G455,3)),#REF!,5,FALSE),IF(LEFT(G455,3)="HID",VLOOKUP(VALUE(RIGHT(G455,3)),#REF!,5,FALSE),IF(LEFT(G455,3)="INC",VLOOKUP(VALUE(RIGHT(G455,3)),#REF!,5,FALSE),IF(LEFT(G455,3)="ELE",VLOOKUP(VALUE(RIGHT(G455,3)),#REF!,5,FALSE),IF(LEFT(G455,3)="CAB",VLOOKUP(VALUE(RIGHT(G455,3)),'ADM-COMP'!B:J,5,FALSE),IF(LEFT(G455,3)="SEG",VLOOKUP(VALUE(RIGHT(G455,3)),#REF!,5,FALSE),IF(LEFT(G455,3)="CLI",VLOOKUP(VALUE(RIGHT(G455,3)),#REF!,5,FALSE),IF(LEFT(G455,4)="IMPL",VLOOKUP(VALUE(RIGHT(G455,3)),#REF!,5,FALSE),IF(LEFT(G455,4)="SPDA",VLOOKUP(VALUE(RIGHT(G455,3)),'SPDA-COMP'!B:J,5,FALSE),IF(LEFT(G455,4)="SDAI",VLOOKUP(VALUE(RIGHT(G455,3)),#REF!,5,FALSE),IF(LEFT(G455,5)="IMPER",VLOOKUP(VALUE(RIGHT(G455,3)),#REF!,5,FALSE),IF(LEFT(G455,5)="LABOR",VLOOKUP(VALUE(RIGHT(G455,6)),#REF!,6,FALSE))))))))))))))))</f>
        <v>#REF!</v>
      </c>
      <c r="D455" s="74" t="e">
        <f>ROUND(VLOOKUP(A455,#REF!,8,FALSE),2)</f>
        <v>#REF!</v>
      </c>
      <c r="E455" s="74" t="e">
        <f>IF(LEFT(G455,3)="ARQ",VLOOKUP(VALUE(RIGHT(G455,3)),#REF!,9,FALSE),IF(LEFT(G455,3)="SCI",VLOOKUP(VALUE(RIGHT(G455,3)),#REF!,9,FALSE),IF(LEFT(G455,3)="SCE",VLOOKUP(VALUE(RIGHT(G455,3)),#REF!,9,FALSE),IF(LEFT(G455,3)="EST",VLOOKUP(VALUE(RIGHT(G455,3)),#REF!,9,FALSE),IF(LEFT(G455,3)="HID",VLOOKUP(VALUE(RIGHT(G455,3)),#REF!,9,FALSE),IF(LEFT(G455,3)="INC",VLOOKUP(VALUE(RIGHT(G455,3)),#REF!,9,FALSE),IF(LEFT(G455,3)="ELE",VLOOKUP(VALUE(RIGHT(G455,3)),#REF!,9,FALSE),IF(LEFT(G455,3)="CAB",VLOOKUP(VALUE(RIGHT(G455,3)),'ADM-COMP'!B:J,9,FALSE),IF(LEFT(G455,3)="SEG",VLOOKUP(VALUE(RIGHT(G455,3)),#REF!,9,FALSE),IF(LEFT(G455,3)="CLI",VLOOKUP(VALUE(RIGHT(G455,3)),#REF!,9,FALSE),IF(LEFT(G455,4)="IMPL",VLOOKUP(VALUE(RIGHT(G455,3)),#REF!,9,FALSE),IF(LEFT(G455,4)="SPDA",VLOOKUP(VALUE(RIGHT(G455,3)),'SPDA-COMP'!B:J,9,FALSE),IF(LEFT(G455,4)="SDAI",VLOOKUP(VALUE(RIGHT(G455,3)),#REF!,9,FALSE),IF(LEFT(G455,5)="IMPER",VLOOKUP(VALUE(RIGHT(G455,3)),#REF!,9,FALSE),IF(LEFT(G455,5)="LABOR",VLOOKUP(VALUE(RIGHT(G455,6)),#REF!,4,FALSE))))))))))))))))</f>
        <v>#REF!</v>
      </c>
      <c r="F455" s="31" t="e">
        <f t="shared" si="7"/>
        <v>#REF!</v>
      </c>
      <c r="G455" s="38" t="s">
        <v>535</v>
      </c>
      <c r="H455" s="61"/>
    </row>
    <row r="456" spans="1:8" s="62" customFormat="1" collapsed="1">
      <c r="A456" s="37" t="s">
        <v>149</v>
      </c>
      <c r="B456" s="29" t="e">
        <f>IF(LEFT(G456,3)="ARQ",VLOOKUP(VALUE(RIGHT(G456,3)),#REF!,4,FALSE),IF(LEFT(G456,3)="SCI",VLOOKUP(VALUE(RIGHT(G456,3)),#REF!,4,FALSE),IF(LEFT(G456,3)="SCE",VLOOKUP(VALUE(RIGHT(G456,3)),#REF!,4,FALSE),IF(LEFT(G456,3)="EST",VLOOKUP(VALUE(RIGHT(G456,3)),#REF!,4,FALSE),IF(LEFT(G456,3)="HID",VLOOKUP(VALUE(RIGHT(G456,3)),#REF!,4,FALSE),IF(LEFT(G456,3)="INC",VLOOKUP(VALUE(RIGHT(G456,3)),#REF!,4,FALSE),IF(LEFT(G456,3)="ELE",VLOOKUP(VALUE(RIGHT(G456,3)),#REF!,4,FALSE),IF(LEFT(G456,3)="CAB",VLOOKUP(VALUE(RIGHT(G456,3)),'ADM-COMP'!B:J,4,FALSE),IF(LEFT(G456,3)="SEG",VLOOKUP(VALUE(RIGHT(G456,3)),#REF!,4,FALSE),IF(LEFT(G456,3)="CLI",VLOOKUP(VALUE(RIGHT(G456,3)),#REF!,4,FALSE),IF(LEFT(G456,4)="IMPL",VLOOKUP(VALUE(RIGHT(G456,3)),#REF!,4,FALSE),IF(LEFT(G456,4)="SPDA",VLOOKUP(VALUE(RIGHT(G456,3)),'SPDA-COMP'!B:J,4,FALSE),IF(LEFT(G456,4)="SDAI",VLOOKUP(VALUE(RIGHT(G456,3)),#REF!,4,FALSE),IF(LEFT(G456,5)="IMPER",VLOOKUP(VALUE(RIGHT(G456,3)),#REF!,4,FALSE),IF(LEFT(G456,5)="LABOR",VLOOKUP(VALUE(RIGHT(G456,6)),#REF!,5,FALSE))))))))))))))))</f>
        <v>#REF!</v>
      </c>
      <c r="C456" s="30" t="e">
        <f>IF(LEFT(G456,3)="ARQ",VLOOKUP(VALUE(RIGHT(G456,3)),#REF!,5,FALSE),IF(LEFT(G456,3)="SCI",VLOOKUP(VALUE(RIGHT(G456,3)),#REF!,5,FALSE),IF(LEFT(G456,3)="SCE",VLOOKUP(VALUE(RIGHT(G456,3)),#REF!,5,FALSE),IF(LEFT(G456,3)="EST",VLOOKUP(VALUE(RIGHT(G456,3)),#REF!,5,FALSE),IF(LEFT(G456,3)="HID",VLOOKUP(VALUE(RIGHT(G456,3)),#REF!,5,FALSE),IF(LEFT(G456,3)="INC",VLOOKUP(VALUE(RIGHT(G456,3)),#REF!,5,FALSE),IF(LEFT(G456,3)="ELE",VLOOKUP(VALUE(RIGHT(G456,3)),#REF!,5,FALSE),IF(LEFT(G456,3)="CAB",VLOOKUP(VALUE(RIGHT(G456,3)),'ADM-COMP'!B:J,5,FALSE),IF(LEFT(G456,3)="SEG",VLOOKUP(VALUE(RIGHT(G456,3)),#REF!,5,FALSE),IF(LEFT(G456,3)="CLI",VLOOKUP(VALUE(RIGHT(G456,3)),#REF!,5,FALSE),IF(LEFT(G456,4)="IMPL",VLOOKUP(VALUE(RIGHT(G456,3)),#REF!,5,FALSE),IF(LEFT(G456,4)="SPDA",VLOOKUP(VALUE(RIGHT(G456,3)),'SPDA-COMP'!B:J,5,FALSE),IF(LEFT(G456,4)="SDAI",VLOOKUP(VALUE(RIGHT(G456,3)),#REF!,5,FALSE),IF(LEFT(G456,5)="IMPER",VLOOKUP(VALUE(RIGHT(G456,3)),#REF!,5,FALSE),IF(LEFT(G456,5)="LABOR",VLOOKUP(VALUE(RIGHT(G456,6)),#REF!,6,FALSE))))))))))))))))</f>
        <v>#REF!</v>
      </c>
      <c r="D456" s="74" t="e">
        <f>ROUND(VLOOKUP(A456,#REF!,8,FALSE),2)</f>
        <v>#REF!</v>
      </c>
      <c r="E456" s="74" t="e">
        <f>IF(LEFT(G456,3)="ARQ",VLOOKUP(VALUE(RIGHT(G456,3)),#REF!,9,FALSE),IF(LEFT(G456,3)="SCI",VLOOKUP(VALUE(RIGHT(G456,3)),#REF!,9,FALSE),IF(LEFT(G456,3)="SCE",VLOOKUP(VALUE(RIGHT(G456,3)),#REF!,9,FALSE),IF(LEFT(G456,3)="EST",VLOOKUP(VALUE(RIGHT(G456,3)),#REF!,9,FALSE),IF(LEFT(G456,3)="HID",VLOOKUP(VALUE(RIGHT(G456,3)),#REF!,9,FALSE),IF(LEFT(G456,3)="INC",VLOOKUP(VALUE(RIGHT(G456,3)),#REF!,9,FALSE),IF(LEFT(G456,3)="ELE",VLOOKUP(VALUE(RIGHT(G456,3)),#REF!,9,FALSE),IF(LEFT(G456,3)="CAB",VLOOKUP(VALUE(RIGHT(G456,3)),'ADM-COMP'!B:J,9,FALSE),IF(LEFT(G456,3)="SEG",VLOOKUP(VALUE(RIGHT(G456,3)),#REF!,9,FALSE),IF(LEFT(G456,3)="CLI",VLOOKUP(VALUE(RIGHT(G456,3)),#REF!,9,FALSE),IF(LEFT(G456,4)="IMPL",VLOOKUP(VALUE(RIGHT(G456,3)),#REF!,9,FALSE),IF(LEFT(G456,4)="SPDA",VLOOKUP(VALUE(RIGHT(G456,3)),'SPDA-COMP'!B:J,9,FALSE),IF(LEFT(G456,4)="SDAI",VLOOKUP(VALUE(RIGHT(G456,3)),#REF!,9,FALSE),IF(LEFT(G456,5)="IMPER",VLOOKUP(VALUE(RIGHT(G456,3)),#REF!,9,FALSE),IF(LEFT(G456,5)="LABOR",VLOOKUP(VALUE(RIGHT(G456,6)),#REF!,4,FALSE))))))))))))))))</f>
        <v>#REF!</v>
      </c>
      <c r="F456" s="31" t="e">
        <f t="shared" si="7"/>
        <v>#REF!</v>
      </c>
      <c r="G456" s="152" t="s">
        <v>1020</v>
      </c>
      <c r="H456" s="61"/>
    </row>
    <row r="457" spans="1:8" s="62" customFormat="1">
      <c r="A457" s="37" t="s">
        <v>390</v>
      </c>
      <c r="B457" s="29" t="e">
        <f>IF(LEFT(G457,3)="ARQ",VLOOKUP(VALUE(RIGHT(G457,3)),#REF!,4,FALSE),IF(LEFT(G457,3)="SCI",VLOOKUP(VALUE(RIGHT(G457,3)),#REF!,4,FALSE),IF(LEFT(G457,3)="SCE",VLOOKUP(VALUE(RIGHT(G457,3)),#REF!,4,FALSE),IF(LEFT(G457,3)="EST",VLOOKUP(VALUE(RIGHT(G457,3)),#REF!,4,FALSE),IF(LEFT(G457,3)="HID",VLOOKUP(VALUE(RIGHT(G457,3)),#REF!,4,FALSE),IF(LEFT(G457,3)="INC",VLOOKUP(VALUE(RIGHT(G457,3)),#REF!,4,FALSE),IF(LEFT(G457,3)="ELE",VLOOKUP(VALUE(RIGHT(G457,3)),#REF!,4,FALSE),IF(LEFT(G457,3)="CAB",VLOOKUP(VALUE(RIGHT(G457,3)),'ADM-COMP'!B:J,4,FALSE),IF(LEFT(G457,3)="SEG",VLOOKUP(VALUE(RIGHT(G457,3)),#REF!,4,FALSE),IF(LEFT(G457,3)="CLI",VLOOKUP(VALUE(RIGHT(G457,3)),#REF!,4,FALSE),IF(LEFT(G457,4)="IMPL",VLOOKUP(VALUE(RIGHT(G457,3)),#REF!,4,FALSE),IF(LEFT(G457,4)="SPDA",VLOOKUP(VALUE(RIGHT(G457,3)),'SPDA-COMP'!B:J,4,FALSE),IF(LEFT(G457,4)="SDAI",VLOOKUP(VALUE(RIGHT(G457,3)),#REF!,4,FALSE),IF(LEFT(G457,5)="IMPER",VLOOKUP(VALUE(RIGHT(G457,3)),#REF!,4,FALSE),IF(LEFT(G457,5)="LABOR",VLOOKUP(VALUE(RIGHT(G457,6)),#REF!,5,FALSE))))))))))))))))</f>
        <v>#REF!</v>
      </c>
      <c r="C457" s="30" t="e">
        <f>IF(LEFT(G457,3)="ARQ",VLOOKUP(VALUE(RIGHT(G457,3)),#REF!,5,FALSE),IF(LEFT(G457,3)="SCI",VLOOKUP(VALUE(RIGHT(G457,3)),#REF!,5,FALSE),IF(LEFT(G457,3)="SCE",VLOOKUP(VALUE(RIGHT(G457,3)),#REF!,5,FALSE),IF(LEFT(G457,3)="EST",VLOOKUP(VALUE(RIGHT(G457,3)),#REF!,5,FALSE),IF(LEFT(G457,3)="HID",VLOOKUP(VALUE(RIGHT(G457,3)),#REF!,5,FALSE),IF(LEFT(G457,3)="INC",VLOOKUP(VALUE(RIGHT(G457,3)),#REF!,5,FALSE),IF(LEFT(G457,3)="ELE",VLOOKUP(VALUE(RIGHT(G457,3)),#REF!,5,FALSE),IF(LEFT(G457,3)="CAB",VLOOKUP(VALUE(RIGHT(G457,3)),'ADM-COMP'!B:J,5,FALSE),IF(LEFT(G457,3)="SEG",VLOOKUP(VALUE(RIGHT(G457,3)),#REF!,5,FALSE),IF(LEFT(G457,3)="CLI",VLOOKUP(VALUE(RIGHT(G457,3)),#REF!,5,FALSE),IF(LEFT(G457,4)="IMPL",VLOOKUP(VALUE(RIGHT(G457,3)),#REF!,5,FALSE),IF(LEFT(G457,4)="SPDA",VLOOKUP(VALUE(RIGHT(G457,3)),'SPDA-COMP'!B:J,5,FALSE),IF(LEFT(G457,4)="SDAI",VLOOKUP(VALUE(RIGHT(G457,3)),#REF!,5,FALSE),IF(LEFT(G457,5)="IMPER",VLOOKUP(VALUE(RIGHT(G457,3)),#REF!,5,FALSE),IF(LEFT(G457,5)="LABOR",VLOOKUP(VALUE(RIGHT(G457,6)),#REF!,6,FALSE))))))))))))))))</f>
        <v>#REF!</v>
      </c>
      <c r="D457" s="74" t="e">
        <f>ROUND(VLOOKUP(A457,#REF!,8,FALSE),2)</f>
        <v>#REF!</v>
      </c>
      <c r="E457" s="74" t="e">
        <f>IF(LEFT(G457,3)="ARQ",VLOOKUP(VALUE(RIGHT(G457,3)),#REF!,9,FALSE),IF(LEFT(G457,3)="SCI",VLOOKUP(VALUE(RIGHT(G457,3)),#REF!,9,FALSE),IF(LEFT(G457,3)="SCE",VLOOKUP(VALUE(RIGHT(G457,3)),#REF!,9,FALSE),IF(LEFT(G457,3)="EST",VLOOKUP(VALUE(RIGHT(G457,3)),#REF!,9,FALSE),IF(LEFT(G457,3)="HID",VLOOKUP(VALUE(RIGHT(G457,3)),#REF!,9,FALSE),IF(LEFT(G457,3)="INC",VLOOKUP(VALUE(RIGHT(G457,3)),#REF!,9,FALSE),IF(LEFT(G457,3)="ELE",VLOOKUP(VALUE(RIGHT(G457,3)),#REF!,9,FALSE),IF(LEFT(G457,3)="CAB",VLOOKUP(VALUE(RIGHT(G457,3)),'ADM-COMP'!B:J,9,FALSE),IF(LEFT(G457,3)="SEG",VLOOKUP(VALUE(RIGHT(G457,3)),#REF!,9,FALSE),IF(LEFT(G457,3)="CLI",VLOOKUP(VALUE(RIGHT(G457,3)),#REF!,9,FALSE),IF(LEFT(G457,4)="IMPL",VLOOKUP(VALUE(RIGHT(G457,3)),#REF!,9,FALSE),IF(LEFT(G457,4)="SPDA",VLOOKUP(VALUE(RIGHT(G457,3)),'SPDA-COMP'!B:J,9,FALSE),IF(LEFT(G457,4)="SDAI",VLOOKUP(VALUE(RIGHT(G457,3)),#REF!,9,FALSE),IF(LEFT(G457,5)="IMPER",VLOOKUP(VALUE(RIGHT(G457,3)),#REF!,9,FALSE),IF(LEFT(G457,5)="LABOR",VLOOKUP(VALUE(RIGHT(G457,6)),#REF!,4,FALSE))))))))))))))))</f>
        <v>#REF!</v>
      </c>
      <c r="F457" s="31" t="e">
        <f t="shared" si="7"/>
        <v>#REF!</v>
      </c>
      <c r="G457" s="152" t="s">
        <v>447</v>
      </c>
      <c r="H457" s="61"/>
    </row>
    <row r="458" spans="1:8" s="62" customFormat="1" ht="38.25">
      <c r="A458" s="37" t="s">
        <v>354</v>
      </c>
      <c r="B458" s="29" t="str">
        <f>IF(LEFT(G458,3)="ARQ",VLOOKUP(VALUE(RIGHT(G458,3)),#REF!,4,FALSE),IF(LEFT(G458,3)="SCI",VLOOKUP(VALUE(RIGHT(G458,3)),#REF!,4,FALSE),IF(LEFT(G458,3)="SCE",VLOOKUP(VALUE(RIGHT(G458,3)),#REF!,4,FALSE),IF(LEFT(G458,3)="EST",VLOOKUP(VALUE(RIGHT(G458,3)),#REF!,4,FALSE),IF(LEFT(G458,3)="HID",VLOOKUP(VALUE(RIGHT(G458,3)),#REF!,4,FALSE),IF(LEFT(G458,3)="INC",VLOOKUP(VALUE(RIGHT(G458,3)),#REF!,4,FALSE),IF(LEFT(G458,3)="ELE",VLOOKUP(VALUE(RIGHT(G458,3)),#REF!,4,FALSE),IF(LEFT(G458,3)="CAB",VLOOKUP(VALUE(RIGHT(G458,3)),'ADM-COMP'!B:J,4,FALSE),IF(LEFT(G458,3)="SEG",VLOOKUP(VALUE(RIGHT(G458,3)),#REF!,4,FALSE),IF(LEFT(G458,3)="CLI",VLOOKUP(VALUE(RIGHT(G458,3)),#REF!,4,FALSE),IF(LEFT(G458,4)="IMPL",VLOOKUP(VALUE(RIGHT(G458,3)),#REF!,4,FALSE),IF(LEFT(G458,4)="SPDA",VLOOKUP(VALUE(RIGHT(G458,3)),'SPDA-COMP'!B:J,4,FALSE),IF(LEFT(G458,4)="SDAI",VLOOKUP(VALUE(RIGHT(G458,3)),#REF!,4,FALSE),IF(LEFT(G458,5)="IMPER",VLOOKUP(VALUE(RIGHT(G458,3)),#REF!,4,FALSE),IF(LEFT(G458,5)="LABOR",VLOOKUP(VALUE(RIGHT(G458,6)),#REF!,5,FALSE))))))))))))))))</f>
        <v>CONECTOR DE MEDIÇÃO EM LATÃO COM 4 PARAFUSOS PARA CABOS DE 16 A 50 MM², REF.: TEL-560, MARCA TERMOTÉCNICA OU EQUIVALENTE</v>
      </c>
      <c r="C458" s="30" t="str">
        <f>IF(LEFT(G458,3)="ARQ",VLOOKUP(VALUE(RIGHT(G458,3)),#REF!,5,FALSE),IF(LEFT(G458,3)="SCI",VLOOKUP(VALUE(RIGHT(G458,3)),#REF!,5,FALSE),IF(LEFT(G458,3)="SCE",VLOOKUP(VALUE(RIGHT(G458,3)),#REF!,5,FALSE),IF(LEFT(G458,3)="EST",VLOOKUP(VALUE(RIGHT(G458,3)),#REF!,5,FALSE),IF(LEFT(G458,3)="HID",VLOOKUP(VALUE(RIGHT(G458,3)),#REF!,5,FALSE),IF(LEFT(G458,3)="INC",VLOOKUP(VALUE(RIGHT(G458,3)),#REF!,5,FALSE),IF(LEFT(G458,3)="ELE",VLOOKUP(VALUE(RIGHT(G458,3)),#REF!,5,FALSE),IF(LEFT(G458,3)="CAB",VLOOKUP(VALUE(RIGHT(G458,3)),'ADM-COMP'!B:J,5,FALSE),IF(LEFT(G458,3)="SEG",VLOOKUP(VALUE(RIGHT(G458,3)),#REF!,5,FALSE),IF(LEFT(G458,3)="CLI",VLOOKUP(VALUE(RIGHT(G458,3)),#REF!,5,FALSE),IF(LEFT(G458,4)="IMPL",VLOOKUP(VALUE(RIGHT(G458,3)),#REF!,5,FALSE),IF(LEFT(G458,4)="SPDA",VLOOKUP(VALUE(RIGHT(G458,3)),'SPDA-COMP'!B:J,5,FALSE),IF(LEFT(G458,4)="SDAI",VLOOKUP(VALUE(RIGHT(G458,3)),#REF!,5,FALSE),IF(LEFT(G458,5)="IMPER",VLOOKUP(VALUE(RIGHT(G458,3)),#REF!,5,FALSE),IF(LEFT(G458,5)="LABOR",VLOOKUP(VALUE(RIGHT(G458,6)),#REF!,6,FALSE))))))))))))))))</f>
        <v>UND</v>
      </c>
      <c r="D458" s="74" t="e">
        <f>ROUND(VLOOKUP(A458,#REF!,8,FALSE),2)</f>
        <v>#REF!</v>
      </c>
      <c r="E458" s="74" t="e">
        <f>IF(LEFT(G458,3)="ARQ",VLOOKUP(VALUE(RIGHT(G458,3)),#REF!,9,FALSE),IF(LEFT(G458,3)="SCI",VLOOKUP(VALUE(RIGHT(G458,3)),#REF!,9,FALSE),IF(LEFT(G458,3)="SCE",VLOOKUP(VALUE(RIGHT(G458,3)),#REF!,9,FALSE),IF(LEFT(G458,3)="EST",VLOOKUP(VALUE(RIGHT(G458,3)),#REF!,9,FALSE),IF(LEFT(G458,3)="HID",VLOOKUP(VALUE(RIGHT(G458,3)),#REF!,9,FALSE),IF(LEFT(G458,3)="INC",VLOOKUP(VALUE(RIGHT(G458,3)),#REF!,9,FALSE),IF(LEFT(G458,3)="ELE",VLOOKUP(VALUE(RIGHT(G458,3)),#REF!,9,FALSE),IF(LEFT(G458,3)="CAB",VLOOKUP(VALUE(RIGHT(G458,3)),'ADM-COMP'!B:J,9,FALSE),IF(LEFT(G458,3)="SEG",VLOOKUP(VALUE(RIGHT(G458,3)),#REF!,9,FALSE),IF(LEFT(G458,3)="CLI",VLOOKUP(VALUE(RIGHT(G458,3)),#REF!,9,FALSE),IF(LEFT(G458,4)="IMPL",VLOOKUP(VALUE(RIGHT(G458,3)),#REF!,9,FALSE),IF(LEFT(G458,4)="SPDA",VLOOKUP(VALUE(RIGHT(G458,3)),'SPDA-COMP'!B:J,9,FALSE),IF(LEFT(G458,4)="SDAI",VLOOKUP(VALUE(RIGHT(G458,3)),#REF!,9,FALSE),IF(LEFT(G458,5)="IMPER",VLOOKUP(VALUE(RIGHT(G458,3)),#REF!,9,FALSE),IF(LEFT(G458,5)="LABOR",VLOOKUP(VALUE(RIGHT(G458,6)),#REF!,4,FALSE))))))))))))))))</f>
        <v>#REF!</v>
      </c>
      <c r="F458" s="31" t="e">
        <f t="shared" si="7"/>
        <v>#REF!</v>
      </c>
      <c r="G458" s="152" t="s">
        <v>553</v>
      </c>
      <c r="H458" s="61"/>
    </row>
    <row r="459" spans="1:8" s="62" customFormat="1">
      <c r="A459" s="37" t="s">
        <v>311</v>
      </c>
      <c r="B459" s="29" t="e">
        <f>IF(LEFT(G459,3)="ARQ",VLOOKUP(VALUE(RIGHT(G459,3)),#REF!,4,FALSE),IF(LEFT(G459,3)="SCI",VLOOKUP(VALUE(RIGHT(G459,3)),#REF!,4,FALSE),IF(LEFT(G459,3)="SCE",VLOOKUP(VALUE(RIGHT(G459,3)),#REF!,4,FALSE),IF(LEFT(G459,3)="EST",VLOOKUP(VALUE(RIGHT(G459,3)),#REF!,4,FALSE),IF(LEFT(G459,3)="HID",VLOOKUP(VALUE(RIGHT(G459,3)),#REF!,4,FALSE),IF(LEFT(G459,3)="INC",VLOOKUP(VALUE(RIGHT(G459,3)),#REF!,4,FALSE),IF(LEFT(G459,3)="ELE",VLOOKUP(VALUE(RIGHT(G459,3)),#REF!,4,FALSE),IF(LEFT(G459,3)="CAB",VLOOKUP(VALUE(RIGHT(G459,3)),'ADM-COMP'!B:J,4,FALSE),IF(LEFT(G459,3)="SEG",VLOOKUP(VALUE(RIGHT(G459,3)),#REF!,4,FALSE),IF(LEFT(G459,3)="CLI",VLOOKUP(VALUE(RIGHT(G459,3)),#REF!,4,FALSE),IF(LEFT(G459,4)="IMPL",VLOOKUP(VALUE(RIGHT(G459,3)),#REF!,4,FALSE),IF(LEFT(G459,4)="SPDA",VLOOKUP(VALUE(RIGHT(G459,3)),'SPDA-COMP'!B:J,4,FALSE),IF(LEFT(G459,4)="SDAI",VLOOKUP(VALUE(RIGHT(G459,3)),#REF!,4,FALSE),IF(LEFT(G459,5)="IMPER",VLOOKUP(VALUE(RIGHT(G459,3)),#REF!,4,FALSE),IF(LEFT(G459,5)="LABOR",VLOOKUP(VALUE(RIGHT(G459,6)),#REF!,5,FALSE))))))))))))))))</f>
        <v>#REF!</v>
      </c>
      <c r="C459" s="30" t="e">
        <f>IF(LEFT(G459,3)="ARQ",VLOOKUP(VALUE(RIGHT(G459,3)),#REF!,5,FALSE),IF(LEFT(G459,3)="SCI",VLOOKUP(VALUE(RIGHT(G459,3)),#REF!,5,FALSE),IF(LEFT(G459,3)="SCE",VLOOKUP(VALUE(RIGHT(G459,3)),#REF!,5,FALSE),IF(LEFT(G459,3)="EST",VLOOKUP(VALUE(RIGHT(G459,3)),#REF!,5,FALSE),IF(LEFT(G459,3)="HID",VLOOKUP(VALUE(RIGHT(G459,3)),#REF!,5,FALSE),IF(LEFT(G459,3)="INC",VLOOKUP(VALUE(RIGHT(G459,3)),#REF!,5,FALSE),IF(LEFT(G459,3)="ELE",VLOOKUP(VALUE(RIGHT(G459,3)),#REF!,5,FALSE),IF(LEFT(G459,3)="CAB",VLOOKUP(VALUE(RIGHT(G459,3)),'ADM-COMP'!B:J,5,FALSE),IF(LEFT(G459,3)="SEG",VLOOKUP(VALUE(RIGHT(G459,3)),#REF!,5,FALSE),IF(LEFT(G459,3)="CLI",VLOOKUP(VALUE(RIGHT(G459,3)),#REF!,5,FALSE),IF(LEFT(G459,4)="IMPL",VLOOKUP(VALUE(RIGHT(G459,3)),#REF!,5,FALSE),IF(LEFT(G459,4)="SPDA",VLOOKUP(VALUE(RIGHT(G459,3)),'SPDA-COMP'!B:J,5,FALSE),IF(LEFT(G459,4)="SDAI",VLOOKUP(VALUE(RIGHT(G459,3)),#REF!,5,FALSE),IF(LEFT(G459,5)="IMPER",VLOOKUP(VALUE(RIGHT(G459,3)),#REF!,5,FALSE),IF(LEFT(G459,5)="LABOR",VLOOKUP(VALUE(RIGHT(G459,6)),#REF!,6,FALSE))))))))))))))))</f>
        <v>#REF!</v>
      </c>
      <c r="D459" s="74" t="e">
        <f>ROUND(VLOOKUP(A459,#REF!,8,FALSE),2)</f>
        <v>#REF!</v>
      </c>
      <c r="E459" s="74" t="e">
        <f>IF(LEFT(G459,3)="ARQ",VLOOKUP(VALUE(RIGHT(G459,3)),#REF!,9,FALSE),IF(LEFT(G459,3)="SCI",VLOOKUP(VALUE(RIGHT(G459,3)),#REF!,9,FALSE),IF(LEFT(G459,3)="SCE",VLOOKUP(VALUE(RIGHT(G459,3)),#REF!,9,FALSE),IF(LEFT(G459,3)="EST",VLOOKUP(VALUE(RIGHT(G459,3)),#REF!,9,FALSE),IF(LEFT(G459,3)="HID",VLOOKUP(VALUE(RIGHT(G459,3)),#REF!,9,FALSE),IF(LEFT(G459,3)="INC",VLOOKUP(VALUE(RIGHT(G459,3)),#REF!,9,FALSE),IF(LEFT(G459,3)="ELE",VLOOKUP(VALUE(RIGHT(G459,3)),#REF!,9,FALSE),IF(LEFT(G459,3)="CAB",VLOOKUP(VALUE(RIGHT(G459,3)),'ADM-COMP'!B:J,9,FALSE),IF(LEFT(G459,3)="SEG",VLOOKUP(VALUE(RIGHT(G459,3)),#REF!,9,FALSE),IF(LEFT(G459,3)="CLI",VLOOKUP(VALUE(RIGHT(G459,3)),#REF!,9,FALSE),IF(LEFT(G459,4)="IMPL",VLOOKUP(VALUE(RIGHT(G459,3)),#REF!,9,FALSE),IF(LEFT(G459,4)="SPDA",VLOOKUP(VALUE(RIGHT(G459,3)),'SPDA-COMP'!B:J,9,FALSE),IF(LEFT(G459,4)="SDAI",VLOOKUP(VALUE(RIGHT(G459,3)),#REF!,9,FALSE),IF(LEFT(G459,5)="IMPER",VLOOKUP(VALUE(RIGHT(G459,3)),#REF!,9,FALSE),IF(LEFT(G459,5)="LABOR",VLOOKUP(VALUE(RIGHT(G459,6)),#REF!,4,FALSE))))))))))))))))</f>
        <v>#REF!</v>
      </c>
      <c r="F459" s="31" t="e">
        <f t="shared" si="7"/>
        <v>#REF!</v>
      </c>
      <c r="G459" s="38" t="s">
        <v>314</v>
      </c>
      <c r="H459" s="61"/>
    </row>
    <row r="460" spans="1:8" s="62" customFormat="1">
      <c r="A460" s="37" t="s">
        <v>396</v>
      </c>
      <c r="B460" s="29" t="e">
        <f>IF(LEFT(G460,3)="ARQ",VLOOKUP(VALUE(RIGHT(G460,3)),#REF!,4,FALSE),IF(LEFT(G460,3)="SCI",VLOOKUP(VALUE(RIGHT(G460,3)),#REF!,4,FALSE),IF(LEFT(G460,3)="SCE",VLOOKUP(VALUE(RIGHT(G460,3)),#REF!,4,FALSE),IF(LEFT(G460,3)="EST",VLOOKUP(VALUE(RIGHT(G460,3)),#REF!,4,FALSE),IF(LEFT(G460,3)="HID",VLOOKUP(VALUE(RIGHT(G460,3)),#REF!,4,FALSE),IF(LEFT(G460,3)="INC",VLOOKUP(VALUE(RIGHT(G460,3)),#REF!,4,FALSE),IF(LEFT(G460,3)="ELE",VLOOKUP(VALUE(RIGHT(G460,3)),#REF!,4,FALSE),IF(LEFT(G460,3)="CAB",VLOOKUP(VALUE(RIGHT(G460,3)),'ADM-COMP'!B:J,4,FALSE),IF(LEFT(G460,3)="SEG",VLOOKUP(VALUE(RIGHT(G460,3)),#REF!,4,FALSE),IF(LEFT(G460,3)="CLI",VLOOKUP(VALUE(RIGHT(G460,3)),#REF!,4,FALSE),IF(LEFT(G460,4)="IMPL",VLOOKUP(VALUE(RIGHT(G460,3)),#REF!,4,FALSE),IF(LEFT(G460,4)="SPDA",VLOOKUP(VALUE(RIGHT(G460,3)),'SPDA-COMP'!B:J,4,FALSE),IF(LEFT(G460,4)="SDAI",VLOOKUP(VALUE(RIGHT(G460,3)),#REF!,4,FALSE),IF(LEFT(G460,5)="IMPER",VLOOKUP(VALUE(RIGHT(G460,3)),#REF!,4,FALSE),IF(LEFT(G460,5)="LABOR",VLOOKUP(VALUE(RIGHT(G460,6)),#REF!,5,FALSE))))))))))))))))</f>
        <v>#REF!</v>
      </c>
      <c r="C460" s="30" t="e">
        <f>IF(LEFT(G460,3)="ARQ",VLOOKUP(VALUE(RIGHT(G460,3)),#REF!,5,FALSE),IF(LEFT(G460,3)="SCI",VLOOKUP(VALUE(RIGHT(G460,3)),#REF!,5,FALSE),IF(LEFT(G460,3)="SCE",VLOOKUP(VALUE(RIGHT(G460,3)),#REF!,5,FALSE),IF(LEFT(G460,3)="EST",VLOOKUP(VALUE(RIGHT(G460,3)),#REF!,5,FALSE),IF(LEFT(G460,3)="HID",VLOOKUP(VALUE(RIGHT(G460,3)),#REF!,5,FALSE),IF(LEFT(G460,3)="INC",VLOOKUP(VALUE(RIGHT(G460,3)),#REF!,5,FALSE),IF(LEFT(G460,3)="ELE",VLOOKUP(VALUE(RIGHT(G460,3)),#REF!,5,FALSE),IF(LEFT(G460,3)="CAB",VLOOKUP(VALUE(RIGHT(G460,3)),'ADM-COMP'!B:J,5,FALSE),IF(LEFT(G460,3)="SEG",VLOOKUP(VALUE(RIGHT(G460,3)),#REF!,5,FALSE),IF(LEFT(G460,3)="CLI",VLOOKUP(VALUE(RIGHT(G460,3)),#REF!,5,FALSE),IF(LEFT(G460,4)="IMPL",VLOOKUP(VALUE(RIGHT(G460,3)),#REF!,5,FALSE),IF(LEFT(G460,4)="SPDA",VLOOKUP(VALUE(RIGHT(G460,3)),'SPDA-COMP'!B:J,5,FALSE),IF(LEFT(G460,4)="SDAI",VLOOKUP(VALUE(RIGHT(G460,3)),#REF!,5,FALSE),IF(LEFT(G460,5)="IMPER",VLOOKUP(VALUE(RIGHT(G460,3)),#REF!,5,FALSE),IF(LEFT(G460,5)="LABOR",VLOOKUP(VALUE(RIGHT(G460,6)),#REF!,6,FALSE))))))))))))))))</f>
        <v>#REF!</v>
      </c>
      <c r="D460" s="74" t="e">
        <f>ROUND(VLOOKUP(A460,#REF!,8,FALSE),2)</f>
        <v>#REF!</v>
      </c>
      <c r="E460" s="74" t="e">
        <f>IF(LEFT(G460,3)="ARQ",VLOOKUP(VALUE(RIGHT(G460,3)),#REF!,9,FALSE),IF(LEFT(G460,3)="SCI",VLOOKUP(VALUE(RIGHT(G460,3)),#REF!,9,FALSE),IF(LEFT(G460,3)="SCE",VLOOKUP(VALUE(RIGHT(G460,3)),#REF!,9,FALSE),IF(LEFT(G460,3)="EST",VLOOKUP(VALUE(RIGHT(G460,3)),#REF!,9,FALSE),IF(LEFT(G460,3)="HID",VLOOKUP(VALUE(RIGHT(G460,3)),#REF!,9,FALSE),IF(LEFT(G460,3)="INC",VLOOKUP(VALUE(RIGHT(G460,3)),#REF!,9,FALSE),IF(LEFT(G460,3)="ELE",VLOOKUP(VALUE(RIGHT(G460,3)),#REF!,9,FALSE),IF(LEFT(G460,3)="CAB",VLOOKUP(VALUE(RIGHT(G460,3)),'ADM-COMP'!B:J,9,FALSE),IF(LEFT(G460,3)="SEG",VLOOKUP(VALUE(RIGHT(G460,3)),#REF!,9,FALSE),IF(LEFT(G460,3)="CLI",VLOOKUP(VALUE(RIGHT(G460,3)),#REF!,9,FALSE),IF(LEFT(G460,4)="IMPL",VLOOKUP(VALUE(RIGHT(G460,3)),#REF!,9,FALSE),IF(LEFT(G460,4)="SPDA",VLOOKUP(VALUE(RIGHT(G460,3)),'SPDA-COMP'!B:J,9,FALSE),IF(LEFT(G460,4)="SDAI",VLOOKUP(VALUE(RIGHT(G460,3)),#REF!,9,FALSE),IF(LEFT(G460,5)="IMPER",VLOOKUP(VALUE(RIGHT(G460,3)),#REF!,9,FALSE),IF(LEFT(G460,5)="LABOR",VLOOKUP(VALUE(RIGHT(G460,6)),#REF!,4,FALSE))))))))))))))))</f>
        <v>#REF!</v>
      </c>
      <c r="F460" s="31" t="e">
        <f t="shared" si="7"/>
        <v>#REF!</v>
      </c>
      <c r="G460" s="38" t="s">
        <v>395</v>
      </c>
      <c r="H460" s="61"/>
    </row>
    <row r="461" spans="1:8" s="62" customFormat="1" ht="25.5">
      <c r="A461" s="85" t="s">
        <v>1125</v>
      </c>
      <c r="B461" s="29" t="e">
        <f>IF(LEFT(G461,3)="ARQ",VLOOKUP(VALUE(RIGHT(G461,3)),#REF!,4,FALSE),IF(LEFT(G461,3)="SCI",VLOOKUP(VALUE(RIGHT(G461,3)),#REF!,4,FALSE),IF(LEFT(G461,3)="SCE",VLOOKUP(VALUE(RIGHT(G461,3)),#REF!,4,FALSE),IF(LEFT(G461,3)="EST",VLOOKUP(VALUE(RIGHT(G461,3)),#REF!,4,FALSE),IF(LEFT(G461,3)="HID",VLOOKUP(VALUE(RIGHT(G461,3)),#REF!,4,FALSE),IF(LEFT(G461,3)="INC",VLOOKUP(VALUE(RIGHT(G461,3)),#REF!,4,FALSE),IF(LEFT(G461,3)="ELE",VLOOKUP(VALUE(RIGHT(G461,3)),#REF!,4,FALSE),IF(LEFT(G461,3)="CAB",VLOOKUP(VALUE(RIGHT(G461,3)),'ADM-COMP'!B:J,4,FALSE),IF(LEFT(G461,3)="SEG",VLOOKUP(VALUE(RIGHT(G461,3)),#REF!,4,FALSE),IF(LEFT(G461,3)="CLI",VLOOKUP(VALUE(RIGHT(G461,3)),#REF!,4,FALSE),IF(LEFT(G461,4)="IMPL",VLOOKUP(VALUE(RIGHT(G461,3)),#REF!,4,FALSE),IF(LEFT(G461,4)="SPDA",VLOOKUP(VALUE(RIGHT(G461,3)),'SPDA-COMP'!B:J,4,FALSE),IF(LEFT(G461,4)="SDAI",VLOOKUP(VALUE(RIGHT(G461,3)),#REF!,4,FALSE),IF(LEFT(G461,5)="IMPER",VLOOKUP(VALUE(RIGHT(G461,3)),#REF!,4,FALSE),IF(LEFT(G461,5)="LABOR",VLOOKUP(VALUE(RIGHT(G461,6)),#REF!,5,FALSE))))))))))))))))</f>
        <v>#REF!</v>
      </c>
      <c r="C461" s="30" t="e">
        <f>IF(LEFT(G461,3)="ARQ",VLOOKUP(VALUE(RIGHT(G461,3)),#REF!,5,FALSE),IF(LEFT(G461,3)="SCI",VLOOKUP(VALUE(RIGHT(G461,3)),#REF!,5,FALSE),IF(LEFT(G461,3)="SCE",VLOOKUP(VALUE(RIGHT(G461,3)),#REF!,5,FALSE),IF(LEFT(G461,3)="EST",VLOOKUP(VALUE(RIGHT(G461,3)),#REF!,5,FALSE),IF(LEFT(G461,3)="HID",VLOOKUP(VALUE(RIGHT(G461,3)),#REF!,5,FALSE),IF(LEFT(G461,3)="INC",VLOOKUP(VALUE(RIGHT(G461,3)),#REF!,5,FALSE),IF(LEFT(G461,3)="ELE",VLOOKUP(VALUE(RIGHT(G461,3)),#REF!,5,FALSE),IF(LEFT(G461,3)="CAB",VLOOKUP(VALUE(RIGHT(G461,3)),'ADM-COMP'!B:J,5,FALSE),IF(LEFT(G461,3)="SEG",VLOOKUP(VALUE(RIGHT(G461,3)),#REF!,5,FALSE),IF(LEFT(G461,3)="CLI",VLOOKUP(VALUE(RIGHT(G461,3)),#REF!,5,FALSE),IF(LEFT(G461,4)="IMPL",VLOOKUP(VALUE(RIGHT(G461,3)),#REF!,5,FALSE),IF(LEFT(G461,4)="SPDA",VLOOKUP(VALUE(RIGHT(G461,3)),'SPDA-COMP'!B:J,5,FALSE),IF(LEFT(G461,4)="SDAI",VLOOKUP(VALUE(RIGHT(G461,3)),#REF!,5,FALSE),IF(LEFT(G461,5)="IMPER",VLOOKUP(VALUE(RIGHT(G461,3)),#REF!,5,FALSE),IF(LEFT(G461,5)="LABOR",VLOOKUP(VALUE(RIGHT(G461,6)),#REF!,6,FALSE))))))))))))))))</f>
        <v>#REF!</v>
      </c>
      <c r="D461" s="74" t="e">
        <f>ROUND(VLOOKUP(A461,#REF!,8,FALSE),2)</f>
        <v>#REF!</v>
      </c>
      <c r="E461" s="74" t="e">
        <f>IF(LEFT(G461,3)="ARQ",VLOOKUP(VALUE(RIGHT(G461,3)),#REF!,9,FALSE),IF(LEFT(G461,3)="SCI",VLOOKUP(VALUE(RIGHT(G461,3)),#REF!,9,FALSE),IF(LEFT(G461,3)="SCE",VLOOKUP(VALUE(RIGHT(G461,3)),#REF!,9,FALSE),IF(LEFT(G461,3)="EST",VLOOKUP(VALUE(RIGHT(G461,3)),#REF!,9,FALSE),IF(LEFT(G461,3)="HID",VLOOKUP(VALUE(RIGHT(G461,3)),#REF!,9,FALSE),IF(LEFT(G461,3)="INC",VLOOKUP(VALUE(RIGHT(G461,3)),#REF!,9,FALSE),IF(LEFT(G461,3)="ELE",VLOOKUP(VALUE(RIGHT(G461,3)),#REF!,9,FALSE),IF(LEFT(G461,3)="CAB",VLOOKUP(VALUE(RIGHT(G461,3)),'ADM-COMP'!B:J,9,FALSE),IF(LEFT(G461,3)="SEG",VLOOKUP(VALUE(RIGHT(G461,3)),#REF!,9,FALSE),IF(LEFT(G461,3)="CLI",VLOOKUP(VALUE(RIGHT(G461,3)),#REF!,9,FALSE),IF(LEFT(G461,4)="IMPL",VLOOKUP(VALUE(RIGHT(G461,3)),#REF!,9,FALSE),IF(LEFT(G461,4)="SPDA",VLOOKUP(VALUE(RIGHT(G461,3)),'SPDA-COMP'!B:J,9,FALSE),IF(LEFT(G461,4)="SDAI",VLOOKUP(VALUE(RIGHT(G461,3)),#REF!,9,FALSE),IF(LEFT(G461,5)="IMPER",VLOOKUP(VALUE(RIGHT(G461,3)),#REF!,9,FALSE),IF(LEFT(G461,5)="LABOR",VLOOKUP(VALUE(RIGHT(G461,6)),#REF!,4,FALSE))))))))))))))))</f>
        <v>#REF!</v>
      </c>
      <c r="F461" s="31" t="e">
        <f t="shared" si="7"/>
        <v>#REF!</v>
      </c>
      <c r="G461" s="84" t="s">
        <v>1010</v>
      </c>
      <c r="H461" s="61" t="s">
        <v>1262</v>
      </c>
    </row>
    <row r="462" spans="1:8" s="62" customFormat="1">
      <c r="A462" s="37" t="s">
        <v>543</v>
      </c>
      <c r="B462" s="29" t="e">
        <f>IF(LEFT(G462,3)="ARQ",VLOOKUP(VALUE(RIGHT(G462,3)),#REF!,4,FALSE),IF(LEFT(G462,3)="SCI",VLOOKUP(VALUE(RIGHT(G462,3)),#REF!,4,FALSE),IF(LEFT(G462,3)="SCE",VLOOKUP(VALUE(RIGHT(G462,3)),#REF!,4,FALSE),IF(LEFT(G462,3)="EST",VLOOKUP(VALUE(RIGHT(G462,3)),#REF!,4,FALSE),IF(LEFT(G462,3)="HID",VLOOKUP(VALUE(RIGHT(G462,3)),#REF!,4,FALSE),IF(LEFT(G462,3)="INC",VLOOKUP(VALUE(RIGHT(G462,3)),#REF!,4,FALSE),IF(LEFT(G462,3)="ELE",VLOOKUP(VALUE(RIGHT(G462,3)),#REF!,4,FALSE),IF(LEFT(G462,3)="CAB",VLOOKUP(VALUE(RIGHT(G462,3)),'ADM-COMP'!B:J,4,FALSE),IF(LEFT(G462,3)="SEG",VLOOKUP(VALUE(RIGHT(G462,3)),#REF!,4,FALSE),IF(LEFT(G462,3)="CLI",VLOOKUP(VALUE(RIGHT(G462,3)),#REF!,4,FALSE),IF(LEFT(G462,4)="IMPL",VLOOKUP(VALUE(RIGHT(G462,3)),#REF!,4,FALSE),IF(LEFT(G462,4)="SPDA",VLOOKUP(VALUE(RIGHT(G462,3)),'SPDA-COMP'!B:J,4,FALSE),IF(LEFT(G462,4)="SDAI",VLOOKUP(VALUE(RIGHT(G462,3)),#REF!,4,FALSE),IF(LEFT(G462,5)="IMPER",VLOOKUP(VALUE(RIGHT(G462,3)),#REF!,4,FALSE),IF(LEFT(G462,5)="LABOR",VLOOKUP(VALUE(RIGHT(G462,6)),#REF!,5,FALSE))))))))))))))))</f>
        <v>#REF!</v>
      </c>
      <c r="C462" s="30" t="e">
        <f>IF(LEFT(G462,3)="ARQ",VLOOKUP(VALUE(RIGHT(G462,3)),#REF!,5,FALSE),IF(LEFT(G462,3)="SCI",VLOOKUP(VALUE(RIGHT(G462,3)),#REF!,5,FALSE),IF(LEFT(G462,3)="SCE",VLOOKUP(VALUE(RIGHT(G462,3)),#REF!,5,FALSE),IF(LEFT(G462,3)="EST",VLOOKUP(VALUE(RIGHT(G462,3)),#REF!,5,FALSE),IF(LEFT(G462,3)="HID",VLOOKUP(VALUE(RIGHT(G462,3)),#REF!,5,FALSE),IF(LEFT(G462,3)="INC",VLOOKUP(VALUE(RIGHT(G462,3)),#REF!,5,FALSE),IF(LEFT(G462,3)="ELE",VLOOKUP(VALUE(RIGHT(G462,3)),#REF!,5,FALSE),IF(LEFT(G462,3)="CAB",VLOOKUP(VALUE(RIGHT(G462,3)),'ADM-COMP'!B:J,5,FALSE),IF(LEFT(G462,3)="SEG",VLOOKUP(VALUE(RIGHT(G462,3)),#REF!,5,FALSE),IF(LEFT(G462,3)="CLI",VLOOKUP(VALUE(RIGHT(G462,3)),#REF!,5,FALSE),IF(LEFT(G462,4)="IMPL",VLOOKUP(VALUE(RIGHT(G462,3)),#REF!,5,FALSE),IF(LEFT(G462,4)="SPDA",VLOOKUP(VALUE(RIGHT(G462,3)),'SPDA-COMP'!B:J,5,FALSE),IF(LEFT(G462,4)="SDAI",VLOOKUP(VALUE(RIGHT(G462,3)),#REF!,5,FALSE),IF(LEFT(G462,5)="IMPER",VLOOKUP(VALUE(RIGHT(G462,3)),#REF!,5,FALSE),IF(LEFT(G462,5)="LABOR",VLOOKUP(VALUE(RIGHT(G462,6)),#REF!,6,FALSE))))))))))))))))</f>
        <v>#REF!</v>
      </c>
      <c r="D462" s="74" t="e">
        <f>ROUND(VLOOKUP(A462,#REF!,8,FALSE),2)</f>
        <v>#REF!</v>
      </c>
      <c r="E462" s="74" t="e">
        <f>IF(LEFT(G462,3)="ARQ",VLOOKUP(VALUE(RIGHT(G462,3)),#REF!,9,FALSE),IF(LEFT(G462,3)="SCI",VLOOKUP(VALUE(RIGHT(G462,3)),#REF!,9,FALSE),IF(LEFT(G462,3)="SCE",VLOOKUP(VALUE(RIGHT(G462,3)),#REF!,9,FALSE),IF(LEFT(G462,3)="EST",VLOOKUP(VALUE(RIGHT(G462,3)),#REF!,9,FALSE),IF(LEFT(G462,3)="HID",VLOOKUP(VALUE(RIGHT(G462,3)),#REF!,9,FALSE),IF(LEFT(G462,3)="INC",VLOOKUP(VALUE(RIGHT(G462,3)),#REF!,9,FALSE),IF(LEFT(G462,3)="ELE",VLOOKUP(VALUE(RIGHT(G462,3)),#REF!,9,FALSE),IF(LEFT(G462,3)="CAB",VLOOKUP(VALUE(RIGHT(G462,3)),'ADM-COMP'!B:J,9,FALSE),IF(LEFT(G462,3)="SEG",VLOOKUP(VALUE(RIGHT(G462,3)),#REF!,9,FALSE),IF(LEFT(G462,3)="CLI",VLOOKUP(VALUE(RIGHT(G462,3)),#REF!,9,FALSE),IF(LEFT(G462,4)="IMPL",VLOOKUP(VALUE(RIGHT(G462,3)),#REF!,9,FALSE),IF(LEFT(G462,4)="SPDA",VLOOKUP(VALUE(RIGHT(G462,3)),'SPDA-COMP'!B:J,9,FALSE),IF(LEFT(G462,4)="SDAI",VLOOKUP(VALUE(RIGHT(G462,3)),#REF!,9,FALSE),IF(LEFT(G462,5)="IMPER",VLOOKUP(VALUE(RIGHT(G462,3)),#REF!,9,FALSE),IF(LEFT(G462,5)="LABOR",VLOOKUP(VALUE(RIGHT(G462,6)),#REF!,4,FALSE))))))))))))))))</f>
        <v>#REF!</v>
      </c>
      <c r="F462" s="31" t="e">
        <f t="shared" si="7"/>
        <v>#REF!</v>
      </c>
      <c r="G462" s="152" t="s">
        <v>554</v>
      </c>
      <c r="H462" s="61"/>
    </row>
    <row r="463" spans="1:8" s="62" customFormat="1" ht="25.5">
      <c r="A463" s="37" t="s">
        <v>343</v>
      </c>
      <c r="B463" s="29" t="e">
        <f>IF(LEFT(G463,3)="ARQ",VLOOKUP(VALUE(RIGHT(G463,3)),#REF!,4,FALSE),IF(LEFT(G463,3)="SCI",VLOOKUP(VALUE(RIGHT(G463,3)),#REF!,4,FALSE),IF(LEFT(G463,3)="SCE",VLOOKUP(VALUE(RIGHT(G463,3)),#REF!,4,FALSE),IF(LEFT(G463,3)="EST",VLOOKUP(VALUE(RIGHT(G463,3)),#REF!,4,FALSE),IF(LEFT(G463,3)="HID",VLOOKUP(VALUE(RIGHT(G463,3)),#REF!,4,FALSE),IF(LEFT(G463,3)="INC",VLOOKUP(VALUE(RIGHT(G463,3)),#REF!,4,FALSE),IF(LEFT(G463,3)="ELE",VLOOKUP(VALUE(RIGHT(G463,3)),#REF!,4,FALSE),IF(LEFT(G463,3)="CAB",VLOOKUP(VALUE(RIGHT(G463,3)),'ADM-COMP'!B:J,4,FALSE),IF(LEFT(G463,3)="SEG",VLOOKUP(VALUE(RIGHT(G463,3)),#REF!,4,FALSE),IF(LEFT(G463,3)="CLI",VLOOKUP(VALUE(RIGHT(G463,3)),#REF!,4,FALSE),IF(LEFT(G463,4)="IMPL",VLOOKUP(VALUE(RIGHT(G463,3)),#REF!,4,FALSE),IF(LEFT(G463,4)="SPDA",VLOOKUP(VALUE(RIGHT(G463,3)),'SPDA-COMP'!B:J,4,FALSE),IF(LEFT(G463,4)="SDAI",VLOOKUP(VALUE(RIGHT(G463,3)),#REF!,4,FALSE),IF(LEFT(G463,5)="IMPER",VLOOKUP(VALUE(RIGHT(G463,3)),#REF!,4,FALSE),IF(LEFT(G463,5)="LABOR",VLOOKUP(VALUE(RIGHT(G463,6)),#REF!,5,FALSE))))))))))))))))</f>
        <v>#REF!</v>
      </c>
      <c r="C463" s="30" t="e">
        <f>IF(LEFT(G463,3)="ARQ",VLOOKUP(VALUE(RIGHT(G463,3)),#REF!,5,FALSE),IF(LEFT(G463,3)="SCI",VLOOKUP(VALUE(RIGHT(G463,3)),#REF!,5,FALSE),IF(LEFT(G463,3)="SCE",VLOOKUP(VALUE(RIGHT(G463,3)),#REF!,5,FALSE),IF(LEFT(G463,3)="EST",VLOOKUP(VALUE(RIGHT(G463,3)),#REF!,5,FALSE),IF(LEFT(G463,3)="HID",VLOOKUP(VALUE(RIGHT(G463,3)),#REF!,5,FALSE),IF(LEFT(G463,3)="INC",VLOOKUP(VALUE(RIGHT(G463,3)),#REF!,5,FALSE),IF(LEFT(G463,3)="ELE",VLOOKUP(VALUE(RIGHT(G463,3)),#REF!,5,FALSE),IF(LEFT(G463,3)="CAB",VLOOKUP(VALUE(RIGHT(G463,3)),'ADM-COMP'!B:J,5,FALSE),IF(LEFT(G463,3)="SEG",VLOOKUP(VALUE(RIGHT(G463,3)),#REF!,5,FALSE),IF(LEFT(G463,3)="CLI",VLOOKUP(VALUE(RIGHT(G463,3)),#REF!,5,FALSE),IF(LEFT(G463,4)="IMPL",VLOOKUP(VALUE(RIGHT(G463,3)),#REF!,5,FALSE),IF(LEFT(G463,4)="SPDA",VLOOKUP(VALUE(RIGHT(G463,3)),'SPDA-COMP'!B:J,5,FALSE),IF(LEFT(G463,4)="SDAI",VLOOKUP(VALUE(RIGHT(G463,3)),#REF!,5,FALSE),IF(LEFT(G463,5)="IMPER",VLOOKUP(VALUE(RIGHT(G463,3)),#REF!,5,FALSE),IF(LEFT(G463,5)="LABOR",VLOOKUP(VALUE(RIGHT(G463,6)),#REF!,6,FALSE))))))))))))))))</f>
        <v>#REF!</v>
      </c>
      <c r="D463" s="74" t="e">
        <f>ROUND(VLOOKUP(A463,#REF!,8,FALSE),2)</f>
        <v>#REF!</v>
      </c>
      <c r="E463" s="74" t="e">
        <f>IF(LEFT(G463,3)="ARQ",VLOOKUP(VALUE(RIGHT(G463,3)),#REF!,9,FALSE),IF(LEFT(G463,3)="SCI",VLOOKUP(VALUE(RIGHT(G463,3)),#REF!,9,FALSE),IF(LEFT(G463,3)="SCE",VLOOKUP(VALUE(RIGHT(G463,3)),#REF!,9,FALSE),IF(LEFT(G463,3)="EST",VLOOKUP(VALUE(RIGHT(G463,3)),#REF!,9,FALSE),IF(LEFT(G463,3)="HID",VLOOKUP(VALUE(RIGHT(G463,3)),#REF!,9,FALSE),IF(LEFT(G463,3)="INC",VLOOKUP(VALUE(RIGHT(G463,3)),#REF!,9,FALSE),IF(LEFT(G463,3)="ELE",VLOOKUP(VALUE(RIGHT(G463,3)),#REF!,9,FALSE),IF(LEFT(G463,3)="CAB",VLOOKUP(VALUE(RIGHT(G463,3)),'ADM-COMP'!B:J,9,FALSE),IF(LEFT(G463,3)="SEG",VLOOKUP(VALUE(RIGHT(G463,3)),#REF!,9,FALSE),IF(LEFT(G463,3)="CLI",VLOOKUP(VALUE(RIGHT(G463,3)),#REF!,9,FALSE),IF(LEFT(G463,4)="IMPL",VLOOKUP(VALUE(RIGHT(G463,3)),#REF!,9,FALSE),IF(LEFT(G463,4)="SPDA",VLOOKUP(VALUE(RIGHT(G463,3)),'SPDA-COMP'!B:J,9,FALSE),IF(LEFT(G463,4)="SDAI",VLOOKUP(VALUE(RIGHT(G463,3)),#REF!,9,FALSE),IF(LEFT(G463,5)="IMPER",VLOOKUP(VALUE(RIGHT(G463,3)),#REF!,9,FALSE),IF(LEFT(G463,5)="LABOR",VLOOKUP(VALUE(RIGHT(G463,6)),#REF!,4,FALSE))))))))))))))))</f>
        <v>#REF!</v>
      </c>
      <c r="F463" s="31" t="e">
        <f t="shared" si="7"/>
        <v>#REF!</v>
      </c>
      <c r="G463" s="152" t="s">
        <v>344</v>
      </c>
      <c r="H463" s="61" t="s">
        <v>1263</v>
      </c>
    </row>
    <row r="464" spans="1:8" s="62" customFormat="1">
      <c r="A464" s="85" t="s">
        <v>900</v>
      </c>
      <c r="B464" s="29" t="e">
        <f>IF(LEFT(G464,3)="ARQ",VLOOKUP(VALUE(RIGHT(G464,3)),#REF!,4,FALSE),IF(LEFT(G464,3)="SCI",VLOOKUP(VALUE(RIGHT(G464,3)),#REF!,4,FALSE),IF(LEFT(G464,3)="SCE",VLOOKUP(VALUE(RIGHT(G464,3)),#REF!,4,FALSE),IF(LEFT(G464,3)="EST",VLOOKUP(VALUE(RIGHT(G464,3)),#REF!,4,FALSE),IF(LEFT(G464,3)="HID",VLOOKUP(VALUE(RIGHT(G464,3)),#REF!,4,FALSE),IF(LEFT(G464,3)="INC",VLOOKUP(VALUE(RIGHT(G464,3)),#REF!,4,FALSE),IF(LEFT(G464,3)="ELE",VLOOKUP(VALUE(RIGHT(G464,3)),#REF!,4,FALSE),IF(LEFT(G464,3)="CAB",VLOOKUP(VALUE(RIGHT(G464,3)),'ADM-COMP'!B:J,4,FALSE),IF(LEFT(G464,3)="SEG",VLOOKUP(VALUE(RIGHT(G464,3)),#REF!,4,FALSE),IF(LEFT(G464,3)="CLI",VLOOKUP(VALUE(RIGHT(G464,3)),#REF!,4,FALSE),IF(LEFT(G464,4)="IMPL",VLOOKUP(VALUE(RIGHT(G464,3)),#REF!,4,FALSE),IF(LEFT(G464,4)="SPDA",VLOOKUP(VALUE(RIGHT(G464,3)),'SPDA-COMP'!B:J,4,FALSE),IF(LEFT(G464,4)="SDAI",VLOOKUP(VALUE(RIGHT(G464,3)),#REF!,4,FALSE),IF(LEFT(G464,5)="IMPER",VLOOKUP(VALUE(RIGHT(G464,3)),#REF!,4,FALSE),IF(LEFT(G464,5)="LABOR",VLOOKUP(VALUE(RIGHT(G464,6)),#REF!,5,FALSE))))))))))))))))</f>
        <v>#REF!</v>
      </c>
      <c r="C464" s="30" t="e">
        <f>IF(LEFT(G464,3)="ARQ",VLOOKUP(VALUE(RIGHT(G464,3)),#REF!,5,FALSE),IF(LEFT(G464,3)="SCI",VLOOKUP(VALUE(RIGHT(G464,3)),#REF!,5,FALSE),IF(LEFT(G464,3)="SCE",VLOOKUP(VALUE(RIGHT(G464,3)),#REF!,5,FALSE),IF(LEFT(G464,3)="EST",VLOOKUP(VALUE(RIGHT(G464,3)),#REF!,5,FALSE),IF(LEFT(G464,3)="HID",VLOOKUP(VALUE(RIGHT(G464,3)),#REF!,5,FALSE),IF(LEFT(G464,3)="INC",VLOOKUP(VALUE(RIGHT(G464,3)),#REF!,5,FALSE),IF(LEFT(G464,3)="ELE",VLOOKUP(VALUE(RIGHT(G464,3)),#REF!,5,FALSE),IF(LEFT(G464,3)="CAB",VLOOKUP(VALUE(RIGHT(G464,3)),'ADM-COMP'!B:J,5,FALSE),IF(LEFT(G464,3)="SEG",VLOOKUP(VALUE(RIGHT(G464,3)),#REF!,5,FALSE),IF(LEFT(G464,3)="CLI",VLOOKUP(VALUE(RIGHT(G464,3)),#REF!,5,FALSE),IF(LEFT(G464,4)="IMPL",VLOOKUP(VALUE(RIGHT(G464,3)),#REF!,5,FALSE),IF(LEFT(G464,4)="SPDA",VLOOKUP(VALUE(RIGHT(G464,3)),'SPDA-COMP'!B:J,5,FALSE),IF(LEFT(G464,4)="SDAI",VLOOKUP(VALUE(RIGHT(G464,3)),#REF!,5,FALSE),IF(LEFT(G464,5)="IMPER",VLOOKUP(VALUE(RIGHT(G464,3)),#REF!,5,FALSE),IF(LEFT(G464,5)="LABOR",VLOOKUP(VALUE(RIGHT(G464,6)),#REF!,6,FALSE))))))))))))))))</f>
        <v>#REF!</v>
      </c>
      <c r="D464" s="74" t="e">
        <f>ROUND(VLOOKUP(A464,#REF!,8,FALSE),2)</f>
        <v>#REF!</v>
      </c>
      <c r="E464" s="74" t="e">
        <f>IF(LEFT(G464,3)="ARQ",VLOOKUP(VALUE(RIGHT(G464,3)),#REF!,9,FALSE),IF(LEFT(G464,3)="SCI",VLOOKUP(VALUE(RIGHT(G464,3)),#REF!,9,FALSE),IF(LEFT(G464,3)="SCE",VLOOKUP(VALUE(RIGHT(G464,3)),#REF!,9,FALSE),IF(LEFT(G464,3)="EST",VLOOKUP(VALUE(RIGHT(G464,3)),#REF!,9,FALSE),IF(LEFT(G464,3)="HID",VLOOKUP(VALUE(RIGHT(G464,3)),#REF!,9,FALSE),IF(LEFT(G464,3)="INC",VLOOKUP(VALUE(RIGHT(G464,3)),#REF!,9,FALSE),IF(LEFT(G464,3)="ELE",VLOOKUP(VALUE(RIGHT(G464,3)),#REF!,9,FALSE),IF(LEFT(G464,3)="CAB",VLOOKUP(VALUE(RIGHT(G464,3)),'ADM-COMP'!B:J,9,FALSE),IF(LEFT(G464,3)="SEG",VLOOKUP(VALUE(RIGHT(G464,3)),#REF!,9,FALSE),IF(LEFT(G464,3)="CLI",VLOOKUP(VALUE(RIGHT(G464,3)),#REF!,9,FALSE),IF(LEFT(G464,4)="IMPL",VLOOKUP(VALUE(RIGHT(G464,3)),#REF!,9,FALSE),IF(LEFT(G464,4)="SPDA",VLOOKUP(VALUE(RIGHT(G464,3)),'SPDA-COMP'!B:J,9,FALSE),IF(LEFT(G464,4)="SDAI",VLOOKUP(VALUE(RIGHT(G464,3)),#REF!,9,FALSE),IF(LEFT(G464,5)="IMPER",VLOOKUP(VALUE(RIGHT(G464,3)),#REF!,9,FALSE),IF(LEFT(G464,5)="LABOR",VLOOKUP(VALUE(RIGHT(G464,6)),#REF!,4,FALSE))))))))))))))))</f>
        <v>#REF!</v>
      </c>
      <c r="F464" s="31" t="e">
        <f t="shared" si="7"/>
        <v>#REF!</v>
      </c>
      <c r="G464" s="84" t="s">
        <v>968</v>
      </c>
      <c r="H464" s="61"/>
    </row>
    <row r="465" spans="1:8" s="62" customFormat="1">
      <c r="A465" s="85" t="s">
        <v>909</v>
      </c>
      <c r="B465" s="29" t="e">
        <f>IF(LEFT(G465,3)="ARQ",VLOOKUP(VALUE(RIGHT(G465,3)),#REF!,4,FALSE),IF(LEFT(G465,3)="SCI",VLOOKUP(VALUE(RIGHT(G465,3)),#REF!,4,FALSE),IF(LEFT(G465,3)="SCE",VLOOKUP(VALUE(RIGHT(G465,3)),#REF!,4,FALSE),IF(LEFT(G465,3)="EST",VLOOKUP(VALUE(RIGHT(G465,3)),#REF!,4,FALSE),IF(LEFT(G465,3)="HID",VLOOKUP(VALUE(RIGHT(G465,3)),#REF!,4,FALSE),IF(LEFT(G465,3)="INC",VLOOKUP(VALUE(RIGHT(G465,3)),#REF!,4,FALSE),IF(LEFT(G465,3)="ELE",VLOOKUP(VALUE(RIGHT(G465,3)),#REF!,4,FALSE),IF(LEFT(G465,3)="CAB",VLOOKUP(VALUE(RIGHT(G465,3)),'ADM-COMP'!B:J,4,FALSE),IF(LEFT(G465,3)="SEG",VLOOKUP(VALUE(RIGHT(G465,3)),#REF!,4,FALSE),IF(LEFT(G465,3)="CLI",VLOOKUP(VALUE(RIGHT(G465,3)),#REF!,4,FALSE),IF(LEFT(G465,4)="IMPL",VLOOKUP(VALUE(RIGHT(G465,3)),#REF!,4,FALSE),IF(LEFT(G465,4)="SPDA",VLOOKUP(VALUE(RIGHT(G465,3)),'SPDA-COMP'!B:J,4,FALSE),IF(LEFT(G465,4)="SDAI",VLOOKUP(VALUE(RIGHT(G465,3)),#REF!,4,FALSE),IF(LEFT(G465,5)="IMPER",VLOOKUP(VALUE(RIGHT(G465,3)),#REF!,4,FALSE),IF(LEFT(G465,5)="LABOR",VLOOKUP(VALUE(RIGHT(G465,6)),#REF!,5,FALSE))))))))))))))))</f>
        <v>#REF!</v>
      </c>
      <c r="C465" s="30" t="e">
        <f>IF(LEFT(G465,3)="ARQ",VLOOKUP(VALUE(RIGHT(G465,3)),#REF!,5,FALSE),IF(LEFT(G465,3)="SCI",VLOOKUP(VALUE(RIGHT(G465,3)),#REF!,5,FALSE),IF(LEFT(G465,3)="SCE",VLOOKUP(VALUE(RIGHT(G465,3)),#REF!,5,FALSE),IF(LEFT(G465,3)="EST",VLOOKUP(VALUE(RIGHT(G465,3)),#REF!,5,FALSE),IF(LEFT(G465,3)="HID",VLOOKUP(VALUE(RIGHT(G465,3)),#REF!,5,FALSE),IF(LEFT(G465,3)="INC",VLOOKUP(VALUE(RIGHT(G465,3)),#REF!,5,FALSE),IF(LEFT(G465,3)="ELE",VLOOKUP(VALUE(RIGHT(G465,3)),#REF!,5,FALSE),IF(LEFT(G465,3)="CAB",VLOOKUP(VALUE(RIGHT(G465,3)),'ADM-COMP'!B:J,5,FALSE),IF(LEFT(G465,3)="SEG",VLOOKUP(VALUE(RIGHT(G465,3)),#REF!,5,FALSE),IF(LEFT(G465,3)="CLI",VLOOKUP(VALUE(RIGHT(G465,3)),#REF!,5,FALSE),IF(LEFT(G465,4)="IMPL",VLOOKUP(VALUE(RIGHT(G465,3)),#REF!,5,FALSE),IF(LEFT(G465,4)="SPDA",VLOOKUP(VALUE(RIGHT(G465,3)),'SPDA-COMP'!B:J,5,FALSE),IF(LEFT(G465,4)="SDAI",VLOOKUP(VALUE(RIGHT(G465,3)),#REF!,5,FALSE),IF(LEFT(G465,5)="IMPER",VLOOKUP(VALUE(RIGHT(G465,3)),#REF!,5,FALSE),IF(LEFT(G465,5)="LABOR",VLOOKUP(VALUE(RIGHT(G465,6)),#REF!,6,FALSE))))))))))))))))</f>
        <v>#REF!</v>
      </c>
      <c r="D465" s="74" t="e">
        <f>ROUND(VLOOKUP(A465,#REF!,8,FALSE),2)</f>
        <v>#REF!</v>
      </c>
      <c r="E465" s="74" t="e">
        <f>IF(LEFT(G465,3)="ARQ",VLOOKUP(VALUE(RIGHT(G465,3)),#REF!,9,FALSE),IF(LEFT(G465,3)="SCI",VLOOKUP(VALUE(RIGHT(G465,3)),#REF!,9,FALSE),IF(LEFT(G465,3)="SCE",VLOOKUP(VALUE(RIGHT(G465,3)),#REF!,9,FALSE),IF(LEFT(G465,3)="EST",VLOOKUP(VALUE(RIGHT(G465,3)),#REF!,9,FALSE),IF(LEFT(G465,3)="HID",VLOOKUP(VALUE(RIGHT(G465,3)),#REF!,9,FALSE),IF(LEFT(G465,3)="INC",VLOOKUP(VALUE(RIGHT(G465,3)),#REF!,9,FALSE),IF(LEFT(G465,3)="ELE",VLOOKUP(VALUE(RIGHT(G465,3)),#REF!,9,FALSE),IF(LEFT(G465,3)="CAB",VLOOKUP(VALUE(RIGHT(G465,3)),'ADM-COMP'!B:J,9,FALSE),IF(LEFT(G465,3)="SEG",VLOOKUP(VALUE(RIGHT(G465,3)),#REF!,9,FALSE),IF(LEFT(G465,3)="CLI",VLOOKUP(VALUE(RIGHT(G465,3)),#REF!,9,FALSE),IF(LEFT(G465,4)="IMPL",VLOOKUP(VALUE(RIGHT(G465,3)),#REF!,9,FALSE),IF(LEFT(G465,4)="SPDA",VLOOKUP(VALUE(RIGHT(G465,3)),'SPDA-COMP'!B:J,9,FALSE),IF(LEFT(G465,4)="SDAI",VLOOKUP(VALUE(RIGHT(G465,3)),#REF!,9,FALSE),IF(LEFT(G465,5)="IMPER",VLOOKUP(VALUE(RIGHT(G465,3)),#REF!,9,FALSE),IF(LEFT(G465,5)="LABOR",VLOOKUP(VALUE(RIGHT(G465,6)),#REF!,4,FALSE))))))))))))))))</f>
        <v>#REF!</v>
      </c>
      <c r="F465" s="31" t="e">
        <f t="shared" si="7"/>
        <v>#REF!</v>
      </c>
      <c r="G465" s="84" t="s">
        <v>977</v>
      </c>
      <c r="H465" s="61"/>
    </row>
    <row r="466" spans="1:8" s="62" customFormat="1">
      <c r="A466" s="85" t="s">
        <v>645</v>
      </c>
      <c r="B466" s="29" t="e">
        <f>IF(LEFT(G466,3)="ARQ",VLOOKUP(VALUE(RIGHT(G466,3)),#REF!,4,FALSE),IF(LEFT(G466,3)="SCI",VLOOKUP(VALUE(RIGHT(G466,3)),#REF!,4,FALSE),IF(LEFT(G466,3)="SCE",VLOOKUP(VALUE(RIGHT(G466,3)),#REF!,4,FALSE),IF(LEFT(G466,3)="EST",VLOOKUP(VALUE(RIGHT(G466,3)),#REF!,4,FALSE),IF(LEFT(G466,3)="HID",VLOOKUP(VALUE(RIGHT(G466,3)),#REF!,4,FALSE),IF(LEFT(G466,3)="INC",VLOOKUP(VALUE(RIGHT(G466,3)),#REF!,4,FALSE),IF(LEFT(G466,3)="ELE",VLOOKUP(VALUE(RIGHT(G466,3)),#REF!,4,FALSE),IF(LEFT(G466,3)="CAB",VLOOKUP(VALUE(RIGHT(G466,3)),'ADM-COMP'!B:J,4,FALSE),IF(LEFT(G466,3)="SEG",VLOOKUP(VALUE(RIGHT(G466,3)),#REF!,4,FALSE),IF(LEFT(G466,3)="CLI",VLOOKUP(VALUE(RIGHT(G466,3)),#REF!,4,FALSE),IF(LEFT(G466,4)="IMPL",VLOOKUP(VALUE(RIGHT(G466,3)),#REF!,4,FALSE),IF(LEFT(G466,4)="SPDA",VLOOKUP(VALUE(RIGHT(G466,3)),'SPDA-COMP'!B:J,4,FALSE),IF(LEFT(G466,4)="SDAI",VLOOKUP(VALUE(RIGHT(G466,3)),#REF!,4,FALSE),IF(LEFT(G466,5)="IMPER",VLOOKUP(VALUE(RIGHT(G466,3)),#REF!,4,FALSE),IF(LEFT(G466,5)="LABOR",VLOOKUP(VALUE(RIGHT(G466,6)),#REF!,5,FALSE))))))))))))))))</f>
        <v>#REF!</v>
      </c>
      <c r="C466" s="30" t="e">
        <f>IF(LEFT(G466,3)="ARQ",VLOOKUP(VALUE(RIGHT(G466,3)),#REF!,5,FALSE),IF(LEFT(G466,3)="SCI",VLOOKUP(VALUE(RIGHT(G466,3)),#REF!,5,FALSE),IF(LEFT(G466,3)="SCE",VLOOKUP(VALUE(RIGHT(G466,3)),#REF!,5,FALSE),IF(LEFT(G466,3)="EST",VLOOKUP(VALUE(RIGHT(G466,3)),#REF!,5,FALSE),IF(LEFT(G466,3)="HID",VLOOKUP(VALUE(RIGHT(G466,3)),#REF!,5,FALSE),IF(LEFT(G466,3)="INC",VLOOKUP(VALUE(RIGHT(G466,3)),#REF!,5,FALSE),IF(LEFT(G466,3)="ELE",VLOOKUP(VALUE(RIGHT(G466,3)),#REF!,5,FALSE),IF(LEFT(G466,3)="CAB",VLOOKUP(VALUE(RIGHT(G466,3)),'ADM-COMP'!B:J,5,FALSE),IF(LEFT(G466,3)="SEG",VLOOKUP(VALUE(RIGHT(G466,3)),#REF!,5,FALSE),IF(LEFT(G466,3)="CLI",VLOOKUP(VALUE(RIGHT(G466,3)),#REF!,5,FALSE),IF(LEFT(G466,4)="IMPL",VLOOKUP(VALUE(RIGHT(G466,3)),#REF!,5,FALSE),IF(LEFT(G466,4)="SPDA",VLOOKUP(VALUE(RIGHT(G466,3)),'SPDA-COMP'!B:J,5,FALSE),IF(LEFT(G466,4)="SDAI",VLOOKUP(VALUE(RIGHT(G466,3)),#REF!,5,FALSE),IF(LEFT(G466,5)="IMPER",VLOOKUP(VALUE(RIGHT(G466,3)),#REF!,5,FALSE),IF(LEFT(G466,5)="LABOR",VLOOKUP(VALUE(RIGHT(G466,6)),#REF!,6,FALSE))))))))))))))))</f>
        <v>#REF!</v>
      </c>
      <c r="D466" s="74" t="e">
        <f>ROUND(VLOOKUP(A466,#REF!,8,FALSE),2)</f>
        <v>#REF!</v>
      </c>
      <c r="E466" s="74" t="e">
        <f>IF(LEFT(G466,3)="ARQ",VLOOKUP(VALUE(RIGHT(G466,3)),#REF!,9,FALSE),IF(LEFT(G466,3)="SCI",VLOOKUP(VALUE(RIGHT(G466,3)),#REF!,9,FALSE),IF(LEFT(G466,3)="SCE",VLOOKUP(VALUE(RIGHT(G466,3)),#REF!,9,FALSE),IF(LEFT(G466,3)="EST",VLOOKUP(VALUE(RIGHT(G466,3)),#REF!,9,FALSE),IF(LEFT(G466,3)="HID",VLOOKUP(VALUE(RIGHT(G466,3)),#REF!,9,FALSE),IF(LEFT(G466,3)="INC",VLOOKUP(VALUE(RIGHT(G466,3)),#REF!,9,FALSE),IF(LEFT(G466,3)="ELE",VLOOKUP(VALUE(RIGHT(G466,3)),#REF!,9,FALSE),IF(LEFT(G466,3)="CAB",VLOOKUP(VALUE(RIGHT(G466,3)),'ADM-COMP'!B:J,9,FALSE),IF(LEFT(G466,3)="SEG",VLOOKUP(VALUE(RIGHT(G466,3)),#REF!,9,FALSE),IF(LEFT(G466,3)="CLI",VLOOKUP(VALUE(RIGHT(G466,3)),#REF!,9,FALSE),IF(LEFT(G466,4)="IMPL",VLOOKUP(VALUE(RIGHT(G466,3)),#REF!,9,FALSE),IF(LEFT(G466,4)="SPDA",VLOOKUP(VALUE(RIGHT(G466,3)),'SPDA-COMP'!B:J,9,FALSE),IF(LEFT(G466,4)="SDAI",VLOOKUP(VALUE(RIGHT(G466,3)),#REF!,9,FALSE),IF(LEFT(G466,5)="IMPER",VLOOKUP(VALUE(RIGHT(G466,3)),#REF!,9,FALSE),IF(LEFT(G466,5)="LABOR",VLOOKUP(VALUE(RIGHT(G466,6)),#REF!,4,FALSE))))))))))))))))</f>
        <v>#REF!</v>
      </c>
      <c r="F466" s="31" t="e">
        <f t="shared" si="7"/>
        <v>#REF!</v>
      </c>
      <c r="G466" s="84" t="s">
        <v>663</v>
      </c>
      <c r="H466" s="61"/>
    </row>
    <row r="467" spans="1:8" s="62" customFormat="1">
      <c r="A467" s="85" t="s">
        <v>636</v>
      </c>
      <c r="B467" s="29" t="e">
        <f>IF(LEFT(G467,3)="ARQ",VLOOKUP(VALUE(RIGHT(G467,3)),#REF!,4,FALSE),IF(LEFT(G467,3)="SCI",VLOOKUP(VALUE(RIGHT(G467,3)),#REF!,4,FALSE),IF(LEFT(G467,3)="SCE",VLOOKUP(VALUE(RIGHT(G467,3)),#REF!,4,FALSE),IF(LEFT(G467,3)="EST",VLOOKUP(VALUE(RIGHT(G467,3)),#REF!,4,FALSE),IF(LEFT(G467,3)="HID",VLOOKUP(VALUE(RIGHT(G467,3)),#REF!,4,FALSE),IF(LEFT(G467,3)="INC",VLOOKUP(VALUE(RIGHT(G467,3)),#REF!,4,FALSE),IF(LEFT(G467,3)="ELE",VLOOKUP(VALUE(RIGHT(G467,3)),#REF!,4,FALSE),IF(LEFT(G467,3)="CAB",VLOOKUP(VALUE(RIGHT(G467,3)),'ADM-COMP'!B:J,4,FALSE),IF(LEFT(G467,3)="SEG",VLOOKUP(VALUE(RIGHT(G467,3)),#REF!,4,FALSE),IF(LEFT(G467,3)="CLI",VLOOKUP(VALUE(RIGHT(G467,3)),#REF!,4,FALSE),IF(LEFT(G467,4)="IMPL",VLOOKUP(VALUE(RIGHT(G467,3)),#REF!,4,FALSE),IF(LEFT(G467,4)="SPDA",VLOOKUP(VALUE(RIGHT(G467,3)),'SPDA-COMP'!B:J,4,FALSE),IF(LEFT(G467,4)="SDAI",VLOOKUP(VALUE(RIGHT(G467,3)),#REF!,4,FALSE),IF(LEFT(G467,5)="IMPER",VLOOKUP(VALUE(RIGHT(G467,3)),#REF!,4,FALSE),IF(LEFT(G467,5)="LABOR",VLOOKUP(VALUE(RIGHT(G467,6)),#REF!,5,FALSE))))))))))))))))</f>
        <v>#N/A</v>
      </c>
      <c r="C467" s="30" t="e">
        <f>IF(LEFT(G467,3)="ARQ",VLOOKUP(VALUE(RIGHT(G467,3)),#REF!,5,FALSE),IF(LEFT(G467,3)="SCI",VLOOKUP(VALUE(RIGHT(G467,3)),#REF!,5,FALSE),IF(LEFT(G467,3)="SCE",VLOOKUP(VALUE(RIGHT(G467,3)),#REF!,5,FALSE),IF(LEFT(G467,3)="EST",VLOOKUP(VALUE(RIGHT(G467,3)),#REF!,5,FALSE),IF(LEFT(G467,3)="HID",VLOOKUP(VALUE(RIGHT(G467,3)),#REF!,5,FALSE),IF(LEFT(G467,3)="INC",VLOOKUP(VALUE(RIGHT(G467,3)),#REF!,5,FALSE),IF(LEFT(G467,3)="ELE",VLOOKUP(VALUE(RIGHT(G467,3)),#REF!,5,FALSE),IF(LEFT(G467,3)="CAB",VLOOKUP(VALUE(RIGHT(G467,3)),'ADM-COMP'!B:J,5,FALSE),IF(LEFT(G467,3)="SEG",VLOOKUP(VALUE(RIGHT(G467,3)),#REF!,5,FALSE),IF(LEFT(G467,3)="CLI",VLOOKUP(VALUE(RIGHT(G467,3)),#REF!,5,FALSE),IF(LEFT(G467,4)="IMPL",VLOOKUP(VALUE(RIGHT(G467,3)),#REF!,5,FALSE),IF(LEFT(G467,4)="SPDA",VLOOKUP(VALUE(RIGHT(G467,3)),'SPDA-COMP'!B:J,5,FALSE),IF(LEFT(G467,4)="SDAI",VLOOKUP(VALUE(RIGHT(G467,3)),#REF!,5,FALSE),IF(LEFT(G467,5)="IMPER",VLOOKUP(VALUE(RIGHT(G467,3)),#REF!,5,FALSE),IF(LEFT(G467,5)="LABOR",VLOOKUP(VALUE(RIGHT(G467,6)),#REF!,6,FALSE))))))))))))))))</f>
        <v>#N/A</v>
      </c>
      <c r="D467" s="74" t="e">
        <f>ROUND(VLOOKUP(A467,#REF!,8,FALSE),2)</f>
        <v>#REF!</v>
      </c>
      <c r="E467" s="74" t="e">
        <f>IF(LEFT(G467,3)="ARQ",VLOOKUP(VALUE(RIGHT(G467,3)),#REF!,9,FALSE),IF(LEFT(G467,3)="SCI",VLOOKUP(VALUE(RIGHT(G467,3)),#REF!,9,FALSE),IF(LEFT(G467,3)="SCE",VLOOKUP(VALUE(RIGHT(G467,3)),#REF!,9,FALSE),IF(LEFT(G467,3)="EST",VLOOKUP(VALUE(RIGHT(G467,3)),#REF!,9,FALSE),IF(LEFT(G467,3)="HID",VLOOKUP(VALUE(RIGHT(G467,3)),#REF!,9,FALSE),IF(LEFT(G467,3)="INC",VLOOKUP(VALUE(RIGHT(G467,3)),#REF!,9,FALSE),IF(LEFT(G467,3)="ELE",VLOOKUP(VALUE(RIGHT(G467,3)),#REF!,9,FALSE),IF(LEFT(G467,3)="CAB",VLOOKUP(VALUE(RIGHT(G467,3)),'ADM-COMP'!B:J,9,FALSE),IF(LEFT(G467,3)="SEG",VLOOKUP(VALUE(RIGHT(G467,3)),#REF!,9,FALSE),IF(LEFT(G467,3)="CLI",VLOOKUP(VALUE(RIGHT(G467,3)),#REF!,9,FALSE),IF(LEFT(G467,4)="IMPL",VLOOKUP(VALUE(RIGHT(G467,3)),#REF!,9,FALSE),IF(LEFT(G467,4)="SPDA",VLOOKUP(VALUE(RIGHT(G467,3)),'SPDA-COMP'!B:J,9,FALSE),IF(LEFT(G467,4)="SDAI",VLOOKUP(VALUE(RIGHT(G467,3)),#REF!,9,FALSE),IF(LEFT(G467,5)="IMPER",VLOOKUP(VALUE(RIGHT(G467,3)),#REF!,9,FALSE),IF(LEFT(G467,5)="LABOR",VLOOKUP(VALUE(RIGHT(G467,6)),#REF!,4,FALSE))))))))))))))))</f>
        <v>#N/A</v>
      </c>
      <c r="F467" s="31" t="e">
        <f t="shared" si="7"/>
        <v>#REF!</v>
      </c>
      <c r="G467" s="84" t="s">
        <v>655</v>
      </c>
      <c r="H467" s="61"/>
    </row>
    <row r="468" spans="1:8" s="62" customFormat="1">
      <c r="A468" s="85" t="s">
        <v>869</v>
      </c>
      <c r="B468" s="29" t="e">
        <f>IF(LEFT(G468,3)="ARQ",VLOOKUP(VALUE(RIGHT(G468,3)),#REF!,4,FALSE),IF(LEFT(G468,3)="SCI",VLOOKUP(VALUE(RIGHT(G468,3)),#REF!,4,FALSE),IF(LEFT(G468,3)="SCE",VLOOKUP(VALUE(RIGHT(G468,3)),#REF!,4,FALSE),IF(LEFT(G468,3)="EST",VLOOKUP(VALUE(RIGHT(G468,3)),#REF!,4,FALSE),IF(LEFT(G468,3)="HID",VLOOKUP(VALUE(RIGHT(G468,3)),#REF!,4,FALSE),IF(LEFT(G468,3)="INC",VLOOKUP(VALUE(RIGHT(G468,3)),#REF!,4,FALSE),IF(LEFT(G468,3)="ELE",VLOOKUP(VALUE(RIGHT(G468,3)),#REF!,4,FALSE),IF(LEFT(G468,3)="CAB",VLOOKUP(VALUE(RIGHT(G468,3)),'ADM-COMP'!B:J,4,FALSE),IF(LEFT(G468,3)="SEG",VLOOKUP(VALUE(RIGHT(G468,3)),#REF!,4,FALSE),IF(LEFT(G468,3)="CLI",VLOOKUP(VALUE(RIGHT(G468,3)),#REF!,4,FALSE),IF(LEFT(G468,4)="IMPL",VLOOKUP(VALUE(RIGHT(G468,3)),#REF!,4,FALSE),IF(LEFT(G468,4)="SPDA",VLOOKUP(VALUE(RIGHT(G468,3)),'SPDA-COMP'!B:J,4,FALSE),IF(LEFT(G468,4)="SDAI",VLOOKUP(VALUE(RIGHT(G468,3)),#REF!,4,FALSE),IF(LEFT(G468,5)="IMPER",VLOOKUP(VALUE(RIGHT(G468,3)),#REF!,4,FALSE),IF(LEFT(G468,5)="LABOR",VLOOKUP(VALUE(RIGHT(G468,6)),#REF!,5,FALSE))))))))))))))))</f>
        <v>#REF!</v>
      </c>
      <c r="C468" s="30" t="e">
        <f>IF(LEFT(G468,3)="ARQ",VLOOKUP(VALUE(RIGHT(G468,3)),#REF!,5,FALSE),IF(LEFT(G468,3)="SCI",VLOOKUP(VALUE(RIGHT(G468,3)),#REF!,5,FALSE),IF(LEFT(G468,3)="SCE",VLOOKUP(VALUE(RIGHT(G468,3)),#REF!,5,FALSE),IF(LEFT(G468,3)="EST",VLOOKUP(VALUE(RIGHT(G468,3)),#REF!,5,FALSE),IF(LEFT(G468,3)="HID",VLOOKUP(VALUE(RIGHT(G468,3)),#REF!,5,FALSE),IF(LEFT(G468,3)="INC",VLOOKUP(VALUE(RIGHT(G468,3)),#REF!,5,FALSE),IF(LEFT(G468,3)="ELE",VLOOKUP(VALUE(RIGHT(G468,3)),#REF!,5,FALSE),IF(LEFT(G468,3)="CAB",VLOOKUP(VALUE(RIGHT(G468,3)),'ADM-COMP'!B:J,5,FALSE),IF(LEFT(G468,3)="SEG",VLOOKUP(VALUE(RIGHT(G468,3)),#REF!,5,FALSE),IF(LEFT(G468,3)="CLI",VLOOKUP(VALUE(RIGHT(G468,3)),#REF!,5,FALSE),IF(LEFT(G468,4)="IMPL",VLOOKUP(VALUE(RIGHT(G468,3)),#REF!,5,FALSE),IF(LEFT(G468,4)="SPDA",VLOOKUP(VALUE(RIGHT(G468,3)),'SPDA-COMP'!B:J,5,FALSE),IF(LEFT(G468,4)="SDAI",VLOOKUP(VALUE(RIGHT(G468,3)),#REF!,5,FALSE),IF(LEFT(G468,5)="IMPER",VLOOKUP(VALUE(RIGHT(G468,3)),#REF!,5,FALSE),IF(LEFT(G468,5)="LABOR",VLOOKUP(VALUE(RIGHT(G468,6)),#REF!,6,FALSE))))))))))))))))</f>
        <v>#REF!</v>
      </c>
      <c r="D468" s="74" t="e">
        <f>ROUND(VLOOKUP(A468,#REF!,8,FALSE),2)</f>
        <v>#REF!</v>
      </c>
      <c r="E468" s="74" t="e">
        <f>IF(LEFT(G468,3)="ARQ",VLOOKUP(VALUE(RIGHT(G468,3)),#REF!,9,FALSE),IF(LEFT(G468,3)="SCI",VLOOKUP(VALUE(RIGHT(G468,3)),#REF!,9,FALSE),IF(LEFT(G468,3)="SCE",VLOOKUP(VALUE(RIGHT(G468,3)),#REF!,9,FALSE),IF(LEFT(G468,3)="EST",VLOOKUP(VALUE(RIGHT(G468,3)),#REF!,9,FALSE),IF(LEFT(G468,3)="HID",VLOOKUP(VALUE(RIGHT(G468,3)),#REF!,9,FALSE),IF(LEFT(G468,3)="INC",VLOOKUP(VALUE(RIGHT(G468,3)),#REF!,9,FALSE),IF(LEFT(G468,3)="ELE",VLOOKUP(VALUE(RIGHT(G468,3)),#REF!,9,FALSE),IF(LEFT(G468,3)="CAB",VLOOKUP(VALUE(RIGHT(G468,3)),'ADM-COMP'!B:J,9,FALSE),IF(LEFT(G468,3)="SEG",VLOOKUP(VALUE(RIGHT(G468,3)),#REF!,9,FALSE),IF(LEFT(G468,3)="CLI",VLOOKUP(VALUE(RIGHT(G468,3)),#REF!,9,FALSE),IF(LEFT(G468,4)="IMPL",VLOOKUP(VALUE(RIGHT(G468,3)),#REF!,9,FALSE),IF(LEFT(G468,4)="SPDA",VLOOKUP(VALUE(RIGHT(G468,3)),'SPDA-COMP'!B:J,9,FALSE),IF(LEFT(G468,4)="SDAI",VLOOKUP(VALUE(RIGHT(G468,3)),#REF!,9,FALSE),IF(LEFT(G468,5)="IMPER",VLOOKUP(VALUE(RIGHT(G468,3)),#REF!,9,FALSE),IF(LEFT(G468,5)="LABOR",VLOOKUP(VALUE(RIGHT(G468,6)),#REF!,4,FALSE))))))))))))))))</f>
        <v>#REF!</v>
      </c>
      <c r="F468" s="31" t="e">
        <f t="shared" si="7"/>
        <v>#REF!</v>
      </c>
      <c r="G468" s="84" t="s">
        <v>617</v>
      </c>
      <c r="H468" s="61"/>
    </row>
    <row r="469" spans="1:8" s="62" customFormat="1">
      <c r="A469" s="85" t="s">
        <v>610</v>
      </c>
      <c r="B469" s="86" t="e">
        <f>IF(LEFT(G469,3)="ARQ",VLOOKUP(VALUE(RIGHT(G469,3)),#REF!,4,FALSE),IF(LEFT(G469,3)="SCI",VLOOKUP(VALUE(RIGHT(G469,3)),#REF!,4,FALSE),IF(LEFT(G469,3)="SCE",VLOOKUP(VALUE(RIGHT(G469,3)),#REF!,4,FALSE),IF(LEFT(G469,3)="EST",VLOOKUP(VALUE(RIGHT(G469,3)),#REF!,4,FALSE),IF(LEFT(G469,3)="HID",VLOOKUP(VALUE(RIGHT(G469,3)),#REF!,4,FALSE),IF(LEFT(G469,3)="INC",VLOOKUP(VALUE(RIGHT(G469,3)),#REF!,4,FALSE),IF(LEFT(G469,3)="ELE",VLOOKUP(VALUE(RIGHT(G469,3)),#REF!,4,FALSE),IF(LEFT(G469,3)="CAB",VLOOKUP(VALUE(RIGHT(G469,3)),'ADM-COMP'!B:J,4,FALSE),IF(LEFT(G469,3)="SEG",VLOOKUP(VALUE(RIGHT(G469,3)),#REF!,4,FALSE),IF(LEFT(G469,3)="CLI",VLOOKUP(VALUE(RIGHT(G469,3)),#REF!,4,FALSE),IF(LEFT(G469,4)="IMPL",VLOOKUP(VALUE(RIGHT(G469,3)),#REF!,4,FALSE),IF(LEFT(G469,4)="SPDA",VLOOKUP(VALUE(RIGHT(G469,3)),#REF!,4,FALSE),IF(LEFT(G469,4)="SDAI",VLOOKUP(VALUE(RIGHT(G469,3)),#REF!,4,FALSE),IF(LEFT(G469,5)="IMPER",VLOOKUP(VALUE(RIGHT(G469,3)),#REF!,4,FALSE),IF(LEFT(G469,5)="LABOR",VLOOKUP(VALUE(RIGHT(G469,6)),#REF!,5,FALSE))))))))))))))))</f>
        <v>#REF!</v>
      </c>
      <c r="C469" s="30" t="e">
        <f>IF(LEFT(G469,3)="ARQ",VLOOKUP(VALUE(RIGHT(G469,3)),#REF!,5,FALSE),IF(LEFT(G469,3)="SCI",VLOOKUP(VALUE(RIGHT(G469,3)),#REF!,5,FALSE),IF(LEFT(G469,3)="SCE",VLOOKUP(VALUE(RIGHT(G469,3)),#REF!,5,FALSE),IF(LEFT(G469,3)="EST",VLOOKUP(VALUE(RIGHT(G469,3)),#REF!,5,FALSE),IF(LEFT(G469,3)="HID",VLOOKUP(VALUE(RIGHT(G469,3)),#REF!,5,FALSE),IF(LEFT(G469,3)="INC",VLOOKUP(VALUE(RIGHT(G469,3)),#REF!,5,FALSE),IF(LEFT(G469,3)="ELE",VLOOKUP(VALUE(RIGHT(G469,3)),#REF!,5,FALSE),IF(LEFT(G469,3)="CAB",VLOOKUP(VALUE(RIGHT(G469,3)),'ADM-COMP'!B:J,5,FALSE),IF(LEFT(G469,3)="SEG",VLOOKUP(VALUE(RIGHT(G469,3)),#REF!,5,FALSE),IF(LEFT(G469,3)="CLI",VLOOKUP(VALUE(RIGHT(G469,3)),#REF!,5,FALSE),IF(LEFT(G469,4)="IMPL",VLOOKUP(VALUE(RIGHT(G469,3)),#REF!,5,FALSE),IF(LEFT(G469,4)="SPDA",VLOOKUP(VALUE(RIGHT(G469,3)),'SPDA-COMP'!B:J,5,FALSE),IF(LEFT(G469,4)="SDAI",VLOOKUP(VALUE(RIGHT(G469,3)),#REF!,5,FALSE),IF(LEFT(G469,5)="IMPER",VLOOKUP(VALUE(RIGHT(G469,3)),#REF!,5,FALSE),IF(LEFT(G469,5)="LABOR",VLOOKUP(VALUE(RIGHT(G469,6)),#REF!,6,FALSE))))))))))))))))</f>
        <v>#REF!</v>
      </c>
      <c r="D469" s="74" t="e">
        <f>ROUND(VLOOKUP(A469,#REF!,8,FALSE),2)</f>
        <v>#REF!</v>
      </c>
      <c r="E469" s="74" t="e">
        <f>IF(LEFT(G469,3)="ARQ",VLOOKUP(VALUE(RIGHT(G469,3)),#REF!,9,FALSE),IF(LEFT(G469,3)="SCI",VLOOKUP(VALUE(RIGHT(G469,3)),#REF!,9,FALSE),IF(LEFT(G469,3)="SCE",VLOOKUP(VALUE(RIGHT(G469,3)),#REF!,9,FALSE),IF(LEFT(G469,3)="EST",VLOOKUP(VALUE(RIGHT(G469,3)),#REF!,9,FALSE),IF(LEFT(G469,3)="HID",VLOOKUP(VALUE(RIGHT(G469,3)),#REF!,9,FALSE),IF(LEFT(G469,3)="INC",VLOOKUP(VALUE(RIGHT(G469,3)),#REF!,9,FALSE),IF(LEFT(G469,3)="ELE",VLOOKUP(VALUE(RIGHT(G469,3)),#REF!,9,FALSE),IF(LEFT(G469,3)="CAB",VLOOKUP(VALUE(RIGHT(G469,3)),'ADM-COMP'!B:J,9,FALSE),IF(LEFT(G469,3)="SEG",VLOOKUP(VALUE(RIGHT(G469,3)),#REF!,9,FALSE),IF(LEFT(G469,3)="CLI",VLOOKUP(VALUE(RIGHT(G469,3)),#REF!,9,FALSE),IF(LEFT(G469,4)="IMPL",VLOOKUP(VALUE(RIGHT(G469,3)),#REF!,9,FALSE),IF(LEFT(G469,4)="SPDA",VLOOKUP(VALUE(RIGHT(G469,3)),'SPDA-COMP'!B:J,9,FALSE),IF(LEFT(G469,4)="SDAI",VLOOKUP(VALUE(RIGHT(G469,3)),#REF!,9,FALSE),IF(LEFT(G469,5)="IMPER",VLOOKUP(VALUE(RIGHT(G469,3)),#REF!,9,FALSE),IF(LEFT(G469,5)="LABOR",VLOOKUP(VALUE(RIGHT(G469,6)),#REF!,4,FALSE))))))))))))))))</f>
        <v>#REF!</v>
      </c>
      <c r="F469" s="31" t="e">
        <f t="shared" si="7"/>
        <v>#REF!</v>
      </c>
      <c r="G469" s="84" t="s">
        <v>617</v>
      </c>
      <c r="H469" s="61"/>
    </row>
    <row r="470" spans="1:8" s="62" customFormat="1">
      <c r="A470" s="37" t="s">
        <v>551</v>
      </c>
      <c r="B470" s="29" t="e">
        <f>IF(LEFT(G470,3)="ARQ",VLOOKUP(VALUE(RIGHT(G470,3)),#REF!,4,FALSE),IF(LEFT(G470,3)="SCI",VLOOKUP(VALUE(RIGHT(G470,3)),#REF!,4,FALSE),IF(LEFT(G470,3)="SCE",VLOOKUP(VALUE(RIGHT(G470,3)),#REF!,4,FALSE),IF(LEFT(G470,3)="EST",VLOOKUP(VALUE(RIGHT(G470,3)),#REF!,4,FALSE),IF(LEFT(G470,3)="HID",VLOOKUP(VALUE(RIGHT(G470,3)),#REF!,4,FALSE),IF(LEFT(G470,3)="INC",VLOOKUP(VALUE(RIGHT(G470,3)),#REF!,4,FALSE),IF(LEFT(G470,3)="ELE",VLOOKUP(VALUE(RIGHT(G470,3)),#REF!,4,FALSE),IF(LEFT(G470,3)="CAB",VLOOKUP(VALUE(RIGHT(G470,3)),'ADM-COMP'!B:J,4,FALSE),IF(LEFT(G470,3)="SEG",VLOOKUP(VALUE(RIGHT(G470,3)),#REF!,4,FALSE),IF(LEFT(G470,3)="CLI",VLOOKUP(VALUE(RIGHT(G470,3)),#REF!,4,FALSE),IF(LEFT(G470,4)="IMPL",VLOOKUP(VALUE(RIGHT(G470,3)),#REF!,4,FALSE),IF(LEFT(G470,4)="SPDA",VLOOKUP(VALUE(RIGHT(G470,3)),'SPDA-COMP'!B:J,4,FALSE),IF(LEFT(G470,4)="SDAI",VLOOKUP(VALUE(RIGHT(G470,3)),#REF!,4,FALSE),IF(LEFT(G470,5)="IMPER",VLOOKUP(VALUE(RIGHT(G470,3)),#REF!,4,FALSE),IF(LEFT(G470,5)="LABOR",VLOOKUP(VALUE(RIGHT(G470,6)),#REF!,5,FALSE))))))))))))))))</f>
        <v>#N/A</v>
      </c>
      <c r="C470" s="30" t="e">
        <f>IF(LEFT(G470,3)="ARQ",VLOOKUP(VALUE(RIGHT(G470,3)),#REF!,5,FALSE),IF(LEFT(G470,3)="SCI",VLOOKUP(VALUE(RIGHT(G470,3)),#REF!,5,FALSE),IF(LEFT(G470,3)="SCE",VLOOKUP(VALUE(RIGHT(G470,3)),#REF!,5,FALSE),IF(LEFT(G470,3)="EST",VLOOKUP(VALUE(RIGHT(G470,3)),#REF!,5,FALSE),IF(LEFT(G470,3)="HID",VLOOKUP(VALUE(RIGHT(G470,3)),#REF!,5,FALSE),IF(LEFT(G470,3)="INC",VLOOKUP(VALUE(RIGHT(G470,3)),#REF!,5,FALSE),IF(LEFT(G470,3)="ELE",VLOOKUP(VALUE(RIGHT(G470,3)),#REF!,5,FALSE),IF(LEFT(G470,3)="CAB",VLOOKUP(VALUE(RIGHT(G470,3)),'ADM-COMP'!B:J,5,FALSE),IF(LEFT(G470,3)="SEG",VLOOKUP(VALUE(RIGHT(G470,3)),#REF!,5,FALSE),IF(LEFT(G470,3)="CLI",VLOOKUP(VALUE(RIGHT(G470,3)),#REF!,5,FALSE),IF(LEFT(G470,4)="IMPL",VLOOKUP(VALUE(RIGHT(G470,3)),#REF!,5,FALSE),IF(LEFT(G470,4)="SPDA",VLOOKUP(VALUE(RIGHT(G470,3)),'SPDA-COMP'!B:J,5,FALSE),IF(LEFT(G470,4)="SDAI",VLOOKUP(VALUE(RIGHT(G470,3)),#REF!,5,FALSE),IF(LEFT(G470,5)="IMPER",VLOOKUP(VALUE(RIGHT(G470,3)),#REF!,5,FALSE),IF(LEFT(G470,5)="LABOR",VLOOKUP(VALUE(RIGHT(G470,6)),#REF!,6,FALSE))))))))))))))))</f>
        <v>#N/A</v>
      </c>
      <c r="D470" s="74" t="e">
        <f>ROUND(VLOOKUP(A470,#REF!,8,FALSE),2)</f>
        <v>#REF!</v>
      </c>
      <c r="E470" s="74" t="e">
        <f>IF(LEFT(G470,3)="ARQ",VLOOKUP(VALUE(RIGHT(G470,3)),#REF!,9,FALSE),IF(LEFT(G470,3)="SCI",VLOOKUP(VALUE(RIGHT(G470,3)),#REF!,9,FALSE),IF(LEFT(G470,3)="SCE",VLOOKUP(VALUE(RIGHT(G470,3)),#REF!,9,FALSE),IF(LEFT(G470,3)="EST",VLOOKUP(VALUE(RIGHT(G470,3)),#REF!,9,FALSE),IF(LEFT(G470,3)="HID",VLOOKUP(VALUE(RIGHT(G470,3)),#REF!,9,FALSE),IF(LEFT(G470,3)="INC",VLOOKUP(VALUE(RIGHT(G470,3)),#REF!,9,FALSE),IF(LEFT(G470,3)="ELE",VLOOKUP(VALUE(RIGHT(G470,3)),#REF!,9,FALSE),IF(LEFT(G470,3)="CAB",VLOOKUP(VALUE(RIGHT(G470,3)),'ADM-COMP'!B:J,9,FALSE),IF(LEFT(G470,3)="SEG",VLOOKUP(VALUE(RIGHT(G470,3)),#REF!,9,FALSE),IF(LEFT(G470,3)="CLI",VLOOKUP(VALUE(RIGHT(G470,3)),#REF!,9,FALSE),IF(LEFT(G470,4)="IMPL",VLOOKUP(VALUE(RIGHT(G470,3)),#REF!,9,FALSE),IF(LEFT(G470,4)="SPDA",VLOOKUP(VALUE(RIGHT(G470,3)),'SPDA-COMP'!B:J,9,FALSE),IF(LEFT(G470,4)="SDAI",VLOOKUP(VALUE(RIGHT(G470,3)),#REF!,9,FALSE),IF(LEFT(G470,5)="IMPER",VLOOKUP(VALUE(RIGHT(G470,3)),#REF!,9,FALSE),IF(LEFT(G470,5)="LABOR",VLOOKUP(VALUE(RIGHT(G470,6)),#REF!,4,FALSE))))))))))))))))</f>
        <v>#N/A</v>
      </c>
      <c r="F470" s="31" t="e">
        <f t="shared" si="7"/>
        <v>#REF!</v>
      </c>
      <c r="G470" s="152" t="s">
        <v>562</v>
      </c>
      <c r="H470" s="61"/>
    </row>
    <row r="471" spans="1:8" s="62" customFormat="1">
      <c r="A471" s="83" t="s">
        <v>568</v>
      </c>
      <c r="B471" s="29" t="e">
        <f>IF(LEFT(G471,3)="ARQ",VLOOKUP(VALUE(RIGHT(G471,3)),#REF!,4,FALSE),IF(LEFT(G471,3)="SCI",VLOOKUP(VALUE(RIGHT(G471,3)),#REF!,4,FALSE),IF(LEFT(G471,3)="SCE",VLOOKUP(VALUE(RIGHT(G471,3)),#REF!,4,FALSE),IF(LEFT(G471,3)="EST",VLOOKUP(VALUE(RIGHT(G471,3)),#REF!,4,FALSE),IF(LEFT(G471,3)="HID",VLOOKUP(VALUE(RIGHT(G471,3)),#REF!,4,FALSE),IF(LEFT(G471,3)="INC",VLOOKUP(VALUE(RIGHT(G471,3)),#REF!,4,FALSE),IF(LEFT(G471,3)="ELE",VLOOKUP(VALUE(RIGHT(G471,3)),#REF!,4,FALSE),IF(LEFT(G471,3)="CAB",VLOOKUP(VALUE(RIGHT(G471,3)),'ADM-COMP'!B:J,4,FALSE),IF(LEFT(G471,3)="SEG",VLOOKUP(VALUE(RIGHT(G471,3)),#REF!,4,FALSE),IF(LEFT(G471,3)="CLI",VLOOKUP(VALUE(RIGHT(G471,3)),#REF!,4,FALSE),IF(LEFT(G471,4)="IMPL",VLOOKUP(VALUE(RIGHT(G471,3)),#REF!,4,FALSE),IF(LEFT(G471,4)="SPDA",VLOOKUP(VALUE(RIGHT(G471,3)),'SPDA-COMP'!B:J,4,FALSE),IF(LEFT(G471,4)="SDAI",VLOOKUP(VALUE(RIGHT(G471,3)),#REF!,4,FALSE),IF(LEFT(G471,5)="IMPER",VLOOKUP(VALUE(RIGHT(G471,3)),#REF!,4,FALSE),IF(LEFT(G471,5)="LABOR",VLOOKUP(VALUE(RIGHT(G471,6)),#REF!,5,FALSE))))))))))))))))</f>
        <v>#REF!</v>
      </c>
      <c r="C471" s="30" t="e">
        <f>IF(LEFT(G471,3)="ARQ",VLOOKUP(VALUE(RIGHT(G471,3)),#REF!,5,FALSE),IF(LEFT(G471,3)="SCI",VLOOKUP(VALUE(RIGHT(G471,3)),#REF!,5,FALSE),IF(LEFT(G471,3)="SCE",VLOOKUP(VALUE(RIGHT(G471,3)),#REF!,5,FALSE),IF(LEFT(G471,3)="EST",VLOOKUP(VALUE(RIGHT(G471,3)),#REF!,5,FALSE),IF(LEFT(G471,3)="HID",VLOOKUP(VALUE(RIGHT(G471,3)),#REF!,5,FALSE),IF(LEFT(G471,3)="INC",VLOOKUP(VALUE(RIGHT(G471,3)),#REF!,5,FALSE),IF(LEFT(G471,3)="ELE",VLOOKUP(VALUE(RIGHT(G471,3)),#REF!,5,FALSE),IF(LEFT(G471,3)="CAB",VLOOKUP(VALUE(RIGHT(G471,3)),'ADM-COMP'!B:J,5,FALSE),IF(LEFT(G471,3)="SEG",VLOOKUP(VALUE(RIGHT(G471,3)),#REF!,5,FALSE),IF(LEFT(G471,3)="CLI",VLOOKUP(VALUE(RIGHT(G471,3)),#REF!,5,FALSE),IF(LEFT(G471,4)="IMPL",VLOOKUP(VALUE(RIGHT(G471,3)),#REF!,5,FALSE),IF(LEFT(G471,4)="SPDA",VLOOKUP(VALUE(RIGHT(G471,3)),'SPDA-COMP'!B:J,5,FALSE),IF(LEFT(G471,4)="SDAI",VLOOKUP(VALUE(RIGHT(G471,3)),#REF!,5,FALSE),IF(LEFT(G471,5)="IMPER",VLOOKUP(VALUE(RIGHT(G471,3)),#REF!,5,FALSE),IF(LEFT(G471,5)="LABOR",VLOOKUP(VALUE(RIGHT(G471,6)),#REF!,6,FALSE))))))))))))))))</f>
        <v>#REF!</v>
      </c>
      <c r="D471" s="74" t="e">
        <f>ROUND(VLOOKUP(A471,#REF!,8,FALSE),2)</f>
        <v>#REF!</v>
      </c>
      <c r="E471" s="74" t="e">
        <f>IF(LEFT(G471,3)="ARQ",VLOOKUP(VALUE(RIGHT(G471,3)),#REF!,9,FALSE),IF(LEFT(G471,3)="SCI",VLOOKUP(VALUE(RIGHT(G471,3)),#REF!,9,FALSE),IF(LEFT(G471,3)="SCE",VLOOKUP(VALUE(RIGHT(G471,3)),#REF!,9,FALSE),IF(LEFT(G471,3)="EST",VLOOKUP(VALUE(RIGHT(G471,3)),#REF!,9,FALSE),IF(LEFT(G471,3)="HID",VLOOKUP(VALUE(RIGHT(G471,3)),#REF!,9,FALSE),IF(LEFT(G471,3)="INC",VLOOKUP(VALUE(RIGHT(G471,3)),#REF!,9,FALSE),IF(LEFT(G471,3)="ELE",VLOOKUP(VALUE(RIGHT(G471,3)),#REF!,9,FALSE),IF(LEFT(G471,3)="CAB",VLOOKUP(VALUE(RIGHT(G471,3)),'ADM-COMP'!B:J,9,FALSE),IF(LEFT(G471,3)="SEG",VLOOKUP(VALUE(RIGHT(G471,3)),#REF!,9,FALSE),IF(LEFT(G471,3)="CLI",VLOOKUP(VALUE(RIGHT(G471,3)),#REF!,9,FALSE),IF(LEFT(G471,4)="IMPL",VLOOKUP(VALUE(RIGHT(G471,3)),#REF!,9,FALSE),IF(LEFT(G471,4)="SPDA",VLOOKUP(VALUE(RIGHT(G471,3)),'SPDA-COMP'!B:J,9,FALSE),IF(LEFT(G471,4)="SDAI",VLOOKUP(VALUE(RIGHT(G471,3)),#REF!,9,FALSE),IF(LEFT(G471,5)="IMPER",VLOOKUP(VALUE(RIGHT(G471,3)),#REF!,9,FALSE),IF(LEFT(G471,5)="LABOR",VLOOKUP(VALUE(RIGHT(G471,6)),#REF!,4,FALSE))))))))))))))))</f>
        <v>#REF!</v>
      </c>
      <c r="F471" s="31" t="e">
        <f t="shared" si="7"/>
        <v>#REF!</v>
      </c>
      <c r="G471" s="84" t="s">
        <v>579</v>
      </c>
      <c r="H471" s="61"/>
    </row>
    <row r="472" spans="1:8" s="62" customFormat="1">
      <c r="A472" s="37" t="s">
        <v>515</v>
      </c>
      <c r="B472" s="29" t="e">
        <f>IF(LEFT(G472,3)="ARQ",VLOOKUP(VALUE(RIGHT(G472,3)),#REF!,4,FALSE),IF(LEFT(G472,3)="SCI",VLOOKUP(VALUE(RIGHT(G472,3)),#REF!,4,FALSE),IF(LEFT(G472,3)="SCE",VLOOKUP(VALUE(RIGHT(G472,3)),#REF!,4,FALSE),IF(LEFT(G472,3)="EST",VLOOKUP(VALUE(RIGHT(G472,3)),#REF!,4,FALSE),IF(LEFT(G472,3)="HID",VLOOKUP(VALUE(RIGHT(G472,3)),#REF!,4,FALSE),IF(LEFT(G472,3)="INC",VLOOKUP(VALUE(RIGHT(G472,3)),#REF!,4,FALSE),IF(LEFT(G472,3)="ELE",VLOOKUP(VALUE(RIGHT(G472,3)),#REF!,4,FALSE),IF(LEFT(G472,3)="CAB",VLOOKUP(VALUE(RIGHT(G472,3)),'ADM-COMP'!B:J,4,FALSE),IF(LEFT(G472,3)="SEG",VLOOKUP(VALUE(RIGHT(G472,3)),#REF!,4,FALSE),IF(LEFT(G472,3)="CLI",VLOOKUP(VALUE(RIGHT(G472,3)),#REF!,4,FALSE),IF(LEFT(G472,4)="IMPL",VLOOKUP(VALUE(RIGHT(G472,3)),#REF!,4,FALSE),IF(LEFT(G472,4)="SPDA",VLOOKUP(VALUE(RIGHT(G472,3)),'SPDA-COMP'!B:J,4,FALSE),IF(LEFT(G472,4)="SDAI",VLOOKUP(VALUE(RIGHT(G472,3)),#REF!,4,FALSE),IF(LEFT(G472,5)="IMPER",VLOOKUP(VALUE(RIGHT(G472,3)),#REF!,4,FALSE),IF(LEFT(G472,5)="LABOR",VLOOKUP(VALUE(RIGHT(G472,6)),#REF!,5,FALSE))))))))))))))))</f>
        <v>#REF!</v>
      </c>
      <c r="C472" s="30" t="e">
        <f>IF(LEFT(G472,3)="ARQ",VLOOKUP(VALUE(RIGHT(G472,3)),#REF!,5,FALSE),IF(LEFT(G472,3)="SCI",VLOOKUP(VALUE(RIGHT(G472,3)),#REF!,5,FALSE),IF(LEFT(G472,3)="SCE",VLOOKUP(VALUE(RIGHT(G472,3)),#REF!,5,FALSE),IF(LEFT(G472,3)="EST",VLOOKUP(VALUE(RIGHT(G472,3)),#REF!,5,FALSE),IF(LEFT(G472,3)="HID",VLOOKUP(VALUE(RIGHT(G472,3)),#REF!,5,FALSE),IF(LEFT(G472,3)="INC",VLOOKUP(VALUE(RIGHT(G472,3)),#REF!,5,FALSE),IF(LEFT(G472,3)="ELE",VLOOKUP(VALUE(RIGHT(G472,3)),#REF!,5,FALSE),IF(LEFT(G472,3)="CAB",VLOOKUP(VALUE(RIGHT(G472,3)),'ADM-COMP'!B:J,5,FALSE),IF(LEFT(G472,3)="SEG",VLOOKUP(VALUE(RIGHT(G472,3)),#REF!,5,FALSE),IF(LEFT(G472,3)="CLI",VLOOKUP(VALUE(RIGHT(G472,3)),#REF!,5,FALSE),IF(LEFT(G472,4)="IMPL",VLOOKUP(VALUE(RIGHT(G472,3)),#REF!,5,FALSE),IF(LEFT(G472,4)="SPDA",VLOOKUP(VALUE(RIGHT(G472,3)),'SPDA-COMP'!B:J,5,FALSE),IF(LEFT(G472,4)="SDAI",VLOOKUP(VALUE(RIGHT(G472,3)),#REF!,5,FALSE),IF(LEFT(G472,5)="IMPER",VLOOKUP(VALUE(RIGHT(G472,3)),#REF!,5,FALSE),IF(LEFT(G472,5)="LABOR",VLOOKUP(VALUE(RIGHT(G472,6)),#REF!,6,FALSE))))))))))))))))</f>
        <v>#REF!</v>
      </c>
      <c r="D472" s="74" t="e">
        <f>ROUND(VLOOKUP(A472,#REF!,8,FALSE),2)</f>
        <v>#REF!</v>
      </c>
      <c r="E472" s="74" t="e">
        <f>IF(LEFT(G472,3)="ARQ",VLOOKUP(VALUE(RIGHT(G472,3)),#REF!,9,FALSE),IF(LEFT(G472,3)="SCI",VLOOKUP(VALUE(RIGHT(G472,3)),#REF!,9,FALSE),IF(LEFT(G472,3)="SCE",VLOOKUP(VALUE(RIGHT(G472,3)),#REF!,9,FALSE),IF(LEFT(G472,3)="EST",VLOOKUP(VALUE(RIGHT(G472,3)),#REF!,9,FALSE),IF(LEFT(G472,3)="HID",VLOOKUP(VALUE(RIGHT(G472,3)),#REF!,9,FALSE),IF(LEFT(G472,3)="INC",VLOOKUP(VALUE(RIGHT(G472,3)),#REF!,9,FALSE),IF(LEFT(G472,3)="ELE",VLOOKUP(VALUE(RIGHT(G472,3)),#REF!,9,FALSE),IF(LEFT(G472,3)="CAB",VLOOKUP(VALUE(RIGHT(G472,3)),'ADM-COMP'!B:J,9,FALSE),IF(LEFT(G472,3)="SEG",VLOOKUP(VALUE(RIGHT(G472,3)),#REF!,9,FALSE),IF(LEFT(G472,3)="CLI",VLOOKUP(VALUE(RIGHT(G472,3)),#REF!,9,FALSE),IF(LEFT(G472,4)="IMPL",VLOOKUP(VALUE(RIGHT(G472,3)),#REF!,9,FALSE),IF(LEFT(G472,4)="SPDA",VLOOKUP(VALUE(RIGHT(G472,3)),'SPDA-COMP'!B:J,9,FALSE),IF(LEFT(G472,4)="SDAI",VLOOKUP(VALUE(RIGHT(G472,3)),#REF!,9,FALSE),IF(LEFT(G472,5)="IMPER",VLOOKUP(VALUE(RIGHT(G472,3)),#REF!,9,FALSE),IF(LEFT(G472,5)="LABOR",VLOOKUP(VALUE(RIGHT(G472,6)),#REF!,4,FALSE))))))))))))))))</f>
        <v>#REF!</v>
      </c>
      <c r="F472" s="31" t="e">
        <f t="shared" si="7"/>
        <v>#REF!</v>
      </c>
      <c r="G472" s="38" t="s">
        <v>392</v>
      </c>
      <c r="H472" s="61"/>
    </row>
    <row r="473" spans="1:8" s="62" customFormat="1">
      <c r="A473" s="85" t="s">
        <v>875</v>
      </c>
      <c r="B473" s="29" t="e">
        <f>IF(LEFT(G473,3)="ARQ",VLOOKUP(VALUE(RIGHT(G473,3)),#REF!,4,FALSE),IF(LEFT(G473,3)="SCI",VLOOKUP(VALUE(RIGHT(G473,3)),#REF!,4,FALSE),IF(LEFT(G473,3)="SCE",VLOOKUP(VALUE(RIGHT(G473,3)),#REF!,4,FALSE),IF(LEFT(G473,3)="EST",VLOOKUP(VALUE(RIGHT(G473,3)),#REF!,4,FALSE),IF(LEFT(G473,3)="HID",VLOOKUP(VALUE(RIGHT(G473,3)),#REF!,4,FALSE),IF(LEFT(G473,3)="INC",VLOOKUP(VALUE(RIGHT(G473,3)),#REF!,4,FALSE),IF(LEFT(G473,3)="ELE",VLOOKUP(VALUE(RIGHT(G473,3)),#REF!,4,FALSE),IF(LEFT(G473,3)="CAB",VLOOKUP(VALUE(RIGHT(G473,3)),'ADM-COMP'!B:J,4,FALSE),IF(LEFT(G473,3)="SEG",VLOOKUP(VALUE(RIGHT(G473,3)),#REF!,4,FALSE),IF(LEFT(G473,3)="CLI",VLOOKUP(VALUE(RIGHT(G473,3)),#REF!,4,FALSE),IF(LEFT(G473,4)="IMPL",VLOOKUP(VALUE(RIGHT(G473,3)),#REF!,4,FALSE),IF(LEFT(G473,4)="SPDA",VLOOKUP(VALUE(RIGHT(G473,3)),'SPDA-COMP'!B:J,4,FALSE),IF(LEFT(G473,4)="SDAI",VLOOKUP(VALUE(RIGHT(G473,3)),#REF!,4,FALSE),IF(LEFT(G473,5)="IMPER",VLOOKUP(VALUE(RIGHT(G473,3)),#REF!,4,FALSE),IF(LEFT(G473,5)="LABOR",VLOOKUP(VALUE(RIGHT(G473,6)),#REF!,5,FALSE))))))))))))))))</f>
        <v>#REF!</v>
      </c>
      <c r="C473" s="30" t="e">
        <f>IF(LEFT(G473,3)="ARQ",VLOOKUP(VALUE(RIGHT(G473,3)),#REF!,5,FALSE),IF(LEFT(G473,3)="SCI",VLOOKUP(VALUE(RIGHT(G473,3)),#REF!,5,FALSE),IF(LEFT(G473,3)="SCE",VLOOKUP(VALUE(RIGHT(G473,3)),#REF!,5,FALSE),IF(LEFT(G473,3)="EST",VLOOKUP(VALUE(RIGHT(G473,3)),#REF!,5,FALSE),IF(LEFT(G473,3)="HID",VLOOKUP(VALUE(RIGHT(G473,3)),#REF!,5,FALSE),IF(LEFT(G473,3)="INC",VLOOKUP(VALUE(RIGHT(G473,3)),#REF!,5,FALSE),IF(LEFT(G473,3)="ELE",VLOOKUP(VALUE(RIGHT(G473,3)),#REF!,5,FALSE),IF(LEFT(G473,3)="CAB",VLOOKUP(VALUE(RIGHT(G473,3)),'ADM-COMP'!B:J,5,FALSE),IF(LEFT(G473,3)="SEG",VLOOKUP(VALUE(RIGHT(G473,3)),#REF!,5,FALSE),IF(LEFT(G473,3)="CLI",VLOOKUP(VALUE(RIGHT(G473,3)),#REF!,5,FALSE),IF(LEFT(G473,4)="IMPL",VLOOKUP(VALUE(RIGHT(G473,3)),#REF!,5,FALSE),IF(LEFT(G473,4)="SPDA",VLOOKUP(VALUE(RIGHT(G473,3)),'SPDA-COMP'!B:J,5,FALSE),IF(LEFT(G473,4)="SDAI",VLOOKUP(VALUE(RIGHT(G473,3)),#REF!,5,FALSE),IF(LEFT(G473,5)="IMPER",VLOOKUP(VALUE(RIGHT(G473,3)),#REF!,5,FALSE),IF(LEFT(G473,5)="LABOR",VLOOKUP(VALUE(RIGHT(G473,6)),#REF!,6,FALSE))))))))))))))))</f>
        <v>#REF!</v>
      </c>
      <c r="D473" s="74" t="e">
        <f>ROUND(VLOOKUP(A473,#REF!,8,FALSE),2)</f>
        <v>#REF!</v>
      </c>
      <c r="E473" s="74" t="e">
        <f>IF(LEFT(G473,3)="ARQ",VLOOKUP(VALUE(RIGHT(G473,3)),#REF!,9,FALSE),IF(LEFT(G473,3)="SCI",VLOOKUP(VALUE(RIGHT(G473,3)),#REF!,9,FALSE),IF(LEFT(G473,3)="SCE",VLOOKUP(VALUE(RIGHT(G473,3)),#REF!,9,FALSE),IF(LEFT(G473,3)="EST",VLOOKUP(VALUE(RIGHT(G473,3)),#REF!,9,FALSE),IF(LEFT(G473,3)="HID",VLOOKUP(VALUE(RIGHT(G473,3)),#REF!,9,FALSE),IF(LEFT(G473,3)="INC",VLOOKUP(VALUE(RIGHT(G473,3)),#REF!,9,FALSE),IF(LEFT(G473,3)="ELE",VLOOKUP(VALUE(RIGHT(G473,3)),#REF!,9,FALSE),IF(LEFT(G473,3)="CAB",VLOOKUP(VALUE(RIGHT(G473,3)),'ADM-COMP'!B:J,9,FALSE),IF(LEFT(G473,3)="SEG",VLOOKUP(VALUE(RIGHT(G473,3)),#REF!,9,FALSE),IF(LEFT(G473,3)="CLI",VLOOKUP(VALUE(RIGHT(G473,3)),#REF!,9,FALSE),IF(LEFT(G473,4)="IMPL",VLOOKUP(VALUE(RIGHT(G473,3)),#REF!,9,FALSE),IF(LEFT(G473,4)="SPDA",VLOOKUP(VALUE(RIGHT(G473,3)),'SPDA-COMP'!B:J,9,FALSE),IF(LEFT(G473,4)="SDAI",VLOOKUP(VALUE(RIGHT(G473,3)),#REF!,9,FALSE),IF(LEFT(G473,5)="IMPER",VLOOKUP(VALUE(RIGHT(G473,3)),#REF!,9,FALSE),IF(LEFT(G473,5)="LABOR",VLOOKUP(VALUE(RIGHT(G473,6)),#REF!,4,FALSE))))))))))))))))</f>
        <v>#REF!</v>
      </c>
      <c r="F473" s="31" t="e">
        <f t="shared" si="7"/>
        <v>#REF!</v>
      </c>
      <c r="G473" s="84" t="s">
        <v>652</v>
      </c>
      <c r="H473" s="61"/>
    </row>
    <row r="474" spans="1:8" s="62" customFormat="1">
      <c r="A474" s="85" t="s">
        <v>631</v>
      </c>
      <c r="B474" s="29" t="e">
        <f>IF(LEFT(G474,3)="ARQ",VLOOKUP(VALUE(RIGHT(G474,3)),#REF!,4,FALSE),IF(LEFT(G474,3)="SCI",VLOOKUP(VALUE(RIGHT(G474,3)),#REF!,4,FALSE),IF(LEFT(G474,3)="SCE",VLOOKUP(VALUE(RIGHT(G474,3)),#REF!,4,FALSE),IF(LEFT(G474,3)="EST",VLOOKUP(VALUE(RIGHT(G474,3)),#REF!,4,FALSE),IF(LEFT(G474,3)="HID",VLOOKUP(VALUE(RIGHT(G474,3)),#REF!,4,FALSE),IF(LEFT(G474,3)="INC",VLOOKUP(VALUE(RIGHT(G474,3)),#REF!,4,FALSE),IF(LEFT(G474,3)="ELE",VLOOKUP(VALUE(RIGHT(G474,3)),#REF!,4,FALSE),IF(LEFT(G474,3)="CAB",VLOOKUP(VALUE(RIGHT(G474,3)),'ADM-COMP'!B:J,4,FALSE),IF(LEFT(G474,3)="SEG",VLOOKUP(VALUE(RIGHT(G474,3)),#REF!,4,FALSE),IF(LEFT(G474,3)="CLI",VLOOKUP(VALUE(RIGHT(G474,3)),#REF!,4,FALSE),IF(LEFT(G474,4)="IMPL",VLOOKUP(VALUE(RIGHT(G474,3)),#REF!,4,FALSE),IF(LEFT(G474,4)="SPDA",VLOOKUP(VALUE(RIGHT(G474,3)),'SPDA-COMP'!B:J,4,FALSE),IF(LEFT(G474,4)="SDAI",VLOOKUP(VALUE(RIGHT(G474,3)),#REF!,4,FALSE),IF(LEFT(G474,5)="IMPER",VLOOKUP(VALUE(RIGHT(G474,3)),#REF!,4,FALSE),IF(LEFT(G474,5)="LABOR",VLOOKUP(VALUE(RIGHT(G474,6)),#REF!,5,FALSE))))))))))))))))</f>
        <v>#REF!</v>
      </c>
      <c r="C474" s="30" t="e">
        <f>IF(LEFT(G474,3)="ARQ",VLOOKUP(VALUE(RIGHT(G474,3)),#REF!,5,FALSE),IF(LEFT(G474,3)="SCI",VLOOKUP(VALUE(RIGHT(G474,3)),#REF!,5,FALSE),IF(LEFT(G474,3)="SCE",VLOOKUP(VALUE(RIGHT(G474,3)),#REF!,5,FALSE),IF(LEFT(G474,3)="EST",VLOOKUP(VALUE(RIGHT(G474,3)),#REF!,5,FALSE),IF(LEFT(G474,3)="HID",VLOOKUP(VALUE(RIGHT(G474,3)),#REF!,5,FALSE),IF(LEFT(G474,3)="INC",VLOOKUP(VALUE(RIGHT(G474,3)),#REF!,5,FALSE),IF(LEFT(G474,3)="ELE",VLOOKUP(VALUE(RIGHT(G474,3)),#REF!,5,FALSE),IF(LEFT(G474,3)="CAB",VLOOKUP(VALUE(RIGHT(G474,3)),'ADM-COMP'!B:J,5,FALSE),IF(LEFT(G474,3)="SEG",VLOOKUP(VALUE(RIGHT(G474,3)),#REF!,5,FALSE),IF(LEFT(G474,3)="CLI",VLOOKUP(VALUE(RIGHT(G474,3)),#REF!,5,FALSE),IF(LEFT(G474,4)="IMPL",VLOOKUP(VALUE(RIGHT(G474,3)),#REF!,5,FALSE),IF(LEFT(G474,4)="SPDA",VLOOKUP(VALUE(RIGHT(G474,3)),'SPDA-COMP'!B:J,5,FALSE),IF(LEFT(G474,4)="SDAI",VLOOKUP(VALUE(RIGHT(G474,3)),#REF!,5,FALSE),IF(LEFT(G474,5)="IMPER",VLOOKUP(VALUE(RIGHT(G474,3)),#REF!,5,FALSE),IF(LEFT(G474,5)="LABOR",VLOOKUP(VALUE(RIGHT(G474,6)),#REF!,6,FALSE))))))))))))))))</f>
        <v>#REF!</v>
      </c>
      <c r="D474" s="74" t="e">
        <f>ROUND(VLOOKUP(A474,#REF!,8,FALSE),2)</f>
        <v>#REF!</v>
      </c>
      <c r="E474" s="74" t="e">
        <f>IF(LEFT(G474,3)="ARQ",VLOOKUP(VALUE(RIGHT(G474,3)),#REF!,9,FALSE),IF(LEFT(G474,3)="SCI",VLOOKUP(VALUE(RIGHT(G474,3)),#REF!,9,FALSE),IF(LEFT(G474,3)="SCE",VLOOKUP(VALUE(RIGHT(G474,3)),#REF!,9,FALSE),IF(LEFT(G474,3)="EST",VLOOKUP(VALUE(RIGHT(G474,3)),#REF!,9,FALSE),IF(LEFT(G474,3)="HID",VLOOKUP(VALUE(RIGHT(G474,3)),#REF!,9,FALSE),IF(LEFT(G474,3)="INC",VLOOKUP(VALUE(RIGHT(G474,3)),#REF!,9,FALSE),IF(LEFT(G474,3)="ELE",VLOOKUP(VALUE(RIGHT(G474,3)),#REF!,9,FALSE),IF(LEFT(G474,3)="CAB",VLOOKUP(VALUE(RIGHT(G474,3)),'ADM-COMP'!B:J,9,FALSE),IF(LEFT(G474,3)="SEG",VLOOKUP(VALUE(RIGHT(G474,3)),#REF!,9,FALSE),IF(LEFT(G474,3)="CLI",VLOOKUP(VALUE(RIGHT(G474,3)),#REF!,9,FALSE),IF(LEFT(G474,4)="IMPL",VLOOKUP(VALUE(RIGHT(G474,3)),#REF!,9,FALSE),IF(LEFT(G474,4)="SPDA",VLOOKUP(VALUE(RIGHT(G474,3)),'SPDA-COMP'!B:J,9,FALSE),IF(LEFT(G474,4)="SDAI",VLOOKUP(VALUE(RIGHT(G474,3)),#REF!,9,FALSE),IF(LEFT(G474,5)="IMPER",VLOOKUP(VALUE(RIGHT(G474,3)),#REF!,9,FALSE),IF(LEFT(G474,5)="LABOR",VLOOKUP(VALUE(RIGHT(G474,6)),#REF!,4,FALSE))))))))))))))))</f>
        <v>#REF!</v>
      </c>
      <c r="F474" s="31" t="e">
        <f t="shared" si="7"/>
        <v>#REF!</v>
      </c>
      <c r="G474" s="84" t="s">
        <v>652</v>
      </c>
      <c r="H474" s="61"/>
    </row>
    <row r="475" spans="1:8" s="62" customFormat="1">
      <c r="A475" s="85" t="s">
        <v>1122</v>
      </c>
      <c r="B475" s="29" t="e">
        <f>IF(LEFT(G475,3)="ARQ",VLOOKUP(VALUE(RIGHT(G475,3)),#REF!,4,FALSE),IF(LEFT(G475,3)="SCI",VLOOKUP(VALUE(RIGHT(G475,3)),#REF!,4,FALSE),IF(LEFT(G475,3)="SCE",VLOOKUP(VALUE(RIGHT(G475,3)),#REF!,4,FALSE),IF(LEFT(G475,3)="EST",VLOOKUP(VALUE(RIGHT(G475,3)),#REF!,4,FALSE),IF(LEFT(G475,3)="HID",VLOOKUP(VALUE(RIGHT(G475,3)),#REF!,4,FALSE),IF(LEFT(G475,3)="INC",VLOOKUP(VALUE(RIGHT(G475,3)),#REF!,4,FALSE),IF(LEFT(G475,3)="ELE",VLOOKUP(VALUE(RIGHT(G475,3)),#REF!,4,FALSE),IF(LEFT(G475,3)="CAB",VLOOKUP(VALUE(RIGHT(G475,3)),'ADM-COMP'!B:J,4,FALSE),IF(LEFT(G475,3)="SEG",VLOOKUP(VALUE(RIGHT(G475,3)),#REF!,4,FALSE),IF(LEFT(G475,3)="CLI",VLOOKUP(VALUE(RIGHT(G475,3)),#REF!,4,FALSE),IF(LEFT(G475,4)="IMPL",VLOOKUP(VALUE(RIGHT(G475,3)),#REF!,4,FALSE),IF(LEFT(G475,4)="SPDA",VLOOKUP(VALUE(RIGHT(G475,3)),'SPDA-COMP'!B:J,4,FALSE),IF(LEFT(G475,4)="SDAI",VLOOKUP(VALUE(RIGHT(G475,3)),#REF!,4,FALSE),IF(LEFT(G475,5)="IMPER",VLOOKUP(VALUE(RIGHT(G475,3)),#REF!,4,FALSE),IF(LEFT(G475,5)="LABOR",VLOOKUP(VALUE(RIGHT(G475,6)),#REF!,5,FALSE))))))))))))))))</f>
        <v>#REF!</v>
      </c>
      <c r="C475" s="30" t="e">
        <f>IF(LEFT(G475,3)="ARQ",VLOOKUP(VALUE(RIGHT(G475,3)),#REF!,5,FALSE),IF(LEFT(G475,3)="SCI",VLOOKUP(VALUE(RIGHT(G475,3)),#REF!,5,FALSE),IF(LEFT(G475,3)="SCE",VLOOKUP(VALUE(RIGHT(G475,3)),#REF!,5,FALSE),IF(LEFT(G475,3)="EST",VLOOKUP(VALUE(RIGHT(G475,3)),#REF!,5,FALSE),IF(LEFT(G475,3)="HID",VLOOKUP(VALUE(RIGHT(G475,3)),#REF!,5,FALSE),IF(LEFT(G475,3)="INC",VLOOKUP(VALUE(RIGHT(G475,3)),#REF!,5,FALSE),IF(LEFT(G475,3)="ELE",VLOOKUP(VALUE(RIGHT(G475,3)),#REF!,5,FALSE),IF(LEFT(G475,3)="CAB",VLOOKUP(VALUE(RIGHT(G475,3)),'ADM-COMP'!B:J,5,FALSE),IF(LEFT(G475,3)="SEG",VLOOKUP(VALUE(RIGHT(G475,3)),#REF!,5,FALSE),IF(LEFT(G475,3)="CLI",VLOOKUP(VALUE(RIGHT(G475,3)),#REF!,5,FALSE),IF(LEFT(G475,4)="IMPL",VLOOKUP(VALUE(RIGHT(G475,3)),#REF!,5,FALSE),IF(LEFT(G475,4)="SPDA",VLOOKUP(VALUE(RIGHT(G475,3)),'SPDA-COMP'!B:J,5,FALSE),IF(LEFT(G475,4)="SDAI",VLOOKUP(VALUE(RIGHT(G475,3)),#REF!,5,FALSE),IF(LEFT(G475,5)="IMPER",VLOOKUP(VALUE(RIGHT(G475,3)),#REF!,5,FALSE),IF(LEFT(G475,5)="LABOR",VLOOKUP(VALUE(RIGHT(G475,6)),#REF!,6,FALSE))))))))))))))))</f>
        <v>#REF!</v>
      </c>
      <c r="D475" s="74" t="e">
        <f>ROUND(VLOOKUP(A475,#REF!,8,FALSE),2)</f>
        <v>#REF!</v>
      </c>
      <c r="E475" s="74" t="e">
        <f>IF(LEFT(G475,3)="ARQ",VLOOKUP(VALUE(RIGHT(G475,3)),#REF!,9,FALSE),IF(LEFT(G475,3)="SCI",VLOOKUP(VALUE(RIGHT(G475,3)),#REF!,9,FALSE),IF(LEFT(G475,3)="SCE",VLOOKUP(VALUE(RIGHT(G475,3)),#REF!,9,FALSE),IF(LEFT(G475,3)="EST",VLOOKUP(VALUE(RIGHT(G475,3)),#REF!,9,FALSE),IF(LEFT(G475,3)="HID",VLOOKUP(VALUE(RIGHT(G475,3)),#REF!,9,FALSE),IF(LEFT(G475,3)="INC",VLOOKUP(VALUE(RIGHT(G475,3)),#REF!,9,FALSE),IF(LEFT(G475,3)="ELE",VLOOKUP(VALUE(RIGHT(G475,3)),#REF!,9,FALSE),IF(LEFT(G475,3)="CAB",VLOOKUP(VALUE(RIGHT(G475,3)),'ADM-COMP'!B:J,9,FALSE),IF(LEFT(G475,3)="SEG",VLOOKUP(VALUE(RIGHT(G475,3)),#REF!,9,FALSE),IF(LEFT(G475,3)="CLI",VLOOKUP(VALUE(RIGHT(G475,3)),#REF!,9,FALSE),IF(LEFT(G475,4)="IMPL",VLOOKUP(VALUE(RIGHT(G475,3)),#REF!,9,FALSE),IF(LEFT(G475,4)="SPDA",VLOOKUP(VALUE(RIGHT(G475,3)),'SPDA-COMP'!B:J,9,FALSE),IF(LEFT(G475,4)="SDAI",VLOOKUP(VALUE(RIGHT(G475,3)),#REF!,9,FALSE),IF(LEFT(G475,5)="IMPER",VLOOKUP(VALUE(RIGHT(G475,3)),#REF!,9,FALSE),IF(LEFT(G475,5)="LABOR",VLOOKUP(VALUE(RIGHT(G475,6)),#REF!,4,FALSE))))))))))))))))</f>
        <v>#REF!</v>
      </c>
      <c r="F475" s="31" t="e">
        <f t="shared" si="7"/>
        <v>#REF!</v>
      </c>
      <c r="G475" s="84" t="s">
        <v>1007</v>
      </c>
      <c r="H475" s="61"/>
    </row>
    <row r="476" spans="1:8" s="62" customFormat="1">
      <c r="A476" s="85" t="s">
        <v>615</v>
      </c>
      <c r="B476" s="86" t="e">
        <f>IF(LEFT(G476,3)="ARQ",VLOOKUP(VALUE(RIGHT(G476,3)),#REF!,4,FALSE),IF(LEFT(G476,3)="SCI",VLOOKUP(VALUE(RIGHT(G476,3)),#REF!,4,FALSE),IF(LEFT(G476,3)="SCE",VLOOKUP(VALUE(RIGHT(G476,3)),#REF!,4,FALSE),IF(LEFT(G476,3)="EST",VLOOKUP(VALUE(RIGHT(G476,3)),#REF!,4,FALSE),IF(LEFT(G476,3)="HID",VLOOKUP(VALUE(RIGHT(G476,3)),#REF!,4,FALSE),IF(LEFT(G476,3)="INC",VLOOKUP(VALUE(RIGHT(G476,3)),#REF!,4,FALSE),IF(LEFT(G476,3)="ELE",VLOOKUP(VALUE(RIGHT(G476,3)),#REF!,4,FALSE),IF(LEFT(G476,3)="CAB",VLOOKUP(VALUE(RIGHT(G476,3)),'ADM-COMP'!B:J,4,FALSE),IF(LEFT(G476,3)="SEG",VLOOKUP(VALUE(RIGHT(G476,3)),#REF!,4,FALSE),IF(LEFT(G476,3)="CLI",VLOOKUP(VALUE(RIGHT(G476,3)),#REF!,4,FALSE),IF(LEFT(G476,4)="IMPL",VLOOKUP(VALUE(RIGHT(G476,3)),#REF!,4,FALSE),IF(LEFT(G476,4)="SPDA",VLOOKUP(VALUE(RIGHT(G476,3)),#REF!,4,FALSE),IF(LEFT(G476,4)="SDAI",VLOOKUP(VALUE(RIGHT(G476,3)),#REF!,4,FALSE),IF(LEFT(G476,5)="IMPER",VLOOKUP(VALUE(RIGHT(G476,3)),#REF!,4,FALSE),IF(LEFT(G476,5)="LABOR",VLOOKUP(VALUE(RIGHT(G476,6)),#REF!,5,FALSE))))))))))))))))</f>
        <v>#REF!</v>
      </c>
      <c r="C476" s="30" t="e">
        <f>IF(LEFT(G476,3)="ARQ",VLOOKUP(VALUE(RIGHT(G476,3)),#REF!,5,FALSE),IF(LEFT(G476,3)="SCI",VLOOKUP(VALUE(RIGHT(G476,3)),#REF!,5,FALSE),IF(LEFT(G476,3)="SCE",VLOOKUP(VALUE(RIGHT(G476,3)),#REF!,5,FALSE),IF(LEFT(G476,3)="EST",VLOOKUP(VALUE(RIGHT(G476,3)),#REF!,5,FALSE),IF(LEFT(G476,3)="HID",VLOOKUP(VALUE(RIGHT(G476,3)),#REF!,5,FALSE),IF(LEFT(G476,3)="INC",VLOOKUP(VALUE(RIGHT(G476,3)),#REF!,5,FALSE),IF(LEFT(G476,3)="ELE",VLOOKUP(VALUE(RIGHT(G476,3)),#REF!,5,FALSE),IF(LEFT(G476,3)="CAB",VLOOKUP(VALUE(RIGHT(G476,3)),'ADM-COMP'!B:J,5,FALSE),IF(LEFT(G476,3)="SEG",VLOOKUP(VALUE(RIGHT(G476,3)),#REF!,5,FALSE),IF(LEFT(G476,3)="CLI",VLOOKUP(VALUE(RIGHT(G476,3)),#REF!,5,FALSE),IF(LEFT(G476,4)="IMPL",VLOOKUP(VALUE(RIGHT(G476,3)),#REF!,5,FALSE),IF(LEFT(G476,4)="SPDA",VLOOKUP(VALUE(RIGHT(G476,3)),'SPDA-COMP'!B:J,5,FALSE),IF(LEFT(G476,4)="SDAI",VLOOKUP(VALUE(RIGHT(G476,3)),#REF!,5,FALSE),IF(LEFT(G476,5)="IMPER",VLOOKUP(VALUE(RIGHT(G476,3)),#REF!,5,FALSE),IF(LEFT(G476,5)="LABOR",VLOOKUP(VALUE(RIGHT(G476,6)),#REF!,6,FALSE))))))))))))))))</f>
        <v>#REF!</v>
      </c>
      <c r="D476" s="74" t="e">
        <f>ROUND(VLOOKUP(A476,#REF!,8,FALSE),2)</f>
        <v>#REF!</v>
      </c>
      <c r="E476" s="74" t="e">
        <f>IF(LEFT(G476,3)="ARQ",VLOOKUP(VALUE(RIGHT(G476,3)),#REF!,9,FALSE),IF(LEFT(G476,3)="SCI",VLOOKUP(VALUE(RIGHT(G476,3)),#REF!,9,FALSE),IF(LEFT(G476,3)="SCE",VLOOKUP(VALUE(RIGHT(G476,3)),#REF!,9,FALSE),IF(LEFT(G476,3)="EST",VLOOKUP(VALUE(RIGHT(G476,3)),#REF!,9,FALSE),IF(LEFT(G476,3)="HID",VLOOKUP(VALUE(RIGHT(G476,3)),#REF!,9,FALSE),IF(LEFT(G476,3)="INC",VLOOKUP(VALUE(RIGHT(G476,3)),#REF!,9,FALSE),IF(LEFT(G476,3)="ELE",VLOOKUP(VALUE(RIGHT(G476,3)),#REF!,9,FALSE),IF(LEFT(G476,3)="CAB",VLOOKUP(VALUE(RIGHT(G476,3)),'ADM-COMP'!B:J,9,FALSE),IF(LEFT(G476,3)="SEG",VLOOKUP(VALUE(RIGHT(G476,3)),#REF!,9,FALSE),IF(LEFT(G476,3)="CLI",VLOOKUP(VALUE(RIGHT(G476,3)),#REF!,9,FALSE),IF(LEFT(G476,4)="IMPL",VLOOKUP(VALUE(RIGHT(G476,3)),#REF!,9,FALSE),IF(LEFT(G476,4)="SPDA",VLOOKUP(VALUE(RIGHT(G476,3)),'SPDA-COMP'!B:J,9,FALSE),IF(LEFT(G476,4)="SDAI",VLOOKUP(VALUE(RIGHT(G476,3)),#REF!,9,FALSE),IF(LEFT(G476,5)="IMPER",VLOOKUP(VALUE(RIGHT(G476,3)),#REF!,9,FALSE),IF(LEFT(G476,5)="LABOR",VLOOKUP(VALUE(RIGHT(G476,6)),#REF!,4,FALSE))))))))))))))))</f>
        <v>#REF!</v>
      </c>
      <c r="F476" s="31" t="e">
        <f t="shared" si="7"/>
        <v>#REF!</v>
      </c>
      <c r="G476" s="84" t="s">
        <v>621</v>
      </c>
      <c r="H476" s="61"/>
    </row>
    <row r="477" spans="1:8" s="62" customFormat="1">
      <c r="A477" s="85" t="s">
        <v>635</v>
      </c>
      <c r="B477" s="29" t="e">
        <f>IF(LEFT(G477,3)="ARQ",VLOOKUP(VALUE(RIGHT(G477,3)),#REF!,4,FALSE),IF(LEFT(G477,3)="SCI",VLOOKUP(VALUE(RIGHT(G477,3)),#REF!,4,FALSE),IF(LEFT(G477,3)="SCE",VLOOKUP(VALUE(RIGHT(G477,3)),#REF!,4,FALSE),IF(LEFT(G477,3)="EST",VLOOKUP(VALUE(RIGHT(G477,3)),#REF!,4,FALSE),IF(LEFT(G477,3)="HID",VLOOKUP(VALUE(RIGHT(G477,3)),#REF!,4,FALSE),IF(LEFT(G477,3)="INC",VLOOKUP(VALUE(RIGHT(G477,3)),#REF!,4,FALSE),IF(LEFT(G477,3)="ELE",VLOOKUP(VALUE(RIGHT(G477,3)),#REF!,4,FALSE),IF(LEFT(G477,3)="CAB",VLOOKUP(VALUE(RIGHT(G477,3)),'ADM-COMP'!B:J,4,FALSE),IF(LEFT(G477,3)="SEG",VLOOKUP(VALUE(RIGHT(G477,3)),#REF!,4,FALSE),IF(LEFT(G477,3)="CLI",VLOOKUP(VALUE(RIGHT(G477,3)),#REF!,4,FALSE),IF(LEFT(G477,4)="IMPL",VLOOKUP(VALUE(RIGHT(G477,3)),#REF!,4,FALSE),IF(LEFT(G477,4)="SPDA",VLOOKUP(VALUE(RIGHT(G477,3)),'SPDA-COMP'!B:J,4,FALSE),IF(LEFT(G477,4)="SDAI",VLOOKUP(VALUE(RIGHT(G477,3)),#REF!,4,FALSE),IF(LEFT(G477,5)="IMPER",VLOOKUP(VALUE(RIGHT(G477,3)),#REF!,4,FALSE),IF(LEFT(G477,5)="LABOR",VLOOKUP(VALUE(RIGHT(G477,6)),#REF!,5,FALSE))))))))))))))))</f>
        <v>#REF!</v>
      </c>
      <c r="C477" s="30" t="e">
        <f>IF(LEFT(G477,3)="ARQ",VLOOKUP(VALUE(RIGHT(G477,3)),#REF!,5,FALSE),IF(LEFT(G477,3)="SCI",VLOOKUP(VALUE(RIGHT(G477,3)),#REF!,5,FALSE),IF(LEFT(G477,3)="SCE",VLOOKUP(VALUE(RIGHT(G477,3)),#REF!,5,FALSE),IF(LEFT(G477,3)="EST",VLOOKUP(VALUE(RIGHT(G477,3)),#REF!,5,FALSE),IF(LEFT(G477,3)="HID",VLOOKUP(VALUE(RIGHT(G477,3)),#REF!,5,FALSE),IF(LEFT(G477,3)="INC",VLOOKUP(VALUE(RIGHT(G477,3)),#REF!,5,FALSE),IF(LEFT(G477,3)="ELE",VLOOKUP(VALUE(RIGHT(G477,3)),#REF!,5,FALSE),IF(LEFT(G477,3)="CAB",VLOOKUP(VALUE(RIGHT(G477,3)),'ADM-COMP'!B:J,5,FALSE),IF(LEFT(G477,3)="SEG",VLOOKUP(VALUE(RIGHT(G477,3)),#REF!,5,FALSE),IF(LEFT(G477,3)="CLI",VLOOKUP(VALUE(RIGHT(G477,3)),#REF!,5,FALSE),IF(LEFT(G477,4)="IMPL",VLOOKUP(VALUE(RIGHT(G477,3)),#REF!,5,FALSE),IF(LEFT(G477,4)="SPDA",VLOOKUP(VALUE(RIGHT(G477,3)),'SPDA-COMP'!B:J,5,FALSE),IF(LEFT(G477,4)="SDAI",VLOOKUP(VALUE(RIGHT(G477,3)),#REF!,5,FALSE),IF(LEFT(G477,5)="IMPER",VLOOKUP(VALUE(RIGHT(G477,3)),#REF!,5,FALSE),IF(LEFT(G477,5)="LABOR",VLOOKUP(VALUE(RIGHT(G477,6)),#REF!,6,FALSE))))))))))))))))</f>
        <v>#REF!</v>
      </c>
      <c r="D477" s="74" t="e">
        <f>ROUND(VLOOKUP(A477,#REF!,8,FALSE),2)</f>
        <v>#REF!</v>
      </c>
      <c r="E477" s="74" t="e">
        <f>IF(LEFT(G477,3)="ARQ",VLOOKUP(VALUE(RIGHT(G477,3)),#REF!,9,FALSE),IF(LEFT(G477,3)="SCI",VLOOKUP(VALUE(RIGHT(G477,3)),#REF!,9,FALSE),IF(LEFT(G477,3)="SCE",VLOOKUP(VALUE(RIGHT(G477,3)),#REF!,9,FALSE),IF(LEFT(G477,3)="EST",VLOOKUP(VALUE(RIGHT(G477,3)),#REF!,9,FALSE),IF(LEFT(G477,3)="HID",VLOOKUP(VALUE(RIGHT(G477,3)),#REF!,9,FALSE),IF(LEFT(G477,3)="INC",VLOOKUP(VALUE(RIGHT(G477,3)),#REF!,9,FALSE),IF(LEFT(G477,3)="ELE",VLOOKUP(VALUE(RIGHT(G477,3)),#REF!,9,FALSE),IF(LEFT(G477,3)="CAB",VLOOKUP(VALUE(RIGHT(G477,3)),'ADM-COMP'!B:J,9,FALSE),IF(LEFT(G477,3)="SEG",VLOOKUP(VALUE(RIGHT(G477,3)),#REF!,9,FALSE),IF(LEFT(G477,3)="CLI",VLOOKUP(VALUE(RIGHT(G477,3)),#REF!,9,FALSE),IF(LEFT(G477,4)="IMPL",VLOOKUP(VALUE(RIGHT(G477,3)),#REF!,9,FALSE),IF(LEFT(G477,4)="SPDA",VLOOKUP(VALUE(RIGHT(G477,3)),'SPDA-COMP'!B:J,9,FALSE),IF(LEFT(G477,4)="SDAI",VLOOKUP(VALUE(RIGHT(G477,3)),#REF!,9,FALSE),IF(LEFT(G477,5)="IMPER",VLOOKUP(VALUE(RIGHT(G477,3)),#REF!,9,FALSE),IF(LEFT(G477,5)="LABOR",VLOOKUP(VALUE(RIGHT(G477,6)),#REF!,4,FALSE))))))))))))))))</f>
        <v>#REF!</v>
      </c>
      <c r="F477" s="31" t="e">
        <f t="shared" si="7"/>
        <v>#REF!</v>
      </c>
      <c r="G477" s="84" t="s">
        <v>621</v>
      </c>
      <c r="H477" s="61"/>
    </row>
    <row r="478" spans="1:8" s="62" customFormat="1">
      <c r="A478" s="100" t="s">
        <v>1070</v>
      </c>
      <c r="B478" s="86" t="e">
        <f>IF(LEFT(G478,3)="ARQ",VLOOKUP(VALUE(RIGHT(G478,3)),#REF!,4,FALSE),IF(LEFT(G478,3)="SCI",VLOOKUP(VALUE(RIGHT(G478,3)),#REF!,4,FALSE),IF(LEFT(G478,3)="TRP",VLOOKUP(VALUE(RIGHT(G478,3)),#REF!,4,FALSE),IF(LEFT(G478,3)="EST",VLOOKUP(VALUE(RIGHT(G478,3)),#REF!,4,FALSE),IF(LEFT(G478,3)="HID",VLOOKUP(VALUE(RIGHT(G478,3)),#REF!,4,FALSE),IF(LEFT(G478,3)="INC",VLOOKUP(VALUE(RIGHT(G478,3)),#REF!,4,FALSE),IF(LEFT(G478,3)="ELE",VLOOKUP(VALUE(RIGHT(G478,3)),#REF!,4,FALSE),IF(LEFT(G478,3)="CAB",VLOOKUP(VALUE(RIGHT(G478,3)),'ADM-COMP'!B:J,4,FALSE),IF(LEFT(G478,3)="SEG",VLOOKUP(VALUE(RIGHT(G478,3)),#REF!,4,FALSE),IF(LEFT(G478,3)="CLI",VLOOKUP(VALUE(RIGHT(G478,3)),#REF!,4,FALSE),IF(LEFT(G478,4)="IMPL",VLOOKUP(VALUE(RIGHT(G478,3)),#REF!,4,FALSE),IF(LEFT(G478,4)="SPDA",VLOOKUP(VALUE(RIGHT(G478,3)),'SPDA-COMP'!B:J,4,FALSE),IF(LEFT(G478,4)="SDAI",VLOOKUP(VALUE(RIGHT(G478,3)),#REF!,4,FALSE),IF(LEFT(G478,5)="IMPER",VLOOKUP(VALUE(RIGHT(G478,3)),#REF!,4,FALSE),IF(LEFT(G478,5)="LABOR",VLOOKUP(VALUE(RIGHT(G478,6)),#REF!,5,FALSE))))))))))))))))</f>
        <v>#REF!</v>
      </c>
      <c r="C478" s="128" t="e">
        <f>IF(LEFT(G478,3)="ARQ",VLOOKUP(VALUE(RIGHT(G478,3)),#REF!,5,FALSE),IF(LEFT(G478,3)="SCI",VLOOKUP(VALUE(RIGHT(G478,3)),#REF!,5,FALSE),IF(LEFT(G478,3)="TRP",VLOOKUP(VALUE(RIGHT(G478,3)),#REF!,5,FALSE),IF(LEFT(G478,3)="EST",VLOOKUP(VALUE(RIGHT(G478,3)),#REF!,5,FALSE),IF(LEFT(G478,3)="HID",VLOOKUP(VALUE(RIGHT(G478,3)),#REF!,5,FALSE),IF(LEFT(G478,3)="INC",VLOOKUP(VALUE(RIGHT(G478,3)),#REF!,5,FALSE),IF(LEFT(G478,3)="ELE",VLOOKUP(VALUE(RIGHT(G478,3)),#REF!,5,FALSE),IF(LEFT(G478,3)="CAB",VLOOKUP(VALUE(RIGHT(G478,3)),'ADM-COMP'!B:J,5,FALSE),IF(LEFT(G478,3)="SEG",VLOOKUP(VALUE(RIGHT(G478,3)),#REF!,5,FALSE),IF(LEFT(G478,3)="CLI",VLOOKUP(VALUE(RIGHT(G478,3)),#REF!,5,FALSE),IF(LEFT(G478,4)="IMPL",VLOOKUP(VALUE(RIGHT(G478,3)),#REF!,5,FALSE),IF(LEFT(G478,4)="SPDA",VLOOKUP(VALUE(RIGHT(G478,3)),'SPDA-COMP'!B:J,5,FALSE),IF(LEFT(G478,4)="SDAI",VLOOKUP(VALUE(RIGHT(G478,3)),#REF!,5,FALSE),IF(LEFT(G478,5)="IMPER",VLOOKUP(VALUE(RIGHT(G478,3)),#REF!,5,FALSE),IF(LEFT(G478,5)="LABOR",VLOOKUP(VALUE(RIGHT(G478,6)),#REF!,6,FALSE))))))))))))))))</f>
        <v>#REF!</v>
      </c>
      <c r="D478" s="74" t="e">
        <f>ROUND(VLOOKUP(A478,#REF!,8,FALSE),2)</f>
        <v>#REF!</v>
      </c>
      <c r="E478" s="75" t="e">
        <f>IF(LEFT(G478,3)="ARQ",VLOOKUP(VALUE(RIGHT(G478,3)),#REF!,9,FALSE),IF(LEFT(G478,3)="SCI",VLOOKUP(VALUE(RIGHT(G478,3)),#REF!,9,FALSE),IF(LEFT(G478,3)="TRP",VLOOKUP(VALUE(RIGHT(G478,3)),#REF!,9,FALSE),IF(LEFT(G478,3)="EST",VLOOKUP(VALUE(RIGHT(G478,3)),#REF!,9,FALSE),IF(LEFT(G478,3)="HID",VLOOKUP(VALUE(RIGHT(G478,3)),#REF!,9,FALSE),IF(LEFT(G478,3)="INC",VLOOKUP(VALUE(RIGHT(G478,3)),#REF!,9,FALSE),IF(LEFT(G478,3)="ELE",VLOOKUP(VALUE(RIGHT(G478,3)),#REF!,9,FALSE),IF(LEFT(G478,3)="CAB",VLOOKUP(VALUE(RIGHT(G478,3)),'ADM-COMP'!B:J,9,FALSE),IF(LEFT(G478,3)="SEG",VLOOKUP(VALUE(RIGHT(G478,3)),#REF!,9,FALSE),IF(LEFT(G478,3)="CLI",VLOOKUP(VALUE(RIGHT(G478,3)),#REF!,9,FALSE),IF(LEFT(G478,4)="IMPL",VLOOKUP(VALUE(RIGHT(G478,3)),#REF!,9,FALSE),IF(LEFT(G478,4)="SPDA",VLOOKUP(VALUE(RIGHT(G478,3)),'SPDA-COMP'!B:J,9,FALSE),IF(LEFT(G478,4)="SDAI",VLOOKUP(VALUE(RIGHT(G478,3)),#REF!,9,FALSE),IF(LEFT(G478,5)="IMPER",VLOOKUP(VALUE(RIGHT(G478,3)),#REF!,9,FALSE),IF(LEFT(G478,5)="LABOR",VLOOKUP(VALUE(RIGHT(G478,6)),#REF!,4,FALSE))))))))))))))))</f>
        <v>#REF!</v>
      </c>
      <c r="F478" s="129" t="e">
        <f t="shared" si="7"/>
        <v>#REF!</v>
      </c>
      <c r="G478" s="152" t="s">
        <v>1100</v>
      </c>
      <c r="H478" s="61"/>
    </row>
    <row r="479" spans="1:8" s="62" customFormat="1">
      <c r="A479" s="37" t="s">
        <v>514</v>
      </c>
      <c r="B479" s="29" t="e">
        <f>IF(LEFT(G479,3)="ARQ",VLOOKUP(VALUE(RIGHT(G479,3)),#REF!,4,FALSE),IF(LEFT(G479,3)="SCI",VLOOKUP(VALUE(RIGHT(G479,3)),#REF!,4,FALSE),IF(LEFT(G479,3)="SCE",VLOOKUP(VALUE(RIGHT(G479,3)),#REF!,4,FALSE),IF(LEFT(G479,3)="EST",VLOOKUP(VALUE(RIGHT(G479,3)),#REF!,4,FALSE),IF(LEFT(G479,3)="HID",VLOOKUP(VALUE(RIGHT(G479,3)),#REF!,4,FALSE),IF(LEFT(G479,3)="INC",VLOOKUP(VALUE(RIGHT(G479,3)),#REF!,4,FALSE),IF(LEFT(G479,3)="ELE",VLOOKUP(VALUE(RIGHT(G479,3)),#REF!,4,FALSE),IF(LEFT(G479,3)="CAB",VLOOKUP(VALUE(RIGHT(G479,3)),'ADM-COMP'!B:J,4,FALSE),IF(LEFT(G479,3)="SEG",VLOOKUP(VALUE(RIGHT(G479,3)),#REF!,4,FALSE),IF(LEFT(G479,3)="CLI",VLOOKUP(VALUE(RIGHT(G479,3)),#REF!,4,FALSE),IF(LEFT(G479,4)="IMPL",VLOOKUP(VALUE(RIGHT(G479,3)),#REF!,4,FALSE),IF(LEFT(G479,4)="SPDA",VLOOKUP(VALUE(RIGHT(G479,3)),'SPDA-COMP'!B:J,4,FALSE),IF(LEFT(G479,4)="SDAI",VLOOKUP(VALUE(RIGHT(G479,3)),#REF!,4,FALSE),IF(LEFT(G479,5)="IMPER",VLOOKUP(VALUE(RIGHT(G479,3)),#REF!,4,FALSE),IF(LEFT(G479,5)="LABOR",VLOOKUP(VALUE(RIGHT(G479,6)),#REF!,5,FALSE))))))))))))))))</f>
        <v>#REF!</v>
      </c>
      <c r="C479" s="30" t="e">
        <f>IF(LEFT(G479,3)="ARQ",VLOOKUP(VALUE(RIGHT(G479,3)),#REF!,5,FALSE),IF(LEFT(G479,3)="SCI",VLOOKUP(VALUE(RIGHT(G479,3)),#REF!,5,FALSE),IF(LEFT(G479,3)="SCE",VLOOKUP(VALUE(RIGHT(G479,3)),#REF!,5,FALSE),IF(LEFT(G479,3)="EST",VLOOKUP(VALUE(RIGHT(G479,3)),#REF!,5,FALSE),IF(LEFT(G479,3)="HID",VLOOKUP(VALUE(RIGHT(G479,3)),#REF!,5,FALSE),IF(LEFT(G479,3)="INC",VLOOKUP(VALUE(RIGHT(G479,3)),#REF!,5,FALSE),IF(LEFT(G479,3)="ELE",VLOOKUP(VALUE(RIGHT(G479,3)),#REF!,5,FALSE),IF(LEFT(G479,3)="CAB",VLOOKUP(VALUE(RIGHT(G479,3)),'ADM-COMP'!B:J,5,FALSE),IF(LEFT(G479,3)="SEG",VLOOKUP(VALUE(RIGHT(G479,3)),#REF!,5,FALSE),IF(LEFT(G479,3)="CLI",VLOOKUP(VALUE(RIGHT(G479,3)),#REF!,5,FALSE),IF(LEFT(G479,4)="IMPL",VLOOKUP(VALUE(RIGHT(G479,3)),#REF!,5,FALSE),IF(LEFT(G479,4)="SPDA",VLOOKUP(VALUE(RIGHT(G479,3)),'SPDA-COMP'!B:J,5,FALSE),IF(LEFT(G479,4)="SDAI",VLOOKUP(VALUE(RIGHT(G479,3)),#REF!,5,FALSE),IF(LEFT(G479,5)="IMPER",VLOOKUP(VALUE(RIGHT(G479,3)),#REF!,5,FALSE),IF(LEFT(G479,5)="LABOR",VLOOKUP(VALUE(RIGHT(G479,6)),#REF!,6,FALSE))))))))))))))))</f>
        <v>#REF!</v>
      </c>
      <c r="D479" s="74" t="e">
        <f>ROUND(VLOOKUP(A479,#REF!,8,FALSE),2)</f>
        <v>#REF!</v>
      </c>
      <c r="E479" s="74" t="e">
        <f>IF(LEFT(G479,3)="ARQ",VLOOKUP(VALUE(RIGHT(G479,3)),#REF!,9,FALSE),IF(LEFT(G479,3)="SCI",VLOOKUP(VALUE(RIGHT(G479,3)),#REF!,9,FALSE),IF(LEFT(G479,3)="SCE",VLOOKUP(VALUE(RIGHT(G479,3)),#REF!,9,FALSE),IF(LEFT(G479,3)="EST",VLOOKUP(VALUE(RIGHT(G479,3)),#REF!,9,FALSE),IF(LEFT(G479,3)="HID",VLOOKUP(VALUE(RIGHT(G479,3)),#REF!,9,FALSE),IF(LEFT(G479,3)="INC",VLOOKUP(VALUE(RIGHT(G479,3)),#REF!,9,FALSE),IF(LEFT(G479,3)="ELE",VLOOKUP(VALUE(RIGHT(G479,3)),#REF!,9,FALSE),IF(LEFT(G479,3)="CAB",VLOOKUP(VALUE(RIGHT(G479,3)),'ADM-COMP'!B:J,9,FALSE),IF(LEFT(G479,3)="SEG",VLOOKUP(VALUE(RIGHT(G479,3)),#REF!,9,FALSE),IF(LEFT(G479,3)="CLI",VLOOKUP(VALUE(RIGHT(G479,3)),#REF!,9,FALSE),IF(LEFT(G479,4)="IMPL",VLOOKUP(VALUE(RIGHT(G479,3)),#REF!,9,FALSE),IF(LEFT(G479,4)="SPDA",VLOOKUP(VALUE(RIGHT(G479,3)),'SPDA-COMP'!B:J,9,FALSE),IF(LEFT(G479,4)="SDAI",VLOOKUP(VALUE(RIGHT(G479,3)),#REF!,9,FALSE),IF(LEFT(G479,5)="IMPER",VLOOKUP(VALUE(RIGHT(G479,3)),#REF!,9,FALSE),IF(LEFT(G479,5)="LABOR",VLOOKUP(VALUE(RIGHT(G479,6)),#REF!,4,FALSE))))))))))))))))</f>
        <v>#REF!</v>
      </c>
      <c r="F479" s="31" t="e">
        <f t="shared" si="7"/>
        <v>#REF!</v>
      </c>
      <c r="G479" s="38" t="s">
        <v>241</v>
      </c>
      <c r="H479" s="61"/>
    </row>
    <row r="480" spans="1:8" s="62" customFormat="1">
      <c r="A480" s="37" t="s">
        <v>533</v>
      </c>
      <c r="B480" s="29" t="e">
        <f>IF(LEFT(G480,3)="ARQ",VLOOKUP(VALUE(RIGHT(G480,3)),#REF!,4,FALSE),IF(LEFT(G480,3)="SCI",VLOOKUP(VALUE(RIGHT(G480,3)),#REF!,4,FALSE),IF(LEFT(G480,3)="SCE",VLOOKUP(VALUE(RIGHT(G480,3)),#REF!,4,FALSE),IF(LEFT(G480,3)="EST",VLOOKUP(VALUE(RIGHT(G480,3)),#REF!,4,FALSE),IF(LEFT(G480,3)="HID",VLOOKUP(VALUE(RIGHT(G480,3)),#REF!,4,FALSE),IF(LEFT(G480,3)="INC",VLOOKUP(VALUE(RIGHT(G480,3)),#REF!,4,FALSE),IF(LEFT(G480,3)="ELE",VLOOKUP(VALUE(RIGHT(G480,3)),#REF!,4,FALSE),IF(LEFT(G480,3)="CAB",VLOOKUP(VALUE(RIGHT(G480,3)),'ADM-COMP'!B:J,4,FALSE),IF(LEFT(G480,3)="SEG",VLOOKUP(VALUE(RIGHT(G480,3)),#REF!,4,FALSE),IF(LEFT(G480,3)="CLI",VLOOKUP(VALUE(RIGHT(G480,3)),#REF!,4,FALSE),IF(LEFT(G480,4)="IMPL",VLOOKUP(VALUE(RIGHT(G480,3)),#REF!,4,FALSE),IF(LEFT(G480,4)="SPDA",VLOOKUP(VALUE(RIGHT(G480,3)),'SPDA-COMP'!B:J,4,FALSE),IF(LEFT(G480,4)="SDAI",VLOOKUP(VALUE(RIGHT(G480,3)),#REF!,4,FALSE),IF(LEFT(G480,5)="IMPER",VLOOKUP(VALUE(RIGHT(G480,3)),#REF!,4,FALSE),IF(LEFT(G480,5)="LABOR",VLOOKUP(VALUE(RIGHT(G480,6)),#REF!,5,FALSE))))))))))))))))</f>
        <v>#REF!</v>
      </c>
      <c r="C480" s="30" t="e">
        <f>IF(LEFT(G480,3)="ARQ",VLOOKUP(VALUE(RIGHT(G480,3)),#REF!,5,FALSE),IF(LEFT(G480,3)="SCI",VLOOKUP(VALUE(RIGHT(G480,3)),#REF!,5,FALSE),IF(LEFT(G480,3)="SCE",VLOOKUP(VALUE(RIGHT(G480,3)),#REF!,5,FALSE),IF(LEFT(G480,3)="EST",VLOOKUP(VALUE(RIGHT(G480,3)),#REF!,5,FALSE),IF(LEFT(G480,3)="HID",VLOOKUP(VALUE(RIGHT(G480,3)),#REF!,5,FALSE),IF(LEFT(G480,3)="INC",VLOOKUP(VALUE(RIGHT(G480,3)),#REF!,5,FALSE),IF(LEFT(G480,3)="ELE",VLOOKUP(VALUE(RIGHT(G480,3)),#REF!,5,FALSE),IF(LEFT(G480,3)="CAB",VLOOKUP(VALUE(RIGHT(G480,3)),'ADM-COMP'!B:J,5,FALSE),IF(LEFT(G480,3)="SEG",VLOOKUP(VALUE(RIGHT(G480,3)),#REF!,5,FALSE),IF(LEFT(G480,3)="CLI",VLOOKUP(VALUE(RIGHT(G480,3)),#REF!,5,FALSE),IF(LEFT(G480,4)="IMPL",VLOOKUP(VALUE(RIGHT(G480,3)),#REF!,5,FALSE),IF(LEFT(G480,4)="SPDA",VLOOKUP(VALUE(RIGHT(G480,3)),'SPDA-COMP'!B:J,5,FALSE),IF(LEFT(G480,4)="SDAI",VLOOKUP(VALUE(RIGHT(G480,3)),#REF!,5,FALSE),IF(LEFT(G480,5)="IMPER",VLOOKUP(VALUE(RIGHT(G480,3)),#REF!,5,FALSE),IF(LEFT(G480,5)="LABOR",VLOOKUP(VALUE(RIGHT(G480,6)),#REF!,6,FALSE))))))))))))))))</f>
        <v>#REF!</v>
      </c>
      <c r="D480" s="74" t="e">
        <f>ROUND(VLOOKUP(A480,#REF!,8,FALSE),2)</f>
        <v>#REF!</v>
      </c>
      <c r="E480" s="74" t="e">
        <f>IF(LEFT(G480,3)="ARQ",VLOOKUP(VALUE(RIGHT(G480,3)),#REF!,9,FALSE),IF(LEFT(G480,3)="SCI",VLOOKUP(VALUE(RIGHT(G480,3)),#REF!,9,FALSE),IF(LEFT(G480,3)="SCE",VLOOKUP(VALUE(RIGHT(G480,3)),#REF!,9,FALSE),IF(LEFT(G480,3)="EST",VLOOKUP(VALUE(RIGHT(G480,3)),#REF!,9,FALSE),IF(LEFT(G480,3)="HID",VLOOKUP(VALUE(RIGHT(G480,3)),#REF!,9,FALSE),IF(LEFT(G480,3)="INC",VLOOKUP(VALUE(RIGHT(G480,3)),#REF!,9,FALSE),IF(LEFT(G480,3)="ELE",VLOOKUP(VALUE(RIGHT(G480,3)),#REF!,9,FALSE),IF(LEFT(G480,3)="CAB",VLOOKUP(VALUE(RIGHT(G480,3)),'ADM-COMP'!B:J,9,FALSE),IF(LEFT(G480,3)="SEG",VLOOKUP(VALUE(RIGHT(G480,3)),#REF!,9,FALSE),IF(LEFT(G480,3)="CLI",VLOOKUP(VALUE(RIGHT(G480,3)),#REF!,9,FALSE),IF(LEFT(G480,4)="IMPL",VLOOKUP(VALUE(RIGHT(G480,3)),#REF!,9,FALSE),IF(LEFT(G480,4)="SPDA",VLOOKUP(VALUE(RIGHT(G480,3)),'SPDA-COMP'!B:J,9,FALSE),IF(LEFT(G480,4)="SDAI",VLOOKUP(VALUE(RIGHT(G480,3)),#REF!,9,FALSE),IF(LEFT(G480,5)="IMPER",VLOOKUP(VALUE(RIGHT(G480,3)),#REF!,9,FALSE),IF(LEFT(G480,5)="LABOR",VLOOKUP(VALUE(RIGHT(G480,6)),#REF!,4,FALSE))))))))))))))))</f>
        <v>#REF!</v>
      </c>
      <c r="F480" s="31" t="e">
        <f t="shared" si="7"/>
        <v>#REF!</v>
      </c>
      <c r="G480" s="152" t="s">
        <v>1113</v>
      </c>
      <c r="H480" s="61"/>
    </row>
    <row r="481" spans="1:9" s="62" customFormat="1">
      <c r="A481" s="37" t="s">
        <v>1328</v>
      </c>
      <c r="B481" s="29" t="e">
        <f>IF(LEFT(G481,3)="ARQ",VLOOKUP(VALUE(RIGHT(G481,3)),#REF!,4,FALSE),IF(LEFT(G481,3)="SCI",VLOOKUP(VALUE(RIGHT(G481,3)),#REF!,4,FALSE),IF(LEFT(G481,3)="SCE",VLOOKUP(VALUE(RIGHT(G481,3)),#REF!,4,FALSE),IF(LEFT(G481,3)="EST",VLOOKUP(VALUE(RIGHT(G481,3)),#REF!,4,FALSE),IF(LEFT(G481,3)="HID",VLOOKUP(VALUE(RIGHT(G481,3)),#REF!,4,FALSE),IF(LEFT(G481,3)="INC",VLOOKUP(VALUE(RIGHT(G481,3)),#REF!,4,FALSE),IF(LEFT(G481,3)="ELE",VLOOKUP(VALUE(RIGHT(G481,3)),#REF!,4,FALSE),IF(LEFT(G481,3)="CAB",VLOOKUP(VALUE(RIGHT(G481,3)),'ADM-COMP'!B:J,4,FALSE),IF(LEFT(G481,3)="SEG",VLOOKUP(VALUE(RIGHT(G481,3)),#REF!,4,FALSE),IF(LEFT(G481,3)="CLI",VLOOKUP(VALUE(RIGHT(G481,3)),#REF!,4,FALSE),IF(LEFT(G481,4)="IMPL",VLOOKUP(VALUE(RIGHT(G481,3)),#REF!,4,FALSE),IF(LEFT(G481,4)="SPDA",VLOOKUP(VALUE(RIGHT(G481,3)),'SPDA-COMP'!B:J,4,FALSE),IF(LEFT(G481,4)="SDAI",VLOOKUP(VALUE(RIGHT(G481,3)),#REF!,4,FALSE),IF(LEFT(G481,5)="IMPER",VLOOKUP(VALUE(RIGHT(G481,3)),#REF!,4,FALSE),IF(LEFT(G481,5)="LABOR",VLOOKUP(VALUE(RIGHT(G481,6)),#REF!,5,FALSE))))))))))))))))</f>
        <v>#REF!</v>
      </c>
      <c r="C481" s="30" t="e">
        <f>IF(LEFT(G481,3)="ARQ",VLOOKUP(VALUE(RIGHT(G481,3)),#REF!,5,FALSE),IF(LEFT(G481,3)="SCI",VLOOKUP(VALUE(RIGHT(G481,3)),#REF!,5,FALSE),IF(LEFT(G481,3)="SCE",VLOOKUP(VALUE(RIGHT(G481,3)),#REF!,5,FALSE),IF(LEFT(G481,3)="EST",VLOOKUP(VALUE(RIGHT(G481,3)),#REF!,5,FALSE),IF(LEFT(G481,3)="HID",VLOOKUP(VALUE(RIGHT(G481,3)),#REF!,5,FALSE),IF(LEFT(G481,3)="INC",VLOOKUP(VALUE(RIGHT(G481,3)),#REF!,5,FALSE),IF(LEFT(G481,3)="ELE",VLOOKUP(VALUE(RIGHT(G481,3)),#REF!,5,FALSE),IF(LEFT(G481,3)="CAB",VLOOKUP(VALUE(RIGHT(G481,3)),'ADM-COMP'!B:J,5,FALSE),IF(LEFT(G481,3)="SEG",VLOOKUP(VALUE(RIGHT(G481,3)),#REF!,5,FALSE),IF(LEFT(G481,3)="CLI",VLOOKUP(VALUE(RIGHT(G481,3)),#REF!,5,FALSE),IF(LEFT(G481,4)="IMPL",VLOOKUP(VALUE(RIGHT(G481,3)),#REF!,5,FALSE),IF(LEFT(G481,4)="SPDA",VLOOKUP(VALUE(RIGHT(G481,3)),'SPDA-COMP'!B:J,5,FALSE),IF(LEFT(G481,4)="SDAI",VLOOKUP(VALUE(RIGHT(G481,3)),#REF!,5,FALSE),IF(LEFT(G481,5)="IMPER",VLOOKUP(VALUE(RIGHT(G481,3)),#REF!,5,FALSE),IF(LEFT(G481,5)="LABOR",VLOOKUP(VALUE(RIGHT(G481,6)),#REF!,6,FALSE))))))))))))))))</f>
        <v>#REF!</v>
      </c>
      <c r="D481" s="74" t="e">
        <f>ROUND(VLOOKUP(A481,#REF!,8,FALSE),2)</f>
        <v>#REF!</v>
      </c>
      <c r="E481" s="74" t="e">
        <f>IF(LEFT(G481,3)="ARQ",VLOOKUP(VALUE(RIGHT(G481,3)),#REF!,9,FALSE),IF(LEFT(G481,3)="SCI",VLOOKUP(VALUE(RIGHT(G481,3)),#REF!,9,FALSE),IF(LEFT(G481,3)="SCE",VLOOKUP(VALUE(RIGHT(G481,3)),#REF!,9,FALSE),IF(LEFT(G481,3)="EST",VLOOKUP(VALUE(RIGHT(G481,3)),#REF!,9,FALSE),IF(LEFT(G481,3)="HID",VLOOKUP(VALUE(RIGHT(G481,3)),#REF!,9,FALSE),IF(LEFT(G481,3)="INC",VLOOKUP(VALUE(RIGHT(G481,3)),#REF!,9,FALSE),IF(LEFT(G481,3)="ELE",VLOOKUP(VALUE(RIGHT(G481,3)),#REF!,9,FALSE),IF(LEFT(G481,3)="CAB",VLOOKUP(VALUE(RIGHT(G481,3)),'ADM-COMP'!B:J,9,FALSE),IF(LEFT(G481,3)="SEG",VLOOKUP(VALUE(RIGHT(G481,3)),#REF!,9,FALSE),IF(LEFT(G481,3)="CLI",VLOOKUP(VALUE(RIGHT(G481,3)),#REF!,9,FALSE),IF(LEFT(G481,4)="IMPL",VLOOKUP(VALUE(RIGHT(G481,3)),#REF!,9,FALSE),IF(LEFT(G481,4)="SPDA",VLOOKUP(VALUE(RIGHT(G481,3)),'SPDA-COMP'!B:J,9,FALSE),IF(LEFT(G481,4)="SDAI",VLOOKUP(VALUE(RIGHT(G481,3)),#REF!,9,FALSE),IF(LEFT(G481,5)="IMPER",VLOOKUP(VALUE(RIGHT(G481,3)),#REF!,9,FALSE),IF(LEFT(G481,5)="LABOR",VLOOKUP(VALUE(RIGHT(G481,6)),#REF!,4,FALSE))))))))))))))))</f>
        <v>#REF!</v>
      </c>
      <c r="F481" s="31" t="e">
        <f t="shared" si="7"/>
        <v>#REF!</v>
      </c>
      <c r="G481" s="152" t="s">
        <v>1329</v>
      </c>
      <c r="H481" s="61"/>
    </row>
    <row r="482" spans="1:9" s="62" customFormat="1" ht="38.25">
      <c r="A482" s="37" t="s">
        <v>546</v>
      </c>
      <c r="B482" s="29" t="str">
        <f>IF(LEFT(G482,3)="ARQ",VLOOKUP(VALUE(RIGHT(G482,3)),#REF!,4,FALSE),IF(LEFT(G482,3)="SCI",VLOOKUP(VALUE(RIGHT(G482,3)),#REF!,4,FALSE),IF(LEFT(G482,3)="SCE",VLOOKUP(VALUE(RIGHT(G482,3)),#REF!,4,FALSE),IF(LEFT(G482,3)="EST",VLOOKUP(VALUE(RIGHT(G482,3)),#REF!,4,FALSE),IF(LEFT(G482,3)="HID",VLOOKUP(VALUE(RIGHT(G482,3)),#REF!,4,FALSE),IF(LEFT(G482,3)="INC",VLOOKUP(VALUE(RIGHT(G482,3)),#REF!,4,FALSE),IF(LEFT(G482,3)="ELE",VLOOKUP(VALUE(RIGHT(G482,3)),#REF!,4,FALSE),IF(LEFT(G482,3)="CAB",VLOOKUP(VALUE(RIGHT(G482,3)),'ADM-COMP'!B:J,4,FALSE),IF(LEFT(G482,3)="SEG",VLOOKUP(VALUE(RIGHT(G482,3)),#REF!,4,FALSE),IF(LEFT(G482,3)="CLI",VLOOKUP(VALUE(RIGHT(G482,3)),#REF!,4,FALSE),IF(LEFT(G482,4)="IMPL",VLOOKUP(VALUE(RIGHT(G482,3)),#REF!,4,FALSE),IF(LEFT(G482,4)="SPDA",VLOOKUP(VALUE(RIGHT(G482,3)),'SPDA-COMP'!B:J,4,FALSE),IF(LEFT(G482,4)="SDAI",VLOOKUP(VALUE(RIGHT(G482,3)),#REF!,4,FALSE),IF(LEFT(G482,5)="IMPER",VLOOKUP(VALUE(RIGHT(G482,3)),#REF!,4,FALSE),IF(LEFT(G482,5)="LABOR",VLOOKUP(VALUE(RIGHT(G482,6)),#REF!,5,FALSE))))))))))))))))</f>
        <v>KIT COMPLETO PARA SOLDA EXOTÉRMICA (MOLDE HCL 5/8" 50-5  / CARTUCHO N° 115 / ALICATE Z 201, MARCA DE REFERÊNCIA TERMOTÉCNICA OU EQUIVALENTE</v>
      </c>
      <c r="C482" s="30" t="str">
        <f>IF(LEFT(G482,3)="ARQ",VLOOKUP(VALUE(RIGHT(G482,3)),#REF!,5,FALSE),IF(LEFT(G482,3)="SCI",VLOOKUP(VALUE(RIGHT(G482,3)),#REF!,5,FALSE),IF(LEFT(G482,3)="SCE",VLOOKUP(VALUE(RIGHT(G482,3)),#REF!,5,FALSE),IF(LEFT(G482,3)="EST",VLOOKUP(VALUE(RIGHT(G482,3)),#REF!,5,FALSE),IF(LEFT(G482,3)="HID",VLOOKUP(VALUE(RIGHT(G482,3)),#REF!,5,FALSE),IF(LEFT(G482,3)="INC",VLOOKUP(VALUE(RIGHT(G482,3)),#REF!,5,FALSE),IF(LEFT(G482,3)="ELE",VLOOKUP(VALUE(RIGHT(G482,3)),#REF!,5,FALSE),IF(LEFT(G482,3)="CAB",VLOOKUP(VALUE(RIGHT(G482,3)),'ADM-COMP'!B:J,5,FALSE),IF(LEFT(G482,3)="SEG",VLOOKUP(VALUE(RIGHT(G482,3)),#REF!,5,FALSE),IF(LEFT(G482,3)="CLI",VLOOKUP(VALUE(RIGHT(G482,3)),#REF!,5,FALSE),IF(LEFT(G482,4)="IMPL",VLOOKUP(VALUE(RIGHT(G482,3)),#REF!,5,FALSE),IF(LEFT(G482,4)="SPDA",VLOOKUP(VALUE(RIGHT(G482,3)),'SPDA-COMP'!B:J,5,FALSE),IF(LEFT(G482,4)="SDAI",VLOOKUP(VALUE(RIGHT(G482,3)),#REF!,5,FALSE),IF(LEFT(G482,5)="IMPER",VLOOKUP(VALUE(RIGHT(G482,3)),#REF!,5,FALSE),IF(LEFT(G482,5)="LABOR",VLOOKUP(VALUE(RIGHT(G482,6)),#REF!,6,FALSE))))))))))))))))</f>
        <v>UND</v>
      </c>
      <c r="D482" s="74" t="e">
        <f>ROUND(VLOOKUP(A482,#REF!,8,FALSE),2)</f>
        <v>#REF!</v>
      </c>
      <c r="E482" s="74" t="e">
        <f>IF(LEFT(G482,3)="ARQ",VLOOKUP(VALUE(RIGHT(G482,3)),#REF!,9,FALSE),IF(LEFT(G482,3)="SCI",VLOOKUP(VALUE(RIGHT(G482,3)),#REF!,9,FALSE),IF(LEFT(G482,3)="SCE",VLOOKUP(VALUE(RIGHT(G482,3)),#REF!,9,FALSE),IF(LEFT(G482,3)="EST",VLOOKUP(VALUE(RIGHT(G482,3)),#REF!,9,FALSE),IF(LEFT(G482,3)="HID",VLOOKUP(VALUE(RIGHT(G482,3)),#REF!,9,FALSE),IF(LEFT(G482,3)="INC",VLOOKUP(VALUE(RIGHT(G482,3)),#REF!,9,FALSE),IF(LEFT(G482,3)="ELE",VLOOKUP(VALUE(RIGHT(G482,3)),#REF!,9,FALSE),IF(LEFT(G482,3)="CAB",VLOOKUP(VALUE(RIGHT(G482,3)),'ADM-COMP'!B:J,9,FALSE),IF(LEFT(G482,3)="SEG",VLOOKUP(VALUE(RIGHT(G482,3)),#REF!,9,FALSE),IF(LEFT(G482,3)="CLI",VLOOKUP(VALUE(RIGHT(G482,3)),#REF!,9,FALSE),IF(LEFT(G482,4)="IMPL",VLOOKUP(VALUE(RIGHT(G482,3)),#REF!,9,FALSE),IF(LEFT(G482,4)="SPDA",VLOOKUP(VALUE(RIGHT(G482,3)),'SPDA-COMP'!B:J,9,FALSE),IF(LEFT(G482,4)="SDAI",VLOOKUP(VALUE(RIGHT(G482,3)),#REF!,9,FALSE),IF(LEFT(G482,5)="IMPER",VLOOKUP(VALUE(RIGHT(G482,3)),#REF!,9,FALSE),IF(LEFT(G482,5)="LABOR",VLOOKUP(VALUE(RIGHT(G482,6)),#REF!,4,FALSE))))))))))))))))</f>
        <v>#REF!</v>
      </c>
      <c r="F482" s="31" t="e">
        <f t="shared" si="7"/>
        <v>#REF!</v>
      </c>
      <c r="G482" s="152" t="s">
        <v>557</v>
      </c>
      <c r="H482" s="61"/>
    </row>
    <row r="483" spans="1:9" s="62" customFormat="1">
      <c r="A483" s="85" t="s">
        <v>868</v>
      </c>
      <c r="B483" s="29" t="e">
        <f>IF(LEFT(G483,3)="ARQ",VLOOKUP(VALUE(RIGHT(G483,3)),#REF!,4,FALSE),IF(LEFT(G483,3)="SCI",VLOOKUP(VALUE(RIGHT(G483,3)),#REF!,4,FALSE),IF(LEFT(G483,3)="SCE",VLOOKUP(VALUE(RIGHT(G483,3)),#REF!,4,FALSE),IF(LEFT(G483,3)="EST",VLOOKUP(VALUE(RIGHT(G483,3)),#REF!,4,FALSE),IF(LEFT(G483,3)="HID",VLOOKUP(VALUE(RIGHT(G483,3)),#REF!,4,FALSE),IF(LEFT(G483,3)="INC",VLOOKUP(VALUE(RIGHT(G483,3)),#REF!,4,FALSE),IF(LEFT(G483,3)="ELE",VLOOKUP(VALUE(RIGHT(G483,3)),#REF!,4,FALSE),IF(LEFT(G483,3)="CAB",VLOOKUP(VALUE(RIGHT(G483,3)),'ADM-COMP'!B:J,4,FALSE),IF(LEFT(G483,3)="SEG",VLOOKUP(VALUE(RIGHT(G483,3)),#REF!,4,FALSE),IF(LEFT(G483,3)="CLI",VLOOKUP(VALUE(RIGHT(G483,3)),#REF!,4,FALSE),IF(LEFT(G483,4)="IMPL",VLOOKUP(VALUE(RIGHT(G483,3)),#REF!,4,FALSE),IF(LEFT(G483,4)="SPDA",VLOOKUP(VALUE(RIGHT(G483,3)),'SPDA-COMP'!B:J,4,FALSE),IF(LEFT(G483,4)="SDAI",VLOOKUP(VALUE(RIGHT(G483,3)),#REF!,4,FALSE),IF(LEFT(G483,5)="IMPER",VLOOKUP(VALUE(RIGHT(G483,3)),#REF!,4,FALSE),IF(LEFT(G483,5)="LABOR",VLOOKUP(VALUE(RIGHT(G483,6)),#REF!,5,FALSE))))))))))))))))</f>
        <v>#REF!</v>
      </c>
      <c r="C483" s="30" t="e">
        <f>IF(LEFT(G483,3)="ARQ",VLOOKUP(VALUE(RIGHT(G483,3)),#REF!,5,FALSE),IF(LEFT(G483,3)="SCI",VLOOKUP(VALUE(RIGHT(G483,3)),#REF!,5,FALSE),IF(LEFT(G483,3)="SCE",VLOOKUP(VALUE(RIGHT(G483,3)),#REF!,5,FALSE),IF(LEFT(G483,3)="EST",VLOOKUP(VALUE(RIGHT(G483,3)),#REF!,5,FALSE),IF(LEFT(G483,3)="HID",VLOOKUP(VALUE(RIGHT(G483,3)),#REF!,5,FALSE),IF(LEFT(G483,3)="INC",VLOOKUP(VALUE(RIGHT(G483,3)),#REF!,5,FALSE),IF(LEFT(G483,3)="ELE",VLOOKUP(VALUE(RIGHT(G483,3)),#REF!,5,FALSE),IF(LEFT(G483,3)="CAB",VLOOKUP(VALUE(RIGHT(G483,3)),'ADM-COMP'!B:J,5,FALSE),IF(LEFT(G483,3)="SEG",VLOOKUP(VALUE(RIGHT(G483,3)),#REF!,5,FALSE),IF(LEFT(G483,3)="CLI",VLOOKUP(VALUE(RIGHT(G483,3)),#REF!,5,FALSE),IF(LEFT(G483,4)="IMPL",VLOOKUP(VALUE(RIGHT(G483,3)),#REF!,5,FALSE),IF(LEFT(G483,4)="SPDA",VLOOKUP(VALUE(RIGHT(G483,3)),'SPDA-COMP'!B:J,5,FALSE),IF(LEFT(G483,4)="SDAI",VLOOKUP(VALUE(RIGHT(G483,3)),#REF!,5,FALSE),IF(LEFT(G483,5)="IMPER",VLOOKUP(VALUE(RIGHT(G483,3)),#REF!,5,FALSE),IF(LEFT(G483,5)="LABOR",VLOOKUP(VALUE(RIGHT(G483,6)),#REF!,6,FALSE))))))))))))))))</f>
        <v>#REF!</v>
      </c>
      <c r="D483" s="74" t="e">
        <f>ROUND(VLOOKUP(A483,#REF!,8,FALSE),2)</f>
        <v>#REF!</v>
      </c>
      <c r="E483" s="74" t="e">
        <f>IF(LEFT(G483,3)="ARQ",VLOOKUP(VALUE(RIGHT(G483,3)),#REF!,9,FALSE),IF(LEFT(G483,3)="SCI",VLOOKUP(VALUE(RIGHT(G483,3)),#REF!,9,FALSE),IF(LEFT(G483,3)="SCE",VLOOKUP(VALUE(RIGHT(G483,3)),#REF!,9,FALSE),IF(LEFT(G483,3)="EST",VLOOKUP(VALUE(RIGHT(G483,3)),#REF!,9,FALSE),IF(LEFT(G483,3)="HID",VLOOKUP(VALUE(RIGHT(G483,3)),#REF!,9,FALSE),IF(LEFT(G483,3)="INC",VLOOKUP(VALUE(RIGHT(G483,3)),#REF!,9,FALSE),IF(LEFT(G483,3)="ELE",VLOOKUP(VALUE(RIGHT(G483,3)),#REF!,9,FALSE),IF(LEFT(G483,3)="CAB",VLOOKUP(VALUE(RIGHT(G483,3)),'ADM-COMP'!B:J,9,FALSE),IF(LEFT(G483,3)="SEG",VLOOKUP(VALUE(RIGHT(G483,3)),#REF!,9,FALSE),IF(LEFT(G483,3)="CLI",VLOOKUP(VALUE(RIGHT(G483,3)),#REF!,9,FALSE),IF(LEFT(G483,4)="IMPL",VLOOKUP(VALUE(RIGHT(G483,3)),#REF!,9,FALSE),IF(LEFT(G483,4)="SPDA",VLOOKUP(VALUE(RIGHT(G483,3)),'SPDA-COMP'!B:J,9,FALSE),IF(LEFT(G483,4)="SDAI",VLOOKUP(VALUE(RIGHT(G483,3)),#REF!,9,FALSE),IF(LEFT(G483,5)="IMPER",VLOOKUP(VALUE(RIGHT(G483,3)),#REF!,9,FALSE),IF(LEFT(G483,5)="LABOR",VLOOKUP(VALUE(RIGHT(G483,6)),#REF!,4,FALSE))))))))))))))))</f>
        <v>#REF!</v>
      </c>
      <c r="F483" s="31" t="e">
        <f t="shared" si="7"/>
        <v>#REF!</v>
      </c>
      <c r="G483" s="84" t="s">
        <v>600</v>
      </c>
      <c r="H483" s="61"/>
    </row>
    <row r="484" spans="1:9" s="62" customFormat="1">
      <c r="A484" s="85" t="s">
        <v>629</v>
      </c>
      <c r="B484" s="29" t="e">
        <f>IF(LEFT(G484,3)="ARQ",VLOOKUP(VALUE(RIGHT(G484,3)),#REF!,4,FALSE),IF(LEFT(G484,3)="SCI",VLOOKUP(VALUE(RIGHT(G484,3)),#REF!,4,FALSE),IF(LEFT(G484,3)="SCE",VLOOKUP(VALUE(RIGHT(G484,3)),#REF!,4,FALSE),IF(LEFT(G484,3)="EST",VLOOKUP(VALUE(RIGHT(G484,3)),#REF!,4,FALSE),IF(LEFT(G484,3)="HID",VLOOKUP(VALUE(RIGHT(G484,3)),#REF!,4,FALSE),IF(LEFT(G484,3)="INC",VLOOKUP(VALUE(RIGHT(G484,3)),#REF!,4,FALSE),IF(LEFT(G484,3)="ELE",VLOOKUP(VALUE(RIGHT(G484,3)),#REF!,4,FALSE),IF(LEFT(G484,3)="CAB",VLOOKUP(VALUE(RIGHT(G484,3)),'ADM-COMP'!B:J,4,FALSE),IF(LEFT(G484,3)="SEG",VLOOKUP(VALUE(RIGHT(G484,3)),#REF!,4,FALSE),IF(LEFT(G484,3)="CLI",VLOOKUP(VALUE(RIGHT(G484,3)),#REF!,4,FALSE),IF(LEFT(G484,4)="IMPL",VLOOKUP(VALUE(RIGHT(G484,3)),#REF!,4,FALSE),IF(LEFT(G484,4)="SPDA",VLOOKUP(VALUE(RIGHT(G484,3)),'SPDA-COMP'!B:J,4,FALSE),IF(LEFT(G484,4)="SDAI",VLOOKUP(VALUE(RIGHT(G484,3)),#REF!,4,FALSE),IF(LEFT(G484,5)="IMPER",VLOOKUP(VALUE(RIGHT(G484,3)),#REF!,4,FALSE),IF(LEFT(G484,5)="LABOR",VLOOKUP(VALUE(RIGHT(G484,6)),#REF!,5,FALSE))))))))))))))))</f>
        <v>#REF!</v>
      </c>
      <c r="C484" s="30" t="e">
        <f>IF(LEFT(G484,3)="ARQ",VLOOKUP(VALUE(RIGHT(G484,3)),#REF!,5,FALSE),IF(LEFT(G484,3)="SCI",VLOOKUP(VALUE(RIGHT(G484,3)),#REF!,5,FALSE),IF(LEFT(G484,3)="SCE",VLOOKUP(VALUE(RIGHT(G484,3)),#REF!,5,FALSE),IF(LEFT(G484,3)="EST",VLOOKUP(VALUE(RIGHT(G484,3)),#REF!,5,FALSE),IF(LEFT(G484,3)="HID",VLOOKUP(VALUE(RIGHT(G484,3)),#REF!,5,FALSE),IF(LEFT(G484,3)="INC",VLOOKUP(VALUE(RIGHT(G484,3)),#REF!,5,FALSE),IF(LEFT(G484,3)="ELE",VLOOKUP(VALUE(RIGHT(G484,3)),#REF!,5,FALSE),IF(LEFT(G484,3)="CAB",VLOOKUP(VALUE(RIGHT(G484,3)),'ADM-COMP'!B:J,5,FALSE),IF(LEFT(G484,3)="SEG",VLOOKUP(VALUE(RIGHT(G484,3)),#REF!,5,FALSE),IF(LEFT(G484,3)="CLI",VLOOKUP(VALUE(RIGHT(G484,3)),#REF!,5,FALSE),IF(LEFT(G484,4)="IMPL",VLOOKUP(VALUE(RIGHT(G484,3)),#REF!,5,FALSE),IF(LEFT(G484,4)="SPDA",VLOOKUP(VALUE(RIGHT(G484,3)),'SPDA-COMP'!B:J,5,FALSE),IF(LEFT(G484,4)="SDAI",VLOOKUP(VALUE(RIGHT(G484,3)),#REF!,5,FALSE),IF(LEFT(G484,5)="IMPER",VLOOKUP(VALUE(RIGHT(G484,3)),#REF!,5,FALSE),IF(LEFT(G484,5)="LABOR",VLOOKUP(VALUE(RIGHT(G484,6)),#REF!,6,FALSE))))))))))))))))</f>
        <v>#REF!</v>
      </c>
      <c r="D484" s="74" t="e">
        <f>ROUND(VLOOKUP(A484,#REF!,8,FALSE),2)</f>
        <v>#REF!</v>
      </c>
      <c r="E484" s="74" t="e">
        <f>IF(LEFT(G484,3)="ARQ",VLOOKUP(VALUE(RIGHT(G484,3)),#REF!,9,FALSE),IF(LEFT(G484,3)="SCI",VLOOKUP(VALUE(RIGHT(G484,3)),#REF!,9,FALSE),IF(LEFT(G484,3)="SCE",VLOOKUP(VALUE(RIGHT(G484,3)),#REF!,9,FALSE),IF(LEFT(G484,3)="EST",VLOOKUP(VALUE(RIGHT(G484,3)),#REF!,9,FALSE),IF(LEFT(G484,3)="HID",VLOOKUP(VALUE(RIGHT(G484,3)),#REF!,9,FALSE),IF(LEFT(G484,3)="INC",VLOOKUP(VALUE(RIGHT(G484,3)),#REF!,9,FALSE),IF(LEFT(G484,3)="ELE",VLOOKUP(VALUE(RIGHT(G484,3)),#REF!,9,FALSE),IF(LEFT(G484,3)="CAB",VLOOKUP(VALUE(RIGHT(G484,3)),'ADM-COMP'!B:J,9,FALSE),IF(LEFT(G484,3)="SEG",VLOOKUP(VALUE(RIGHT(G484,3)),#REF!,9,FALSE),IF(LEFT(G484,3)="CLI",VLOOKUP(VALUE(RIGHT(G484,3)),#REF!,9,FALSE),IF(LEFT(G484,4)="IMPL",VLOOKUP(VALUE(RIGHT(G484,3)),#REF!,9,FALSE),IF(LEFT(G484,4)="SPDA",VLOOKUP(VALUE(RIGHT(G484,3)),'SPDA-COMP'!B:J,9,FALSE),IF(LEFT(G484,4)="SDAI",VLOOKUP(VALUE(RIGHT(G484,3)),#REF!,9,FALSE),IF(LEFT(G484,5)="IMPER",VLOOKUP(VALUE(RIGHT(G484,3)),#REF!,9,FALSE),IF(LEFT(G484,5)="LABOR",VLOOKUP(VALUE(RIGHT(G484,6)),#REF!,4,FALSE))))))))))))))))</f>
        <v>#REF!</v>
      </c>
      <c r="F484" s="31" t="e">
        <f t="shared" si="7"/>
        <v>#REF!</v>
      </c>
      <c r="G484" s="84" t="s">
        <v>600</v>
      </c>
      <c r="H484" s="61"/>
    </row>
    <row r="485" spans="1:9" s="62" customFormat="1">
      <c r="A485" s="85" t="s">
        <v>609</v>
      </c>
      <c r="B485" s="86" t="e">
        <f>IF(LEFT(G485,3)="ARQ",VLOOKUP(VALUE(RIGHT(G485,3)),#REF!,4,FALSE),IF(LEFT(G485,3)="SCI",VLOOKUP(VALUE(RIGHT(G485,3)),#REF!,4,FALSE),IF(LEFT(G485,3)="SCE",VLOOKUP(VALUE(RIGHT(G485,3)),#REF!,4,FALSE),IF(LEFT(G485,3)="EST",VLOOKUP(VALUE(RIGHT(G485,3)),#REF!,4,FALSE),IF(LEFT(G485,3)="HID",VLOOKUP(VALUE(RIGHT(G485,3)),#REF!,4,FALSE),IF(LEFT(G485,3)="INC",VLOOKUP(VALUE(RIGHT(G485,3)),#REF!,4,FALSE),IF(LEFT(G485,3)="ELE",VLOOKUP(VALUE(RIGHT(G485,3)),#REF!,4,FALSE),IF(LEFT(G485,3)="CAB",VLOOKUP(VALUE(RIGHT(G485,3)),'ADM-COMP'!B:J,4,FALSE),IF(LEFT(G485,3)="SEG",VLOOKUP(VALUE(RIGHT(G485,3)),#REF!,4,FALSE),IF(LEFT(G485,3)="CLI",VLOOKUP(VALUE(RIGHT(G485,3)),#REF!,4,FALSE),IF(LEFT(G485,4)="IMPL",VLOOKUP(VALUE(RIGHT(G485,3)),#REF!,4,FALSE),IF(LEFT(G485,4)="SPDA",VLOOKUP(VALUE(RIGHT(G485,3)),#REF!,4,FALSE),IF(LEFT(G485,4)="SDAI",VLOOKUP(VALUE(RIGHT(G485,3)),#REF!,4,FALSE),IF(LEFT(G485,5)="IMPER",VLOOKUP(VALUE(RIGHT(G485,3)),#REF!,4,FALSE),IF(LEFT(G485,5)="LABOR",VLOOKUP(VALUE(RIGHT(G485,6)),#REF!,5,FALSE))))))))))))))))</f>
        <v>#REF!</v>
      </c>
      <c r="C485" s="30" t="e">
        <f>IF(LEFT(G485,3)="ARQ",VLOOKUP(VALUE(RIGHT(G485,3)),#REF!,5,FALSE),IF(LEFT(G485,3)="SCI",VLOOKUP(VALUE(RIGHT(G485,3)),#REF!,5,FALSE),IF(LEFT(G485,3)="SCE",VLOOKUP(VALUE(RIGHT(G485,3)),#REF!,5,FALSE),IF(LEFT(G485,3)="EST",VLOOKUP(VALUE(RIGHT(G485,3)),#REF!,5,FALSE),IF(LEFT(G485,3)="HID",VLOOKUP(VALUE(RIGHT(G485,3)),#REF!,5,FALSE),IF(LEFT(G485,3)="INC",VLOOKUP(VALUE(RIGHT(G485,3)),#REF!,5,FALSE),IF(LEFT(G485,3)="ELE",VLOOKUP(VALUE(RIGHT(G485,3)),#REF!,5,FALSE),IF(LEFT(G485,3)="CAB",VLOOKUP(VALUE(RIGHT(G485,3)),'ADM-COMP'!B:J,5,FALSE),IF(LEFT(G485,3)="SEG",VLOOKUP(VALUE(RIGHT(G485,3)),#REF!,5,FALSE),IF(LEFT(G485,3)="CLI",VLOOKUP(VALUE(RIGHT(G485,3)),#REF!,5,FALSE),IF(LEFT(G485,4)="IMPL",VLOOKUP(VALUE(RIGHT(G485,3)),#REF!,5,FALSE),IF(LEFT(G485,4)="SPDA",VLOOKUP(VALUE(RIGHT(G485,3)),'SPDA-COMP'!B:J,5,FALSE),IF(LEFT(G485,4)="SDAI",VLOOKUP(VALUE(RIGHT(G485,3)),#REF!,5,FALSE),IF(LEFT(G485,5)="IMPER",VLOOKUP(VALUE(RIGHT(G485,3)),#REF!,5,FALSE),IF(LEFT(G485,5)="LABOR",VLOOKUP(VALUE(RIGHT(G485,6)),#REF!,6,FALSE))))))))))))))))</f>
        <v>#REF!</v>
      </c>
      <c r="D485" s="74" t="e">
        <f>ROUND(VLOOKUP(A485,#REF!,8,FALSE),2)</f>
        <v>#REF!</v>
      </c>
      <c r="E485" s="74" t="e">
        <f>IF(LEFT(G485,3)="ARQ",VLOOKUP(VALUE(RIGHT(G485,3)),#REF!,9,FALSE),IF(LEFT(G485,3)="SCI",VLOOKUP(VALUE(RIGHT(G485,3)),#REF!,9,FALSE),IF(LEFT(G485,3)="SCE",VLOOKUP(VALUE(RIGHT(G485,3)),#REF!,9,FALSE),IF(LEFT(G485,3)="EST",VLOOKUP(VALUE(RIGHT(G485,3)),#REF!,9,FALSE),IF(LEFT(G485,3)="HID",VLOOKUP(VALUE(RIGHT(G485,3)),#REF!,9,FALSE),IF(LEFT(G485,3)="INC",VLOOKUP(VALUE(RIGHT(G485,3)),#REF!,9,FALSE),IF(LEFT(G485,3)="ELE",VLOOKUP(VALUE(RIGHT(G485,3)),#REF!,9,FALSE),IF(LEFT(G485,3)="CAB",VLOOKUP(VALUE(RIGHT(G485,3)),'ADM-COMP'!B:J,9,FALSE),IF(LEFT(G485,3)="SEG",VLOOKUP(VALUE(RIGHT(G485,3)),#REF!,9,FALSE),IF(LEFT(G485,3)="CLI",VLOOKUP(VALUE(RIGHT(G485,3)),#REF!,9,FALSE),IF(LEFT(G485,4)="IMPL",VLOOKUP(VALUE(RIGHT(G485,3)),#REF!,9,FALSE),IF(LEFT(G485,4)="SPDA",VLOOKUP(VALUE(RIGHT(G485,3)),'SPDA-COMP'!B:J,9,FALSE),IF(LEFT(G485,4)="SDAI",VLOOKUP(VALUE(RIGHT(G485,3)),#REF!,9,FALSE),IF(LEFT(G485,5)="IMPER",VLOOKUP(VALUE(RIGHT(G485,3)),#REF!,9,FALSE),IF(LEFT(G485,5)="LABOR",VLOOKUP(VALUE(RIGHT(G485,6)),#REF!,4,FALSE))))))))))))))))</f>
        <v>#REF!</v>
      </c>
      <c r="F485" s="31" t="e">
        <f t="shared" si="7"/>
        <v>#REF!</v>
      </c>
      <c r="G485" s="84" t="s">
        <v>600</v>
      </c>
      <c r="H485" s="61"/>
    </row>
    <row r="486" spans="1:9" s="62" customFormat="1">
      <c r="A486" s="83" t="s">
        <v>591</v>
      </c>
      <c r="B486" s="29" t="e">
        <f>IF(LEFT(G486,3)="ARQ",VLOOKUP(VALUE(RIGHT(G486,3)),#REF!,4,FALSE),IF(LEFT(G486,3)="SCI",VLOOKUP(VALUE(RIGHT(G486,3)),#REF!,4,FALSE),IF(LEFT(G486,3)="SCE",VLOOKUP(VALUE(RIGHT(G486,3)),#REF!,4,FALSE),IF(LEFT(G486,3)="EST",VLOOKUP(VALUE(RIGHT(G486,3)),#REF!,4,FALSE),IF(LEFT(G486,3)="HID",VLOOKUP(VALUE(RIGHT(G486,3)),#REF!,4,FALSE),IF(LEFT(G486,3)="INC",VLOOKUP(VALUE(RIGHT(G486,3)),#REF!,4,FALSE),IF(LEFT(G486,3)="ELE",VLOOKUP(VALUE(RIGHT(G486,3)),#REF!,4,FALSE),IF(LEFT(G486,3)="CAB",VLOOKUP(VALUE(RIGHT(G486,3)),'ADM-COMP'!B:J,4,FALSE),IF(LEFT(G486,3)="SEG",VLOOKUP(VALUE(RIGHT(G486,3)),#REF!,4,FALSE),IF(LEFT(G486,3)="CLI",VLOOKUP(VALUE(RIGHT(G486,3)),#REF!,4,FALSE),IF(LEFT(G486,4)="IMPL",VLOOKUP(VALUE(RIGHT(G486,3)),#REF!,4,FALSE),IF(LEFT(G486,4)="SPDA",VLOOKUP(VALUE(RIGHT(G486,3)),'SPDA-COMP'!B:J,4,FALSE),IF(LEFT(G486,4)="SDAI",VLOOKUP(VALUE(RIGHT(G486,3)),#REF!,4,FALSE),IF(LEFT(G486,5)="IMPER",VLOOKUP(VALUE(RIGHT(G486,3)),#REF!,4,FALSE),IF(LEFT(G486,5)="LABOR",VLOOKUP(VALUE(RIGHT(G486,6)),#REF!,5,FALSE))))))))))))))))</f>
        <v>#REF!</v>
      </c>
      <c r="C486" s="30" t="e">
        <f>IF(LEFT(G486,3)="ARQ",VLOOKUP(VALUE(RIGHT(G486,3)),#REF!,5,FALSE),IF(LEFT(G486,3)="SCI",VLOOKUP(VALUE(RIGHT(G486,3)),#REF!,5,FALSE),IF(LEFT(G486,3)="SCE",VLOOKUP(VALUE(RIGHT(G486,3)),#REF!,5,FALSE),IF(LEFT(G486,3)="EST",VLOOKUP(VALUE(RIGHT(G486,3)),#REF!,5,FALSE),IF(LEFT(G486,3)="HID",VLOOKUP(VALUE(RIGHT(G486,3)),#REF!,5,FALSE),IF(LEFT(G486,3)="INC",VLOOKUP(VALUE(RIGHT(G486,3)),#REF!,5,FALSE),IF(LEFT(G486,3)="ELE",VLOOKUP(VALUE(RIGHT(G486,3)),#REF!,5,FALSE),IF(LEFT(G486,3)="CAB",VLOOKUP(VALUE(RIGHT(G486,3)),'ADM-COMP'!B:J,5,FALSE),IF(LEFT(G486,3)="SEG",VLOOKUP(VALUE(RIGHT(G486,3)),#REF!,5,FALSE),IF(LEFT(G486,3)="CLI",VLOOKUP(VALUE(RIGHT(G486,3)),#REF!,5,FALSE),IF(LEFT(G486,4)="IMPL",VLOOKUP(VALUE(RIGHT(G486,3)),#REF!,5,FALSE),IF(LEFT(G486,4)="SPDA",VLOOKUP(VALUE(RIGHT(G486,3)),'SPDA-COMP'!B:J,5,FALSE),IF(LEFT(G486,4)="SDAI",VLOOKUP(VALUE(RIGHT(G486,3)),#REF!,5,FALSE),IF(LEFT(G486,5)="IMPER",VLOOKUP(VALUE(RIGHT(G486,3)),#REF!,5,FALSE),IF(LEFT(G486,5)="LABOR",VLOOKUP(VALUE(RIGHT(G486,6)),#REF!,6,FALSE))))))))))))))))</f>
        <v>#REF!</v>
      </c>
      <c r="D486" s="74" t="e">
        <f>ROUND(VLOOKUP(A486,#REF!,8,FALSE),2)</f>
        <v>#REF!</v>
      </c>
      <c r="E486" s="74" t="e">
        <f>IF(LEFT(G486,3)="ARQ",VLOOKUP(VALUE(RIGHT(G486,3)),#REF!,9,FALSE),IF(LEFT(G486,3)="SCI",VLOOKUP(VALUE(RIGHT(G486,3)),#REF!,9,FALSE),IF(LEFT(G486,3)="SCE",VLOOKUP(VALUE(RIGHT(G486,3)),#REF!,9,FALSE),IF(LEFT(G486,3)="EST",VLOOKUP(VALUE(RIGHT(G486,3)),#REF!,9,FALSE),IF(LEFT(G486,3)="HID",VLOOKUP(VALUE(RIGHT(G486,3)),#REF!,9,FALSE),IF(LEFT(G486,3)="INC",VLOOKUP(VALUE(RIGHT(G486,3)),#REF!,9,FALSE),IF(LEFT(G486,3)="ELE",VLOOKUP(VALUE(RIGHT(G486,3)),#REF!,9,FALSE),IF(LEFT(G486,3)="CAB",VLOOKUP(VALUE(RIGHT(G486,3)),'ADM-COMP'!B:J,9,FALSE),IF(LEFT(G486,3)="SEG",VLOOKUP(VALUE(RIGHT(G486,3)),#REF!,9,FALSE),IF(LEFT(G486,3)="CLI",VLOOKUP(VALUE(RIGHT(G486,3)),#REF!,9,FALSE),IF(LEFT(G486,4)="IMPL",VLOOKUP(VALUE(RIGHT(G486,3)),#REF!,9,FALSE),IF(LEFT(G486,4)="SPDA",VLOOKUP(VALUE(RIGHT(G486,3)),'SPDA-COMP'!B:J,9,FALSE),IF(LEFT(G486,4)="SDAI",VLOOKUP(VALUE(RIGHT(G486,3)),#REF!,9,FALSE),IF(LEFT(G486,5)="IMPER",VLOOKUP(VALUE(RIGHT(G486,3)),#REF!,9,FALSE),IF(LEFT(G486,5)="LABOR",VLOOKUP(VALUE(RIGHT(G486,6)),#REF!,4,FALSE))))))))))))))))</f>
        <v>#REF!</v>
      </c>
      <c r="F486" s="31" t="e">
        <f t="shared" si="7"/>
        <v>#REF!</v>
      </c>
      <c r="G486" s="84" t="s">
        <v>600</v>
      </c>
      <c r="H486" s="61"/>
    </row>
    <row r="487" spans="1:9" s="62" customFormat="1" ht="63.75">
      <c r="A487" s="37" t="s">
        <v>298</v>
      </c>
      <c r="B487" s="29" t="e">
        <f>IF(LEFT(G487,3)="ARQ",VLOOKUP(VALUE(RIGHT(G487,3)),#REF!,4,FALSE),IF(LEFT(G487,3)="SCI",VLOOKUP(VALUE(RIGHT(G487,3)),#REF!,4,FALSE),IF(LEFT(G487,3)="TRP",VLOOKUP(VALUE(RIGHT(G487,3)),#REF!,4,FALSE),IF(LEFT(G487,3)="EST",VLOOKUP(VALUE(RIGHT(G487,3)),#REF!,4,FALSE),IF(LEFT(G487,3)="HID",VLOOKUP(VALUE(RIGHT(G487,3)),#REF!,4,FALSE),IF(LEFT(G487,3)="INC",VLOOKUP(VALUE(RIGHT(G487,3)),#REF!,4,FALSE),IF(LEFT(G487,3)="ELE",VLOOKUP(VALUE(RIGHT(G487,3)),#REF!,4,FALSE),IF(LEFT(G487,3)="CAB",VLOOKUP(VALUE(RIGHT(G487,3)),'ADM-COMP'!B:J,4,FALSE),IF(LEFT(G487,3)="SEG",VLOOKUP(VALUE(RIGHT(G487,3)),#REF!,4,FALSE),IF(LEFT(G487,3)="CLI",VLOOKUP(VALUE(RIGHT(G487,3)),#REF!,4,FALSE),IF(LEFT(G487,4)="IMPL",VLOOKUP(VALUE(RIGHT(G487,3)),#REF!,4,FALSE),IF(LEFT(G487,4)="SPDA",VLOOKUP(VALUE(RIGHT(G487,3)),'SPDA-COMP'!B:J,4,FALSE),IF(LEFT(G487,4)="SDAI",VLOOKUP(VALUE(RIGHT(G487,3)),#REF!,4,FALSE),IF(LEFT(G487,5)="IMPER",VLOOKUP(VALUE(RIGHT(G487,3)),#REF!,4,FALSE),IF(LEFT(G487,5)="LABOR",VLOOKUP(VALUE(RIGHT(G487,6)),#REF!,5,FALSE))))))))))))))))</f>
        <v>#REF!</v>
      </c>
      <c r="C487" s="30" t="e">
        <f>IF(LEFT(G487,3)="ARQ",VLOOKUP(VALUE(RIGHT(G487,3)),#REF!,5,FALSE),IF(LEFT(G487,3)="SCI",VLOOKUP(VALUE(RIGHT(G487,3)),#REF!,5,FALSE),IF(LEFT(G487,3)="SCE",VLOOKUP(VALUE(RIGHT(G487,3)),#REF!,5,FALSE),IF(LEFT(G487,3)="EST",VLOOKUP(VALUE(RIGHT(G487,3)),#REF!,5,FALSE),IF(LEFT(G487,3)="HID",VLOOKUP(VALUE(RIGHT(G487,3)),#REF!,5,FALSE),IF(LEFT(G487,3)="INC",VLOOKUP(VALUE(RIGHT(G487,3)),#REF!,5,FALSE),IF(LEFT(G487,3)="ELE",VLOOKUP(VALUE(RIGHT(G487,3)),#REF!,5,FALSE),IF(LEFT(G487,3)="CAB",VLOOKUP(VALUE(RIGHT(G487,3)),'ADM-COMP'!B:J,5,FALSE),IF(LEFT(G487,3)="SEG",VLOOKUP(VALUE(RIGHT(G487,3)),#REF!,5,FALSE),IF(LEFT(G487,3)="CLI",VLOOKUP(VALUE(RIGHT(G487,3)),#REF!,5,FALSE),IF(LEFT(G487,4)="IMPL",VLOOKUP(VALUE(RIGHT(G487,3)),#REF!,5,FALSE),IF(LEFT(G487,4)="SPDA",VLOOKUP(VALUE(RIGHT(G487,3)),'SPDA-COMP'!B:J,5,FALSE),IF(LEFT(G487,4)="SDAI",VLOOKUP(VALUE(RIGHT(G487,3)),#REF!,5,FALSE),IF(LEFT(G487,5)="IMPER",VLOOKUP(VALUE(RIGHT(G487,3)),#REF!,5,FALSE),IF(LEFT(G487,5)="LABOR",VLOOKUP(VALUE(RIGHT(G487,6)),#REF!,6,FALSE))))))))))))))))</f>
        <v>#REF!</v>
      </c>
      <c r="D487" s="74" t="e">
        <f>ROUND(VLOOKUP(A487,#REF!,8,FALSE),2)</f>
        <v>#REF!</v>
      </c>
      <c r="E487" s="74" t="e">
        <f>IF(LEFT(G487,3)="ARQ",VLOOKUP(VALUE(RIGHT(G487,3)),#REF!,9,FALSE),IF(LEFT(G487,3)="SCI",VLOOKUP(VALUE(RIGHT(G487,3)),#REF!,9,FALSE),IF(LEFT(G487,3)="SCE",VLOOKUP(VALUE(RIGHT(G487,3)),#REF!,9,FALSE),IF(LEFT(G487,3)="EST",VLOOKUP(VALUE(RIGHT(G487,3)),#REF!,9,FALSE),IF(LEFT(G487,3)="HID",VLOOKUP(VALUE(RIGHT(G487,3)),#REF!,9,FALSE),IF(LEFT(G487,3)="INC",VLOOKUP(VALUE(RIGHT(G487,3)),#REF!,9,FALSE),IF(LEFT(G487,3)="ELE",VLOOKUP(VALUE(RIGHT(G487,3)),#REF!,9,FALSE),IF(LEFT(G487,3)="CAB",VLOOKUP(VALUE(RIGHT(G487,3)),'ADM-COMP'!B:J,9,FALSE),IF(LEFT(G487,3)="SEG",VLOOKUP(VALUE(RIGHT(G487,3)),#REF!,9,FALSE),IF(LEFT(G487,3)="CLI",VLOOKUP(VALUE(RIGHT(G487,3)),#REF!,9,FALSE),IF(LEFT(G487,4)="IMPL",VLOOKUP(VALUE(RIGHT(G487,3)),#REF!,9,FALSE),IF(LEFT(G487,4)="SPDA",VLOOKUP(VALUE(RIGHT(G487,3)),'SPDA-COMP'!B:J,9,FALSE),IF(LEFT(G487,4)="SDAI",VLOOKUP(VALUE(RIGHT(G487,3)),#REF!,9,FALSE),IF(LEFT(G487,5)="IMPER",VLOOKUP(VALUE(RIGHT(G487,3)),#REF!,9,FALSE),IF(LEFT(G487,5)="LABOR",VLOOKUP(VALUE(RIGHT(G487,6)),#REF!,4,FALSE))))))))))))))))</f>
        <v>#REF!</v>
      </c>
      <c r="F487" s="31" t="e">
        <f t="shared" si="7"/>
        <v>#REF!</v>
      </c>
      <c r="G487" s="152" t="s">
        <v>181</v>
      </c>
      <c r="H487" s="61"/>
    </row>
    <row r="488" spans="1:9" s="62" customFormat="1">
      <c r="A488" s="83" t="s">
        <v>566</v>
      </c>
      <c r="B488" s="29" t="e">
        <f>IF(LEFT(G488,3)="ARQ",VLOOKUP(VALUE(RIGHT(G488,3)),#REF!,4,FALSE),IF(LEFT(G488,3)="SCI",VLOOKUP(VALUE(RIGHT(G488,3)),#REF!,4,FALSE),IF(LEFT(G488,3)="SCE",VLOOKUP(VALUE(RIGHT(G488,3)),#REF!,4,FALSE),IF(LEFT(G488,3)="EST",VLOOKUP(VALUE(RIGHT(G488,3)),#REF!,4,FALSE),IF(LEFT(G488,3)="HID",VLOOKUP(VALUE(RIGHT(G488,3)),#REF!,4,FALSE),IF(LEFT(G488,3)="INC",VLOOKUP(VALUE(RIGHT(G488,3)),#REF!,4,FALSE),IF(LEFT(G488,3)="ELE",VLOOKUP(VALUE(RIGHT(G488,3)),#REF!,4,FALSE),IF(LEFT(G488,3)="CAB",VLOOKUP(VALUE(RIGHT(G488,3)),'ADM-COMP'!B:J,4,FALSE),IF(LEFT(G488,3)="SEG",VLOOKUP(VALUE(RIGHT(G488,3)),#REF!,4,FALSE),IF(LEFT(G488,3)="CLI",VLOOKUP(VALUE(RIGHT(G488,3)),#REF!,4,FALSE),IF(LEFT(G488,4)="IMPL",VLOOKUP(VALUE(RIGHT(G488,3)),#REF!,4,FALSE),IF(LEFT(G488,4)="SPDA",VLOOKUP(VALUE(RIGHT(G488,3)),'SPDA-COMP'!B:J,4,FALSE),IF(LEFT(G488,4)="SDAI",VLOOKUP(VALUE(RIGHT(G488,3)),#REF!,4,FALSE),IF(LEFT(G488,5)="IMPER",VLOOKUP(VALUE(RIGHT(G488,3)),#REF!,4,FALSE),IF(LEFT(G488,5)="LABOR",VLOOKUP(VALUE(RIGHT(G488,6)),#REF!,5,FALSE))))))))))))))))</f>
        <v>#REF!</v>
      </c>
      <c r="C488" s="30" t="e">
        <f>IF(LEFT(G488,3)="ARQ",VLOOKUP(VALUE(RIGHT(G488,3)),#REF!,5,FALSE),IF(LEFT(G488,3)="SCI",VLOOKUP(VALUE(RIGHT(G488,3)),#REF!,5,FALSE),IF(LEFT(G488,3)="SCE",VLOOKUP(VALUE(RIGHT(G488,3)),#REF!,5,FALSE),IF(LEFT(G488,3)="EST",VLOOKUP(VALUE(RIGHT(G488,3)),#REF!,5,FALSE),IF(LEFT(G488,3)="HID",VLOOKUP(VALUE(RIGHT(G488,3)),#REF!,5,FALSE),IF(LEFT(G488,3)="INC",VLOOKUP(VALUE(RIGHT(G488,3)),#REF!,5,FALSE),IF(LEFT(G488,3)="ELE",VLOOKUP(VALUE(RIGHT(G488,3)),#REF!,5,FALSE),IF(LEFT(G488,3)="CAB",VLOOKUP(VALUE(RIGHT(G488,3)),'ADM-COMP'!B:J,5,FALSE),IF(LEFT(G488,3)="SEG",VLOOKUP(VALUE(RIGHT(G488,3)),#REF!,5,FALSE),IF(LEFT(G488,3)="CLI",VLOOKUP(VALUE(RIGHT(G488,3)),#REF!,5,FALSE),IF(LEFT(G488,4)="IMPL",VLOOKUP(VALUE(RIGHT(G488,3)),#REF!,5,FALSE),IF(LEFT(G488,4)="SPDA",VLOOKUP(VALUE(RIGHT(G488,3)),'SPDA-COMP'!B:J,5,FALSE),IF(LEFT(G488,4)="SDAI",VLOOKUP(VALUE(RIGHT(G488,3)),#REF!,5,FALSE),IF(LEFT(G488,5)="IMPER",VLOOKUP(VALUE(RIGHT(G488,3)),#REF!,5,FALSE),IF(LEFT(G488,5)="LABOR",VLOOKUP(VALUE(RIGHT(G488,6)),#REF!,6,FALSE))))))))))))))))</f>
        <v>#REF!</v>
      </c>
      <c r="D488" s="74" t="e">
        <f>ROUND(VLOOKUP(A488,#REF!,8,FALSE),2)</f>
        <v>#REF!</v>
      </c>
      <c r="E488" s="74" t="e">
        <f>IF(LEFT(G488,3)="ARQ",VLOOKUP(VALUE(RIGHT(G488,3)),#REF!,9,FALSE),IF(LEFT(G488,3)="SCI",VLOOKUP(VALUE(RIGHT(G488,3)),#REF!,9,FALSE),IF(LEFT(G488,3)="SCE",VLOOKUP(VALUE(RIGHT(G488,3)),#REF!,9,FALSE),IF(LEFT(G488,3)="EST",VLOOKUP(VALUE(RIGHT(G488,3)),#REF!,9,FALSE),IF(LEFT(G488,3)="HID",VLOOKUP(VALUE(RIGHT(G488,3)),#REF!,9,FALSE),IF(LEFT(G488,3)="INC",VLOOKUP(VALUE(RIGHT(G488,3)),#REF!,9,FALSE),IF(LEFT(G488,3)="ELE",VLOOKUP(VALUE(RIGHT(G488,3)),#REF!,9,FALSE),IF(LEFT(G488,3)="CAB",VLOOKUP(VALUE(RIGHT(G488,3)),'ADM-COMP'!B:J,9,FALSE),IF(LEFT(G488,3)="SEG",VLOOKUP(VALUE(RIGHT(G488,3)),#REF!,9,FALSE),IF(LEFT(G488,3)="CLI",VLOOKUP(VALUE(RIGHT(G488,3)),#REF!,9,FALSE),IF(LEFT(G488,4)="IMPL",VLOOKUP(VALUE(RIGHT(G488,3)),#REF!,9,FALSE),IF(LEFT(G488,4)="SPDA",VLOOKUP(VALUE(RIGHT(G488,3)),'SPDA-COMP'!B:J,9,FALSE),IF(LEFT(G488,4)="SDAI",VLOOKUP(VALUE(RIGHT(G488,3)),#REF!,9,FALSE),IF(LEFT(G488,5)="IMPER",VLOOKUP(VALUE(RIGHT(G488,3)),#REF!,9,FALSE),IF(LEFT(G488,5)="LABOR",VLOOKUP(VALUE(RIGHT(G488,6)),#REF!,4,FALSE))))))))))))))))</f>
        <v>#REF!</v>
      </c>
      <c r="F488" s="31" t="e">
        <f t="shared" si="7"/>
        <v>#REF!</v>
      </c>
      <c r="G488" s="84" t="s">
        <v>577</v>
      </c>
      <c r="H488" s="61"/>
    </row>
    <row r="489" spans="1:9" s="62" customFormat="1">
      <c r="A489" s="85" t="s">
        <v>608</v>
      </c>
      <c r="B489" s="86" t="e">
        <f>IF(LEFT(G489,3)="ARQ",VLOOKUP(VALUE(RIGHT(G489,3)),#REF!,4,FALSE),IF(LEFT(G489,3)="SCI",VLOOKUP(VALUE(RIGHT(G489,3)),#REF!,4,FALSE),IF(LEFT(G489,3)="SCE",VLOOKUP(VALUE(RIGHT(G489,3)),#REF!,4,FALSE),IF(LEFT(G489,3)="EST",VLOOKUP(VALUE(RIGHT(G489,3)),#REF!,4,FALSE),IF(LEFT(G489,3)="HID",VLOOKUP(VALUE(RIGHT(G489,3)),#REF!,4,FALSE),IF(LEFT(G489,3)="INC",VLOOKUP(VALUE(RIGHT(G489,3)),#REF!,4,FALSE),IF(LEFT(G489,3)="ELE",VLOOKUP(VALUE(RIGHT(G489,3)),#REF!,4,FALSE),IF(LEFT(G489,3)="CAB",VLOOKUP(VALUE(RIGHT(G489,3)),'ADM-COMP'!B:J,4,FALSE),IF(LEFT(G489,3)="SEG",VLOOKUP(VALUE(RIGHT(G489,3)),#REF!,4,FALSE),IF(LEFT(G489,3)="CLI",VLOOKUP(VALUE(RIGHT(G489,3)),#REF!,4,FALSE),IF(LEFT(G489,4)="IMPL",VLOOKUP(VALUE(RIGHT(G489,3)),#REF!,4,FALSE),IF(LEFT(G489,4)="SPDA",VLOOKUP(VALUE(RIGHT(G489,3)),#REF!,4,FALSE),IF(LEFT(G489,4)="SDAI",VLOOKUP(VALUE(RIGHT(G489,3)),#REF!,4,FALSE),IF(LEFT(G489,5)="IMPER",VLOOKUP(VALUE(RIGHT(G489,3)),#REF!,4,FALSE),IF(LEFT(G489,5)="LABOR",VLOOKUP(VALUE(RIGHT(G489,6)),#REF!,5,FALSE))))))))))))))))</f>
        <v>#REF!</v>
      </c>
      <c r="C489" s="30" t="e">
        <f>IF(LEFT(G489,3)="ARQ",VLOOKUP(VALUE(RIGHT(G489,3)),#REF!,5,FALSE),IF(LEFT(G489,3)="SCI",VLOOKUP(VALUE(RIGHT(G489,3)),#REF!,5,FALSE),IF(LEFT(G489,3)="SCE",VLOOKUP(VALUE(RIGHT(G489,3)),#REF!,5,FALSE),IF(LEFT(G489,3)="EST",VLOOKUP(VALUE(RIGHT(G489,3)),#REF!,5,FALSE),IF(LEFT(G489,3)="HID",VLOOKUP(VALUE(RIGHT(G489,3)),#REF!,5,FALSE),IF(LEFT(G489,3)="INC",VLOOKUP(VALUE(RIGHT(G489,3)),#REF!,5,FALSE),IF(LEFT(G489,3)="ELE",VLOOKUP(VALUE(RIGHT(G489,3)),#REF!,5,FALSE),IF(LEFT(G489,3)="CAB",VLOOKUP(VALUE(RIGHT(G489,3)),'ADM-COMP'!B:J,5,FALSE),IF(LEFT(G489,3)="SEG",VLOOKUP(VALUE(RIGHT(G489,3)),#REF!,5,FALSE),IF(LEFT(G489,3)="CLI",VLOOKUP(VALUE(RIGHT(G489,3)),#REF!,5,FALSE),IF(LEFT(G489,4)="IMPL",VLOOKUP(VALUE(RIGHT(G489,3)),#REF!,5,FALSE),IF(LEFT(G489,4)="SPDA",VLOOKUP(VALUE(RIGHT(G489,3)),'SPDA-COMP'!B:J,5,FALSE),IF(LEFT(G489,4)="SDAI",VLOOKUP(VALUE(RIGHT(G489,3)),#REF!,5,FALSE),IF(LEFT(G489,5)="IMPER",VLOOKUP(VALUE(RIGHT(G489,3)),#REF!,5,FALSE),IF(LEFT(G489,5)="LABOR",VLOOKUP(VALUE(RIGHT(G489,6)),#REF!,6,FALSE))))))))))))))))</f>
        <v>#REF!</v>
      </c>
      <c r="D489" s="74" t="e">
        <f>ROUND(VLOOKUP(A489,#REF!,8,FALSE),2)</f>
        <v>#REF!</v>
      </c>
      <c r="E489" s="74" t="e">
        <f>IF(LEFT(G489,3)="ARQ",VLOOKUP(VALUE(RIGHT(G489,3)),#REF!,9,FALSE),IF(LEFT(G489,3)="SCI",VLOOKUP(VALUE(RIGHT(G489,3)),#REF!,9,FALSE),IF(LEFT(G489,3)="SCE",VLOOKUP(VALUE(RIGHT(G489,3)),#REF!,9,FALSE),IF(LEFT(G489,3)="EST",VLOOKUP(VALUE(RIGHT(G489,3)),#REF!,9,FALSE),IF(LEFT(G489,3)="HID",VLOOKUP(VALUE(RIGHT(G489,3)),#REF!,9,FALSE),IF(LEFT(G489,3)="INC",VLOOKUP(VALUE(RIGHT(G489,3)),#REF!,9,FALSE),IF(LEFT(G489,3)="ELE",VLOOKUP(VALUE(RIGHT(G489,3)),#REF!,9,FALSE),IF(LEFT(G489,3)="CAB",VLOOKUP(VALUE(RIGHT(G489,3)),'ADM-COMP'!B:J,9,FALSE),IF(LEFT(G489,3)="SEG",VLOOKUP(VALUE(RIGHT(G489,3)),#REF!,9,FALSE),IF(LEFT(G489,3)="CLI",VLOOKUP(VALUE(RIGHT(G489,3)),#REF!,9,FALSE),IF(LEFT(G489,4)="IMPL",VLOOKUP(VALUE(RIGHT(G489,3)),#REF!,9,FALSE),IF(LEFT(G489,4)="SPDA",VLOOKUP(VALUE(RIGHT(G489,3)),'SPDA-COMP'!B:J,9,FALSE),IF(LEFT(G489,4)="SDAI",VLOOKUP(VALUE(RIGHT(G489,3)),#REF!,9,FALSE),IF(LEFT(G489,5)="IMPER",VLOOKUP(VALUE(RIGHT(G489,3)),#REF!,9,FALSE),IF(LEFT(G489,5)="LABOR",VLOOKUP(VALUE(RIGHT(G489,6)),#REF!,4,FALSE))))))))))))))))</f>
        <v>#REF!</v>
      </c>
      <c r="F489" s="31" t="e">
        <f t="shared" si="7"/>
        <v>#REF!</v>
      </c>
      <c r="G489" s="84" t="s">
        <v>616</v>
      </c>
      <c r="H489" s="61"/>
    </row>
    <row r="490" spans="1:9" s="62" customFormat="1">
      <c r="A490" s="37" t="s">
        <v>552</v>
      </c>
      <c r="B490" s="29" t="e">
        <f>IF(LEFT(G490,3)="ARQ",VLOOKUP(VALUE(RIGHT(G490,3)),#REF!,4,FALSE),IF(LEFT(G490,3)="SCI",VLOOKUP(VALUE(RIGHT(G490,3)),#REF!,4,FALSE),IF(LEFT(G490,3)="SCE",VLOOKUP(VALUE(RIGHT(G490,3)),#REF!,4,FALSE),IF(LEFT(G490,3)="EST",VLOOKUP(VALUE(RIGHT(G490,3)),#REF!,4,FALSE),IF(LEFT(G490,3)="HID",VLOOKUP(VALUE(RIGHT(G490,3)),#REF!,4,FALSE),IF(LEFT(G490,3)="INC",VLOOKUP(VALUE(RIGHT(G490,3)),#REF!,4,FALSE),IF(LEFT(G490,3)="ELE",VLOOKUP(VALUE(RIGHT(G490,3)),#REF!,4,FALSE),IF(LEFT(G490,3)="CAB",VLOOKUP(VALUE(RIGHT(G490,3)),'ADM-COMP'!B:J,4,FALSE),IF(LEFT(G490,3)="SEG",VLOOKUP(VALUE(RIGHT(G490,3)),#REF!,4,FALSE),IF(LEFT(G490,3)="CLI",VLOOKUP(VALUE(RIGHT(G490,3)),#REF!,4,FALSE),IF(LEFT(G490,4)="IMPL",VLOOKUP(VALUE(RIGHT(G490,3)),#REF!,4,FALSE),IF(LEFT(G490,4)="SPDA",VLOOKUP(VALUE(RIGHT(G490,3)),'SPDA-COMP'!B:J,4,FALSE),IF(LEFT(G490,4)="SDAI",VLOOKUP(VALUE(RIGHT(G490,3)),#REF!,4,FALSE),IF(LEFT(G490,5)="IMPER",VLOOKUP(VALUE(RIGHT(G490,3)),#REF!,4,FALSE),IF(LEFT(G490,5)="LABOR",VLOOKUP(VALUE(RIGHT(G490,6)),#REF!,5,FALSE))))))))))))))))</f>
        <v>#REF!</v>
      </c>
      <c r="C490" s="30" t="e">
        <f>IF(LEFT(G490,3)="ARQ",VLOOKUP(VALUE(RIGHT(G490,3)),#REF!,5,FALSE),IF(LEFT(G490,3)="SCI",VLOOKUP(VALUE(RIGHT(G490,3)),#REF!,5,FALSE),IF(LEFT(G490,3)="SCE",VLOOKUP(VALUE(RIGHT(G490,3)),#REF!,5,FALSE),IF(LEFT(G490,3)="EST",VLOOKUP(VALUE(RIGHT(G490,3)),#REF!,5,FALSE),IF(LEFT(G490,3)="HID",VLOOKUP(VALUE(RIGHT(G490,3)),#REF!,5,FALSE),IF(LEFT(G490,3)="INC",VLOOKUP(VALUE(RIGHT(G490,3)),#REF!,5,FALSE),IF(LEFT(G490,3)="ELE",VLOOKUP(VALUE(RIGHT(G490,3)),#REF!,5,FALSE),IF(LEFT(G490,3)="CAB",VLOOKUP(VALUE(RIGHT(G490,3)),'ADM-COMP'!B:J,5,FALSE),IF(LEFT(G490,3)="SEG",VLOOKUP(VALUE(RIGHT(G490,3)),#REF!,5,FALSE),IF(LEFT(G490,3)="CLI",VLOOKUP(VALUE(RIGHT(G490,3)),#REF!,5,FALSE),IF(LEFT(G490,4)="IMPL",VLOOKUP(VALUE(RIGHT(G490,3)),#REF!,5,FALSE),IF(LEFT(G490,4)="SPDA",VLOOKUP(VALUE(RIGHT(G490,3)),'SPDA-COMP'!B:J,5,FALSE),IF(LEFT(G490,4)="SDAI",VLOOKUP(VALUE(RIGHT(G490,3)),#REF!,5,FALSE),IF(LEFT(G490,5)="IMPER",VLOOKUP(VALUE(RIGHT(G490,3)),#REF!,5,FALSE),IF(LEFT(G490,5)="LABOR",VLOOKUP(VALUE(RIGHT(G490,6)),#REF!,6,FALSE))))))))))))))))</f>
        <v>#REF!</v>
      </c>
      <c r="D490" s="74" t="e">
        <f>ROUND(VLOOKUP(A490,#REF!,8,FALSE),2)</f>
        <v>#REF!</v>
      </c>
      <c r="E490" s="74" t="e">
        <f>IF(LEFT(G490,3)="ARQ",VLOOKUP(VALUE(RIGHT(G490,3)),#REF!,9,FALSE),IF(LEFT(G490,3)="SCI",VLOOKUP(VALUE(RIGHT(G490,3)),#REF!,9,FALSE),IF(LEFT(G490,3)="SCE",VLOOKUP(VALUE(RIGHT(G490,3)),#REF!,9,FALSE),IF(LEFT(G490,3)="EST",VLOOKUP(VALUE(RIGHT(G490,3)),#REF!,9,FALSE),IF(LEFT(G490,3)="HID",VLOOKUP(VALUE(RIGHT(G490,3)),#REF!,9,FALSE),IF(LEFT(G490,3)="INC",VLOOKUP(VALUE(RIGHT(G490,3)),#REF!,9,FALSE),IF(LEFT(G490,3)="ELE",VLOOKUP(VALUE(RIGHT(G490,3)),#REF!,9,FALSE),IF(LEFT(G490,3)="CAB",VLOOKUP(VALUE(RIGHT(G490,3)),'ADM-COMP'!B:J,9,FALSE),IF(LEFT(G490,3)="SEG",VLOOKUP(VALUE(RIGHT(G490,3)),#REF!,9,FALSE),IF(LEFT(G490,3)="CLI",VLOOKUP(VALUE(RIGHT(G490,3)),#REF!,9,FALSE),IF(LEFT(G490,4)="IMPL",VLOOKUP(VALUE(RIGHT(G490,3)),#REF!,9,FALSE),IF(LEFT(G490,4)="SPDA",VLOOKUP(VALUE(RIGHT(G490,3)),'SPDA-COMP'!B:J,9,FALSE),IF(LEFT(G490,4)="SDAI",VLOOKUP(VALUE(RIGHT(G490,3)),#REF!,9,FALSE),IF(LEFT(G490,5)="IMPER",VLOOKUP(VALUE(RIGHT(G490,3)),#REF!,9,FALSE),IF(LEFT(G490,5)="LABOR",VLOOKUP(VALUE(RIGHT(G490,6)),#REF!,4,FALSE))))))))))))))))</f>
        <v>#REF!</v>
      </c>
      <c r="F490" s="31" t="e">
        <f t="shared" si="7"/>
        <v>#REF!</v>
      </c>
      <c r="G490" s="152" t="s">
        <v>563</v>
      </c>
      <c r="H490" s="61"/>
    </row>
    <row r="491" spans="1:9" s="62" customFormat="1">
      <c r="A491" s="37" t="s">
        <v>479</v>
      </c>
      <c r="B491" s="29" t="e">
        <f>IF(LEFT(G491,3)="ARQ",VLOOKUP(VALUE(RIGHT(G491,3)),#REF!,4,FALSE),IF(LEFT(G491,3)="SCI",VLOOKUP(VALUE(RIGHT(G491,3)),#REF!,4,FALSE),IF(LEFT(G491,3)="SCE",VLOOKUP(VALUE(RIGHT(G491,3)),#REF!,4,FALSE),IF(LEFT(G491,3)="EST",VLOOKUP(VALUE(RIGHT(G491,3)),#REF!,4,FALSE),IF(LEFT(G491,3)="HID",VLOOKUP(VALUE(RIGHT(G491,3)),#REF!,4,FALSE),IF(LEFT(G491,3)="INC",VLOOKUP(VALUE(RIGHT(G491,3)),#REF!,4,FALSE),IF(LEFT(G491,3)="ELE",VLOOKUP(VALUE(RIGHT(G491,3)),#REF!,4,FALSE),IF(LEFT(G491,3)="CAB",VLOOKUP(VALUE(RIGHT(G491,3)),'ADM-COMP'!B:J,4,FALSE),IF(LEFT(G491,3)="SEG",VLOOKUP(VALUE(RIGHT(G491,3)),#REF!,4,FALSE),IF(LEFT(G491,3)="CLI",VLOOKUP(VALUE(RIGHT(G491,3)),#REF!,4,FALSE),IF(LEFT(G491,4)="IMPL",VLOOKUP(VALUE(RIGHT(G491,3)),#REF!,4,FALSE),IF(LEFT(G491,4)="SPDA",VLOOKUP(VALUE(RIGHT(G491,3)),'SPDA-COMP'!B:J,4,FALSE),IF(LEFT(G491,4)="SDAI",VLOOKUP(VALUE(RIGHT(G491,3)),#REF!,4,FALSE),IF(LEFT(G491,5)="IMPER",VLOOKUP(VALUE(RIGHT(G491,3)),#REF!,4,FALSE),IF(LEFT(G491,5)="LABOR",VLOOKUP(VALUE(RIGHT(G491,6)),#REF!,5,FALSE))))))))))))))))</f>
        <v>#REF!</v>
      </c>
      <c r="C491" s="30" t="e">
        <f>IF(LEFT(G491,3)="ARQ",VLOOKUP(VALUE(RIGHT(G491,3)),#REF!,5,FALSE),IF(LEFT(G491,3)="SCI",VLOOKUP(VALUE(RIGHT(G491,3)),#REF!,5,FALSE),IF(LEFT(G491,3)="SCE",VLOOKUP(VALUE(RIGHT(G491,3)),#REF!,5,FALSE),IF(LEFT(G491,3)="EST",VLOOKUP(VALUE(RIGHT(G491,3)),#REF!,5,FALSE),IF(LEFT(G491,3)="HID",VLOOKUP(VALUE(RIGHT(G491,3)),#REF!,5,FALSE),IF(LEFT(G491,3)="INC",VLOOKUP(VALUE(RIGHT(G491,3)),#REF!,5,FALSE),IF(LEFT(G491,3)="ELE",VLOOKUP(VALUE(RIGHT(G491,3)),#REF!,5,FALSE),IF(LEFT(G491,3)="CAB",VLOOKUP(VALUE(RIGHT(G491,3)),'ADM-COMP'!B:J,5,FALSE),IF(LEFT(G491,3)="SEG",VLOOKUP(VALUE(RIGHT(G491,3)),#REF!,5,FALSE),IF(LEFT(G491,3)="CLI",VLOOKUP(VALUE(RIGHT(G491,3)),#REF!,5,FALSE),IF(LEFT(G491,4)="IMPL",VLOOKUP(VALUE(RIGHT(G491,3)),#REF!,5,FALSE),IF(LEFT(G491,4)="SPDA",VLOOKUP(VALUE(RIGHT(G491,3)),'SPDA-COMP'!B:J,5,FALSE),IF(LEFT(G491,4)="SDAI",VLOOKUP(VALUE(RIGHT(G491,3)),#REF!,5,FALSE),IF(LEFT(G491,5)="IMPER",VLOOKUP(VALUE(RIGHT(G491,3)),#REF!,5,FALSE),IF(LEFT(G491,5)="LABOR",VLOOKUP(VALUE(RIGHT(G491,6)),#REF!,6,FALSE))))))))))))))))</f>
        <v>#REF!</v>
      </c>
      <c r="D491" s="74" t="e">
        <f>ROUND(VLOOKUP(A491,#REF!,8,FALSE),2)</f>
        <v>#REF!</v>
      </c>
      <c r="E491" s="74" t="e">
        <f>IF(LEFT(G491,3)="ARQ",VLOOKUP(VALUE(RIGHT(G491,3)),#REF!,9,FALSE),IF(LEFT(G491,3)="SCI",VLOOKUP(VALUE(RIGHT(G491,3)),#REF!,9,FALSE),IF(LEFT(G491,3)="SCE",VLOOKUP(VALUE(RIGHT(G491,3)),#REF!,9,FALSE),IF(LEFT(G491,3)="EST",VLOOKUP(VALUE(RIGHT(G491,3)),#REF!,9,FALSE),IF(LEFT(G491,3)="HID",VLOOKUP(VALUE(RIGHT(G491,3)),#REF!,9,FALSE),IF(LEFT(G491,3)="INC",VLOOKUP(VALUE(RIGHT(G491,3)),#REF!,9,FALSE),IF(LEFT(G491,3)="ELE",VLOOKUP(VALUE(RIGHT(G491,3)),#REF!,9,FALSE),IF(LEFT(G491,3)="CAB",VLOOKUP(VALUE(RIGHT(G491,3)),'ADM-COMP'!B:J,9,FALSE),IF(LEFT(G491,3)="SEG",VLOOKUP(VALUE(RIGHT(G491,3)),#REF!,9,FALSE),IF(LEFT(G491,3)="CLI",VLOOKUP(VALUE(RIGHT(G491,3)),#REF!,9,FALSE),IF(LEFT(G491,4)="IMPL",VLOOKUP(VALUE(RIGHT(G491,3)),#REF!,9,FALSE),IF(LEFT(G491,4)="SPDA",VLOOKUP(VALUE(RIGHT(G491,3)),'SPDA-COMP'!B:J,9,FALSE),IF(LEFT(G491,4)="SDAI",VLOOKUP(VALUE(RIGHT(G491,3)),#REF!,9,FALSE),IF(LEFT(G491,5)="IMPER",VLOOKUP(VALUE(RIGHT(G491,3)),#REF!,9,FALSE),IF(LEFT(G491,5)="LABOR",VLOOKUP(VALUE(RIGHT(G491,6)),#REF!,4,FALSE))))))))))))))))</f>
        <v>#REF!</v>
      </c>
      <c r="F491" s="31" t="e">
        <f t="shared" si="7"/>
        <v>#REF!</v>
      </c>
      <c r="G491" s="152" t="s">
        <v>1230</v>
      </c>
      <c r="H491" s="61"/>
    </row>
    <row r="492" spans="1:9" s="62" customFormat="1">
      <c r="A492" s="37" t="s">
        <v>1046</v>
      </c>
      <c r="B492" s="29" t="e">
        <f>IF(LEFT(G492,3)="ARQ",VLOOKUP(VALUE(RIGHT(G492,3)),#REF!,4,FALSE),IF(LEFT(G492,3)="SCI",VLOOKUP(VALUE(RIGHT(G492,3)),#REF!,4,FALSE),IF(LEFT(G492,3)="SCE",VLOOKUP(VALUE(RIGHT(G492,3)),#REF!,4,FALSE),IF(LEFT(G492,3)="EST",VLOOKUP(VALUE(RIGHT(G492,3)),#REF!,4,FALSE),IF(LEFT(G492,3)="HID",VLOOKUP(VALUE(RIGHT(G492,3)),#REF!,4,FALSE),IF(LEFT(G492,3)="INC",VLOOKUP(VALUE(RIGHT(G492,3)),#REF!,4,FALSE),IF(LEFT(G492,3)="ELE",VLOOKUP(VALUE(RIGHT(G492,3)),#REF!,4,FALSE),IF(LEFT(G492,3)="CAB",VLOOKUP(VALUE(RIGHT(G492,3)),'ADM-COMP'!B:J,4,FALSE),IF(LEFT(G492,3)="SEG",VLOOKUP(VALUE(RIGHT(G492,3)),#REF!,4,FALSE),IF(LEFT(G492,3)="CLI",VLOOKUP(VALUE(RIGHT(G492,3)),#REF!,4,FALSE),IF(LEFT(G492,4)="IMPL",VLOOKUP(VALUE(RIGHT(G492,3)),#REF!,4,FALSE),IF(LEFT(G492,4)="SPDA",VLOOKUP(VALUE(RIGHT(G492,3)),'SPDA-COMP'!B:J,4,FALSE),IF(LEFT(G492,4)="SDAI",VLOOKUP(VALUE(RIGHT(G492,3)),#REF!,4,FALSE),IF(LEFT(G492,5)="IMPER",VLOOKUP(VALUE(RIGHT(G492,3)),#REF!,4,FALSE),IF(LEFT(G492,5)="LABOR",VLOOKUP(VALUE(RIGHT(G492,6)),#REF!,5,FALSE))))))))))))))))</f>
        <v>#REF!</v>
      </c>
      <c r="C492" s="30" t="e">
        <f>IF(LEFT(G492,3)="ARQ",VLOOKUP(VALUE(RIGHT(G492,3)),#REF!,5,FALSE),IF(LEFT(G492,3)="SCI",VLOOKUP(VALUE(RIGHT(G492,3)),#REF!,5,FALSE),IF(LEFT(G492,3)="SCE",VLOOKUP(VALUE(RIGHT(G492,3)),#REF!,5,FALSE),IF(LEFT(G492,3)="EST",VLOOKUP(VALUE(RIGHT(G492,3)),#REF!,5,FALSE),IF(LEFT(G492,3)="HID",VLOOKUP(VALUE(RIGHT(G492,3)),#REF!,5,FALSE),IF(LEFT(G492,3)="INC",VLOOKUP(VALUE(RIGHT(G492,3)),#REF!,5,FALSE),IF(LEFT(G492,3)="ELE",VLOOKUP(VALUE(RIGHT(G492,3)),#REF!,5,FALSE),IF(LEFT(G492,3)="CAB",VLOOKUP(VALUE(RIGHT(G492,3)),'ADM-COMP'!B:J,5,FALSE),IF(LEFT(G492,3)="SEG",VLOOKUP(VALUE(RIGHT(G492,3)),#REF!,5,FALSE),IF(LEFT(G492,3)="CLI",VLOOKUP(VALUE(RIGHT(G492,3)),#REF!,5,FALSE),IF(LEFT(G492,4)="IMPL",VLOOKUP(VALUE(RIGHT(G492,3)),#REF!,5,FALSE),IF(LEFT(G492,4)="SPDA",VLOOKUP(VALUE(RIGHT(G492,3)),'SPDA-COMP'!B:J,5,FALSE),IF(LEFT(G492,4)="SDAI",VLOOKUP(VALUE(RIGHT(G492,3)),#REF!,5,FALSE),IF(LEFT(G492,5)="IMPER",VLOOKUP(VALUE(RIGHT(G492,3)),#REF!,5,FALSE),IF(LEFT(G492,5)="LABOR",VLOOKUP(VALUE(RIGHT(G492,6)),#REF!,6,FALSE))))))))))))))))</f>
        <v>#REF!</v>
      </c>
      <c r="D492" s="74" t="e">
        <f>ROUND(VLOOKUP(A492,#REF!,8,FALSE),2)</f>
        <v>#REF!</v>
      </c>
      <c r="E492" s="74" t="e">
        <f>IF(LEFT(G492,3)="ARQ",VLOOKUP(VALUE(RIGHT(G492,3)),#REF!,9,FALSE),IF(LEFT(G492,3)="SCI",VLOOKUP(VALUE(RIGHT(G492,3)),#REF!,9,FALSE),IF(LEFT(G492,3)="SCE",VLOOKUP(VALUE(RIGHT(G492,3)),#REF!,9,FALSE),IF(LEFT(G492,3)="EST",VLOOKUP(VALUE(RIGHT(G492,3)),#REF!,9,FALSE),IF(LEFT(G492,3)="HID",VLOOKUP(VALUE(RIGHT(G492,3)),#REF!,9,FALSE),IF(LEFT(G492,3)="INC",VLOOKUP(VALUE(RIGHT(G492,3)),#REF!,9,FALSE),IF(LEFT(G492,3)="ELE",VLOOKUP(VALUE(RIGHT(G492,3)),#REF!,9,FALSE),IF(LEFT(G492,3)="CAB",VLOOKUP(VALUE(RIGHT(G492,3)),'ADM-COMP'!B:J,9,FALSE),IF(LEFT(G492,3)="SEG",VLOOKUP(VALUE(RIGHT(G492,3)),#REF!,9,FALSE),IF(LEFT(G492,3)="CLI",VLOOKUP(VALUE(RIGHT(G492,3)),#REF!,9,FALSE),IF(LEFT(G492,4)="IMPL",VLOOKUP(VALUE(RIGHT(G492,3)),#REF!,9,FALSE),IF(LEFT(G492,4)="SPDA",VLOOKUP(VALUE(RIGHT(G492,3)),'SPDA-COMP'!B:J,9,FALSE),IF(LEFT(G492,4)="SDAI",VLOOKUP(VALUE(RIGHT(G492,3)),#REF!,9,FALSE),IF(LEFT(G492,5)="IMPER",VLOOKUP(VALUE(RIGHT(G492,3)),#REF!,9,FALSE),IF(LEFT(G492,5)="LABOR",VLOOKUP(VALUE(RIGHT(G492,6)),#REF!,4,FALSE))))))))))))))))</f>
        <v>#REF!</v>
      </c>
      <c r="F492" s="31" t="e">
        <f t="shared" si="7"/>
        <v>#REF!</v>
      </c>
      <c r="G492" s="152" t="s">
        <v>1048</v>
      </c>
      <c r="H492" s="61"/>
    </row>
    <row r="493" spans="1:9" s="62" customFormat="1">
      <c r="A493" s="37" t="s">
        <v>263</v>
      </c>
      <c r="B493" s="29" t="e">
        <f>IF(LEFT(G493,3)="ARQ",VLOOKUP(VALUE(RIGHT(G493,3)),#REF!,4,FALSE),IF(LEFT(G493,3)="SCI",VLOOKUP(VALUE(RIGHT(G493,3)),#REF!,4,FALSE),IF(LEFT(G493,3)="SCE",VLOOKUP(VALUE(RIGHT(G493,3)),#REF!,4,FALSE),IF(LEFT(G493,3)="EST",VLOOKUP(VALUE(RIGHT(G493,3)),#REF!,4,FALSE),IF(LEFT(G493,3)="HID",VLOOKUP(VALUE(RIGHT(G493,3)),#REF!,4,FALSE),IF(LEFT(G493,3)="INC",VLOOKUP(VALUE(RIGHT(G493,3)),#REF!,4,FALSE),IF(LEFT(G493,3)="ELE",VLOOKUP(VALUE(RIGHT(G493,3)),#REF!,4,FALSE),IF(LEFT(G493,3)="CAB",VLOOKUP(VALUE(RIGHT(G493,3)),'ADM-COMP'!B:J,4,FALSE),IF(LEFT(G493,3)="SEG",VLOOKUP(VALUE(RIGHT(G493,3)),#REF!,4,FALSE),IF(LEFT(G493,3)="CLI",VLOOKUP(VALUE(RIGHT(G493,3)),#REF!,4,FALSE),IF(LEFT(G493,4)="IMPL",VLOOKUP(VALUE(RIGHT(G493,3)),#REF!,4,FALSE),IF(LEFT(G493,4)="SPDA",VLOOKUP(VALUE(RIGHT(G493,3)),'SPDA-COMP'!B:J,4,FALSE),IF(LEFT(G493,4)="SDAI",VLOOKUP(VALUE(RIGHT(G493,3)),#REF!,4,FALSE),IF(LEFT(G493,5)="IMPER",VLOOKUP(VALUE(RIGHT(G493,3)),#REF!,4,FALSE),IF(LEFT(G493,5)="LABOR",VLOOKUP(VALUE(RIGHT(G493,6)),#REF!,5,FALSE))))))))))))))))</f>
        <v>#REF!</v>
      </c>
      <c r="C493" s="30" t="e">
        <f>IF(LEFT(G493,3)="ARQ",VLOOKUP(VALUE(RIGHT(G493,3)),#REF!,5,FALSE),IF(LEFT(G493,3)="SCI",VLOOKUP(VALUE(RIGHT(G493,3)),#REF!,5,FALSE),IF(LEFT(G493,3)="SCE",VLOOKUP(VALUE(RIGHT(G493,3)),#REF!,5,FALSE),IF(LEFT(G493,3)="EST",VLOOKUP(VALUE(RIGHT(G493,3)),#REF!,5,FALSE),IF(LEFT(G493,3)="HID",VLOOKUP(VALUE(RIGHT(G493,3)),#REF!,5,FALSE),IF(LEFT(G493,3)="INC",VLOOKUP(VALUE(RIGHT(G493,3)),#REF!,5,FALSE),IF(LEFT(G493,3)="ELE",VLOOKUP(VALUE(RIGHT(G493,3)),#REF!,5,FALSE),IF(LEFT(G493,3)="CAB",VLOOKUP(VALUE(RIGHT(G493,3)),'ADM-COMP'!B:J,5,FALSE),IF(LEFT(G493,3)="SEG",VLOOKUP(VALUE(RIGHT(G493,3)),#REF!,5,FALSE),IF(LEFT(G493,3)="CLI",VLOOKUP(VALUE(RIGHT(G493,3)),#REF!,5,FALSE),IF(LEFT(G493,4)="IMPL",VLOOKUP(VALUE(RIGHT(G493,3)),#REF!,5,FALSE),IF(LEFT(G493,4)="SPDA",VLOOKUP(VALUE(RIGHT(G493,3)),'SPDA-COMP'!B:J,5,FALSE),IF(LEFT(G493,4)="SDAI",VLOOKUP(VALUE(RIGHT(G493,3)),#REF!,5,FALSE),IF(LEFT(G493,5)="IMPER",VLOOKUP(VALUE(RIGHT(G493,3)),#REF!,5,FALSE),IF(LEFT(G493,5)="LABOR",VLOOKUP(VALUE(RIGHT(G493,6)),#REF!,6,FALSE))))))))))))))))</f>
        <v>#REF!</v>
      </c>
      <c r="D493" s="74" t="e">
        <f>ROUND(VLOOKUP(A493,#REF!,8,FALSE),2)</f>
        <v>#REF!</v>
      </c>
      <c r="E493" s="74" t="e">
        <f>IF(LEFT(G493,3)="ARQ",VLOOKUP(VALUE(RIGHT(G493,3)),#REF!,9,FALSE),IF(LEFT(G493,3)="SCI",VLOOKUP(VALUE(RIGHT(G493,3)),#REF!,9,FALSE),IF(LEFT(G493,3)="SCE",VLOOKUP(VALUE(RIGHT(G493,3)),#REF!,9,FALSE),IF(LEFT(G493,3)="EST",VLOOKUP(VALUE(RIGHT(G493,3)),#REF!,9,FALSE),IF(LEFT(G493,3)="HID",VLOOKUP(VALUE(RIGHT(G493,3)),#REF!,9,FALSE),IF(LEFT(G493,3)="INC",VLOOKUP(VALUE(RIGHT(G493,3)),#REF!,9,FALSE),IF(LEFT(G493,3)="ELE",VLOOKUP(VALUE(RIGHT(G493,3)),#REF!,9,FALSE),IF(LEFT(G493,3)="CAB",VLOOKUP(VALUE(RIGHT(G493,3)),'ADM-COMP'!B:J,9,FALSE),IF(LEFT(G493,3)="SEG",VLOOKUP(VALUE(RIGHT(G493,3)),#REF!,9,FALSE),IF(LEFT(G493,3)="CLI",VLOOKUP(VALUE(RIGHT(G493,3)),#REF!,9,FALSE),IF(LEFT(G493,4)="IMPL",VLOOKUP(VALUE(RIGHT(G493,3)),#REF!,9,FALSE),IF(LEFT(G493,4)="SPDA",VLOOKUP(VALUE(RIGHT(G493,3)),'SPDA-COMP'!B:J,9,FALSE),IF(LEFT(G493,4)="SDAI",VLOOKUP(VALUE(RIGHT(G493,3)),#REF!,9,FALSE),IF(LEFT(G493,5)="IMPER",VLOOKUP(VALUE(RIGHT(G493,3)),#REF!,9,FALSE),IF(LEFT(G493,5)="LABOR",VLOOKUP(VALUE(RIGHT(G493,6)),#REF!,4,FALSE))))))))))))))))</f>
        <v>#REF!</v>
      </c>
      <c r="F493" s="31" t="e">
        <f t="shared" si="7"/>
        <v>#REF!</v>
      </c>
      <c r="G493" s="38" t="s">
        <v>253</v>
      </c>
      <c r="H493" s="61"/>
    </row>
    <row r="494" spans="1:9" s="62" customFormat="1" ht="38.25">
      <c r="A494" s="37" t="s">
        <v>341</v>
      </c>
      <c r="B494" s="29" t="e">
        <f>IF(LEFT(G494,3)="ARQ",VLOOKUP(VALUE(RIGHT(G494,3)),#REF!,4,FALSE),IF(LEFT(G494,3)="SCI",VLOOKUP(VALUE(RIGHT(G494,3)),#REF!,4,FALSE),IF(LEFT(G494,3)="SCE",VLOOKUP(VALUE(RIGHT(G494,3)),#REF!,4,FALSE),IF(LEFT(G494,3)="EST",VLOOKUP(VALUE(RIGHT(G494,3)),#REF!,4,FALSE),IF(LEFT(G494,3)="HID",VLOOKUP(VALUE(RIGHT(G494,3)),#REF!,4,FALSE),IF(LEFT(G494,3)="INC",VLOOKUP(VALUE(RIGHT(G494,3)),#REF!,4,FALSE),IF(LEFT(G494,3)="ELE",VLOOKUP(VALUE(RIGHT(G494,3)),#REF!,4,FALSE),IF(LEFT(G494,3)="CAB",VLOOKUP(VALUE(RIGHT(G494,3)),'ADM-COMP'!B:J,4,FALSE),IF(LEFT(G494,3)="SEG",VLOOKUP(VALUE(RIGHT(G494,3)),#REF!,4,FALSE),IF(LEFT(G494,3)="CLI",VLOOKUP(VALUE(RIGHT(G494,3)),#REF!,4,FALSE),IF(LEFT(G494,4)="IMPL",VLOOKUP(VALUE(RIGHT(G494,3)),#REF!,4,FALSE),IF(LEFT(G494,4)="SPDA",VLOOKUP(VALUE(RIGHT(G494,3)),'SPDA-COMP'!B:J,4,FALSE),IF(LEFT(G494,4)="SDAI",VLOOKUP(VALUE(RIGHT(G494,3)),#REF!,4,FALSE),IF(LEFT(G494,5)="IMPER",VLOOKUP(VALUE(RIGHT(G494,3)),#REF!,4,FALSE),IF(LEFT(G494,5)="LABOR",VLOOKUP(VALUE(RIGHT(G494,6)),#REF!,5,FALSE))))))))))))))))</f>
        <v>#REF!</v>
      </c>
      <c r="C494" s="30" t="e">
        <f>IF(LEFT(G494,3)="ARQ",VLOOKUP(VALUE(RIGHT(G494,3)),#REF!,5,FALSE),IF(LEFT(G494,3)="SCI",VLOOKUP(VALUE(RIGHT(G494,3)),#REF!,5,FALSE),IF(LEFT(G494,3)="SCE",VLOOKUP(VALUE(RIGHT(G494,3)),#REF!,5,FALSE),IF(LEFT(G494,3)="EST",VLOOKUP(VALUE(RIGHT(G494,3)),#REF!,5,FALSE),IF(LEFT(G494,3)="HID",VLOOKUP(VALUE(RIGHT(G494,3)),#REF!,5,FALSE),IF(LEFT(G494,3)="INC",VLOOKUP(VALUE(RIGHT(G494,3)),#REF!,5,FALSE),IF(LEFT(G494,3)="ELE",VLOOKUP(VALUE(RIGHT(G494,3)),#REF!,5,FALSE),IF(LEFT(G494,3)="CAB",VLOOKUP(VALUE(RIGHT(G494,3)),'ADM-COMP'!B:J,5,FALSE),IF(LEFT(G494,3)="SEG",VLOOKUP(VALUE(RIGHT(G494,3)),#REF!,5,FALSE),IF(LEFT(G494,3)="CLI",VLOOKUP(VALUE(RIGHT(G494,3)),#REF!,5,FALSE),IF(LEFT(G494,4)="IMPL",VLOOKUP(VALUE(RIGHT(G494,3)),#REF!,5,FALSE),IF(LEFT(G494,4)="SPDA",VLOOKUP(VALUE(RIGHT(G494,3)),'SPDA-COMP'!B:J,5,FALSE),IF(LEFT(G494,4)="SDAI",VLOOKUP(VALUE(RIGHT(G494,3)),#REF!,5,FALSE),IF(LEFT(G494,5)="IMPER",VLOOKUP(VALUE(RIGHT(G494,3)),#REF!,5,FALSE),IF(LEFT(G494,5)="LABOR",VLOOKUP(VALUE(RIGHT(G494,6)),#REF!,6,FALSE))))))))))))))))</f>
        <v>#REF!</v>
      </c>
      <c r="D494" s="74" t="e">
        <f>ROUND(VLOOKUP(A494,#REF!,8,FALSE),2)</f>
        <v>#REF!</v>
      </c>
      <c r="E494" s="74" t="e">
        <f>IF(LEFT(G494,3)="ARQ",VLOOKUP(VALUE(RIGHT(G494,3)),#REF!,9,FALSE),IF(LEFT(G494,3)="SCI",VLOOKUP(VALUE(RIGHT(G494,3)),#REF!,9,FALSE),IF(LEFT(G494,3)="SCE",VLOOKUP(VALUE(RIGHT(G494,3)),#REF!,9,FALSE),IF(LEFT(G494,3)="EST",VLOOKUP(VALUE(RIGHT(G494,3)),#REF!,9,FALSE),IF(LEFT(G494,3)="HID",VLOOKUP(VALUE(RIGHT(G494,3)),#REF!,9,FALSE),IF(LEFT(G494,3)="INC",VLOOKUP(VALUE(RIGHT(G494,3)),#REF!,9,FALSE),IF(LEFT(G494,3)="ELE",VLOOKUP(VALUE(RIGHT(G494,3)),#REF!,9,FALSE),IF(LEFT(G494,3)="CAB",VLOOKUP(VALUE(RIGHT(G494,3)),'ADM-COMP'!B:J,9,FALSE),IF(LEFT(G494,3)="SEG",VLOOKUP(VALUE(RIGHT(G494,3)),#REF!,9,FALSE),IF(LEFT(G494,3)="CLI",VLOOKUP(VALUE(RIGHT(G494,3)),#REF!,9,FALSE),IF(LEFT(G494,4)="IMPL",VLOOKUP(VALUE(RIGHT(G494,3)),#REF!,9,FALSE),IF(LEFT(G494,4)="SPDA",VLOOKUP(VALUE(RIGHT(G494,3)),'SPDA-COMP'!B:J,9,FALSE),IF(LEFT(G494,4)="SDAI",VLOOKUP(VALUE(RIGHT(G494,3)),#REF!,9,FALSE),IF(LEFT(G494,5)="IMPER",VLOOKUP(VALUE(RIGHT(G494,3)),#REF!,9,FALSE),IF(LEFT(G494,5)="LABOR",VLOOKUP(VALUE(RIGHT(G494,6)),#REF!,4,FALSE))))))))))))))))</f>
        <v>#REF!</v>
      </c>
      <c r="F494" s="31" t="e">
        <f t="shared" si="7"/>
        <v>#REF!</v>
      </c>
      <c r="G494" s="152" t="s">
        <v>342</v>
      </c>
      <c r="H494" s="61" t="s">
        <v>1297</v>
      </c>
      <c r="I494" s="62" t="s">
        <v>1376</v>
      </c>
    </row>
    <row r="495" spans="1:9" s="62" customFormat="1" ht="25.5">
      <c r="A495" s="140" t="s">
        <v>1066</v>
      </c>
      <c r="B495" s="86" t="e">
        <f>IF(LEFT(G495,3)="ARQ",VLOOKUP(VALUE(RIGHT(G495,3)),#REF!,4,FALSE),IF(LEFT(G495,3)="SCI",VLOOKUP(VALUE(RIGHT(G495,3)),#REF!,4,FALSE),IF(LEFT(G495,3)="TRP",VLOOKUP(VALUE(RIGHT(G495,3)),#REF!,4,FALSE),IF(LEFT(G495,3)="EST",VLOOKUP(VALUE(RIGHT(G495,3)),#REF!,4,FALSE),IF(LEFT(G495,3)="HID",VLOOKUP(VALUE(RIGHT(G495,3)),#REF!,4,FALSE),IF(LEFT(G495,3)="INC",VLOOKUP(VALUE(RIGHT(G495,3)),#REF!,4,FALSE),IF(LEFT(G495,3)="ELE",VLOOKUP(VALUE(RIGHT(G495,3)),#REF!,4,FALSE),IF(LEFT(G495,3)="CAB",VLOOKUP(VALUE(RIGHT(G495,3)),'ADM-COMP'!B:J,4,FALSE),IF(LEFT(G495,3)="SEG",VLOOKUP(VALUE(RIGHT(G495,3)),#REF!,4,FALSE),IF(LEFT(G495,3)="CLI",VLOOKUP(VALUE(RIGHT(G495,3)),#REF!,4,FALSE),IF(LEFT(G495,4)="IMPL",VLOOKUP(VALUE(RIGHT(G495,3)),#REF!,4,FALSE),IF(LEFT(G495,4)="SPDA",VLOOKUP(VALUE(RIGHT(G495,3)),'SPDA-COMP'!B:J,4,FALSE),IF(LEFT(G495,4)="SDAI",VLOOKUP(VALUE(RIGHT(G495,3)),#REF!,4,FALSE),IF(LEFT(G495,5)="IMPER",VLOOKUP(VALUE(RIGHT(G495,3)),#REF!,4,FALSE),IF(LEFT(G495,5)="LABOR",VLOOKUP(VALUE(RIGHT(G495,6)),#REF!,5,FALSE))))))))))))))))</f>
        <v>#REF!</v>
      </c>
      <c r="C495" s="128" t="e">
        <f>IF(LEFT(G495,3)="ARQ",VLOOKUP(VALUE(RIGHT(G495,3)),#REF!,5,FALSE),IF(LEFT(G495,3)="SCI",VLOOKUP(VALUE(RIGHT(G495,3)),#REF!,5,FALSE),IF(LEFT(G495,3)="TRP",VLOOKUP(VALUE(RIGHT(G495,3)),#REF!,5,FALSE),IF(LEFT(G495,3)="EST",VLOOKUP(VALUE(RIGHT(G495,3)),#REF!,5,FALSE),IF(LEFT(G495,3)="HID",VLOOKUP(VALUE(RIGHT(G495,3)),#REF!,5,FALSE),IF(LEFT(G495,3)="INC",VLOOKUP(VALUE(RIGHT(G495,3)),#REF!,5,FALSE),IF(LEFT(G495,3)="ELE",VLOOKUP(VALUE(RIGHT(G495,3)),#REF!,5,FALSE),IF(LEFT(G495,3)="CAB",VLOOKUP(VALUE(RIGHT(G495,3)),'ADM-COMP'!B:J,5,FALSE),IF(LEFT(G495,3)="SEG",VLOOKUP(VALUE(RIGHT(G495,3)),#REF!,5,FALSE),IF(LEFT(G495,3)="CLI",VLOOKUP(VALUE(RIGHT(G495,3)),#REF!,5,FALSE),IF(LEFT(G495,4)="IMPL",VLOOKUP(VALUE(RIGHT(G495,3)),#REF!,5,FALSE),IF(LEFT(G495,4)="SPDA",VLOOKUP(VALUE(RIGHT(G495,3)),'SPDA-COMP'!B:J,5,FALSE),IF(LEFT(G495,4)="SDAI",VLOOKUP(VALUE(RIGHT(G495,3)),#REF!,5,FALSE),IF(LEFT(G495,5)="IMPER",VLOOKUP(VALUE(RIGHT(G495,3)),#REF!,5,FALSE),IF(LEFT(G495,5)="LABOR",VLOOKUP(VALUE(RIGHT(G495,6)),#REF!,6,FALSE))))))))))))))))</f>
        <v>#REF!</v>
      </c>
      <c r="D495" s="74" t="e">
        <f>ROUND(VLOOKUP(A495,#REF!,8,FALSE),2)</f>
        <v>#REF!</v>
      </c>
      <c r="E495" s="75" t="e">
        <f>IF(LEFT(G495,3)="ARQ",VLOOKUP(VALUE(RIGHT(G495,3)),#REF!,9,FALSE),IF(LEFT(G495,3)="SCI",VLOOKUP(VALUE(RIGHT(G495,3)),#REF!,9,FALSE),IF(LEFT(G495,3)="TRP",VLOOKUP(VALUE(RIGHT(G495,3)),#REF!,9,FALSE),IF(LEFT(G495,3)="EST",VLOOKUP(VALUE(RIGHT(G495,3)),#REF!,9,FALSE),IF(LEFT(G495,3)="HID",VLOOKUP(VALUE(RIGHT(G495,3)),#REF!,9,FALSE),IF(LEFT(G495,3)="INC",VLOOKUP(VALUE(RIGHT(G495,3)),#REF!,9,FALSE),IF(LEFT(G495,3)="ELE",VLOOKUP(VALUE(RIGHT(G495,3)),#REF!,9,FALSE),IF(LEFT(G495,3)="CAB",VLOOKUP(VALUE(RIGHT(G495,3)),'ADM-COMP'!B:J,9,FALSE),IF(LEFT(G495,3)="SEG",VLOOKUP(VALUE(RIGHT(G495,3)),#REF!,9,FALSE),IF(LEFT(G495,3)="CLI",VLOOKUP(VALUE(RIGHT(G495,3)),#REF!,9,FALSE),IF(LEFT(G495,4)="IMPL",VLOOKUP(VALUE(RIGHT(G495,3)),#REF!,9,FALSE),IF(LEFT(G495,4)="SPDA",VLOOKUP(VALUE(RIGHT(G495,3)),'SPDA-COMP'!B:J,9,FALSE),IF(LEFT(G495,4)="SDAI",VLOOKUP(VALUE(RIGHT(G495,3)),#REF!,9,FALSE),IF(LEFT(G495,5)="IMPER",VLOOKUP(VALUE(RIGHT(G495,3)),#REF!,9,FALSE),IF(LEFT(G495,5)="LABOR",VLOOKUP(VALUE(RIGHT(G495,6)),#REF!,4,FALSE))))))))))))))))</f>
        <v>#REF!</v>
      </c>
      <c r="F495" s="129" t="e">
        <f t="shared" si="7"/>
        <v>#REF!</v>
      </c>
      <c r="G495" s="152" t="s">
        <v>1094</v>
      </c>
      <c r="H495" s="61" t="s">
        <v>1298</v>
      </c>
    </row>
    <row r="496" spans="1:9" s="62" customFormat="1">
      <c r="A496" s="37" t="s">
        <v>1240</v>
      </c>
      <c r="B496" s="29" t="e">
        <f>IF(LEFT(G496,3)="ARQ",VLOOKUP(VALUE(RIGHT(G496,3)),#REF!,4,FALSE),IF(LEFT(G496,3)="SCI",VLOOKUP(VALUE(RIGHT(G496,3)),#REF!,4,FALSE),IF(LEFT(G496,3)="SCE",VLOOKUP(VALUE(RIGHT(G496,3)),#REF!,4,FALSE),IF(LEFT(G496,3)="EST",VLOOKUP(VALUE(RIGHT(G496,3)),#REF!,4,FALSE),IF(LEFT(G496,3)="HID",VLOOKUP(VALUE(RIGHT(G496,3)),#REF!,4,FALSE),IF(LEFT(G496,3)="INC",VLOOKUP(VALUE(RIGHT(G496,3)),#REF!,4,FALSE),IF(LEFT(G496,3)="ELE",VLOOKUP(VALUE(RIGHT(G496,3)),#REF!,4,FALSE),IF(LEFT(G496,3)="CAB",VLOOKUP(VALUE(RIGHT(G496,3)),'ADM-COMP'!B:J,4,FALSE),IF(LEFT(G496,3)="SEG",VLOOKUP(VALUE(RIGHT(G496,3)),#REF!,4,FALSE),IF(LEFT(G496,3)="CLI",VLOOKUP(VALUE(RIGHT(G496,3)),#REF!,4,FALSE),IF(LEFT(G496,4)="IMPL",VLOOKUP(VALUE(RIGHT(G496,3)),#REF!,4,FALSE),IF(LEFT(G496,4)="SPDA",VLOOKUP(VALUE(RIGHT(G496,3)),'SPDA-COMP'!B:J,4,FALSE),IF(LEFT(G496,4)="SDAI",VLOOKUP(VALUE(RIGHT(G496,3)),#REF!,4,FALSE),IF(LEFT(G496,5)="IMPER",VLOOKUP(VALUE(RIGHT(G496,3)),#REF!,4,FALSE),IF(LEFT(G496,5)="LABOR",VLOOKUP(VALUE(RIGHT(G496,6)),#REF!,5,FALSE))))))))))))))))</f>
        <v>#REF!</v>
      </c>
      <c r="C496" s="30" t="e">
        <f>IF(LEFT(G496,3)="ARQ",VLOOKUP(VALUE(RIGHT(G496,3)),#REF!,5,FALSE),IF(LEFT(G496,3)="SCI",VLOOKUP(VALUE(RIGHT(G496,3)),#REF!,5,FALSE),IF(LEFT(G496,3)="SCE",VLOOKUP(VALUE(RIGHT(G496,3)),#REF!,5,FALSE),IF(LEFT(G496,3)="EST",VLOOKUP(VALUE(RIGHT(G496,3)),#REF!,5,FALSE),IF(LEFT(G496,3)="HID",VLOOKUP(VALUE(RIGHT(G496,3)),#REF!,5,FALSE),IF(LEFT(G496,3)="INC",VLOOKUP(VALUE(RIGHT(G496,3)),#REF!,5,FALSE),IF(LEFT(G496,3)="ELE",VLOOKUP(VALUE(RIGHT(G496,3)),#REF!,5,FALSE),IF(LEFT(G496,3)="CAB",VLOOKUP(VALUE(RIGHT(G496,3)),'ADM-COMP'!B:J,5,FALSE),IF(LEFT(G496,3)="SEG",VLOOKUP(VALUE(RIGHT(G496,3)),#REF!,5,FALSE),IF(LEFT(G496,3)="CLI",VLOOKUP(VALUE(RIGHT(G496,3)),#REF!,5,FALSE),IF(LEFT(G496,4)="IMPL",VLOOKUP(VALUE(RIGHT(G496,3)),#REF!,5,FALSE),IF(LEFT(G496,4)="SPDA",VLOOKUP(VALUE(RIGHT(G496,3)),'SPDA-COMP'!B:J,5,FALSE),IF(LEFT(G496,4)="SDAI",VLOOKUP(VALUE(RIGHT(G496,3)),#REF!,5,FALSE),IF(LEFT(G496,5)="IMPER",VLOOKUP(VALUE(RIGHT(G496,3)),#REF!,5,FALSE),IF(LEFT(G496,5)="LABOR",VLOOKUP(VALUE(RIGHT(G496,6)),#REF!,6,FALSE))))))))))))))))</f>
        <v>#REF!</v>
      </c>
      <c r="D496" s="74" t="e">
        <f>ROUND(VLOOKUP(A496,#REF!,8,FALSE),2)</f>
        <v>#REF!</v>
      </c>
      <c r="E496" s="74" t="e">
        <f>IF(LEFT(G496,3)="ARQ",VLOOKUP(VALUE(RIGHT(G496,3)),#REF!,9,FALSE),IF(LEFT(G496,3)="SCI",VLOOKUP(VALUE(RIGHT(G496,3)),#REF!,9,FALSE),IF(LEFT(G496,3)="SCE",VLOOKUP(VALUE(RIGHT(G496,3)),#REF!,9,FALSE),IF(LEFT(G496,3)="EST",VLOOKUP(VALUE(RIGHT(G496,3)),#REF!,9,FALSE),IF(LEFT(G496,3)="HID",VLOOKUP(VALUE(RIGHT(G496,3)),#REF!,9,FALSE),IF(LEFT(G496,3)="INC",VLOOKUP(VALUE(RIGHT(G496,3)),#REF!,9,FALSE),IF(LEFT(G496,3)="ELE",VLOOKUP(VALUE(RIGHT(G496,3)),#REF!,9,FALSE),IF(LEFT(G496,3)="CAB",VLOOKUP(VALUE(RIGHT(G496,3)),'ADM-COMP'!B:J,9,FALSE),IF(LEFT(G496,3)="SEG",VLOOKUP(VALUE(RIGHT(G496,3)),#REF!,9,FALSE),IF(LEFT(G496,3)="CLI",VLOOKUP(VALUE(RIGHT(G496,3)),#REF!,9,FALSE),IF(LEFT(G496,4)="IMPL",VLOOKUP(VALUE(RIGHT(G496,3)),#REF!,9,FALSE),IF(LEFT(G496,4)="SPDA",VLOOKUP(VALUE(RIGHT(G496,3)),'SPDA-COMP'!B:J,9,FALSE),IF(LEFT(G496,4)="SDAI",VLOOKUP(VALUE(RIGHT(G496,3)),#REF!,9,FALSE),IF(LEFT(G496,5)="IMPER",VLOOKUP(VALUE(RIGHT(G496,3)),#REF!,9,FALSE),IF(LEFT(G496,5)="LABOR",VLOOKUP(VALUE(RIGHT(G496,6)),#REF!,4,FALSE))))))))))))))))</f>
        <v>#REF!</v>
      </c>
      <c r="F496" s="31" t="e">
        <f t="shared" si="7"/>
        <v>#REF!</v>
      </c>
      <c r="G496" s="152" t="s">
        <v>1384</v>
      </c>
      <c r="H496" s="61"/>
    </row>
    <row r="497" spans="1:8" s="62" customFormat="1">
      <c r="A497" s="37" t="s">
        <v>1247</v>
      </c>
      <c r="B497" s="29" t="e">
        <f>IF(LEFT(G497,3)="ARQ",VLOOKUP(VALUE(RIGHT(G497,3)),#REF!,4,FALSE),IF(LEFT(G497,3)="SCI",VLOOKUP(VALUE(RIGHT(G497,3)),#REF!,4,FALSE),IF(LEFT(G497,3)="SCE",VLOOKUP(VALUE(RIGHT(G497,3)),#REF!,4,FALSE),IF(LEFT(G497,3)="EST",VLOOKUP(VALUE(RIGHT(G497,3)),#REF!,4,FALSE),IF(LEFT(G497,3)="HID",VLOOKUP(VALUE(RIGHT(G497,3)),#REF!,4,FALSE),IF(LEFT(G497,3)="INC",VLOOKUP(VALUE(RIGHT(G497,3)),#REF!,4,FALSE),IF(LEFT(G497,3)="ELE",VLOOKUP(VALUE(RIGHT(G497,3)),#REF!,4,FALSE),IF(LEFT(G497,3)="CAB",VLOOKUP(VALUE(RIGHT(G497,3)),'ADM-COMP'!B:J,4,FALSE),IF(LEFT(G497,3)="SEG",VLOOKUP(VALUE(RIGHT(G497,3)),#REF!,4,FALSE),IF(LEFT(G497,3)="CLI",VLOOKUP(VALUE(RIGHT(G497,3)),#REF!,4,FALSE),IF(LEFT(G497,4)="IMPL",VLOOKUP(VALUE(RIGHT(G497,3)),#REF!,4,FALSE),IF(LEFT(G497,4)="SPDA",VLOOKUP(VALUE(RIGHT(G497,3)),'SPDA-COMP'!B:J,4,FALSE),IF(LEFT(G497,4)="SDAI",VLOOKUP(VALUE(RIGHT(G497,3)),#REF!,4,FALSE),IF(LEFT(G497,5)="IMPER",VLOOKUP(VALUE(RIGHT(G497,3)),#REF!,4,FALSE),IF(LEFT(G497,5)="LABOR",VLOOKUP(VALUE(RIGHT(G497,6)),#REF!,5,FALSE))))))))))))))))</f>
        <v>#REF!</v>
      </c>
      <c r="C497" s="30" t="e">
        <f>IF(LEFT(G497,3)="ARQ",VLOOKUP(VALUE(RIGHT(G497,3)),#REF!,5,FALSE),IF(LEFT(G497,3)="SCI",VLOOKUP(VALUE(RIGHT(G497,3)),#REF!,5,FALSE),IF(LEFT(G497,3)="SCE",VLOOKUP(VALUE(RIGHT(G497,3)),#REF!,5,FALSE),IF(LEFT(G497,3)="EST",VLOOKUP(VALUE(RIGHT(G497,3)),#REF!,5,FALSE),IF(LEFT(G497,3)="HID",VLOOKUP(VALUE(RIGHT(G497,3)),#REF!,5,FALSE),IF(LEFT(G497,3)="INC",VLOOKUP(VALUE(RIGHT(G497,3)),#REF!,5,FALSE),IF(LEFT(G497,3)="ELE",VLOOKUP(VALUE(RIGHT(G497,3)),#REF!,5,FALSE),IF(LEFT(G497,3)="CAB",VLOOKUP(VALUE(RIGHT(G497,3)),'ADM-COMP'!B:J,5,FALSE),IF(LEFT(G497,3)="SEG",VLOOKUP(VALUE(RIGHT(G497,3)),#REF!,5,FALSE),IF(LEFT(G497,3)="CLI",VLOOKUP(VALUE(RIGHT(G497,3)),#REF!,5,FALSE),IF(LEFT(G497,4)="IMPL",VLOOKUP(VALUE(RIGHT(G497,3)),#REF!,5,FALSE),IF(LEFT(G497,4)="SPDA",VLOOKUP(VALUE(RIGHT(G497,3)),'SPDA-COMP'!B:J,5,FALSE),IF(LEFT(G497,4)="SDAI",VLOOKUP(VALUE(RIGHT(G497,3)),#REF!,5,FALSE),IF(LEFT(G497,5)="IMPER",VLOOKUP(VALUE(RIGHT(G497,3)),#REF!,5,FALSE),IF(LEFT(G497,5)="LABOR",VLOOKUP(VALUE(RIGHT(G497,6)),#REF!,6,FALSE))))))))))))))))</f>
        <v>#REF!</v>
      </c>
      <c r="D497" s="74" t="e">
        <f>ROUND(VLOOKUP(A497,#REF!,8,FALSE),2)</f>
        <v>#REF!</v>
      </c>
      <c r="E497" s="74" t="e">
        <f>IF(LEFT(G497,3)="ARQ",VLOOKUP(VALUE(RIGHT(G497,3)),#REF!,9,FALSE),IF(LEFT(G497,3)="SCI",VLOOKUP(VALUE(RIGHT(G497,3)),#REF!,9,FALSE),IF(LEFT(G497,3)="SCE",VLOOKUP(VALUE(RIGHT(G497,3)),#REF!,9,FALSE),IF(LEFT(G497,3)="EST",VLOOKUP(VALUE(RIGHT(G497,3)),#REF!,9,FALSE),IF(LEFT(G497,3)="HID",VLOOKUP(VALUE(RIGHT(G497,3)),#REF!,9,FALSE),IF(LEFT(G497,3)="INC",VLOOKUP(VALUE(RIGHT(G497,3)),#REF!,9,FALSE),IF(LEFT(G497,3)="ELE",VLOOKUP(VALUE(RIGHT(G497,3)),#REF!,9,FALSE),IF(LEFT(G497,3)="CAB",VLOOKUP(VALUE(RIGHT(G497,3)),'ADM-COMP'!B:J,9,FALSE),IF(LEFT(G497,3)="SEG",VLOOKUP(VALUE(RIGHT(G497,3)),#REF!,9,FALSE),IF(LEFT(G497,3)="CLI",VLOOKUP(VALUE(RIGHT(G497,3)),#REF!,9,FALSE),IF(LEFT(G497,4)="IMPL",VLOOKUP(VALUE(RIGHT(G497,3)),#REF!,9,FALSE),IF(LEFT(G497,4)="SPDA",VLOOKUP(VALUE(RIGHT(G497,3)),'SPDA-COMP'!B:J,9,FALSE),IF(LEFT(G497,4)="SDAI",VLOOKUP(VALUE(RIGHT(G497,3)),#REF!,9,FALSE),IF(LEFT(G497,5)="IMPER",VLOOKUP(VALUE(RIGHT(G497,3)),#REF!,9,FALSE),IF(LEFT(G497,5)="LABOR",VLOOKUP(VALUE(RIGHT(G497,6)),#REF!,4,FALSE))))))))))))))))</f>
        <v>#REF!</v>
      </c>
      <c r="F497" s="31" t="e">
        <f t="shared" si="7"/>
        <v>#REF!</v>
      </c>
      <c r="G497" s="152" t="s">
        <v>1246</v>
      </c>
      <c r="H497" s="61"/>
    </row>
    <row r="498" spans="1:8" s="62" customFormat="1">
      <c r="A498" s="85" t="s">
        <v>908</v>
      </c>
      <c r="B498" s="29" t="e">
        <f>IF(LEFT(G498,3)="ARQ",VLOOKUP(VALUE(RIGHT(G498,3)),#REF!,4,FALSE),IF(LEFT(G498,3)="SCI",VLOOKUP(VALUE(RIGHT(G498,3)),#REF!,4,FALSE),IF(LEFT(G498,3)="SCE",VLOOKUP(VALUE(RIGHT(G498,3)),#REF!,4,FALSE),IF(LEFT(G498,3)="EST",VLOOKUP(VALUE(RIGHT(G498,3)),#REF!,4,FALSE),IF(LEFT(G498,3)="HID",VLOOKUP(VALUE(RIGHT(G498,3)),#REF!,4,FALSE),IF(LEFT(G498,3)="INC",VLOOKUP(VALUE(RIGHT(G498,3)),#REF!,4,FALSE),IF(LEFT(G498,3)="ELE",VLOOKUP(VALUE(RIGHT(G498,3)),#REF!,4,FALSE),IF(LEFT(G498,3)="CAB",VLOOKUP(VALUE(RIGHT(G498,3)),'ADM-COMP'!B:J,4,FALSE),IF(LEFT(G498,3)="SEG",VLOOKUP(VALUE(RIGHT(G498,3)),#REF!,4,FALSE),IF(LEFT(G498,3)="CLI",VLOOKUP(VALUE(RIGHT(G498,3)),#REF!,4,FALSE),IF(LEFT(G498,4)="IMPL",VLOOKUP(VALUE(RIGHT(G498,3)),#REF!,4,FALSE),IF(LEFT(G498,4)="SPDA",VLOOKUP(VALUE(RIGHT(G498,3)),'SPDA-COMP'!B:J,4,FALSE),IF(LEFT(G498,4)="SDAI",VLOOKUP(VALUE(RIGHT(G498,3)),#REF!,4,FALSE),IF(LEFT(G498,5)="IMPER",VLOOKUP(VALUE(RIGHT(G498,3)),#REF!,4,FALSE),IF(LEFT(G498,5)="LABOR",VLOOKUP(VALUE(RIGHT(G498,6)),#REF!,5,FALSE))))))))))))))))</f>
        <v>#REF!</v>
      </c>
      <c r="C498" s="30" t="e">
        <f>IF(LEFT(G498,3)="ARQ",VLOOKUP(VALUE(RIGHT(G498,3)),#REF!,5,FALSE),IF(LEFT(G498,3)="SCI",VLOOKUP(VALUE(RIGHT(G498,3)),#REF!,5,FALSE),IF(LEFT(G498,3)="SCE",VLOOKUP(VALUE(RIGHT(G498,3)),#REF!,5,FALSE),IF(LEFT(G498,3)="EST",VLOOKUP(VALUE(RIGHT(G498,3)),#REF!,5,FALSE),IF(LEFT(G498,3)="HID",VLOOKUP(VALUE(RIGHT(G498,3)),#REF!,5,FALSE),IF(LEFT(G498,3)="INC",VLOOKUP(VALUE(RIGHT(G498,3)),#REF!,5,FALSE),IF(LEFT(G498,3)="ELE",VLOOKUP(VALUE(RIGHT(G498,3)),#REF!,5,FALSE),IF(LEFT(G498,3)="CAB",VLOOKUP(VALUE(RIGHT(G498,3)),'ADM-COMP'!B:J,5,FALSE),IF(LEFT(G498,3)="SEG",VLOOKUP(VALUE(RIGHT(G498,3)),#REF!,5,FALSE),IF(LEFT(G498,3)="CLI",VLOOKUP(VALUE(RIGHT(G498,3)),#REF!,5,FALSE),IF(LEFT(G498,4)="IMPL",VLOOKUP(VALUE(RIGHT(G498,3)),#REF!,5,FALSE),IF(LEFT(G498,4)="SPDA",VLOOKUP(VALUE(RIGHT(G498,3)),'SPDA-COMP'!B:J,5,FALSE),IF(LEFT(G498,4)="SDAI",VLOOKUP(VALUE(RIGHT(G498,3)),#REF!,5,FALSE),IF(LEFT(G498,5)="IMPER",VLOOKUP(VALUE(RIGHT(G498,3)),#REF!,5,FALSE),IF(LEFT(G498,5)="LABOR",VLOOKUP(VALUE(RIGHT(G498,6)),#REF!,6,FALSE))))))))))))))))</f>
        <v>#REF!</v>
      </c>
      <c r="D498" s="74" t="e">
        <f>ROUND(VLOOKUP(A498,#REF!,8,FALSE),2)</f>
        <v>#REF!</v>
      </c>
      <c r="E498" s="74" t="e">
        <f>IF(LEFT(G498,3)="ARQ",VLOOKUP(VALUE(RIGHT(G498,3)),#REF!,9,FALSE),IF(LEFT(G498,3)="SCI",VLOOKUP(VALUE(RIGHT(G498,3)),#REF!,9,FALSE),IF(LEFT(G498,3)="SCE",VLOOKUP(VALUE(RIGHT(G498,3)),#REF!,9,FALSE),IF(LEFT(G498,3)="EST",VLOOKUP(VALUE(RIGHT(G498,3)),#REF!,9,FALSE),IF(LEFT(G498,3)="HID",VLOOKUP(VALUE(RIGHT(G498,3)),#REF!,9,FALSE),IF(LEFT(G498,3)="INC",VLOOKUP(VALUE(RIGHT(G498,3)),#REF!,9,FALSE),IF(LEFT(G498,3)="ELE",VLOOKUP(VALUE(RIGHT(G498,3)),#REF!,9,FALSE),IF(LEFT(G498,3)="CAB",VLOOKUP(VALUE(RIGHT(G498,3)),'ADM-COMP'!B:J,9,FALSE),IF(LEFT(G498,3)="SEG",VLOOKUP(VALUE(RIGHT(G498,3)),#REF!,9,FALSE),IF(LEFT(G498,3)="CLI",VLOOKUP(VALUE(RIGHT(G498,3)),#REF!,9,FALSE),IF(LEFT(G498,4)="IMPL",VLOOKUP(VALUE(RIGHT(G498,3)),#REF!,9,FALSE),IF(LEFT(G498,4)="SPDA",VLOOKUP(VALUE(RIGHT(G498,3)),'SPDA-COMP'!B:J,9,FALSE),IF(LEFT(G498,4)="SDAI",VLOOKUP(VALUE(RIGHT(G498,3)),#REF!,9,FALSE),IF(LEFT(G498,5)="IMPER",VLOOKUP(VALUE(RIGHT(G498,3)),#REF!,9,FALSE),IF(LEFT(G498,5)="LABOR",VLOOKUP(VALUE(RIGHT(G498,6)),#REF!,4,FALSE))))))))))))))))</f>
        <v>#REF!</v>
      </c>
      <c r="F498" s="31" t="e">
        <f t="shared" si="7"/>
        <v>#REF!</v>
      </c>
      <c r="G498" s="84" t="s">
        <v>976</v>
      </c>
      <c r="H498" s="61"/>
    </row>
    <row r="499" spans="1:8" s="62" customFormat="1">
      <c r="A499" s="85" t="s">
        <v>874</v>
      </c>
      <c r="B499" s="29" t="e">
        <f>IF(LEFT(G499,3)="ARQ",VLOOKUP(VALUE(RIGHT(G499,3)),#REF!,4,FALSE),IF(LEFT(G499,3)="SCI",VLOOKUP(VALUE(RIGHT(G499,3)),#REF!,4,FALSE),IF(LEFT(G499,3)="SCE",VLOOKUP(VALUE(RIGHT(G499,3)),#REF!,4,FALSE),IF(LEFT(G499,3)="EST",VLOOKUP(VALUE(RIGHT(G499,3)),#REF!,4,FALSE),IF(LEFT(G499,3)="HID",VLOOKUP(VALUE(RIGHT(G499,3)),#REF!,4,FALSE),IF(LEFT(G499,3)="INC",VLOOKUP(VALUE(RIGHT(G499,3)),#REF!,4,FALSE),IF(LEFT(G499,3)="ELE",VLOOKUP(VALUE(RIGHT(G499,3)),#REF!,4,FALSE),IF(LEFT(G499,3)="CAB",VLOOKUP(VALUE(RIGHT(G499,3)),'ADM-COMP'!B:J,4,FALSE),IF(LEFT(G499,3)="SEG",VLOOKUP(VALUE(RIGHT(G499,3)),#REF!,4,FALSE),IF(LEFT(G499,3)="CLI",VLOOKUP(VALUE(RIGHT(G499,3)),#REF!,4,FALSE),IF(LEFT(G499,4)="IMPL",VLOOKUP(VALUE(RIGHT(G499,3)),#REF!,4,FALSE),IF(LEFT(G499,4)="SPDA",VLOOKUP(VALUE(RIGHT(G499,3)),'SPDA-COMP'!B:J,4,FALSE),IF(LEFT(G499,4)="SDAI",VLOOKUP(VALUE(RIGHT(G499,3)),#REF!,4,FALSE),IF(LEFT(G499,5)="IMPER",VLOOKUP(VALUE(RIGHT(G499,3)),#REF!,4,FALSE),IF(LEFT(G499,5)="LABOR",VLOOKUP(VALUE(RIGHT(G499,6)),#REF!,5,FALSE))))))))))))))))</f>
        <v>#REF!</v>
      </c>
      <c r="C499" s="30" t="e">
        <f>IF(LEFT(G499,3)="ARQ",VLOOKUP(VALUE(RIGHT(G499,3)),#REF!,5,FALSE),IF(LEFT(G499,3)="SCI",VLOOKUP(VALUE(RIGHT(G499,3)),#REF!,5,FALSE),IF(LEFT(G499,3)="SCE",VLOOKUP(VALUE(RIGHT(G499,3)),#REF!,5,FALSE),IF(LEFT(G499,3)="EST",VLOOKUP(VALUE(RIGHT(G499,3)),#REF!,5,FALSE),IF(LEFT(G499,3)="HID",VLOOKUP(VALUE(RIGHT(G499,3)),#REF!,5,FALSE),IF(LEFT(G499,3)="INC",VLOOKUP(VALUE(RIGHT(G499,3)),#REF!,5,FALSE),IF(LEFT(G499,3)="ELE",VLOOKUP(VALUE(RIGHT(G499,3)),#REF!,5,FALSE),IF(LEFT(G499,3)="CAB",VLOOKUP(VALUE(RIGHT(G499,3)),'ADM-COMP'!B:J,5,FALSE),IF(LEFT(G499,3)="SEG",VLOOKUP(VALUE(RIGHT(G499,3)),#REF!,5,FALSE),IF(LEFT(G499,3)="CLI",VLOOKUP(VALUE(RIGHT(G499,3)),#REF!,5,FALSE),IF(LEFT(G499,4)="IMPL",VLOOKUP(VALUE(RIGHT(G499,3)),#REF!,5,FALSE),IF(LEFT(G499,4)="SPDA",VLOOKUP(VALUE(RIGHT(G499,3)),'SPDA-COMP'!B:J,5,FALSE),IF(LEFT(G499,4)="SDAI",VLOOKUP(VALUE(RIGHT(G499,3)),#REF!,5,FALSE),IF(LEFT(G499,5)="IMPER",VLOOKUP(VALUE(RIGHT(G499,3)),#REF!,5,FALSE),IF(LEFT(G499,5)="LABOR",VLOOKUP(VALUE(RIGHT(G499,6)),#REF!,6,FALSE))))))))))))))))</f>
        <v>#REF!</v>
      </c>
      <c r="D499" s="74" t="e">
        <f>ROUND(VLOOKUP(A499,#REF!,8,FALSE),2)</f>
        <v>#REF!</v>
      </c>
      <c r="E499" s="74" t="e">
        <f>IF(LEFT(G499,3)="ARQ",VLOOKUP(VALUE(RIGHT(G499,3)),#REF!,9,FALSE),IF(LEFT(G499,3)="SCI",VLOOKUP(VALUE(RIGHT(G499,3)),#REF!,9,FALSE),IF(LEFT(G499,3)="SCE",VLOOKUP(VALUE(RIGHT(G499,3)),#REF!,9,FALSE),IF(LEFT(G499,3)="EST",VLOOKUP(VALUE(RIGHT(G499,3)),#REF!,9,FALSE),IF(LEFT(G499,3)="HID",VLOOKUP(VALUE(RIGHT(G499,3)),#REF!,9,FALSE),IF(LEFT(G499,3)="INC",VLOOKUP(VALUE(RIGHT(G499,3)),#REF!,9,FALSE),IF(LEFT(G499,3)="ELE",VLOOKUP(VALUE(RIGHT(G499,3)),#REF!,9,FALSE),IF(LEFT(G499,3)="CAB",VLOOKUP(VALUE(RIGHT(G499,3)),'ADM-COMP'!B:J,9,FALSE),IF(LEFT(G499,3)="SEG",VLOOKUP(VALUE(RIGHT(G499,3)),#REF!,9,FALSE),IF(LEFT(G499,3)="CLI",VLOOKUP(VALUE(RIGHT(G499,3)),#REF!,9,FALSE),IF(LEFT(G499,4)="IMPL",VLOOKUP(VALUE(RIGHT(G499,3)),#REF!,9,FALSE),IF(LEFT(G499,4)="SPDA",VLOOKUP(VALUE(RIGHT(G499,3)),'SPDA-COMP'!B:J,9,FALSE),IF(LEFT(G499,4)="SDAI",VLOOKUP(VALUE(RIGHT(G499,3)),#REF!,9,FALSE),IF(LEFT(G499,5)="IMPER",VLOOKUP(VALUE(RIGHT(G499,3)),#REF!,9,FALSE),IF(LEFT(G499,5)="LABOR",VLOOKUP(VALUE(RIGHT(G499,6)),#REF!,4,FALSE))))))))))))))))</f>
        <v>#REF!</v>
      </c>
      <c r="F499" s="31" t="e">
        <f t="shared" si="7"/>
        <v>#REF!</v>
      </c>
      <c r="G499" s="84" t="s">
        <v>949</v>
      </c>
      <c r="H499" s="61"/>
    </row>
    <row r="500" spans="1:8" s="62" customFormat="1">
      <c r="A500" s="85" t="s">
        <v>879</v>
      </c>
      <c r="B500" s="29" t="e">
        <f>IF(LEFT(G500,3)="ARQ",VLOOKUP(VALUE(RIGHT(G500,3)),#REF!,4,FALSE),IF(LEFT(G500,3)="SCI",VLOOKUP(VALUE(RIGHT(G500,3)),#REF!,4,FALSE),IF(LEFT(G500,3)="SCE",VLOOKUP(VALUE(RIGHT(G500,3)),#REF!,4,FALSE),IF(LEFT(G500,3)="EST",VLOOKUP(VALUE(RIGHT(G500,3)),#REF!,4,FALSE),IF(LEFT(G500,3)="HID",VLOOKUP(VALUE(RIGHT(G500,3)),#REF!,4,FALSE),IF(LEFT(G500,3)="INC",VLOOKUP(VALUE(RIGHT(G500,3)),#REF!,4,FALSE),IF(LEFT(G500,3)="ELE",VLOOKUP(VALUE(RIGHT(G500,3)),#REF!,4,FALSE),IF(LEFT(G500,3)="CAB",VLOOKUP(VALUE(RIGHT(G500,3)),'ADM-COMP'!B:J,4,FALSE),IF(LEFT(G500,3)="SEG",VLOOKUP(VALUE(RIGHT(G500,3)),#REF!,4,FALSE),IF(LEFT(G500,3)="CLI",VLOOKUP(VALUE(RIGHT(G500,3)),#REF!,4,FALSE),IF(LEFT(G500,4)="IMPL",VLOOKUP(VALUE(RIGHT(G500,3)),#REF!,4,FALSE),IF(LEFT(G500,4)="SPDA",VLOOKUP(VALUE(RIGHT(G500,3)),'SPDA-COMP'!B:J,4,FALSE),IF(LEFT(G500,4)="SDAI",VLOOKUP(VALUE(RIGHT(G500,3)),#REF!,4,FALSE),IF(LEFT(G500,5)="IMPER",VLOOKUP(VALUE(RIGHT(G500,3)),#REF!,4,FALSE),IF(LEFT(G500,5)="LABOR",VLOOKUP(VALUE(RIGHT(G500,6)),#REF!,5,FALSE))))))))))))))))</f>
        <v>#REF!</v>
      </c>
      <c r="C500" s="30" t="e">
        <f>IF(LEFT(G500,3)="ARQ",VLOOKUP(VALUE(RIGHT(G500,3)),#REF!,5,FALSE),IF(LEFT(G500,3)="SCI",VLOOKUP(VALUE(RIGHT(G500,3)),#REF!,5,FALSE),IF(LEFT(G500,3)="SCE",VLOOKUP(VALUE(RIGHT(G500,3)),#REF!,5,FALSE),IF(LEFT(G500,3)="EST",VLOOKUP(VALUE(RIGHT(G500,3)),#REF!,5,FALSE),IF(LEFT(G500,3)="HID",VLOOKUP(VALUE(RIGHT(G500,3)),#REF!,5,FALSE),IF(LEFT(G500,3)="INC",VLOOKUP(VALUE(RIGHT(G500,3)),#REF!,5,FALSE),IF(LEFT(G500,3)="ELE",VLOOKUP(VALUE(RIGHT(G500,3)),#REF!,5,FALSE),IF(LEFT(G500,3)="CAB",VLOOKUP(VALUE(RIGHT(G500,3)),'ADM-COMP'!B:J,5,FALSE),IF(LEFT(G500,3)="SEG",VLOOKUP(VALUE(RIGHT(G500,3)),#REF!,5,FALSE),IF(LEFT(G500,3)="CLI",VLOOKUP(VALUE(RIGHT(G500,3)),#REF!,5,FALSE),IF(LEFT(G500,4)="IMPL",VLOOKUP(VALUE(RIGHT(G500,3)),#REF!,5,FALSE),IF(LEFT(G500,4)="SPDA",VLOOKUP(VALUE(RIGHT(G500,3)),'SPDA-COMP'!B:J,5,FALSE),IF(LEFT(G500,4)="SDAI",VLOOKUP(VALUE(RIGHT(G500,3)),#REF!,5,FALSE),IF(LEFT(G500,5)="IMPER",VLOOKUP(VALUE(RIGHT(G500,3)),#REF!,5,FALSE),IF(LEFT(G500,5)="LABOR",VLOOKUP(VALUE(RIGHT(G500,6)),#REF!,6,FALSE))))))))))))))))</f>
        <v>#REF!</v>
      </c>
      <c r="D500" s="74" t="e">
        <f>ROUND(VLOOKUP(A500,#REF!,8,FALSE),2)</f>
        <v>#REF!</v>
      </c>
      <c r="E500" s="74" t="e">
        <f>IF(LEFT(G500,3)="ARQ",VLOOKUP(VALUE(RIGHT(G500,3)),#REF!,9,FALSE),IF(LEFT(G500,3)="SCI",VLOOKUP(VALUE(RIGHT(G500,3)),#REF!,9,FALSE),IF(LEFT(G500,3)="SCE",VLOOKUP(VALUE(RIGHT(G500,3)),#REF!,9,FALSE),IF(LEFT(G500,3)="EST",VLOOKUP(VALUE(RIGHT(G500,3)),#REF!,9,FALSE),IF(LEFT(G500,3)="HID",VLOOKUP(VALUE(RIGHT(G500,3)),#REF!,9,FALSE),IF(LEFT(G500,3)="INC",VLOOKUP(VALUE(RIGHT(G500,3)),#REF!,9,FALSE),IF(LEFT(G500,3)="ELE",VLOOKUP(VALUE(RIGHT(G500,3)),#REF!,9,FALSE),IF(LEFT(G500,3)="CAB",VLOOKUP(VALUE(RIGHT(G500,3)),'ADM-COMP'!B:J,9,FALSE),IF(LEFT(G500,3)="SEG",VLOOKUP(VALUE(RIGHT(G500,3)),#REF!,9,FALSE),IF(LEFT(G500,3)="CLI",VLOOKUP(VALUE(RIGHT(G500,3)),#REF!,9,FALSE),IF(LEFT(G500,4)="IMPL",VLOOKUP(VALUE(RIGHT(G500,3)),#REF!,9,FALSE),IF(LEFT(G500,4)="SPDA",VLOOKUP(VALUE(RIGHT(G500,3)),'SPDA-COMP'!B:J,9,FALSE),IF(LEFT(G500,4)="SDAI",VLOOKUP(VALUE(RIGHT(G500,3)),#REF!,9,FALSE),IF(LEFT(G500,5)="IMPER",VLOOKUP(VALUE(RIGHT(G500,3)),#REF!,9,FALSE),IF(LEFT(G500,5)="LABOR",VLOOKUP(VALUE(RIGHT(G500,6)),#REF!,4,FALSE))))))))))))))))</f>
        <v>#REF!</v>
      </c>
      <c r="F500" s="31" t="e">
        <f t="shared" si="7"/>
        <v>#REF!</v>
      </c>
      <c r="G500" s="84" t="s">
        <v>953</v>
      </c>
      <c r="H500" s="61"/>
    </row>
    <row r="501" spans="1:8" s="62" customFormat="1">
      <c r="A501" s="37" t="s">
        <v>545</v>
      </c>
      <c r="B501" s="29" t="e">
        <f>IF(LEFT(G501,3)="ARQ",VLOOKUP(VALUE(RIGHT(G501,3)),#REF!,4,FALSE),IF(LEFT(G501,3)="SCI",VLOOKUP(VALUE(RIGHT(G501,3)),#REF!,4,FALSE),IF(LEFT(G501,3)="SCE",VLOOKUP(VALUE(RIGHT(G501,3)),#REF!,4,FALSE),IF(LEFT(G501,3)="EST",VLOOKUP(VALUE(RIGHT(G501,3)),#REF!,4,FALSE),IF(LEFT(G501,3)="HID",VLOOKUP(VALUE(RIGHT(G501,3)),#REF!,4,FALSE),IF(LEFT(G501,3)="INC",VLOOKUP(VALUE(RIGHT(G501,3)),#REF!,4,FALSE),IF(LEFT(G501,3)="ELE",VLOOKUP(VALUE(RIGHT(G501,3)),#REF!,4,FALSE),IF(LEFT(G501,3)="CAB",VLOOKUP(VALUE(RIGHT(G501,3)),'ADM-COMP'!B:J,4,FALSE),IF(LEFT(G501,3)="SEG",VLOOKUP(VALUE(RIGHT(G501,3)),#REF!,4,FALSE),IF(LEFT(G501,3)="CLI",VLOOKUP(VALUE(RIGHT(G501,3)),#REF!,4,FALSE),IF(LEFT(G501,4)="IMPL",VLOOKUP(VALUE(RIGHT(G501,3)),#REF!,4,FALSE),IF(LEFT(G501,4)="SPDA",VLOOKUP(VALUE(RIGHT(G501,3)),'SPDA-COMP'!B:J,4,FALSE),IF(LEFT(G501,4)="SDAI",VLOOKUP(VALUE(RIGHT(G501,3)),#REF!,4,FALSE),IF(LEFT(G501,5)="IMPER",VLOOKUP(VALUE(RIGHT(G501,3)),#REF!,4,FALSE),IF(LEFT(G501,5)="LABOR",VLOOKUP(VALUE(RIGHT(G501,6)),#REF!,5,FALSE))))))))))))))))</f>
        <v>#REF!</v>
      </c>
      <c r="C501" s="30" t="e">
        <f>IF(LEFT(G501,3)="ARQ",VLOOKUP(VALUE(RIGHT(G501,3)),#REF!,5,FALSE),IF(LEFT(G501,3)="SCI",VLOOKUP(VALUE(RIGHT(G501,3)),#REF!,5,FALSE),IF(LEFT(G501,3)="SCE",VLOOKUP(VALUE(RIGHT(G501,3)),#REF!,5,FALSE),IF(LEFT(G501,3)="EST",VLOOKUP(VALUE(RIGHT(G501,3)),#REF!,5,FALSE),IF(LEFT(G501,3)="HID",VLOOKUP(VALUE(RIGHT(G501,3)),#REF!,5,FALSE),IF(LEFT(G501,3)="INC",VLOOKUP(VALUE(RIGHT(G501,3)),#REF!,5,FALSE),IF(LEFT(G501,3)="ELE",VLOOKUP(VALUE(RIGHT(G501,3)),#REF!,5,FALSE),IF(LEFT(G501,3)="CAB",VLOOKUP(VALUE(RIGHT(G501,3)),'ADM-COMP'!B:J,5,FALSE),IF(LEFT(G501,3)="SEG",VLOOKUP(VALUE(RIGHT(G501,3)),#REF!,5,FALSE),IF(LEFT(G501,3)="CLI",VLOOKUP(VALUE(RIGHT(G501,3)),#REF!,5,FALSE),IF(LEFT(G501,4)="IMPL",VLOOKUP(VALUE(RIGHT(G501,3)),#REF!,5,FALSE),IF(LEFT(G501,4)="SPDA",VLOOKUP(VALUE(RIGHT(G501,3)),'SPDA-COMP'!B:J,5,FALSE),IF(LEFT(G501,4)="SDAI",VLOOKUP(VALUE(RIGHT(G501,3)),#REF!,5,FALSE),IF(LEFT(G501,5)="IMPER",VLOOKUP(VALUE(RIGHT(G501,3)),#REF!,5,FALSE),IF(LEFT(G501,5)="LABOR",VLOOKUP(VALUE(RIGHT(G501,6)),#REF!,6,FALSE))))))))))))))))</f>
        <v>#REF!</v>
      </c>
      <c r="D501" s="74" t="e">
        <f>ROUND(VLOOKUP(A501,#REF!,8,FALSE),2)</f>
        <v>#REF!</v>
      </c>
      <c r="E501" s="74" t="e">
        <f>IF(LEFT(G501,3)="ARQ",VLOOKUP(VALUE(RIGHT(G501,3)),#REF!,9,FALSE),IF(LEFT(G501,3)="SCI",VLOOKUP(VALUE(RIGHT(G501,3)),#REF!,9,FALSE),IF(LEFT(G501,3)="SCE",VLOOKUP(VALUE(RIGHT(G501,3)),#REF!,9,FALSE),IF(LEFT(G501,3)="EST",VLOOKUP(VALUE(RIGHT(G501,3)),#REF!,9,FALSE),IF(LEFT(G501,3)="HID",VLOOKUP(VALUE(RIGHT(G501,3)),#REF!,9,FALSE),IF(LEFT(G501,3)="INC",VLOOKUP(VALUE(RIGHT(G501,3)),#REF!,9,FALSE),IF(LEFT(G501,3)="ELE",VLOOKUP(VALUE(RIGHT(G501,3)),#REF!,9,FALSE),IF(LEFT(G501,3)="CAB",VLOOKUP(VALUE(RIGHT(G501,3)),'ADM-COMP'!B:J,9,FALSE),IF(LEFT(G501,3)="SEG",VLOOKUP(VALUE(RIGHT(G501,3)),#REF!,9,FALSE),IF(LEFT(G501,3)="CLI",VLOOKUP(VALUE(RIGHT(G501,3)),#REF!,9,FALSE),IF(LEFT(G501,4)="IMPL",VLOOKUP(VALUE(RIGHT(G501,3)),#REF!,9,FALSE),IF(LEFT(G501,4)="SPDA",VLOOKUP(VALUE(RIGHT(G501,3)),'SPDA-COMP'!B:J,9,FALSE),IF(LEFT(G501,4)="SDAI",VLOOKUP(VALUE(RIGHT(G501,3)),#REF!,9,FALSE),IF(LEFT(G501,5)="IMPER",VLOOKUP(VALUE(RIGHT(G501,3)),#REF!,9,FALSE),IF(LEFT(G501,5)="LABOR",VLOOKUP(VALUE(RIGHT(G501,6)),#REF!,4,FALSE))))))))))))))))</f>
        <v>#REF!</v>
      </c>
      <c r="F501" s="31" t="e">
        <f t="shared" si="7"/>
        <v>#REF!</v>
      </c>
      <c r="G501" s="152" t="s">
        <v>556</v>
      </c>
      <c r="H501" s="61"/>
    </row>
    <row r="502" spans="1:8" s="62" customFormat="1">
      <c r="A502" s="37" t="s">
        <v>274</v>
      </c>
      <c r="B502" s="29" t="e">
        <f>IF(LEFT(G502,3)="ARQ",VLOOKUP(VALUE(RIGHT(G502,3)),#REF!,4,FALSE),IF(LEFT(G502,3)="SCI",VLOOKUP(VALUE(RIGHT(G502,3)),#REF!,4,FALSE),IF(LEFT(G502,3)="SCE",VLOOKUP(VALUE(RIGHT(G502,3)),#REF!,4,FALSE),IF(LEFT(G502,3)="EST",VLOOKUP(VALUE(RIGHT(G502,3)),#REF!,4,FALSE),IF(LEFT(G502,3)="HID",VLOOKUP(VALUE(RIGHT(G502,3)),#REF!,4,FALSE),IF(LEFT(G502,3)="INC",VLOOKUP(VALUE(RIGHT(G502,3)),#REF!,4,FALSE),IF(LEFT(G502,3)="ELE",VLOOKUP(VALUE(RIGHT(G502,3)),#REF!,4,FALSE),IF(LEFT(G502,3)="CAB",VLOOKUP(VALUE(RIGHT(G502,3)),'ADM-COMP'!B:J,4,FALSE),IF(LEFT(G502,3)="SEG",VLOOKUP(VALUE(RIGHT(G502,3)),#REF!,4,FALSE),IF(LEFT(G502,3)="CLI",VLOOKUP(VALUE(RIGHT(G502,3)),#REF!,4,FALSE),IF(LEFT(G502,4)="IMPL",VLOOKUP(VALUE(RIGHT(G502,3)),#REF!,4,FALSE),IF(LEFT(G502,4)="SPDA",VLOOKUP(VALUE(RIGHT(G502,3)),'SPDA-COMP'!B:J,4,FALSE),IF(LEFT(G502,4)="SDAI",VLOOKUP(VALUE(RIGHT(G502,3)),#REF!,4,FALSE),IF(LEFT(G502,5)="IMPER",VLOOKUP(VALUE(RIGHT(G502,3)),#REF!,4,FALSE),IF(LEFT(G502,5)="LABOR",VLOOKUP(VALUE(RIGHT(G502,6)),#REF!,5,FALSE))))))))))))))))</f>
        <v>#REF!</v>
      </c>
      <c r="C502" s="30" t="e">
        <f>IF(LEFT(G502,3)="ARQ",VLOOKUP(VALUE(RIGHT(G502,3)),#REF!,5,FALSE),IF(LEFT(G502,3)="SCI",VLOOKUP(VALUE(RIGHT(G502,3)),#REF!,5,FALSE),IF(LEFT(G502,3)="SCE",VLOOKUP(VALUE(RIGHT(G502,3)),#REF!,5,FALSE),IF(LEFT(G502,3)="EST",VLOOKUP(VALUE(RIGHT(G502,3)),#REF!,5,FALSE),IF(LEFT(G502,3)="HID",VLOOKUP(VALUE(RIGHT(G502,3)),#REF!,5,FALSE),IF(LEFT(G502,3)="INC",VLOOKUP(VALUE(RIGHT(G502,3)),#REF!,5,FALSE),IF(LEFT(G502,3)="ELE",VLOOKUP(VALUE(RIGHT(G502,3)),#REF!,5,FALSE),IF(LEFT(G502,3)="CAB",VLOOKUP(VALUE(RIGHT(G502,3)),'ADM-COMP'!B:J,5,FALSE),IF(LEFT(G502,3)="SEG",VLOOKUP(VALUE(RIGHT(G502,3)),#REF!,5,FALSE),IF(LEFT(G502,3)="CLI",VLOOKUP(VALUE(RIGHT(G502,3)),#REF!,5,FALSE),IF(LEFT(G502,4)="IMPL",VLOOKUP(VALUE(RIGHT(G502,3)),#REF!,5,FALSE),IF(LEFT(G502,4)="SPDA",VLOOKUP(VALUE(RIGHT(G502,3)),'SPDA-COMP'!B:J,5,FALSE),IF(LEFT(G502,4)="SDAI",VLOOKUP(VALUE(RIGHT(G502,3)),#REF!,5,FALSE),IF(LEFT(G502,5)="IMPER",VLOOKUP(VALUE(RIGHT(G502,3)),#REF!,5,FALSE),IF(LEFT(G502,5)="LABOR",VLOOKUP(VALUE(RIGHT(G502,6)),#REF!,6,FALSE))))))))))))))))</f>
        <v>#REF!</v>
      </c>
      <c r="D502" s="74" t="e">
        <f>ROUND(VLOOKUP(A502,#REF!,8,FALSE),2)</f>
        <v>#REF!</v>
      </c>
      <c r="E502" s="74" t="e">
        <f>IF(LEFT(G502,3)="ARQ",VLOOKUP(VALUE(RIGHT(G502,3)),#REF!,9,FALSE),IF(LEFT(G502,3)="SCI",VLOOKUP(VALUE(RIGHT(G502,3)),#REF!,9,FALSE),IF(LEFT(G502,3)="SCE",VLOOKUP(VALUE(RIGHT(G502,3)),#REF!,9,FALSE),IF(LEFT(G502,3)="EST",VLOOKUP(VALUE(RIGHT(G502,3)),#REF!,9,FALSE),IF(LEFT(G502,3)="HID",VLOOKUP(VALUE(RIGHT(G502,3)),#REF!,9,FALSE),IF(LEFT(G502,3)="INC",VLOOKUP(VALUE(RIGHT(G502,3)),#REF!,9,FALSE),IF(LEFT(G502,3)="ELE",VLOOKUP(VALUE(RIGHT(G502,3)),#REF!,9,FALSE),IF(LEFT(G502,3)="CAB",VLOOKUP(VALUE(RIGHT(G502,3)),'ADM-COMP'!B:J,9,FALSE),IF(LEFT(G502,3)="SEG",VLOOKUP(VALUE(RIGHT(G502,3)),#REF!,9,FALSE),IF(LEFT(G502,3)="CLI",VLOOKUP(VALUE(RIGHT(G502,3)),#REF!,9,FALSE),IF(LEFT(G502,4)="IMPL",VLOOKUP(VALUE(RIGHT(G502,3)),#REF!,9,FALSE),IF(LEFT(G502,4)="SPDA",VLOOKUP(VALUE(RIGHT(G502,3)),'SPDA-COMP'!B:J,9,FALSE),IF(LEFT(G502,4)="SDAI",VLOOKUP(VALUE(RIGHT(G502,3)),#REF!,9,FALSE),IF(LEFT(G502,5)="IMPER",VLOOKUP(VALUE(RIGHT(G502,3)),#REF!,9,FALSE),IF(LEFT(G502,5)="LABOR",VLOOKUP(VALUE(RIGHT(G502,6)),#REF!,4,FALSE))))))))))))))))</f>
        <v>#REF!</v>
      </c>
      <c r="F502" s="31" t="e">
        <f t="shared" si="7"/>
        <v>#REF!</v>
      </c>
      <c r="G502" s="38" t="s">
        <v>267</v>
      </c>
      <c r="H502" s="61"/>
    </row>
    <row r="503" spans="1:8" s="62" customFormat="1">
      <c r="A503" s="85" t="s">
        <v>899</v>
      </c>
      <c r="B503" s="29" t="e">
        <f>IF(LEFT(G503,3)="ARQ",VLOOKUP(VALUE(RIGHT(G503,3)),#REF!,4,FALSE),IF(LEFT(G503,3)="SCI",VLOOKUP(VALUE(RIGHT(G503,3)),#REF!,4,FALSE),IF(LEFT(G503,3)="SCE",VLOOKUP(VALUE(RIGHT(G503,3)),#REF!,4,FALSE),IF(LEFT(G503,3)="EST",VLOOKUP(VALUE(RIGHT(G503,3)),#REF!,4,FALSE),IF(LEFT(G503,3)="HID",VLOOKUP(VALUE(RIGHT(G503,3)),#REF!,4,FALSE),IF(LEFT(G503,3)="INC",VLOOKUP(VALUE(RIGHT(G503,3)),#REF!,4,FALSE),IF(LEFT(G503,3)="ELE",VLOOKUP(VALUE(RIGHT(G503,3)),#REF!,4,FALSE),IF(LEFT(G503,3)="CAB",VLOOKUP(VALUE(RIGHT(G503,3)),'ADM-COMP'!B:J,4,FALSE),IF(LEFT(G503,3)="SEG",VLOOKUP(VALUE(RIGHT(G503,3)),#REF!,4,FALSE),IF(LEFT(G503,3)="CLI",VLOOKUP(VALUE(RIGHT(G503,3)),#REF!,4,FALSE),IF(LEFT(G503,4)="IMPL",VLOOKUP(VALUE(RIGHT(G503,3)),#REF!,4,FALSE),IF(LEFT(G503,4)="SPDA",VLOOKUP(VALUE(RIGHT(G503,3)),'SPDA-COMP'!B:J,4,FALSE),IF(LEFT(G503,4)="SDAI",VLOOKUP(VALUE(RIGHT(G503,3)),#REF!,4,FALSE),IF(LEFT(G503,5)="IMPER",VLOOKUP(VALUE(RIGHT(G503,3)),#REF!,4,FALSE),IF(LEFT(G503,5)="LABOR",VLOOKUP(VALUE(RIGHT(G503,6)),#REF!,5,FALSE))))))))))))))))</f>
        <v>#REF!</v>
      </c>
      <c r="C503" s="30" t="e">
        <f>IF(LEFT(G503,3)="ARQ",VLOOKUP(VALUE(RIGHT(G503,3)),#REF!,5,FALSE),IF(LEFT(G503,3)="SCI",VLOOKUP(VALUE(RIGHT(G503,3)),#REF!,5,FALSE),IF(LEFT(G503,3)="SCE",VLOOKUP(VALUE(RIGHT(G503,3)),#REF!,5,FALSE),IF(LEFT(G503,3)="EST",VLOOKUP(VALUE(RIGHT(G503,3)),#REF!,5,FALSE),IF(LEFT(G503,3)="HID",VLOOKUP(VALUE(RIGHT(G503,3)),#REF!,5,FALSE),IF(LEFT(G503,3)="INC",VLOOKUP(VALUE(RIGHT(G503,3)),#REF!,5,FALSE),IF(LEFT(G503,3)="ELE",VLOOKUP(VALUE(RIGHT(G503,3)),#REF!,5,FALSE),IF(LEFT(G503,3)="CAB",VLOOKUP(VALUE(RIGHT(G503,3)),'ADM-COMP'!B:J,5,FALSE),IF(LEFT(G503,3)="SEG",VLOOKUP(VALUE(RIGHT(G503,3)),#REF!,5,FALSE),IF(LEFT(G503,3)="CLI",VLOOKUP(VALUE(RIGHT(G503,3)),#REF!,5,FALSE),IF(LEFT(G503,4)="IMPL",VLOOKUP(VALUE(RIGHT(G503,3)),#REF!,5,FALSE),IF(LEFT(G503,4)="SPDA",VLOOKUP(VALUE(RIGHT(G503,3)),'SPDA-COMP'!B:J,5,FALSE),IF(LEFT(G503,4)="SDAI",VLOOKUP(VALUE(RIGHT(G503,3)),#REF!,5,FALSE),IF(LEFT(G503,5)="IMPER",VLOOKUP(VALUE(RIGHT(G503,3)),#REF!,5,FALSE),IF(LEFT(G503,5)="LABOR",VLOOKUP(VALUE(RIGHT(G503,6)),#REF!,6,FALSE))))))))))))))))</f>
        <v>#REF!</v>
      </c>
      <c r="D503" s="74" t="e">
        <f>ROUND(VLOOKUP(A503,#REF!,8,FALSE),2)</f>
        <v>#REF!</v>
      </c>
      <c r="E503" s="74" t="e">
        <f>IF(LEFT(G503,3)="ARQ",VLOOKUP(VALUE(RIGHT(G503,3)),#REF!,9,FALSE),IF(LEFT(G503,3)="SCI",VLOOKUP(VALUE(RIGHT(G503,3)),#REF!,9,FALSE),IF(LEFT(G503,3)="SCE",VLOOKUP(VALUE(RIGHT(G503,3)),#REF!,9,FALSE),IF(LEFT(G503,3)="EST",VLOOKUP(VALUE(RIGHT(G503,3)),#REF!,9,FALSE),IF(LEFT(G503,3)="HID",VLOOKUP(VALUE(RIGHT(G503,3)),#REF!,9,FALSE),IF(LEFT(G503,3)="INC",VLOOKUP(VALUE(RIGHT(G503,3)),#REF!,9,FALSE),IF(LEFT(G503,3)="ELE",VLOOKUP(VALUE(RIGHT(G503,3)),#REF!,9,FALSE),IF(LEFT(G503,3)="CAB",VLOOKUP(VALUE(RIGHT(G503,3)),'ADM-COMP'!B:J,9,FALSE),IF(LEFT(G503,3)="SEG",VLOOKUP(VALUE(RIGHT(G503,3)),#REF!,9,FALSE),IF(LEFT(G503,3)="CLI",VLOOKUP(VALUE(RIGHT(G503,3)),#REF!,9,FALSE),IF(LEFT(G503,4)="IMPL",VLOOKUP(VALUE(RIGHT(G503,3)),#REF!,9,FALSE),IF(LEFT(G503,4)="SPDA",VLOOKUP(VALUE(RIGHT(G503,3)),'SPDA-COMP'!B:J,9,FALSE),IF(LEFT(G503,4)="SDAI",VLOOKUP(VALUE(RIGHT(G503,3)),#REF!,9,FALSE),IF(LEFT(G503,5)="IMPER",VLOOKUP(VALUE(RIGHT(G503,3)),#REF!,9,FALSE),IF(LEFT(G503,5)="LABOR",VLOOKUP(VALUE(RIGHT(G503,6)),#REF!,4,FALSE))))))))))))))))</f>
        <v>#REF!</v>
      </c>
      <c r="F503" s="31" t="e">
        <f t="shared" si="7"/>
        <v>#REF!</v>
      </c>
      <c r="G503" s="84" t="s">
        <v>967</v>
      </c>
      <c r="H503" s="61"/>
    </row>
    <row r="504" spans="1:8" s="62" customFormat="1">
      <c r="A504" s="140" t="s">
        <v>1067</v>
      </c>
      <c r="B504" s="29" t="e">
        <f>IF(LEFT(G504,3)="ARQ",VLOOKUP(VALUE(RIGHT(G504,3)),#REF!,4,FALSE),IF(LEFT(G504,3)="SCI",VLOOKUP(VALUE(RIGHT(G504,3)),#REF!,4,FALSE),IF(LEFT(G504,3)="SCE",VLOOKUP(VALUE(RIGHT(G504,3)),#REF!,4,FALSE),IF(LEFT(G504,3)="EST",VLOOKUP(VALUE(RIGHT(G504,3)),#REF!,4,FALSE),IF(LEFT(G504,3)="HID",VLOOKUP(VALUE(RIGHT(G504,3)),#REF!,4,FALSE),IF(LEFT(G504,3)="INC",VLOOKUP(VALUE(RIGHT(G504,3)),#REF!,4,FALSE),IF(LEFT(G504,3)="ELE",VLOOKUP(VALUE(RIGHT(G504,3)),#REF!,4,FALSE),IF(LEFT(G504,3)="CAB",VLOOKUP(VALUE(RIGHT(G504,3)),'ADM-COMP'!B:J,4,FALSE),IF(LEFT(G504,3)="SEG",VLOOKUP(VALUE(RIGHT(G504,3)),#REF!,4,FALSE),IF(LEFT(G504,3)="CLI",VLOOKUP(VALUE(RIGHT(G504,3)),#REF!,4,FALSE),IF(LEFT(G504,4)="IMPL",VLOOKUP(VALUE(RIGHT(G504,3)),#REF!,4,FALSE),IF(LEFT(G504,4)="SPDA",VLOOKUP(VALUE(RIGHT(G504,3)),'SPDA-COMP'!B:J,4,FALSE),IF(LEFT(G504,4)="SDAI",VLOOKUP(VALUE(RIGHT(G504,3)),#REF!,4,FALSE),IF(LEFT(G504,5)="IMPER",VLOOKUP(VALUE(RIGHT(G504,3)),#REF!,4,FALSE),IF(LEFT(G504,5)="LABOR",VLOOKUP(VALUE(RIGHT(G504,6)),#REF!,5,FALSE))))))))))))))))</f>
        <v>#REF!</v>
      </c>
      <c r="C504" s="30" t="e">
        <f>IF(LEFT(G504,3)="ARQ",VLOOKUP(VALUE(RIGHT(G504,3)),#REF!,5,FALSE),IF(LEFT(G504,3)="SCI",VLOOKUP(VALUE(RIGHT(G504,3)),#REF!,5,FALSE),IF(LEFT(G504,3)="SCE",VLOOKUP(VALUE(RIGHT(G504,3)),#REF!,5,FALSE),IF(LEFT(G504,3)="EST",VLOOKUP(VALUE(RIGHT(G504,3)),#REF!,5,FALSE),IF(LEFT(G504,3)="HID",VLOOKUP(VALUE(RIGHT(G504,3)),#REF!,5,FALSE),IF(LEFT(G504,3)="INC",VLOOKUP(VALUE(RIGHT(G504,3)),#REF!,5,FALSE),IF(LEFT(G504,3)="ELE",VLOOKUP(VALUE(RIGHT(G504,3)),#REF!,5,FALSE),IF(LEFT(G504,3)="CAB",VLOOKUP(VALUE(RIGHT(G504,3)),'ADM-COMP'!B:J,5,FALSE),IF(LEFT(G504,3)="SEG",VLOOKUP(VALUE(RIGHT(G504,3)),#REF!,5,FALSE),IF(LEFT(G504,3)="CLI",VLOOKUP(VALUE(RIGHT(G504,3)),#REF!,5,FALSE),IF(LEFT(G504,4)="IMPL",VLOOKUP(VALUE(RIGHT(G504,3)),#REF!,5,FALSE),IF(LEFT(G504,4)="SPDA",VLOOKUP(VALUE(RIGHT(G504,3)),'SPDA-COMP'!B:J,5,FALSE),IF(LEFT(G504,4)="SDAI",VLOOKUP(VALUE(RIGHT(G504,3)),#REF!,5,FALSE),IF(LEFT(G504,5)="IMPER",VLOOKUP(VALUE(RIGHT(G504,3)),#REF!,5,FALSE),IF(LEFT(G504,5)="LABOR",VLOOKUP(VALUE(RIGHT(G504,6)),#REF!,6,FALSE))))))))))))))))</f>
        <v>#REF!</v>
      </c>
      <c r="D504" s="74" t="e">
        <f>ROUND(VLOOKUP(A504,#REF!,8,FALSE),2)</f>
        <v>#REF!</v>
      </c>
      <c r="E504" s="74" t="e">
        <f>IF(LEFT(G504,3)="ARQ",VLOOKUP(VALUE(RIGHT(G504,3)),#REF!,9,FALSE),IF(LEFT(G504,3)="SCI",VLOOKUP(VALUE(RIGHT(G504,3)),#REF!,9,FALSE),IF(LEFT(G504,3)="SCE",VLOOKUP(VALUE(RIGHT(G504,3)),#REF!,9,FALSE),IF(LEFT(G504,3)="EST",VLOOKUP(VALUE(RIGHT(G504,3)),#REF!,9,FALSE),IF(LEFT(G504,3)="HID",VLOOKUP(VALUE(RIGHT(G504,3)),#REF!,9,FALSE),IF(LEFT(G504,3)="INC",VLOOKUP(VALUE(RIGHT(G504,3)),#REF!,9,FALSE),IF(LEFT(G504,3)="ELE",VLOOKUP(VALUE(RIGHT(G504,3)),#REF!,9,FALSE),IF(LEFT(G504,3)="CAB",VLOOKUP(VALUE(RIGHT(G504,3)),'ADM-COMP'!B:J,9,FALSE),IF(LEFT(G504,3)="SEG",VLOOKUP(VALUE(RIGHT(G504,3)),#REF!,9,FALSE),IF(LEFT(G504,3)="CLI",VLOOKUP(VALUE(RIGHT(G504,3)),#REF!,9,FALSE),IF(LEFT(G504,4)="IMPL",VLOOKUP(VALUE(RIGHT(G504,3)),#REF!,9,FALSE),IF(LEFT(G504,4)="SPDA",VLOOKUP(VALUE(RIGHT(G504,3)),'SPDA-COMP'!B:J,9,FALSE),IF(LEFT(G504,4)="SDAI",VLOOKUP(VALUE(RIGHT(G504,3)),#REF!,9,FALSE),IF(LEFT(G504,5)="IMPER",VLOOKUP(VALUE(RIGHT(G504,3)),#REF!,9,FALSE),IF(LEFT(G504,5)="LABOR",VLOOKUP(VALUE(RIGHT(G504,6)),#REF!,4,FALSE))))))))))))))))</f>
        <v>#REF!</v>
      </c>
      <c r="F504" s="31" t="e">
        <f t="shared" si="7"/>
        <v>#REF!</v>
      </c>
      <c r="G504" s="152" t="s">
        <v>1095</v>
      </c>
      <c r="H504" s="61"/>
    </row>
    <row r="505" spans="1:8" s="62" customFormat="1">
      <c r="A505" s="37" t="s">
        <v>1250</v>
      </c>
      <c r="B505" s="29" t="e">
        <f>IF(LEFT(G505,3)="ARQ",VLOOKUP(VALUE(RIGHT(G505,3)),#REF!,4,FALSE),IF(LEFT(G505,3)="SCI",VLOOKUP(VALUE(RIGHT(G505,3)),#REF!,4,FALSE),IF(LEFT(G505,3)="SCE",VLOOKUP(VALUE(RIGHT(G505,3)),#REF!,4,FALSE),IF(LEFT(G505,3)="EST",VLOOKUP(VALUE(RIGHT(G505,3)),#REF!,4,FALSE),IF(LEFT(G505,3)="HID",VLOOKUP(VALUE(RIGHT(G505,3)),#REF!,4,FALSE),IF(LEFT(G505,3)="INC",VLOOKUP(VALUE(RIGHT(G505,3)),#REF!,4,FALSE),IF(LEFT(G505,3)="ELE",VLOOKUP(VALUE(RIGHT(G505,3)),#REF!,4,FALSE),IF(LEFT(G505,3)="CAB",VLOOKUP(VALUE(RIGHT(G505,3)),'ADM-COMP'!B:J,4,FALSE),IF(LEFT(G505,3)="SEG",VLOOKUP(VALUE(RIGHT(G505,3)),#REF!,4,FALSE),IF(LEFT(G505,3)="CLI",VLOOKUP(VALUE(RIGHT(G505,3)),#REF!,4,FALSE),IF(LEFT(G505,4)="IMPL",VLOOKUP(VALUE(RIGHT(G505,3)),#REF!,4,FALSE),IF(LEFT(G505,4)="SPDA",VLOOKUP(VALUE(RIGHT(G505,3)),'SPDA-COMP'!B:J,4,FALSE),IF(LEFT(G505,4)="SDAI",VLOOKUP(VALUE(RIGHT(G505,3)),#REF!,4,FALSE),IF(LEFT(G505,5)="IMPER",VLOOKUP(VALUE(RIGHT(G505,3)),#REF!,4,FALSE),IF(LEFT(G505,5)="LABOR",VLOOKUP(VALUE(RIGHT(G505,6)),#REF!,5,FALSE))))))))))))))))</f>
        <v>#REF!</v>
      </c>
      <c r="C505" s="30" t="e">
        <f>IF(LEFT(G505,3)="ARQ",VLOOKUP(VALUE(RIGHT(G505,3)),#REF!,5,FALSE),IF(LEFT(G505,3)="SCI",VLOOKUP(VALUE(RIGHT(G505,3)),#REF!,5,FALSE),IF(LEFT(G505,3)="SCE",VLOOKUP(VALUE(RIGHT(G505,3)),#REF!,5,FALSE),IF(LEFT(G505,3)="EST",VLOOKUP(VALUE(RIGHT(G505,3)),#REF!,5,FALSE),IF(LEFT(G505,3)="HID",VLOOKUP(VALUE(RIGHT(G505,3)),#REF!,5,FALSE),IF(LEFT(G505,3)="INC",VLOOKUP(VALUE(RIGHT(G505,3)),#REF!,5,FALSE),IF(LEFT(G505,3)="ELE",VLOOKUP(VALUE(RIGHT(G505,3)),#REF!,5,FALSE),IF(LEFT(G505,3)="CAB",VLOOKUP(VALUE(RIGHT(G505,3)),'ADM-COMP'!B:J,5,FALSE),IF(LEFT(G505,3)="SEG",VLOOKUP(VALUE(RIGHT(G505,3)),#REF!,5,FALSE),IF(LEFT(G505,3)="CLI",VLOOKUP(VALUE(RIGHT(G505,3)),#REF!,5,FALSE),IF(LEFT(G505,4)="IMPL",VLOOKUP(VALUE(RIGHT(G505,3)),#REF!,5,FALSE),IF(LEFT(G505,4)="SPDA",VLOOKUP(VALUE(RIGHT(G505,3)),'SPDA-COMP'!B:J,5,FALSE),IF(LEFT(G505,4)="SDAI",VLOOKUP(VALUE(RIGHT(G505,3)),#REF!,5,FALSE),IF(LEFT(G505,5)="IMPER",VLOOKUP(VALUE(RIGHT(G505,3)),#REF!,5,FALSE),IF(LEFT(G505,5)="LABOR",VLOOKUP(VALUE(RIGHT(G505,6)),#REF!,6,FALSE))))))))))))))))</f>
        <v>#REF!</v>
      </c>
      <c r="D505" s="74" t="e">
        <f>ROUND(VLOOKUP(A505,#REF!,8,FALSE),2)</f>
        <v>#REF!</v>
      </c>
      <c r="E505" s="74" t="e">
        <f>IF(LEFT(G505,3)="ARQ",VLOOKUP(VALUE(RIGHT(G505,3)),#REF!,9,FALSE),IF(LEFT(G505,3)="SCI",VLOOKUP(VALUE(RIGHT(G505,3)),#REF!,9,FALSE),IF(LEFT(G505,3)="SCE",VLOOKUP(VALUE(RIGHT(G505,3)),#REF!,9,FALSE),IF(LEFT(G505,3)="EST",VLOOKUP(VALUE(RIGHT(G505,3)),#REF!,9,FALSE),IF(LEFT(G505,3)="HID",VLOOKUP(VALUE(RIGHT(G505,3)),#REF!,9,FALSE),IF(LEFT(G505,3)="INC",VLOOKUP(VALUE(RIGHT(G505,3)),#REF!,9,FALSE),IF(LEFT(G505,3)="ELE",VLOOKUP(VALUE(RIGHT(G505,3)),#REF!,9,FALSE),IF(LEFT(G505,3)="CAB",VLOOKUP(VALUE(RIGHT(G505,3)),'ADM-COMP'!B:J,9,FALSE),IF(LEFT(G505,3)="SEG",VLOOKUP(VALUE(RIGHT(G505,3)),#REF!,9,FALSE),IF(LEFT(G505,3)="CLI",VLOOKUP(VALUE(RIGHT(G505,3)),#REF!,9,FALSE),IF(LEFT(G505,4)="IMPL",VLOOKUP(VALUE(RIGHT(G505,3)),#REF!,9,FALSE),IF(LEFT(G505,4)="SPDA",VLOOKUP(VALUE(RIGHT(G505,3)),'SPDA-COMP'!B:J,9,FALSE),IF(LEFT(G505,4)="SDAI",VLOOKUP(VALUE(RIGHT(G505,3)),#REF!,9,FALSE),IF(LEFT(G505,5)="IMPER",VLOOKUP(VALUE(RIGHT(G505,3)),#REF!,9,FALSE),IF(LEFT(G505,5)="LABOR",VLOOKUP(VALUE(RIGHT(G505,6)),#REF!,4,FALSE))))))))))))))))</f>
        <v>#REF!</v>
      </c>
      <c r="F505" s="31" t="e">
        <f t="shared" si="7"/>
        <v>#REF!</v>
      </c>
      <c r="G505" s="38" t="s">
        <v>1252</v>
      </c>
      <c r="H505" s="61"/>
    </row>
    <row r="506" spans="1:8" s="62" customFormat="1">
      <c r="A506" s="37" t="s">
        <v>1037</v>
      </c>
      <c r="B506" s="29" t="e">
        <f>IF(LEFT(G506,3)="ARQ",VLOOKUP(VALUE(RIGHT(G506,3)),#REF!,4,FALSE),IF(LEFT(G506,3)="SCI",VLOOKUP(VALUE(RIGHT(G506,3)),#REF!,4,FALSE),IF(LEFT(G506,3)="SCE",VLOOKUP(VALUE(RIGHT(G506,3)),#REF!,4,FALSE),IF(LEFT(G506,3)="EST",VLOOKUP(VALUE(RIGHT(G506,3)),#REF!,4,FALSE),IF(LEFT(G506,3)="HID",VLOOKUP(VALUE(RIGHT(G506,3)),#REF!,4,FALSE),IF(LEFT(G506,3)="INC",VLOOKUP(VALUE(RIGHT(G506,3)),#REF!,4,FALSE),IF(LEFT(G506,3)="ELE",VLOOKUP(VALUE(RIGHT(G506,3)),#REF!,4,FALSE),IF(LEFT(G506,3)="CAB",VLOOKUP(VALUE(RIGHT(G506,3)),'ADM-COMP'!B:J,4,FALSE),IF(LEFT(G506,3)="SEG",VLOOKUP(VALUE(RIGHT(G506,3)),#REF!,4,FALSE),IF(LEFT(G506,3)="CLI",VLOOKUP(VALUE(RIGHT(G506,3)),#REF!,4,FALSE),IF(LEFT(G506,4)="IMPL",VLOOKUP(VALUE(RIGHT(G506,3)),#REF!,4,FALSE),IF(LEFT(G506,4)="SPDA",VLOOKUP(VALUE(RIGHT(G506,3)),'SPDA-COMP'!B:J,4,FALSE),IF(LEFT(G506,4)="SDAI",VLOOKUP(VALUE(RIGHT(G506,3)),#REF!,4,FALSE),IF(LEFT(G506,5)="IMPER",VLOOKUP(VALUE(RIGHT(G506,3)),#REF!,4,FALSE),IF(LEFT(G506,5)="LABOR",VLOOKUP(VALUE(RIGHT(G506,6)),#REF!,5,FALSE))))))))))))))))</f>
        <v>#REF!</v>
      </c>
      <c r="C506" s="30" t="e">
        <f>IF(LEFT(G506,3)="ARQ",VLOOKUP(VALUE(RIGHT(G506,3)),#REF!,5,FALSE),IF(LEFT(G506,3)="SCI",VLOOKUP(VALUE(RIGHT(G506,3)),#REF!,5,FALSE),IF(LEFT(G506,3)="SCE",VLOOKUP(VALUE(RIGHT(G506,3)),#REF!,5,FALSE),IF(LEFT(G506,3)="EST",VLOOKUP(VALUE(RIGHT(G506,3)),#REF!,5,FALSE),IF(LEFT(G506,3)="HID",VLOOKUP(VALUE(RIGHT(G506,3)),#REF!,5,FALSE),IF(LEFT(G506,3)="INC",VLOOKUP(VALUE(RIGHT(G506,3)),#REF!,5,FALSE),IF(LEFT(G506,3)="ELE",VLOOKUP(VALUE(RIGHT(G506,3)),#REF!,5,FALSE),IF(LEFT(G506,3)="CAB",VLOOKUP(VALUE(RIGHT(G506,3)),'ADM-COMP'!B:J,5,FALSE),IF(LEFT(G506,3)="SEG",VLOOKUP(VALUE(RIGHT(G506,3)),#REF!,5,FALSE),IF(LEFT(G506,3)="CLI",VLOOKUP(VALUE(RIGHT(G506,3)),#REF!,5,FALSE),IF(LEFT(G506,4)="IMPL",VLOOKUP(VALUE(RIGHT(G506,3)),#REF!,5,FALSE),IF(LEFT(G506,4)="SPDA",VLOOKUP(VALUE(RIGHT(G506,3)),'SPDA-COMP'!B:J,5,FALSE),IF(LEFT(G506,4)="SDAI",VLOOKUP(VALUE(RIGHT(G506,3)),#REF!,5,FALSE),IF(LEFT(G506,5)="IMPER",VLOOKUP(VALUE(RIGHT(G506,3)),#REF!,5,FALSE),IF(LEFT(G506,5)="LABOR",VLOOKUP(VALUE(RIGHT(G506,6)),#REF!,6,FALSE))))))))))))))))</f>
        <v>#REF!</v>
      </c>
      <c r="D506" s="74" t="e">
        <f>ROUND(VLOOKUP(A506,#REF!,8,FALSE),2)</f>
        <v>#REF!</v>
      </c>
      <c r="E506" s="74" t="e">
        <f>IF(LEFT(G506,3)="ARQ",VLOOKUP(VALUE(RIGHT(G506,3)),#REF!,9,FALSE),IF(LEFT(G506,3)="SCI",VLOOKUP(VALUE(RIGHT(G506,3)),#REF!,9,FALSE),IF(LEFT(G506,3)="SCE",VLOOKUP(VALUE(RIGHT(G506,3)),#REF!,9,FALSE),IF(LEFT(G506,3)="EST",VLOOKUP(VALUE(RIGHT(G506,3)),#REF!,9,FALSE),IF(LEFT(G506,3)="HID",VLOOKUP(VALUE(RIGHT(G506,3)),#REF!,9,FALSE),IF(LEFT(G506,3)="INC",VLOOKUP(VALUE(RIGHT(G506,3)),#REF!,9,FALSE),IF(LEFT(G506,3)="ELE",VLOOKUP(VALUE(RIGHT(G506,3)),#REF!,9,FALSE),IF(LEFT(G506,3)="CAB",VLOOKUP(VALUE(RIGHT(G506,3)),'ADM-COMP'!B:J,9,FALSE),IF(LEFT(G506,3)="SEG",VLOOKUP(VALUE(RIGHT(G506,3)),#REF!,9,FALSE),IF(LEFT(G506,3)="CLI",VLOOKUP(VALUE(RIGHT(G506,3)),#REF!,9,FALSE),IF(LEFT(G506,4)="IMPL",VLOOKUP(VALUE(RIGHT(G506,3)),#REF!,9,FALSE),IF(LEFT(G506,4)="SPDA",VLOOKUP(VALUE(RIGHT(G506,3)),'SPDA-COMP'!B:J,9,FALSE),IF(LEFT(G506,4)="SDAI",VLOOKUP(VALUE(RIGHT(G506,3)),#REF!,9,FALSE),IF(LEFT(G506,5)="IMPER",VLOOKUP(VALUE(RIGHT(G506,3)),#REF!,9,FALSE),IF(LEFT(G506,5)="LABOR",VLOOKUP(VALUE(RIGHT(G506,6)),#REF!,4,FALSE))))))))))))))))</f>
        <v>#REF!</v>
      </c>
      <c r="F506" s="31" t="e">
        <f t="shared" si="7"/>
        <v>#REF!</v>
      </c>
      <c r="G506" s="152" t="s">
        <v>1026</v>
      </c>
      <c r="H506" s="61"/>
    </row>
    <row r="507" spans="1:8" s="62" customFormat="1">
      <c r="A507" s="37" t="s">
        <v>1033</v>
      </c>
      <c r="B507" s="29" t="e">
        <f>IF(LEFT(G507,3)="ARQ",VLOOKUP(VALUE(RIGHT(G507,3)),#REF!,4,FALSE),IF(LEFT(G507,3)="SCI",VLOOKUP(VALUE(RIGHT(G507,3)),#REF!,4,FALSE),IF(LEFT(G507,3)="SCE",VLOOKUP(VALUE(RIGHT(G507,3)),#REF!,4,FALSE),IF(LEFT(G507,3)="EST",VLOOKUP(VALUE(RIGHT(G507,3)),#REF!,4,FALSE),IF(LEFT(G507,3)="HID",VLOOKUP(VALUE(RIGHT(G507,3)),#REF!,4,FALSE),IF(LEFT(G507,3)="INC",VLOOKUP(VALUE(RIGHT(G507,3)),#REF!,4,FALSE),IF(LEFT(G507,3)="ELE",VLOOKUP(VALUE(RIGHT(G507,3)),#REF!,4,FALSE),IF(LEFT(G507,3)="CAB",VLOOKUP(VALUE(RIGHT(G507,3)),'ADM-COMP'!B:J,4,FALSE),IF(LEFT(G507,3)="SEG",VLOOKUP(VALUE(RIGHT(G507,3)),#REF!,4,FALSE),IF(LEFT(G507,3)="CLI",VLOOKUP(VALUE(RIGHT(G507,3)),#REF!,4,FALSE),IF(LEFT(G507,4)="IMPL",VLOOKUP(VALUE(RIGHT(G507,3)),#REF!,4,FALSE),IF(LEFT(G507,4)="SPDA",VLOOKUP(VALUE(RIGHT(G507,3)),'SPDA-COMP'!B:J,4,FALSE),IF(LEFT(G507,4)="SDAI",VLOOKUP(VALUE(RIGHT(G507,3)),#REF!,4,FALSE),IF(LEFT(G507,5)="IMPER",VLOOKUP(VALUE(RIGHT(G507,3)),#REF!,4,FALSE),IF(LEFT(G507,5)="LABOR",VLOOKUP(VALUE(RIGHT(G507,6)),#REF!,5,FALSE))))))))))))))))</f>
        <v>#REF!</v>
      </c>
      <c r="C507" s="30" t="e">
        <f>IF(LEFT(G507,3)="ARQ",VLOOKUP(VALUE(RIGHT(G507,3)),#REF!,5,FALSE),IF(LEFT(G507,3)="SCI",VLOOKUP(VALUE(RIGHT(G507,3)),#REF!,5,FALSE),IF(LEFT(G507,3)="SCE",VLOOKUP(VALUE(RIGHT(G507,3)),#REF!,5,FALSE),IF(LEFT(G507,3)="EST",VLOOKUP(VALUE(RIGHT(G507,3)),#REF!,5,FALSE),IF(LEFT(G507,3)="HID",VLOOKUP(VALUE(RIGHT(G507,3)),#REF!,5,FALSE),IF(LEFT(G507,3)="INC",VLOOKUP(VALUE(RIGHT(G507,3)),#REF!,5,FALSE),IF(LEFT(G507,3)="ELE",VLOOKUP(VALUE(RIGHT(G507,3)),#REF!,5,FALSE),IF(LEFT(G507,3)="CAB",VLOOKUP(VALUE(RIGHT(G507,3)),'ADM-COMP'!B:J,5,FALSE),IF(LEFT(G507,3)="SEG",VLOOKUP(VALUE(RIGHT(G507,3)),#REF!,5,FALSE),IF(LEFT(G507,3)="CLI",VLOOKUP(VALUE(RIGHT(G507,3)),#REF!,5,FALSE),IF(LEFT(G507,4)="IMPL",VLOOKUP(VALUE(RIGHT(G507,3)),#REF!,5,FALSE),IF(LEFT(G507,4)="SPDA",VLOOKUP(VALUE(RIGHT(G507,3)),'SPDA-COMP'!B:J,5,FALSE),IF(LEFT(G507,4)="SDAI",VLOOKUP(VALUE(RIGHT(G507,3)),#REF!,5,FALSE),IF(LEFT(G507,5)="IMPER",VLOOKUP(VALUE(RIGHT(G507,3)),#REF!,5,FALSE),IF(LEFT(G507,5)="LABOR",VLOOKUP(VALUE(RIGHT(G507,6)),#REF!,6,FALSE))))))))))))))))</f>
        <v>#REF!</v>
      </c>
      <c r="D507" s="74" t="e">
        <f>ROUND(VLOOKUP(A507,#REF!,8,FALSE),2)</f>
        <v>#REF!</v>
      </c>
      <c r="E507" s="74" t="e">
        <f>IF(LEFT(G507,3)="ARQ",VLOOKUP(VALUE(RIGHT(G507,3)),#REF!,9,FALSE),IF(LEFT(G507,3)="SCI",VLOOKUP(VALUE(RIGHT(G507,3)),#REF!,9,FALSE),IF(LEFT(G507,3)="SCE",VLOOKUP(VALUE(RIGHT(G507,3)),#REF!,9,FALSE),IF(LEFT(G507,3)="EST",VLOOKUP(VALUE(RIGHT(G507,3)),#REF!,9,FALSE),IF(LEFT(G507,3)="HID",VLOOKUP(VALUE(RIGHT(G507,3)),#REF!,9,FALSE),IF(LEFT(G507,3)="INC",VLOOKUP(VALUE(RIGHT(G507,3)),#REF!,9,FALSE),IF(LEFT(G507,3)="ELE",VLOOKUP(VALUE(RIGHT(G507,3)),#REF!,9,FALSE),IF(LEFT(G507,3)="CAB",VLOOKUP(VALUE(RIGHT(G507,3)),'ADM-COMP'!B:J,9,FALSE),IF(LEFT(G507,3)="SEG",VLOOKUP(VALUE(RIGHT(G507,3)),#REF!,9,FALSE),IF(LEFT(G507,3)="CLI",VLOOKUP(VALUE(RIGHT(G507,3)),#REF!,9,FALSE),IF(LEFT(G507,4)="IMPL",VLOOKUP(VALUE(RIGHT(G507,3)),#REF!,9,FALSE),IF(LEFT(G507,4)="SPDA",VLOOKUP(VALUE(RIGHT(G507,3)),'SPDA-COMP'!B:J,9,FALSE),IF(LEFT(G507,4)="SDAI",VLOOKUP(VALUE(RIGHT(G507,3)),#REF!,9,FALSE),IF(LEFT(G507,5)="IMPER",VLOOKUP(VALUE(RIGHT(G507,3)),#REF!,9,FALSE),IF(LEFT(G507,5)="LABOR",VLOOKUP(VALUE(RIGHT(G507,6)),#REF!,4,FALSE))))))))))))))))</f>
        <v>#REF!</v>
      </c>
      <c r="F507" s="31" t="e">
        <f t="shared" si="7"/>
        <v>#REF!</v>
      </c>
      <c r="G507" s="152" t="s">
        <v>1022</v>
      </c>
      <c r="H507" s="61"/>
    </row>
    <row r="508" spans="1:8" s="62" customFormat="1">
      <c r="A508" s="37" t="s">
        <v>414</v>
      </c>
      <c r="B508" s="29" t="e">
        <f>IF(LEFT(G508,3)="ARQ",VLOOKUP(VALUE(RIGHT(G508,3)),#REF!,4,FALSE),IF(LEFT(G508,3)="SCI",VLOOKUP(VALUE(RIGHT(G508,3)),#REF!,4,FALSE),IF(LEFT(G508,3)="SCE",VLOOKUP(VALUE(RIGHT(G508,3)),#REF!,4,FALSE),IF(LEFT(G508,3)="EST",VLOOKUP(VALUE(RIGHT(G508,3)),#REF!,4,FALSE),IF(LEFT(G508,3)="HID",VLOOKUP(VALUE(RIGHT(G508,3)),#REF!,4,FALSE),IF(LEFT(G508,3)="INC",VLOOKUP(VALUE(RIGHT(G508,3)),#REF!,4,FALSE),IF(LEFT(G508,3)="ELE",VLOOKUP(VALUE(RIGHT(G508,3)),#REF!,4,FALSE),IF(LEFT(G508,3)="CAB",VLOOKUP(VALUE(RIGHT(G508,3)),'ADM-COMP'!B:J,4,FALSE),IF(LEFT(G508,3)="SEG",VLOOKUP(VALUE(RIGHT(G508,3)),#REF!,4,FALSE),IF(LEFT(G508,3)="CLI",VLOOKUP(VALUE(RIGHT(G508,3)),#REF!,4,FALSE),IF(LEFT(G508,4)="IMPL",VLOOKUP(VALUE(RIGHT(G508,3)),#REF!,4,FALSE),IF(LEFT(G508,4)="SPDA",VLOOKUP(VALUE(RIGHT(G508,3)),'SPDA-COMP'!B:J,4,FALSE),IF(LEFT(G508,4)="SDAI",VLOOKUP(VALUE(RIGHT(G508,3)),#REF!,4,FALSE),IF(LEFT(G508,5)="IMPER",VLOOKUP(VALUE(RIGHT(G508,3)),#REF!,4,FALSE),IF(LEFT(G508,5)="LABOR",VLOOKUP(VALUE(RIGHT(G508,6)),#REF!,5,FALSE))))))))))))))))</f>
        <v>#REF!</v>
      </c>
      <c r="C508" s="30" t="e">
        <f>IF(LEFT(G508,3)="ARQ",VLOOKUP(VALUE(RIGHT(G508,3)),#REF!,5,FALSE),IF(LEFT(G508,3)="SCI",VLOOKUP(VALUE(RIGHT(G508,3)),#REF!,5,FALSE),IF(LEFT(G508,3)="SCE",VLOOKUP(VALUE(RIGHT(G508,3)),#REF!,5,FALSE),IF(LEFT(G508,3)="EST",VLOOKUP(VALUE(RIGHT(G508,3)),#REF!,5,FALSE),IF(LEFT(G508,3)="HID",VLOOKUP(VALUE(RIGHT(G508,3)),#REF!,5,FALSE),IF(LEFT(G508,3)="INC",VLOOKUP(VALUE(RIGHT(G508,3)),#REF!,5,FALSE),IF(LEFT(G508,3)="ELE",VLOOKUP(VALUE(RIGHT(G508,3)),#REF!,5,FALSE),IF(LEFT(G508,3)="CAB",VLOOKUP(VALUE(RIGHT(G508,3)),'ADM-COMP'!B:J,5,FALSE),IF(LEFT(G508,3)="SEG",VLOOKUP(VALUE(RIGHT(G508,3)),#REF!,5,FALSE),IF(LEFT(G508,3)="CLI",VLOOKUP(VALUE(RIGHT(G508,3)),#REF!,5,FALSE),IF(LEFT(G508,4)="IMPL",VLOOKUP(VALUE(RIGHT(G508,3)),#REF!,5,FALSE),IF(LEFT(G508,4)="SPDA",VLOOKUP(VALUE(RIGHT(G508,3)),'SPDA-COMP'!B:J,5,FALSE),IF(LEFT(G508,4)="SDAI",VLOOKUP(VALUE(RIGHT(G508,3)),#REF!,5,FALSE),IF(LEFT(G508,5)="IMPER",VLOOKUP(VALUE(RIGHT(G508,3)),#REF!,5,FALSE),IF(LEFT(G508,5)="LABOR",VLOOKUP(VALUE(RIGHT(G508,6)),#REF!,6,FALSE))))))))))))))))</f>
        <v>#REF!</v>
      </c>
      <c r="D508" s="74" t="e">
        <f>ROUND(VLOOKUP(A508,#REF!,8,FALSE),2)</f>
        <v>#REF!</v>
      </c>
      <c r="E508" s="74" t="e">
        <f>IF(LEFT(G508,3)="ARQ",VLOOKUP(VALUE(RIGHT(G508,3)),#REF!,9,FALSE),IF(LEFT(G508,3)="SCI",VLOOKUP(VALUE(RIGHT(G508,3)),#REF!,9,FALSE),IF(LEFT(G508,3)="SCE",VLOOKUP(VALUE(RIGHT(G508,3)),#REF!,9,FALSE),IF(LEFT(G508,3)="EST",VLOOKUP(VALUE(RIGHT(G508,3)),#REF!,9,FALSE),IF(LEFT(G508,3)="HID",VLOOKUP(VALUE(RIGHT(G508,3)),#REF!,9,FALSE),IF(LEFT(G508,3)="INC",VLOOKUP(VALUE(RIGHT(G508,3)),#REF!,9,FALSE),IF(LEFT(G508,3)="ELE",VLOOKUP(VALUE(RIGHT(G508,3)),#REF!,9,FALSE),IF(LEFT(G508,3)="CAB",VLOOKUP(VALUE(RIGHT(G508,3)),'ADM-COMP'!B:J,9,FALSE),IF(LEFT(G508,3)="SEG",VLOOKUP(VALUE(RIGHT(G508,3)),#REF!,9,FALSE),IF(LEFT(G508,3)="CLI",VLOOKUP(VALUE(RIGHT(G508,3)),#REF!,9,FALSE),IF(LEFT(G508,4)="IMPL",VLOOKUP(VALUE(RIGHT(G508,3)),#REF!,9,FALSE),IF(LEFT(G508,4)="SPDA",VLOOKUP(VALUE(RIGHT(G508,3)),'SPDA-COMP'!B:J,9,FALSE),IF(LEFT(G508,4)="SDAI",VLOOKUP(VALUE(RIGHT(G508,3)),#REF!,9,FALSE),IF(LEFT(G508,5)="IMPER",VLOOKUP(VALUE(RIGHT(G508,3)),#REF!,9,FALSE),IF(LEFT(G508,5)="LABOR",VLOOKUP(VALUE(RIGHT(G508,6)),#REF!,4,FALSE))))))))))))))))</f>
        <v>#REF!</v>
      </c>
      <c r="F508" s="31" t="e">
        <f t="shared" si="7"/>
        <v>#REF!</v>
      </c>
      <c r="G508" s="38" t="s">
        <v>279</v>
      </c>
      <c r="H508" s="61"/>
    </row>
    <row r="509" spans="1:8" s="62" customFormat="1">
      <c r="A509" s="85" t="s">
        <v>916</v>
      </c>
      <c r="B509" s="29" t="e">
        <f>IF(LEFT(G509,3)="ARQ",VLOOKUP(VALUE(RIGHT(G509,3)),#REF!,4,FALSE),IF(LEFT(G509,3)="SCI",VLOOKUP(VALUE(RIGHT(G509,3)),#REF!,4,FALSE),IF(LEFT(G509,3)="SCE",VLOOKUP(VALUE(RIGHT(G509,3)),#REF!,4,FALSE),IF(LEFT(G509,3)="EST",VLOOKUP(VALUE(RIGHT(G509,3)),#REF!,4,FALSE),IF(LEFT(G509,3)="HID",VLOOKUP(VALUE(RIGHT(G509,3)),#REF!,4,FALSE),IF(LEFT(G509,3)="INC",VLOOKUP(VALUE(RIGHT(G509,3)),#REF!,4,FALSE),IF(LEFT(G509,3)="ELE",VLOOKUP(VALUE(RIGHT(G509,3)),#REF!,4,FALSE),IF(LEFT(G509,3)="CAB",VLOOKUP(VALUE(RIGHT(G509,3)),'ADM-COMP'!B:J,4,FALSE),IF(LEFT(G509,3)="SEG",VLOOKUP(VALUE(RIGHT(G509,3)),#REF!,4,FALSE),IF(LEFT(G509,3)="CLI",VLOOKUP(VALUE(RIGHT(G509,3)),#REF!,4,FALSE),IF(LEFT(G509,4)="IMPL",VLOOKUP(VALUE(RIGHT(G509,3)),#REF!,4,FALSE),IF(LEFT(G509,4)="SPDA",VLOOKUP(VALUE(RIGHT(G509,3)),'SPDA-COMP'!B:J,4,FALSE),IF(LEFT(G509,4)="SDAI",VLOOKUP(VALUE(RIGHT(G509,3)),#REF!,4,FALSE),IF(LEFT(G509,5)="IMPER",VLOOKUP(VALUE(RIGHT(G509,3)),#REF!,4,FALSE),IF(LEFT(G509,5)="LABOR",VLOOKUP(VALUE(RIGHT(G509,6)),#REF!,5,FALSE))))))))))))))))</f>
        <v>#REF!</v>
      </c>
      <c r="C509" s="30" t="e">
        <f>IF(LEFT(G509,3)="ARQ",VLOOKUP(VALUE(RIGHT(G509,3)),#REF!,5,FALSE),IF(LEFT(G509,3)="SCI",VLOOKUP(VALUE(RIGHT(G509,3)),#REF!,5,FALSE),IF(LEFT(G509,3)="SCE",VLOOKUP(VALUE(RIGHT(G509,3)),#REF!,5,FALSE),IF(LEFT(G509,3)="EST",VLOOKUP(VALUE(RIGHT(G509,3)),#REF!,5,FALSE),IF(LEFT(G509,3)="HID",VLOOKUP(VALUE(RIGHT(G509,3)),#REF!,5,FALSE),IF(LEFT(G509,3)="INC",VLOOKUP(VALUE(RIGHT(G509,3)),#REF!,5,FALSE),IF(LEFT(G509,3)="ELE",VLOOKUP(VALUE(RIGHT(G509,3)),#REF!,5,FALSE),IF(LEFT(G509,3)="CAB",VLOOKUP(VALUE(RIGHT(G509,3)),'ADM-COMP'!B:J,5,FALSE),IF(LEFT(G509,3)="SEG",VLOOKUP(VALUE(RIGHT(G509,3)),#REF!,5,FALSE),IF(LEFT(G509,3)="CLI",VLOOKUP(VALUE(RIGHT(G509,3)),#REF!,5,FALSE),IF(LEFT(G509,4)="IMPL",VLOOKUP(VALUE(RIGHT(G509,3)),#REF!,5,FALSE),IF(LEFT(G509,4)="SPDA",VLOOKUP(VALUE(RIGHT(G509,3)),'SPDA-COMP'!B:J,5,FALSE),IF(LEFT(G509,4)="SDAI",VLOOKUP(VALUE(RIGHT(G509,3)),#REF!,5,FALSE),IF(LEFT(G509,5)="IMPER",VLOOKUP(VALUE(RIGHT(G509,3)),#REF!,5,FALSE),IF(LEFT(G509,5)="LABOR",VLOOKUP(VALUE(RIGHT(G509,6)),#REF!,6,FALSE))))))))))))))))</f>
        <v>#REF!</v>
      </c>
      <c r="D509" s="74" t="e">
        <f>ROUND(VLOOKUP(A509,#REF!,8,FALSE),2)</f>
        <v>#REF!</v>
      </c>
      <c r="E509" s="74" t="e">
        <f>IF(LEFT(G509,3)="ARQ",VLOOKUP(VALUE(RIGHT(G509,3)),#REF!,9,FALSE),IF(LEFT(G509,3)="SCI",VLOOKUP(VALUE(RIGHT(G509,3)),#REF!,9,FALSE),IF(LEFT(G509,3)="SCE",VLOOKUP(VALUE(RIGHT(G509,3)),#REF!,9,FALSE),IF(LEFT(G509,3)="EST",VLOOKUP(VALUE(RIGHT(G509,3)),#REF!,9,FALSE),IF(LEFT(G509,3)="HID",VLOOKUP(VALUE(RIGHT(G509,3)),#REF!,9,FALSE),IF(LEFT(G509,3)="INC",VLOOKUP(VALUE(RIGHT(G509,3)),#REF!,9,FALSE),IF(LEFT(G509,3)="ELE",VLOOKUP(VALUE(RIGHT(G509,3)),#REF!,9,FALSE),IF(LEFT(G509,3)="CAB",VLOOKUP(VALUE(RIGHT(G509,3)),'ADM-COMP'!B:J,9,FALSE),IF(LEFT(G509,3)="SEG",VLOOKUP(VALUE(RIGHT(G509,3)),#REF!,9,FALSE),IF(LEFT(G509,3)="CLI",VLOOKUP(VALUE(RIGHT(G509,3)),#REF!,9,FALSE),IF(LEFT(G509,4)="IMPL",VLOOKUP(VALUE(RIGHT(G509,3)),#REF!,9,FALSE),IF(LEFT(G509,4)="SPDA",VLOOKUP(VALUE(RIGHT(G509,3)),'SPDA-COMP'!B:J,9,FALSE),IF(LEFT(G509,4)="SDAI",VLOOKUP(VALUE(RIGHT(G509,3)),#REF!,9,FALSE),IF(LEFT(G509,5)="IMPER",VLOOKUP(VALUE(RIGHT(G509,3)),#REF!,9,FALSE),IF(LEFT(G509,5)="LABOR",VLOOKUP(VALUE(RIGHT(G509,6)),#REF!,4,FALSE))))))))))))))))</f>
        <v>#REF!</v>
      </c>
      <c r="F509" s="31" t="e">
        <f t="shared" si="7"/>
        <v>#REF!</v>
      </c>
      <c r="G509" s="84" t="s">
        <v>984</v>
      </c>
      <c r="H509" s="61"/>
    </row>
    <row r="510" spans="1:8" s="62" customFormat="1">
      <c r="A510" s="85" t="s">
        <v>915</v>
      </c>
      <c r="B510" s="29" t="e">
        <f>IF(LEFT(G510,3)="ARQ",VLOOKUP(VALUE(RIGHT(G510,3)),#REF!,4,FALSE),IF(LEFT(G510,3)="SCI",VLOOKUP(VALUE(RIGHT(G510,3)),#REF!,4,FALSE),IF(LEFT(G510,3)="SCE",VLOOKUP(VALUE(RIGHT(G510,3)),#REF!,4,FALSE),IF(LEFT(G510,3)="EST",VLOOKUP(VALUE(RIGHT(G510,3)),#REF!,4,FALSE),IF(LEFT(G510,3)="HID",VLOOKUP(VALUE(RIGHT(G510,3)),#REF!,4,FALSE),IF(LEFT(G510,3)="INC",VLOOKUP(VALUE(RIGHT(G510,3)),#REF!,4,FALSE),IF(LEFT(G510,3)="ELE",VLOOKUP(VALUE(RIGHT(G510,3)),#REF!,4,FALSE),IF(LEFT(G510,3)="CAB",VLOOKUP(VALUE(RIGHT(G510,3)),'ADM-COMP'!B:J,4,FALSE),IF(LEFT(G510,3)="SEG",VLOOKUP(VALUE(RIGHT(G510,3)),#REF!,4,FALSE),IF(LEFT(G510,3)="CLI",VLOOKUP(VALUE(RIGHT(G510,3)),#REF!,4,FALSE),IF(LEFT(G510,4)="IMPL",VLOOKUP(VALUE(RIGHT(G510,3)),#REF!,4,FALSE),IF(LEFT(G510,4)="SPDA",VLOOKUP(VALUE(RIGHT(G510,3)),'SPDA-COMP'!B:J,4,FALSE),IF(LEFT(G510,4)="SDAI",VLOOKUP(VALUE(RIGHT(G510,3)),#REF!,4,FALSE),IF(LEFT(G510,5)="IMPER",VLOOKUP(VALUE(RIGHT(G510,3)),#REF!,4,FALSE),IF(LEFT(G510,5)="LABOR",VLOOKUP(VALUE(RIGHT(G510,6)),#REF!,5,FALSE))))))))))))))))</f>
        <v>#REF!</v>
      </c>
      <c r="C510" s="30" t="e">
        <f>IF(LEFT(G510,3)="ARQ",VLOOKUP(VALUE(RIGHT(G510,3)),#REF!,5,FALSE),IF(LEFT(G510,3)="SCI",VLOOKUP(VALUE(RIGHT(G510,3)),#REF!,5,FALSE),IF(LEFT(G510,3)="SCE",VLOOKUP(VALUE(RIGHT(G510,3)),#REF!,5,FALSE),IF(LEFT(G510,3)="EST",VLOOKUP(VALUE(RIGHT(G510,3)),#REF!,5,FALSE),IF(LEFT(G510,3)="HID",VLOOKUP(VALUE(RIGHT(G510,3)),#REF!,5,FALSE),IF(LEFT(G510,3)="INC",VLOOKUP(VALUE(RIGHT(G510,3)),#REF!,5,FALSE),IF(LEFT(G510,3)="ELE",VLOOKUP(VALUE(RIGHT(G510,3)),#REF!,5,FALSE),IF(LEFT(G510,3)="CAB",VLOOKUP(VALUE(RIGHT(G510,3)),'ADM-COMP'!B:J,5,FALSE),IF(LEFT(G510,3)="SEG",VLOOKUP(VALUE(RIGHT(G510,3)),#REF!,5,FALSE),IF(LEFT(G510,3)="CLI",VLOOKUP(VALUE(RIGHT(G510,3)),#REF!,5,FALSE),IF(LEFT(G510,4)="IMPL",VLOOKUP(VALUE(RIGHT(G510,3)),#REF!,5,FALSE),IF(LEFT(G510,4)="SPDA",VLOOKUP(VALUE(RIGHT(G510,3)),'SPDA-COMP'!B:J,5,FALSE),IF(LEFT(G510,4)="SDAI",VLOOKUP(VALUE(RIGHT(G510,3)),#REF!,5,FALSE),IF(LEFT(G510,5)="IMPER",VLOOKUP(VALUE(RIGHT(G510,3)),#REF!,5,FALSE),IF(LEFT(G510,5)="LABOR",VLOOKUP(VALUE(RIGHT(G510,6)),#REF!,6,FALSE))))))))))))))))</f>
        <v>#REF!</v>
      </c>
      <c r="D510" s="74" t="e">
        <f>ROUND(VLOOKUP(A510,#REF!,8,FALSE),2)</f>
        <v>#REF!</v>
      </c>
      <c r="E510" s="74" t="e">
        <f>IF(LEFT(G510,3)="ARQ",VLOOKUP(VALUE(RIGHT(G510,3)),#REF!,9,FALSE),IF(LEFT(G510,3)="SCI",VLOOKUP(VALUE(RIGHT(G510,3)),#REF!,9,FALSE),IF(LEFT(G510,3)="SCE",VLOOKUP(VALUE(RIGHT(G510,3)),#REF!,9,FALSE),IF(LEFT(G510,3)="EST",VLOOKUP(VALUE(RIGHT(G510,3)),#REF!,9,FALSE),IF(LEFT(G510,3)="HID",VLOOKUP(VALUE(RIGHT(G510,3)),#REF!,9,FALSE),IF(LEFT(G510,3)="INC",VLOOKUP(VALUE(RIGHT(G510,3)),#REF!,9,FALSE),IF(LEFT(G510,3)="ELE",VLOOKUP(VALUE(RIGHT(G510,3)),#REF!,9,FALSE),IF(LEFT(G510,3)="CAB",VLOOKUP(VALUE(RIGHT(G510,3)),'ADM-COMP'!B:J,9,FALSE),IF(LEFT(G510,3)="SEG",VLOOKUP(VALUE(RIGHT(G510,3)),#REF!,9,FALSE),IF(LEFT(G510,3)="CLI",VLOOKUP(VALUE(RIGHT(G510,3)),#REF!,9,FALSE),IF(LEFT(G510,4)="IMPL",VLOOKUP(VALUE(RIGHT(G510,3)),#REF!,9,FALSE),IF(LEFT(G510,4)="SPDA",VLOOKUP(VALUE(RIGHT(G510,3)),'SPDA-COMP'!B:J,9,FALSE),IF(LEFT(G510,4)="SDAI",VLOOKUP(VALUE(RIGHT(G510,3)),#REF!,9,FALSE),IF(LEFT(G510,5)="IMPER",VLOOKUP(VALUE(RIGHT(G510,3)),#REF!,9,FALSE),IF(LEFT(G510,5)="LABOR",VLOOKUP(VALUE(RIGHT(G510,6)),#REF!,4,FALSE))))))))))))))))</f>
        <v>#REF!</v>
      </c>
      <c r="F510" s="31" t="e">
        <f t="shared" si="7"/>
        <v>#REF!</v>
      </c>
      <c r="G510" s="84" t="s">
        <v>983</v>
      </c>
      <c r="H510" s="61"/>
    </row>
    <row r="511" spans="1:8" s="62" customFormat="1">
      <c r="A511" s="85" t="s">
        <v>914</v>
      </c>
      <c r="B511" s="29" t="e">
        <f>IF(LEFT(G511,3)="ARQ",VLOOKUP(VALUE(RIGHT(G511,3)),#REF!,4,FALSE),IF(LEFT(G511,3)="SCI",VLOOKUP(VALUE(RIGHT(G511,3)),#REF!,4,FALSE),IF(LEFT(G511,3)="SCE",VLOOKUP(VALUE(RIGHT(G511,3)),#REF!,4,FALSE),IF(LEFT(G511,3)="EST",VLOOKUP(VALUE(RIGHT(G511,3)),#REF!,4,FALSE),IF(LEFT(G511,3)="HID",VLOOKUP(VALUE(RIGHT(G511,3)),#REF!,4,FALSE),IF(LEFT(G511,3)="INC",VLOOKUP(VALUE(RIGHT(G511,3)),#REF!,4,FALSE),IF(LEFT(G511,3)="ELE",VLOOKUP(VALUE(RIGHT(G511,3)),#REF!,4,FALSE),IF(LEFT(G511,3)="CAB",VLOOKUP(VALUE(RIGHT(G511,3)),'ADM-COMP'!B:J,4,FALSE),IF(LEFT(G511,3)="SEG",VLOOKUP(VALUE(RIGHT(G511,3)),#REF!,4,FALSE),IF(LEFT(G511,3)="CLI",VLOOKUP(VALUE(RIGHT(G511,3)),#REF!,4,FALSE),IF(LEFT(G511,4)="IMPL",VLOOKUP(VALUE(RIGHT(G511,3)),#REF!,4,FALSE),IF(LEFT(G511,4)="SPDA",VLOOKUP(VALUE(RIGHT(G511,3)),'SPDA-COMP'!B:J,4,FALSE),IF(LEFT(G511,4)="SDAI",VLOOKUP(VALUE(RIGHT(G511,3)),#REF!,4,FALSE),IF(LEFT(G511,5)="IMPER",VLOOKUP(VALUE(RIGHT(G511,3)),#REF!,4,FALSE),IF(LEFT(G511,5)="LABOR",VLOOKUP(VALUE(RIGHT(G511,6)),#REF!,5,FALSE))))))))))))))))</f>
        <v>#REF!</v>
      </c>
      <c r="C511" s="30" t="e">
        <f>IF(LEFT(G511,3)="ARQ",VLOOKUP(VALUE(RIGHT(G511,3)),#REF!,5,FALSE),IF(LEFT(G511,3)="SCI",VLOOKUP(VALUE(RIGHT(G511,3)),#REF!,5,FALSE),IF(LEFT(G511,3)="SCE",VLOOKUP(VALUE(RIGHT(G511,3)),#REF!,5,FALSE),IF(LEFT(G511,3)="EST",VLOOKUP(VALUE(RIGHT(G511,3)),#REF!,5,FALSE),IF(LEFT(G511,3)="HID",VLOOKUP(VALUE(RIGHT(G511,3)),#REF!,5,FALSE),IF(LEFT(G511,3)="INC",VLOOKUP(VALUE(RIGHT(G511,3)),#REF!,5,FALSE),IF(LEFT(G511,3)="ELE",VLOOKUP(VALUE(RIGHT(G511,3)),#REF!,5,FALSE),IF(LEFT(G511,3)="CAB",VLOOKUP(VALUE(RIGHT(G511,3)),'ADM-COMP'!B:J,5,FALSE),IF(LEFT(G511,3)="SEG",VLOOKUP(VALUE(RIGHT(G511,3)),#REF!,5,FALSE),IF(LEFT(G511,3)="CLI",VLOOKUP(VALUE(RIGHT(G511,3)),#REF!,5,FALSE),IF(LEFT(G511,4)="IMPL",VLOOKUP(VALUE(RIGHT(G511,3)),#REF!,5,FALSE),IF(LEFT(G511,4)="SPDA",VLOOKUP(VALUE(RIGHT(G511,3)),'SPDA-COMP'!B:J,5,FALSE),IF(LEFT(G511,4)="SDAI",VLOOKUP(VALUE(RIGHT(G511,3)),#REF!,5,FALSE),IF(LEFT(G511,5)="IMPER",VLOOKUP(VALUE(RIGHT(G511,3)),#REF!,5,FALSE),IF(LEFT(G511,5)="LABOR",VLOOKUP(VALUE(RIGHT(G511,6)),#REF!,6,FALSE))))))))))))))))</f>
        <v>#REF!</v>
      </c>
      <c r="D511" s="74" t="e">
        <f>ROUND(VLOOKUP(A511,#REF!,8,FALSE),2)</f>
        <v>#REF!</v>
      </c>
      <c r="E511" s="74" t="e">
        <f>IF(LEFT(G511,3)="ARQ",VLOOKUP(VALUE(RIGHT(G511,3)),#REF!,9,FALSE),IF(LEFT(G511,3)="SCI",VLOOKUP(VALUE(RIGHT(G511,3)),#REF!,9,FALSE),IF(LEFT(G511,3)="SCE",VLOOKUP(VALUE(RIGHT(G511,3)),#REF!,9,FALSE),IF(LEFT(G511,3)="EST",VLOOKUP(VALUE(RIGHT(G511,3)),#REF!,9,FALSE),IF(LEFT(G511,3)="HID",VLOOKUP(VALUE(RIGHT(G511,3)),#REF!,9,FALSE),IF(LEFT(G511,3)="INC",VLOOKUP(VALUE(RIGHT(G511,3)),#REF!,9,FALSE),IF(LEFT(G511,3)="ELE",VLOOKUP(VALUE(RIGHT(G511,3)),#REF!,9,FALSE),IF(LEFT(G511,3)="CAB",VLOOKUP(VALUE(RIGHT(G511,3)),'ADM-COMP'!B:J,9,FALSE),IF(LEFT(G511,3)="SEG",VLOOKUP(VALUE(RIGHT(G511,3)),#REF!,9,FALSE),IF(LEFT(G511,3)="CLI",VLOOKUP(VALUE(RIGHT(G511,3)),#REF!,9,FALSE),IF(LEFT(G511,4)="IMPL",VLOOKUP(VALUE(RIGHT(G511,3)),#REF!,9,FALSE),IF(LEFT(G511,4)="SPDA",VLOOKUP(VALUE(RIGHT(G511,3)),'SPDA-COMP'!B:J,9,FALSE),IF(LEFT(G511,4)="SDAI",VLOOKUP(VALUE(RIGHT(G511,3)),#REF!,9,FALSE),IF(LEFT(G511,5)="IMPER",VLOOKUP(VALUE(RIGHT(G511,3)),#REF!,9,FALSE),IF(LEFT(G511,5)="LABOR",VLOOKUP(VALUE(RIGHT(G511,6)),#REF!,4,FALSE))))))))))))))))</f>
        <v>#REF!</v>
      </c>
      <c r="F511" s="31" t="e">
        <f t="shared" si="7"/>
        <v>#REF!</v>
      </c>
      <c r="G511" s="84" t="s">
        <v>982</v>
      </c>
      <c r="H511" s="61"/>
    </row>
    <row r="512" spans="1:8" s="62" customFormat="1">
      <c r="A512" s="85" t="s">
        <v>917</v>
      </c>
      <c r="B512" s="29" t="e">
        <f>IF(LEFT(G512,3)="ARQ",VLOOKUP(VALUE(RIGHT(G512,3)),#REF!,4,FALSE),IF(LEFT(G512,3)="SCI",VLOOKUP(VALUE(RIGHT(G512,3)),#REF!,4,FALSE),IF(LEFT(G512,3)="SCE",VLOOKUP(VALUE(RIGHT(G512,3)),#REF!,4,FALSE),IF(LEFT(G512,3)="EST",VLOOKUP(VALUE(RIGHT(G512,3)),#REF!,4,FALSE),IF(LEFT(G512,3)="HID",VLOOKUP(VALUE(RIGHT(G512,3)),#REF!,4,FALSE),IF(LEFT(G512,3)="INC",VLOOKUP(VALUE(RIGHT(G512,3)),#REF!,4,FALSE),IF(LEFT(G512,3)="ELE",VLOOKUP(VALUE(RIGHT(G512,3)),#REF!,4,FALSE),IF(LEFT(G512,3)="CAB",VLOOKUP(VALUE(RIGHT(G512,3)),'ADM-COMP'!B:J,4,FALSE),IF(LEFT(G512,3)="SEG",VLOOKUP(VALUE(RIGHT(G512,3)),#REF!,4,FALSE),IF(LEFT(G512,3)="CLI",VLOOKUP(VALUE(RIGHT(G512,3)),#REF!,4,FALSE),IF(LEFT(G512,4)="IMPL",VLOOKUP(VALUE(RIGHT(G512,3)),#REF!,4,FALSE),IF(LEFT(G512,4)="SPDA",VLOOKUP(VALUE(RIGHT(G512,3)),'SPDA-COMP'!B:J,4,FALSE),IF(LEFT(G512,4)="SDAI",VLOOKUP(VALUE(RIGHT(G512,3)),#REF!,4,FALSE),IF(LEFT(G512,5)="IMPER",VLOOKUP(VALUE(RIGHT(G512,3)),#REF!,4,FALSE),IF(LEFT(G512,5)="LABOR",VLOOKUP(VALUE(RIGHT(G512,6)),#REF!,5,FALSE))))))))))))))))</f>
        <v>#REF!</v>
      </c>
      <c r="C512" s="30" t="e">
        <f>IF(LEFT(G512,3)="ARQ",VLOOKUP(VALUE(RIGHT(G512,3)),#REF!,5,FALSE),IF(LEFT(G512,3)="SCI",VLOOKUP(VALUE(RIGHT(G512,3)),#REF!,5,FALSE),IF(LEFT(G512,3)="SCE",VLOOKUP(VALUE(RIGHT(G512,3)),#REF!,5,FALSE),IF(LEFT(G512,3)="EST",VLOOKUP(VALUE(RIGHT(G512,3)),#REF!,5,FALSE),IF(LEFT(G512,3)="HID",VLOOKUP(VALUE(RIGHT(G512,3)),#REF!,5,FALSE),IF(LEFT(G512,3)="INC",VLOOKUP(VALUE(RIGHT(G512,3)),#REF!,5,FALSE),IF(LEFT(G512,3)="ELE",VLOOKUP(VALUE(RIGHT(G512,3)),#REF!,5,FALSE),IF(LEFT(G512,3)="CAB",VLOOKUP(VALUE(RIGHT(G512,3)),'ADM-COMP'!B:J,5,FALSE),IF(LEFT(G512,3)="SEG",VLOOKUP(VALUE(RIGHT(G512,3)),#REF!,5,FALSE),IF(LEFT(G512,3)="CLI",VLOOKUP(VALUE(RIGHT(G512,3)),#REF!,5,FALSE),IF(LEFT(G512,4)="IMPL",VLOOKUP(VALUE(RIGHT(G512,3)),#REF!,5,FALSE),IF(LEFT(G512,4)="SPDA",VLOOKUP(VALUE(RIGHT(G512,3)),'SPDA-COMP'!B:J,5,FALSE),IF(LEFT(G512,4)="SDAI",VLOOKUP(VALUE(RIGHT(G512,3)),#REF!,5,FALSE),IF(LEFT(G512,5)="IMPER",VLOOKUP(VALUE(RIGHT(G512,3)),#REF!,5,FALSE),IF(LEFT(G512,5)="LABOR",VLOOKUP(VALUE(RIGHT(G512,6)),#REF!,6,FALSE))))))))))))))))</f>
        <v>#REF!</v>
      </c>
      <c r="D512" s="74" t="e">
        <f>ROUND(VLOOKUP(A512,#REF!,8,FALSE),2)</f>
        <v>#REF!</v>
      </c>
      <c r="E512" s="74" t="e">
        <f>IF(LEFT(G512,3)="ARQ",VLOOKUP(VALUE(RIGHT(G512,3)),#REF!,9,FALSE),IF(LEFT(G512,3)="SCI",VLOOKUP(VALUE(RIGHT(G512,3)),#REF!,9,FALSE),IF(LEFT(G512,3)="SCE",VLOOKUP(VALUE(RIGHT(G512,3)),#REF!,9,FALSE),IF(LEFT(G512,3)="EST",VLOOKUP(VALUE(RIGHT(G512,3)),#REF!,9,FALSE),IF(LEFT(G512,3)="HID",VLOOKUP(VALUE(RIGHT(G512,3)),#REF!,9,FALSE),IF(LEFT(G512,3)="INC",VLOOKUP(VALUE(RIGHT(G512,3)),#REF!,9,FALSE),IF(LEFT(G512,3)="ELE",VLOOKUP(VALUE(RIGHT(G512,3)),#REF!,9,FALSE),IF(LEFT(G512,3)="CAB",VLOOKUP(VALUE(RIGHT(G512,3)),'ADM-COMP'!B:J,9,FALSE),IF(LEFT(G512,3)="SEG",VLOOKUP(VALUE(RIGHT(G512,3)),#REF!,9,FALSE),IF(LEFT(G512,3)="CLI",VLOOKUP(VALUE(RIGHT(G512,3)),#REF!,9,FALSE),IF(LEFT(G512,4)="IMPL",VLOOKUP(VALUE(RIGHT(G512,3)),#REF!,9,FALSE),IF(LEFT(G512,4)="SPDA",VLOOKUP(VALUE(RIGHT(G512,3)),'SPDA-COMP'!B:J,9,FALSE),IF(LEFT(G512,4)="SDAI",VLOOKUP(VALUE(RIGHT(G512,3)),#REF!,9,FALSE),IF(LEFT(G512,5)="IMPER",VLOOKUP(VALUE(RIGHT(G512,3)),#REF!,9,FALSE),IF(LEFT(G512,5)="LABOR",VLOOKUP(VALUE(RIGHT(G512,6)),#REF!,4,FALSE))))))))))))))))</f>
        <v>#REF!</v>
      </c>
      <c r="F512" s="31" t="e">
        <f t="shared" si="7"/>
        <v>#REF!</v>
      </c>
      <c r="G512" s="84" t="s">
        <v>985</v>
      </c>
      <c r="H512" s="61"/>
    </row>
    <row r="513" spans="1:8" s="62" customFormat="1">
      <c r="A513" s="83" t="s">
        <v>567</v>
      </c>
      <c r="B513" s="29" t="e">
        <f>IF(LEFT(G513,3)="ARQ",VLOOKUP(VALUE(RIGHT(G513,3)),#REF!,4,FALSE),IF(LEFT(G513,3)="SCI",VLOOKUP(VALUE(RIGHT(G513,3)),#REF!,4,FALSE),IF(LEFT(G513,3)="SCE",VLOOKUP(VALUE(RIGHT(G513,3)),#REF!,4,FALSE),IF(LEFT(G513,3)="EST",VLOOKUP(VALUE(RIGHT(G513,3)),#REF!,4,FALSE),IF(LEFT(G513,3)="HID",VLOOKUP(VALUE(RIGHT(G513,3)),#REF!,4,FALSE),IF(LEFT(G513,3)="INC",VLOOKUP(VALUE(RIGHT(G513,3)),#REF!,4,FALSE),IF(LEFT(G513,3)="ELE",VLOOKUP(VALUE(RIGHT(G513,3)),#REF!,4,FALSE),IF(LEFT(G513,3)="CAB",VLOOKUP(VALUE(RIGHT(G513,3)),'ADM-COMP'!B:J,4,FALSE),IF(LEFT(G513,3)="SEG",VLOOKUP(VALUE(RIGHT(G513,3)),#REF!,4,FALSE),IF(LEFT(G513,3)="CLI",VLOOKUP(VALUE(RIGHT(G513,3)),#REF!,4,FALSE),IF(LEFT(G513,4)="IMPL",VLOOKUP(VALUE(RIGHT(G513,3)),#REF!,4,FALSE),IF(LEFT(G513,4)="SPDA",VLOOKUP(VALUE(RIGHT(G513,3)),'SPDA-COMP'!B:J,4,FALSE),IF(LEFT(G513,4)="SDAI",VLOOKUP(VALUE(RIGHT(G513,3)),#REF!,4,FALSE),IF(LEFT(G513,5)="IMPER",VLOOKUP(VALUE(RIGHT(G513,3)),#REF!,4,FALSE),IF(LEFT(G513,5)="LABOR",VLOOKUP(VALUE(RIGHT(G513,6)),#REF!,5,FALSE))))))))))))))))</f>
        <v>#REF!</v>
      </c>
      <c r="C513" s="30" t="e">
        <f>IF(LEFT(G513,3)="ARQ",VLOOKUP(VALUE(RIGHT(G513,3)),#REF!,5,FALSE),IF(LEFT(G513,3)="SCI",VLOOKUP(VALUE(RIGHT(G513,3)),#REF!,5,FALSE),IF(LEFT(G513,3)="SCE",VLOOKUP(VALUE(RIGHT(G513,3)),#REF!,5,FALSE),IF(LEFT(G513,3)="EST",VLOOKUP(VALUE(RIGHT(G513,3)),#REF!,5,FALSE),IF(LEFT(G513,3)="HID",VLOOKUP(VALUE(RIGHT(G513,3)),#REF!,5,FALSE),IF(LEFT(G513,3)="INC",VLOOKUP(VALUE(RIGHT(G513,3)),#REF!,5,FALSE),IF(LEFT(G513,3)="ELE",VLOOKUP(VALUE(RIGHT(G513,3)),#REF!,5,FALSE),IF(LEFT(G513,3)="CAB",VLOOKUP(VALUE(RIGHT(G513,3)),'ADM-COMP'!B:J,5,FALSE),IF(LEFT(G513,3)="SEG",VLOOKUP(VALUE(RIGHT(G513,3)),#REF!,5,FALSE),IF(LEFT(G513,3)="CLI",VLOOKUP(VALUE(RIGHT(G513,3)),#REF!,5,FALSE),IF(LEFT(G513,4)="IMPL",VLOOKUP(VALUE(RIGHT(G513,3)),#REF!,5,FALSE),IF(LEFT(G513,4)="SPDA",VLOOKUP(VALUE(RIGHT(G513,3)),'SPDA-COMP'!B:J,5,FALSE),IF(LEFT(G513,4)="SDAI",VLOOKUP(VALUE(RIGHT(G513,3)),#REF!,5,FALSE),IF(LEFT(G513,5)="IMPER",VLOOKUP(VALUE(RIGHT(G513,3)),#REF!,5,FALSE),IF(LEFT(G513,5)="LABOR",VLOOKUP(VALUE(RIGHT(G513,6)),#REF!,6,FALSE))))))))))))))))</f>
        <v>#REF!</v>
      </c>
      <c r="D513" s="74" t="e">
        <f>ROUND(VLOOKUP(A513,#REF!,8,FALSE),2)</f>
        <v>#REF!</v>
      </c>
      <c r="E513" s="74" t="e">
        <f>IF(LEFT(G513,3)="ARQ",VLOOKUP(VALUE(RIGHT(G513,3)),#REF!,9,FALSE),IF(LEFT(G513,3)="SCI",VLOOKUP(VALUE(RIGHT(G513,3)),#REF!,9,FALSE),IF(LEFT(G513,3)="SCE",VLOOKUP(VALUE(RIGHT(G513,3)),#REF!,9,FALSE),IF(LEFT(G513,3)="EST",VLOOKUP(VALUE(RIGHT(G513,3)),#REF!,9,FALSE),IF(LEFT(G513,3)="HID",VLOOKUP(VALUE(RIGHT(G513,3)),#REF!,9,FALSE),IF(LEFT(G513,3)="INC",VLOOKUP(VALUE(RIGHT(G513,3)),#REF!,9,FALSE),IF(LEFT(G513,3)="ELE",VLOOKUP(VALUE(RIGHT(G513,3)),#REF!,9,FALSE),IF(LEFT(G513,3)="CAB",VLOOKUP(VALUE(RIGHT(G513,3)),'ADM-COMP'!B:J,9,FALSE),IF(LEFT(G513,3)="SEG",VLOOKUP(VALUE(RIGHT(G513,3)),#REF!,9,FALSE),IF(LEFT(G513,3)="CLI",VLOOKUP(VALUE(RIGHT(G513,3)),#REF!,9,FALSE),IF(LEFT(G513,4)="IMPL",VLOOKUP(VALUE(RIGHT(G513,3)),#REF!,9,FALSE),IF(LEFT(G513,4)="SPDA",VLOOKUP(VALUE(RIGHT(G513,3)),'SPDA-COMP'!B:J,9,FALSE),IF(LEFT(G513,4)="SDAI",VLOOKUP(VALUE(RIGHT(G513,3)),#REF!,9,FALSE),IF(LEFT(G513,5)="IMPER",VLOOKUP(VALUE(RIGHT(G513,3)),#REF!,9,FALSE),IF(LEFT(G513,5)="LABOR",VLOOKUP(VALUE(RIGHT(G513,6)),#REF!,4,FALSE))))))))))))))))</f>
        <v>#REF!</v>
      </c>
      <c r="F513" s="31" t="e">
        <f t="shared" si="7"/>
        <v>#REF!</v>
      </c>
      <c r="G513" s="84" t="s">
        <v>578</v>
      </c>
      <c r="H513" s="61"/>
    </row>
    <row r="514" spans="1:8" s="62" customFormat="1">
      <c r="A514" s="37" t="s">
        <v>1040</v>
      </c>
      <c r="B514" s="29" t="e">
        <f>IF(LEFT(G514,3)="ARQ",VLOOKUP(VALUE(RIGHT(G514,3)),#REF!,4,FALSE),IF(LEFT(G514,3)="SCI",VLOOKUP(VALUE(RIGHT(G514,3)),#REF!,4,FALSE),IF(LEFT(G514,3)="SCE",VLOOKUP(VALUE(RIGHT(G514,3)),#REF!,4,FALSE),IF(LEFT(G514,3)="EST",VLOOKUP(VALUE(RIGHT(G514,3)),#REF!,4,FALSE),IF(LEFT(G514,3)="HID",VLOOKUP(VALUE(RIGHT(G514,3)),#REF!,4,FALSE),IF(LEFT(G514,3)="INC",VLOOKUP(VALUE(RIGHT(G514,3)),#REF!,4,FALSE),IF(LEFT(G514,3)="ELE",VLOOKUP(VALUE(RIGHT(G514,3)),#REF!,4,FALSE),IF(LEFT(G514,3)="CAB",VLOOKUP(VALUE(RIGHT(G514,3)),'ADM-COMP'!B:J,4,FALSE),IF(LEFT(G514,3)="SEG",VLOOKUP(VALUE(RIGHT(G514,3)),#REF!,4,FALSE),IF(LEFT(G514,3)="CLI",VLOOKUP(VALUE(RIGHT(G514,3)),#REF!,4,FALSE),IF(LEFT(G514,4)="IMPL",VLOOKUP(VALUE(RIGHT(G514,3)),#REF!,4,FALSE),IF(LEFT(G514,4)="SPDA",VLOOKUP(VALUE(RIGHT(G514,3)),'SPDA-COMP'!B:J,4,FALSE),IF(LEFT(G514,4)="SDAI",VLOOKUP(VALUE(RIGHT(G514,3)),#REF!,4,FALSE),IF(LEFT(G514,5)="IMPER",VLOOKUP(VALUE(RIGHT(G514,3)),#REF!,4,FALSE),IF(LEFT(G514,5)="LABOR",VLOOKUP(VALUE(RIGHT(G514,6)),#REF!,5,FALSE))))))))))))))))</f>
        <v>#REF!</v>
      </c>
      <c r="C514" s="30" t="e">
        <f>IF(LEFT(G514,3)="ARQ",VLOOKUP(VALUE(RIGHT(G514,3)),#REF!,5,FALSE),IF(LEFT(G514,3)="SCI",VLOOKUP(VALUE(RIGHT(G514,3)),#REF!,5,FALSE),IF(LEFT(G514,3)="SCE",VLOOKUP(VALUE(RIGHT(G514,3)),#REF!,5,FALSE),IF(LEFT(G514,3)="EST",VLOOKUP(VALUE(RIGHT(G514,3)),#REF!,5,FALSE),IF(LEFT(G514,3)="HID",VLOOKUP(VALUE(RIGHT(G514,3)),#REF!,5,FALSE),IF(LEFT(G514,3)="INC",VLOOKUP(VALUE(RIGHT(G514,3)),#REF!,5,FALSE),IF(LEFT(G514,3)="ELE",VLOOKUP(VALUE(RIGHT(G514,3)),#REF!,5,FALSE),IF(LEFT(G514,3)="CAB",VLOOKUP(VALUE(RIGHT(G514,3)),'ADM-COMP'!B:J,5,FALSE),IF(LEFT(G514,3)="SEG",VLOOKUP(VALUE(RIGHT(G514,3)),#REF!,5,FALSE),IF(LEFT(G514,3)="CLI",VLOOKUP(VALUE(RIGHT(G514,3)),#REF!,5,FALSE),IF(LEFT(G514,4)="IMPL",VLOOKUP(VALUE(RIGHT(G514,3)),#REF!,5,FALSE),IF(LEFT(G514,4)="SPDA",VLOOKUP(VALUE(RIGHT(G514,3)),'SPDA-COMP'!B:J,5,FALSE),IF(LEFT(G514,4)="SDAI",VLOOKUP(VALUE(RIGHT(G514,3)),#REF!,5,FALSE),IF(LEFT(G514,5)="IMPER",VLOOKUP(VALUE(RIGHT(G514,3)),#REF!,5,FALSE),IF(LEFT(G514,5)="LABOR",VLOOKUP(VALUE(RIGHT(G514,6)),#REF!,6,FALSE))))))))))))))))</f>
        <v>#REF!</v>
      </c>
      <c r="D514" s="74" t="e">
        <f>ROUND(VLOOKUP(A514,#REF!,8,FALSE),2)</f>
        <v>#REF!</v>
      </c>
      <c r="E514" s="74" t="e">
        <f>IF(LEFT(G514,3)="ARQ",VLOOKUP(VALUE(RIGHT(G514,3)),#REF!,9,FALSE),IF(LEFT(G514,3)="SCI",VLOOKUP(VALUE(RIGHT(G514,3)),#REF!,9,FALSE),IF(LEFT(G514,3)="SCE",VLOOKUP(VALUE(RIGHT(G514,3)),#REF!,9,FALSE),IF(LEFT(G514,3)="EST",VLOOKUP(VALUE(RIGHT(G514,3)),#REF!,9,FALSE),IF(LEFT(G514,3)="HID",VLOOKUP(VALUE(RIGHT(G514,3)),#REF!,9,FALSE),IF(LEFT(G514,3)="INC",VLOOKUP(VALUE(RIGHT(G514,3)),#REF!,9,FALSE),IF(LEFT(G514,3)="ELE",VLOOKUP(VALUE(RIGHT(G514,3)),#REF!,9,FALSE),IF(LEFT(G514,3)="CAB",VLOOKUP(VALUE(RIGHT(G514,3)),'ADM-COMP'!B:J,9,FALSE),IF(LEFT(G514,3)="SEG",VLOOKUP(VALUE(RIGHT(G514,3)),#REF!,9,FALSE),IF(LEFT(G514,3)="CLI",VLOOKUP(VALUE(RIGHT(G514,3)),#REF!,9,FALSE),IF(LEFT(G514,4)="IMPL",VLOOKUP(VALUE(RIGHT(G514,3)),#REF!,9,FALSE),IF(LEFT(G514,4)="SPDA",VLOOKUP(VALUE(RIGHT(G514,3)),'SPDA-COMP'!B:J,9,FALSE),IF(LEFT(G514,4)="SDAI",VLOOKUP(VALUE(RIGHT(G514,3)),#REF!,9,FALSE),IF(LEFT(G514,5)="IMPER",VLOOKUP(VALUE(RIGHT(G514,3)),#REF!,9,FALSE),IF(LEFT(G514,5)="LABOR",VLOOKUP(VALUE(RIGHT(G514,6)),#REF!,4,FALSE))))))))))))))))</f>
        <v>#REF!</v>
      </c>
      <c r="F514" s="31" t="e">
        <f t="shared" si="7"/>
        <v>#REF!</v>
      </c>
      <c r="G514" s="152" t="s">
        <v>1029</v>
      </c>
      <c r="H514" s="61"/>
    </row>
    <row r="515" spans="1:8" s="62" customFormat="1">
      <c r="A515" s="37" t="s">
        <v>548</v>
      </c>
      <c r="B515" s="29" t="e">
        <f>IF(LEFT(G515,3)="ARQ",VLOOKUP(VALUE(RIGHT(G515,3)),#REF!,4,FALSE),IF(LEFT(G515,3)="SCI",VLOOKUP(VALUE(RIGHT(G515,3)),#REF!,4,FALSE),IF(LEFT(G515,3)="SCE",VLOOKUP(VALUE(RIGHT(G515,3)),#REF!,4,FALSE),IF(LEFT(G515,3)="EST",VLOOKUP(VALUE(RIGHT(G515,3)),#REF!,4,FALSE),IF(LEFT(G515,3)="HID",VLOOKUP(VALUE(RIGHT(G515,3)),#REF!,4,FALSE),IF(LEFT(G515,3)="INC",VLOOKUP(VALUE(RIGHT(G515,3)),#REF!,4,FALSE),IF(LEFT(G515,3)="ELE",VLOOKUP(VALUE(RIGHT(G515,3)),#REF!,4,FALSE),IF(LEFT(G515,3)="CAB",VLOOKUP(VALUE(RIGHT(G515,3)),'ADM-COMP'!B:J,4,FALSE),IF(LEFT(G515,3)="SEG",VLOOKUP(VALUE(RIGHT(G515,3)),#REF!,4,FALSE),IF(LEFT(G515,3)="CLI",VLOOKUP(VALUE(RIGHT(G515,3)),#REF!,4,FALSE),IF(LEFT(G515,4)="IMPL",VLOOKUP(VALUE(RIGHT(G515,3)),#REF!,4,FALSE),IF(LEFT(G515,4)="SPDA",VLOOKUP(VALUE(RIGHT(G515,3)),'SPDA-COMP'!B:J,4,FALSE),IF(LEFT(G515,4)="SDAI",VLOOKUP(VALUE(RIGHT(G515,3)),#REF!,4,FALSE),IF(LEFT(G515,5)="IMPER",VLOOKUP(VALUE(RIGHT(G515,3)),#REF!,4,FALSE),IF(LEFT(G515,5)="LABOR",VLOOKUP(VALUE(RIGHT(G515,6)),#REF!,5,FALSE))))))))))))))))</f>
        <v>#N/A</v>
      </c>
      <c r="C515" s="30" t="e">
        <f>IF(LEFT(G515,3)="ARQ",VLOOKUP(VALUE(RIGHT(G515,3)),#REF!,5,FALSE),IF(LEFT(G515,3)="SCI",VLOOKUP(VALUE(RIGHT(G515,3)),#REF!,5,FALSE),IF(LEFT(G515,3)="SCE",VLOOKUP(VALUE(RIGHT(G515,3)),#REF!,5,FALSE),IF(LEFT(G515,3)="EST",VLOOKUP(VALUE(RIGHT(G515,3)),#REF!,5,FALSE),IF(LEFT(G515,3)="HID",VLOOKUP(VALUE(RIGHT(G515,3)),#REF!,5,FALSE),IF(LEFT(G515,3)="INC",VLOOKUP(VALUE(RIGHT(G515,3)),#REF!,5,FALSE),IF(LEFT(G515,3)="ELE",VLOOKUP(VALUE(RIGHT(G515,3)),#REF!,5,FALSE),IF(LEFT(G515,3)="CAB",VLOOKUP(VALUE(RIGHT(G515,3)),'ADM-COMP'!B:J,5,FALSE),IF(LEFT(G515,3)="SEG",VLOOKUP(VALUE(RIGHT(G515,3)),#REF!,5,FALSE),IF(LEFT(G515,3)="CLI",VLOOKUP(VALUE(RIGHT(G515,3)),#REF!,5,FALSE),IF(LEFT(G515,4)="IMPL",VLOOKUP(VALUE(RIGHT(G515,3)),#REF!,5,FALSE),IF(LEFT(G515,4)="SPDA",VLOOKUP(VALUE(RIGHT(G515,3)),'SPDA-COMP'!B:J,5,FALSE),IF(LEFT(G515,4)="SDAI",VLOOKUP(VALUE(RIGHT(G515,3)),#REF!,5,FALSE),IF(LEFT(G515,5)="IMPER",VLOOKUP(VALUE(RIGHT(G515,3)),#REF!,5,FALSE),IF(LEFT(G515,5)="LABOR",VLOOKUP(VALUE(RIGHT(G515,6)),#REF!,6,FALSE))))))))))))))))</f>
        <v>#N/A</v>
      </c>
      <c r="D515" s="74" t="e">
        <f>ROUND(VLOOKUP(A515,#REF!,8,FALSE),2)</f>
        <v>#REF!</v>
      </c>
      <c r="E515" s="74" t="e">
        <f>IF(LEFT(G515,3)="ARQ",VLOOKUP(VALUE(RIGHT(G515,3)),#REF!,9,FALSE),IF(LEFT(G515,3)="SCI",VLOOKUP(VALUE(RIGHT(G515,3)),#REF!,9,FALSE),IF(LEFT(G515,3)="SCE",VLOOKUP(VALUE(RIGHT(G515,3)),#REF!,9,FALSE),IF(LEFT(G515,3)="EST",VLOOKUP(VALUE(RIGHT(G515,3)),#REF!,9,FALSE),IF(LEFT(G515,3)="HID",VLOOKUP(VALUE(RIGHT(G515,3)),#REF!,9,FALSE),IF(LEFT(G515,3)="INC",VLOOKUP(VALUE(RIGHT(G515,3)),#REF!,9,FALSE),IF(LEFT(G515,3)="ELE",VLOOKUP(VALUE(RIGHT(G515,3)),#REF!,9,FALSE),IF(LEFT(G515,3)="CAB",VLOOKUP(VALUE(RIGHT(G515,3)),'ADM-COMP'!B:J,9,FALSE),IF(LEFT(G515,3)="SEG",VLOOKUP(VALUE(RIGHT(G515,3)),#REF!,9,FALSE),IF(LEFT(G515,3)="CLI",VLOOKUP(VALUE(RIGHT(G515,3)),#REF!,9,FALSE),IF(LEFT(G515,4)="IMPL",VLOOKUP(VALUE(RIGHT(G515,3)),#REF!,9,FALSE),IF(LEFT(G515,4)="SPDA",VLOOKUP(VALUE(RIGHT(G515,3)),'SPDA-COMP'!B:J,9,FALSE),IF(LEFT(G515,4)="SDAI",VLOOKUP(VALUE(RIGHT(G515,3)),#REF!,9,FALSE),IF(LEFT(G515,5)="IMPER",VLOOKUP(VALUE(RIGHT(G515,3)),#REF!,9,FALSE),IF(LEFT(G515,5)="LABOR",VLOOKUP(VALUE(RIGHT(G515,6)),#REF!,4,FALSE))))))))))))))))</f>
        <v>#N/A</v>
      </c>
      <c r="F515" s="31" t="e">
        <f t="shared" si="7"/>
        <v>#REF!</v>
      </c>
      <c r="G515" s="152" t="s">
        <v>559</v>
      </c>
      <c r="H515" s="61"/>
    </row>
    <row r="516" spans="1:8" s="62" customFormat="1">
      <c r="A516" s="37" t="s">
        <v>478</v>
      </c>
      <c r="B516" s="29" t="e">
        <f>IF(LEFT(G516,3)="ARQ",VLOOKUP(VALUE(RIGHT(G516,3)),#REF!,4,FALSE),IF(LEFT(G516,3)="SCI",VLOOKUP(VALUE(RIGHT(G516,3)),#REF!,4,FALSE),IF(LEFT(G516,3)="SCE",VLOOKUP(VALUE(RIGHT(G516,3)),#REF!,4,FALSE),IF(LEFT(G516,3)="EST",VLOOKUP(VALUE(RIGHT(G516,3)),#REF!,4,FALSE),IF(LEFT(G516,3)="HID",VLOOKUP(VALUE(RIGHT(G516,3)),#REF!,4,FALSE),IF(LEFT(G516,3)="INC",VLOOKUP(VALUE(RIGHT(G516,3)),#REF!,4,FALSE),IF(LEFT(G516,3)="ELE",VLOOKUP(VALUE(RIGHT(G516,3)),#REF!,4,FALSE),IF(LEFT(G516,3)="CAB",VLOOKUP(VALUE(RIGHT(G516,3)),'ADM-COMP'!B:J,4,FALSE),IF(LEFT(G516,3)="SEG",VLOOKUP(VALUE(RIGHT(G516,3)),#REF!,4,FALSE),IF(LEFT(G516,3)="CLI",VLOOKUP(VALUE(RIGHT(G516,3)),#REF!,4,FALSE),IF(LEFT(G516,4)="IMPL",VLOOKUP(VALUE(RIGHT(G516,3)),#REF!,4,FALSE),IF(LEFT(G516,4)="SPDA",VLOOKUP(VALUE(RIGHT(G516,3)),'SPDA-COMP'!B:J,4,FALSE),IF(LEFT(G516,4)="SDAI",VLOOKUP(VALUE(RIGHT(G516,3)),#REF!,4,FALSE),IF(LEFT(G516,5)="IMPER",VLOOKUP(VALUE(RIGHT(G516,3)),#REF!,4,FALSE),IF(LEFT(G516,5)="LABOR",VLOOKUP(VALUE(RIGHT(G516,6)),#REF!,5,FALSE))))))))))))))))</f>
        <v>#REF!</v>
      </c>
      <c r="C516" s="30" t="e">
        <f>IF(LEFT(G516,3)="ARQ",VLOOKUP(VALUE(RIGHT(G516,3)),#REF!,5,FALSE),IF(LEFT(G516,3)="SCI",VLOOKUP(VALUE(RIGHT(G516,3)),#REF!,5,FALSE),IF(LEFT(G516,3)="SCE",VLOOKUP(VALUE(RIGHT(G516,3)),#REF!,5,FALSE),IF(LEFT(G516,3)="EST",VLOOKUP(VALUE(RIGHT(G516,3)),#REF!,5,FALSE),IF(LEFT(G516,3)="HID",VLOOKUP(VALUE(RIGHT(G516,3)),#REF!,5,FALSE),IF(LEFT(G516,3)="INC",VLOOKUP(VALUE(RIGHT(G516,3)),#REF!,5,FALSE),IF(LEFT(G516,3)="ELE",VLOOKUP(VALUE(RIGHT(G516,3)),#REF!,5,FALSE),IF(LEFT(G516,3)="CAB",VLOOKUP(VALUE(RIGHT(G516,3)),'ADM-COMP'!B:J,5,FALSE),IF(LEFT(G516,3)="SEG",VLOOKUP(VALUE(RIGHT(G516,3)),#REF!,5,FALSE),IF(LEFT(G516,3)="CLI",VLOOKUP(VALUE(RIGHT(G516,3)),#REF!,5,FALSE),IF(LEFT(G516,4)="IMPL",VLOOKUP(VALUE(RIGHT(G516,3)),#REF!,5,FALSE),IF(LEFT(G516,4)="SPDA",VLOOKUP(VALUE(RIGHT(G516,3)),'SPDA-COMP'!B:J,5,FALSE),IF(LEFT(G516,4)="SDAI",VLOOKUP(VALUE(RIGHT(G516,3)),#REF!,5,FALSE),IF(LEFT(G516,5)="IMPER",VLOOKUP(VALUE(RIGHT(G516,3)),#REF!,5,FALSE),IF(LEFT(G516,5)="LABOR",VLOOKUP(VALUE(RIGHT(G516,6)),#REF!,6,FALSE))))))))))))))))</f>
        <v>#REF!</v>
      </c>
      <c r="D516" s="74" t="e">
        <f>ROUND(VLOOKUP(A516,#REF!,8,FALSE),2)</f>
        <v>#REF!</v>
      </c>
      <c r="E516" s="74" t="e">
        <f>IF(LEFT(G516,3)="ARQ",VLOOKUP(VALUE(RIGHT(G516,3)),#REF!,9,FALSE),IF(LEFT(G516,3)="SCI",VLOOKUP(VALUE(RIGHT(G516,3)),#REF!,9,FALSE),IF(LEFT(G516,3)="SCE",VLOOKUP(VALUE(RIGHT(G516,3)),#REF!,9,FALSE),IF(LEFT(G516,3)="EST",VLOOKUP(VALUE(RIGHT(G516,3)),#REF!,9,FALSE),IF(LEFT(G516,3)="HID",VLOOKUP(VALUE(RIGHT(G516,3)),#REF!,9,FALSE),IF(LEFT(G516,3)="INC",VLOOKUP(VALUE(RIGHT(G516,3)),#REF!,9,FALSE),IF(LEFT(G516,3)="ELE",VLOOKUP(VALUE(RIGHT(G516,3)),#REF!,9,FALSE),IF(LEFT(G516,3)="CAB",VLOOKUP(VALUE(RIGHT(G516,3)),'ADM-COMP'!B:J,9,FALSE),IF(LEFT(G516,3)="SEG",VLOOKUP(VALUE(RIGHT(G516,3)),#REF!,9,FALSE),IF(LEFT(G516,3)="CLI",VLOOKUP(VALUE(RIGHT(G516,3)),#REF!,9,FALSE),IF(LEFT(G516,4)="IMPL",VLOOKUP(VALUE(RIGHT(G516,3)),#REF!,9,FALSE),IF(LEFT(G516,4)="SPDA",VLOOKUP(VALUE(RIGHT(G516,3)),'SPDA-COMP'!B:J,9,FALSE),IF(LEFT(G516,4)="SDAI",VLOOKUP(VALUE(RIGHT(G516,3)),#REF!,9,FALSE),IF(LEFT(G516,5)="IMPER",VLOOKUP(VALUE(RIGHT(G516,3)),#REF!,9,FALSE),IF(LEFT(G516,5)="LABOR",VLOOKUP(VALUE(RIGHT(G516,6)),#REF!,4,FALSE))))))))))))))))</f>
        <v>#REF!</v>
      </c>
      <c r="F516" s="31" t="e">
        <f t="shared" si="7"/>
        <v>#REF!</v>
      </c>
      <c r="G516" s="152" t="s">
        <v>477</v>
      </c>
      <c r="H516" s="61"/>
    </row>
    <row r="517" spans="1:8" s="11" customFormat="1">
      <c r="A517" s="83" t="s">
        <v>589</v>
      </c>
      <c r="B517" s="29" t="e">
        <f>IF(LEFT(G517,3)="ARQ",VLOOKUP(VALUE(RIGHT(G517,3)),#REF!,4,FALSE),IF(LEFT(G517,3)="SCI",VLOOKUP(VALUE(RIGHT(G517,3)),'ADM-COMP'!B:J,4,FALSE),IF(LEFT(G517,3)="SCE",VLOOKUP(VALUE(RIGHT(G517,3)),#REF!,4,FALSE),IF(LEFT(G517,3)="EST",VLOOKUP(VALUE(RIGHT(G517,3)),#REF!,4,FALSE),IF(LEFT(G517,3)="HID",VLOOKUP(VALUE(RIGHT(G517,3)),#REF!,4,FALSE),IF(LEFT(G517,3)="INC",VLOOKUP(VALUE(RIGHT(G517,3)),#REF!,4,FALSE),IF(LEFT(G517,3)="ELE",VLOOKUP(VALUE(RIGHT(G517,3)),#REF!,4,FALSE),IF(LEFT(G517,3)="CAB",VLOOKUP(VALUE(RIGHT(G517,3)),#REF!,4,FALSE),IF(LEFT(G517,3)="SEG",VLOOKUP(VALUE(RIGHT(G517,3)),#REF!,4,FALSE),IF(LEFT(G517,3)="CLI",VLOOKUP(VALUE(RIGHT(G517,3)),#REF!,4,FALSE),IF(LEFT(G517,4)="IMPL",VLOOKUP(VALUE(RIGHT(G517,3)),#REF!,4,FALSE),IF(LEFT(G517,4)="SPDA",VLOOKUP(VALUE(RIGHT(G517,3)),'SPDA-COMP'!B:J,4,FALSE),IF(LEFT(G517,4)="SDAI",VLOOKUP(VALUE(RIGHT(G517,3)),#REF!,4,FALSE),IF(LEFT(G517,5)="CHENF",VLOOKUP(VALUE(RIGHT(G517,3)),#REF!,4,FALSE),IF(LEFT(G517,5)="IMPER",VLOOKUP(VALUE(RIGHT(G517,3)),#REF!,4,FALSE),IF(LEFT(G517,5)="LABOR",VLOOKUP(VALUE(RIGHT(G517,6)),#REF!,5,FALSE)))))))))))))))))</f>
        <v>#REF!</v>
      </c>
      <c r="C517" s="30" t="e">
        <f>IF(LEFT(G517,3)="ARQ",VLOOKUP(VALUE(RIGHT(G517,3)),#REF!,5,FALSE),IF(LEFT(G517,3)="SCI",VLOOKUP(VALUE(RIGHT(G517,3)),'ADM-COMP'!B:J,5,FALSE),IF(LEFT(G517,3)="SCE",VLOOKUP(VALUE(RIGHT(G517,3)),#REF!,5,FALSE),IF(LEFT(G517,3)="EST",VLOOKUP(VALUE(RIGHT(G517,3)),#REF!,5,FALSE),IF(LEFT(G517,3)="HID",VLOOKUP(VALUE(RIGHT(G517,3)),#REF!,5,FALSE),IF(LEFT(G517,3)="INC",VLOOKUP(VALUE(RIGHT(G517,3)),#REF!,5,FALSE),IF(LEFT(G517,3)="ELE",VLOOKUP(VALUE(RIGHT(G517,3)),#REF!,5,FALSE),IF(LEFT(G517,3)="CAB",VLOOKUP(VALUE(RIGHT(G517,3)),#REF!,5,FALSE),IF(LEFT(G517,3)="SEG",VLOOKUP(VALUE(RIGHT(G517,3)),#REF!,5,FALSE),IF(LEFT(G517,3)="CLI",VLOOKUP(VALUE(RIGHT(G517,3)),#REF!,5,FALSE),IF(LEFT(G517,4)="IMPL",VLOOKUP(VALUE(RIGHT(G517,3)),#REF!,5,FALSE),IF(LEFT(G517,4)="SPDA",VLOOKUP(VALUE(RIGHT(G517,3)),'SPDA-COMP'!B:J,5,FALSE),IF(LEFT(G517,4)="SDAI",VLOOKUP(VALUE(RIGHT(G517,3)),#REF!,5,FALSE),IF(LEFT(G517,5)="CHENF",VLOOKUP(VALUE(RIGHT(G517,3)),#REF!,5,FALSE),IF(LEFT(G517,5)="IMPER",VLOOKUP(VALUE(RIGHT(G517,3)),#REF!,5,FALSE),IF(LEFT(G517,5)="LABOR",VLOOKUP(VALUE(RIGHT(G517,6)),#REF!,6,FALSE)))))))))))))))))</f>
        <v>#REF!</v>
      </c>
      <c r="D517" s="74" t="e">
        <f>ROUND(VLOOKUP(A517,#REF!,8,FALSE),2)</f>
        <v>#REF!</v>
      </c>
      <c r="E517" s="74" t="e">
        <f>IF(LEFT(G517,3)="ARQ",VLOOKUP(VALUE(RIGHT(G517,3)),#REF!,9,FALSE),IF(LEFT(G517,3)="SCI",VLOOKUP(VALUE(RIGHT(G517,3)),'ADM-COMP'!B:J,9,FALSE),IF(LEFT(G517,3)="SCE",VLOOKUP(VALUE(RIGHT(G517,3)),#REF!,9,FALSE),IF(LEFT(G517,3)="EST",VLOOKUP(VALUE(RIGHT(G517,3)),#REF!,9,FALSE),IF(LEFT(G517,3)="HID",VLOOKUP(VALUE(RIGHT(G517,3)),#REF!,9,FALSE),IF(LEFT(G517,3)="INC",VLOOKUP(VALUE(RIGHT(G517,3)),#REF!,9,FALSE),IF(LEFT(G517,3)="ELE",VLOOKUP(VALUE(RIGHT(G517,3)),#REF!,9,FALSE),IF(LEFT(G517,3)="CAB",VLOOKUP(VALUE(RIGHT(G517,3)),#REF!,9,FALSE),IF(LEFT(G517,3)="SEG",VLOOKUP(VALUE(RIGHT(G517,3)),#REF!,9,FALSE),IF(LEFT(G517,3)="CLI",VLOOKUP(VALUE(RIGHT(G517,3)),#REF!,9,FALSE),IF(LEFT(G517,4)="IMPL",VLOOKUP(VALUE(RIGHT(G517,3)),#REF!,9,FALSE),IF(LEFT(G517,4)="SPDA",VLOOKUP(VALUE(RIGHT(G517,3)),'SPDA-COMP'!B:J,9,FALSE),IF(LEFT(G517,4)="SDAI",VLOOKUP(VALUE(RIGHT(G517,3)),#REF!,9,FALSE),IF(LEFT(G517,5)="CHENF",VLOOKUP(VALUE(RIGHT(G517,3)),#REF!,9,FALSE),IF(LEFT(G517,5)="IMPER",VLOOKUP(VALUE(RIGHT(G517,3)),#REF!,9,FALSE),IF(LEFT(G517,5)="LABOR",VLOOKUP(VALUE(RIGHT(G517,6)),#REF!,4,FALSE)))))))))))))))))</f>
        <v>#REF!</v>
      </c>
      <c r="F517" s="31" t="e">
        <f t="shared" si="7"/>
        <v>#REF!</v>
      </c>
      <c r="G517" s="84" t="s">
        <v>598</v>
      </c>
      <c r="H517" s="51"/>
    </row>
    <row r="518" spans="1:8" s="62" customFormat="1">
      <c r="A518" s="37" t="s">
        <v>256</v>
      </c>
      <c r="B518" s="29" t="e">
        <f>IF(LEFT(G518,3)="ARQ",VLOOKUP(VALUE(RIGHT(G518,3)),#REF!,4,FALSE),IF(LEFT(G518,3)="SCI",VLOOKUP(VALUE(RIGHT(G518,3)),#REF!,4,FALSE),IF(LEFT(G518,3)="SCE",VLOOKUP(VALUE(RIGHT(G518,3)),#REF!,4,FALSE),IF(LEFT(G518,3)="EST",VLOOKUP(VALUE(RIGHT(G518,3)),#REF!,4,FALSE),IF(LEFT(G518,3)="HID",VLOOKUP(VALUE(RIGHT(G518,3)),#REF!,4,FALSE),IF(LEFT(G518,3)="INC",VLOOKUP(VALUE(RIGHT(G518,3)),#REF!,4,FALSE),IF(LEFT(G518,3)="ELE",VLOOKUP(VALUE(RIGHT(G518,3)),#REF!,4,FALSE),IF(LEFT(G518,3)="CAB",VLOOKUP(VALUE(RIGHT(G518,3)),'ADM-COMP'!B:J,4,FALSE),IF(LEFT(G518,3)="SEG",VLOOKUP(VALUE(RIGHT(G518,3)),#REF!,4,FALSE),IF(LEFT(G518,3)="CLI",VLOOKUP(VALUE(RIGHT(G518,3)),#REF!,4,FALSE),IF(LEFT(G518,4)="IMPL",VLOOKUP(VALUE(RIGHT(G518,3)),#REF!,4,FALSE),IF(LEFT(G518,4)="SPDA",VLOOKUP(VALUE(RIGHT(G518,3)),'SPDA-COMP'!B:J,4,FALSE),IF(LEFT(G518,4)="SDAI",VLOOKUP(VALUE(RIGHT(G518,3)),#REF!,4,FALSE),IF(LEFT(G518,5)="IMPER",VLOOKUP(VALUE(RIGHT(G518,3)),#REF!,4,FALSE),IF(LEFT(G518,5)="LABOR",VLOOKUP(VALUE(RIGHT(G518,6)),#REF!,5,FALSE))))))))))))))))</f>
        <v>#REF!</v>
      </c>
      <c r="C518" s="30" t="e">
        <f>IF(LEFT(G518,3)="ARQ",VLOOKUP(VALUE(RIGHT(G518,3)),#REF!,5,FALSE),IF(LEFT(G518,3)="SCI",VLOOKUP(VALUE(RIGHT(G518,3)),#REF!,5,FALSE),IF(LEFT(G518,3)="SCE",VLOOKUP(VALUE(RIGHT(G518,3)),#REF!,5,FALSE),IF(LEFT(G518,3)="EST",VLOOKUP(VALUE(RIGHT(G518,3)),#REF!,5,FALSE),IF(LEFT(G518,3)="HID",VLOOKUP(VALUE(RIGHT(G518,3)),#REF!,5,FALSE),IF(LEFT(G518,3)="INC",VLOOKUP(VALUE(RIGHT(G518,3)),#REF!,5,FALSE),IF(LEFT(G518,3)="ELE",VLOOKUP(VALUE(RIGHT(G518,3)),#REF!,5,FALSE),IF(LEFT(G518,3)="CAB",VLOOKUP(VALUE(RIGHT(G518,3)),'ADM-COMP'!B:J,5,FALSE),IF(LEFT(G518,3)="SEG",VLOOKUP(VALUE(RIGHT(G518,3)),#REF!,5,FALSE),IF(LEFT(G518,3)="CLI",VLOOKUP(VALUE(RIGHT(G518,3)),#REF!,5,FALSE),IF(LEFT(G518,4)="IMPL",VLOOKUP(VALUE(RIGHT(G518,3)),#REF!,5,FALSE),IF(LEFT(G518,4)="SPDA",VLOOKUP(VALUE(RIGHT(G518,3)),'SPDA-COMP'!B:J,5,FALSE),IF(LEFT(G518,4)="SDAI",VLOOKUP(VALUE(RIGHT(G518,3)),#REF!,5,FALSE),IF(LEFT(G518,5)="IMPER",VLOOKUP(VALUE(RIGHT(G518,3)),#REF!,5,FALSE),IF(LEFT(G518,5)="LABOR",VLOOKUP(VALUE(RIGHT(G518,6)),#REF!,6,FALSE))))))))))))))))</f>
        <v>#REF!</v>
      </c>
      <c r="D518" s="74" t="e">
        <f>ROUND(VLOOKUP(A518,#REF!,8,FALSE),2)</f>
        <v>#REF!</v>
      </c>
      <c r="E518" s="74" t="e">
        <f>IF(LEFT(G518,3)="ARQ",VLOOKUP(VALUE(RIGHT(G518,3)),#REF!,9,FALSE),IF(LEFT(G518,3)="SCI",VLOOKUP(VALUE(RIGHT(G518,3)),#REF!,9,FALSE),IF(LEFT(G518,3)="SCE",VLOOKUP(VALUE(RIGHT(G518,3)),#REF!,9,FALSE),IF(LEFT(G518,3)="EST",VLOOKUP(VALUE(RIGHT(G518,3)),#REF!,9,FALSE),IF(LEFT(G518,3)="HID",VLOOKUP(VALUE(RIGHT(G518,3)),#REF!,9,FALSE),IF(LEFT(G518,3)="INC",VLOOKUP(VALUE(RIGHT(G518,3)),#REF!,9,FALSE),IF(LEFT(G518,3)="ELE",VLOOKUP(VALUE(RIGHT(G518,3)),#REF!,9,FALSE),IF(LEFT(G518,3)="CAB",VLOOKUP(VALUE(RIGHT(G518,3)),'ADM-COMP'!B:J,9,FALSE),IF(LEFT(G518,3)="SEG",VLOOKUP(VALUE(RIGHT(G518,3)),#REF!,9,FALSE),IF(LEFT(G518,3)="CLI",VLOOKUP(VALUE(RIGHT(G518,3)),#REF!,9,FALSE),IF(LEFT(G518,4)="IMPL",VLOOKUP(VALUE(RIGHT(G518,3)),#REF!,9,FALSE),IF(LEFT(G518,4)="SPDA",VLOOKUP(VALUE(RIGHT(G518,3)),'SPDA-COMP'!B:J,9,FALSE),IF(LEFT(G518,4)="SDAI",VLOOKUP(VALUE(RIGHT(G518,3)),#REF!,9,FALSE),IF(LEFT(G518,5)="IMPER",VLOOKUP(VALUE(RIGHT(G518,3)),#REF!,9,FALSE),IF(LEFT(G518,5)="LABOR",VLOOKUP(VALUE(RIGHT(G518,6)),#REF!,4,FALSE))))))))))))))))</f>
        <v>#REF!</v>
      </c>
      <c r="F518" s="31" t="e">
        <f t="shared" ref="F518:F580" si="8">ROUND(D518*E518,2)</f>
        <v>#REF!</v>
      </c>
      <c r="G518" s="38" t="s">
        <v>249</v>
      </c>
      <c r="H518" s="61"/>
    </row>
    <row r="519" spans="1:8" s="62" customFormat="1">
      <c r="A519" s="85" t="s">
        <v>907</v>
      </c>
      <c r="B519" s="29" t="e">
        <f>IF(LEFT(G519,3)="ARQ",VLOOKUP(VALUE(RIGHT(G519,3)),#REF!,4,FALSE),IF(LEFT(G519,3)="SCI",VLOOKUP(VALUE(RIGHT(G519,3)),#REF!,4,FALSE),IF(LEFT(G519,3)="SCE",VLOOKUP(VALUE(RIGHT(G519,3)),#REF!,4,FALSE),IF(LEFT(G519,3)="EST",VLOOKUP(VALUE(RIGHT(G519,3)),#REF!,4,FALSE),IF(LEFT(G519,3)="HID",VLOOKUP(VALUE(RIGHT(G519,3)),#REF!,4,FALSE),IF(LEFT(G519,3)="INC",VLOOKUP(VALUE(RIGHT(G519,3)),#REF!,4,FALSE),IF(LEFT(G519,3)="ELE",VLOOKUP(VALUE(RIGHT(G519,3)),#REF!,4,FALSE),IF(LEFT(G519,3)="CAB",VLOOKUP(VALUE(RIGHT(G519,3)),'ADM-COMP'!B:J,4,FALSE),IF(LEFT(G519,3)="SEG",VLOOKUP(VALUE(RIGHT(G519,3)),#REF!,4,FALSE),IF(LEFT(G519,3)="CLI",VLOOKUP(VALUE(RIGHT(G519,3)),#REF!,4,FALSE),IF(LEFT(G519,4)="IMPL",VLOOKUP(VALUE(RIGHT(G519,3)),#REF!,4,FALSE),IF(LEFT(G519,4)="SPDA",VLOOKUP(VALUE(RIGHT(G519,3)),'SPDA-COMP'!B:J,4,FALSE),IF(LEFT(G519,4)="SDAI",VLOOKUP(VALUE(RIGHT(G519,3)),#REF!,4,FALSE),IF(LEFT(G519,5)="IMPER",VLOOKUP(VALUE(RIGHT(G519,3)),#REF!,4,FALSE),IF(LEFT(G519,5)="LABOR",VLOOKUP(VALUE(RIGHT(G519,6)),#REF!,5,FALSE))))))))))))))))</f>
        <v>#REF!</v>
      </c>
      <c r="C519" s="30" t="e">
        <f>IF(LEFT(G519,3)="ARQ",VLOOKUP(VALUE(RIGHT(G519,3)),#REF!,5,FALSE),IF(LEFT(G519,3)="SCI",VLOOKUP(VALUE(RIGHT(G519,3)),#REF!,5,FALSE),IF(LEFT(G519,3)="SCE",VLOOKUP(VALUE(RIGHT(G519,3)),#REF!,5,FALSE),IF(LEFT(G519,3)="EST",VLOOKUP(VALUE(RIGHT(G519,3)),#REF!,5,FALSE),IF(LEFT(G519,3)="HID",VLOOKUP(VALUE(RIGHT(G519,3)),#REF!,5,FALSE),IF(LEFT(G519,3)="INC",VLOOKUP(VALUE(RIGHT(G519,3)),#REF!,5,FALSE),IF(LEFT(G519,3)="ELE",VLOOKUP(VALUE(RIGHT(G519,3)),#REF!,5,FALSE),IF(LEFT(G519,3)="CAB",VLOOKUP(VALUE(RIGHT(G519,3)),'ADM-COMP'!B:J,5,FALSE),IF(LEFT(G519,3)="SEG",VLOOKUP(VALUE(RIGHT(G519,3)),#REF!,5,FALSE),IF(LEFT(G519,3)="CLI",VLOOKUP(VALUE(RIGHT(G519,3)),#REF!,5,FALSE),IF(LEFT(G519,4)="IMPL",VLOOKUP(VALUE(RIGHT(G519,3)),#REF!,5,FALSE),IF(LEFT(G519,4)="SPDA",VLOOKUP(VALUE(RIGHT(G519,3)),'SPDA-COMP'!B:J,5,FALSE),IF(LEFT(G519,4)="SDAI",VLOOKUP(VALUE(RIGHT(G519,3)),#REF!,5,FALSE),IF(LEFT(G519,5)="IMPER",VLOOKUP(VALUE(RIGHT(G519,3)),#REF!,5,FALSE),IF(LEFT(G519,5)="LABOR",VLOOKUP(VALUE(RIGHT(G519,6)),#REF!,6,FALSE))))))))))))))))</f>
        <v>#REF!</v>
      </c>
      <c r="D519" s="74" t="e">
        <f>ROUND(VLOOKUP(A519,#REF!,8,FALSE),2)</f>
        <v>#REF!</v>
      </c>
      <c r="E519" s="74" t="e">
        <f>IF(LEFT(G519,3)="ARQ",VLOOKUP(VALUE(RIGHT(G519,3)),#REF!,9,FALSE),IF(LEFT(G519,3)="SCI",VLOOKUP(VALUE(RIGHT(G519,3)),#REF!,9,FALSE),IF(LEFT(G519,3)="SCE",VLOOKUP(VALUE(RIGHT(G519,3)),#REF!,9,FALSE),IF(LEFT(G519,3)="EST",VLOOKUP(VALUE(RIGHT(G519,3)),#REF!,9,FALSE),IF(LEFT(G519,3)="HID",VLOOKUP(VALUE(RIGHT(G519,3)),#REF!,9,FALSE),IF(LEFT(G519,3)="INC",VLOOKUP(VALUE(RIGHT(G519,3)),#REF!,9,FALSE),IF(LEFT(G519,3)="ELE",VLOOKUP(VALUE(RIGHT(G519,3)),#REF!,9,FALSE),IF(LEFT(G519,3)="CAB",VLOOKUP(VALUE(RIGHT(G519,3)),'ADM-COMP'!B:J,9,FALSE),IF(LEFT(G519,3)="SEG",VLOOKUP(VALUE(RIGHT(G519,3)),#REF!,9,FALSE),IF(LEFT(G519,3)="CLI",VLOOKUP(VALUE(RIGHT(G519,3)),#REF!,9,FALSE),IF(LEFT(G519,4)="IMPL",VLOOKUP(VALUE(RIGHT(G519,3)),#REF!,9,FALSE),IF(LEFT(G519,4)="SPDA",VLOOKUP(VALUE(RIGHT(G519,3)),'SPDA-COMP'!B:J,9,FALSE),IF(LEFT(G519,4)="SDAI",VLOOKUP(VALUE(RIGHT(G519,3)),#REF!,9,FALSE),IF(LEFT(G519,5)="IMPER",VLOOKUP(VALUE(RIGHT(G519,3)),#REF!,9,FALSE),IF(LEFT(G519,5)="LABOR",VLOOKUP(VALUE(RIGHT(G519,6)),#REF!,4,FALSE))))))))))))))))</f>
        <v>#REF!</v>
      </c>
      <c r="F519" s="31" t="e">
        <f t="shared" si="8"/>
        <v>#REF!</v>
      </c>
      <c r="G519" s="84" t="s">
        <v>975</v>
      </c>
      <c r="H519" s="61"/>
    </row>
    <row r="520" spans="1:8" s="62" customFormat="1">
      <c r="A520" s="37" t="s">
        <v>531</v>
      </c>
      <c r="B520" s="29" t="e">
        <f>IF(LEFT(G520,3)="ARQ",VLOOKUP(VALUE(RIGHT(G520,3)),#REF!,4,FALSE),IF(LEFT(G520,3)="SCI",VLOOKUP(VALUE(RIGHT(G520,3)),#REF!,4,FALSE),IF(LEFT(G520,3)="SCE",VLOOKUP(VALUE(RIGHT(G520,3)),#REF!,4,FALSE),IF(LEFT(G520,3)="EST",VLOOKUP(VALUE(RIGHT(G520,3)),#REF!,4,FALSE),IF(LEFT(G520,3)="HID",VLOOKUP(VALUE(RIGHT(G520,3)),#REF!,4,FALSE),IF(LEFT(G520,3)="INC",VLOOKUP(VALUE(RIGHT(G520,3)),#REF!,4,FALSE),IF(LEFT(G520,3)="ELE",VLOOKUP(VALUE(RIGHT(G520,3)),#REF!,4,FALSE),IF(LEFT(G520,3)="CAB",VLOOKUP(VALUE(RIGHT(G520,3)),'ADM-COMP'!B:J,4,FALSE),IF(LEFT(G520,3)="SEG",VLOOKUP(VALUE(RIGHT(G520,3)),#REF!,4,FALSE),IF(LEFT(G520,3)="CLI",VLOOKUP(VALUE(RIGHT(G520,3)),#REF!,4,FALSE),IF(LEFT(G520,4)="IMPL",VLOOKUP(VALUE(RIGHT(G520,3)),#REF!,4,FALSE),IF(LEFT(G520,4)="SPDA",VLOOKUP(VALUE(RIGHT(G520,3)),'SPDA-COMP'!B:J,4,FALSE),IF(LEFT(G520,4)="SDAI",VLOOKUP(VALUE(RIGHT(G520,3)),#REF!,4,FALSE),IF(LEFT(G520,5)="IMPER",VLOOKUP(VALUE(RIGHT(G520,3)),#REF!,4,FALSE),IF(LEFT(G520,5)="LABOR",VLOOKUP(VALUE(RIGHT(G520,6)),#REF!,5,FALSE))))))))))))))))</f>
        <v>#REF!</v>
      </c>
      <c r="C520" s="30" t="e">
        <f>IF(LEFT(G520,3)="ARQ",VLOOKUP(VALUE(RIGHT(G520,3)),#REF!,5,FALSE),IF(LEFT(G520,3)="SCI",VLOOKUP(VALUE(RIGHT(G520,3)),#REF!,5,FALSE),IF(LEFT(G520,3)="SCE",VLOOKUP(VALUE(RIGHT(G520,3)),#REF!,5,FALSE),IF(LEFT(G520,3)="EST",VLOOKUP(VALUE(RIGHT(G520,3)),#REF!,5,FALSE),IF(LEFT(G520,3)="HID",VLOOKUP(VALUE(RIGHT(G520,3)),#REF!,5,FALSE),IF(LEFT(G520,3)="INC",VLOOKUP(VALUE(RIGHT(G520,3)),#REF!,5,FALSE),IF(LEFT(G520,3)="ELE",VLOOKUP(VALUE(RIGHT(G520,3)),#REF!,5,FALSE),IF(LEFT(G520,3)="CAB",VLOOKUP(VALUE(RIGHT(G520,3)),'ADM-COMP'!B:J,5,FALSE),IF(LEFT(G520,3)="SEG",VLOOKUP(VALUE(RIGHT(G520,3)),#REF!,5,FALSE),IF(LEFT(G520,3)="CLI",VLOOKUP(VALUE(RIGHT(G520,3)),#REF!,5,FALSE),IF(LEFT(G520,4)="IMPL",VLOOKUP(VALUE(RIGHT(G520,3)),#REF!,5,FALSE),IF(LEFT(G520,4)="SPDA",VLOOKUP(VALUE(RIGHT(G520,3)),'SPDA-COMP'!B:J,5,FALSE),IF(LEFT(G520,4)="SDAI",VLOOKUP(VALUE(RIGHT(G520,3)),#REF!,5,FALSE),IF(LEFT(G520,5)="IMPER",VLOOKUP(VALUE(RIGHT(G520,3)),#REF!,5,FALSE),IF(LEFT(G520,5)="LABOR",VLOOKUP(VALUE(RIGHT(G520,6)),#REF!,6,FALSE))))))))))))))))</f>
        <v>#REF!</v>
      </c>
      <c r="D520" s="74" t="e">
        <f>ROUND(VLOOKUP(A520,#REF!,8,FALSE),2)</f>
        <v>#REF!</v>
      </c>
      <c r="E520" s="74" t="e">
        <f>IF(LEFT(G520,3)="ARQ",VLOOKUP(VALUE(RIGHT(G520,3)),#REF!,9,FALSE),IF(LEFT(G520,3)="SCI",VLOOKUP(VALUE(RIGHT(G520,3)),#REF!,9,FALSE),IF(LEFT(G520,3)="SCE",VLOOKUP(VALUE(RIGHT(G520,3)),#REF!,9,FALSE),IF(LEFT(G520,3)="EST",VLOOKUP(VALUE(RIGHT(G520,3)),#REF!,9,FALSE),IF(LEFT(G520,3)="HID",VLOOKUP(VALUE(RIGHT(G520,3)),#REF!,9,FALSE),IF(LEFT(G520,3)="INC",VLOOKUP(VALUE(RIGHT(G520,3)),#REF!,9,FALSE),IF(LEFT(G520,3)="ELE",VLOOKUP(VALUE(RIGHT(G520,3)),#REF!,9,FALSE),IF(LEFT(G520,3)="CAB",VLOOKUP(VALUE(RIGHT(G520,3)),'ADM-COMP'!B:J,9,FALSE),IF(LEFT(G520,3)="SEG",VLOOKUP(VALUE(RIGHT(G520,3)),#REF!,9,FALSE),IF(LEFT(G520,3)="CLI",VLOOKUP(VALUE(RIGHT(G520,3)),#REF!,9,FALSE),IF(LEFT(G520,4)="IMPL",VLOOKUP(VALUE(RIGHT(G520,3)),#REF!,9,FALSE),IF(LEFT(G520,4)="SPDA",VLOOKUP(VALUE(RIGHT(G520,3)),'SPDA-COMP'!B:J,9,FALSE),IF(LEFT(G520,4)="SDAI",VLOOKUP(VALUE(RIGHT(G520,3)),#REF!,9,FALSE),IF(LEFT(G520,5)="IMPER",VLOOKUP(VALUE(RIGHT(G520,3)),#REF!,9,FALSE),IF(LEFT(G520,5)="LABOR",VLOOKUP(VALUE(RIGHT(G520,6)),#REF!,4,FALSE))))))))))))))))</f>
        <v>#REF!</v>
      </c>
      <c r="F520" s="31" t="e">
        <f t="shared" si="8"/>
        <v>#REF!</v>
      </c>
      <c r="G520" s="152" t="s">
        <v>1112</v>
      </c>
      <c r="H520" s="61"/>
    </row>
    <row r="521" spans="1:8" s="62" customFormat="1">
      <c r="A521" s="37" t="s">
        <v>273</v>
      </c>
      <c r="B521" s="29" t="e">
        <f>IF(LEFT(G521,3)="ARQ",VLOOKUP(VALUE(RIGHT(G521,3)),#REF!,4,FALSE),IF(LEFT(G521,3)="SCI",VLOOKUP(VALUE(RIGHT(G521,3)),#REF!,4,FALSE),IF(LEFT(G521,3)="SCE",VLOOKUP(VALUE(RIGHT(G521,3)),#REF!,4,FALSE),IF(LEFT(G521,3)="EST",VLOOKUP(VALUE(RIGHT(G521,3)),#REF!,4,FALSE),IF(LEFT(G521,3)="HID",VLOOKUP(VALUE(RIGHT(G521,3)),#REF!,4,FALSE),IF(LEFT(G521,3)="INC",VLOOKUP(VALUE(RIGHT(G521,3)),#REF!,4,FALSE),IF(LEFT(G521,3)="ELE",VLOOKUP(VALUE(RIGHT(G521,3)),#REF!,4,FALSE),IF(LEFT(G521,3)="CAB",VLOOKUP(VALUE(RIGHT(G521,3)),'ADM-COMP'!B:J,4,FALSE),IF(LEFT(G521,3)="SEG",VLOOKUP(VALUE(RIGHT(G521,3)),#REF!,4,FALSE),IF(LEFT(G521,3)="CLI",VLOOKUP(VALUE(RIGHT(G521,3)),#REF!,4,FALSE),IF(LEFT(G521,4)="IMPL",VLOOKUP(VALUE(RIGHT(G521,3)),#REF!,4,FALSE),IF(LEFT(G521,4)="SPDA",VLOOKUP(VALUE(RIGHT(G521,3)),'SPDA-COMP'!B:J,4,FALSE),IF(LEFT(G521,4)="SDAI",VLOOKUP(VALUE(RIGHT(G521,3)),#REF!,4,FALSE),IF(LEFT(G521,5)="IMPER",VLOOKUP(VALUE(RIGHT(G521,3)),#REF!,4,FALSE),IF(LEFT(G521,5)="LABOR",VLOOKUP(VALUE(RIGHT(G521,6)),#REF!,5,FALSE))))))))))))))))</f>
        <v>#REF!</v>
      </c>
      <c r="C521" s="30" t="e">
        <f>IF(LEFT(G521,3)="ARQ",VLOOKUP(VALUE(RIGHT(G521,3)),#REF!,5,FALSE),IF(LEFT(G521,3)="SCI",VLOOKUP(VALUE(RIGHT(G521,3)),#REF!,5,FALSE),IF(LEFT(G521,3)="SCE",VLOOKUP(VALUE(RIGHT(G521,3)),#REF!,5,FALSE),IF(LEFT(G521,3)="EST",VLOOKUP(VALUE(RIGHT(G521,3)),#REF!,5,FALSE),IF(LEFT(G521,3)="HID",VLOOKUP(VALUE(RIGHT(G521,3)),#REF!,5,FALSE),IF(LEFT(G521,3)="INC",VLOOKUP(VALUE(RIGHT(G521,3)),#REF!,5,FALSE),IF(LEFT(G521,3)="ELE",VLOOKUP(VALUE(RIGHT(G521,3)),#REF!,5,FALSE),IF(LEFT(G521,3)="CAB",VLOOKUP(VALUE(RIGHT(G521,3)),'ADM-COMP'!B:J,5,FALSE),IF(LEFT(G521,3)="SEG",VLOOKUP(VALUE(RIGHT(G521,3)),#REF!,5,FALSE),IF(LEFT(G521,3)="CLI",VLOOKUP(VALUE(RIGHT(G521,3)),#REF!,5,FALSE),IF(LEFT(G521,4)="IMPL",VLOOKUP(VALUE(RIGHT(G521,3)),#REF!,5,FALSE),IF(LEFT(G521,4)="SPDA",VLOOKUP(VALUE(RIGHT(G521,3)),'SPDA-COMP'!B:J,5,FALSE),IF(LEFT(G521,4)="SDAI",VLOOKUP(VALUE(RIGHT(G521,3)),#REF!,5,FALSE),IF(LEFT(G521,5)="IMPER",VLOOKUP(VALUE(RIGHT(G521,3)),#REF!,5,FALSE),IF(LEFT(G521,5)="LABOR",VLOOKUP(VALUE(RIGHT(G521,6)),#REF!,6,FALSE))))))))))))))))</f>
        <v>#REF!</v>
      </c>
      <c r="D521" s="74" t="e">
        <f>ROUND(VLOOKUP(A521,#REF!,8,FALSE),2)</f>
        <v>#REF!</v>
      </c>
      <c r="E521" s="74" t="e">
        <f>IF(LEFT(G521,3)="ARQ",VLOOKUP(VALUE(RIGHT(G521,3)),#REF!,9,FALSE),IF(LEFT(G521,3)="SCI",VLOOKUP(VALUE(RIGHT(G521,3)),#REF!,9,FALSE),IF(LEFT(G521,3)="SCE",VLOOKUP(VALUE(RIGHT(G521,3)),#REF!,9,FALSE),IF(LEFT(G521,3)="EST",VLOOKUP(VALUE(RIGHT(G521,3)),#REF!,9,FALSE),IF(LEFT(G521,3)="HID",VLOOKUP(VALUE(RIGHT(G521,3)),#REF!,9,FALSE),IF(LEFT(G521,3)="INC",VLOOKUP(VALUE(RIGHT(G521,3)),#REF!,9,FALSE),IF(LEFT(G521,3)="ELE",VLOOKUP(VALUE(RIGHT(G521,3)),#REF!,9,FALSE),IF(LEFT(G521,3)="CAB",VLOOKUP(VALUE(RIGHT(G521,3)),'ADM-COMP'!B:J,9,FALSE),IF(LEFT(G521,3)="SEG",VLOOKUP(VALUE(RIGHT(G521,3)),#REF!,9,FALSE),IF(LEFT(G521,3)="CLI",VLOOKUP(VALUE(RIGHT(G521,3)),#REF!,9,FALSE),IF(LEFT(G521,4)="IMPL",VLOOKUP(VALUE(RIGHT(G521,3)),#REF!,9,FALSE),IF(LEFT(G521,4)="SPDA",VLOOKUP(VALUE(RIGHT(G521,3)),'SPDA-COMP'!B:J,9,FALSE),IF(LEFT(G521,4)="SDAI",VLOOKUP(VALUE(RIGHT(G521,3)),#REF!,9,FALSE),IF(LEFT(G521,5)="IMPER",VLOOKUP(VALUE(RIGHT(G521,3)),#REF!,9,FALSE),IF(LEFT(G521,5)="LABOR",VLOOKUP(VALUE(RIGHT(G521,6)),#REF!,4,FALSE))))))))))))))))</f>
        <v>#REF!</v>
      </c>
      <c r="F521" s="31" t="e">
        <f t="shared" si="8"/>
        <v>#REF!</v>
      </c>
      <c r="G521" s="38" t="s">
        <v>240</v>
      </c>
      <c r="H521" s="61"/>
    </row>
    <row r="522" spans="1:8" s="62" customFormat="1">
      <c r="A522" s="85" t="s">
        <v>867</v>
      </c>
      <c r="B522" s="29" t="e">
        <f>IF(LEFT(G522,3)="ARQ",VLOOKUP(VALUE(RIGHT(G522,3)),#REF!,4,FALSE),IF(LEFT(G522,3)="SCI",VLOOKUP(VALUE(RIGHT(G522,3)),#REF!,4,FALSE),IF(LEFT(G522,3)="SCE",VLOOKUP(VALUE(RIGHT(G522,3)),#REF!,4,FALSE),IF(LEFT(G522,3)="EST",VLOOKUP(VALUE(RIGHT(G522,3)),#REF!,4,FALSE),IF(LEFT(G522,3)="HID",VLOOKUP(VALUE(RIGHT(G522,3)),#REF!,4,FALSE),IF(LEFT(G522,3)="INC",VLOOKUP(VALUE(RIGHT(G522,3)),#REF!,4,FALSE),IF(LEFT(G522,3)="ELE",VLOOKUP(VALUE(RIGHT(G522,3)),#REF!,4,FALSE),IF(LEFT(G522,3)="CAB",VLOOKUP(VALUE(RIGHT(G522,3)),'ADM-COMP'!B:J,4,FALSE),IF(LEFT(G522,3)="SEG",VLOOKUP(VALUE(RIGHT(G522,3)),#REF!,4,FALSE),IF(LEFT(G522,3)="CLI",VLOOKUP(VALUE(RIGHT(G522,3)),#REF!,4,FALSE),IF(LEFT(G522,4)="IMPL",VLOOKUP(VALUE(RIGHT(G522,3)),#REF!,4,FALSE),IF(LEFT(G522,4)="SPDA",VLOOKUP(VALUE(RIGHT(G522,3)),'SPDA-COMP'!B:J,4,FALSE),IF(LEFT(G522,4)="SDAI",VLOOKUP(VALUE(RIGHT(G522,3)),#REF!,4,FALSE),IF(LEFT(G522,5)="IMPER",VLOOKUP(VALUE(RIGHT(G522,3)),#REF!,4,FALSE),IF(LEFT(G522,5)="LABOR",VLOOKUP(VALUE(RIGHT(G522,6)),#REF!,5,FALSE))))))))))))))))</f>
        <v>#REF!</v>
      </c>
      <c r="C522" s="30" t="e">
        <f>IF(LEFT(G522,3)="ARQ",VLOOKUP(VALUE(RIGHT(G522,3)),#REF!,5,FALSE),IF(LEFT(G522,3)="SCI",VLOOKUP(VALUE(RIGHT(G522,3)),#REF!,5,FALSE),IF(LEFT(G522,3)="SCE",VLOOKUP(VALUE(RIGHT(G522,3)),#REF!,5,FALSE),IF(LEFT(G522,3)="EST",VLOOKUP(VALUE(RIGHT(G522,3)),#REF!,5,FALSE),IF(LEFT(G522,3)="HID",VLOOKUP(VALUE(RIGHT(G522,3)),#REF!,5,FALSE),IF(LEFT(G522,3)="INC",VLOOKUP(VALUE(RIGHT(G522,3)),#REF!,5,FALSE),IF(LEFT(G522,3)="ELE",VLOOKUP(VALUE(RIGHT(G522,3)),#REF!,5,FALSE),IF(LEFT(G522,3)="CAB",VLOOKUP(VALUE(RIGHT(G522,3)),'ADM-COMP'!B:J,5,FALSE),IF(LEFT(G522,3)="SEG",VLOOKUP(VALUE(RIGHT(G522,3)),#REF!,5,FALSE),IF(LEFT(G522,3)="CLI",VLOOKUP(VALUE(RIGHT(G522,3)),#REF!,5,FALSE),IF(LEFT(G522,4)="IMPL",VLOOKUP(VALUE(RIGHT(G522,3)),#REF!,5,FALSE),IF(LEFT(G522,4)="SPDA",VLOOKUP(VALUE(RIGHT(G522,3)),'SPDA-COMP'!B:J,5,FALSE),IF(LEFT(G522,4)="SDAI",VLOOKUP(VALUE(RIGHT(G522,3)),#REF!,5,FALSE),IF(LEFT(G522,5)="IMPER",VLOOKUP(VALUE(RIGHT(G522,3)),#REF!,5,FALSE),IF(LEFT(G522,5)="LABOR",VLOOKUP(VALUE(RIGHT(G522,6)),#REF!,6,FALSE))))))))))))))))</f>
        <v>#REF!</v>
      </c>
      <c r="D522" s="74" t="e">
        <f>ROUND(VLOOKUP(A522,#REF!,8,FALSE),2)</f>
        <v>#REF!</v>
      </c>
      <c r="E522" s="74" t="e">
        <f>IF(LEFT(G522,3)="ARQ",VLOOKUP(VALUE(RIGHT(G522,3)),#REF!,9,FALSE),IF(LEFT(G522,3)="SCI",VLOOKUP(VALUE(RIGHT(G522,3)),#REF!,9,FALSE),IF(LEFT(G522,3)="SCE",VLOOKUP(VALUE(RIGHT(G522,3)),#REF!,9,FALSE),IF(LEFT(G522,3)="EST",VLOOKUP(VALUE(RIGHT(G522,3)),#REF!,9,FALSE),IF(LEFT(G522,3)="HID",VLOOKUP(VALUE(RIGHT(G522,3)),#REF!,9,FALSE),IF(LEFT(G522,3)="INC",VLOOKUP(VALUE(RIGHT(G522,3)),#REF!,9,FALSE),IF(LEFT(G522,3)="ELE",VLOOKUP(VALUE(RIGHT(G522,3)),#REF!,9,FALSE),IF(LEFT(G522,3)="CAB",VLOOKUP(VALUE(RIGHT(G522,3)),'ADM-COMP'!B:J,9,FALSE),IF(LEFT(G522,3)="SEG",VLOOKUP(VALUE(RIGHT(G522,3)),#REF!,9,FALSE),IF(LEFT(G522,3)="CLI",VLOOKUP(VALUE(RIGHT(G522,3)),#REF!,9,FALSE),IF(LEFT(G522,4)="IMPL",VLOOKUP(VALUE(RIGHT(G522,3)),#REF!,9,FALSE),IF(LEFT(G522,4)="SPDA",VLOOKUP(VALUE(RIGHT(G522,3)),'SPDA-COMP'!B:J,9,FALSE),IF(LEFT(G522,4)="SDAI",VLOOKUP(VALUE(RIGHT(G522,3)),#REF!,9,FALSE),IF(LEFT(G522,5)="IMPER",VLOOKUP(VALUE(RIGHT(G522,3)),#REF!,9,FALSE),IF(LEFT(G522,5)="LABOR",VLOOKUP(VALUE(RIGHT(G522,6)),#REF!,4,FALSE))))))))))))))))</f>
        <v>#REF!</v>
      </c>
      <c r="F522" s="31" t="e">
        <f t="shared" si="8"/>
        <v>#REF!</v>
      </c>
      <c r="G522" s="84" t="s">
        <v>599</v>
      </c>
      <c r="H522" s="61"/>
    </row>
    <row r="523" spans="1:8" s="62" customFormat="1">
      <c r="A523" s="83" t="s">
        <v>590</v>
      </c>
      <c r="B523" s="29" t="e">
        <f>IF(LEFT(G523,3)="ARQ",VLOOKUP(VALUE(RIGHT(G523,3)),#REF!,4,FALSE),IF(LEFT(G523,3)="SCI",VLOOKUP(VALUE(RIGHT(G523,3)),#REF!,4,FALSE),IF(LEFT(G523,3)="SCE",VLOOKUP(VALUE(RIGHT(G523,3)),#REF!,4,FALSE),IF(LEFT(G523,3)="EST",VLOOKUP(VALUE(RIGHT(G523,3)),#REF!,4,FALSE),IF(LEFT(G523,3)="HID",VLOOKUP(VALUE(RIGHT(G523,3)),#REF!,4,FALSE),IF(LEFT(G523,3)="INC",VLOOKUP(VALUE(RIGHT(G523,3)),#REF!,4,FALSE),IF(LEFT(G523,3)="ELE",VLOOKUP(VALUE(RIGHT(G523,3)),#REF!,4,FALSE),IF(LEFT(G523,3)="CAB",VLOOKUP(VALUE(RIGHT(G523,3)),'ADM-COMP'!B:J,4,FALSE),IF(LEFT(G523,3)="SEG",VLOOKUP(VALUE(RIGHT(G523,3)),#REF!,4,FALSE),IF(LEFT(G523,3)="CLI",VLOOKUP(VALUE(RIGHT(G523,3)),#REF!,4,FALSE),IF(LEFT(G523,4)="IMPL",VLOOKUP(VALUE(RIGHT(G523,3)),#REF!,4,FALSE),IF(LEFT(G523,4)="SPDA",VLOOKUP(VALUE(RIGHT(G523,3)),'SPDA-COMP'!B:J,4,FALSE),IF(LEFT(G523,4)="SDAI",VLOOKUP(VALUE(RIGHT(G523,3)),#REF!,4,FALSE),IF(LEFT(G523,5)="IMPER",VLOOKUP(VALUE(RIGHT(G523,3)),#REF!,4,FALSE),IF(LEFT(G523,5)="LABOR",VLOOKUP(VALUE(RIGHT(G523,6)),#REF!,5,FALSE))))))))))))))))</f>
        <v>#REF!</v>
      </c>
      <c r="C523" s="30" t="e">
        <f>IF(LEFT(G523,3)="ARQ",VLOOKUP(VALUE(RIGHT(G523,3)),#REF!,5,FALSE),IF(LEFT(G523,3)="SCI",VLOOKUP(VALUE(RIGHT(G523,3)),#REF!,5,FALSE),IF(LEFT(G523,3)="SCE",VLOOKUP(VALUE(RIGHT(G523,3)),#REF!,5,FALSE),IF(LEFT(G523,3)="EST",VLOOKUP(VALUE(RIGHT(G523,3)),#REF!,5,FALSE),IF(LEFT(G523,3)="HID",VLOOKUP(VALUE(RIGHT(G523,3)),#REF!,5,FALSE),IF(LEFT(G523,3)="INC",VLOOKUP(VALUE(RIGHT(G523,3)),#REF!,5,FALSE),IF(LEFT(G523,3)="ELE",VLOOKUP(VALUE(RIGHT(G523,3)),#REF!,5,FALSE),IF(LEFT(G523,3)="CAB",VLOOKUP(VALUE(RIGHT(G523,3)),'ADM-COMP'!B:J,5,FALSE),IF(LEFT(G523,3)="SEG",VLOOKUP(VALUE(RIGHT(G523,3)),#REF!,5,FALSE),IF(LEFT(G523,3)="CLI",VLOOKUP(VALUE(RIGHT(G523,3)),#REF!,5,FALSE),IF(LEFT(G523,4)="IMPL",VLOOKUP(VALUE(RIGHT(G523,3)),#REF!,5,FALSE),IF(LEFT(G523,4)="SPDA",VLOOKUP(VALUE(RIGHT(G523,3)),'SPDA-COMP'!B:J,5,FALSE),IF(LEFT(G523,4)="SDAI",VLOOKUP(VALUE(RIGHT(G523,3)),#REF!,5,FALSE),IF(LEFT(G523,5)="IMPER",VLOOKUP(VALUE(RIGHT(G523,3)),#REF!,5,FALSE),IF(LEFT(G523,5)="LABOR",VLOOKUP(VALUE(RIGHT(G523,6)),#REF!,6,FALSE))))))))))))))))</f>
        <v>#REF!</v>
      </c>
      <c r="D523" s="74" t="e">
        <f>ROUND(VLOOKUP(A523,#REF!,8,FALSE),2)</f>
        <v>#REF!</v>
      </c>
      <c r="E523" s="74" t="e">
        <f>IF(LEFT(G523,3)="ARQ",VLOOKUP(VALUE(RIGHT(G523,3)),#REF!,9,FALSE),IF(LEFT(G523,3)="SCI",VLOOKUP(VALUE(RIGHT(G523,3)),#REF!,9,FALSE),IF(LEFT(G523,3)="SCE",VLOOKUP(VALUE(RIGHT(G523,3)),#REF!,9,FALSE),IF(LEFT(G523,3)="EST",VLOOKUP(VALUE(RIGHT(G523,3)),#REF!,9,FALSE),IF(LEFT(G523,3)="HID",VLOOKUP(VALUE(RIGHT(G523,3)),#REF!,9,FALSE),IF(LEFT(G523,3)="INC",VLOOKUP(VALUE(RIGHT(G523,3)),#REF!,9,FALSE),IF(LEFT(G523,3)="ELE",VLOOKUP(VALUE(RIGHT(G523,3)),#REF!,9,FALSE),IF(LEFT(G523,3)="CAB",VLOOKUP(VALUE(RIGHT(G523,3)),'ADM-COMP'!B:J,9,FALSE),IF(LEFT(G523,3)="SEG",VLOOKUP(VALUE(RIGHT(G523,3)),#REF!,9,FALSE),IF(LEFT(G523,3)="CLI",VLOOKUP(VALUE(RIGHT(G523,3)),#REF!,9,FALSE),IF(LEFT(G523,4)="IMPL",VLOOKUP(VALUE(RIGHT(G523,3)),#REF!,9,FALSE),IF(LEFT(G523,4)="SPDA",VLOOKUP(VALUE(RIGHT(G523,3)),'SPDA-COMP'!B:J,9,FALSE),IF(LEFT(G523,4)="SDAI",VLOOKUP(VALUE(RIGHT(G523,3)),#REF!,9,FALSE),IF(LEFT(G523,5)="IMPER",VLOOKUP(VALUE(RIGHT(G523,3)),#REF!,9,FALSE),IF(LEFT(G523,5)="LABOR",VLOOKUP(VALUE(RIGHT(G523,6)),#REF!,4,FALSE))))))))))))))))</f>
        <v>#REF!</v>
      </c>
      <c r="F523" s="31" t="e">
        <f t="shared" si="8"/>
        <v>#REF!</v>
      </c>
      <c r="G523" s="84" t="s">
        <v>599</v>
      </c>
      <c r="H523" s="61"/>
    </row>
    <row r="524" spans="1:8" s="62" customFormat="1">
      <c r="A524" s="85" t="s">
        <v>898</v>
      </c>
      <c r="B524" s="29" t="e">
        <f>IF(LEFT(G524,3)="ARQ",VLOOKUP(VALUE(RIGHT(G524,3)),#REF!,4,FALSE),IF(LEFT(G524,3)="SCI",VLOOKUP(VALUE(RIGHT(G524,3)),#REF!,4,FALSE),IF(LEFT(G524,3)="SCE",VLOOKUP(VALUE(RIGHT(G524,3)),#REF!,4,FALSE),IF(LEFT(G524,3)="EST",VLOOKUP(VALUE(RIGHT(G524,3)),#REF!,4,FALSE),IF(LEFT(G524,3)="HID",VLOOKUP(VALUE(RIGHT(G524,3)),#REF!,4,FALSE),IF(LEFT(G524,3)="INC",VLOOKUP(VALUE(RIGHT(G524,3)),#REF!,4,FALSE),IF(LEFT(G524,3)="ELE",VLOOKUP(VALUE(RIGHT(G524,3)),#REF!,4,FALSE),IF(LEFT(G524,3)="CAB",VLOOKUP(VALUE(RIGHT(G524,3)),'ADM-COMP'!B:J,4,FALSE),IF(LEFT(G524,3)="SEG",VLOOKUP(VALUE(RIGHT(G524,3)),#REF!,4,FALSE),IF(LEFT(G524,3)="CLI",VLOOKUP(VALUE(RIGHT(G524,3)),#REF!,4,FALSE),IF(LEFT(G524,4)="IMPL",VLOOKUP(VALUE(RIGHT(G524,3)),#REF!,4,FALSE),IF(LEFT(G524,4)="SPDA",VLOOKUP(VALUE(RIGHT(G524,3)),'SPDA-COMP'!B:J,4,FALSE),IF(LEFT(G524,4)="SDAI",VLOOKUP(VALUE(RIGHT(G524,3)),#REF!,4,FALSE),IF(LEFT(G524,5)="IMPER",VLOOKUP(VALUE(RIGHT(G524,3)),#REF!,4,FALSE),IF(LEFT(G524,5)="LABOR",VLOOKUP(VALUE(RIGHT(G524,6)),#REF!,5,FALSE))))))))))))))))</f>
        <v>#REF!</v>
      </c>
      <c r="C524" s="30" t="e">
        <f>IF(LEFT(G524,3)="ARQ",VLOOKUP(VALUE(RIGHT(G524,3)),#REF!,5,FALSE),IF(LEFT(G524,3)="SCI",VLOOKUP(VALUE(RIGHT(G524,3)),#REF!,5,FALSE),IF(LEFT(G524,3)="SCE",VLOOKUP(VALUE(RIGHT(G524,3)),#REF!,5,FALSE),IF(LEFT(G524,3)="EST",VLOOKUP(VALUE(RIGHT(G524,3)),#REF!,5,FALSE),IF(LEFT(G524,3)="HID",VLOOKUP(VALUE(RIGHT(G524,3)),#REF!,5,FALSE),IF(LEFT(G524,3)="INC",VLOOKUP(VALUE(RIGHT(G524,3)),#REF!,5,FALSE),IF(LEFT(G524,3)="ELE",VLOOKUP(VALUE(RIGHT(G524,3)),#REF!,5,FALSE),IF(LEFT(G524,3)="CAB",VLOOKUP(VALUE(RIGHT(G524,3)),'ADM-COMP'!B:J,5,FALSE),IF(LEFT(G524,3)="SEG",VLOOKUP(VALUE(RIGHT(G524,3)),#REF!,5,FALSE),IF(LEFT(G524,3)="CLI",VLOOKUP(VALUE(RIGHT(G524,3)),#REF!,5,FALSE),IF(LEFT(G524,4)="IMPL",VLOOKUP(VALUE(RIGHT(G524,3)),#REF!,5,FALSE),IF(LEFT(G524,4)="SPDA",VLOOKUP(VALUE(RIGHT(G524,3)),'SPDA-COMP'!B:J,5,FALSE),IF(LEFT(G524,4)="SDAI",VLOOKUP(VALUE(RIGHT(G524,3)),#REF!,5,FALSE),IF(LEFT(G524,5)="IMPER",VLOOKUP(VALUE(RIGHT(G524,3)),#REF!,5,FALSE),IF(LEFT(G524,5)="LABOR",VLOOKUP(VALUE(RIGHT(G524,6)),#REF!,6,FALSE))))))))))))))))</f>
        <v>#REF!</v>
      </c>
      <c r="D524" s="74" t="e">
        <f>ROUND(VLOOKUP(A524,#REF!,8,FALSE),2)</f>
        <v>#REF!</v>
      </c>
      <c r="E524" s="74" t="e">
        <f>IF(LEFT(G524,3)="ARQ",VLOOKUP(VALUE(RIGHT(G524,3)),#REF!,9,FALSE),IF(LEFT(G524,3)="SCI",VLOOKUP(VALUE(RIGHT(G524,3)),#REF!,9,FALSE),IF(LEFT(G524,3)="SCE",VLOOKUP(VALUE(RIGHT(G524,3)),#REF!,9,FALSE),IF(LEFT(G524,3)="EST",VLOOKUP(VALUE(RIGHT(G524,3)),#REF!,9,FALSE),IF(LEFT(G524,3)="HID",VLOOKUP(VALUE(RIGHT(G524,3)),#REF!,9,FALSE),IF(LEFT(G524,3)="INC",VLOOKUP(VALUE(RIGHT(G524,3)),#REF!,9,FALSE),IF(LEFT(G524,3)="ELE",VLOOKUP(VALUE(RIGHT(G524,3)),#REF!,9,FALSE),IF(LEFT(G524,3)="CAB",VLOOKUP(VALUE(RIGHT(G524,3)),'ADM-COMP'!B:J,9,FALSE),IF(LEFT(G524,3)="SEG",VLOOKUP(VALUE(RIGHT(G524,3)),#REF!,9,FALSE),IF(LEFT(G524,3)="CLI",VLOOKUP(VALUE(RIGHT(G524,3)),#REF!,9,FALSE),IF(LEFT(G524,4)="IMPL",VLOOKUP(VALUE(RIGHT(G524,3)),#REF!,9,FALSE),IF(LEFT(G524,4)="SPDA",VLOOKUP(VALUE(RIGHT(G524,3)),'SPDA-COMP'!B:J,9,FALSE),IF(LEFT(G524,4)="SDAI",VLOOKUP(VALUE(RIGHT(G524,3)),#REF!,9,FALSE),IF(LEFT(G524,5)="IMPER",VLOOKUP(VALUE(RIGHT(G524,3)),#REF!,9,FALSE),IF(LEFT(G524,5)="LABOR",VLOOKUP(VALUE(RIGHT(G524,6)),#REF!,4,FALSE))))))))))))))))</f>
        <v>#REF!</v>
      </c>
      <c r="F524" s="31" t="e">
        <f t="shared" si="8"/>
        <v>#REF!</v>
      </c>
      <c r="G524" s="84" t="s">
        <v>966</v>
      </c>
      <c r="H524" s="61"/>
    </row>
    <row r="525" spans="1:8" s="62" customFormat="1">
      <c r="A525" s="100" t="s">
        <v>407</v>
      </c>
      <c r="B525" s="29" t="e">
        <f>IF(LEFT(G525,3)="ARQ",VLOOKUP(VALUE(RIGHT(G525,3)),#REF!,4,FALSE),IF(LEFT(G525,3)="SCI",VLOOKUP(VALUE(RIGHT(G525,3)),#REF!,4,FALSE),IF(LEFT(G525,3)="SCE",VLOOKUP(VALUE(RIGHT(G525,3)),#REF!,4,FALSE),IF(LEFT(G525,3)="EST",VLOOKUP(VALUE(RIGHT(G525,3)),#REF!,4,FALSE),IF(LEFT(G525,3)="HID",VLOOKUP(VALUE(RIGHT(G525,3)),#REF!,4,FALSE),IF(LEFT(G525,3)="INC",VLOOKUP(VALUE(RIGHT(G525,3)),#REF!,4,FALSE),IF(LEFT(G525,3)="ELE",VLOOKUP(VALUE(RIGHT(G525,3)),#REF!,4,FALSE),IF(LEFT(G525,3)="CAB",VLOOKUP(VALUE(RIGHT(G525,3)),'ADM-COMP'!B:J,4,FALSE),IF(LEFT(G525,3)="SEG",VLOOKUP(VALUE(RIGHT(G525,3)),#REF!,4,FALSE),IF(LEFT(G525,3)="CLI",VLOOKUP(VALUE(RIGHT(G525,3)),#REF!,4,FALSE),IF(LEFT(G525,4)="IMPL",VLOOKUP(VALUE(RIGHT(G525,3)),#REF!,4,FALSE),IF(LEFT(G525,4)="SPDA",VLOOKUP(VALUE(RIGHT(G525,3)),'SPDA-COMP'!B:J,4,FALSE),IF(LEFT(G525,4)="SDAI",VLOOKUP(VALUE(RIGHT(G525,3)),#REF!,4,FALSE),IF(LEFT(G525,5)="IMPER",VLOOKUP(VALUE(RIGHT(G525,3)),#REF!,4,FALSE),IF(LEFT(G525,5)="LABOR",VLOOKUP(VALUE(RIGHT(G525,6)),#REF!,5,FALSE))))))))))))))))</f>
        <v>#REF!</v>
      </c>
      <c r="C525" s="30" t="e">
        <f>IF(LEFT(G525,3)="ARQ",VLOOKUP(VALUE(RIGHT(G525,3)),#REF!,5,FALSE),IF(LEFT(G525,3)="SCI",VLOOKUP(VALUE(RIGHT(G525,3)),#REF!,5,FALSE),IF(LEFT(G525,3)="SCE",VLOOKUP(VALUE(RIGHT(G525,3)),#REF!,5,FALSE),IF(LEFT(G525,3)="EST",VLOOKUP(VALUE(RIGHT(G525,3)),#REF!,5,FALSE),IF(LEFT(G525,3)="HID",VLOOKUP(VALUE(RIGHT(G525,3)),#REF!,5,FALSE),IF(LEFT(G525,3)="INC",VLOOKUP(VALUE(RIGHT(G525,3)),#REF!,5,FALSE),IF(LEFT(G525,3)="ELE",VLOOKUP(VALUE(RIGHT(G525,3)),#REF!,5,FALSE),IF(LEFT(G525,3)="CAB",VLOOKUP(VALUE(RIGHT(G525,3)),'ADM-COMP'!B:J,5,FALSE),IF(LEFT(G525,3)="SEG",VLOOKUP(VALUE(RIGHT(G525,3)),#REF!,5,FALSE),IF(LEFT(G525,3)="CLI",VLOOKUP(VALUE(RIGHT(G525,3)),#REF!,5,FALSE),IF(LEFT(G525,4)="IMPL",VLOOKUP(VALUE(RIGHT(G525,3)),#REF!,5,FALSE),IF(LEFT(G525,4)="SPDA",VLOOKUP(VALUE(RIGHT(G525,3)),'SPDA-COMP'!B:J,5,FALSE),IF(LEFT(G525,4)="SDAI",VLOOKUP(VALUE(RIGHT(G525,3)),#REF!,5,FALSE),IF(LEFT(G525,5)="IMPER",VLOOKUP(VALUE(RIGHT(G525,3)),#REF!,5,FALSE),IF(LEFT(G525,5)="LABOR",VLOOKUP(VALUE(RIGHT(G525,6)),#REF!,6,FALSE))))))))))))))))</f>
        <v>#REF!</v>
      </c>
      <c r="D525" s="74" t="e">
        <f>ROUND(VLOOKUP(A525,#REF!,8,FALSE),2)</f>
        <v>#REF!</v>
      </c>
      <c r="E525" s="74" t="e">
        <f>IF(LEFT(G525,3)="ARQ",VLOOKUP(VALUE(RIGHT(G525,3)),#REF!,9,FALSE),IF(LEFT(G525,3)="SCI",VLOOKUP(VALUE(RIGHT(G525,3)),#REF!,9,FALSE),IF(LEFT(G525,3)="SCE",VLOOKUP(VALUE(RIGHT(G525,3)),#REF!,9,FALSE),IF(LEFT(G525,3)="EST",VLOOKUP(VALUE(RIGHT(G525,3)),#REF!,9,FALSE),IF(LEFT(G525,3)="HID",VLOOKUP(VALUE(RIGHT(G525,3)),#REF!,9,FALSE),IF(LEFT(G525,3)="INC",VLOOKUP(VALUE(RIGHT(G525,3)),#REF!,9,FALSE),IF(LEFT(G525,3)="ELE",VLOOKUP(VALUE(RIGHT(G525,3)),#REF!,9,FALSE),IF(LEFT(G525,3)="CAB",VLOOKUP(VALUE(RIGHT(G525,3)),'ADM-COMP'!B:J,9,FALSE),IF(LEFT(G525,3)="SEG",VLOOKUP(VALUE(RIGHT(G525,3)),#REF!,9,FALSE),IF(LEFT(G525,3)="CLI",VLOOKUP(VALUE(RIGHT(G525,3)),#REF!,9,FALSE),IF(LEFT(G525,4)="IMPL",VLOOKUP(VALUE(RIGHT(G525,3)),#REF!,9,FALSE),IF(LEFT(G525,4)="SPDA",VLOOKUP(VALUE(RIGHT(G525,3)),'SPDA-COMP'!B:J,9,FALSE),IF(LEFT(G525,4)="SDAI",VLOOKUP(VALUE(RIGHT(G525,3)),#REF!,9,FALSE),IF(LEFT(G525,5)="IMPER",VLOOKUP(VALUE(RIGHT(G525,3)),#REF!,9,FALSE),IF(LEFT(G525,5)="LABOR",VLOOKUP(VALUE(RIGHT(G525,6)),#REF!,4,FALSE))))))))))))))))</f>
        <v>#REF!</v>
      </c>
      <c r="F525" s="31" t="e">
        <f t="shared" si="8"/>
        <v>#REF!</v>
      </c>
      <c r="G525" s="152" t="s">
        <v>289</v>
      </c>
      <c r="H525" s="61"/>
    </row>
    <row r="526" spans="1:8" s="62" customFormat="1" ht="25.5">
      <c r="A526" s="37" t="s">
        <v>547</v>
      </c>
      <c r="B526" s="29" t="str">
        <f>IF(LEFT(G526,3)="ARQ",VLOOKUP(VALUE(RIGHT(G526,3)),#REF!,4,FALSE),IF(LEFT(G526,3)="SCI",VLOOKUP(VALUE(RIGHT(G526,3)),#REF!,4,FALSE),IF(LEFT(G526,3)="SCE",VLOOKUP(VALUE(RIGHT(G526,3)),#REF!,4,FALSE),IF(LEFT(G526,3)="EST",VLOOKUP(VALUE(RIGHT(G526,3)),#REF!,4,FALSE),IF(LEFT(G526,3)="HID",VLOOKUP(VALUE(RIGHT(G526,3)),#REF!,4,FALSE),IF(LEFT(G526,3)="INC",VLOOKUP(VALUE(RIGHT(G526,3)),#REF!,4,FALSE),IF(LEFT(G526,3)="ELE",VLOOKUP(VALUE(RIGHT(G526,3)),#REF!,4,FALSE),IF(LEFT(G526,3)="CAB",VLOOKUP(VALUE(RIGHT(G526,3)),'ADM-COMP'!B:J,4,FALSE),IF(LEFT(G526,3)="SEG",VLOOKUP(VALUE(RIGHT(G526,3)),#REF!,4,FALSE),IF(LEFT(G526,3)="CLI",VLOOKUP(VALUE(RIGHT(G526,3)),#REF!,4,FALSE),IF(LEFT(G526,4)="IMPL",VLOOKUP(VALUE(RIGHT(G526,3)),#REF!,4,FALSE),IF(LEFT(G526,4)="SPDA",VLOOKUP(VALUE(RIGHT(G526,3)),'SPDA-COMP'!B:J,4,FALSE),IF(LEFT(G526,4)="SDAI",VLOOKUP(VALUE(RIGHT(G526,3)),#REF!,4,FALSE),IF(LEFT(G526,5)="IMPER",VLOOKUP(VALUE(RIGHT(G526,3)),#REF!,4,FALSE),IF(LEFT(G526,5)="LABOR",VLOOKUP(VALUE(RIGHT(G526,6)),#REF!,5,FALSE))))))))))))))))</f>
        <v>SUPORTE - EQUALIZADOR COLÁVEL ALUMÍNIO/INOX, MARCA DE REFERÊNCIA TERMOTÉCNICA OU EQUIVALENTE</v>
      </c>
      <c r="C526" s="30" t="e">
        <f>IF(LEFT(G526,3)="ARQ",VLOOKUP(VALUE(RIGHT(G526,3)),#REF!,5,FALSE),IF(LEFT(G526,3)="SCI",VLOOKUP(VALUE(RIGHT(G526,3)),#REF!,5,FALSE),IF(LEFT(G526,3)="SCE",VLOOKUP(VALUE(RIGHT(G526,3)),#REF!,5,FALSE),IF(LEFT(G526,3)="EST",VLOOKUP(VALUE(RIGHT(G526,3)),#REF!,5,FALSE),IF(LEFT(G526,3)="HID",VLOOKUP(VALUE(RIGHT(G526,3)),#REF!,5,FALSE),IF(LEFT(G526,3)="INC",VLOOKUP(VALUE(RIGHT(G526,3)),#REF!,5,FALSE),IF(LEFT(G526,3)="ELE",VLOOKUP(VALUE(RIGHT(G526,3)),#REF!,5,FALSE),IF(LEFT(G526,3)="CAB",VLOOKUP(VALUE(RIGHT(G526,3)),'ADM-COMP'!B:J,5,FALSE),IF(LEFT(G526,3)="SEG",VLOOKUP(VALUE(RIGHT(G526,3)),#REF!,5,FALSE),IF(LEFT(G526,3)="CLI",VLOOKUP(VALUE(RIGHT(G526,3)),#REF!,5,FALSE),IF(LEFT(G526,4)="IMPL",VLOOKUP(VALUE(RIGHT(G526,3)),#REF!,5,FALSE),IF(LEFT(G526,4)="SPDA",VLOOKUP(VALUE(RIGHT(G526,3)),'SPDA-COMP'!B:J,5,FALSE),IF(LEFT(G526,4)="SDAI",VLOOKUP(VALUE(RIGHT(G526,3)),#REF!,5,FALSE),IF(LEFT(G526,5)="IMPER",VLOOKUP(VALUE(RIGHT(G526,3)),#REF!,5,FALSE),IF(LEFT(G526,5)="LABOR",VLOOKUP(VALUE(RIGHT(G526,6)),#REF!,6,FALSE))))))))))))))))</f>
        <v>#REF!</v>
      </c>
      <c r="D526" s="74" t="e">
        <f>ROUND(VLOOKUP(A526,#REF!,8,FALSE),2)</f>
        <v>#REF!</v>
      </c>
      <c r="E526" s="74" t="e">
        <f>IF(LEFT(G526,3)="ARQ",VLOOKUP(VALUE(RIGHT(G526,3)),#REF!,9,FALSE),IF(LEFT(G526,3)="SCI",VLOOKUP(VALUE(RIGHT(G526,3)),#REF!,9,FALSE),IF(LEFT(G526,3)="SCE",VLOOKUP(VALUE(RIGHT(G526,3)),#REF!,9,FALSE),IF(LEFT(G526,3)="EST",VLOOKUP(VALUE(RIGHT(G526,3)),#REF!,9,FALSE),IF(LEFT(G526,3)="HID",VLOOKUP(VALUE(RIGHT(G526,3)),#REF!,9,FALSE),IF(LEFT(G526,3)="INC",VLOOKUP(VALUE(RIGHT(G526,3)),#REF!,9,FALSE),IF(LEFT(G526,3)="ELE",VLOOKUP(VALUE(RIGHT(G526,3)),#REF!,9,FALSE),IF(LEFT(G526,3)="CAB",VLOOKUP(VALUE(RIGHT(G526,3)),'ADM-COMP'!B:J,9,FALSE),IF(LEFT(G526,3)="SEG",VLOOKUP(VALUE(RIGHT(G526,3)),#REF!,9,FALSE),IF(LEFT(G526,3)="CLI",VLOOKUP(VALUE(RIGHT(G526,3)),#REF!,9,FALSE),IF(LEFT(G526,4)="IMPL",VLOOKUP(VALUE(RIGHT(G526,3)),#REF!,9,FALSE),IF(LEFT(G526,4)="SPDA",VLOOKUP(VALUE(RIGHT(G526,3)),'SPDA-COMP'!B:J,9,FALSE),IF(LEFT(G526,4)="SDAI",VLOOKUP(VALUE(RIGHT(G526,3)),#REF!,9,FALSE),IF(LEFT(G526,5)="IMPER",VLOOKUP(VALUE(RIGHT(G526,3)),#REF!,9,FALSE),IF(LEFT(G526,5)="LABOR",VLOOKUP(VALUE(RIGHT(G526,6)),#REF!,4,FALSE))))))))))))))))</f>
        <v>#REF!</v>
      </c>
      <c r="F526" s="31" t="e">
        <f t="shared" si="8"/>
        <v>#REF!</v>
      </c>
      <c r="G526" s="152" t="s">
        <v>558</v>
      </c>
      <c r="H526" s="61"/>
    </row>
    <row r="527" spans="1:8" s="62" customFormat="1">
      <c r="A527" s="85" t="s">
        <v>624</v>
      </c>
      <c r="B527" s="29" t="e">
        <f>IF(LEFT(G527,3)="ARQ",VLOOKUP(VALUE(RIGHT(G527,3)),#REF!,4,FALSE),IF(LEFT(G527,3)="SCI",VLOOKUP(VALUE(RIGHT(G527,3)),#REF!,4,FALSE),IF(LEFT(G527,3)="SCE",VLOOKUP(VALUE(RIGHT(G527,3)),#REF!,4,FALSE),IF(LEFT(G527,3)="EST",VLOOKUP(VALUE(RIGHT(G527,3)),#REF!,4,FALSE),IF(LEFT(G527,3)="HID",VLOOKUP(VALUE(RIGHT(G527,3)),#REF!,4,FALSE),IF(LEFT(G527,3)="INC",VLOOKUP(VALUE(RIGHT(G527,3)),#REF!,4,FALSE),IF(LEFT(G527,3)="ELE",VLOOKUP(VALUE(RIGHT(G527,3)),#REF!,4,FALSE),IF(LEFT(G527,3)="CAB",VLOOKUP(VALUE(RIGHT(G527,3)),'ADM-COMP'!B:J,4,FALSE),IF(LEFT(G527,3)="SEG",VLOOKUP(VALUE(RIGHT(G527,3)),#REF!,4,FALSE),IF(LEFT(G527,3)="CLI",VLOOKUP(VALUE(RIGHT(G527,3)),#REF!,4,FALSE),IF(LEFT(G527,4)="IMPL",VLOOKUP(VALUE(RIGHT(G527,3)),#REF!,4,FALSE),IF(LEFT(G527,4)="SPDA",VLOOKUP(VALUE(RIGHT(G527,3)),'SPDA-COMP'!B:J,4,FALSE),IF(LEFT(G527,4)="SDAI",VLOOKUP(VALUE(RIGHT(G527,3)),#REF!,4,FALSE),IF(LEFT(G527,5)="IMPER",VLOOKUP(VALUE(RIGHT(G527,3)),#REF!,4,FALSE),IF(LEFT(G527,5)="LABOR",VLOOKUP(VALUE(RIGHT(G527,6)),#REF!,5,FALSE))))))))))))))))</f>
        <v>#REF!</v>
      </c>
      <c r="C527" s="30" t="e">
        <f>IF(LEFT(G527,3)="ARQ",VLOOKUP(VALUE(RIGHT(G527,3)),#REF!,5,FALSE),IF(LEFT(G527,3)="SCI",VLOOKUP(VALUE(RIGHT(G527,3)),#REF!,5,FALSE),IF(LEFT(G527,3)="SCE",VLOOKUP(VALUE(RIGHT(G527,3)),#REF!,5,FALSE),IF(LEFT(G527,3)="EST",VLOOKUP(VALUE(RIGHT(G527,3)),#REF!,5,FALSE),IF(LEFT(G527,3)="HID",VLOOKUP(VALUE(RIGHT(G527,3)),#REF!,5,FALSE),IF(LEFT(G527,3)="INC",VLOOKUP(VALUE(RIGHT(G527,3)),#REF!,5,FALSE),IF(LEFT(G527,3)="ELE",VLOOKUP(VALUE(RIGHT(G527,3)),#REF!,5,FALSE),IF(LEFT(G527,3)="CAB",VLOOKUP(VALUE(RIGHT(G527,3)),'ADM-COMP'!B:J,5,FALSE),IF(LEFT(G527,3)="SEG",VLOOKUP(VALUE(RIGHT(G527,3)),#REF!,5,FALSE),IF(LEFT(G527,3)="CLI",VLOOKUP(VALUE(RIGHT(G527,3)),#REF!,5,FALSE),IF(LEFT(G527,4)="IMPL",VLOOKUP(VALUE(RIGHT(G527,3)),#REF!,5,FALSE),IF(LEFT(G527,4)="SPDA",VLOOKUP(VALUE(RIGHT(G527,3)),'SPDA-COMP'!B:J,5,FALSE),IF(LEFT(G527,4)="SDAI",VLOOKUP(VALUE(RIGHT(G527,3)),#REF!,5,FALSE),IF(LEFT(G527,5)="IMPER",VLOOKUP(VALUE(RIGHT(G527,3)),#REF!,5,FALSE),IF(LEFT(G527,5)="LABOR",VLOOKUP(VALUE(RIGHT(G527,6)),#REF!,6,FALSE))))))))))))))))</f>
        <v>#REF!</v>
      </c>
      <c r="D527" s="74" t="e">
        <f>ROUND(VLOOKUP(A527,#REF!,8,FALSE),2)</f>
        <v>#REF!</v>
      </c>
      <c r="E527" s="74" t="e">
        <f>IF(LEFT(G527,3)="ARQ",VLOOKUP(VALUE(RIGHT(G527,3)),#REF!,9,FALSE),IF(LEFT(G527,3)="SCI",VLOOKUP(VALUE(RIGHT(G527,3)),#REF!,9,FALSE),IF(LEFT(G527,3)="SCE",VLOOKUP(VALUE(RIGHT(G527,3)),#REF!,9,FALSE),IF(LEFT(G527,3)="EST",VLOOKUP(VALUE(RIGHT(G527,3)),#REF!,9,FALSE),IF(LEFT(G527,3)="HID",VLOOKUP(VALUE(RIGHT(G527,3)),#REF!,9,FALSE),IF(LEFT(G527,3)="INC",VLOOKUP(VALUE(RIGHT(G527,3)),#REF!,9,FALSE),IF(LEFT(G527,3)="ELE",VLOOKUP(VALUE(RIGHT(G527,3)),#REF!,9,FALSE),IF(LEFT(G527,3)="CAB",VLOOKUP(VALUE(RIGHT(G527,3)),'ADM-COMP'!B:J,9,FALSE),IF(LEFT(G527,3)="SEG",VLOOKUP(VALUE(RIGHT(G527,3)),#REF!,9,FALSE),IF(LEFT(G527,3)="CLI",VLOOKUP(VALUE(RIGHT(G527,3)),#REF!,9,FALSE),IF(LEFT(G527,4)="IMPL",VLOOKUP(VALUE(RIGHT(G527,3)),#REF!,9,FALSE),IF(LEFT(G527,4)="SPDA",VLOOKUP(VALUE(RIGHT(G527,3)),'SPDA-COMP'!B:J,9,FALSE),IF(LEFT(G527,4)="SDAI",VLOOKUP(VALUE(RIGHT(G527,3)),#REF!,9,FALSE),IF(LEFT(G527,5)="IMPER",VLOOKUP(VALUE(RIGHT(G527,3)),#REF!,9,FALSE),IF(LEFT(G527,5)="LABOR",VLOOKUP(VALUE(RIGHT(G527,6)),#REF!,4,FALSE))))))))))))))))</f>
        <v>#REF!</v>
      </c>
      <c r="F527" s="31" t="e">
        <f t="shared" si="8"/>
        <v>#REF!</v>
      </c>
      <c r="G527" s="84" t="s">
        <v>647</v>
      </c>
      <c r="H527" s="61"/>
    </row>
    <row r="528" spans="1:8" s="62" customFormat="1">
      <c r="A528" s="85" t="s">
        <v>883</v>
      </c>
      <c r="B528" s="29" t="e">
        <f>IF(LEFT(G528,3)="ARQ",VLOOKUP(VALUE(RIGHT(G528,3)),#REF!,4,FALSE),IF(LEFT(G528,3)="SCI",VLOOKUP(VALUE(RIGHT(G528,3)),#REF!,4,FALSE),IF(LEFT(G528,3)="SCE",VLOOKUP(VALUE(RIGHT(G528,3)),#REF!,4,FALSE),IF(LEFT(G528,3)="EST",VLOOKUP(VALUE(RIGHT(G528,3)),#REF!,4,FALSE),IF(LEFT(G528,3)="HID",VLOOKUP(VALUE(RIGHT(G528,3)),#REF!,4,FALSE),IF(LEFT(G528,3)="INC",VLOOKUP(VALUE(RIGHT(G528,3)),#REF!,4,FALSE),IF(LEFT(G528,3)="ELE",VLOOKUP(VALUE(RIGHT(G528,3)),#REF!,4,FALSE),IF(LEFT(G528,3)="CAB",VLOOKUP(VALUE(RIGHT(G528,3)),'ADM-COMP'!B:J,4,FALSE),IF(LEFT(G528,3)="SEG",VLOOKUP(VALUE(RIGHT(G528,3)),#REF!,4,FALSE),IF(LEFT(G528,3)="CLI",VLOOKUP(VALUE(RIGHT(G528,3)),#REF!,4,FALSE),IF(LEFT(G528,4)="IMPL",VLOOKUP(VALUE(RIGHT(G528,3)),#REF!,4,FALSE),IF(LEFT(G528,4)="SPDA",VLOOKUP(VALUE(RIGHT(G528,3)),'SPDA-COMP'!B:J,4,FALSE),IF(LEFT(G528,4)="SDAI",VLOOKUP(VALUE(RIGHT(G528,3)),#REF!,4,FALSE),IF(LEFT(G528,5)="IMPER",VLOOKUP(VALUE(RIGHT(G528,3)),#REF!,4,FALSE),IF(LEFT(G528,5)="LABOR",VLOOKUP(VALUE(RIGHT(G528,6)),#REF!,5,FALSE))))))))))))))))</f>
        <v>#REF!</v>
      </c>
      <c r="C528" s="30" t="e">
        <f>IF(LEFT(G528,3)="ARQ",VLOOKUP(VALUE(RIGHT(G528,3)),#REF!,5,FALSE),IF(LEFT(G528,3)="SCI",VLOOKUP(VALUE(RIGHT(G528,3)),#REF!,5,FALSE),IF(LEFT(G528,3)="SCE",VLOOKUP(VALUE(RIGHT(G528,3)),#REF!,5,FALSE),IF(LEFT(G528,3)="EST",VLOOKUP(VALUE(RIGHT(G528,3)),#REF!,5,FALSE),IF(LEFT(G528,3)="HID",VLOOKUP(VALUE(RIGHT(G528,3)),#REF!,5,FALSE),IF(LEFT(G528,3)="INC",VLOOKUP(VALUE(RIGHT(G528,3)),#REF!,5,FALSE),IF(LEFT(G528,3)="ELE",VLOOKUP(VALUE(RIGHT(G528,3)),#REF!,5,FALSE),IF(LEFT(G528,3)="CAB",VLOOKUP(VALUE(RIGHT(G528,3)),'ADM-COMP'!B:J,5,FALSE),IF(LEFT(G528,3)="SEG",VLOOKUP(VALUE(RIGHT(G528,3)),#REF!,5,FALSE),IF(LEFT(G528,3)="CLI",VLOOKUP(VALUE(RIGHT(G528,3)),#REF!,5,FALSE),IF(LEFT(G528,4)="IMPL",VLOOKUP(VALUE(RIGHT(G528,3)),#REF!,5,FALSE),IF(LEFT(G528,4)="SPDA",VLOOKUP(VALUE(RIGHT(G528,3)),'SPDA-COMP'!B:J,5,FALSE),IF(LEFT(G528,4)="SDAI",VLOOKUP(VALUE(RIGHT(G528,3)),#REF!,5,FALSE),IF(LEFT(G528,5)="IMPER",VLOOKUP(VALUE(RIGHT(G528,3)),#REF!,5,FALSE),IF(LEFT(G528,5)="LABOR",VLOOKUP(VALUE(RIGHT(G528,6)),#REF!,6,FALSE))))))))))))))))</f>
        <v>#REF!</v>
      </c>
      <c r="D528" s="74" t="e">
        <f>ROUND(VLOOKUP(A528,#REF!,8,FALSE),2)</f>
        <v>#REF!</v>
      </c>
      <c r="E528" s="74" t="e">
        <f>IF(LEFT(G528,3)="ARQ",VLOOKUP(VALUE(RIGHT(G528,3)),#REF!,9,FALSE),IF(LEFT(G528,3)="SCI",VLOOKUP(VALUE(RIGHT(G528,3)),#REF!,9,FALSE),IF(LEFT(G528,3)="SCE",VLOOKUP(VALUE(RIGHT(G528,3)),#REF!,9,FALSE),IF(LEFT(G528,3)="EST",VLOOKUP(VALUE(RIGHT(G528,3)),#REF!,9,FALSE),IF(LEFT(G528,3)="HID",VLOOKUP(VALUE(RIGHT(G528,3)),#REF!,9,FALSE),IF(LEFT(G528,3)="INC",VLOOKUP(VALUE(RIGHT(G528,3)),#REF!,9,FALSE),IF(LEFT(G528,3)="ELE",VLOOKUP(VALUE(RIGHT(G528,3)),#REF!,9,FALSE),IF(LEFT(G528,3)="CAB",VLOOKUP(VALUE(RIGHT(G528,3)),'ADM-COMP'!B:J,9,FALSE),IF(LEFT(G528,3)="SEG",VLOOKUP(VALUE(RIGHT(G528,3)),#REF!,9,FALSE),IF(LEFT(G528,3)="CLI",VLOOKUP(VALUE(RIGHT(G528,3)),#REF!,9,FALSE),IF(LEFT(G528,4)="IMPL",VLOOKUP(VALUE(RIGHT(G528,3)),#REF!,9,FALSE),IF(LEFT(G528,4)="SPDA",VLOOKUP(VALUE(RIGHT(G528,3)),'SPDA-COMP'!B:J,9,FALSE),IF(LEFT(G528,4)="SDAI",VLOOKUP(VALUE(RIGHT(G528,3)),#REF!,9,FALSE),IF(LEFT(G528,5)="IMPER",VLOOKUP(VALUE(RIGHT(G528,3)),#REF!,9,FALSE),IF(LEFT(G528,5)="LABOR",VLOOKUP(VALUE(RIGHT(G528,6)),#REF!,4,FALSE))))))))))))))))</f>
        <v>#REF!</v>
      </c>
      <c r="F528" s="31" t="e">
        <f t="shared" si="8"/>
        <v>#REF!</v>
      </c>
      <c r="G528" s="84" t="s">
        <v>647</v>
      </c>
      <c r="H528" s="61"/>
    </row>
    <row r="529" spans="1:8" s="62" customFormat="1">
      <c r="A529" s="37" t="s">
        <v>1351</v>
      </c>
      <c r="B529" s="29" t="e">
        <f>IF(LEFT(G529,3)="ARQ",VLOOKUP(VALUE(RIGHT(G529,3)),#REF!,4,FALSE),IF(LEFT(G529,3)="SCI",VLOOKUP(VALUE(RIGHT(G529,3)),#REF!,4,FALSE),IF(LEFT(G529,3)="SCE",VLOOKUP(VALUE(RIGHT(G529,3)),#REF!,4,FALSE),IF(LEFT(G529,3)="EST",VLOOKUP(VALUE(RIGHT(G529,3)),#REF!,4,FALSE),IF(LEFT(G529,3)="HID",VLOOKUP(VALUE(RIGHT(G529,3)),#REF!,4,FALSE),IF(LEFT(G529,3)="INC",VLOOKUP(VALUE(RIGHT(G529,3)),#REF!,4,FALSE),IF(LEFT(G529,3)="ELE",VLOOKUP(VALUE(RIGHT(G529,3)),#REF!,4,FALSE),IF(LEFT(G529,3)="CAB",VLOOKUP(VALUE(RIGHT(G529,3)),'ADM-COMP'!B:J,4,FALSE),IF(LEFT(G529,3)="SEG",VLOOKUP(VALUE(RIGHT(G529,3)),#REF!,4,FALSE),IF(LEFT(G529,3)="CLI",VLOOKUP(VALUE(RIGHT(G529,3)),#REF!,4,FALSE),IF(LEFT(G529,4)="IMPL",VLOOKUP(VALUE(RIGHT(G529,3)),#REF!,4,FALSE),IF(LEFT(G529,4)="SPDA",VLOOKUP(VALUE(RIGHT(G529,3)),'SPDA-COMP'!B:J,4,FALSE),IF(LEFT(G529,4)="SDAI",VLOOKUP(VALUE(RIGHT(G529,3)),#REF!,4,FALSE),IF(LEFT(G529,5)="IMPER",VLOOKUP(VALUE(RIGHT(G529,3)),#REF!,4,FALSE),IF(LEFT(G529,5)="LABOR",VLOOKUP(VALUE(RIGHT(G529,6)),#REF!,5,FALSE))))))))))))))))</f>
        <v>#REF!</v>
      </c>
      <c r="C529" s="30" t="e">
        <f>IF(LEFT(G529,3)="ARQ",VLOOKUP(VALUE(RIGHT(G529,3)),#REF!,5,FALSE),IF(LEFT(G529,3)="SCI",VLOOKUP(VALUE(RIGHT(G529,3)),#REF!,5,FALSE),IF(LEFT(G529,3)="SCE",VLOOKUP(VALUE(RIGHT(G529,3)),#REF!,5,FALSE),IF(LEFT(G529,3)="EST",VLOOKUP(VALUE(RIGHT(G529,3)),#REF!,5,FALSE),IF(LEFT(G529,3)="HID",VLOOKUP(VALUE(RIGHT(G529,3)),#REF!,5,FALSE),IF(LEFT(G529,3)="INC",VLOOKUP(VALUE(RIGHT(G529,3)),#REF!,5,FALSE),IF(LEFT(G529,3)="ELE",VLOOKUP(VALUE(RIGHT(G529,3)),#REF!,5,FALSE),IF(LEFT(G529,3)="CAB",VLOOKUP(VALUE(RIGHT(G529,3)),'ADM-COMP'!B:J,5,FALSE),IF(LEFT(G529,3)="SEG",VLOOKUP(VALUE(RIGHT(G529,3)),#REF!,5,FALSE),IF(LEFT(G529,3)="CLI",VLOOKUP(VALUE(RIGHT(G529,3)),#REF!,5,FALSE),IF(LEFT(G529,4)="IMPL",VLOOKUP(VALUE(RIGHT(G529,3)),#REF!,5,FALSE),IF(LEFT(G529,4)="SPDA",VLOOKUP(VALUE(RIGHT(G529,3)),'SPDA-COMP'!B:J,5,FALSE),IF(LEFT(G529,4)="SDAI",VLOOKUP(VALUE(RIGHT(G529,3)),#REF!,5,FALSE),IF(LEFT(G529,5)="IMPER",VLOOKUP(VALUE(RIGHT(G529,3)),#REF!,5,FALSE),IF(LEFT(G529,5)="LABOR",VLOOKUP(VALUE(RIGHT(G529,6)),#REF!,6,FALSE))))))))))))))))</f>
        <v>#REF!</v>
      </c>
      <c r="D529" s="74" t="e">
        <f>ROUND(VLOOKUP(A529,#REF!,8,FALSE),2)</f>
        <v>#REF!</v>
      </c>
      <c r="E529" s="74" t="e">
        <f>IF(LEFT(G529,3)="ARQ",VLOOKUP(VALUE(RIGHT(G529,3)),#REF!,9,FALSE),IF(LEFT(G529,3)="SCI",VLOOKUP(VALUE(RIGHT(G529,3)),#REF!,9,FALSE),IF(LEFT(G529,3)="SCE",VLOOKUP(VALUE(RIGHT(G529,3)),#REF!,9,FALSE),IF(LEFT(G529,3)="EST",VLOOKUP(VALUE(RIGHT(G529,3)),#REF!,9,FALSE),IF(LEFT(G529,3)="HID",VLOOKUP(VALUE(RIGHT(G529,3)),#REF!,9,FALSE),IF(LEFT(G529,3)="INC",VLOOKUP(VALUE(RIGHT(G529,3)),#REF!,9,FALSE),IF(LEFT(G529,3)="ELE",VLOOKUP(VALUE(RIGHT(G529,3)),#REF!,9,FALSE),IF(LEFT(G529,3)="CAB",VLOOKUP(VALUE(RIGHT(G529,3)),'ADM-COMP'!B:J,9,FALSE),IF(LEFT(G529,3)="SEG",VLOOKUP(VALUE(RIGHT(G529,3)),#REF!,9,FALSE),IF(LEFT(G529,3)="CLI",VLOOKUP(VALUE(RIGHT(G529,3)),#REF!,9,FALSE),IF(LEFT(G529,4)="IMPL",VLOOKUP(VALUE(RIGHT(G529,3)),#REF!,9,FALSE),IF(LEFT(G529,4)="SPDA",VLOOKUP(VALUE(RIGHT(G529,3)),'SPDA-COMP'!B:J,9,FALSE),IF(LEFT(G529,4)="SDAI",VLOOKUP(VALUE(RIGHT(G529,3)),#REF!,9,FALSE),IF(LEFT(G529,5)="IMPER",VLOOKUP(VALUE(RIGHT(G529,3)),#REF!,9,FALSE),IF(LEFT(G529,5)="LABOR",VLOOKUP(VALUE(RIGHT(G529,6)),#REF!,4,FALSE))))))))))))))))</f>
        <v>#REF!</v>
      </c>
      <c r="F529" s="31" t="e">
        <f t="shared" si="8"/>
        <v>#REF!</v>
      </c>
      <c r="G529" s="152" t="s">
        <v>1334</v>
      </c>
      <c r="H529" s="61"/>
    </row>
    <row r="530" spans="1:8" s="62" customFormat="1">
      <c r="A530" s="85" t="s">
        <v>641</v>
      </c>
      <c r="B530" s="29" t="e">
        <f>IF(LEFT(G530,3)="ARQ",VLOOKUP(VALUE(RIGHT(G530,3)),#REF!,4,FALSE),IF(LEFT(G530,3)="SCI",VLOOKUP(VALUE(RIGHT(G530,3)),#REF!,4,FALSE),IF(LEFT(G530,3)="SCE",VLOOKUP(VALUE(RIGHT(G530,3)),#REF!,4,FALSE),IF(LEFT(G530,3)="EST",VLOOKUP(VALUE(RIGHT(G530,3)),#REF!,4,FALSE),IF(LEFT(G530,3)="HID",VLOOKUP(VALUE(RIGHT(G530,3)),#REF!,4,FALSE),IF(LEFT(G530,3)="INC",VLOOKUP(VALUE(RIGHT(G530,3)),#REF!,4,FALSE),IF(LEFT(G530,3)="ELE",VLOOKUP(VALUE(RIGHT(G530,3)),#REF!,4,FALSE),IF(LEFT(G530,3)="CAB",VLOOKUP(VALUE(RIGHT(G530,3)),'ADM-COMP'!B:J,4,FALSE),IF(LEFT(G530,3)="SEG",VLOOKUP(VALUE(RIGHT(G530,3)),#REF!,4,FALSE),IF(LEFT(G530,3)="CLI",VLOOKUP(VALUE(RIGHT(G530,3)),#REF!,4,FALSE),IF(LEFT(G530,4)="IMPL",VLOOKUP(VALUE(RIGHT(G530,3)),#REF!,4,FALSE),IF(LEFT(G530,4)="SPDA",VLOOKUP(VALUE(RIGHT(G530,3)),'SPDA-COMP'!B:J,4,FALSE),IF(LEFT(G530,4)="SDAI",VLOOKUP(VALUE(RIGHT(G530,3)),#REF!,4,FALSE),IF(LEFT(G530,5)="IMPER",VLOOKUP(VALUE(RIGHT(G530,3)),#REF!,4,FALSE),IF(LEFT(G530,5)="LABOR",VLOOKUP(VALUE(RIGHT(G530,6)),#REF!,5,FALSE))))))))))))))))</f>
        <v>#N/A</v>
      </c>
      <c r="C530" s="30" t="e">
        <f>IF(LEFT(G530,3)="ARQ",VLOOKUP(VALUE(RIGHT(G530,3)),#REF!,5,FALSE),IF(LEFT(G530,3)="SCI",VLOOKUP(VALUE(RIGHT(G530,3)),#REF!,5,FALSE),IF(LEFT(G530,3)="SCE",VLOOKUP(VALUE(RIGHT(G530,3)),#REF!,5,FALSE),IF(LEFT(G530,3)="EST",VLOOKUP(VALUE(RIGHT(G530,3)),#REF!,5,FALSE),IF(LEFT(G530,3)="HID",VLOOKUP(VALUE(RIGHT(G530,3)),#REF!,5,FALSE),IF(LEFT(G530,3)="INC",VLOOKUP(VALUE(RIGHT(G530,3)),#REF!,5,FALSE),IF(LEFT(G530,3)="ELE",VLOOKUP(VALUE(RIGHT(G530,3)),#REF!,5,FALSE),IF(LEFT(G530,3)="CAB",VLOOKUP(VALUE(RIGHT(G530,3)),'ADM-COMP'!B:J,5,FALSE),IF(LEFT(G530,3)="SEG",VLOOKUP(VALUE(RIGHT(G530,3)),#REF!,5,FALSE),IF(LEFT(G530,3)="CLI",VLOOKUP(VALUE(RIGHT(G530,3)),#REF!,5,FALSE),IF(LEFT(G530,4)="IMPL",VLOOKUP(VALUE(RIGHT(G530,3)),#REF!,5,FALSE),IF(LEFT(G530,4)="SPDA",VLOOKUP(VALUE(RIGHT(G530,3)),'SPDA-COMP'!B:J,5,FALSE),IF(LEFT(G530,4)="SDAI",VLOOKUP(VALUE(RIGHT(G530,3)),#REF!,5,FALSE),IF(LEFT(G530,5)="IMPER",VLOOKUP(VALUE(RIGHT(G530,3)),#REF!,5,FALSE),IF(LEFT(G530,5)="LABOR",VLOOKUP(VALUE(RIGHT(G530,6)),#REF!,6,FALSE))))))))))))))))</f>
        <v>#N/A</v>
      </c>
      <c r="D530" s="74" t="e">
        <f>ROUND(VLOOKUP(A530,#REF!,8,FALSE),2)</f>
        <v>#REF!</v>
      </c>
      <c r="E530" s="74" t="e">
        <f>IF(LEFT(G530,3)="ARQ",VLOOKUP(VALUE(RIGHT(G530,3)),#REF!,9,FALSE),IF(LEFT(G530,3)="SCI",VLOOKUP(VALUE(RIGHT(G530,3)),#REF!,9,FALSE),IF(LEFT(G530,3)="SCE",VLOOKUP(VALUE(RIGHT(G530,3)),#REF!,9,FALSE),IF(LEFT(G530,3)="EST",VLOOKUP(VALUE(RIGHT(G530,3)),#REF!,9,FALSE),IF(LEFT(G530,3)="HID",VLOOKUP(VALUE(RIGHT(G530,3)),#REF!,9,FALSE),IF(LEFT(G530,3)="INC",VLOOKUP(VALUE(RIGHT(G530,3)),#REF!,9,FALSE),IF(LEFT(G530,3)="ELE",VLOOKUP(VALUE(RIGHT(G530,3)),#REF!,9,FALSE),IF(LEFT(G530,3)="CAB",VLOOKUP(VALUE(RIGHT(G530,3)),'ADM-COMP'!B:J,9,FALSE),IF(LEFT(G530,3)="SEG",VLOOKUP(VALUE(RIGHT(G530,3)),#REF!,9,FALSE),IF(LEFT(G530,3)="CLI",VLOOKUP(VALUE(RIGHT(G530,3)),#REF!,9,FALSE),IF(LEFT(G530,4)="IMPL",VLOOKUP(VALUE(RIGHT(G530,3)),#REF!,9,FALSE),IF(LEFT(G530,4)="SPDA",VLOOKUP(VALUE(RIGHT(G530,3)),'SPDA-COMP'!B:J,9,FALSE),IF(LEFT(G530,4)="SDAI",VLOOKUP(VALUE(RIGHT(G530,3)),#REF!,9,FALSE),IF(LEFT(G530,5)="IMPER",VLOOKUP(VALUE(RIGHT(G530,3)),#REF!,9,FALSE),IF(LEFT(G530,5)="LABOR",VLOOKUP(VALUE(RIGHT(G530,6)),#REF!,4,FALSE))))))))))))))))</f>
        <v>#N/A</v>
      </c>
      <c r="F530" s="31" t="e">
        <f t="shared" si="8"/>
        <v>#REF!</v>
      </c>
      <c r="G530" s="84" t="s">
        <v>660</v>
      </c>
      <c r="H530" s="61"/>
    </row>
    <row r="531" spans="1:8" s="62" customFormat="1">
      <c r="A531" s="85" t="s">
        <v>614</v>
      </c>
      <c r="B531" s="86" t="e">
        <f>IF(LEFT(G531,3)="ARQ",VLOOKUP(VALUE(RIGHT(G531,3)),#REF!,4,FALSE),IF(LEFT(G531,3)="SCI",VLOOKUP(VALUE(RIGHT(G531,3)),#REF!,4,FALSE),IF(LEFT(G531,3)="SCE",VLOOKUP(VALUE(RIGHT(G531,3)),#REF!,4,FALSE),IF(LEFT(G531,3)="EST",VLOOKUP(VALUE(RIGHT(G531,3)),#REF!,4,FALSE),IF(LEFT(G531,3)="HID",VLOOKUP(VALUE(RIGHT(G531,3)),#REF!,4,FALSE),IF(LEFT(G531,3)="INC",VLOOKUP(VALUE(RIGHT(G531,3)),#REF!,4,FALSE),IF(LEFT(G531,3)="ELE",VLOOKUP(VALUE(RIGHT(G531,3)),#REF!,4,FALSE),IF(LEFT(G531,3)="CAB",VLOOKUP(VALUE(RIGHT(G531,3)),'ADM-COMP'!B:J,4,FALSE),IF(LEFT(G531,3)="SEG",VLOOKUP(VALUE(RIGHT(G531,3)),#REF!,4,FALSE),IF(LEFT(G531,3)="CLI",VLOOKUP(VALUE(RIGHT(G531,3)),#REF!,4,FALSE),IF(LEFT(G531,4)="IMPL",VLOOKUP(VALUE(RIGHT(G531,3)),#REF!,4,FALSE),IF(LEFT(G531,4)="SPDA",VLOOKUP(VALUE(RIGHT(G531,3)),#REF!,4,FALSE),IF(LEFT(G531,4)="SDAI",VLOOKUP(VALUE(RIGHT(G531,3)),#REF!,4,FALSE),IF(LEFT(G531,5)="IMPER",VLOOKUP(VALUE(RIGHT(G531,3)),#REF!,4,FALSE),IF(LEFT(G531,5)="LABOR",VLOOKUP(VALUE(RIGHT(G531,6)),#REF!,5,FALSE))))))))))))))))</f>
        <v>#REF!</v>
      </c>
      <c r="C531" s="30" t="e">
        <f>IF(LEFT(G531,3)="ARQ",VLOOKUP(VALUE(RIGHT(G531,3)),#REF!,5,FALSE),IF(LEFT(G531,3)="SCI",VLOOKUP(VALUE(RIGHT(G531,3)),#REF!,5,FALSE),IF(LEFT(G531,3)="SCE",VLOOKUP(VALUE(RIGHT(G531,3)),#REF!,5,FALSE),IF(LEFT(G531,3)="EST",VLOOKUP(VALUE(RIGHT(G531,3)),#REF!,5,FALSE),IF(LEFT(G531,3)="HID",VLOOKUP(VALUE(RIGHT(G531,3)),#REF!,5,FALSE),IF(LEFT(G531,3)="INC",VLOOKUP(VALUE(RIGHT(G531,3)),#REF!,5,FALSE),IF(LEFT(G531,3)="ELE",VLOOKUP(VALUE(RIGHT(G531,3)),#REF!,5,FALSE),IF(LEFT(G531,3)="CAB",VLOOKUP(VALUE(RIGHT(G531,3)),'ADM-COMP'!B:J,5,FALSE),IF(LEFT(G531,3)="SEG",VLOOKUP(VALUE(RIGHT(G531,3)),#REF!,5,FALSE),IF(LEFT(G531,3)="CLI",VLOOKUP(VALUE(RIGHT(G531,3)),#REF!,5,FALSE),IF(LEFT(G531,4)="IMPL",VLOOKUP(VALUE(RIGHT(G531,3)),#REF!,5,FALSE),IF(LEFT(G531,4)="SPDA",VLOOKUP(VALUE(RIGHT(G531,3)),'SPDA-COMP'!B:J,5,FALSE),IF(LEFT(G531,4)="SDAI",VLOOKUP(VALUE(RIGHT(G531,3)),#REF!,5,FALSE),IF(LEFT(G531,5)="IMPER",VLOOKUP(VALUE(RIGHT(G531,3)),#REF!,5,FALSE),IF(LEFT(G531,5)="LABOR",VLOOKUP(VALUE(RIGHT(G531,6)),#REF!,6,FALSE))))))))))))))))</f>
        <v>#REF!</v>
      </c>
      <c r="D531" s="74" t="e">
        <f>ROUND(VLOOKUP(A531,#REF!,8,FALSE),2)</f>
        <v>#REF!</v>
      </c>
      <c r="E531" s="74" t="e">
        <f>IF(LEFT(G531,3)="ARQ",VLOOKUP(VALUE(RIGHT(G531,3)),#REF!,9,FALSE),IF(LEFT(G531,3)="SCI",VLOOKUP(VALUE(RIGHT(G531,3)),#REF!,9,FALSE),IF(LEFT(G531,3)="SCE",VLOOKUP(VALUE(RIGHT(G531,3)),#REF!,9,FALSE),IF(LEFT(G531,3)="EST",VLOOKUP(VALUE(RIGHT(G531,3)),#REF!,9,FALSE),IF(LEFT(G531,3)="HID",VLOOKUP(VALUE(RIGHT(G531,3)),#REF!,9,FALSE),IF(LEFT(G531,3)="INC",VLOOKUP(VALUE(RIGHT(G531,3)),#REF!,9,FALSE),IF(LEFT(G531,3)="ELE",VLOOKUP(VALUE(RIGHT(G531,3)),#REF!,9,FALSE),IF(LEFT(G531,3)="CAB",VLOOKUP(VALUE(RIGHT(G531,3)),'ADM-COMP'!B:J,9,FALSE),IF(LEFT(G531,3)="SEG",VLOOKUP(VALUE(RIGHT(G531,3)),#REF!,9,FALSE),IF(LEFT(G531,3)="CLI",VLOOKUP(VALUE(RIGHT(G531,3)),#REF!,9,FALSE),IF(LEFT(G531,4)="IMPL",VLOOKUP(VALUE(RIGHT(G531,3)),#REF!,9,FALSE),IF(LEFT(G531,4)="SPDA",VLOOKUP(VALUE(RIGHT(G531,3)),'SPDA-COMP'!B:J,9,FALSE),IF(LEFT(G531,4)="SDAI",VLOOKUP(VALUE(RIGHT(G531,3)),#REF!,9,FALSE),IF(LEFT(G531,5)="IMPER",VLOOKUP(VALUE(RIGHT(G531,3)),#REF!,9,FALSE),IF(LEFT(G531,5)="LABOR",VLOOKUP(VALUE(RIGHT(G531,6)),#REF!,4,FALSE))))))))))))))))</f>
        <v>#REF!</v>
      </c>
      <c r="F531" s="31" t="e">
        <f t="shared" si="8"/>
        <v>#REF!</v>
      </c>
      <c r="G531" s="84" t="s">
        <v>620</v>
      </c>
      <c r="H531" s="61"/>
    </row>
    <row r="532" spans="1:8" s="62" customFormat="1">
      <c r="A532" s="83" t="s">
        <v>574</v>
      </c>
      <c r="B532" s="29" t="e">
        <f>IF(LEFT(G532,3)="ARQ",VLOOKUP(VALUE(RIGHT(G532,3)),#REF!,4,FALSE),IF(LEFT(G532,3)="SCI",VLOOKUP(VALUE(RIGHT(G532,3)),#REF!,4,FALSE),IF(LEFT(G532,3)="SCE",VLOOKUP(VALUE(RIGHT(G532,3)),#REF!,4,FALSE),IF(LEFT(G532,3)="EST",VLOOKUP(VALUE(RIGHT(G532,3)),#REF!,4,FALSE),IF(LEFT(G532,3)="HID",VLOOKUP(VALUE(RIGHT(G532,3)),#REF!,4,FALSE),IF(LEFT(G532,3)="INC",VLOOKUP(VALUE(RIGHT(G532,3)),#REF!,4,FALSE),IF(LEFT(G532,3)="ELE",VLOOKUP(VALUE(RIGHT(G532,3)),#REF!,4,FALSE),IF(LEFT(G532,3)="CAB",VLOOKUP(VALUE(RIGHT(G532,3)),'ADM-COMP'!B:J,4,FALSE),IF(LEFT(G532,3)="SEG",VLOOKUP(VALUE(RIGHT(G532,3)),#REF!,4,FALSE),IF(LEFT(G532,3)="CLI",VLOOKUP(VALUE(RIGHT(G532,3)),#REF!,4,FALSE),IF(LEFT(G532,4)="IMPL",VLOOKUP(VALUE(RIGHT(G532,3)),#REF!,4,FALSE),IF(LEFT(G532,4)="SPDA",VLOOKUP(VALUE(RIGHT(G532,3)),'SPDA-COMP'!B:J,4,FALSE),IF(LEFT(G532,4)="SDAI",VLOOKUP(VALUE(RIGHT(G532,3)),#REF!,4,FALSE),IF(LEFT(G532,5)="IMPER",VLOOKUP(VALUE(RIGHT(G532,3)),#REF!,4,FALSE),IF(LEFT(G532,5)="LABOR",VLOOKUP(VALUE(RIGHT(G532,6)),#REF!,5,FALSE))))))))))))))))</f>
        <v>#REF!</v>
      </c>
      <c r="C532" s="30" t="e">
        <f>IF(LEFT(G532,3)="ARQ",VLOOKUP(VALUE(RIGHT(G532,3)),#REF!,5,FALSE),IF(LEFT(G532,3)="SCI",VLOOKUP(VALUE(RIGHT(G532,3)),#REF!,5,FALSE),IF(LEFT(G532,3)="SCE",VLOOKUP(VALUE(RIGHT(G532,3)),#REF!,5,FALSE),IF(LEFT(G532,3)="EST",VLOOKUP(VALUE(RIGHT(G532,3)),#REF!,5,FALSE),IF(LEFT(G532,3)="HID",VLOOKUP(VALUE(RIGHT(G532,3)),#REF!,5,FALSE),IF(LEFT(G532,3)="INC",VLOOKUP(VALUE(RIGHT(G532,3)),#REF!,5,FALSE),IF(LEFT(G532,3)="ELE",VLOOKUP(VALUE(RIGHT(G532,3)),#REF!,5,FALSE),IF(LEFT(G532,3)="CAB",VLOOKUP(VALUE(RIGHT(G532,3)),'ADM-COMP'!B:J,5,FALSE),IF(LEFT(G532,3)="SEG",VLOOKUP(VALUE(RIGHT(G532,3)),#REF!,5,FALSE),IF(LEFT(G532,3)="CLI",VLOOKUP(VALUE(RIGHT(G532,3)),#REF!,5,FALSE),IF(LEFT(G532,4)="IMPL",VLOOKUP(VALUE(RIGHT(G532,3)),#REF!,5,FALSE),IF(LEFT(G532,4)="SPDA",VLOOKUP(VALUE(RIGHT(G532,3)),'SPDA-COMP'!B:J,5,FALSE),IF(LEFT(G532,4)="SDAI",VLOOKUP(VALUE(RIGHT(G532,3)),#REF!,5,FALSE),IF(LEFT(G532,5)="IMPER",VLOOKUP(VALUE(RIGHT(G532,3)),#REF!,5,FALSE),IF(LEFT(G532,5)="LABOR",VLOOKUP(VALUE(RIGHT(G532,6)),#REF!,6,FALSE))))))))))))))))</f>
        <v>#REF!</v>
      </c>
      <c r="D532" s="74" t="e">
        <f>ROUND(VLOOKUP(A532,#REF!,8,FALSE),2)</f>
        <v>#REF!</v>
      </c>
      <c r="E532" s="74" t="e">
        <f>IF(LEFT(G532,3)="ARQ",VLOOKUP(VALUE(RIGHT(G532,3)),#REF!,9,FALSE),IF(LEFT(G532,3)="SCI",VLOOKUP(VALUE(RIGHT(G532,3)),#REF!,9,FALSE),IF(LEFT(G532,3)="SCE",VLOOKUP(VALUE(RIGHT(G532,3)),#REF!,9,FALSE),IF(LEFT(G532,3)="EST",VLOOKUP(VALUE(RIGHT(G532,3)),#REF!,9,FALSE),IF(LEFT(G532,3)="HID",VLOOKUP(VALUE(RIGHT(G532,3)),#REF!,9,FALSE),IF(LEFT(G532,3)="INC",VLOOKUP(VALUE(RIGHT(G532,3)),#REF!,9,FALSE),IF(LEFT(G532,3)="ELE",VLOOKUP(VALUE(RIGHT(G532,3)),#REF!,9,FALSE),IF(LEFT(G532,3)="CAB",VLOOKUP(VALUE(RIGHT(G532,3)),'ADM-COMP'!B:J,9,FALSE),IF(LEFT(G532,3)="SEG",VLOOKUP(VALUE(RIGHT(G532,3)),#REF!,9,FALSE),IF(LEFT(G532,3)="CLI",VLOOKUP(VALUE(RIGHT(G532,3)),#REF!,9,FALSE),IF(LEFT(G532,4)="IMPL",VLOOKUP(VALUE(RIGHT(G532,3)),#REF!,9,FALSE),IF(LEFT(G532,4)="SPDA",VLOOKUP(VALUE(RIGHT(G532,3)),'SPDA-COMP'!B:J,9,FALSE),IF(LEFT(G532,4)="SDAI",VLOOKUP(VALUE(RIGHT(G532,3)),#REF!,9,FALSE),IF(LEFT(G532,5)="IMPER",VLOOKUP(VALUE(RIGHT(G532,3)),#REF!,9,FALSE),IF(LEFT(G532,5)="LABOR",VLOOKUP(VALUE(RIGHT(G532,6)),#REF!,4,FALSE))))))))))))))))</f>
        <v>#REF!</v>
      </c>
      <c r="F532" s="31" t="e">
        <f t="shared" si="8"/>
        <v>#REF!</v>
      </c>
      <c r="G532" s="84" t="s">
        <v>585</v>
      </c>
      <c r="H532" s="61"/>
    </row>
    <row r="533" spans="1:8" s="62" customFormat="1">
      <c r="A533" s="37" t="s">
        <v>207</v>
      </c>
      <c r="B533" s="29" t="e">
        <f>IF(LEFT(G533,3)="ARQ",VLOOKUP(VALUE(RIGHT(G533,3)),#REF!,4,FALSE),IF(LEFT(G533,3)="SCI",VLOOKUP(VALUE(RIGHT(G533,3)),#REF!,4,FALSE),IF(LEFT(G533,3)="SCE",VLOOKUP(VALUE(RIGHT(G533,3)),#REF!,4,FALSE),IF(LEFT(G533,3)="EST",VLOOKUP(VALUE(RIGHT(G533,3)),#REF!,4,FALSE),IF(LEFT(G533,3)="HID",VLOOKUP(VALUE(RIGHT(G533,3)),#REF!,4,FALSE),IF(LEFT(G533,3)="INC",VLOOKUP(VALUE(RIGHT(G533,3)),#REF!,4,FALSE),IF(LEFT(G533,3)="ELE",VLOOKUP(VALUE(RIGHT(G533,3)),#REF!,4,FALSE),IF(LEFT(G533,3)="CAB",VLOOKUP(VALUE(RIGHT(G533,3)),'ADM-COMP'!B:J,4,FALSE),IF(LEFT(G533,3)="SEG",VLOOKUP(VALUE(RIGHT(G533,3)),#REF!,4,FALSE),IF(LEFT(G533,3)="CLI",VLOOKUP(VALUE(RIGHT(G533,3)),#REF!,4,FALSE),IF(LEFT(G533,4)="IMPL",VLOOKUP(VALUE(RIGHT(G533,3)),#REF!,4,FALSE),IF(LEFT(G533,4)="SPDA",VLOOKUP(VALUE(RIGHT(G533,3)),'SPDA-COMP'!B:J,4,FALSE),IF(LEFT(G533,4)="SDAI",VLOOKUP(VALUE(RIGHT(G533,3)),#REF!,4,FALSE),IF(LEFT(G533,5)="IMPER",VLOOKUP(VALUE(RIGHT(G533,3)),#REF!,4,FALSE),IF(LEFT(G533,5)="LABOR",VLOOKUP(VALUE(RIGHT(G533,6)),#REF!,5,FALSE))))))))))))))))</f>
        <v>#REF!</v>
      </c>
      <c r="C533" s="30" t="e">
        <f>IF(LEFT(G533,3)="ARQ",VLOOKUP(VALUE(RIGHT(G533,3)),#REF!,5,FALSE),IF(LEFT(G533,3)="SCI",VLOOKUP(VALUE(RIGHT(G533,3)),#REF!,5,FALSE),IF(LEFT(G533,3)="SCE",VLOOKUP(VALUE(RIGHT(G533,3)),#REF!,5,FALSE),IF(LEFT(G533,3)="EST",VLOOKUP(VALUE(RIGHT(G533,3)),#REF!,5,FALSE),IF(LEFT(G533,3)="HID",VLOOKUP(VALUE(RIGHT(G533,3)),#REF!,5,FALSE),IF(LEFT(G533,3)="INC",VLOOKUP(VALUE(RIGHT(G533,3)),#REF!,5,FALSE),IF(LEFT(G533,3)="ELE",VLOOKUP(VALUE(RIGHT(G533,3)),#REF!,5,FALSE),IF(LEFT(G533,3)="CAB",VLOOKUP(VALUE(RIGHT(G533,3)),'ADM-COMP'!B:J,5,FALSE),IF(LEFT(G533,3)="SEG",VLOOKUP(VALUE(RIGHT(G533,3)),#REF!,5,FALSE),IF(LEFT(G533,3)="CLI",VLOOKUP(VALUE(RIGHT(G533,3)),#REF!,5,FALSE),IF(LEFT(G533,4)="IMPL",VLOOKUP(VALUE(RIGHT(G533,3)),#REF!,5,FALSE),IF(LEFT(G533,4)="SPDA",VLOOKUP(VALUE(RIGHT(G533,3)),'SPDA-COMP'!B:J,5,FALSE),IF(LEFT(G533,4)="SDAI",VLOOKUP(VALUE(RIGHT(G533,3)),#REF!,5,FALSE),IF(LEFT(G533,5)="IMPER",VLOOKUP(VALUE(RIGHT(G533,3)),#REF!,5,FALSE),IF(LEFT(G533,5)="LABOR",VLOOKUP(VALUE(RIGHT(G533,6)),#REF!,6,FALSE))))))))))))))))</f>
        <v>#REF!</v>
      </c>
      <c r="D533" s="74" t="e">
        <f>ROUND(VLOOKUP(A533,#REF!,8,FALSE),2)</f>
        <v>#REF!</v>
      </c>
      <c r="E533" s="74" t="e">
        <f>IF(LEFT(G533,3)="ARQ",VLOOKUP(VALUE(RIGHT(G533,3)),#REF!,9,FALSE),IF(LEFT(G533,3)="SCI",VLOOKUP(VALUE(RIGHT(G533,3)),#REF!,9,FALSE),IF(LEFT(G533,3)="SCE",VLOOKUP(VALUE(RIGHT(G533,3)),#REF!,9,FALSE),IF(LEFT(G533,3)="EST",VLOOKUP(VALUE(RIGHT(G533,3)),#REF!,9,FALSE),IF(LEFT(G533,3)="HID",VLOOKUP(VALUE(RIGHT(G533,3)),#REF!,9,FALSE),IF(LEFT(G533,3)="INC",VLOOKUP(VALUE(RIGHT(G533,3)),#REF!,9,FALSE),IF(LEFT(G533,3)="ELE",VLOOKUP(VALUE(RIGHT(G533,3)),#REF!,9,FALSE),IF(LEFT(G533,3)="CAB",VLOOKUP(VALUE(RIGHT(G533,3)),'ADM-COMP'!B:J,9,FALSE),IF(LEFT(G533,3)="SEG",VLOOKUP(VALUE(RIGHT(G533,3)),#REF!,9,FALSE),IF(LEFT(G533,3)="CLI",VLOOKUP(VALUE(RIGHT(G533,3)),#REF!,9,FALSE),IF(LEFT(G533,4)="IMPL",VLOOKUP(VALUE(RIGHT(G533,3)),#REF!,9,FALSE),IF(LEFT(G533,4)="SPDA",VLOOKUP(VALUE(RIGHT(G533,3)),'SPDA-COMP'!B:J,9,FALSE),IF(LEFT(G533,4)="SDAI",VLOOKUP(VALUE(RIGHT(G533,3)),#REF!,9,FALSE),IF(LEFT(G533,5)="IMPER",VLOOKUP(VALUE(RIGHT(G533,3)),#REF!,9,FALSE),IF(LEFT(G533,5)="LABOR",VLOOKUP(VALUE(RIGHT(G533,6)),#REF!,4,FALSE))))))))))))))))</f>
        <v>#REF!</v>
      </c>
      <c r="F533" s="31" t="e">
        <f t="shared" si="8"/>
        <v>#REF!</v>
      </c>
      <c r="G533" s="152" t="s">
        <v>132</v>
      </c>
      <c r="H533" s="61"/>
    </row>
    <row r="534" spans="1:8" s="11" customFormat="1">
      <c r="A534" s="85" t="s">
        <v>906</v>
      </c>
      <c r="B534" s="29" t="e">
        <f>IF(LEFT(G534,3)="ARQ",VLOOKUP(VALUE(RIGHT(G534,3)),#REF!,4,FALSE),IF(LEFT(G534,3)="SCI",VLOOKUP(VALUE(RIGHT(G534,3)),#REF!,4,FALSE),IF(LEFT(G534,3)="SCE",VLOOKUP(VALUE(RIGHT(G534,3)),#REF!,4,FALSE),IF(LEFT(G534,3)="EST",VLOOKUP(VALUE(RIGHT(G534,3)),#REF!,4,FALSE),IF(LEFT(G534,3)="HID",VLOOKUP(VALUE(RIGHT(G534,3)),#REF!,4,FALSE),IF(LEFT(G534,3)="INC",VLOOKUP(VALUE(RIGHT(G534,3)),#REF!,4,FALSE),IF(LEFT(G534,3)="ELE",VLOOKUP(VALUE(RIGHT(G534,3)),#REF!,4,FALSE),IF(LEFT(G534,3)="CAB",VLOOKUP(VALUE(RIGHT(G534,3)),'ADM-COMP'!B:J,4,FALSE),IF(LEFT(G534,3)="SEG",VLOOKUP(VALUE(RIGHT(G534,3)),#REF!,4,FALSE),IF(LEFT(G534,3)="CLI",VLOOKUP(VALUE(RIGHT(G534,3)),#REF!,4,FALSE),IF(LEFT(G534,4)="IMPL",VLOOKUP(VALUE(RIGHT(G534,3)),#REF!,4,FALSE),IF(LEFT(G534,4)="SPDA",VLOOKUP(VALUE(RIGHT(G534,3)),'SPDA-COMP'!B:J,4,FALSE),IF(LEFT(G534,4)="SDAI",VLOOKUP(VALUE(RIGHT(G534,3)),#REF!,4,FALSE),IF(LEFT(G534,5)="IMPER",VLOOKUP(VALUE(RIGHT(G534,3)),#REF!,4,FALSE),IF(LEFT(G534,5)="LABOR",VLOOKUP(VALUE(RIGHT(G534,6)),#REF!,5,FALSE))))))))))))))))</f>
        <v>#REF!</v>
      </c>
      <c r="C534" s="30" t="e">
        <f>IF(LEFT(G534,3)="ARQ",VLOOKUP(VALUE(RIGHT(G534,3)),#REF!,5,FALSE),IF(LEFT(G534,3)="SCI",VLOOKUP(VALUE(RIGHT(G534,3)),#REF!,5,FALSE),IF(LEFT(G534,3)="SCE",VLOOKUP(VALUE(RIGHT(G534,3)),#REF!,5,FALSE),IF(LEFT(G534,3)="EST",VLOOKUP(VALUE(RIGHT(G534,3)),#REF!,5,FALSE),IF(LEFT(G534,3)="HID",VLOOKUP(VALUE(RIGHT(G534,3)),#REF!,5,FALSE),IF(LEFT(G534,3)="INC",VLOOKUP(VALUE(RIGHT(G534,3)),#REF!,5,FALSE),IF(LEFT(G534,3)="ELE",VLOOKUP(VALUE(RIGHT(G534,3)),#REF!,5,FALSE),IF(LEFT(G534,3)="CAB",VLOOKUP(VALUE(RIGHT(G534,3)),'ADM-COMP'!B:J,5,FALSE),IF(LEFT(G534,3)="SEG",VLOOKUP(VALUE(RIGHT(G534,3)),#REF!,5,FALSE),IF(LEFT(G534,3)="CLI",VLOOKUP(VALUE(RIGHT(G534,3)),#REF!,5,FALSE),IF(LEFT(G534,4)="IMPL",VLOOKUP(VALUE(RIGHT(G534,3)),#REF!,5,FALSE),IF(LEFT(G534,4)="SPDA",VLOOKUP(VALUE(RIGHT(G534,3)),'SPDA-COMP'!B:J,5,FALSE),IF(LEFT(G534,4)="SDAI",VLOOKUP(VALUE(RIGHT(G534,3)),#REF!,5,FALSE),IF(LEFT(G534,5)="IMPER",VLOOKUP(VALUE(RIGHT(G534,3)),#REF!,5,FALSE),IF(LEFT(G534,5)="LABOR",VLOOKUP(VALUE(RIGHT(G534,6)),#REF!,6,FALSE))))))))))))))))</f>
        <v>#REF!</v>
      </c>
      <c r="D534" s="74" t="e">
        <f>ROUND(VLOOKUP(A534,#REF!,8,FALSE),2)</f>
        <v>#REF!</v>
      </c>
      <c r="E534" s="74" t="e">
        <f>IF(LEFT(G534,3)="ARQ",VLOOKUP(VALUE(RIGHT(G534,3)),#REF!,9,FALSE),IF(LEFT(G534,3)="SCI",VLOOKUP(VALUE(RIGHT(G534,3)),#REF!,9,FALSE),IF(LEFT(G534,3)="SCE",VLOOKUP(VALUE(RIGHT(G534,3)),#REF!,9,FALSE),IF(LEFT(G534,3)="EST",VLOOKUP(VALUE(RIGHT(G534,3)),#REF!,9,FALSE),IF(LEFT(G534,3)="HID",VLOOKUP(VALUE(RIGHT(G534,3)),#REF!,9,FALSE),IF(LEFT(G534,3)="INC",VLOOKUP(VALUE(RIGHT(G534,3)),#REF!,9,FALSE),IF(LEFT(G534,3)="ELE",VLOOKUP(VALUE(RIGHT(G534,3)),#REF!,9,FALSE),IF(LEFT(G534,3)="CAB",VLOOKUP(VALUE(RIGHT(G534,3)),'ADM-COMP'!B:J,9,FALSE),IF(LEFT(G534,3)="SEG",VLOOKUP(VALUE(RIGHT(G534,3)),#REF!,9,FALSE),IF(LEFT(G534,3)="CLI",VLOOKUP(VALUE(RIGHT(G534,3)),#REF!,9,FALSE),IF(LEFT(G534,4)="IMPL",VLOOKUP(VALUE(RIGHT(G534,3)),#REF!,9,FALSE),IF(LEFT(G534,4)="SPDA",VLOOKUP(VALUE(RIGHT(G534,3)),'SPDA-COMP'!B:J,9,FALSE),IF(LEFT(G534,4)="SDAI",VLOOKUP(VALUE(RIGHT(G534,3)),#REF!,9,FALSE),IF(LEFT(G534,5)="IMPER",VLOOKUP(VALUE(RIGHT(G534,3)),#REF!,9,FALSE),IF(LEFT(G534,5)="LABOR",VLOOKUP(VALUE(RIGHT(G534,6)),#REF!,4,FALSE))))))))))))))))</f>
        <v>#REF!</v>
      </c>
      <c r="F534" s="31" t="e">
        <f t="shared" si="8"/>
        <v>#REF!</v>
      </c>
      <c r="G534" s="84" t="s">
        <v>974</v>
      </c>
      <c r="H534" s="51"/>
    </row>
    <row r="535" spans="1:8" s="11" customFormat="1">
      <c r="A535" s="37" t="s">
        <v>244</v>
      </c>
      <c r="B535" s="29" t="e">
        <f>IF(LEFT(G535,3)="ARQ",VLOOKUP(VALUE(RIGHT(G535,3)),#REF!,4,FALSE),IF(LEFT(G535,3)="SCI",VLOOKUP(VALUE(RIGHT(G535,3)),#REF!,4,FALSE),IF(LEFT(G535,3)="SCE",VLOOKUP(VALUE(RIGHT(G535,3)),#REF!,4,FALSE),IF(LEFT(G535,3)="EST",VLOOKUP(VALUE(RIGHT(G535,3)),#REF!,4,FALSE),IF(LEFT(G535,3)="HID",VLOOKUP(VALUE(RIGHT(G535,3)),#REF!,4,FALSE),IF(LEFT(G535,3)="INC",VLOOKUP(VALUE(RIGHT(G535,3)),#REF!,4,FALSE),IF(LEFT(G535,3)="ELE",VLOOKUP(VALUE(RIGHT(G535,3)),#REF!,4,FALSE),IF(LEFT(G535,3)="CAB",VLOOKUP(VALUE(RIGHT(G535,3)),'ADM-COMP'!B:J,4,FALSE),IF(LEFT(G535,3)="SEG",VLOOKUP(VALUE(RIGHT(G535,3)),#REF!,4,FALSE),IF(LEFT(G535,3)="CLI",VLOOKUP(VALUE(RIGHT(G535,3)),#REF!,4,FALSE),IF(LEFT(G535,4)="IMPL",VLOOKUP(VALUE(RIGHT(G535,3)),#REF!,4,FALSE),IF(LEFT(G535,4)="SPDA",VLOOKUP(VALUE(RIGHT(G535,3)),'SPDA-COMP'!B:J,4,FALSE),IF(LEFT(G535,4)="SDAI",VLOOKUP(VALUE(RIGHT(G535,3)),#REF!,4,FALSE),IF(LEFT(G535,5)="IMPER",VLOOKUP(VALUE(RIGHT(G535,3)),#REF!,4,FALSE),IF(LEFT(G535,5)="LABOR",VLOOKUP(VALUE(RIGHT(G535,6)),#REF!,5,FALSE))))))))))))))))</f>
        <v>#REF!</v>
      </c>
      <c r="C535" s="30" t="e">
        <f>IF(LEFT(G535,3)="ARQ",VLOOKUP(VALUE(RIGHT(G535,3)),#REF!,5,FALSE),IF(LEFT(G535,3)="SCI",VLOOKUP(VALUE(RIGHT(G535,3)),#REF!,5,FALSE),IF(LEFT(G535,3)="SCE",VLOOKUP(VALUE(RIGHT(G535,3)),#REF!,5,FALSE),IF(LEFT(G535,3)="EST",VLOOKUP(VALUE(RIGHT(G535,3)),#REF!,5,FALSE),IF(LEFT(G535,3)="HID",VLOOKUP(VALUE(RIGHT(G535,3)),#REF!,5,FALSE),IF(LEFT(G535,3)="INC",VLOOKUP(VALUE(RIGHT(G535,3)),#REF!,5,FALSE),IF(LEFT(G535,3)="ELE",VLOOKUP(VALUE(RIGHT(G535,3)),#REF!,5,FALSE),IF(LEFT(G535,3)="CAB",VLOOKUP(VALUE(RIGHT(G535,3)),'ADM-COMP'!B:J,5,FALSE),IF(LEFT(G535,3)="SEG",VLOOKUP(VALUE(RIGHT(G535,3)),#REF!,5,FALSE),IF(LEFT(G535,3)="CLI",VLOOKUP(VALUE(RIGHT(G535,3)),#REF!,5,FALSE),IF(LEFT(G535,4)="IMPL",VLOOKUP(VALUE(RIGHT(G535,3)),#REF!,5,FALSE),IF(LEFT(G535,4)="SPDA",VLOOKUP(VALUE(RIGHT(G535,3)),'SPDA-COMP'!B:J,5,FALSE),IF(LEFT(G535,4)="SDAI",VLOOKUP(VALUE(RIGHT(G535,3)),#REF!,5,FALSE),IF(LEFT(G535,5)="IMPER",VLOOKUP(VALUE(RIGHT(G535,3)),#REF!,5,FALSE),IF(LEFT(G535,5)="LABOR",VLOOKUP(VALUE(RIGHT(G535,6)),#REF!,6,FALSE))))))))))))))))</f>
        <v>#REF!</v>
      </c>
      <c r="D535" s="74" t="e">
        <f>ROUND(VLOOKUP(A535,#REF!,8,FALSE),2)</f>
        <v>#REF!</v>
      </c>
      <c r="E535" s="74" t="e">
        <f>IF(LEFT(G535,3)="ARQ",VLOOKUP(VALUE(RIGHT(G535,3)),#REF!,9,FALSE),IF(LEFT(G535,3)="SCI",VLOOKUP(VALUE(RIGHT(G535,3)),#REF!,9,FALSE),IF(LEFT(G535,3)="SCE",VLOOKUP(VALUE(RIGHT(G535,3)),#REF!,9,FALSE),IF(LEFT(G535,3)="EST",VLOOKUP(VALUE(RIGHT(G535,3)),#REF!,9,FALSE),IF(LEFT(G535,3)="HID",VLOOKUP(VALUE(RIGHT(G535,3)),#REF!,9,FALSE),IF(LEFT(G535,3)="INC",VLOOKUP(VALUE(RIGHT(G535,3)),#REF!,9,FALSE),IF(LEFT(G535,3)="ELE",VLOOKUP(VALUE(RIGHT(G535,3)),#REF!,9,FALSE),IF(LEFT(G535,3)="CAB",VLOOKUP(VALUE(RIGHT(G535,3)),'ADM-COMP'!B:J,9,FALSE),IF(LEFT(G535,3)="SEG",VLOOKUP(VALUE(RIGHT(G535,3)),#REF!,9,FALSE),IF(LEFT(G535,3)="CLI",VLOOKUP(VALUE(RIGHT(G535,3)),#REF!,9,FALSE),IF(LEFT(G535,4)="IMPL",VLOOKUP(VALUE(RIGHT(G535,3)),#REF!,9,FALSE),IF(LEFT(G535,4)="SPDA",VLOOKUP(VALUE(RIGHT(G535,3)),'SPDA-COMP'!B:J,9,FALSE),IF(LEFT(G535,4)="SDAI",VLOOKUP(VALUE(RIGHT(G535,3)),#REF!,9,FALSE),IF(LEFT(G535,5)="IMPER",VLOOKUP(VALUE(RIGHT(G535,3)),#REF!,9,FALSE),IF(LEFT(G535,5)="LABOR",VLOOKUP(VALUE(RIGHT(G535,6)),#REF!,4,FALSE))))))))))))))))</f>
        <v>#REF!</v>
      </c>
      <c r="F535" s="31" t="e">
        <f t="shared" si="8"/>
        <v>#REF!</v>
      </c>
      <c r="G535" s="152" t="s">
        <v>238</v>
      </c>
      <c r="H535" s="51"/>
    </row>
    <row r="536" spans="1:8" s="11" customFormat="1">
      <c r="A536" s="85" t="s">
        <v>884</v>
      </c>
      <c r="B536" s="29" t="e">
        <f>IF(LEFT(G536,3)="ARQ",VLOOKUP(VALUE(RIGHT(G536,3)),#REF!,4,FALSE),IF(LEFT(G536,3)="SCI",VLOOKUP(VALUE(RIGHT(G536,3)),#REF!,4,FALSE),IF(LEFT(G536,3)="SCE",VLOOKUP(VALUE(RIGHT(G536,3)),#REF!,4,FALSE),IF(LEFT(G536,3)="EST",VLOOKUP(VALUE(RIGHT(G536,3)),#REF!,4,FALSE),IF(LEFT(G536,3)="HID",VLOOKUP(VALUE(RIGHT(G536,3)),#REF!,4,FALSE),IF(LEFT(G536,3)="INC",VLOOKUP(VALUE(RIGHT(G536,3)),#REF!,4,FALSE),IF(LEFT(G536,3)="ELE",VLOOKUP(VALUE(RIGHT(G536,3)),#REF!,4,FALSE),IF(LEFT(G536,3)="CAB",VLOOKUP(VALUE(RIGHT(G536,3)),'ADM-COMP'!B:J,4,FALSE),IF(LEFT(G536,3)="SEG",VLOOKUP(VALUE(RIGHT(G536,3)),#REF!,4,FALSE),IF(LEFT(G536,3)="CLI",VLOOKUP(VALUE(RIGHT(G536,3)),#REF!,4,FALSE),IF(LEFT(G536,4)="IMPL",VLOOKUP(VALUE(RIGHT(G536,3)),#REF!,4,FALSE),IF(LEFT(G536,4)="SPDA",VLOOKUP(VALUE(RIGHT(G536,3)),'SPDA-COMP'!B:J,4,FALSE),IF(LEFT(G536,4)="SDAI",VLOOKUP(VALUE(RIGHT(G536,3)),#REF!,4,FALSE),IF(LEFT(G536,5)="IMPER",VLOOKUP(VALUE(RIGHT(G536,3)),#REF!,4,FALSE),IF(LEFT(G536,5)="LABOR",VLOOKUP(VALUE(RIGHT(G536,6)),#REF!,5,FALSE))))))))))))))))</f>
        <v>#REF!</v>
      </c>
      <c r="C536" s="30" t="e">
        <f>IF(LEFT(G536,3)="ARQ",VLOOKUP(VALUE(RIGHT(G536,3)),#REF!,5,FALSE),IF(LEFT(G536,3)="SCI",VLOOKUP(VALUE(RIGHT(G536,3)),#REF!,5,FALSE),IF(LEFT(G536,3)="SCE",VLOOKUP(VALUE(RIGHT(G536,3)),#REF!,5,FALSE),IF(LEFT(G536,3)="EST",VLOOKUP(VALUE(RIGHT(G536,3)),#REF!,5,FALSE),IF(LEFT(G536,3)="HID",VLOOKUP(VALUE(RIGHT(G536,3)),#REF!,5,FALSE),IF(LEFT(G536,3)="INC",VLOOKUP(VALUE(RIGHT(G536,3)),#REF!,5,FALSE),IF(LEFT(G536,3)="ELE",VLOOKUP(VALUE(RIGHT(G536,3)),#REF!,5,FALSE),IF(LEFT(G536,3)="CAB",VLOOKUP(VALUE(RIGHT(G536,3)),'ADM-COMP'!B:J,5,FALSE),IF(LEFT(G536,3)="SEG",VLOOKUP(VALUE(RIGHT(G536,3)),#REF!,5,FALSE),IF(LEFT(G536,3)="CLI",VLOOKUP(VALUE(RIGHT(G536,3)),#REF!,5,FALSE),IF(LEFT(G536,4)="IMPL",VLOOKUP(VALUE(RIGHT(G536,3)),#REF!,5,FALSE),IF(LEFT(G536,4)="SPDA",VLOOKUP(VALUE(RIGHT(G536,3)),'SPDA-COMP'!B:J,5,FALSE),IF(LEFT(G536,4)="SDAI",VLOOKUP(VALUE(RIGHT(G536,3)),#REF!,5,FALSE),IF(LEFT(G536,5)="IMPER",VLOOKUP(VALUE(RIGHT(G536,3)),#REF!,5,FALSE),IF(LEFT(G536,5)="LABOR",VLOOKUP(VALUE(RIGHT(G536,6)),#REF!,6,FALSE))))))))))))))))</f>
        <v>#REF!</v>
      </c>
      <c r="D536" s="74" t="e">
        <f>ROUND(VLOOKUP(A536,#REF!,8,FALSE),2)</f>
        <v>#REF!</v>
      </c>
      <c r="E536" s="74" t="e">
        <f>IF(LEFT(G536,3)="ARQ",VLOOKUP(VALUE(RIGHT(G536,3)),#REF!,9,FALSE),IF(LEFT(G536,3)="SCI",VLOOKUP(VALUE(RIGHT(G536,3)),#REF!,9,FALSE),IF(LEFT(G536,3)="SCE",VLOOKUP(VALUE(RIGHT(G536,3)),#REF!,9,FALSE),IF(LEFT(G536,3)="EST",VLOOKUP(VALUE(RIGHT(G536,3)),#REF!,9,FALSE),IF(LEFT(G536,3)="HID",VLOOKUP(VALUE(RIGHT(G536,3)),#REF!,9,FALSE),IF(LEFT(G536,3)="INC",VLOOKUP(VALUE(RIGHT(G536,3)),#REF!,9,FALSE),IF(LEFT(G536,3)="ELE",VLOOKUP(VALUE(RIGHT(G536,3)),#REF!,9,FALSE),IF(LEFT(G536,3)="CAB",VLOOKUP(VALUE(RIGHT(G536,3)),'ADM-COMP'!B:J,9,FALSE),IF(LEFT(G536,3)="SEG",VLOOKUP(VALUE(RIGHT(G536,3)),#REF!,9,FALSE),IF(LEFT(G536,3)="CLI",VLOOKUP(VALUE(RIGHT(G536,3)),#REF!,9,FALSE),IF(LEFT(G536,4)="IMPL",VLOOKUP(VALUE(RIGHT(G536,3)),#REF!,9,FALSE),IF(LEFT(G536,4)="SPDA",VLOOKUP(VALUE(RIGHT(G536,3)),'SPDA-COMP'!B:J,9,FALSE),IF(LEFT(G536,4)="SDAI",VLOOKUP(VALUE(RIGHT(G536,3)),#REF!,9,FALSE),IF(LEFT(G536,5)="IMPER",VLOOKUP(VALUE(RIGHT(G536,3)),#REF!,9,FALSE),IF(LEFT(G536,5)="LABOR",VLOOKUP(VALUE(RIGHT(G536,6)),#REF!,4,FALSE))))))))))))))))</f>
        <v>#REF!</v>
      </c>
      <c r="F536" s="31" t="e">
        <f t="shared" si="8"/>
        <v>#REF!</v>
      </c>
      <c r="G536" s="84" t="s">
        <v>955</v>
      </c>
      <c r="H536" s="51"/>
    </row>
    <row r="537" spans="1:8" s="11" customFormat="1">
      <c r="A537" s="37" t="s">
        <v>194</v>
      </c>
      <c r="B537" s="29" t="e">
        <f>IF(LEFT(G537,3)="ARQ",VLOOKUP(VALUE(RIGHT(G537,3)),#REF!,4,FALSE),IF(LEFT(G537,3)="SCI",VLOOKUP(VALUE(RIGHT(G537,3)),#REF!,4,FALSE),IF(LEFT(G537,3)="SCE",VLOOKUP(VALUE(RIGHT(G537,3)),#REF!,4,FALSE),IF(LEFT(G537,3)="EST",VLOOKUP(VALUE(RIGHT(G537,3)),#REF!,4,FALSE),IF(LEFT(G537,3)="HID",VLOOKUP(VALUE(RIGHT(G537,3)),#REF!,4,FALSE),IF(LEFT(G537,3)="INC",VLOOKUP(VALUE(RIGHT(G537,3)),#REF!,4,FALSE),IF(LEFT(G537,3)="ELE",VLOOKUP(VALUE(RIGHT(G537,3)),#REF!,4,FALSE),IF(LEFT(G537,3)="CAB",VLOOKUP(VALUE(RIGHT(G537,3)),'ADM-COMP'!B:J,4,FALSE),IF(LEFT(G537,3)="SEG",VLOOKUP(VALUE(RIGHT(G537,3)),#REF!,4,FALSE),IF(LEFT(G537,3)="CLI",VLOOKUP(VALUE(RIGHT(G537,3)),#REF!,4,FALSE),IF(LEFT(G537,4)="IMPL",VLOOKUP(VALUE(RIGHT(G537,3)),#REF!,4,FALSE),IF(LEFT(G537,4)="SPDA",VLOOKUP(VALUE(RIGHT(G537,3)),'SPDA-COMP'!B:J,4,FALSE),IF(LEFT(G537,4)="SDAI",VLOOKUP(VALUE(RIGHT(G537,3)),#REF!,4,FALSE),IF(LEFT(G537,5)="IMPER",VLOOKUP(VALUE(RIGHT(G537,3)),#REF!,4,FALSE),IF(LEFT(G537,5)="LABOR",VLOOKUP(VALUE(RIGHT(G537,6)),#REF!,5,FALSE))))))))))))))))</f>
        <v>#REF!</v>
      </c>
      <c r="C537" s="30" t="e">
        <f>IF(LEFT(G537,3)="ARQ",VLOOKUP(VALUE(RIGHT(G537,3)),#REF!,5,FALSE),IF(LEFT(G537,3)="SCI",VLOOKUP(VALUE(RIGHT(G537,3)),#REF!,5,FALSE),IF(LEFT(G537,3)="SCE",VLOOKUP(VALUE(RIGHT(G537,3)),#REF!,5,FALSE),IF(LEFT(G537,3)="EST",VLOOKUP(VALUE(RIGHT(G537,3)),#REF!,5,FALSE),IF(LEFT(G537,3)="HID",VLOOKUP(VALUE(RIGHT(G537,3)),#REF!,5,FALSE),IF(LEFT(G537,3)="INC",VLOOKUP(VALUE(RIGHT(G537,3)),#REF!,5,FALSE),IF(LEFT(G537,3)="ELE",VLOOKUP(VALUE(RIGHT(G537,3)),#REF!,5,FALSE),IF(LEFT(G537,3)="CAB",VLOOKUP(VALUE(RIGHT(G537,3)),'ADM-COMP'!B:J,5,FALSE),IF(LEFT(G537,3)="SEG",VLOOKUP(VALUE(RIGHT(G537,3)),#REF!,5,FALSE),IF(LEFT(G537,3)="CLI",VLOOKUP(VALUE(RIGHT(G537,3)),#REF!,5,FALSE),IF(LEFT(G537,4)="IMPL",VLOOKUP(VALUE(RIGHT(G537,3)),#REF!,5,FALSE),IF(LEFT(G537,4)="SPDA",VLOOKUP(VALUE(RIGHT(G537,3)),'SPDA-COMP'!B:J,5,FALSE),IF(LEFT(G537,4)="SDAI",VLOOKUP(VALUE(RIGHT(G537,3)),#REF!,5,FALSE),IF(LEFT(G537,5)="IMPER",VLOOKUP(VALUE(RIGHT(G537,3)),#REF!,5,FALSE),IF(LEFT(G537,5)="LABOR",VLOOKUP(VALUE(RIGHT(G537,6)),#REF!,6,FALSE))))))))))))))))</f>
        <v>#REF!</v>
      </c>
      <c r="D537" s="74" t="e">
        <f>ROUND(VLOOKUP(A537,#REF!,8,FALSE),2)</f>
        <v>#REF!</v>
      </c>
      <c r="E537" s="74" t="e">
        <f>IF(LEFT(G537,3)="ARQ",VLOOKUP(VALUE(RIGHT(G537,3)),#REF!,9,FALSE),IF(LEFT(G537,3)="SCI",VLOOKUP(VALUE(RIGHT(G537,3)),#REF!,9,FALSE),IF(LEFT(G537,3)="SCE",VLOOKUP(VALUE(RIGHT(G537,3)),#REF!,9,FALSE),IF(LEFT(G537,3)="EST",VLOOKUP(VALUE(RIGHT(G537,3)),#REF!,9,FALSE),IF(LEFT(G537,3)="HID",VLOOKUP(VALUE(RIGHT(G537,3)),#REF!,9,FALSE),IF(LEFT(G537,3)="INC",VLOOKUP(VALUE(RIGHT(G537,3)),#REF!,9,FALSE),IF(LEFT(G537,3)="ELE",VLOOKUP(VALUE(RIGHT(G537,3)),#REF!,9,FALSE),IF(LEFT(G537,3)="CAB",VLOOKUP(VALUE(RIGHT(G537,3)),'ADM-COMP'!B:J,9,FALSE),IF(LEFT(G537,3)="SEG",VLOOKUP(VALUE(RIGHT(G537,3)),#REF!,9,FALSE),IF(LEFT(G537,3)="CLI",VLOOKUP(VALUE(RIGHT(G537,3)),#REF!,9,FALSE),IF(LEFT(G537,4)="IMPL",VLOOKUP(VALUE(RIGHT(G537,3)),#REF!,9,FALSE),IF(LEFT(G537,4)="SPDA",VLOOKUP(VALUE(RIGHT(G537,3)),'SPDA-COMP'!B:J,9,FALSE),IF(LEFT(G537,4)="SDAI",VLOOKUP(VALUE(RIGHT(G537,3)),#REF!,9,FALSE),IF(LEFT(G537,5)="IMPER",VLOOKUP(VALUE(RIGHT(G537,3)),#REF!,9,FALSE),IF(LEFT(G537,5)="LABOR",VLOOKUP(VALUE(RIGHT(G537,6)),#REF!,4,FALSE))))))))))))))))</f>
        <v>#REF!</v>
      </c>
      <c r="F537" s="31" t="e">
        <f t="shared" si="8"/>
        <v>#REF!</v>
      </c>
      <c r="G537" s="152" t="s">
        <v>150</v>
      </c>
      <c r="H537" s="51"/>
    </row>
    <row r="538" spans="1:8" s="11" customFormat="1">
      <c r="A538" s="83" t="s">
        <v>569</v>
      </c>
      <c r="B538" s="29" t="e">
        <f>IF(LEFT(G538,3)="ARQ",VLOOKUP(VALUE(RIGHT(G538,3)),#REF!,4,FALSE),IF(LEFT(G538,3)="SCI",VLOOKUP(VALUE(RIGHT(G538,3)),#REF!,4,FALSE),IF(LEFT(G538,3)="SCE",VLOOKUP(VALUE(RIGHT(G538,3)),#REF!,4,FALSE),IF(LEFT(G538,3)="EST",VLOOKUP(VALUE(RIGHT(G538,3)),#REF!,4,FALSE),IF(LEFT(G538,3)="HID",VLOOKUP(VALUE(RIGHT(G538,3)),#REF!,4,FALSE),IF(LEFT(G538,3)="INC",VLOOKUP(VALUE(RIGHT(G538,3)),#REF!,4,FALSE),IF(LEFT(G538,3)="ELE",VLOOKUP(VALUE(RIGHT(G538,3)),#REF!,4,FALSE),IF(LEFT(G538,3)="CAB",VLOOKUP(VALUE(RIGHT(G538,3)),'ADM-COMP'!B:J,4,FALSE),IF(LEFT(G538,3)="SEG",VLOOKUP(VALUE(RIGHT(G538,3)),#REF!,4,FALSE),IF(LEFT(G538,3)="CLI",VLOOKUP(VALUE(RIGHT(G538,3)),#REF!,4,FALSE),IF(LEFT(G538,4)="IMPL",VLOOKUP(VALUE(RIGHT(G538,3)),#REF!,4,FALSE),IF(LEFT(G538,4)="SPDA",VLOOKUP(VALUE(RIGHT(G538,3)),'SPDA-COMP'!B:J,4,FALSE),IF(LEFT(G538,4)="SDAI",VLOOKUP(VALUE(RIGHT(G538,3)),#REF!,4,FALSE),IF(LEFT(G538,5)="IMPER",VLOOKUP(VALUE(RIGHT(G538,3)),#REF!,4,FALSE),IF(LEFT(G538,5)="LABOR",VLOOKUP(VALUE(RIGHT(G538,6)),#REF!,5,FALSE))))))))))))))))</f>
        <v>#REF!</v>
      </c>
      <c r="C538" s="30" t="e">
        <f>IF(LEFT(G538,3)="ARQ",VLOOKUP(VALUE(RIGHT(G538,3)),#REF!,5,FALSE),IF(LEFT(G538,3)="SCI",VLOOKUP(VALUE(RIGHT(G538,3)),#REF!,5,FALSE),IF(LEFT(G538,3)="SCE",VLOOKUP(VALUE(RIGHT(G538,3)),#REF!,5,FALSE),IF(LEFT(G538,3)="EST",VLOOKUP(VALUE(RIGHT(G538,3)),#REF!,5,FALSE),IF(LEFT(G538,3)="HID",VLOOKUP(VALUE(RIGHT(G538,3)),#REF!,5,FALSE),IF(LEFT(G538,3)="INC",VLOOKUP(VALUE(RIGHT(G538,3)),#REF!,5,FALSE),IF(LEFT(G538,3)="ELE",VLOOKUP(VALUE(RIGHT(G538,3)),#REF!,5,FALSE),IF(LEFT(G538,3)="CAB",VLOOKUP(VALUE(RIGHT(G538,3)),'ADM-COMP'!B:J,5,FALSE),IF(LEFT(G538,3)="SEG",VLOOKUP(VALUE(RIGHT(G538,3)),#REF!,5,FALSE),IF(LEFT(G538,3)="CLI",VLOOKUP(VALUE(RIGHT(G538,3)),#REF!,5,FALSE),IF(LEFT(G538,4)="IMPL",VLOOKUP(VALUE(RIGHT(G538,3)),#REF!,5,FALSE),IF(LEFT(G538,4)="SPDA",VLOOKUP(VALUE(RIGHT(G538,3)),'SPDA-COMP'!B:J,5,FALSE),IF(LEFT(G538,4)="SDAI",VLOOKUP(VALUE(RIGHT(G538,3)),#REF!,5,FALSE),IF(LEFT(G538,5)="IMPER",VLOOKUP(VALUE(RIGHT(G538,3)),#REF!,5,FALSE),IF(LEFT(G538,5)="LABOR",VLOOKUP(VALUE(RIGHT(G538,6)),#REF!,6,FALSE))))))))))))))))</f>
        <v>#REF!</v>
      </c>
      <c r="D538" s="74" t="e">
        <f>ROUND(VLOOKUP(A538,#REF!,8,FALSE),2)</f>
        <v>#REF!</v>
      </c>
      <c r="E538" s="74" t="e">
        <f>IF(LEFT(G538,3)="ARQ",VLOOKUP(VALUE(RIGHT(G538,3)),#REF!,9,FALSE),IF(LEFT(G538,3)="SCI",VLOOKUP(VALUE(RIGHT(G538,3)),#REF!,9,FALSE),IF(LEFT(G538,3)="SCE",VLOOKUP(VALUE(RIGHT(G538,3)),#REF!,9,FALSE),IF(LEFT(G538,3)="EST",VLOOKUP(VALUE(RIGHT(G538,3)),#REF!,9,FALSE),IF(LEFT(G538,3)="HID",VLOOKUP(VALUE(RIGHT(G538,3)),#REF!,9,FALSE),IF(LEFT(G538,3)="INC",VLOOKUP(VALUE(RIGHT(G538,3)),#REF!,9,FALSE),IF(LEFT(G538,3)="ELE",VLOOKUP(VALUE(RIGHT(G538,3)),#REF!,9,FALSE),IF(LEFT(G538,3)="CAB",VLOOKUP(VALUE(RIGHT(G538,3)),'ADM-COMP'!B:J,9,FALSE),IF(LEFT(G538,3)="SEG",VLOOKUP(VALUE(RIGHT(G538,3)),#REF!,9,FALSE),IF(LEFT(G538,3)="CLI",VLOOKUP(VALUE(RIGHT(G538,3)),#REF!,9,FALSE),IF(LEFT(G538,4)="IMPL",VLOOKUP(VALUE(RIGHT(G538,3)),#REF!,9,FALSE),IF(LEFT(G538,4)="SPDA",VLOOKUP(VALUE(RIGHT(G538,3)),'SPDA-COMP'!B:J,9,FALSE),IF(LEFT(G538,4)="SDAI",VLOOKUP(VALUE(RIGHT(G538,3)),#REF!,9,FALSE),IF(LEFT(G538,5)="IMPER",VLOOKUP(VALUE(RIGHT(G538,3)),#REF!,9,FALSE),IF(LEFT(G538,5)="LABOR",VLOOKUP(VALUE(RIGHT(G538,6)),#REF!,4,FALSE))))))))))))))))</f>
        <v>#REF!</v>
      </c>
      <c r="F538" s="31" t="e">
        <f t="shared" si="8"/>
        <v>#REF!</v>
      </c>
      <c r="G538" s="84" t="s">
        <v>580</v>
      </c>
      <c r="H538" s="51"/>
    </row>
    <row r="539" spans="1:8" s="11" customFormat="1">
      <c r="A539" s="85" t="s">
        <v>897</v>
      </c>
      <c r="B539" s="29" t="e">
        <f>IF(LEFT(G539,3)="ARQ",VLOOKUP(VALUE(RIGHT(G539,3)),#REF!,4,FALSE),IF(LEFT(G539,3)="SCI",VLOOKUP(VALUE(RIGHT(G539,3)),#REF!,4,FALSE),IF(LEFT(G539,3)="SCE",VLOOKUP(VALUE(RIGHT(G539,3)),#REF!,4,FALSE),IF(LEFT(G539,3)="EST",VLOOKUP(VALUE(RIGHT(G539,3)),#REF!,4,FALSE),IF(LEFT(G539,3)="HID",VLOOKUP(VALUE(RIGHT(G539,3)),#REF!,4,FALSE),IF(LEFT(G539,3)="INC",VLOOKUP(VALUE(RIGHT(G539,3)),#REF!,4,FALSE),IF(LEFT(G539,3)="ELE",VLOOKUP(VALUE(RIGHT(G539,3)),#REF!,4,FALSE),IF(LEFT(G539,3)="CAB",VLOOKUP(VALUE(RIGHT(G539,3)),'ADM-COMP'!B:J,4,FALSE),IF(LEFT(G539,3)="SEG",VLOOKUP(VALUE(RIGHT(G539,3)),#REF!,4,FALSE),IF(LEFT(G539,3)="CLI",VLOOKUP(VALUE(RIGHT(G539,3)),#REF!,4,FALSE),IF(LEFT(G539,4)="IMPL",VLOOKUP(VALUE(RIGHT(G539,3)),#REF!,4,FALSE),IF(LEFT(G539,4)="SPDA",VLOOKUP(VALUE(RIGHT(G539,3)),'SPDA-COMP'!B:J,4,FALSE),IF(LEFT(G539,4)="SDAI",VLOOKUP(VALUE(RIGHT(G539,3)),#REF!,4,FALSE),IF(LEFT(G539,5)="IMPER",VLOOKUP(VALUE(RIGHT(G539,3)),#REF!,4,FALSE),IF(LEFT(G539,5)="LABOR",VLOOKUP(VALUE(RIGHT(G539,6)),#REF!,5,FALSE))))))))))))))))</f>
        <v>#REF!</v>
      </c>
      <c r="C539" s="30" t="e">
        <f>IF(LEFT(G539,3)="ARQ",VLOOKUP(VALUE(RIGHT(G539,3)),#REF!,5,FALSE),IF(LEFT(G539,3)="SCI",VLOOKUP(VALUE(RIGHT(G539,3)),#REF!,5,FALSE),IF(LEFT(G539,3)="SCE",VLOOKUP(VALUE(RIGHT(G539,3)),#REF!,5,FALSE),IF(LEFT(G539,3)="EST",VLOOKUP(VALUE(RIGHT(G539,3)),#REF!,5,FALSE),IF(LEFT(G539,3)="HID",VLOOKUP(VALUE(RIGHT(G539,3)),#REF!,5,FALSE),IF(LEFT(G539,3)="INC",VLOOKUP(VALUE(RIGHT(G539,3)),#REF!,5,FALSE),IF(LEFT(G539,3)="ELE",VLOOKUP(VALUE(RIGHT(G539,3)),#REF!,5,FALSE),IF(LEFT(G539,3)="CAB",VLOOKUP(VALUE(RIGHT(G539,3)),'ADM-COMP'!B:J,5,FALSE),IF(LEFT(G539,3)="SEG",VLOOKUP(VALUE(RIGHT(G539,3)),#REF!,5,FALSE),IF(LEFT(G539,3)="CLI",VLOOKUP(VALUE(RIGHT(G539,3)),#REF!,5,FALSE),IF(LEFT(G539,4)="IMPL",VLOOKUP(VALUE(RIGHT(G539,3)),#REF!,5,FALSE),IF(LEFT(G539,4)="SPDA",VLOOKUP(VALUE(RIGHT(G539,3)),'SPDA-COMP'!B:J,5,FALSE),IF(LEFT(G539,4)="SDAI",VLOOKUP(VALUE(RIGHT(G539,3)),#REF!,5,FALSE),IF(LEFT(G539,5)="IMPER",VLOOKUP(VALUE(RIGHT(G539,3)),#REF!,5,FALSE),IF(LEFT(G539,5)="LABOR",VLOOKUP(VALUE(RIGHT(G539,6)),#REF!,6,FALSE))))))))))))))))</f>
        <v>#REF!</v>
      </c>
      <c r="D539" s="74" t="e">
        <f>ROUND(VLOOKUP(A539,#REF!,8,FALSE),2)</f>
        <v>#REF!</v>
      </c>
      <c r="E539" s="74" t="e">
        <f>IF(LEFT(G539,3)="ARQ",VLOOKUP(VALUE(RIGHT(G539,3)),#REF!,9,FALSE),IF(LEFT(G539,3)="SCI",VLOOKUP(VALUE(RIGHT(G539,3)),#REF!,9,FALSE),IF(LEFT(G539,3)="SCE",VLOOKUP(VALUE(RIGHT(G539,3)),#REF!,9,FALSE),IF(LEFT(G539,3)="EST",VLOOKUP(VALUE(RIGHT(G539,3)),#REF!,9,FALSE),IF(LEFT(G539,3)="HID",VLOOKUP(VALUE(RIGHT(G539,3)),#REF!,9,FALSE),IF(LEFT(G539,3)="INC",VLOOKUP(VALUE(RIGHT(G539,3)),#REF!,9,FALSE),IF(LEFT(G539,3)="ELE",VLOOKUP(VALUE(RIGHT(G539,3)),#REF!,9,FALSE),IF(LEFT(G539,3)="CAB",VLOOKUP(VALUE(RIGHT(G539,3)),'ADM-COMP'!B:J,9,FALSE),IF(LEFT(G539,3)="SEG",VLOOKUP(VALUE(RIGHT(G539,3)),#REF!,9,FALSE),IF(LEFT(G539,3)="CLI",VLOOKUP(VALUE(RIGHT(G539,3)),#REF!,9,FALSE),IF(LEFT(G539,4)="IMPL",VLOOKUP(VALUE(RIGHT(G539,3)),#REF!,9,FALSE),IF(LEFT(G539,4)="SPDA",VLOOKUP(VALUE(RIGHT(G539,3)),'SPDA-COMP'!B:J,9,FALSE),IF(LEFT(G539,4)="SDAI",VLOOKUP(VALUE(RIGHT(G539,3)),#REF!,9,FALSE),IF(LEFT(G539,5)="IMPER",VLOOKUP(VALUE(RIGHT(G539,3)),#REF!,9,FALSE),IF(LEFT(G539,5)="LABOR",VLOOKUP(VALUE(RIGHT(G539,6)),#REF!,4,FALSE))))))))))))))))</f>
        <v>#REF!</v>
      </c>
      <c r="F539" s="31" t="e">
        <f t="shared" si="8"/>
        <v>#REF!</v>
      </c>
      <c r="G539" s="84" t="s">
        <v>965</v>
      </c>
      <c r="H539" s="51"/>
    </row>
    <row r="540" spans="1:8" s="11" customFormat="1">
      <c r="A540" s="37" t="s">
        <v>1045</v>
      </c>
      <c r="B540" s="29" t="e">
        <f>IF(LEFT(G540,3)="ARQ",VLOOKUP(VALUE(RIGHT(G540,3)),#REF!,4,FALSE),IF(LEFT(G540,3)="SCI",VLOOKUP(VALUE(RIGHT(G540,3)),#REF!,4,FALSE),IF(LEFT(G540,3)="SCE",VLOOKUP(VALUE(RIGHT(G540,3)),#REF!,4,FALSE),IF(LEFT(G540,3)="EST",VLOOKUP(VALUE(RIGHT(G540,3)),#REF!,4,FALSE),IF(LEFT(G540,3)="HID",VLOOKUP(VALUE(RIGHT(G540,3)),#REF!,4,FALSE),IF(LEFT(G540,3)="INC",VLOOKUP(VALUE(RIGHT(G540,3)),#REF!,4,FALSE),IF(LEFT(G540,3)="ELE",VLOOKUP(VALUE(RIGHT(G540,3)),#REF!,4,FALSE),IF(LEFT(G540,3)="CAB",VLOOKUP(VALUE(RIGHT(G540,3)),'ADM-COMP'!B:J,4,FALSE),IF(LEFT(G540,3)="SEG",VLOOKUP(VALUE(RIGHT(G540,3)),#REF!,4,FALSE),IF(LEFT(G540,3)="CLI",VLOOKUP(VALUE(RIGHT(G540,3)),#REF!,4,FALSE),IF(LEFT(G540,4)="IMPL",VLOOKUP(VALUE(RIGHT(G540,3)),#REF!,4,FALSE),IF(LEFT(G540,4)="SPDA",VLOOKUP(VALUE(RIGHT(G540,3)),'SPDA-COMP'!B:J,4,FALSE),IF(LEFT(G540,4)="SDAI",VLOOKUP(VALUE(RIGHT(G540,3)),#REF!,4,FALSE),IF(LEFT(G540,5)="IMPER",VLOOKUP(VALUE(RIGHT(G540,3)),#REF!,4,FALSE),IF(LEFT(G540,5)="LABOR",VLOOKUP(VALUE(RIGHT(G540,6)),#REF!,5,FALSE))))))))))))))))</f>
        <v>#REF!</v>
      </c>
      <c r="C540" s="30" t="e">
        <f>IF(LEFT(G540,3)="ARQ",VLOOKUP(VALUE(RIGHT(G540,3)),#REF!,5,FALSE),IF(LEFT(G540,3)="SCI",VLOOKUP(VALUE(RIGHT(G540,3)),#REF!,5,FALSE),IF(LEFT(G540,3)="SCE",VLOOKUP(VALUE(RIGHT(G540,3)),#REF!,5,FALSE),IF(LEFT(G540,3)="EST",VLOOKUP(VALUE(RIGHT(G540,3)),#REF!,5,FALSE),IF(LEFT(G540,3)="HID",VLOOKUP(VALUE(RIGHT(G540,3)),#REF!,5,FALSE),IF(LEFT(G540,3)="INC",VLOOKUP(VALUE(RIGHT(G540,3)),#REF!,5,FALSE),IF(LEFT(G540,3)="ELE",VLOOKUP(VALUE(RIGHT(G540,3)),#REF!,5,FALSE),IF(LEFT(G540,3)="CAB",VLOOKUP(VALUE(RIGHT(G540,3)),'ADM-COMP'!B:J,5,FALSE),IF(LEFT(G540,3)="SEG",VLOOKUP(VALUE(RIGHT(G540,3)),#REF!,5,FALSE),IF(LEFT(G540,3)="CLI",VLOOKUP(VALUE(RIGHT(G540,3)),#REF!,5,FALSE),IF(LEFT(G540,4)="IMPL",VLOOKUP(VALUE(RIGHT(G540,3)),#REF!,5,FALSE),IF(LEFT(G540,4)="SPDA",VLOOKUP(VALUE(RIGHT(G540,3)),'SPDA-COMP'!B:J,5,FALSE),IF(LEFT(G540,4)="SDAI",VLOOKUP(VALUE(RIGHT(G540,3)),#REF!,5,FALSE),IF(LEFT(G540,5)="IMPER",VLOOKUP(VALUE(RIGHT(G540,3)),#REF!,5,FALSE),IF(LEFT(G540,5)="LABOR",VLOOKUP(VALUE(RIGHT(G540,6)),#REF!,6,FALSE))))))))))))))))</f>
        <v>#REF!</v>
      </c>
      <c r="D540" s="74" t="e">
        <f>ROUND(VLOOKUP(A540,#REF!,8,FALSE),2)</f>
        <v>#REF!</v>
      </c>
      <c r="E540" s="74" t="e">
        <f>IF(LEFT(G540,3)="ARQ",VLOOKUP(VALUE(RIGHT(G540,3)),#REF!,9,FALSE),IF(LEFT(G540,3)="SCI",VLOOKUP(VALUE(RIGHT(G540,3)),#REF!,9,FALSE),IF(LEFT(G540,3)="SCE",VLOOKUP(VALUE(RIGHT(G540,3)),#REF!,9,FALSE),IF(LEFT(G540,3)="EST",VLOOKUP(VALUE(RIGHT(G540,3)),#REF!,9,FALSE),IF(LEFT(G540,3)="HID",VLOOKUP(VALUE(RIGHT(G540,3)),#REF!,9,FALSE),IF(LEFT(G540,3)="INC",VLOOKUP(VALUE(RIGHT(G540,3)),#REF!,9,FALSE),IF(LEFT(G540,3)="ELE",VLOOKUP(VALUE(RIGHT(G540,3)),#REF!,9,FALSE),IF(LEFT(G540,3)="CAB",VLOOKUP(VALUE(RIGHT(G540,3)),'ADM-COMP'!B:J,9,FALSE),IF(LEFT(G540,3)="SEG",VLOOKUP(VALUE(RIGHT(G540,3)),#REF!,9,FALSE),IF(LEFT(G540,3)="CLI",VLOOKUP(VALUE(RIGHT(G540,3)),#REF!,9,FALSE),IF(LEFT(G540,4)="IMPL",VLOOKUP(VALUE(RIGHT(G540,3)),#REF!,9,FALSE),IF(LEFT(G540,4)="SPDA",VLOOKUP(VALUE(RIGHT(G540,3)),'SPDA-COMP'!B:J,9,FALSE),IF(LEFT(G540,4)="SDAI",VLOOKUP(VALUE(RIGHT(G540,3)),#REF!,9,FALSE),IF(LEFT(G540,5)="IMPER",VLOOKUP(VALUE(RIGHT(G540,3)),#REF!,9,FALSE),IF(LEFT(G540,5)="LABOR",VLOOKUP(VALUE(RIGHT(G540,6)),#REF!,4,FALSE))))))))))))))))</f>
        <v>#REF!</v>
      </c>
      <c r="F540" s="31" t="e">
        <f t="shared" si="8"/>
        <v>#REF!</v>
      </c>
      <c r="G540" s="152" t="s">
        <v>1047</v>
      </c>
      <c r="H540" s="51"/>
    </row>
    <row r="541" spans="1:8" s="11" customFormat="1">
      <c r="A541" s="37" t="s">
        <v>1080</v>
      </c>
      <c r="B541" s="29" t="e">
        <f>IF(LEFT(G541,3)="ARQ",VLOOKUP(VALUE(RIGHT(G541,3)),#REF!,4,FALSE),IF(LEFT(G541,3)="SCI",VLOOKUP(VALUE(RIGHT(G541,3)),#REF!,4,FALSE),IF(LEFT(G541,3)="SCE",VLOOKUP(VALUE(RIGHT(G541,3)),#REF!,4,FALSE),IF(LEFT(G541,3)="EST",VLOOKUP(VALUE(RIGHT(G541,3)),#REF!,4,FALSE),IF(LEFT(G541,3)="HID",VLOOKUP(VALUE(RIGHT(G541,3)),#REF!,4,FALSE),IF(LEFT(G541,3)="INC",VLOOKUP(VALUE(RIGHT(G541,3)),#REF!,4,FALSE),IF(LEFT(G541,3)="ELE",VLOOKUP(VALUE(RIGHT(G541,3)),#REF!,4,FALSE),IF(LEFT(G541,3)="CAB",VLOOKUP(VALUE(RIGHT(G541,3)),'ADM-COMP'!B:J,4,FALSE),IF(LEFT(G541,3)="SEG",VLOOKUP(VALUE(RIGHT(G541,3)),#REF!,4,FALSE),IF(LEFT(G541,3)="CLI",VLOOKUP(VALUE(RIGHT(G541,3)),#REF!,4,FALSE),IF(LEFT(G541,4)="IMPL",VLOOKUP(VALUE(RIGHT(G541,3)),#REF!,4,FALSE),IF(LEFT(G541,4)="SPDA",VLOOKUP(VALUE(RIGHT(G541,3)),'SPDA-COMP'!B:J,4,FALSE),IF(LEFT(G541,4)="SDAI",VLOOKUP(VALUE(RIGHT(G541,3)),#REF!,4,FALSE),IF(LEFT(G541,5)="IMPER",VLOOKUP(VALUE(RIGHT(G541,3)),#REF!,4,FALSE),IF(LEFT(G541,5)="LABOR",VLOOKUP(VALUE(RIGHT(G541,6)),#REF!,5,FALSE))))))))))))))))</f>
        <v>#REF!</v>
      </c>
      <c r="C541" s="30" t="e">
        <f>IF(LEFT(G541,3)="ARQ",VLOOKUP(VALUE(RIGHT(G541,3)),#REF!,5,FALSE),IF(LEFT(G541,3)="SCI",VLOOKUP(VALUE(RIGHT(G541,3)),#REF!,5,FALSE),IF(LEFT(G541,3)="SCE",VLOOKUP(VALUE(RIGHT(G541,3)),#REF!,5,FALSE),IF(LEFT(G541,3)="EST",VLOOKUP(VALUE(RIGHT(G541,3)),#REF!,5,FALSE),IF(LEFT(G541,3)="HID",VLOOKUP(VALUE(RIGHT(G541,3)),#REF!,5,FALSE),IF(LEFT(G541,3)="INC",VLOOKUP(VALUE(RIGHT(G541,3)),#REF!,5,FALSE),IF(LEFT(G541,3)="ELE",VLOOKUP(VALUE(RIGHT(G541,3)),#REF!,5,FALSE),IF(LEFT(G541,3)="CAB",VLOOKUP(VALUE(RIGHT(G541,3)),'ADM-COMP'!B:J,5,FALSE),IF(LEFT(G541,3)="SEG",VLOOKUP(VALUE(RIGHT(G541,3)),#REF!,5,FALSE),IF(LEFT(G541,3)="CLI",VLOOKUP(VALUE(RIGHT(G541,3)),#REF!,5,FALSE),IF(LEFT(G541,4)="IMPL",VLOOKUP(VALUE(RIGHT(G541,3)),#REF!,5,FALSE),IF(LEFT(G541,4)="SPDA",VLOOKUP(VALUE(RIGHT(G541,3)),'SPDA-COMP'!B:J,5,FALSE),IF(LEFT(G541,4)="SDAI",VLOOKUP(VALUE(RIGHT(G541,3)),#REF!,5,FALSE),IF(LEFT(G541,5)="IMPER",VLOOKUP(VALUE(RIGHT(G541,3)),#REF!,5,FALSE),IF(LEFT(G541,5)="LABOR",VLOOKUP(VALUE(RIGHT(G541,6)),#REF!,6,FALSE))))))))))))))))</f>
        <v>#REF!</v>
      </c>
      <c r="D541" s="74" t="e">
        <f>ROUND(VLOOKUP(A541,#REF!,8,FALSE),2)</f>
        <v>#REF!</v>
      </c>
      <c r="E541" s="74" t="e">
        <f>IF(LEFT(G541,3)="ARQ",VLOOKUP(VALUE(RIGHT(G541,3)),#REF!,9,FALSE),IF(LEFT(G541,3)="SCI",VLOOKUP(VALUE(RIGHT(G541,3)),#REF!,9,FALSE),IF(LEFT(G541,3)="SCE",VLOOKUP(VALUE(RIGHT(G541,3)),#REF!,9,FALSE),IF(LEFT(G541,3)="EST",VLOOKUP(VALUE(RIGHT(G541,3)),#REF!,9,FALSE),IF(LEFT(G541,3)="HID",VLOOKUP(VALUE(RIGHT(G541,3)),#REF!,9,FALSE),IF(LEFT(G541,3)="INC",VLOOKUP(VALUE(RIGHT(G541,3)),#REF!,9,FALSE),IF(LEFT(G541,3)="ELE",VLOOKUP(VALUE(RIGHT(G541,3)),#REF!,9,FALSE),IF(LEFT(G541,3)="CAB",VLOOKUP(VALUE(RIGHT(G541,3)),'ADM-COMP'!B:J,9,FALSE),IF(LEFT(G541,3)="SEG",VLOOKUP(VALUE(RIGHT(G541,3)),#REF!,9,FALSE),IF(LEFT(G541,3)="CLI",VLOOKUP(VALUE(RIGHT(G541,3)),#REF!,9,FALSE),IF(LEFT(G541,4)="IMPL",VLOOKUP(VALUE(RIGHT(G541,3)),#REF!,9,FALSE),IF(LEFT(G541,4)="SPDA",VLOOKUP(VALUE(RIGHT(G541,3)),'SPDA-COMP'!B:J,9,FALSE),IF(LEFT(G541,4)="SDAI",VLOOKUP(VALUE(RIGHT(G541,3)),#REF!,9,FALSE),IF(LEFT(G541,5)="IMPER",VLOOKUP(VALUE(RIGHT(G541,3)),#REF!,9,FALSE),IF(LEFT(G541,5)="LABOR",VLOOKUP(VALUE(RIGHT(G541,6)),#REF!,4,FALSE))))))))))))))))</f>
        <v>#REF!</v>
      </c>
      <c r="F541" s="31" t="e">
        <f t="shared" si="8"/>
        <v>#REF!</v>
      </c>
      <c r="G541" s="38" t="s">
        <v>419</v>
      </c>
      <c r="H541" s="51"/>
    </row>
    <row r="542" spans="1:8" s="11" customFormat="1">
      <c r="A542" s="85" t="s">
        <v>634</v>
      </c>
      <c r="B542" s="29" t="e">
        <f>IF(LEFT(G542,3)="ARQ",VLOOKUP(VALUE(RIGHT(G542,3)),#REF!,4,FALSE),IF(LEFT(G542,3)="SCI",VLOOKUP(VALUE(RIGHT(G542,3)),#REF!,4,FALSE),IF(LEFT(G542,3)="SCE",VLOOKUP(VALUE(RIGHT(G542,3)),#REF!,4,FALSE),IF(LEFT(G542,3)="EST",VLOOKUP(VALUE(RIGHT(G542,3)),#REF!,4,FALSE),IF(LEFT(G542,3)="HID",VLOOKUP(VALUE(RIGHT(G542,3)),#REF!,4,FALSE),IF(LEFT(G542,3)="INC",VLOOKUP(VALUE(RIGHT(G542,3)),#REF!,4,FALSE),IF(LEFT(G542,3)="ELE",VLOOKUP(VALUE(RIGHT(G542,3)),#REF!,4,FALSE),IF(LEFT(G542,3)="CAB",VLOOKUP(VALUE(RIGHT(G542,3)),'ADM-COMP'!B:J,4,FALSE),IF(LEFT(G542,3)="SEG",VLOOKUP(VALUE(RIGHT(G542,3)),#REF!,4,FALSE),IF(LEFT(G542,3)="CLI",VLOOKUP(VALUE(RIGHT(G542,3)),#REF!,4,FALSE),IF(LEFT(G542,4)="IMPL",VLOOKUP(VALUE(RIGHT(G542,3)),#REF!,4,FALSE),IF(LEFT(G542,4)="SPDA",VLOOKUP(VALUE(RIGHT(G542,3)),'SPDA-COMP'!B:J,4,FALSE),IF(LEFT(G542,4)="SDAI",VLOOKUP(VALUE(RIGHT(G542,3)),#REF!,4,FALSE),IF(LEFT(G542,5)="IMPER",VLOOKUP(VALUE(RIGHT(G542,3)),#REF!,4,FALSE),IF(LEFT(G542,5)="LABOR",VLOOKUP(VALUE(RIGHT(G542,6)),#REF!,5,FALSE))))))))))))))))</f>
        <v>#N/A</v>
      </c>
      <c r="C542" s="30" t="e">
        <f>IF(LEFT(G542,3)="ARQ",VLOOKUP(VALUE(RIGHT(G542,3)),#REF!,5,FALSE),IF(LEFT(G542,3)="SCI",VLOOKUP(VALUE(RIGHT(G542,3)),#REF!,5,FALSE),IF(LEFT(G542,3)="SCE",VLOOKUP(VALUE(RIGHT(G542,3)),#REF!,5,FALSE),IF(LEFT(G542,3)="EST",VLOOKUP(VALUE(RIGHT(G542,3)),#REF!,5,FALSE),IF(LEFT(G542,3)="HID",VLOOKUP(VALUE(RIGHT(G542,3)),#REF!,5,FALSE),IF(LEFT(G542,3)="INC",VLOOKUP(VALUE(RIGHT(G542,3)),#REF!,5,FALSE),IF(LEFT(G542,3)="ELE",VLOOKUP(VALUE(RIGHT(G542,3)),#REF!,5,FALSE),IF(LEFT(G542,3)="CAB",VLOOKUP(VALUE(RIGHT(G542,3)),'ADM-COMP'!B:J,5,FALSE),IF(LEFT(G542,3)="SEG",VLOOKUP(VALUE(RIGHT(G542,3)),#REF!,5,FALSE),IF(LEFT(G542,3)="CLI",VLOOKUP(VALUE(RIGHT(G542,3)),#REF!,5,FALSE),IF(LEFT(G542,4)="IMPL",VLOOKUP(VALUE(RIGHT(G542,3)),#REF!,5,FALSE),IF(LEFT(G542,4)="SPDA",VLOOKUP(VALUE(RIGHT(G542,3)),'SPDA-COMP'!B:J,5,FALSE),IF(LEFT(G542,4)="SDAI",VLOOKUP(VALUE(RIGHT(G542,3)),#REF!,5,FALSE),IF(LEFT(G542,5)="IMPER",VLOOKUP(VALUE(RIGHT(G542,3)),#REF!,5,FALSE),IF(LEFT(G542,5)="LABOR",VLOOKUP(VALUE(RIGHT(G542,6)),#REF!,6,FALSE))))))))))))))))</f>
        <v>#N/A</v>
      </c>
      <c r="D542" s="74" t="e">
        <f>ROUND(VLOOKUP(A542,#REF!,8,FALSE),2)</f>
        <v>#REF!</v>
      </c>
      <c r="E542" s="74" t="e">
        <f>IF(LEFT(G542,3)="ARQ",VLOOKUP(VALUE(RIGHT(G542,3)),#REF!,9,FALSE),IF(LEFT(G542,3)="SCI",VLOOKUP(VALUE(RIGHT(G542,3)),#REF!,9,FALSE),IF(LEFT(G542,3)="SCE",VLOOKUP(VALUE(RIGHT(G542,3)),#REF!,9,FALSE),IF(LEFT(G542,3)="EST",VLOOKUP(VALUE(RIGHT(G542,3)),#REF!,9,FALSE),IF(LEFT(G542,3)="HID",VLOOKUP(VALUE(RIGHT(G542,3)),#REF!,9,FALSE),IF(LEFT(G542,3)="INC",VLOOKUP(VALUE(RIGHT(G542,3)),#REF!,9,FALSE),IF(LEFT(G542,3)="ELE",VLOOKUP(VALUE(RIGHT(G542,3)),#REF!,9,FALSE),IF(LEFT(G542,3)="CAB",VLOOKUP(VALUE(RIGHT(G542,3)),'ADM-COMP'!B:J,9,FALSE),IF(LEFT(G542,3)="SEG",VLOOKUP(VALUE(RIGHT(G542,3)),#REF!,9,FALSE),IF(LEFT(G542,3)="CLI",VLOOKUP(VALUE(RIGHT(G542,3)),#REF!,9,FALSE),IF(LEFT(G542,4)="IMPL",VLOOKUP(VALUE(RIGHT(G542,3)),#REF!,9,FALSE),IF(LEFT(G542,4)="SPDA",VLOOKUP(VALUE(RIGHT(G542,3)),'SPDA-COMP'!B:J,9,FALSE),IF(LEFT(G542,4)="SDAI",VLOOKUP(VALUE(RIGHT(G542,3)),#REF!,9,FALSE),IF(LEFT(G542,5)="IMPER",VLOOKUP(VALUE(RIGHT(G542,3)),#REF!,9,FALSE),IF(LEFT(G542,5)="LABOR",VLOOKUP(VALUE(RIGHT(G542,6)),#REF!,4,FALSE))))))))))))))))</f>
        <v>#N/A</v>
      </c>
      <c r="F542" s="31" t="e">
        <f t="shared" si="8"/>
        <v>#REF!</v>
      </c>
      <c r="G542" s="84" t="s">
        <v>654</v>
      </c>
      <c r="H542" s="51"/>
    </row>
    <row r="543" spans="1:8" s="11" customFormat="1">
      <c r="A543" s="85" t="s">
        <v>873</v>
      </c>
      <c r="B543" s="29" t="e">
        <f>IF(LEFT(G543,3)="ARQ",VLOOKUP(VALUE(RIGHT(G543,3)),#REF!,4,FALSE),IF(LEFT(G543,3)="SCI",VLOOKUP(VALUE(RIGHT(G543,3)),#REF!,4,FALSE),IF(LEFT(G543,3)="SCE",VLOOKUP(VALUE(RIGHT(G543,3)),#REF!,4,FALSE),IF(LEFT(G543,3)="EST",VLOOKUP(VALUE(RIGHT(G543,3)),#REF!,4,FALSE),IF(LEFT(G543,3)="HID",VLOOKUP(VALUE(RIGHT(G543,3)),#REF!,4,FALSE),IF(LEFT(G543,3)="INC",VLOOKUP(VALUE(RIGHT(G543,3)),#REF!,4,FALSE),IF(LEFT(G543,3)="ELE",VLOOKUP(VALUE(RIGHT(G543,3)),#REF!,4,FALSE),IF(LEFT(G543,3)="CAB",VLOOKUP(VALUE(RIGHT(G543,3)),'ADM-COMP'!B:J,4,FALSE),IF(LEFT(G543,3)="SEG",VLOOKUP(VALUE(RIGHT(G543,3)),#REF!,4,FALSE),IF(LEFT(G543,3)="CLI",VLOOKUP(VALUE(RIGHT(G543,3)),#REF!,4,FALSE),IF(LEFT(G543,4)="IMPL",VLOOKUP(VALUE(RIGHT(G543,3)),#REF!,4,FALSE),IF(LEFT(G543,4)="SPDA",VLOOKUP(VALUE(RIGHT(G543,3)),'SPDA-COMP'!B:J,4,FALSE),IF(LEFT(G543,4)="SDAI",VLOOKUP(VALUE(RIGHT(G543,3)),#REF!,4,FALSE),IF(LEFT(G543,5)="IMPER",VLOOKUP(VALUE(RIGHT(G543,3)),#REF!,4,FALSE),IF(LEFT(G543,5)="LABOR",VLOOKUP(VALUE(RIGHT(G543,6)),#REF!,5,FALSE))))))))))))))))</f>
        <v>#REF!</v>
      </c>
      <c r="C543" s="30" t="e">
        <f>IF(LEFT(G543,3)="ARQ",VLOOKUP(VALUE(RIGHT(G543,3)),#REF!,5,FALSE),IF(LEFT(G543,3)="SCI",VLOOKUP(VALUE(RIGHT(G543,3)),#REF!,5,FALSE),IF(LEFT(G543,3)="SCE",VLOOKUP(VALUE(RIGHT(G543,3)),#REF!,5,FALSE),IF(LEFT(G543,3)="EST",VLOOKUP(VALUE(RIGHT(G543,3)),#REF!,5,FALSE),IF(LEFT(G543,3)="HID",VLOOKUP(VALUE(RIGHT(G543,3)),#REF!,5,FALSE),IF(LEFT(G543,3)="INC",VLOOKUP(VALUE(RIGHT(G543,3)),#REF!,5,FALSE),IF(LEFT(G543,3)="ELE",VLOOKUP(VALUE(RIGHT(G543,3)),#REF!,5,FALSE),IF(LEFT(G543,3)="CAB",VLOOKUP(VALUE(RIGHT(G543,3)),'ADM-COMP'!B:J,5,FALSE),IF(LEFT(G543,3)="SEG",VLOOKUP(VALUE(RIGHT(G543,3)),#REF!,5,FALSE),IF(LEFT(G543,3)="CLI",VLOOKUP(VALUE(RIGHT(G543,3)),#REF!,5,FALSE),IF(LEFT(G543,4)="IMPL",VLOOKUP(VALUE(RIGHT(G543,3)),#REF!,5,FALSE),IF(LEFT(G543,4)="SPDA",VLOOKUP(VALUE(RIGHT(G543,3)),'SPDA-COMP'!B:J,5,FALSE),IF(LEFT(G543,4)="SDAI",VLOOKUP(VALUE(RIGHT(G543,3)),#REF!,5,FALSE),IF(LEFT(G543,5)="IMPER",VLOOKUP(VALUE(RIGHT(G543,3)),#REF!,5,FALSE),IF(LEFT(G543,5)="LABOR",VLOOKUP(VALUE(RIGHT(G543,6)),#REF!,6,FALSE))))))))))))))))</f>
        <v>#REF!</v>
      </c>
      <c r="D543" s="74" t="e">
        <f>ROUND(VLOOKUP(A543,#REF!,8,FALSE),2)</f>
        <v>#REF!</v>
      </c>
      <c r="E543" s="74" t="e">
        <f>IF(LEFT(G543,3)="ARQ",VLOOKUP(VALUE(RIGHT(G543,3)),#REF!,9,FALSE),IF(LEFT(G543,3)="SCI",VLOOKUP(VALUE(RIGHT(G543,3)),#REF!,9,FALSE),IF(LEFT(G543,3)="SCE",VLOOKUP(VALUE(RIGHT(G543,3)),#REF!,9,FALSE),IF(LEFT(G543,3)="EST",VLOOKUP(VALUE(RIGHT(G543,3)),#REF!,9,FALSE),IF(LEFT(G543,3)="HID",VLOOKUP(VALUE(RIGHT(G543,3)),#REF!,9,FALSE),IF(LEFT(G543,3)="INC",VLOOKUP(VALUE(RIGHT(G543,3)),#REF!,9,FALSE),IF(LEFT(G543,3)="ELE",VLOOKUP(VALUE(RIGHT(G543,3)),#REF!,9,FALSE),IF(LEFT(G543,3)="CAB",VLOOKUP(VALUE(RIGHT(G543,3)),'ADM-COMP'!B:J,9,FALSE),IF(LEFT(G543,3)="SEG",VLOOKUP(VALUE(RIGHT(G543,3)),#REF!,9,FALSE),IF(LEFT(G543,3)="CLI",VLOOKUP(VALUE(RIGHT(G543,3)),#REF!,9,FALSE),IF(LEFT(G543,4)="IMPL",VLOOKUP(VALUE(RIGHT(G543,3)),#REF!,9,FALSE),IF(LEFT(G543,4)="SPDA",VLOOKUP(VALUE(RIGHT(G543,3)),'SPDA-COMP'!B:J,9,FALSE),IF(LEFT(G543,4)="SDAI",VLOOKUP(VALUE(RIGHT(G543,3)),#REF!,9,FALSE),IF(LEFT(G543,5)="IMPER",VLOOKUP(VALUE(RIGHT(G543,3)),#REF!,9,FALSE),IF(LEFT(G543,5)="LABOR",VLOOKUP(VALUE(RIGHT(G543,6)),#REF!,4,FALSE))))))))))))))))</f>
        <v>#REF!</v>
      </c>
      <c r="F543" s="31" t="e">
        <f t="shared" si="8"/>
        <v>#REF!</v>
      </c>
      <c r="G543" s="84" t="s">
        <v>948</v>
      </c>
      <c r="H543" s="51"/>
    </row>
    <row r="544" spans="1:8" s="11" customFormat="1">
      <c r="A544" s="37" t="s">
        <v>219</v>
      </c>
      <c r="B544" s="29" t="e">
        <f>IF(LEFT(G544,3)="ARQ",VLOOKUP(VALUE(RIGHT(G544,3)),#REF!,4,FALSE),IF(LEFT(G544,3)="SCI",VLOOKUP(VALUE(RIGHT(G544,3)),#REF!,4,FALSE),IF(LEFT(G544,3)="TRP",VLOOKUP(VALUE(RIGHT(G544,3)),#REF!,4,FALSE),IF(LEFT(G544,3)="EST",VLOOKUP(VALUE(RIGHT(G544,3)),#REF!,4,FALSE),IF(LEFT(G544,3)="HID",VLOOKUP(VALUE(RIGHT(G544,3)),#REF!,4,FALSE),IF(LEFT(G544,3)="INC",VLOOKUP(VALUE(RIGHT(G544,3)),#REF!,4,FALSE),IF(LEFT(G544,3)="ELE",VLOOKUP(VALUE(RIGHT(G544,3)),#REF!,4,FALSE),IF(LEFT(G544,3)="CAB",VLOOKUP(VALUE(RIGHT(G544,3)),'ADM-COMP'!B:J,4,FALSE),IF(LEFT(G544,3)="SEG",VLOOKUP(VALUE(RIGHT(G544,3)),#REF!,4,FALSE),IF(LEFT(G544,3)="CLI",VLOOKUP(VALUE(RIGHT(G544,3)),#REF!,4,FALSE),IF(LEFT(G544,4)="IMPL",VLOOKUP(VALUE(RIGHT(G544,3)),#REF!,4,FALSE),IF(LEFT(G544,4)="SPDA",VLOOKUP(VALUE(RIGHT(G544,3)),'SPDA-COMP'!B:J,4,FALSE),IF(LEFT(G544,4)="SDAI",VLOOKUP(VALUE(RIGHT(G544,3)),#REF!,4,FALSE),IF(LEFT(G544,5)="IMPER",VLOOKUP(VALUE(RIGHT(G544,3)),#REF!,4,FALSE),IF(LEFT(G544,5)="LABOR",VLOOKUP(VALUE(RIGHT(G544,6)),#REF!,5,FALSE))))))))))))))))</f>
        <v>#REF!</v>
      </c>
      <c r="C544" s="30" t="e">
        <f>IF(LEFT(G544,3)="ARQ",VLOOKUP(VALUE(RIGHT(G544,3)),#REF!,5,FALSE),IF(LEFT(G544,3)="SCI",VLOOKUP(VALUE(RIGHT(G544,3)),#REF!,5,FALSE),IF(LEFT(G544,3)="SCE",VLOOKUP(VALUE(RIGHT(G544,3)),#REF!,5,FALSE),IF(LEFT(G544,3)="EST",VLOOKUP(VALUE(RIGHT(G544,3)),#REF!,5,FALSE),IF(LEFT(G544,3)="HID",VLOOKUP(VALUE(RIGHT(G544,3)),#REF!,5,FALSE),IF(LEFT(G544,3)="INC",VLOOKUP(VALUE(RIGHT(G544,3)),#REF!,5,FALSE),IF(LEFT(G544,3)="ELE",VLOOKUP(VALUE(RIGHT(G544,3)),#REF!,5,FALSE),IF(LEFT(G544,3)="CAB",VLOOKUP(VALUE(RIGHT(G544,3)),'ADM-COMP'!B:J,5,FALSE),IF(LEFT(G544,3)="SEG",VLOOKUP(VALUE(RIGHT(G544,3)),#REF!,5,FALSE),IF(LEFT(G544,3)="CLI",VLOOKUP(VALUE(RIGHT(G544,3)),#REF!,5,FALSE),IF(LEFT(G544,4)="IMPL",VLOOKUP(VALUE(RIGHT(G544,3)),#REF!,5,FALSE),IF(LEFT(G544,4)="SPDA",VLOOKUP(VALUE(RIGHT(G544,3)),'SPDA-COMP'!B:J,5,FALSE),IF(LEFT(G544,4)="SDAI",VLOOKUP(VALUE(RIGHT(G544,3)),#REF!,5,FALSE),IF(LEFT(G544,5)="IMPER",VLOOKUP(VALUE(RIGHT(G544,3)),#REF!,5,FALSE),IF(LEFT(G544,5)="LABOR",VLOOKUP(VALUE(RIGHT(G544,6)),#REF!,6,FALSE))))))))))))))))</f>
        <v>#REF!</v>
      </c>
      <c r="D544" s="74" t="e">
        <f>ROUND(VLOOKUP(A544,#REF!,8,FALSE),2)</f>
        <v>#REF!</v>
      </c>
      <c r="E544" s="74" t="e">
        <f>IF(LEFT(G544,3)="ARQ",VLOOKUP(VALUE(RIGHT(G544,3)),#REF!,9,FALSE),IF(LEFT(G544,3)="SCI",VLOOKUP(VALUE(RIGHT(G544,3)),#REF!,9,FALSE),IF(LEFT(G544,3)="SCE",VLOOKUP(VALUE(RIGHT(G544,3)),#REF!,9,FALSE),IF(LEFT(G544,3)="EST",VLOOKUP(VALUE(RIGHT(G544,3)),#REF!,9,FALSE),IF(LEFT(G544,3)="HID",VLOOKUP(VALUE(RIGHT(G544,3)),#REF!,9,FALSE),IF(LEFT(G544,3)="INC",VLOOKUP(VALUE(RIGHT(G544,3)),#REF!,9,FALSE),IF(LEFT(G544,3)="ELE",VLOOKUP(VALUE(RIGHT(G544,3)),#REF!,9,FALSE),IF(LEFT(G544,3)="CAB",VLOOKUP(VALUE(RIGHT(G544,3)),'ADM-COMP'!B:J,9,FALSE),IF(LEFT(G544,3)="SEG",VLOOKUP(VALUE(RIGHT(G544,3)),#REF!,9,FALSE),IF(LEFT(G544,3)="CLI",VLOOKUP(VALUE(RIGHT(G544,3)),#REF!,9,FALSE),IF(LEFT(G544,4)="IMPL",VLOOKUP(VALUE(RIGHT(G544,3)),#REF!,9,FALSE),IF(LEFT(G544,4)="SPDA",VLOOKUP(VALUE(RIGHT(G544,3)),'SPDA-COMP'!B:J,9,FALSE),IF(LEFT(G544,4)="SDAI",VLOOKUP(VALUE(RIGHT(G544,3)),#REF!,9,FALSE),IF(LEFT(G544,5)="IMPER",VLOOKUP(VALUE(RIGHT(G544,3)),#REF!,9,FALSE),IF(LEFT(G544,5)="LABOR",VLOOKUP(VALUE(RIGHT(G544,6)),#REF!,4,FALSE))))))))))))))))</f>
        <v>#REF!</v>
      </c>
      <c r="F544" s="31" t="e">
        <f t="shared" si="8"/>
        <v>#REF!</v>
      </c>
      <c r="G544" s="38" t="s">
        <v>225</v>
      </c>
      <c r="H544" s="51"/>
    </row>
    <row r="545" spans="1:8" s="11" customFormat="1">
      <c r="A545" s="37" t="s">
        <v>212</v>
      </c>
      <c r="B545" s="29" t="e">
        <f>IF(LEFT(G545,3)="ARQ",VLOOKUP(VALUE(RIGHT(G545,3)),#REF!,4,FALSE),IF(LEFT(G545,3)="SCI",VLOOKUP(VALUE(RIGHT(G545,3)),#REF!,4,FALSE),IF(LEFT(G545,3)="TRP",VLOOKUP(VALUE(RIGHT(G545,3)),#REF!,4,FALSE),IF(LEFT(G545,3)="EST",VLOOKUP(VALUE(RIGHT(G545,3)),#REF!,4,FALSE),IF(LEFT(G545,3)="HID",VLOOKUP(VALUE(RIGHT(G545,3)),#REF!,4,FALSE),IF(LEFT(G545,3)="INC",VLOOKUP(VALUE(RIGHT(G545,3)),#REF!,4,FALSE),IF(LEFT(G545,3)="ELE",VLOOKUP(VALUE(RIGHT(G545,3)),#REF!,4,FALSE),IF(LEFT(G545,3)="CAB",VLOOKUP(VALUE(RIGHT(G545,3)),'ADM-COMP'!B:J,4,FALSE),IF(LEFT(G545,3)="SEG",VLOOKUP(VALUE(RIGHT(G545,3)),#REF!,4,FALSE),IF(LEFT(G545,3)="CLI",VLOOKUP(VALUE(RIGHT(G545,3)),#REF!,4,FALSE),IF(LEFT(G545,4)="IMPL",VLOOKUP(VALUE(RIGHT(G545,3)),#REF!,4,FALSE),IF(LEFT(G545,4)="SPDA",VLOOKUP(VALUE(RIGHT(G545,3)),'SPDA-COMP'!B:J,4,FALSE),IF(LEFT(G545,4)="SDAI",VLOOKUP(VALUE(RIGHT(G545,3)),#REF!,4,FALSE),IF(LEFT(G545,5)="IMPER",VLOOKUP(VALUE(RIGHT(G545,3)),#REF!,4,FALSE),IF(LEFT(G545,5)="LABOR",VLOOKUP(VALUE(RIGHT(G545,6)),#REF!,5,FALSE))))))))))))))))</f>
        <v>#REF!</v>
      </c>
      <c r="C545" s="30" t="e">
        <f>IF(LEFT(G545,3)="ARQ",VLOOKUP(VALUE(RIGHT(G545,3)),#REF!,5,FALSE),IF(LEFT(G545,3)="SCI",VLOOKUP(VALUE(RIGHT(G545,3)),#REF!,5,FALSE),IF(LEFT(G545,3)="SCE",VLOOKUP(VALUE(RIGHT(G545,3)),#REF!,5,FALSE),IF(LEFT(G545,3)="EST",VLOOKUP(VALUE(RIGHT(G545,3)),#REF!,5,FALSE),IF(LEFT(G545,3)="HID",VLOOKUP(VALUE(RIGHT(G545,3)),#REF!,5,FALSE),IF(LEFT(G545,3)="INC",VLOOKUP(VALUE(RIGHT(G545,3)),#REF!,5,FALSE),IF(LEFT(G545,3)="ELE",VLOOKUP(VALUE(RIGHT(G545,3)),#REF!,5,FALSE),IF(LEFT(G545,3)="CAB",VLOOKUP(VALUE(RIGHT(G545,3)),'ADM-COMP'!B:J,5,FALSE),IF(LEFT(G545,3)="SEG",VLOOKUP(VALUE(RIGHT(G545,3)),#REF!,5,FALSE),IF(LEFT(G545,3)="CLI",VLOOKUP(VALUE(RIGHT(G545,3)),#REF!,5,FALSE),IF(LEFT(G545,4)="IMPL",VLOOKUP(VALUE(RIGHT(G545,3)),#REF!,5,FALSE),IF(LEFT(G545,4)="SPDA",VLOOKUP(VALUE(RIGHT(G545,3)),'SPDA-COMP'!B:J,5,FALSE),IF(LEFT(G545,4)="SDAI",VLOOKUP(VALUE(RIGHT(G545,3)),#REF!,5,FALSE),IF(LEFT(G545,5)="IMPER",VLOOKUP(VALUE(RIGHT(G545,3)),#REF!,5,FALSE),IF(LEFT(G545,5)="LABOR",VLOOKUP(VALUE(RIGHT(G545,6)),#REF!,6,FALSE))))))))))))))))</f>
        <v>#REF!</v>
      </c>
      <c r="D545" s="74" t="e">
        <f>ROUND(VLOOKUP(A545,#REF!,8,FALSE),2)</f>
        <v>#REF!</v>
      </c>
      <c r="E545" s="74" t="e">
        <f>IF(LEFT(G545,3)="ARQ",VLOOKUP(VALUE(RIGHT(G545,3)),#REF!,9,FALSE),IF(LEFT(G545,3)="SCI",VLOOKUP(VALUE(RIGHT(G545,3)),#REF!,9,FALSE),IF(LEFT(G545,3)="SCE",VLOOKUP(VALUE(RIGHT(G545,3)),#REF!,9,FALSE),IF(LEFT(G545,3)="EST",VLOOKUP(VALUE(RIGHT(G545,3)),#REF!,9,FALSE),IF(LEFT(G545,3)="HID",VLOOKUP(VALUE(RIGHT(G545,3)),#REF!,9,FALSE),IF(LEFT(G545,3)="INC",VLOOKUP(VALUE(RIGHT(G545,3)),#REF!,9,FALSE),IF(LEFT(G545,3)="ELE",VLOOKUP(VALUE(RIGHT(G545,3)),#REF!,9,FALSE),IF(LEFT(G545,3)="CAB",VLOOKUP(VALUE(RIGHT(G545,3)),'ADM-COMP'!B:J,9,FALSE),IF(LEFT(G545,3)="SEG",VLOOKUP(VALUE(RIGHT(G545,3)),#REF!,9,FALSE),IF(LEFT(G545,3)="CLI",VLOOKUP(VALUE(RIGHT(G545,3)),#REF!,9,FALSE),IF(LEFT(G545,4)="IMPL",VLOOKUP(VALUE(RIGHT(G545,3)),#REF!,9,FALSE),IF(LEFT(G545,4)="SPDA",VLOOKUP(VALUE(RIGHT(G545,3)),'SPDA-COMP'!B:J,9,FALSE),IF(LEFT(G545,4)="SDAI",VLOOKUP(VALUE(RIGHT(G545,3)),#REF!,9,FALSE),IF(LEFT(G545,5)="IMPER",VLOOKUP(VALUE(RIGHT(G545,3)),#REF!,9,FALSE),IF(LEFT(G545,5)="LABOR",VLOOKUP(VALUE(RIGHT(G545,6)),#REF!,4,FALSE))))))))))))))))</f>
        <v>#REF!</v>
      </c>
      <c r="F545" s="31" t="e">
        <f t="shared" si="8"/>
        <v>#REF!</v>
      </c>
      <c r="G545" s="38" t="s">
        <v>213</v>
      </c>
      <c r="H545" s="51"/>
    </row>
    <row r="546" spans="1:8" s="11" customFormat="1">
      <c r="A546" s="83" t="s">
        <v>570</v>
      </c>
      <c r="B546" s="29" t="e">
        <f>IF(LEFT(G546,3)="ARQ",VLOOKUP(VALUE(RIGHT(G546,3)),#REF!,4,FALSE),IF(LEFT(G546,3)="SCI",VLOOKUP(VALUE(RIGHT(G546,3)),#REF!,4,FALSE),IF(LEFT(G546,3)="SCE",VLOOKUP(VALUE(RIGHT(G546,3)),#REF!,4,FALSE),IF(LEFT(G546,3)="EST",VLOOKUP(VALUE(RIGHT(G546,3)),#REF!,4,FALSE),IF(LEFT(G546,3)="HID",VLOOKUP(VALUE(RIGHT(G546,3)),#REF!,4,FALSE),IF(LEFT(G546,3)="INC",VLOOKUP(VALUE(RIGHT(G546,3)),#REF!,4,FALSE),IF(LEFT(G546,3)="ELE",VLOOKUP(VALUE(RIGHT(G546,3)),#REF!,4,FALSE),IF(LEFT(G546,3)="CAB",VLOOKUP(VALUE(RIGHT(G546,3)),'ADM-COMP'!B:J,4,FALSE),IF(LEFT(G546,3)="SEG",VLOOKUP(VALUE(RIGHT(G546,3)),#REF!,4,FALSE),IF(LEFT(G546,3)="CLI",VLOOKUP(VALUE(RIGHT(G546,3)),#REF!,4,FALSE),IF(LEFT(G546,4)="IMPL",VLOOKUP(VALUE(RIGHT(G546,3)),#REF!,4,FALSE),IF(LEFT(G546,4)="SPDA",VLOOKUP(VALUE(RIGHT(G546,3)),'SPDA-COMP'!B:J,4,FALSE),IF(LEFT(G546,4)="SDAI",VLOOKUP(VALUE(RIGHT(G546,3)),#REF!,4,FALSE),IF(LEFT(G546,5)="IMPER",VLOOKUP(VALUE(RIGHT(G546,3)),#REF!,4,FALSE),IF(LEFT(G546,5)="LABOR",VLOOKUP(VALUE(RIGHT(G546,6)),#REF!,5,FALSE))))))))))))))))</f>
        <v>#REF!</v>
      </c>
      <c r="C546" s="30" t="e">
        <f>IF(LEFT(G546,3)="ARQ",VLOOKUP(VALUE(RIGHT(G546,3)),#REF!,5,FALSE),IF(LEFT(G546,3)="SCI",VLOOKUP(VALUE(RIGHT(G546,3)),#REF!,5,FALSE),IF(LEFT(G546,3)="SCE",VLOOKUP(VALUE(RIGHT(G546,3)),#REF!,5,FALSE),IF(LEFT(G546,3)="EST",VLOOKUP(VALUE(RIGHT(G546,3)),#REF!,5,FALSE),IF(LEFT(G546,3)="HID",VLOOKUP(VALUE(RIGHT(G546,3)),#REF!,5,FALSE),IF(LEFT(G546,3)="INC",VLOOKUP(VALUE(RIGHT(G546,3)),#REF!,5,FALSE),IF(LEFT(G546,3)="ELE",VLOOKUP(VALUE(RIGHT(G546,3)),#REF!,5,FALSE),IF(LEFT(G546,3)="CAB",VLOOKUP(VALUE(RIGHT(G546,3)),'ADM-COMP'!B:J,5,FALSE),IF(LEFT(G546,3)="SEG",VLOOKUP(VALUE(RIGHT(G546,3)),#REF!,5,FALSE),IF(LEFT(G546,3)="CLI",VLOOKUP(VALUE(RIGHT(G546,3)),#REF!,5,FALSE),IF(LEFT(G546,4)="IMPL",VLOOKUP(VALUE(RIGHT(G546,3)),#REF!,5,FALSE),IF(LEFT(G546,4)="SPDA",VLOOKUP(VALUE(RIGHT(G546,3)),'SPDA-COMP'!B:J,5,FALSE),IF(LEFT(G546,4)="SDAI",VLOOKUP(VALUE(RIGHT(G546,3)),#REF!,5,FALSE),IF(LEFT(G546,5)="IMPER",VLOOKUP(VALUE(RIGHT(G546,3)),#REF!,5,FALSE),IF(LEFT(G546,5)="LABOR",VLOOKUP(VALUE(RIGHT(G546,6)),#REF!,6,FALSE))))))))))))))))</f>
        <v>#REF!</v>
      </c>
      <c r="D546" s="74" t="e">
        <f>ROUND(VLOOKUP(A546,#REF!,8,FALSE),2)</f>
        <v>#REF!</v>
      </c>
      <c r="E546" s="74" t="e">
        <f>IF(LEFT(G546,3)="ARQ",VLOOKUP(VALUE(RIGHT(G546,3)),#REF!,9,FALSE),IF(LEFT(G546,3)="SCI",VLOOKUP(VALUE(RIGHT(G546,3)),#REF!,9,FALSE),IF(LEFT(G546,3)="SCE",VLOOKUP(VALUE(RIGHT(G546,3)),#REF!,9,FALSE),IF(LEFT(G546,3)="EST",VLOOKUP(VALUE(RIGHT(G546,3)),#REF!,9,FALSE),IF(LEFT(G546,3)="HID",VLOOKUP(VALUE(RIGHT(G546,3)),#REF!,9,FALSE),IF(LEFT(G546,3)="INC",VLOOKUP(VALUE(RIGHT(G546,3)),#REF!,9,FALSE),IF(LEFT(G546,3)="ELE",VLOOKUP(VALUE(RIGHT(G546,3)),#REF!,9,FALSE),IF(LEFT(G546,3)="CAB",VLOOKUP(VALUE(RIGHT(G546,3)),'ADM-COMP'!B:J,9,FALSE),IF(LEFT(G546,3)="SEG",VLOOKUP(VALUE(RIGHT(G546,3)),#REF!,9,FALSE),IF(LEFT(G546,3)="CLI",VLOOKUP(VALUE(RIGHT(G546,3)),#REF!,9,FALSE),IF(LEFT(G546,4)="IMPL",VLOOKUP(VALUE(RIGHT(G546,3)),#REF!,9,FALSE),IF(LEFT(G546,4)="SPDA",VLOOKUP(VALUE(RIGHT(G546,3)),'SPDA-COMP'!B:J,9,FALSE),IF(LEFT(G546,4)="SDAI",VLOOKUP(VALUE(RIGHT(G546,3)),#REF!,9,FALSE),IF(LEFT(G546,5)="IMPER",VLOOKUP(VALUE(RIGHT(G546,3)),#REF!,9,FALSE),IF(LEFT(G546,5)="LABOR",VLOOKUP(VALUE(RIGHT(G546,6)),#REF!,4,FALSE))))))))))))))))</f>
        <v>#REF!</v>
      </c>
      <c r="F546" s="31" t="e">
        <f t="shared" si="8"/>
        <v>#REF!</v>
      </c>
      <c r="G546" s="84" t="s">
        <v>581</v>
      </c>
      <c r="H546" s="51"/>
    </row>
    <row r="547" spans="1:8" s="11" customFormat="1">
      <c r="A547" s="85" t="s">
        <v>905</v>
      </c>
      <c r="B547" s="29" t="e">
        <f>IF(LEFT(G547,3)="ARQ",VLOOKUP(VALUE(RIGHT(G547,3)),#REF!,4,FALSE),IF(LEFT(G547,3)="SCI",VLOOKUP(VALUE(RIGHT(G547,3)),#REF!,4,FALSE),IF(LEFT(G547,3)="SCE",VLOOKUP(VALUE(RIGHT(G547,3)),#REF!,4,FALSE),IF(LEFT(G547,3)="EST",VLOOKUP(VALUE(RIGHT(G547,3)),#REF!,4,FALSE),IF(LEFT(G547,3)="HID",VLOOKUP(VALUE(RIGHT(G547,3)),#REF!,4,FALSE),IF(LEFT(G547,3)="INC",VLOOKUP(VALUE(RIGHT(G547,3)),#REF!,4,FALSE),IF(LEFT(G547,3)="ELE",VLOOKUP(VALUE(RIGHT(G547,3)),#REF!,4,FALSE),IF(LEFT(G547,3)="CAB",VLOOKUP(VALUE(RIGHT(G547,3)),'ADM-COMP'!B:J,4,FALSE),IF(LEFT(G547,3)="SEG",VLOOKUP(VALUE(RIGHT(G547,3)),#REF!,4,FALSE),IF(LEFT(G547,3)="CLI",VLOOKUP(VALUE(RIGHT(G547,3)),#REF!,4,FALSE),IF(LEFT(G547,4)="IMPL",VLOOKUP(VALUE(RIGHT(G547,3)),#REF!,4,FALSE),IF(LEFT(G547,4)="SPDA",VLOOKUP(VALUE(RIGHT(G547,3)),'SPDA-COMP'!B:J,4,FALSE),IF(LEFT(G547,4)="SDAI",VLOOKUP(VALUE(RIGHT(G547,3)),#REF!,4,FALSE),IF(LEFT(G547,5)="IMPER",VLOOKUP(VALUE(RIGHT(G547,3)),#REF!,4,FALSE),IF(LEFT(G547,5)="LABOR",VLOOKUP(VALUE(RIGHT(G547,6)),#REF!,5,FALSE))))))))))))))))</f>
        <v>#REF!</v>
      </c>
      <c r="C547" s="30" t="e">
        <f>IF(LEFT(G547,3)="ARQ",VLOOKUP(VALUE(RIGHT(G547,3)),#REF!,5,FALSE),IF(LEFT(G547,3)="SCI",VLOOKUP(VALUE(RIGHT(G547,3)),#REF!,5,FALSE),IF(LEFT(G547,3)="SCE",VLOOKUP(VALUE(RIGHT(G547,3)),#REF!,5,FALSE),IF(LEFT(G547,3)="EST",VLOOKUP(VALUE(RIGHT(G547,3)),#REF!,5,FALSE),IF(LEFT(G547,3)="HID",VLOOKUP(VALUE(RIGHT(G547,3)),#REF!,5,FALSE),IF(LEFT(G547,3)="INC",VLOOKUP(VALUE(RIGHT(G547,3)),#REF!,5,FALSE),IF(LEFT(G547,3)="ELE",VLOOKUP(VALUE(RIGHT(G547,3)),#REF!,5,FALSE),IF(LEFT(G547,3)="CAB",VLOOKUP(VALUE(RIGHT(G547,3)),'ADM-COMP'!B:J,5,FALSE),IF(LEFT(G547,3)="SEG",VLOOKUP(VALUE(RIGHT(G547,3)),#REF!,5,FALSE),IF(LEFT(G547,3)="CLI",VLOOKUP(VALUE(RIGHT(G547,3)),#REF!,5,FALSE),IF(LEFT(G547,4)="IMPL",VLOOKUP(VALUE(RIGHT(G547,3)),#REF!,5,FALSE),IF(LEFT(G547,4)="SPDA",VLOOKUP(VALUE(RIGHT(G547,3)),'SPDA-COMP'!B:J,5,FALSE),IF(LEFT(G547,4)="SDAI",VLOOKUP(VALUE(RIGHT(G547,3)),#REF!,5,FALSE),IF(LEFT(G547,5)="IMPER",VLOOKUP(VALUE(RIGHT(G547,3)),#REF!,5,FALSE),IF(LEFT(G547,5)="LABOR",VLOOKUP(VALUE(RIGHT(G547,6)),#REF!,6,FALSE))))))))))))))))</f>
        <v>#REF!</v>
      </c>
      <c r="D547" s="74" t="e">
        <f>ROUND(VLOOKUP(A547,#REF!,8,FALSE),2)</f>
        <v>#REF!</v>
      </c>
      <c r="E547" s="74" t="e">
        <f>IF(LEFT(G547,3)="ARQ",VLOOKUP(VALUE(RIGHT(G547,3)),#REF!,9,FALSE),IF(LEFT(G547,3)="SCI",VLOOKUP(VALUE(RIGHT(G547,3)),#REF!,9,FALSE),IF(LEFT(G547,3)="SCE",VLOOKUP(VALUE(RIGHT(G547,3)),#REF!,9,FALSE),IF(LEFT(G547,3)="EST",VLOOKUP(VALUE(RIGHT(G547,3)),#REF!,9,FALSE),IF(LEFT(G547,3)="HID",VLOOKUP(VALUE(RIGHT(G547,3)),#REF!,9,FALSE),IF(LEFT(G547,3)="INC",VLOOKUP(VALUE(RIGHT(G547,3)),#REF!,9,FALSE),IF(LEFT(G547,3)="ELE",VLOOKUP(VALUE(RIGHT(G547,3)),#REF!,9,FALSE),IF(LEFT(G547,3)="CAB",VLOOKUP(VALUE(RIGHT(G547,3)),'ADM-COMP'!B:J,9,FALSE),IF(LEFT(G547,3)="SEG",VLOOKUP(VALUE(RIGHT(G547,3)),#REF!,9,FALSE),IF(LEFT(G547,3)="CLI",VLOOKUP(VALUE(RIGHT(G547,3)),#REF!,9,FALSE),IF(LEFT(G547,4)="IMPL",VLOOKUP(VALUE(RIGHT(G547,3)),#REF!,9,FALSE),IF(LEFT(G547,4)="SPDA",VLOOKUP(VALUE(RIGHT(G547,3)),'SPDA-COMP'!B:J,9,FALSE),IF(LEFT(G547,4)="SDAI",VLOOKUP(VALUE(RIGHT(G547,3)),#REF!,9,FALSE),IF(LEFT(G547,5)="IMPER",VLOOKUP(VALUE(RIGHT(G547,3)),#REF!,9,FALSE),IF(LEFT(G547,5)="LABOR",VLOOKUP(VALUE(RIGHT(G547,6)),#REF!,4,FALSE))))))))))))))))</f>
        <v>#REF!</v>
      </c>
      <c r="F547" s="31" t="e">
        <f t="shared" si="8"/>
        <v>#REF!</v>
      </c>
      <c r="G547" s="84" t="s">
        <v>973</v>
      </c>
      <c r="H547" s="51"/>
    </row>
    <row r="548" spans="1:8" s="11" customFormat="1">
      <c r="A548" s="37" t="s">
        <v>220</v>
      </c>
      <c r="B548" s="29" t="e">
        <f>IF(LEFT(G548,3)="ARQ",VLOOKUP(VALUE(RIGHT(G548,3)),#REF!,4,FALSE),IF(LEFT(G548,3)="SCI",VLOOKUP(VALUE(RIGHT(G548,3)),#REF!,4,FALSE),IF(LEFT(G548,3)="TRP",VLOOKUP(VALUE(RIGHT(G548,3)),#REF!,4,FALSE),IF(LEFT(G548,3)="EST",VLOOKUP(VALUE(RIGHT(G548,3)),#REF!,4,FALSE),IF(LEFT(G548,3)="HID",VLOOKUP(VALUE(RIGHT(G548,3)),#REF!,4,FALSE),IF(LEFT(G548,3)="INC",VLOOKUP(VALUE(RIGHT(G548,3)),#REF!,4,FALSE),IF(LEFT(G548,3)="ELE",VLOOKUP(VALUE(RIGHT(G548,3)),#REF!,4,FALSE),IF(LEFT(G548,3)="CAB",VLOOKUP(VALUE(RIGHT(G548,3)),'ADM-COMP'!B:J,4,FALSE),IF(LEFT(G548,3)="SEG",VLOOKUP(VALUE(RIGHT(G548,3)),#REF!,4,FALSE),IF(LEFT(G548,3)="CLI",VLOOKUP(VALUE(RIGHT(G548,3)),#REF!,4,FALSE),IF(LEFT(G548,4)="IMPL",VLOOKUP(VALUE(RIGHT(G548,3)),#REF!,4,FALSE),IF(LEFT(G548,4)="SPDA",VLOOKUP(VALUE(RIGHT(G548,3)),'SPDA-COMP'!B:J,4,FALSE),IF(LEFT(G548,4)="SDAI",VLOOKUP(VALUE(RIGHT(G548,3)),#REF!,4,FALSE),IF(LEFT(G548,5)="IMPER",VLOOKUP(VALUE(RIGHT(G548,3)),#REF!,4,FALSE),IF(LEFT(G548,5)="LABOR",VLOOKUP(VALUE(RIGHT(G548,6)),#REF!,5,FALSE))))))))))))))))</f>
        <v>#REF!</v>
      </c>
      <c r="C548" s="30" t="e">
        <f>IF(LEFT(G548,3)="ARQ",VLOOKUP(VALUE(RIGHT(G548,3)),#REF!,5,FALSE),IF(LEFT(G548,3)="SCI",VLOOKUP(VALUE(RIGHT(G548,3)),#REF!,5,FALSE),IF(LEFT(G548,3)="SCE",VLOOKUP(VALUE(RIGHT(G548,3)),#REF!,5,FALSE),IF(LEFT(G548,3)="EST",VLOOKUP(VALUE(RIGHT(G548,3)),#REF!,5,FALSE),IF(LEFT(G548,3)="HID",VLOOKUP(VALUE(RIGHT(G548,3)),#REF!,5,FALSE),IF(LEFT(G548,3)="INC",VLOOKUP(VALUE(RIGHT(G548,3)),#REF!,5,FALSE),IF(LEFT(G548,3)="ELE",VLOOKUP(VALUE(RIGHT(G548,3)),#REF!,5,FALSE),IF(LEFT(G548,3)="CAB",VLOOKUP(VALUE(RIGHT(G548,3)),'ADM-COMP'!B:J,5,FALSE),IF(LEFT(G548,3)="SEG",VLOOKUP(VALUE(RIGHT(G548,3)),#REF!,5,FALSE),IF(LEFT(G548,3)="CLI",VLOOKUP(VALUE(RIGHT(G548,3)),#REF!,5,FALSE),IF(LEFT(G548,4)="IMPL",VLOOKUP(VALUE(RIGHT(G548,3)),#REF!,5,FALSE),IF(LEFT(G548,4)="SPDA",VLOOKUP(VALUE(RIGHT(G548,3)),'SPDA-COMP'!B:J,5,FALSE),IF(LEFT(G548,4)="SDAI",VLOOKUP(VALUE(RIGHT(G548,3)),#REF!,5,FALSE),IF(LEFT(G548,5)="IMPER",VLOOKUP(VALUE(RIGHT(G548,3)),#REF!,5,FALSE),IF(LEFT(G548,5)="LABOR",VLOOKUP(VALUE(RIGHT(G548,6)),#REF!,6,FALSE))))))))))))))))</f>
        <v>#REF!</v>
      </c>
      <c r="D548" s="74" t="e">
        <f>ROUND(VLOOKUP(A548,#REF!,8,FALSE),2)</f>
        <v>#REF!</v>
      </c>
      <c r="E548" s="74" t="e">
        <f>IF(LEFT(G548,3)="ARQ",VLOOKUP(VALUE(RIGHT(G548,3)),#REF!,9,FALSE),IF(LEFT(G548,3)="SCI",VLOOKUP(VALUE(RIGHT(G548,3)),#REF!,9,FALSE),IF(LEFT(G548,3)="SCE",VLOOKUP(VALUE(RIGHT(G548,3)),#REF!,9,FALSE),IF(LEFT(G548,3)="EST",VLOOKUP(VALUE(RIGHT(G548,3)),#REF!,9,FALSE),IF(LEFT(G548,3)="HID",VLOOKUP(VALUE(RIGHT(G548,3)),#REF!,9,FALSE),IF(LEFT(G548,3)="INC",VLOOKUP(VALUE(RIGHT(G548,3)),#REF!,9,FALSE),IF(LEFT(G548,3)="ELE",VLOOKUP(VALUE(RIGHT(G548,3)),#REF!,9,FALSE),IF(LEFT(G548,3)="CAB",VLOOKUP(VALUE(RIGHT(G548,3)),'ADM-COMP'!B:J,9,FALSE),IF(LEFT(G548,3)="SEG",VLOOKUP(VALUE(RIGHT(G548,3)),#REF!,9,FALSE),IF(LEFT(G548,3)="CLI",VLOOKUP(VALUE(RIGHT(G548,3)),#REF!,9,FALSE),IF(LEFT(G548,4)="IMPL",VLOOKUP(VALUE(RIGHT(G548,3)),#REF!,9,FALSE),IF(LEFT(G548,4)="SPDA",VLOOKUP(VALUE(RIGHT(G548,3)),'SPDA-COMP'!B:J,9,FALSE),IF(LEFT(G548,4)="SDAI",VLOOKUP(VALUE(RIGHT(G548,3)),#REF!,9,FALSE),IF(LEFT(G548,5)="IMPER",VLOOKUP(VALUE(RIGHT(G548,3)),#REF!,9,FALSE),IF(LEFT(G548,5)="LABOR",VLOOKUP(VALUE(RIGHT(G548,6)),#REF!,4,FALSE))))))))))))))))</f>
        <v>#REF!</v>
      </c>
      <c r="F548" s="31" t="e">
        <f t="shared" si="8"/>
        <v>#REF!</v>
      </c>
      <c r="G548" s="38" t="s">
        <v>292</v>
      </c>
      <c r="H548" s="51"/>
    </row>
    <row r="549" spans="1:8" s="11" customFormat="1">
      <c r="A549" s="37" t="s">
        <v>179</v>
      </c>
      <c r="B549" s="29" t="e">
        <f>IF(LEFT(G549,3)="ARQ",VLOOKUP(VALUE(RIGHT(G549,3)),#REF!,4,FALSE),IF(LEFT(G549,3)="SCI",VLOOKUP(VALUE(RIGHT(G549,3)),#REF!,4,FALSE),IF(LEFT(G549,3)="TRP",VLOOKUP(VALUE(RIGHT(G549,3)),#REF!,4,FALSE),IF(LEFT(G549,3)="EST",VLOOKUP(VALUE(RIGHT(G549,3)),#REF!,4,FALSE),IF(LEFT(G549,3)="HID",VLOOKUP(VALUE(RIGHT(G549,3)),#REF!,4,FALSE),IF(LEFT(G549,3)="INC",VLOOKUP(VALUE(RIGHT(G549,3)),#REF!,4,FALSE),IF(LEFT(G549,3)="ELE",VLOOKUP(VALUE(RIGHT(G549,3)),#REF!,4,FALSE),IF(LEFT(G549,3)="CAB",VLOOKUP(VALUE(RIGHT(G549,3)),'ADM-COMP'!B:J,4,FALSE),IF(LEFT(G549,3)="SEG",VLOOKUP(VALUE(RIGHT(G549,3)),#REF!,4,FALSE),IF(LEFT(G549,3)="CLI",VLOOKUP(VALUE(RIGHT(G549,3)),#REF!,4,FALSE),IF(LEFT(G549,4)="IMPL",VLOOKUP(VALUE(RIGHT(G549,3)),#REF!,4,FALSE),IF(LEFT(G549,4)="SPDA",VLOOKUP(VALUE(RIGHT(G549,3)),'SPDA-COMP'!B:J,4,FALSE),IF(LEFT(G549,4)="SDAI",VLOOKUP(VALUE(RIGHT(G549,3)),#REF!,4,FALSE),IF(LEFT(G549,5)="IMPER",VLOOKUP(VALUE(RIGHT(G549,3)),#REF!,4,FALSE),IF(LEFT(G549,5)="LABOR",VLOOKUP(VALUE(RIGHT(G549,6)),#REF!,5,FALSE))))))))))))))))</f>
        <v>#REF!</v>
      </c>
      <c r="C549" s="30" t="e">
        <f>IF(LEFT(G549,3)="ARQ",VLOOKUP(VALUE(RIGHT(G549,3)),#REF!,5,FALSE),IF(LEFT(G549,3)="SCI",VLOOKUP(VALUE(RIGHT(G549,3)),#REF!,5,FALSE),IF(LEFT(G549,3)="SCE",VLOOKUP(VALUE(RIGHT(G549,3)),#REF!,5,FALSE),IF(LEFT(G549,3)="EST",VLOOKUP(VALUE(RIGHT(G549,3)),#REF!,5,FALSE),IF(LEFT(G549,3)="HID",VLOOKUP(VALUE(RIGHT(G549,3)),#REF!,5,FALSE),IF(LEFT(G549,3)="INC",VLOOKUP(VALUE(RIGHT(G549,3)),#REF!,5,FALSE),IF(LEFT(G549,3)="ELE",VLOOKUP(VALUE(RIGHT(G549,3)),#REF!,5,FALSE),IF(LEFT(G549,3)="CAB",VLOOKUP(VALUE(RIGHT(G549,3)),'ADM-COMP'!B:J,5,FALSE),IF(LEFT(G549,3)="SEG",VLOOKUP(VALUE(RIGHT(G549,3)),#REF!,5,FALSE),IF(LEFT(G549,3)="CLI",VLOOKUP(VALUE(RIGHT(G549,3)),#REF!,5,FALSE),IF(LEFT(G549,4)="IMPL",VLOOKUP(VALUE(RIGHT(G549,3)),#REF!,5,FALSE),IF(LEFT(G549,4)="SPDA",VLOOKUP(VALUE(RIGHT(G549,3)),'SPDA-COMP'!B:J,5,FALSE),IF(LEFT(G549,4)="SDAI",VLOOKUP(VALUE(RIGHT(G549,3)),#REF!,5,FALSE),IF(LEFT(G549,5)="IMPER",VLOOKUP(VALUE(RIGHT(G549,3)),#REF!,5,FALSE),IF(LEFT(G549,5)="LABOR",VLOOKUP(VALUE(RIGHT(G549,6)),#REF!,6,FALSE))))))))))))))))</f>
        <v>#REF!</v>
      </c>
      <c r="D549" s="74" t="e">
        <f>ROUND(VLOOKUP(A549,#REF!,8,FALSE),2)</f>
        <v>#REF!</v>
      </c>
      <c r="E549" s="74" t="e">
        <f>IF(LEFT(G549,3)="ARQ",VLOOKUP(VALUE(RIGHT(G549,3)),#REF!,9,FALSE),IF(LEFT(G549,3)="SCI",VLOOKUP(VALUE(RIGHT(G549,3)),#REF!,9,FALSE),IF(LEFT(G549,3)="SCE",VLOOKUP(VALUE(RIGHT(G549,3)),#REF!,9,FALSE),IF(LEFT(G549,3)="EST",VLOOKUP(VALUE(RIGHT(G549,3)),#REF!,9,FALSE),IF(LEFT(G549,3)="HID",VLOOKUP(VALUE(RIGHT(G549,3)),#REF!,9,FALSE),IF(LEFT(G549,3)="INC",VLOOKUP(VALUE(RIGHT(G549,3)),#REF!,9,FALSE),IF(LEFT(G549,3)="ELE",VLOOKUP(VALUE(RIGHT(G549,3)),#REF!,9,FALSE),IF(LEFT(G549,3)="CAB",VLOOKUP(VALUE(RIGHT(G549,3)),'ADM-COMP'!B:J,9,FALSE),IF(LEFT(G549,3)="SEG",VLOOKUP(VALUE(RIGHT(G549,3)),#REF!,9,FALSE),IF(LEFT(G549,3)="CLI",VLOOKUP(VALUE(RIGHT(G549,3)),#REF!,9,FALSE),IF(LEFT(G549,4)="IMPL",VLOOKUP(VALUE(RIGHT(G549,3)),#REF!,9,FALSE),IF(LEFT(G549,4)="SPDA",VLOOKUP(VALUE(RIGHT(G549,3)),'SPDA-COMP'!B:J,9,FALSE),IF(LEFT(G549,4)="SDAI",VLOOKUP(VALUE(RIGHT(G549,3)),#REF!,9,FALSE),IF(LEFT(G549,5)="IMPER",VLOOKUP(VALUE(RIGHT(G549,3)),#REF!,9,FALSE),IF(LEFT(G549,5)="LABOR",VLOOKUP(VALUE(RIGHT(G549,6)),#REF!,4,FALSE))))))))))))))))</f>
        <v>#REF!</v>
      </c>
      <c r="F549" s="31" t="e">
        <f t="shared" si="8"/>
        <v>#REF!</v>
      </c>
      <c r="G549" s="38" t="s">
        <v>216</v>
      </c>
      <c r="H549" s="51"/>
    </row>
    <row r="550" spans="1:8" s="11" customFormat="1">
      <c r="A550" s="140" t="s">
        <v>1056</v>
      </c>
      <c r="B550" s="29" t="e">
        <f>IF(LEFT(G550,3)="ARQ",VLOOKUP(VALUE(RIGHT(G550,3)),#REF!,4,FALSE),IF(LEFT(G550,3)="SCI",VLOOKUP(VALUE(RIGHT(G550,3)),#REF!,4,FALSE),IF(LEFT(G550,3)="SCE",VLOOKUP(VALUE(RIGHT(G550,3)),#REF!,4,FALSE),IF(LEFT(G550,3)="EST",VLOOKUP(VALUE(RIGHT(G550,3)),#REF!,4,FALSE),IF(LEFT(G550,3)="HID",VLOOKUP(VALUE(RIGHT(G550,3)),#REF!,4,FALSE),IF(LEFT(G550,3)="INC",VLOOKUP(VALUE(RIGHT(G550,3)),#REF!,4,FALSE),IF(LEFT(G550,3)="ELE",VLOOKUP(VALUE(RIGHT(G550,3)),#REF!,4,FALSE),IF(LEFT(G550,3)="CAB",VLOOKUP(VALUE(RIGHT(G550,3)),'ADM-COMP'!B:J,4,FALSE),IF(LEFT(G550,3)="SEG",VLOOKUP(VALUE(RIGHT(G550,3)),#REF!,4,FALSE),IF(LEFT(G550,3)="CLI",VLOOKUP(VALUE(RIGHT(G550,3)),#REF!,4,FALSE),IF(LEFT(G550,4)="IMPL",VLOOKUP(VALUE(RIGHT(G550,3)),#REF!,4,FALSE),IF(LEFT(G550,4)="SPDA",VLOOKUP(VALUE(RIGHT(G550,3)),'SPDA-COMP'!B:J,4,FALSE),IF(LEFT(G550,4)="SDAI",VLOOKUP(VALUE(RIGHT(G550,3)),#REF!,4,FALSE),IF(LEFT(G550,5)="IMPER",VLOOKUP(VALUE(RIGHT(G550,3)),#REF!,4,FALSE),IF(LEFT(G550,5)="LABOR",VLOOKUP(VALUE(RIGHT(G550,6)),#REF!,5,FALSE))))))))))))))))</f>
        <v>#REF!</v>
      </c>
      <c r="C550" s="30" t="e">
        <f>IF(LEFT(G550,3)="ARQ",VLOOKUP(VALUE(RIGHT(G550,3)),#REF!,5,FALSE),IF(LEFT(G550,3)="SCI",VLOOKUP(VALUE(RIGHT(G550,3)),#REF!,5,FALSE),IF(LEFT(G550,3)="SCE",VLOOKUP(VALUE(RIGHT(G550,3)),#REF!,5,FALSE),IF(LEFT(G550,3)="EST",VLOOKUP(VALUE(RIGHT(G550,3)),#REF!,5,FALSE),IF(LEFT(G550,3)="HID",VLOOKUP(VALUE(RIGHT(G550,3)),#REF!,5,FALSE),IF(LEFT(G550,3)="INC",VLOOKUP(VALUE(RIGHT(G550,3)),#REF!,5,FALSE),IF(LEFT(G550,3)="ELE",VLOOKUP(VALUE(RIGHT(G550,3)),#REF!,5,FALSE),IF(LEFT(G550,3)="CAB",VLOOKUP(VALUE(RIGHT(G550,3)),'ADM-COMP'!B:J,5,FALSE),IF(LEFT(G550,3)="SEG",VLOOKUP(VALUE(RIGHT(G550,3)),#REF!,5,FALSE),IF(LEFT(G550,3)="CLI",VLOOKUP(VALUE(RIGHT(G550,3)),#REF!,5,FALSE),IF(LEFT(G550,4)="IMPL",VLOOKUP(VALUE(RIGHT(G550,3)),#REF!,5,FALSE),IF(LEFT(G550,4)="SPDA",VLOOKUP(VALUE(RIGHT(G550,3)),'SPDA-COMP'!B:J,5,FALSE),IF(LEFT(G550,4)="SDAI",VLOOKUP(VALUE(RIGHT(G550,3)),#REF!,5,FALSE),IF(LEFT(G550,5)="IMPER",VLOOKUP(VALUE(RIGHT(G550,3)),#REF!,5,FALSE),IF(LEFT(G550,5)="LABOR",VLOOKUP(VALUE(RIGHT(G550,6)),#REF!,6,FALSE))))))))))))))))</f>
        <v>#REF!</v>
      </c>
      <c r="D550" s="74" t="e">
        <f>ROUND(VLOOKUP(A550,#REF!,8,FALSE),2)</f>
        <v>#REF!</v>
      </c>
      <c r="E550" s="74" t="e">
        <f>IF(LEFT(G550,3)="ARQ",VLOOKUP(VALUE(RIGHT(G550,3)),#REF!,9,FALSE),IF(LEFT(G550,3)="SCI",VLOOKUP(VALUE(RIGHT(G550,3)),#REF!,9,FALSE),IF(LEFT(G550,3)="SCE",VLOOKUP(VALUE(RIGHT(G550,3)),#REF!,9,FALSE),IF(LEFT(G550,3)="EST",VLOOKUP(VALUE(RIGHT(G550,3)),#REF!,9,FALSE),IF(LEFT(G550,3)="HID",VLOOKUP(VALUE(RIGHT(G550,3)),#REF!,9,FALSE),IF(LEFT(G550,3)="INC",VLOOKUP(VALUE(RIGHT(G550,3)),#REF!,9,FALSE),IF(LEFT(G550,3)="ELE",VLOOKUP(VALUE(RIGHT(G550,3)),#REF!,9,FALSE),IF(LEFT(G550,3)="CAB",VLOOKUP(VALUE(RIGHT(G550,3)),'ADM-COMP'!B:J,9,FALSE),IF(LEFT(G550,3)="SEG",VLOOKUP(VALUE(RIGHT(G550,3)),#REF!,9,FALSE),IF(LEFT(G550,3)="CLI",VLOOKUP(VALUE(RIGHT(G550,3)),#REF!,9,FALSE),IF(LEFT(G550,4)="IMPL",VLOOKUP(VALUE(RIGHT(G550,3)),#REF!,9,FALSE),IF(LEFT(G550,4)="SPDA",VLOOKUP(VALUE(RIGHT(G550,3)),'SPDA-COMP'!B:J,9,FALSE),IF(LEFT(G550,4)="SDAI",VLOOKUP(VALUE(RIGHT(G550,3)),#REF!,9,FALSE),IF(LEFT(G550,5)="IMPER",VLOOKUP(VALUE(RIGHT(G550,3)),#REF!,9,FALSE),IF(LEFT(G550,5)="LABOR",VLOOKUP(VALUE(RIGHT(G550,6)),#REF!,4,FALSE))))))))))))))))</f>
        <v>#REF!</v>
      </c>
      <c r="F550" s="31" t="e">
        <f t="shared" si="8"/>
        <v>#REF!</v>
      </c>
      <c r="G550" s="152" t="s">
        <v>1085</v>
      </c>
      <c r="H550" s="51"/>
    </row>
    <row r="551" spans="1:8" s="11" customFormat="1">
      <c r="A551" s="85" t="s">
        <v>882</v>
      </c>
      <c r="B551" s="29" t="e">
        <f>IF(LEFT(G551,3)="ARQ",VLOOKUP(VALUE(RIGHT(G551,3)),#REF!,4,FALSE),IF(LEFT(G551,3)="SCI",VLOOKUP(VALUE(RIGHT(G551,3)),#REF!,4,FALSE),IF(LEFT(G551,3)="SCE",VLOOKUP(VALUE(RIGHT(G551,3)),#REF!,4,FALSE),IF(LEFT(G551,3)="EST",VLOOKUP(VALUE(RIGHT(G551,3)),#REF!,4,FALSE),IF(LEFT(G551,3)="HID",VLOOKUP(VALUE(RIGHT(G551,3)),#REF!,4,FALSE),IF(LEFT(G551,3)="INC",VLOOKUP(VALUE(RIGHT(G551,3)),#REF!,4,FALSE),IF(LEFT(G551,3)="ELE",VLOOKUP(VALUE(RIGHT(G551,3)),#REF!,4,FALSE),IF(LEFT(G551,3)="CAB",VLOOKUP(VALUE(RIGHT(G551,3)),'ADM-COMP'!B:J,4,FALSE),IF(LEFT(G551,3)="SEG",VLOOKUP(VALUE(RIGHT(G551,3)),#REF!,4,FALSE),IF(LEFT(G551,3)="CLI",VLOOKUP(VALUE(RIGHT(G551,3)),#REF!,4,FALSE),IF(LEFT(G551,4)="IMPL",VLOOKUP(VALUE(RIGHT(G551,3)),#REF!,4,FALSE),IF(LEFT(G551,4)="SPDA",VLOOKUP(VALUE(RIGHT(G551,3)),'SPDA-COMP'!B:J,4,FALSE),IF(LEFT(G551,4)="SDAI",VLOOKUP(VALUE(RIGHT(G551,3)),#REF!,4,FALSE),IF(LEFT(G551,5)="IMPER",VLOOKUP(VALUE(RIGHT(G551,3)),#REF!,4,FALSE),IF(LEFT(G551,5)="LABOR",VLOOKUP(VALUE(RIGHT(G551,6)),#REF!,5,FALSE))))))))))))))))</f>
        <v>#REF!</v>
      </c>
      <c r="C551" s="30" t="e">
        <f>IF(LEFT(G551,3)="ARQ",VLOOKUP(VALUE(RIGHT(G551,3)),#REF!,5,FALSE),IF(LEFT(G551,3)="SCI",VLOOKUP(VALUE(RIGHT(G551,3)),#REF!,5,FALSE),IF(LEFT(G551,3)="SCE",VLOOKUP(VALUE(RIGHT(G551,3)),#REF!,5,FALSE),IF(LEFT(G551,3)="EST",VLOOKUP(VALUE(RIGHT(G551,3)),#REF!,5,FALSE),IF(LEFT(G551,3)="HID",VLOOKUP(VALUE(RIGHT(G551,3)),#REF!,5,FALSE),IF(LEFT(G551,3)="INC",VLOOKUP(VALUE(RIGHT(G551,3)),#REF!,5,FALSE),IF(LEFT(G551,3)="ELE",VLOOKUP(VALUE(RIGHT(G551,3)),#REF!,5,FALSE),IF(LEFT(G551,3)="CAB",VLOOKUP(VALUE(RIGHT(G551,3)),'ADM-COMP'!B:J,5,FALSE),IF(LEFT(G551,3)="SEG",VLOOKUP(VALUE(RIGHT(G551,3)),#REF!,5,FALSE),IF(LEFT(G551,3)="CLI",VLOOKUP(VALUE(RIGHT(G551,3)),#REF!,5,FALSE),IF(LEFT(G551,4)="IMPL",VLOOKUP(VALUE(RIGHT(G551,3)),#REF!,5,FALSE),IF(LEFT(G551,4)="SPDA",VLOOKUP(VALUE(RIGHT(G551,3)),'SPDA-COMP'!B:J,5,FALSE),IF(LEFT(G551,4)="SDAI",VLOOKUP(VALUE(RIGHT(G551,3)),#REF!,5,FALSE),IF(LEFT(G551,5)="IMPER",VLOOKUP(VALUE(RIGHT(G551,3)),#REF!,5,FALSE),IF(LEFT(G551,5)="LABOR",VLOOKUP(VALUE(RIGHT(G551,6)),#REF!,6,FALSE))))))))))))))))</f>
        <v>#REF!</v>
      </c>
      <c r="D551" s="74" t="e">
        <f>ROUND(VLOOKUP(A551,#REF!,8,FALSE),2)</f>
        <v>#REF!</v>
      </c>
      <c r="E551" s="74" t="e">
        <f>IF(LEFT(G551,3)="ARQ",VLOOKUP(VALUE(RIGHT(G551,3)),#REF!,9,FALSE),IF(LEFT(G551,3)="SCI",VLOOKUP(VALUE(RIGHT(G551,3)),#REF!,9,FALSE),IF(LEFT(G551,3)="SCE",VLOOKUP(VALUE(RIGHT(G551,3)),#REF!,9,FALSE),IF(LEFT(G551,3)="EST",VLOOKUP(VALUE(RIGHT(G551,3)),#REF!,9,FALSE),IF(LEFT(G551,3)="HID",VLOOKUP(VALUE(RIGHT(G551,3)),#REF!,9,FALSE),IF(LEFT(G551,3)="INC",VLOOKUP(VALUE(RIGHT(G551,3)),#REF!,9,FALSE),IF(LEFT(G551,3)="ELE",VLOOKUP(VALUE(RIGHT(G551,3)),#REF!,9,FALSE),IF(LEFT(G551,3)="CAB",VLOOKUP(VALUE(RIGHT(G551,3)),'ADM-COMP'!B:J,9,FALSE),IF(LEFT(G551,3)="SEG",VLOOKUP(VALUE(RIGHT(G551,3)),#REF!,9,FALSE),IF(LEFT(G551,3)="CLI",VLOOKUP(VALUE(RIGHT(G551,3)),#REF!,9,FALSE),IF(LEFT(G551,4)="IMPL",VLOOKUP(VALUE(RIGHT(G551,3)),#REF!,9,FALSE),IF(LEFT(G551,4)="SPDA",VLOOKUP(VALUE(RIGHT(G551,3)),'SPDA-COMP'!B:J,9,FALSE),IF(LEFT(G551,4)="SDAI",VLOOKUP(VALUE(RIGHT(G551,3)),#REF!,9,FALSE),IF(LEFT(G551,5)="IMPER",VLOOKUP(VALUE(RIGHT(G551,3)),#REF!,9,FALSE),IF(LEFT(G551,5)="LABOR",VLOOKUP(VALUE(RIGHT(G551,6)),#REF!,4,FALSE))))))))))))))))</f>
        <v>#REF!</v>
      </c>
      <c r="F551" s="31" t="e">
        <f t="shared" si="8"/>
        <v>#REF!</v>
      </c>
      <c r="G551" s="84" t="s">
        <v>575</v>
      </c>
      <c r="H551" s="51"/>
    </row>
    <row r="552" spans="1:8" s="11" customFormat="1">
      <c r="A552" s="83" t="s">
        <v>586</v>
      </c>
      <c r="B552" s="29" t="e">
        <f>IF(LEFT(G552,3)="ARQ",VLOOKUP(VALUE(RIGHT(G552,3)),#REF!,4,FALSE),IF(LEFT(G552,3)="SCI",VLOOKUP(VALUE(RIGHT(G552,3)),#REF!,4,FALSE),IF(LEFT(G552,3)="SCE",VLOOKUP(VALUE(RIGHT(G552,3)),#REF!,4,FALSE),IF(LEFT(G552,3)="EST",VLOOKUP(VALUE(RIGHT(G552,3)),#REF!,4,FALSE),IF(LEFT(G552,3)="HID",VLOOKUP(VALUE(RIGHT(G552,3)),#REF!,4,FALSE),IF(LEFT(G552,3)="INC",VLOOKUP(VALUE(RIGHT(G552,3)),#REF!,4,FALSE),IF(LEFT(G552,3)="ELE",VLOOKUP(VALUE(RIGHT(G552,3)),#REF!,4,FALSE),IF(LEFT(G552,3)="CAB",VLOOKUP(VALUE(RIGHT(G552,3)),'ADM-COMP'!B:J,4,FALSE),IF(LEFT(G552,3)="SEG",VLOOKUP(VALUE(RIGHT(G552,3)),#REF!,4,FALSE),IF(LEFT(G552,3)="CLI",VLOOKUP(VALUE(RIGHT(G552,3)),#REF!,4,FALSE),IF(LEFT(G552,4)="IMPL",VLOOKUP(VALUE(RIGHT(G552,3)),#REF!,4,FALSE),IF(LEFT(G552,4)="SPDA",VLOOKUP(VALUE(RIGHT(G552,3)),'SPDA-COMP'!B:J,4,FALSE),IF(LEFT(G552,4)="SDAI",VLOOKUP(VALUE(RIGHT(G552,3)),#REF!,4,FALSE),IF(LEFT(G552,5)="IMPER",VLOOKUP(VALUE(RIGHT(G552,3)),#REF!,4,FALSE),IF(LEFT(G552,5)="LABOR",VLOOKUP(VALUE(RIGHT(G552,6)),#REF!,5,FALSE))))))))))))))))</f>
        <v>#REF!</v>
      </c>
      <c r="C552" s="30" t="e">
        <f>IF(LEFT(G552,3)="ARQ",VLOOKUP(VALUE(RIGHT(G552,3)),#REF!,5,FALSE),IF(LEFT(G552,3)="SCI",VLOOKUP(VALUE(RIGHT(G552,3)),#REF!,5,FALSE),IF(LEFT(G552,3)="SCE",VLOOKUP(VALUE(RIGHT(G552,3)),#REF!,5,FALSE),IF(LEFT(G552,3)="EST",VLOOKUP(VALUE(RIGHT(G552,3)),#REF!,5,FALSE),IF(LEFT(G552,3)="HID",VLOOKUP(VALUE(RIGHT(G552,3)),#REF!,5,FALSE),IF(LEFT(G552,3)="INC",VLOOKUP(VALUE(RIGHT(G552,3)),#REF!,5,FALSE),IF(LEFT(G552,3)="ELE",VLOOKUP(VALUE(RIGHT(G552,3)),#REF!,5,FALSE),IF(LEFT(G552,3)="CAB",VLOOKUP(VALUE(RIGHT(G552,3)),'ADM-COMP'!B:J,5,FALSE),IF(LEFT(G552,3)="SEG",VLOOKUP(VALUE(RIGHT(G552,3)),#REF!,5,FALSE),IF(LEFT(G552,3)="CLI",VLOOKUP(VALUE(RIGHT(G552,3)),#REF!,5,FALSE),IF(LEFT(G552,4)="IMPL",VLOOKUP(VALUE(RIGHT(G552,3)),#REF!,5,FALSE),IF(LEFT(G552,4)="SPDA",VLOOKUP(VALUE(RIGHT(G552,3)),'SPDA-COMP'!B:J,5,FALSE),IF(LEFT(G552,4)="SDAI",VLOOKUP(VALUE(RIGHT(G552,3)),#REF!,5,FALSE),IF(LEFT(G552,5)="IMPER",VLOOKUP(VALUE(RIGHT(G552,3)),#REF!,5,FALSE),IF(LEFT(G552,5)="LABOR",VLOOKUP(VALUE(RIGHT(G552,6)),#REF!,6,FALSE))))))))))))))))</f>
        <v>#REF!</v>
      </c>
      <c r="D552" s="74" t="e">
        <f>ROUND(VLOOKUP(A552,#REF!,8,FALSE),2)</f>
        <v>#REF!</v>
      </c>
      <c r="E552" s="74" t="e">
        <f>IF(LEFT(G552,3)="ARQ",VLOOKUP(VALUE(RIGHT(G552,3)),#REF!,9,FALSE),IF(LEFT(G552,3)="SCI",VLOOKUP(VALUE(RIGHT(G552,3)),#REF!,9,FALSE),IF(LEFT(G552,3)="SCE",VLOOKUP(VALUE(RIGHT(G552,3)),#REF!,9,FALSE),IF(LEFT(G552,3)="EST",VLOOKUP(VALUE(RIGHT(G552,3)),#REF!,9,FALSE),IF(LEFT(G552,3)="HID",VLOOKUP(VALUE(RIGHT(G552,3)),#REF!,9,FALSE),IF(LEFT(G552,3)="INC",VLOOKUP(VALUE(RIGHT(G552,3)),#REF!,9,FALSE),IF(LEFT(G552,3)="ELE",VLOOKUP(VALUE(RIGHT(G552,3)),#REF!,9,FALSE),IF(LEFT(G552,3)="CAB",VLOOKUP(VALUE(RIGHT(G552,3)),'ADM-COMP'!B:J,9,FALSE),IF(LEFT(G552,3)="SEG",VLOOKUP(VALUE(RIGHT(G552,3)),#REF!,9,FALSE),IF(LEFT(G552,3)="CLI",VLOOKUP(VALUE(RIGHT(G552,3)),#REF!,9,FALSE),IF(LEFT(G552,4)="IMPL",VLOOKUP(VALUE(RIGHT(G552,3)),#REF!,9,FALSE),IF(LEFT(G552,4)="SPDA",VLOOKUP(VALUE(RIGHT(G552,3)),'SPDA-COMP'!B:J,9,FALSE),IF(LEFT(G552,4)="SDAI",VLOOKUP(VALUE(RIGHT(G552,3)),#REF!,9,FALSE),IF(LEFT(G552,5)="IMPER",VLOOKUP(VALUE(RIGHT(G552,3)),#REF!,9,FALSE),IF(LEFT(G552,5)="LABOR",VLOOKUP(VALUE(RIGHT(G552,6)),#REF!,4,FALSE))))))))))))))))</f>
        <v>#REF!</v>
      </c>
      <c r="F552" s="31" t="e">
        <f t="shared" si="8"/>
        <v>#REF!</v>
      </c>
      <c r="G552" s="84" t="s">
        <v>575</v>
      </c>
      <c r="H552" s="51"/>
    </row>
    <row r="553" spans="1:8" s="11" customFormat="1">
      <c r="A553" s="85" t="s">
        <v>606</v>
      </c>
      <c r="B553" s="86" t="e">
        <f>IF(LEFT(G553,3)="ARQ",VLOOKUP(VALUE(RIGHT(G553,3)),#REF!,4,FALSE),IF(LEFT(G553,3)="SCI",VLOOKUP(VALUE(RIGHT(G553,3)),#REF!,4,FALSE),IF(LEFT(G553,3)="SCE",VLOOKUP(VALUE(RIGHT(G553,3)),#REF!,4,FALSE),IF(LEFT(G553,3)="EST",VLOOKUP(VALUE(RIGHT(G553,3)),#REF!,4,FALSE),IF(LEFT(G553,3)="HID",VLOOKUP(VALUE(RIGHT(G553,3)),#REF!,4,FALSE),IF(LEFT(G553,3)="INC",VLOOKUP(VALUE(RIGHT(G553,3)),#REF!,4,FALSE),IF(LEFT(G553,3)="ELE",VLOOKUP(VALUE(RIGHT(G553,3)),#REF!,4,FALSE),IF(LEFT(G553,3)="CAB",VLOOKUP(VALUE(RIGHT(G553,3)),'ADM-COMP'!B:J,4,FALSE),IF(LEFT(G553,3)="SEG",VLOOKUP(VALUE(RIGHT(G553,3)),#REF!,4,FALSE),IF(LEFT(G553,3)="CLI",VLOOKUP(VALUE(RIGHT(G553,3)),#REF!,4,FALSE),IF(LEFT(G553,4)="IMPL",VLOOKUP(VALUE(RIGHT(G553,3)),#REF!,4,FALSE),IF(LEFT(G553,4)="SPDA",VLOOKUP(VALUE(RIGHT(G553,3)),#REF!,4,FALSE),IF(LEFT(G553,4)="SDAI",VLOOKUP(VALUE(RIGHT(G553,3)),#REF!,4,FALSE),IF(LEFT(G553,5)="IMPER",VLOOKUP(VALUE(RIGHT(G553,3)),#REF!,4,FALSE),IF(LEFT(G553,5)="LABOR",VLOOKUP(VALUE(RIGHT(G553,6)),#REF!,5,FALSE))))))))))))))))</f>
        <v>#REF!</v>
      </c>
      <c r="C553" s="30" t="e">
        <f>IF(LEFT(G553,3)="ARQ",VLOOKUP(VALUE(RIGHT(G553,3)),#REF!,5,FALSE),IF(LEFT(G553,3)="SCI",VLOOKUP(VALUE(RIGHT(G553,3)),#REF!,5,FALSE),IF(LEFT(G553,3)="SCE",VLOOKUP(VALUE(RIGHT(G553,3)),#REF!,5,FALSE),IF(LEFT(G553,3)="EST",VLOOKUP(VALUE(RIGHT(G553,3)),#REF!,5,FALSE),IF(LEFT(G553,3)="HID",VLOOKUP(VALUE(RIGHT(G553,3)),#REF!,5,FALSE),IF(LEFT(G553,3)="INC",VLOOKUP(VALUE(RIGHT(G553,3)),#REF!,5,FALSE),IF(LEFT(G553,3)="ELE",VLOOKUP(VALUE(RIGHT(G553,3)),#REF!,5,FALSE),IF(LEFT(G553,3)="CAB",VLOOKUP(VALUE(RIGHT(G553,3)),'ADM-COMP'!B:J,5,FALSE),IF(LEFT(G553,3)="SEG",VLOOKUP(VALUE(RIGHT(G553,3)),#REF!,5,FALSE),IF(LEFT(G553,3)="CLI",VLOOKUP(VALUE(RIGHT(G553,3)),#REF!,5,FALSE),IF(LEFT(G553,4)="IMPL",VLOOKUP(VALUE(RIGHT(G553,3)),#REF!,5,FALSE),IF(LEFT(G553,4)="SPDA",VLOOKUP(VALUE(RIGHT(G553,3)),'SPDA-COMP'!B:J,5,FALSE),IF(LEFT(G553,4)="SDAI",VLOOKUP(VALUE(RIGHT(G553,3)),#REF!,5,FALSE),IF(LEFT(G553,5)="IMPER",VLOOKUP(VALUE(RIGHT(G553,3)),#REF!,5,FALSE),IF(LEFT(G553,5)="LABOR",VLOOKUP(VALUE(RIGHT(G553,6)),#REF!,6,FALSE))))))))))))))))</f>
        <v>#REF!</v>
      </c>
      <c r="D553" s="74" t="e">
        <f>ROUND(VLOOKUP(A553,#REF!,8,FALSE),2)</f>
        <v>#REF!</v>
      </c>
      <c r="E553" s="74" t="e">
        <f>IF(LEFT(G553,3)="ARQ",VLOOKUP(VALUE(RIGHT(G553,3)),#REF!,9,FALSE),IF(LEFT(G553,3)="SCI",VLOOKUP(VALUE(RIGHT(G553,3)),#REF!,9,FALSE),IF(LEFT(G553,3)="SCE",VLOOKUP(VALUE(RIGHT(G553,3)),#REF!,9,FALSE),IF(LEFT(G553,3)="EST",VLOOKUP(VALUE(RIGHT(G553,3)),#REF!,9,FALSE),IF(LEFT(G553,3)="HID",VLOOKUP(VALUE(RIGHT(G553,3)),#REF!,9,FALSE),IF(LEFT(G553,3)="INC",VLOOKUP(VALUE(RIGHT(G553,3)),#REF!,9,FALSE),IF(LEFT(G553,3)="ELE",VLOOKUP(VALUE(RIGHT(G553,3)),#REF!,9,FALSE),IF(LEFT(G553,3)="CAB",VLOOKUP(VALUE(RIGHT(G553,3)),'ADM-COMP'!B:J,9,FALSE),IF(LEFT(G553,3)="SEG",VLOOKUP(VALUE(RIGHT(G553,3)),#REF!,9,FALSE),IF(LEFT(G553,3)="CLI",VLOOKUP(VALUE(RIGHT(G553,3)),#REF!,9,FALSE),IF(LEFT(G553,4)="IMPL",VLOOKUP(VALUE(RIGHT(G553,3)),#REF!,9,FALSE),IF(LEFT(G553,4)="SPDA",VLOOKUP(VALUE(RIGHT(G553,3)),'SPDA-COMP'!B:J,9,FALSE),IF(LEFT(G553,4)="SDAI",VLOOKUP(VALUE(RIGHT(G553,3)),#REF!,9,FALSE),IF(LEFT(G553,5)="IMPER",VLOOKUP(VALUE(RIGHT(G553,3)),#REF!,9,FALSE),IF(LEFT(G553,5)="LABOR",VLOOKUP(VALUE(RIGHT(G553,6)),#REF!,4,FALSE))))))))))))))))</f>
        <v>#REF!</v>
      </c>
      <c r="F553" s="31" t="e">
        <f t="shared" si="8"/>
        <v>#REF!</v>
      </c>
      <c r="G553" s="84" t="s">
        <v>575</v>
      </c>
      <c r="H553" s="51"/>
    </row>
    <row r="554" spans="1:8" s="11" customFormat="1">
      <c r="A554" s="85" t="s">
        <v>623</v>
      </c>
      <c r="B554" s="29" t="e">
        <f>IF(LEFT(G554,3)="ARQ",VLOOKUP(VALUE(RIGHT(G554,3)),#REF!,4,FALSE),IF(LEFT(G554,3)="SCI",VLOOKUP(VALUE(RIGHT(G554,3)),#REF!,4,FALSE),IF(LEFT(G554,3)="SCE",VLOOKUP(VALUE(RIGHT(G554,3)),#REF!,4,FALSE),IF(LEFT(G554,3)="EST",VLOOKUP(VALUE(RIGHT(G554,3)),#REF!,4,FALSE),IF(LEFT(G554,3)="HID",VLOOKUP(VALUE(RIGHT(G554,3)),#REF!,4,FALSE),IF(LEFT(G554,3)="INC",VLOOKUP(VALUE(RIGHT(G554,3)),#REF!,4,FALSE),IF(LEFT(G554,3)="ELE",VLOOKUP(VALUE(RIGHT(G554,3)),#REF!,4,FALSE),IF(LEFT(G554,3)="CAB",VLOOKUP(VALUE(RIGHT(G554,3)),'ADM-COMP'!B:J,4,FALSE),IF(LEFT(G554,3)="SEG",VLOOKUP(VALUE(RIGHT(G554,3)),#REF!,4,FALSE),IF(LEFT(G554,3)="CLI",VLOOKUP(VALUE(RIGHT(G554,3)),#REF!,4,FALSE),IF(LEFT(G554,4)="IMPL",VLOOKUP(VALUE(RIGHT(G554,3)),#REF!,4,FALSE),IF(LEFT(G554,4)="SPDA",VLOOKUP(VALUE(RIGHT(G554,3)),'SPDA-COMP'!B:J,4,FALSE),IF(LEFT(G554,4)="SDAI",VLOOKUP(VALUE(RIGHT(G554,3)),#REF!,4,FALSE),IF(LEFT(G554,5)="IMPER",VLOOKUP(VALUE(RIGHT(G554,3)),#REF!,4,FALSE),IF(LEFT(G554,5)="LABOR",VLOOKUP(VALUE(RIGHT(G554,6)),#REF!,5,FALSE))))))))))))))))</f>
        <v>#REF!</v>
      </c>
      <c r="C554" s="30" t="e">
        <f>IF(LEFT(G554,3)="ARQ",VLOOKUP(VALUE(RIGHT(G554,3)),#REF!,5,FALSE),IF(LEFT(G554,3)="SCI",VLOOKUP(VALUE(RIGHT(G554,3)),#REF!,5,FALSE),IF(LEFT(G554,3)="SCE",VLOOKUP(VALUE(RIGHT(G554,3)),#REF!,5,FALSE),IF(LEFT(G554,3)="EST",VLOOKUP(VALUE(RIGHT(G554,3)),#REF!,5,FALSE),IF(LEFT(G554,3)="HID",VLOOKUP(VALUE(RIGHT(G554,3)),#REF!,5,FALSE),IF(LEFT(G554,3)="INC",VLOOKUP(VALUE(RIGHT(G554,3)),#REF!,5,FALSE),IF(LEFT(G554,3)="ELE",VLOOKUP(VALUE(RIGHT(G554,3)),#REF!,5,FALSE),IF(LEFT(G554,3)="CAB",VLOOKUP(VALUE(RIGHT(G554,3)),'ADM-COMP'!B:J,5,FALSE),IF(LEFT(G554,3)="SEG",VLOOKUP(VALUE(RIGHT(G554,3)),#REF!,5,FALSE),IF(LEFT(G554,3)="CLI",VLOOKUP(VALUE(RIGHT(G554,3)),#REF!,5,FALSE),IF(LEFT(G554,4)="IMPL",VLOOKUP(VALUE(RIGHT(G554,3)),#REF!,5,FALSE),IF(LEFT(G554,4)="SPDA",VLOOKUP(VALUE(RIGHT(G554,3)),'SPDA-COMP'!B:J,5,FALSE),IF(LEFT(G554,4)="SDAI",VLOOKUP(VALUE(RIGHT(G554,3)),#REF!,5,FALSE),IF(LEFT(G554,5)="IMPER",VLOOKUP(VALUE(RIGHT(G554,3)),#REF!,5,FALSE),IF(LEFT(G554,5)="LABOR",VLOOKUP(VALUE(RIGHT(G554,6)),#REF!,6,FALSE))))))))))))))))</f>
        <v>#REF!</v>
      </c>
      <c r="D554" s="74" t="e">
        <f>ROUND(VLOOKUP(A554,#REF!,8,FALSE),2)</f>
        <v>#REF!</v>
      </c>
      <c r="E554" s="74" t="e">
        <f>IF(LEFT(G554,3)="ARQ",VLOOKUP(VALUE(RIGHT(G554,3)),#REF!,9,FALSE),IF(LEFT(G554,3)="SCI",VLOOKUP(VALUE(RIGHT(G554,3)),#REF!,9,FALSE),IF(LEFT(G554,3)="SCE",VLOOKUP(VALUE(RIGHT(G554,3)),#REF!,9,FALSE),IF(LEFT(G554,3)="EST",VLOOKUP(VALUE(RIGHT(G554,3)),#REF!,9,FALSE),IF(LEFT(G554,3)="HID",VLOOKUP(VALUE(RIGHT(G554,3)),#REF!,9,FALSE),IF(LEFT(G554,3)="INC",VLOOKUP(VALUE(RIGHT(G554,3)),#REF!,9,FALSE),IF(LEFT(G554,3)="ELE",VLOOKUP(VALUE(RIGHT(G554,3)),#REF!,9,FALSE),IF(LEFT(G554,3)="CAB",VLOOKUP(VALUE(RIGHT(G554,3)),'ADM-COMP'!B:J,9,FALSE),IF(LEFT(G554,3)="SEG",VLOOKUP(VALUE(RIGHT(G554,3)),#REF!,9,FALSE),IF(LEFT(G554,3)="CLI",VLOOKUP(VALUE(RIGHT(G554,3)),#REF!,9,FALSE),IF(LEFT(G554,4)="IMPL",VLOOKUP(VALUE(RIGHT(G554,3)),#REF!,9,FALSE),IF(LEFT(G554,4)="SPDA",VLOOKUP(VALUE(RIGHT(G554,3)),'SPDA-COMP'!B:J,9,FALSE),IF(LEFT(G554,4)="SDAI",VLOOKUP(VALUE(RIGHT(G554,3)),#REF!,9,FALSE),IF(LEFT(G554,5)="IMPER",VLOOKUP(VALUE(RIGHT(G554,3)),#REF!,9,FALSE),IF(LEFT(G554,5)="LABOR",VLOOKUP(VALUE(RIGHT(G554,6)),#REF!,4,FALSE))))))))))))))))</f>
        <v>#REF!</v>
      </c>
      <c r="F554" s="31" t="e">
        <f t="shared" si="8"/>
        <v>#REF!</v>
      </c>
      <c r="G554" s="84" t="s">
        <v>575</v>
      </c>
      <c r="H554" s="51"/>
    </row>
    <row r="555" spans="1:8" s="11" customFormat="1">
      <c r="A555" s="83" t="s">
        <v>564</v>
      </c>
      <c r="B555" s="29" t="e">
        <f>IF(LEFT(G555,3)="ARQ",VLOOKUP(VALUE(RIGHT(G555,3)),#REF!,4,FALSE),IF(LEFT(G555,3)="SCI",VLOOKUP(VALUE(RIGHT(G555,3)),#REF!,4,FALSE),IF(LEFT(G555,3)="SCE",VLOOKUP(VALUE(RIGHT(G555,3)),#REF!,4,FALSE),IF(LEFT(G555,3)="EST",VLOOKUP(VALUE(RIGHT(G555,3)),#REF!,4,FALSE),IF(LEFT(G555,3)="HID",VLOOKUP(VALUE(RIGHT(G555,3)),#REF!,4,FALSE),IF(LEFT(G555,3)="INC",VLOOKUP(VALUE(RIGHT(G555,3)),#REF!,4,FALSE),IF(LEFT(G555,3)="ELE",VLOOKUP(VALUE(RIGHT(G555,3)),#REF!,4,FALSE),IF(LEFT(G555,3)="CAB",VLOOKUP(VALUE(RIGHT(G555,3)),'ADM-COMP'!B:J,4,FALSE),IF(LEFT(G555,3)="SEG",VLOOKUP(VALUE(RIGHT(G555,3)),#REF!,4,FALSE),IF(LEFT(G555,3)="CLI",VLOOKUP(VALUE(RIGHT(G555,3)),#REF!,4,FALSE),IF(LEFT(G555,4)="IMPL",VLOOKUP(VALUE(RIGHT(G555,3)),#REF!,4,FALSE),IF(LEFT(G555,4)="SPDA",VLOOKUP(VALUE(RIGHT(G555,3)),'SPDA-COMP'!B:J,4,FALSE),IF(LEFT(G555,4)="SDAI",VLOOKUP(VALUE(RIGHT(G555,3)),#REF!,4,FALSE),IF(LEFT(G555,5)="IMPER",VLOOKUP(VALUE(RIGHT(G555,3)),#REF!,4,FALSE),IF(LEFT(G555,5)="LABOR",VLOOKUP(VALUE(RIGHT(G555,6)),#REF!,5,FALSE))))))))))))))))</f>
        <v>#REF!</v>
      </c>
      <c r="C555" s="30" t="e">
        <f>IF(LEFT(G555,3)="ARQ",VLOOKUP(VALUE(RIGHT(G555,3)),#REF!,5,FALSE),IF(LEFT(G555,3)="SCI",VLOOKUP(VALUE(RIGHT(G555,3)),#REF!,5,FALSE),IF(LEFT(G555,3)="SCE",VLOOKUP(VALUE(RIGHT(G555,3)),#REF!,5,FALSE),IF(LEFT(G555,3)="EST",VLOOKUP(VALUE(RIGHT(G555,3)),#REF!,5,FALSE),IF(LEFT(G555,3)="HID",VLOOKUP(VALUE(RIGHT(G555,3)),#REF!,5,FALSE),IF(LEFT(G555,3)="INC",VLOOKUP(VALUE(RIGHT(G555,3)),#REF!,5,FALSE),IF(LEFT(G555,3)="ELE",VLOOKUP(VALUE(RIGHT(G555,3)),#REF!,5,FALSE),IF(LEFT(G555,3)="CAB",VLOOKUP(VALUE(RIGHT(G555,3)),'ADM-COMP'!B:J,5,FALSE),IF(LEFT(G555,3)="SEG",VLOOKUP(VALUE(RIGHT(G555,3)),#REF!,5,FALSE),IF(LEFT(G555,3)="CLI",VLOOKUP(VALUE(RIGHT(G555,3)),#REF!,5,FALSE),IF(LEFT(G555,4)="IMPL",VLOOKUP(VALUE(RIGHT(G555,3)),#REF!,5,FALSE),IF(LEFT(G555,4)="SPDA",VLOOKUP(VALUE(RIGHT(G555,3)),'SPDA-COMP'!B:J,5,FALSE),IF(LEFT(G555,4)="SDAI",VLOOKUP(VALUE(RIGHT(G555,3)),#REF!,5,FALSE),IF(LEFT(G555,5)="IMPER",VLOOKUP(VALUE(RIGHT(G555,3)),#REF!,5,FALSE),IF(LEFT(G555,5)="LABOR",VLOOKUP(VALUE(RIGHT(G555,6)),#REF!,6,FALSE))))))))))))))))</f>
        <v>#REF!</v>
      </c>
      <c r="D555" s="74" t="e">
        <f>ROUND(VLOOKUP(A555,#REF!,8,FALSE),2)</f>
        <v>#REF!</v>
      </c>
      <c r="E555" s="74" t="e">
        <f>IF(LEFT(G555,3)="ARQ",VLOOKUP(VALUE(RIGHT(G555,3)),#REF!,9,FALSE),IF(LEFT(G555,3)="SCI",VLOOKUP(VALUE(RIGHT(G555,3)),#REF!,9,FALSE),IF(LEFT(G555,3)="SCE",VLOOKUP(VALUE(RIGHT(G555,3)),#REF!,9,FALSE),IF(LEFT(G555,3)="EST",VLOOKUP(VALUE(RIGHT(G555,3)),#REF!,9,FALSE),IF(LEFT(G555,3)="HID",VLOOKUP(VALUE(RIGHT(G555,3)),#REF!,9,FALSE),IF(LEFT(G555,3)="INC",VLOOKUP(VALUE(RIGHT(G555,3)),#REF!,9,FALSE),IF(LEFT(G555,3)="ELE",VLOOKUP(VALUE(RIGHT(G555,3)),#REF!,9,FALSE),IF(LEFT(G555,3)="CAB",VLOOKUP(VALUE(RIGHT(G555,3)),'ADM-COMP'!B:J,9,FALSE),IF(LEFT(G555,3)="SEG",VLOOKUP(VALUE(RIGHT(G555,3)),#REF!,9,FALSE),IF(LEFT(G555,3)="CLI",VLOOKUP(VALUE(RIGHT(G555,3)),#REF!,9,FALSE),IF(LEFT(G555,4)="IMPL",VLOOKUP(VALUE(RIGHT(G555,3)),#REF!,9,FALSE),IF(LEFT(G555,4)="SPDA",VLOOKUP(VALUE(RIGHT(G555,3)),'SPDA-COMP'!B:J,9,FALSE),IF(LEFT(G555,4)="SDAI",VLOOKUP(VALUE(RIGHT(G555,3)),#REF!,9,FALSE),IF(LEFT(G555,5)="IMPER",VLOOKUP(VALUE(RIGHT(G555,3)),#REF!,9,FALSE),IF(LEFT(G555,5)="LABOR",VLOOKUP(VALUE(RIGHT(G555,6)),#REF!,4,FALSE))))))))))))))))</f>
        <v>#REF!</v>
      </c>
      <c r="F555" s="31" t="e">
        <f t="shared" si="8"/>
        <v>#REF!</v>
      </c>
      <c r="G555" s="84" t="s">
        <v>575</v>
      </c>
      <c r="H555" s="51"/>
    </row>
    <row r="556" spans="1:8" s="11" customFormat="1">
      <c r="A556" s="85" t="s">
        <v>872</v>
      </c>
      <c r="B556" s="29" t="e">
        <f>IF(LEFT(G556,3)="ARQ",VLOOKUP(VALUE(RIGHT(G556,3)),#REF!,4,FALSE),IF(LEFT(G556,3)="SCI",VLOOKUP(VALUE(RIGHT(G556,3)),#REF!,4,FALSE),IF(LEFT(G556,3)="SCE",VLOOKUP(VALUE(RIGHT(G556,3)),#REF!,4,FALSE),IF(LEFT(G556,3)="EST",VLOOKUP(VALUE(RIGHT(G556,3)),#REF!,4,FALSE),IF(LEFT(G556,3)="HID",VLOOKUP(VALUE(RIGHT(G556,3)),#REF!,4,FALSE),IF(LEFT(G556,3)="INC",VLOOKUP(VALUE(RIGHT(G556,3)),#REF!,4,FALSE),IF(LEFT(G556,3)="ELE",VLOOKUP(VALUE(RIGHT(G556,3)),#REF!,4,FALSE),IF(LEFT(G556,3)="CAB",VLOOKUP(VALUE(RIGHT(G556,3)),'ADM-COMP'!B:J,4,FALSE),IF(LEFT(G556,3)="SEG",VLOOKUP(VALUE(RIGHT(G556,3)),#REF!,4,FALSE),IF(LEFT(G556,3)="CLI",VLOOKUP(VALUE(RIGHT(G556,3)),#REF!,4,FALSE),IF(LEFT(G556,4)="IMPL",VLOOKUP(VALUE(RIGHT(G556,3)),#REF!,4,FALSE),IF(LEFT(G556,4)="SPDA",VLOOKUP(VALUE(RIGHT(G556,3)),'SPDA-COMP'!B:J,4,FALSE),IF(LEFT(G556,4)="SDAI",VLOOKUP(VALUE(RIGHT(G556,3)),#REF!,4,FALSE),IF(LEFT(G556,5)="IMPER",VLOOKUP(VALUE(RIGHT(G556,3)),#REF!,4,FALSE),IF(LEFT(G556,5)="LABOR",VLOOKUP(VALUE(RIGHT(G556,6)),#REF!,5,FALSE))))))))))))))))</f>
        <v>#REF!</v>
      </c>
      <c r="C556" s="30" t="e">
        <f>IF(LEFT(G556,3)="ARQ",VLOOKUP(VALUE(RIGHT(G556,3)),#REF!,5,FALSE),IF(LEFT(G556,3)="SCI",VLOOKUP(VALUE(RIGHT(G556,3)),#REF!,5,FALSE),IF(LEFT(G556,3)="SCE",VLOOKUP(VALUE(RIGHT(G556,3)),#REF!,5,FALSE),IF(LEFT(G556,3)="EST",VLOOKUP(VALUE(RIGHT(G556,3)),#REF!,5,FALSE),IF(LEFT(G556,3)="HID",VLOOKUP(VALUE(RIGHT(G556,3)),#REF!,5,FALSE),IF(LEFT(G556,3)="INC",VLOOKUP(VALUE(RIGHT(G556,3)),#REF!,5,FALSE),IF(LEFT(G556,3)="ELE",VLOOKUP(VALUE(RIGHT(G556,3)),#REF!,5,FALSE),IF(LEFT(G556,3)="CAB",VLOOKUP(VALUE(RIGHT(G556,3)),'ADM-COMP'!B:J,5,FALSE),IF(LEFT(G556,3)="SEG",VLOOKUP(VALUE(RIGHT(G556,3)),#REF!,5,FALSE),IF(LEFT(G556,3)="CLI",VLOOKUP(VALUE(RIGHT(G556,3)),#REF!,5,FALSE),IF(LEFT(G556,4)="IMPL",VLOOKUP(VALUE(RIGHT(G556,3)),#REF!,5,FALSE),IF(LEFT(G556,4)="SPDA",VLOOKUP(VALUE(RIGHT(G556,3)),'SPDA-COMP'!B:J,5,FALSE),IF(LEFT(G556,4)="SDAI",VLOOKUP(VALUE(RIGHT(G556,3)),#REF!,5,FALSE),IF(LEFT(G556,5)="IMPER",VLOOKUP(VALUE(RIGHT(G556,3)),#REF!,5,FALSE),IF(LEFT(G556,5)="LABOR",VLOOKUP(VALUE(RIGHT(G556,6)),#REF!,6,FALSE))))))))))))))))</f>
        <v>#REF!</v>
      </c>
      <c r="D556" s="74" t="e">
        <f>ROUND(VLOOKUP(A556,#REF!,8,FALSE),2)</f>
        <v>#REF!</v>
      </c>
      <c r="E556" s="74" t="e">
        <f>IF(LEFT(G556,3)="ARQ",VLOOKUP(VALUE(RIGHT(G556,3)),#REF!,9,FALSE),IF(LEFT(G556,3)="SCI",VLOOKUP(VALUE(RIGHT(G556,3)),#REF!,9,FALSE),IF(LEFT(G556,3)="SCE",VLOOKUP(VALUE(RIGHT(G556,3)),#REF!,9,FALSE),IF(LEFT(G556,3)="EST",VLOOKUP(VALUE(RIGHT(G556,3)),#REF!,9,FALSE),IF(LEFT(G556,3)="HID",VLOOKUP(VALUE(RIGHT(G556,3)),#REF!,9,FALSE),IF(LEFT(G556,3)="INC",VLOOKUP(VALUE(RIGHT(G556,3)),#REF!,9,FALSE),IF(LEFT(G556,3)="ELE",VLOOKUP(VALUE(RIGHT(G556,3)),#REF!,9,FALSE),IF(LEFT(G556,3)="CAB",VLOOKUP(VALUE(RIGHT(G556,3)),'ADM-COMP'!B:J,9,FALSE),IF(LEFT(G556,3)="SEG",VLOOKUP(VALUE(RIGHT(G556,3)),#REF!,9,FALSE),IF(LEFT(G556,3)="CLI",VLOOKUP(VALUE(RIGHT(G556,3)),#REF!,9,FALSE),IF(LEFT(G556,4)="IMPL",VLOOKUP(VALUE(RIGHT(G556,3)),#REF!,9,FALSE),IF(LEFT(G556,4)="SPDA",VLOOKUP(VALUE(RIGHT(G556,3)),'SPDA-COMP'!B:J,9,FALSE),IF(LEFT(G556,4)="SDAI",VLOOKUP(VALUE(RIGHT(G556,3)),#REF!,9,FALSE),IF(LEFT(G556,5)="IMPER",VLOOKUP(VALUE(RIGHT(G556,3)),#REF!,9,FALSE),IF(LEFT(G556,5)="LABOR",VLOOKUP(VALUE(RIGHT(G556,6)),#REF!,4,FALSE))))))))))))))))</f>
        <v>#REF!</v>
      </c>
      <c r="F556" s="31" t="e">
        <f t="shared" si="8"/>
        <v>#REF!</v>
      </c>
      <c r="G556" s="84" t="s">
        <v>947</v>
      </c>
      <c r="H556" s="51"/>
    </row>
    <row r="557" spans="1:8" s="11" customFormat="1">
      <c r="A557" s="37" t="s">
        <v>221</v>
      </c>
      <c r="B557" s="29" t="e">
        <f>IF(LEFT(G557,3)="ARQ",VLOOKUP(VALUE(RIGHT(G557,3)),#REF!,4,FALSE),IF(LEFT(G557,3)="SCI",VLOOKUP(VALUE(RIGHT(G557,3)),#REF!,4,FALSE),IF(LEFT(G557,3)="TRP",VLOOKUP(VALUE(RIGHT(G557,3)),#REF!,4,FALSE),IF(LEFT(G557,3)="EST",VLOOKUP(VALUE(RIGHT(G557,3)),#REF!,4,FALSE),IF(LEFT(G557,3)="HID",VLOOKUP(VALUE(RIGHT(G557,3)),#REF!,4,FALSE),IF(LEFT(G557,3)="INC",VLOOKUP(VALUE(RIGHT(G557,3)),#REF!,4,FALSE),IF(LEFT(G557,3)="ELE",VLOOKUP(VALUE(RIGHT(G557,3)),#REF!,4,FALSE),IF(LEFT(G557,3)="CAB",VLOOKUP(VALUE(RIGHT(G557,3)),'ADM-COMP'!B:J,4,FALSE),IF(LEFT(G557,3)="SEG",VLOOKUP(VALUE(RIGHT(G557,3)),#REF!,4,FALSE),IF(LEFT(G557,3)="CLI",VLOOKUP(VALUE(RIGHT(G557,3)),#REF!,4,FALSE),IF(LEFT(G557,4)="IMPL",VLOOKUP(VALUE(RIGHT(G557,3)),#REF!,4,FALSE),IF(LEFT(G557,4)="SPDA",VLOOKUP(VALUE(RIGHT(G557,3)),'SPDA-COMP'!B:J,4,FALSE),IF(LEFT(G557,4)="SDAI",VLOOKUP(VALUE(RIGHT(G557,3)),#REF!,4,FALSE),IF(LEFT(G557,5)="IMPER",VLOOKUP(VALUE(RIGHT(G557,3)),#REF!,4,FALSE),IF(LEFT(G557,5)="LABOR",VLOOKUP(VALUE(RIGHT(G557,6)),#REF!,5,FALSE))))))))))))))))</f>
        <v>#REF!</v>
      </c>
      <c r="C557" s="30" t="e">
        <f>IF(LEFT(G557,3)="ARQ",VLOOKUP(VALUE(RIGHT(G557,3)),#REF!,5,FALSE),IF(LEFT(G557,3)="SCI",VLOOKUP(VALUE(RIGHT(G557,3)),#REF!,5,FALSE),IF(LEFT(G557,3)="SCE",VLOOKUP(VALUE(RIGHT(G557,3)),#REF!,5,FALSE),IF(LEFT(G557,3)="EST",VLOOKUP(VALUE(RIGHT(G557,3)),#REF!,5,FALSE),IF(LEFT(G557,3)="HID",VLOOKUP(VALUE(RIGHT(G557,3)),#REF!,5,FALSE),IF(LEFT(G557,3)="INC",VLOOKUP(VALUE(RIGHT(G557,3)),#REF!,5,FALSE),IF(LEFT(G557,3)="ELE",VLOOKUP(VALUE(RIGHT(G557,3)),#REF!,5,FALSE),IF(LEFT(G557,3)="CAB",VLOOKUP(VALUE(RIGHT(G557,3)),'ADM-COMP'!B:J,5,FALSE),IF(LEFT(G557,3)="SEG",VLOOKUP(VALUE(RIGHT(G557,3)),#REF!,5,FALSE),IF(LEFT(G557,3)="CLI",VLOOKUP(VALUE(RIGHT(G557,3)),#REF!,5,FALSE),IF(LEFT(G557,4)="IMPL",VLOOKUP(VALUE(RIGHT(G557,3)),#REF!,5,FALSE),IF(LEFT(G557,4)="SPDA",VLOOKUP(VALUE(RIGHT(G557,3)),'SPDA-COMP'!B:J,5,FALSE),IF(LEFT(G557,4)="SDAI",VLOOKUP(VALUE(RIGHT(G557,3)),#REF!,5,FALSE),IF(LEFT(G557,5)="IMPER",VLOOKUP(VALUE(RIGHT(G557,3)),#REF!,5,FALSE),IF(LEFT(G557,5)="LABOR",VLOOKUP(VALUE(RIGHT(G557,6)),#REF!,6,FALSE))))))))))))))))</f>
        <v>#REF!</v>
      </c>
      <c r="D557" s="74" t="e">
        <f>ROUND(VLOOKUP(A557,#REF!,8,FALSE),2)</f>
        <v>#REF!</v>
      </c>
      <c r="E557" s="74" t="e">
        <f>IF(LEFT(G557,3)="ARQ",VLOOKUP(VALUE(RIGHT(G557,3)),#REF!,9,FALSE),IF(LEFT(G557,3)="SCI",VLOOKUP(VALUE(RIGHT(G557,3)),#REF!,9,FALSE),IF(LEFT(G557,3)="SCE",VLOOKUP(VALUE(RIGHT(G557,3)),#REF!,9,FALSE),IF(LEFT(G557,3)="EST",VLOOKUP(VALUE(RIGHT(G557,3)),#REF!,9,FALSE),IF(LEFT(G557,3)="HID",VLOOKUP(VALUE(RIGHT(G557,3)),#REF!,9,FALSE),IF(LEFT(G557,3)="INC",VLOOKUP(VALUE(RIGHT(G557,3)),#REF!,9,FALSE),IF(LEFT(G557,3)="ELE",VLOOKUP(VALUE(RIGHT(G557,3)),#REF!,9,FALSE),IF(LEFT(G557,3)="CAB",VLOOKUP(VALUE(RIGHT(G557,3)),'ADM-COMP'!B:J,9,FALSE),IF(LEFT(G557,3)="SEG",VLOOKUP(VALUE(RIGHT(G557,3)),#REF!,9,FALSE),IF(LEFT(G557,3)="CLI",VLOOKUP(VALUE(RIGHT(G557,3)),#REF!,9,FALSE),IF(LEFT(G557,4)="IMPL",VLOOKUP(VALUE(RIGHT(G557,3)),#REF!,9,FALSE),IF(LEFT(G557,4)="SPDA",VLOOKUP(VALUE(RIGHT(G557,3)),'SPDA-COMP'!B:J,9,FALSE),IF(LEFT(G557,4)="SDAI",VLOOKUP(VALUE(RIGHT(G557,3)),#REF!,9,FALSE),IF(LEFT(G557,5)="IMPER",VLOOKUP(VALUE(RIGHT(G557,3)),#REF!,9,FALSE),IF(LEFT(G557,5)="LABOR",VLOOKUP(VALUE(RIGHT(G557,6)),#REF!,4,FALSE))))))))))))))))</f>
        <v>#REF!</v>
      </c>
      <c r="F557" s="31" t="e">
        <f t="shared" si="8"/>
        <v>#REF!</v>
      </c>
      <c r="G557" s="38" t="s">
        <v>226</v>
      </c>
      <c r="H557" s="51"/>
    </row>
    <row r="558" spans="1:8" s="11" customFormat="1">
      <c r="A558" s="37" t="s">
        <v>215</v>
      </c>
      <c r="B558" s="29" t="e">
        <f>IF(LEFT(G558,3)="ARQ",VLOOKUP(VALUE(RIGHT(G558,3)),#REF!,4,FALSE),IF(LEFT(G558,3)="SCI",VLOOKUP(VALUE(RIGHT(G558,3)),#REF!,4,FALSE),IF(LEFT(G558,3)="TRP",VLOOKUP(VALUE(RIGHT(G558,3)),#REF!,4,FALSE),IF(LEFT(G558,3)="EST",VLOOKUP(VALUE(RIGHT(G558,3)),#REF!,4,FALSE),IF(LEFT(G558,3)="HID",VLOOKUP(VALUE(RIGHT(G558,3)),#REF!,4,FALSE),IF(LEFT(G558,3)="INC",VLOOKUP(VALUE(RIGHT(G558,3)),#REF!,4,FALSE),IF(LEFT(G558,3)="ELE",VLOOKUP(VALUE(RIGHT(G558,3)),#REF!,4,FALSE),IF(LEFT(G558,3)="CAB",VLOOKUP(VALUE(RIGHT(G558,3)),'ADM-COMP'!B:J,4,FALSE),IF(LEFT(G558,3)="SEG",VLOOKUP(VALUE(RIGHT(G558,3)),#REF!,4,FALSE),IF(LEFT(G558,3)="CLI",VLOOKUP(VALUE(RIGHT(G558,3)),#REF!,4,FALSE),IF(LEFT(G558,4)="IMPL",VLOOKUP(VALUE(RIGHT(G558,3)),#REF!,4,FALSE),IF(LEFT(G558,4)="SPDA",VLOOKUP(VALUE(RIGHT(G558,3)),'SPDA-COMP'!B:J,4,FALSE),IF(LEFT(G558,4)="SDAI",VLOOKUP(VALUE(RIGHT(G558,3)),#REF!,4,FALSE),IF(LEFT(G558,5)="IMPER",VLOOKUP(VALUE(RIGHT(G558,3)),#REF!,4,FALSE),IF(LEFT(G558,5)="LABOR",VLOOKUP(VALUE(RIGHT(G558,6)),#REF!,5,FALSE))))))))))))))))</f>
        <v>#REF!</v>
      </c>
      <c r="C558" s="30" t="e">
        <f>IF(LEFT(G558,3)="ARQ",VLOOKUP(VALUE(RIGHT(G558,3)),#REF!,5,FALSE),IF(LEFT(G558,3)="SCI",VLOOKUP(VALUE(RIGHT(G558,3)),#REF!,5,FALSE),IF(LEFT(G558,3)="SCE",VLOOKUP(VALUE(RIGHT(G558,3)),#REF!,5,FALSE),IF(LEFT(G558,3)="EST",VLOOKUP(VALUE(RIGHT(G558,3)),#REF!,5,FALSE),IF(LEFT(G558,3)="HID",VLOOKUP(VALUE(RIGHT(G558,3)),#REF!,5,FALSE),IF(LEFT(G558,3)="INC",VLOOKUP(VALUE(RIGHT(G558,3)),#REF!,5,FALSE),IF(LEFT(G558,3)="ELE",VLOOKUP(VALUE(RIGHT(G558,3)),#REF!,5,FALSE),IF(LEFT(G558,3)="CAB",VLOOKUP(VALUE(RIGHT(G558,3)),'ADM-COMP'!B:J,5,FALSE),IF(LEFT(G558,3)="SEG",VLOOKUP(VALUE(RIGHT(G558,3)),#REF!,5,FALSE),IF(LEFT(G558,3)="CLI",VLOOKUP(VALUE(RIGHT(G558,3)),#REF!,5,FALSE),IF(LEFT(G558,4)="IMPL",VLOOKUP(VALUE(RIGHT(G558,3)),#REF!,5,FALSE),IF(LEFT(G558,4)="SPDA",VLOOKUP(VALUE(RIGHT(G558,3)),'SPDA-COMP'!B:J,5,FALSE),IF(LEFT(G558,4)="SDAI",VLOOKUP(VALUE(RIGHT(G558,3)),#REF!,5,FALSE),IF(LEFT(G558,5)="IMPER",VLOOKUP(VALUE(RIGHT(G558,3)),#REF!,5,FALSE),IF(LEFT(G558,5)="LABOR",VLOOKUP(VALUE(RIGHT(G558,6)),#REF!,6,FALSE))))))))))))))))</f>
        <v>#REF!</v>
      </c>
      <c r="D558" s="74" t="e">
        <f>ROUND(VLOOKUP(A558,#REF!,8,FALSE),2)</f>
        <v>#REF!</v>
      </c>
      <c r="E558" s="74" t="e">
        <f>IF(LEFT(G558,3)="ARQ",VLOOKUP(VALUE(RIGHT(G558,3)),#REF!,9,FALSE),IF(LEFT(G558,3)="SCI",VLOOKUP(VALUE(RIGHT(G558,3)),#REF!,9,FALSE),IF(LEFT(G558,3)="SCE",VLOOKUP(VALUE(RIGHT(G558,3)),#REF!,9,FALSE),IF(LEFT(G558,3)="EST",VLOOKUP(VALUE(RIGHT(G558,3)),#REF!,9,FALSE),IF(LEFT(G558,3)="HID",VLOOKUP(VALUE(RIGHT(G558,3)),#REF!,9,FALSE),IF(LEFT(G558,3)="INC",VLOOKUP(VALUE(RIGHT(G558,3)),#REF!,9,FALSE),IF(LEFT(G558,3)="ELE",VLOOKUP(VALUE(RIGHT(G558,3)),#REF!,9,FALSE),IF(LEFT(G558,3)="CAB",VLOOKUP(VALUE(RIGHT(G558,3)),'ADM-COMP'!B:J,9,FALSE),IF(LEFT(G558,3)="SEG",VLOOKUP(VALUE(RIGHT(G558,3)),#REF!,9,FALSE),IF(LEFT(G558,3)="CLI",VLOOKUP(VALUE(RIGHT(G558,3)),#REF!,9,FALSE),IF(LEFT(G558,4)="IMPL",VLOOKUP(VALUE(RIGHT(G558,3)),#REF!,9,FALSE),IF(LEFT(G558,4)="SPDA",VLOOKUP(VALUE(RIGHT(G558,3)),'SPDA-COMP'!B:J,9,FALSE),IF(LEFT(G558,4)="SDAI",VLOOKUP(VALUE(RIGHT(G558,3)),#REF!,9,FALSE),IF(LEFT(G558,5)="IMPER",VLOOKUP(VALUE(RIGHT(G558,3)),#REF!,9,FALSE),IF(LEFT(G558,5)="LABOR",VLOOKUP(VALUE(RIGHT(G558,6)),#REF!,4,FALSE))))))))))))))))</f>
        <v>#REF!</v>
      </c>
      <c r="F558" s="31" t="e">
        <f t="shared" si="8"/>
        <v>#REF!</v>
      </c>
      <c r="G558" s="38" t="s">
        <v>214</v>
      </c>
      <c r="H558" s="51"/>
    </row>
    <row r="559" spans="1:8" s="11" customFormat="1">
      <c r="A559" s="85" t="s">
        <v>896</v>
      </c>
      <c r="B559" s="29" t="e">
        <f>IF(LEFT(G559,3)="ARQ",VLOOKUP(VALUE(RIGHT(G559,3)),#REF!,4,FALSE),IF(LEFT(G559,3)="SCI",VLOOKUP(VALUE(RIGHT(G559,3)),#REF!,4,FALSE),IF(LEFT(G559,3)="SCE",VLOOKUP(VALUE(RIGHT(G559,3)),#REF!,4,FALSE),IF(LEFT(G559,3)="EST",VLOOKUP(VALUE(RIGHT(G559,3)),#REF!,4,FALSE),IF(LEFT(G559,3)="HID",VLOOKUP(VALUE(RIGHT(G559,3)),#REF!,4,FALSE),IF(LEFT(G559,3)="INC",VLOOKUP(VALUE(RIGHT(G559,3)),#REF!,4,FALSE),IF(LEFT(G559,3)="ELE",VLOOKUP(VALUE(RIGHT(G559,3)),#REF!,4,FALSE),IF(LEFT(G559,3)="CAB",VLOOKUP(VALUE(RIGHT(G559,3)),'ADM-COMP'!B:J,4,FALSE),IF(LEFT(G559,3)="SEG",VLOOKUP(VALUE(RIGHT(G559,3)),#REF!,4,FALSE),IF(LEFT(G559,3)="CLI",VLOOKUP(VALUE(RIGHT(G559,3)),#REF!,4,FALSE),IF(LEFT(G559,4)="IMPL",VLOOKUP(VALUE(RIGHT(G559,3)),#REF!,4,FALSE),IF(LEFT(G559,4)="SPDA",VLOOKUP(VALUE(RIGHT(G559,3)),'SPDA-COMP'!B:J,4,FALSE),IF(LEFT(G559,4)="SDAI",VLOOKUP(VALUE(RIGHT(G559,3)),#REF!,4,FALSE),IF(LEFT(G559,5)="IMPER",VLOOKUP(VALUE(RIGHT(G559,3)),#REF!,4,FALSE),IF(LEFT(G559,5)="LABOR",VLOOKUP(VALUE(RIGHT(G559,6)),#REF!,5,FALSE))))))))))))))))</f>
        <v>#REF!</v>
      </c>
      <c r="C559" s="30" t="e">
        <f>IF(LEFT(G559,3)="ARQ",VLOOKUP(VALUE(RIGHT(G559,3)),#REF!,5,FALSE),IF(LEFT(G559,3)="SCI",VLOOKUP(VALUE(RIGHT(G559,3)),#REF!,5,FALSE),IF(LEFT(G559,3)="SCE",VLOOKUP(VALUE(RIGHT(G559,3)),#REF!,5,FALSE),IF(LEFT(G559,3)="EST",VLOOKUP(VALUE(RIGHT(G559,3)),#REF!,5,FALSE),IF(LEFT(G559,3)="HID",VLOOKUP(VALUE(RIGHT(G559,3)),#REF!,5,FALSE),IF(LEFT(G559,3)="INC",VLOOKUP(VALUE(RIGHT(G559,3)),#REF!,5,FALSE),IF(LEFT(G559,3)="ELE",VLOOKUP(VALUE(RIGHT(G559,3)),#REF!,5,FALSE),IF(LEFT(G559,3)="CAB",VLOOKUP(VALUE(RIGHT(G559,3)),'ADM-COMP'!B:J,5,FALSE),IF(LEFT(G559,3)="SEG",VLOOKUP(VALUE(RIGHT(G559,3)),#REF!,5,FALSE),IF(LEFT(G559,3)="CLI",VLOOKUP(VALUE(RIGHT(G559,3)),#REF!,5,FALSE),IF(LEFT(G559,4)="IMPL",VLOOKUP(VALUE(RIGHT(G559,3)),#REF!,5,FALSE),IF(LEFT(G559,4)="SPDA",VLOOKUP(VALUE(RIGHT(G559,3)),'SPDA-COMP'!B:J,5,FALSE),IF(LEFT(G559,4)="SDAI",VLOOKUP(VALUE(RIGHT(G559,3)),#REF!,5,FALSE),IF(LEFT(G559,5)="IMPER",VLOOKUP(VALUE(RIGHT(G559,3)),#REF!,5,FALSE),IF(LEFT(G559,5)="LABOR",VLOOKUP(VALUE(RIGHT(G559,6)),#REF!,6,FALSE))))))))))))))))</f>
        <v>#REF!</v>
      </c>
      <c r="D559" s="74" t="e">
        <f>ROUND(VLOOKUP(A559,#REF!,8,FALSE),2)</f>
        <v>#REF!</v>
      </c>
      <c r="E559" s="74" t="e">
        <f>IF(LEFT(G559,3)="ARQ",VLOOKUP(VALUE(RIGHT(G559,3)),#REF!,9,FALSE),IF(LEFT(G559,3)="SCI",VLOOKUP(VALUE(RIGHT(G559,3)),#REF!,9,FALSE),IF(LEFT(G559,3)="SCE",VLOOKUP(VALUE(RIGHT(G559,3)),#REF!,9,FALSE),IF(LEFT(G559,3)="EST",VLOOKUP(VALUE(RIGHT(G559,3)),#REF!,9,FALSE),IF(LEFT(G559,3)="HID",VLOOKUP(VALUE(RIGHT(G559,3)),#REF!,9,FALSE),IF(LEFT(G559,3)="INC",VLOOKUP(VALUE(RIGHT(G559,3)),#REF!,9,FALSE),IF(LEFT(G559,3)="ELE",VLOOKUP(VALUE(RIGHT(G559,3)),#REF!,9,FALSE),IF(LEFT(G559,3)="CAB",VLOOKUP(VALUE(RIGHT(G559,3)),'ADM-COMP'!B:J,9,FALSE),IF(LEFT(G559,3)="SEG",VLOOKUP(VALUE(RIGHT(G559,3)),#REF!,9,FALSE),IF(LEFT(G559,3)="CLI",VLOOKUP(VALUE(RIGHT(G559,3)),#REF!,9,FALSE),IF(LEFT(G559,4)="IMPL",VLOOKUP(VALUE(RIGHT(G559,3)),#REF!,9,FALSE),IF(LEFT(G559,4)="SPDA",VLOOKUP(VALUE(RIGHT(G559,3)),'SPDA-COMP'!B:J,9,FALSE),IF(LEFT(G559,4)="SDAI",VLOOKUP(VALUE(RIGHT(G559,3)),#REF!,9,FALSE),IF(LEFT(G559,5)="IMPER",VLOOKUP(VALUE(RIGHT(G559,3)),#REF!,9,FALSE),IF(LEFT(G559,5)="LABOR",VLOOKUP(VALUE(RIGHT(G559,6)),#REF!,4,FALSE))))))))))))))))</f>
        <v>#REF!</v>
      </c>
      <c r="F559" s="31" t="e">
        <f t="shared" si="8"/>
        <v>#REF!</v>
      </c>
      <c r="G559" s="84" t="s">
        <v>964</v>
      </c>
      <c r="H559" s="51"/>
    </row>
    <row r="560" spans="1:8" s="11" customFormat="1">
      <c r="A560" s="85" t="s">
        <v>904</v>
      </c>
      <c r="B560" s="29" t="e">
        <f>IF(LEFT(G560,3)="ARQ",VLOOKUP(VALUE(RIGHT(G560,3)),#REF!,4,FALSE),IF(LEFT(G560,3)="SCI",VLOOKUP(VALUE(RIGHT(G560,3)),#REF!,4,FALSE),IF(LEFT(G560,3)="SCE",VLOOKUP(VALUE(RIGHT(G560,3)),#REF!,4,FALSE),IF(LEFT(G560,3)="EST",VLOOKUP(VALUE(RIGHT(G560,3)),#REF!,4,FALSE),IF(LEFT(G560,3)="HID",VLOOKUP(VALUE(RIGHT(G560,3)),#REF!,4,FALSE),IF(LEFT(G560,3)="INC",VLOOKUP(VALUE(RIGHT(G560,3)),#REF!,4,FALSE),IF(LEFT(G560,3)="ELE",VLOOKUP(VALUE(RIGHT(G560,3)),#REF!,4,FALSE),IF(LEFT(G560,3)="CAB",VLOOKUP(VALUE(RIGHT(G560,3)),'ADM-COMP'!B:J,4,FALSE),IF(LEFT(G560,3)="SEG",VLOOKUP(VALUE(RIGHT(G560,3)),#REF!,4,FALSE),IF(LEFT(G560,3)="CLI",VLOOKUP(VALUE(RIGHT(G560,3)),#REF!,4,FALSE),IF(LEFT(G560,4)="IMPL",VLOOKUP(VALUE(RIGHT(G560,3)),#REF!,4,FALSE),IF(LEFT(G560,4)="SPDA",VLOOKUP(VALUE(RIGHT(G560,3)),'SPDA-COMP'!B:J,4,FALSE),IF(LEFT(G560,4)="SDAI",VLOOKUP(VALUE(RIGHT(G560,3)),#REF!,4,FALSE),IF(LEFT(G560,5)="IMPER",VLOOKUP(VALUE(RIGHT(G560,3)),#REF!,4,FALSE),IF(LEFT(G560,5)="LABOR",VLOOKUP(VALUE(RIGHT(G560,6)),#REF!,5,FALSE))))))))))))))))</f>
        <v>#REF!</v>
      </c>
      <c r="C560" s="30" t="e">
        <f>IF(LEFT(G560,3)="ARQ",VLOOKUP(VALUE(RIGHT(G560,3)),#REF!,5,FALSE),IF(LEFT(G560,3)="SCI",VLOOKUP(VALUE(RIGHT(G560,3)),#REF!,5,FALSE),IF(LEFT(G560,3)="SCE",VLOOKUP(VALUE(RIGHT(G560,3)),#REF!,5,FALSE),IF(LEFT(G560,3)="EST",VLOOKUP(VALUE(RIGHT(G560,3)),#REF!,5,FALSE),IF(LEFT(G560,3)="HID",VLOOKUP(VALUE(RIGHT(G560,3)),#REF!,5,FALSE),IF(LEFT(G560,3)="INC",VLOOKUP(VALUE(RIGHT(G560,3)),#REF!,5,FALSE),IF(LEFT(G560,3)="ELE",VLOOKUP(VALUE(RIGHT(G560,3)),#REF!,5,FALSE),IF(LEFT(G560,3)="CAB",VLOOKUP(VALUE(RIGHT(G560,3)),'ADM-COMP'!B:J,5,FALSE),IF(LEFT(G560,3)="SEG",VLOOKUP(VALUE(RIGHT(G560,3)),#REF!,5,FALSE),IF(LEFT(G560,3)="CLI",VLOOKUP(VALUE(RIGHT(G560,3)),#REF!,5,FALSE),IF(LEFT(G560,4)="IMPL",VLOOKUP(VALUE(RIGHT(G560,3)),#REF!,5,FALSE),IF(LEFT(G560,4)="SPDA",VLOOKUP(VALUE(RIGHT(G560,3)),'SPDA-COMP'!B:J,5,FALSE),IF(LEFT(G560,4)="SDAI",VLOOKUP(VALUE(RIGHT(G560,3)),#REF!,5,FALSE),IF(LEFT(G560,5)="IMPER",VLOOKUP(VALUE(RIGHT(G560,3)),#REF!,5,FALSE),IF(LEFT(G560,5)="LABOR",VLOOKUP(VALUE(RIGHT(G560,6)),#REF!,6,FALSE))))))))))))))))</f>
        <v>#REF!</v>
      </c>
      <c r="D560" s="74" t="e">
        <f>ROUND(VLOOKUP(A560,#REF!,8,FALSE),2)</f>
        <v>#REF!</v>
      </c>
      <c r="E560" s="74" t="e">
        <f>IF(LEFT(G560,3)="ARQ",VLOOKUP(VALUE(RIGHT(G560,3)),#REF!,9,FALSE),IF(LEFT(G560,3)="SCI",VLOOKUP(VALUE(RIGHT(G560,3)),#REF!,9,FALSE),IF(LEFT(G560,3)="SCE",VLOOKUP(VALUE(RIGHT(G560,3)),#REF!,9,FALSE),IF(LEFT(G560,3)="EST",VLOOKUP(VALUE(RIGHT(G560,3)),#REF!,9,FALSE),IF(LEFT(G560,3)="HID",VLOOKUP(VALUE(RIGHT(G560,3)),#REF!,9,FALSE),IF(LEFT(G560,3)="INC",VLOOKUP(VALUE(RIGHT(G560,3)),#REF!,9,FALSE),IF(LEFT(G560,3)="ELE",VLOOKUP(VALUE(RIGHT(G560,3)),#REF!,9,FALSE),IF(LEFT(G560,3)="CAB",VLOOKUP(VALUE(RIGHT(G560,3)),'ADM-COMP'!B:J,9,FALSE),IF(LEFT(G560,3)="SEG",VLOOKUP(VALUE(RIGHT(G560,3)),#REF!,9,FALSE),IF(LEFT(G560,3)="CLI",VLOOKUP(VALUE(RIGHT(G560,3)),#REF!,9,FALSE),IF(LEFT(G560,4)="IMPL",VLOOKUP(VALUE(RIGHT(G560,3)),#REF!,9,FALSE),IF(LEFT(G560,4)="SPDA",VLOOKUP(VALUE(RIGHT(G560,3)),'SPDA-COMP'!B:J,9,FALSE),IF(LEFT(G560,4)="SDAI",VLOOKUP(VALUE(RIGHT(G560,3)),#REF!,9,FALSE),IF(LEFT(G560,5)="IMPER",VLOOKUP(VALUE(RIGHT(G560,3)),#REF!,9,FALSE),IF(LEFT(G560,5)="LABOR",VLOOKUP(VALUE(RIGHT(G560,6)),#REF!,4,FALSE))))))))))))))))</f>
        <v>#REF!</v>
      </c>
      <c r="F560" s="31" t="e">
        <f t="shared" si="8"/>
        <v>#REF!</v>
      </c>
      <c r="G560" s="84" t="s">
        <v>972</v>
      </c>
      <c r="H560" s="51"/>
    </row>
    <row r="561" spans="1:8" s="11" customFormat="1">
      <c r="A561" s="37" t="s">
        <v>1039</v>
      </c>
      <c r="B561" s="29" t="e">
        <f>IF(LEFT(G561,3)="ARQ",VLOOKUP(VALUE(RIGHT(G561,3)),#REF!,4,FALSE),IF(LEFT(G561,3)="SCI",VLOOKUP(VALUE(RIGHT(G561,3)),#REF!,4,FALSE),IF(LEFT(G561,3)="SCE",VLOOKUP(VALUE(RIGHT(G561,3)),#REF!,4,FALSE),IF(LEFT(G561,3)="EST",VLOOKUP(VALUE(RIGHT(G561,3)),#REF!,4,FALSE),IF(LEFT(G561,3)="HID",VLOOKUP(VALUE(RIGHT(G561,3)),#REF!,4,FALSE),IF(LEFT(G561,3)="INC",VLOOKUP(VALUE(RIGHT(G561,3)),#REF!,4,FALSE),IF(LEFT(G561,3)="ELE",VLOOKUP(VALUE(RIGHT(G561,3)),#REF!,4,FALSE),IF(LEFT(G561,3)="CAB",VLOOKUP(VALUE(RIGHT(G561,3)),'ADM-COMP'!B:J,4,FALSE),IF(LEFT(G561,3)="SEG",VLOOKUP(VALUE(RIGHT(G561,3)),#REF!,4,FALSE),IF(LEFT(G561,3)="CLI",VLOOKUP(VALUE(RIGHT(G561,3)),#REF!,4,FALSE),IF(LEFT(G561,4)="IMPL",VLOOKUP(VALUE(RIGHT(G561,3)),#REF!,4,FALSE),IF(LEFT(G561,4)="SPDA",VLOOKUP(VALUE(RIGHT(G561,3)),'SPDA-COMP'!B:J,4,FALSE),IF(LEFT(G561,4)="SDAI",VLOOKUP(VALUE(RIGHT(G561,3)),#REF!,4,FALSE),IF(LEFT(G561,5)="IMPER",VLOOKUP(VALUE(RIGHT(G561,3)),#REF!,4,FALSE),IF(LEFT(G561,5)="LABOR",VLOOKUP(VALUE(RIGHT(G561,6)),#REF!,5,FALSE))))))))))))))))</f>
        <v>#REF!</v>
      </c>
      <c r="C561" s="30" t="e">
        <f>IF(LEFT(G561,3)="ARQ",VLOOKUP(VALUE(RIGHT(G561,3)),#REF!,5,FALSE),IF(LEFT(G561,3)="SCI",VLOOKUP(VALUE(RIGHT(G561,3)),#REF!,5,FALSE),IF(LEFT(G561,3)="SCE",VLOOKUP(VALUE(RIGHT(G561,3)),#REF!,5,FALSE),IF(LEFT(G561,3)="EST",VLOOKUP(VALUE(RIGHT(G561,3)),#REF!,5,FALSE),IF(LEFT(G561,3)="HID",VLOOKUP(VALUE(RIGHT(G561,3)),#REF!,5,FALSE),IF(LEFT(G561,3)="INC",VLOOKUP(VALUE(RIGHT(G561,3)),#REF!,5,FALSE),IF(LEFT(G561,3)="ELE",VLOOKUP(VALUE(RIGHT(G561,3)),#REF!,5,FALSE),IF(LEFT(G561,3)="CAB",VLOOKUP(VALUE(RIGHT(G561,3)),'ADM-COMP'!B:J,5,FALSE),IF(LEFT(G561,3)="SEG",VLOOKUP(VALUE(RIGHT(G561,3)),#REF!,5,FALSE),IF(LEFT(G561,3)="CLI",VLOOKUP(VALUE(RIGHT(G561,3)),#REF!,5,FALSE),IF(LEFT(G561,4)="IMPL",VLOOKUP(VALUE(RIGHT(G561,3)),#REF!,5,FALSE),IF(LEFT(G561,4)="SPDA",VLOOKUP(VALUE(RIGHT(G561,3)),'SPDA-COMP'!B:J,5,FALSE),IF(LEFT(G561,4)="SDAI",VLOOKUP(VALUE(RIGHT(G561,3)),#REF!,5,FALSE),IF(LEFT(G561,5)="IMPER",VLOOKUP(VALUE(RIGHT(G561,3)),#REF!,5,FALSE),IF(LEFT(G561,5)="LABOR",VLOOKUP(VALUE(RIGHT(G561,6)),#REF!,6,FALSE))))))))))))))))</f>
        <v>#REF!</v>
      </c>
      <c r="D561" s="74" t="e">
        <f>ROUND(VLOOKUP(A561,#REF!,8,FALSE),2)</f>
        <v>#REF!</v>
      </c>
      <c r="E561" s="74" t="e">
        <f>IF(LEFT(G561,3)="ARQ",VLOOKUP(VALUE(RIGHT(G561,3)),#REF!,9,FALSE),IF(LEFT(G561,3)="SCI",VLOOKUP(VALUE(RIGHT(G561,3)),#REF!,9,FALSE),IF(LEFT(G561,3)="SCE",VLOOKUP(VALUE(RIGHT(G561,3)),#REF!,9,FALSE),IF(LEFT(G561,3)="EST",VLOOKUP(VALUE(RIGHT(G561,3)),#REF!,9,FALSE),IF(LEFT(G561,3)="HID",VLOOKUP(VALUE(RIGHT(G561,3)),#REF!,9,FALSE),IF(LEFT(G561,3)="INC",VLOOKUP(VALUE(RIGHT(G561,3)),#REF!,9,FALSE),IF(LEFT(G561,3)="ELE",VLOOKUP(VALUE(RIGHT(G561,3)),#REF!,9,FALSE),IF(LEFT(G561,3)="CAB",VLOOKUP(VALUE(RIGHT(G561,3)),'ADM-COMP'!B:J,9,FALSE),IF(LEFT(G561,3)="SEG",VLOOKUP(VALUE(RIGHT(G561,3)),#REF!,9,FALSE),IF(LEFT(G561,3)="CLI",VLOOKUP(VALUE(RIGHT(G561,3)),#REF!,9,FALSE),IF(LEFT(G561,4)="IMPL",VLOOKUP(VALUE(RIGHT(G561,3)),#REF!,9,FALSE),IF(LEFT(G561,4)="SPDA",VLOOKUP(VALUE(RIGHT(G561,3)),'SPDA-COMP'!B:J,9,FALSE),IF(LEFT(G561,4)="SDAI",VLOOKUP(VALUE(RIGHT(G561,3)),#REF!,9,FALSE),IF(LEFT(G561,5)="IMPER",VLOOKUP(VALUE(RIGHT(G561,3)),#REF!,9,FALSE),IF(LEFT(G561,5)="LABOR",VLOOKUP(VALUE(RIGHT(G561,6)),#REF!,4,FALSE))))))))))))))))</f>
        <v>#REF!</v>
      </c>
      <c r="F561" s="31" t="e">
        <f t="shared" si="8"/>
        <v>#REF!</v>
      </c>
      <c r="G561" s="152" t="s">
        <v>1028</v>
      </c>
      <c r="H561" s="51"/>
    </row>
    <row r="562" spans="1:8" s="11" customFormat="1" ht="25.5">
      <c r="A562" s="85" t="s">
        <v>633</v>
      </c>
      <c r="B562" s="29" t="str">
        <f>IF(LEFT(G562,3)="ARQ",VLOOKUP(VALUE(RIGHT(G562,3)),#REF!,4,FALSE),IF(LEFT(G562,3)="SCI",VLOOKUP(VALUE(RIGHT(G562,3)),#REF!,4,FALSE),IF(LEFT(G562,3)="SCE",VLOOKUP(VALUE(RIGHT(G562,3)),#REF!,4,FALSE),IF(LEFT(G562,3)="EST",VLOOKUP(VALUE(RIGHT(G562,3)),#REF!,4,FALSE),IF(LEFT(G562,3)="HID",VLOOKUP(VALUE(RIGHT(G562,3)),#REF!,4,FALSE),IF(LEFT(G562,3)="INC",VLOOKUP(VALUE(RIGHT(G562,3)),#REF!,4,FALSE),IF(LEFT(G562,3)="ELE",VLOOKUP(VALUE(RIGHT(G562,3)),#REF!,4,FALSE),IF(LEFT(G562,3)="CAB",VLOOKUP(VALUE(RIGHT(G562,3)),'ADM-COMP'!B:J,4,FALSE),IF(LEFT(G562,3)="SEG",VLOOKUP(VALUE(RIGHT(G562,3)),#REF!,4,FALSE),IF(LEFT(G562,3)="CLI",VLOOKUP(VALUE(RIGHT(G562,3)),#REF!,4,FALSE),IF(LEFT(G562,4)="IMPL",VLOOKUP(VALUE(RIGHT(G562,3)),#REF!,4,FALSE),IF(LEFT(G562,4)="SPDA",VLOOKUP(VALUE(RIGHT(G562,3)),'SPDA-COMP'!B:J,4,FALSE),IF(LEFT(G562,4)="SDAI",VLOOKUP(VALUE(RIGHT(G562,3)),#REF!,4,FALSE),IF(LEFT(G562,5)="IMPER",VLOOKUP(VALUE(RIGHT(G562,3)),#REF!,4,FALSE),IF(LEFT(G562,5)="LABOR",VLOOKUP(VALUE(RIGHT(G562,6)),#REF!,5,FALSE))))))))))))))))</f>
        <v>EQUIPE DE OBRA, INCLUINDO ENGENHEIRO PLENO E ENCARREGADO DE OBRAS (PARCIAL)</v>
      </c>
      <c r="C562" s="30" t="str">
        <f>IF(LEFT(G562,3)="ARQ",VLOOKUP(VALUE(RIGHT(G562,3)),#REF!,5,FALSE),IF(LEFT(G562,3)="SCI",VLOOKUP(VALUE(RIGHT(G562,3)),#REF!,5,FALSE),IF(LEFT(G562,3)="SCE",VLOOKUP(VALUE(RIGHT(G562,3)),#REF!,5,FALSE),IF(LEFT(G562,3)="EST",VLOOKUP(VALUE(RIGHT(G562,3)),#REF!,5,FALSE),IF(LEFT(G562,3)="HID",VLOOKUP(VALUE(RIGHT(G562,3)),#REF!,5,FALSE),IF(LEFT(G562,3)="INC",VLOOKUP(VALUE(RIGHT(G562,3)),#REF!,5,FALSE),IF(LEFT(G562,3)="ELE",VLOOKUP(VALUE(RIGHT(G562,3)),#REF!,5,FALSE),IF(LEFT(G562,3)="CAB",VLOOKUP(VALUE(RIGHT(G562,3)),'ADM-COMP'!B:J,5,FALSE),IF(LEFT(G562,3)="SEG",VLOOKUP(VALUE(RIGHT(G562,3)),#REF!,5,FALSE),IF(LEFT(G562,3)="CLI",VLOOKUP(VALUE(RIGHT(G562,3)),#REF!,5,FALSE),IF(LEFT(G562,4)="IMPL",VLOOKUP(VALUE(RIGHT(G562,3)),#REF!,5,FALSE),IF(LEFT(G562,4)="SPDA",VLOOKUP(VALUE(RIGHT(G562,3)),'SPDA-COMP'!B:J,5,FALSE),IF(LEFT(G562,4)="SDAI",VLOOKUP(VALUE(RIGHT(G562,3)),#REF!,5,FALSE),IF(LEFT(G562,5)="IMPER",VLOOKUP(VALUE(RIGHT(G562,3)),#REF!,5,FALSE),IF(LEFT(G562,5)="LABOR",VLOOKUP(VALUE(RIGHT(G562,6)),#REF!,6,FALSE))))))))))))))))</f>
        <v>CJ</v>
      </c>
      <c r="D562" s="74" t="e">
        <f>ROUND(VLOOKUP(A562,#REF!,8,FALSE),2)</f>
        <v>#REF!</v>
      </c>
      <c r="E562" s="74" t="e">
        <f>IF(LEFT(G562,3)="ARQ",VLOOKUP(VALUE(RIGHT(G562,3)),#REF!,9,FALSE),IF(LEFT(G562,3)="SCI",VLOOKUP(VALUE(RIGHT(G562,3)),#REF!,9,FALSE),IF(LEFT(G562,3)="SCE",VLOOKUP(VALUE(RIGHT(G562,3)),#REF!,9,FALSE),IF(LEFT(G562,3)="EST",VLOOKUP(VALUE(RIGHT(G562,3)),#REF!,9,FALSE),IF(LEFT(G562,3)="HID",VLOOKUP(VALUE(RIGHT(G562,3)),#REF!,9,FALSE),IF(LEFT(G562,3)="INC",VLOOKUP(VALUE(RIGHT(G562,3)),#REF!,9,FALSE),IF(LEFT(G562,3)="ELE",VLOOKUP(VALUE(RIGHT(G562,3)),#REF!,9,FALSE),IF(LEFT(G562,3)="CAB",VLOOKUP(VALUE(RIGHT(G562,3)),'ADM-COMP'!B:J,9,FALSE),IF(LEFT(G562,3)="SEG",VLOOKUP(VALUE(RIGHT(G562,3)),#REF!,9,FALSE),IF(LEFT(G562,3)="CLI",VLOOKUP(VALUE(RIGHT(G562,3)),#REF!,9,FALSE),IF(LEFT(G562,4)="IMPL",VLOOKUP(VALUE(RIGHT(G562,3)),#REF!,9,FALSE),IF(LEFT(G562,4)="SPDA",VLOOKUP(VALUE(RIGHT(G562,3)),'SPDA-COMP'!B:J,9,FALSE),IF(LEFT(G562,4)="SDAI",VLOOKUP(VALUE(RIGHT(G562,3)),#REF!,9,FALSE),IF(LEFT(G562,5)="IMPER",VLOOKUP(VALUE(RIGHT(G562,3)),#REF!,9,FALSE),IF(LEFT(G562,5)="LABOR",VLOOKUP(VALUE(RIGHT(G562,6)),#REF!,4,FALSE))))))))))))))))</f>
        <v>#REF!</v>
      </c>
      <c r="F562" s="31" t="e">
        <f t="shared" si="8"/>
        <v>#REF!</v>
      </c>
      <c r="G562" s="84" t="s">
        <v>653</v>
      </c>
      <c r="H562" s="51"/>
    </row>
    <row r="563" spans="1:8" s="11" customFormat="1">
      <c r="A563" s="85" t="s">
        <v>632</v>
      </c>
      <c r="B563" s="29" t="e">
        <f>IF(LEFT(G563,3)="ARQ",VLOOKUP(VALUE(RIGHT(G563,3)),#REF!,4,FALSE),IF(LEFT(G563,3)="SCI",VLOOKUP(VALUE(RIGHT(G563,3)),#REF!,4,FALSE),IF(LEFT(G563,3)="SCE",VLOOKUP(VALUE(RIGHT(G563,3)),#REF!,4,FALSE),IF(LEFT(G563,3)="EST",VLOOKUP(VALUE(RIGHT(G563,3)),#REF!,4,FALSE),IF(LEFT(G563,3)="HID",VLOOKUP(VALUE(RIGHT(G563,3)),#REF!,4,FALSE),IF(LEFT(G563,3)="INC",VLOOKUP(VALUE(RIGHT(G563,3)),#REF!,4,FALSE),IF(LEFT(G563,3)="ELE",VLOOKUP(VALUE(RIGHT(G563,3)),#REF!,4,FALSE),IF(LEFT(G563,3)="CAB",VLOOKUP(VALUE(RIGHT(G563,3)),'ADM-COMP'!B:J,4,FALSE),IF(LEFT(G563,3)="SEG",VLOOKUP(VALUE(RIGHT(G563,3)),#REF!,4,FALSE),IF(LEFT(G563,3)="CLI",VLOOKUP(VALUE(RIGHT(G563,3)),#REF!,4,FALSE),IF(LEFT(G563,4)="IMPL",VLOOKUP(VALUE(RIGHT(G563,3)),#REF!,4,FALSE),IF(LEFT(G563,4)="SPDA",VLOOKUP(VALUE(RIGHT(G563,3)),'SPDA-COMP'!B:J,4,FALSE),IF(LEFT(G563,4)="SDAI",VLOOKUP(VALUE(RIGHT(G563,3)),#REF!,4,FALSE),IF(LEFT(G563,5)="IMPER",VLOOKUP(VALUE(RIGHT(G563,3)),#REF!,4,FALSE),IF(LEFT(G563,5)="LABOR",VLOOKUP(VALUE(RIGHT(G563,6)),#REF!,5,FALSE))))))))))))))))</f>
        <v>#REF!</v>
      </c>
      <c r="C563" s="30" t="e">
        <f>IF(LEFT(G563,3)="ARQ",VLOOKUP(VALUE(RIGHT(G563,3)),#REF!,5,FALSE),IF(LEFT(G563,3)="SCI",VLOOKUP(VALUE(RIGHT(G563,3)),#REF!,5,FALSE),IF(LEFT(G563,3)="SCE",VLOOKUP(VALUE(RIGHT(G563,3)),#REF!,5,FALSE),IF(LEFT(G563,3)="EST",VLOOKUP(VALUE(RIGHT(G563,3)),#REF!,5,FALSE),IF(LEFT(G563,3)="HID",VLOOKUP(VALUE(RIGHT(G563,3)),#REF!,5,FALSE),IF(LEFT(G563,3)="INC",VLOOKUP(VALUE(RIGHT(G563,3)),#REF!,5,FALSE),IF(LEFT(G563,3)="ELE",VLOOKUP(VALUE(RIGHT(G563,3)),#REF!,5,FALSE),IF(LEFT(G563,3)="CAB",VLOOKUP(VALUE(RIGHT(G563,3)),'ADM-COMP'!B:J,5,FALSE),IF(LEFT(G563,3)="SEG",VLOOKUP(VALUE(RIGHT(G563,3)),#REF!,5,FALSE),IF(LEFT(G563,3)="CLI",VLOOKUP(VALUE(RIGHT(G563,3)),#REF!,5,FALSE),IF(LEFT(G563,4)="IMPL",VLOOKUP(VALUE(RIGHT(G563,3)),#REF!,5,FALSE),IF(LEFT(G563,4)="SPDA",VLOOKUP(VALUE(RIGHT(G563,3)),'SPDA-COMP'!B:J,5,FALSE),IF(LEFT(G563,4)="SDAI",VLOOKUP(VALUE(RIGHT(G563,3)),#REF!,5,FALSE),IF(LEFT(G563,5)="IMPER",VLOOKUP(VALUE(RIGHT(G563,3)),#REF!,5,FALSE),IF(LEFT(G563,5)="LABOR",VLOOKUP(VALUE(RIGHT(G563,6)),#REF!,6,FALSE))))))))))))))))</f>
        <v>#REF!</v>
      </c>
      <c r="D563" s="74" t="e">
        <f>ROUND(VLOOKUP(A563,#REF!,8,FALSE),2)</f>
        <v>#REF!</v>
      </c>
      <c r="E563" s="74" t="e">
        <f>IF(LEFT(G563,3)="ARQ",VLOOKUP(VALUE(RIGHT(G563,3)),#REF!,9,FALSE),IF(LEFT(G563,3)="SCI",VLOOKUP(VALUE(RIGHT(G563,3)),#REF!,9,FALSE),IF(LEFT(G563,3)="SCE",VLOOKUP(VALUE(RIGHT(G563,3)),#REF!,9,FALSE),IF(LEFT(G563,3)="EST",VLOOKUP(VALUE(RIGHT(G563,3)),#REF!,9,FALSE),IF(LEFT(G563,3)="HID",VLOOKUP(VALUE(RIGHT(G563,3)),#REF!,9,FALSE),IF(LEFT(G563,3)="INC",VLOOKUP(VALUE(RIGHT(G563,3)),#REF!,9,FALSE),IF(LEFT(G563,3)="ELE",VLOOKUP(VALUE(RIGHT(G563,3)),#REF!,9,FALSE),IF(LEFT(G563,3)="CAB",VLOOKUP(VALUE(RIGHT(G563,3)),'ADM-COMP'!B:J,9,FALSE),IF(LEFT(G563,3)="SEG",VLOOKUP(VALUE(RIGHT(G563,3)),#REF!,9,FALSE),IF(LEFT(G563,3)="CLI",VLOOKUP(VALUE(RIGHT(G563,3)),#REF!,9,FALSE),IF(LEFT(G563,4)="IMPL",VLOOKUP(VALUE(RIGHT(G563,3)),#REF!,9,FALSE),IF(LEFT(G563,4)="SPDA",VLOOKUP(VALUE(RIGHT(G563,3)),'SPDA-COMP'!B:J,9,FALSE),IF(LEFT(G563,4)="SDAI",VLOOKUP(VALUE(RIGHT(G563,3)),#REF!,9,FALSE),IF(LEFT(G563,5)="IMPER",VLOOKUP(VALUE(RIGHT(G563,3)),#REF!,9,FALSE),IF(LEFT(G563,5)="LABOR",VLOOKUP(VALUE(RIGHT(G563,6)),#REF!,4,FALSE))))))))))))))))</f>
        <v>#REF!</v>
      </c>
      <c r="F563" s="31" t="e">
        <f t="shared" si="8"/>
        <v>#REF!</v>
      </c>
      <c r="G563" s="84" t="s">
        <v>601</v>
      </c>
      <c r="H563" s="51"/>
    </row>
    <row r="564" spans="1:8" s="11" customFormat="1">
      <c r="A564" s="85" t="s">
        <v>611</v>
      </c>
      <c r="B564" s="86" t="e">
        <f>IF(LEFT(G564,3)="ARQ",VLOOKUP(VALUE(RIGHT(G564,3)),#REF!,4,FALSE),IF(LEFT(G564,3)="SCI",VLOOKUP(VALUE(RIGHT(G564,3)),#REF!,4,FALSE),IF(LEFT(G564,3)="SCE",VLOOKUP(VALUE(RIGHT(G564,3)),#REF!,4,FALSE),IF(LEFT(G564,3)="EST",VLOOKUP(VALUE(RIGHT(G564,3)),#REF!,4,FALSE),IF(LEFT(G564,3)="HID",VLOOKUP(VALUE(RIGHT(G564,3)),#REF!,4,FALSE),IF(LEFT(G564,3)="INC",VLOOKUP(VALUE(RIGHT(G564,3)),#REF!,4,FALSE),IF(LEFT(G564,3)="ELE",VLOOKUP(VALUE(RIGHT(G564,3)),#REF!,4,FALSE),IF(LEFT(G564,3)="CAB",VLOOKUP(VALUE(RIGHT(G564,3)),'ADM-COMP'!B:J,4,FALSE),IF(LEFT(G564,3)="SEG",VLOOKUP(VALUE(RIGHT(G564,3)),#REF!,4,FALSE),IF(LEFT(G564,3)="CLI",VLOOKUP(VALUE(RIGHT(G564,3)),#REF!,4,FALSE),IF(LEFT(G564,4)="IMPL",VLOOKUP(VALUE(RIGHT(G564,3)),#REF!,4,FALSE),IF(LEFT(G564,4)="SPDA",VLOOKUP(VALUE(RIGHT(G564,3)),#REF!,4,FALSE),IF(LEFT(G564,4)="SDAI",VLOOKUP(VALUE(RIGHT(G564,3)),#REF!,4,FALSE),IF(LEFT(G564,5)="IMPER",VLOOKUP(VALUE(RIGHT(G564,3)),#REF!,4,FALSE),IF(LEFT(G564,5)="LABOR",VLOOKUP(VALUE(RIGHT(G564,6)),#REF!,5,FALSE))))))))))))))))</f>
        <v>#REF!</v>
      </c>
      <c r="C564" s="30" t="e">
        <f>IF(LEFT(G564,3)="ARQ",VLOOKUP(VALUE(RIGHT(G564,3)),#REF!,5,FALSE),IF(LEFT(G564,3)="SCI",VLOOKUP(VALUE(RIGHT(G564,3)),#REF!,5,FALSE),IF(LEFT(G564,3)="SCE",VLOOKUP(VALUE(RIGHT(G564,3)),#REF!,5,FALSE),IF(LEFT(G564,3)="EST",VLOOKUP(VALUE(RIGHT(G564,3)),#REF!,5,FALSE),IF(LEFT(G564,3)="HID",VLOOKUP(VALUE(RIGHT(G564,3)),#REF!,5,FALSE),IF(LEFT(G564,3)="INC",VLOOKUP(VALUE(RIGHT(G564,3)),#REF!,5,FALSE),IF(LEFT(G564,3)="ELE",VLOOKUP(VALUE(RIGHT(G564,3)),#REF!,5,FALSE),IF(LEFT(G564,3)="CAB",VLOOKUP(VALUE(RIGHT(G564,3)),'ADM-COMP'!B:J,5,FALSE),IF(LEFT(G564,3)="SEG",VLOOKUP(VALUE(RIGHT(G564,3)),#REF!,5,FALSE),IF(LEFT(G564,3)="CLI",VLOOKUP(VALUE(RIGHT(G564,3)),#REF!,5,FALSE),IF(LEFT(G564,4)="IMPL",VLOOKUP(VALUE(RIGHT(G564,3)),#REF!,5,FALSE),IF(LEFT(G564,4)="SPDA",VLOOKUP(VALUE(RIGHT(G564,3)),'SPDA-COMP'!B:J,5,FALSE),IF(LEFT(G564,4)="SDAI",VLOOKUP(VALUE(RIGHT(G564,3)),#REF!,5,FALSE),IF(LEFT(G564,5)="IMPER",VLOOKUP(VALUE(RIGHT(G564,3)),#REF!,5,FALSE),IF(LEFT(G564,5)="LABOR",VLOOKUP(VALUE(RIGHT(G564,6)),#REF!,6,FALSE))))))))))))))))</f>
        <v>#REF!</v>
      </c>
      <c r="D564" s="74" t="e">
        <f>ROUND(VLOOKUP(A564,#REF!,8,FALSE),2)</f>
        <v>#REF!</v>
      </c>
      <c r="E564" s="74" t="e">
        <f>IF(LEFT(G564,3)="ARQ",VLOOKUP(VALUE(RIGHT(G564,3)),#REF!,9,FALSE),IF(LEFT(G564,3)="SCI",VLOOKUP(VALUE(RIGHT(G564,3)),#REF!,9,FALSE),IF(LEFT(G564,3)="SCE",VLOOKUP(VALUE(RIGHT(G564,3)),#REF!,9,FALSE),IF(LEFT(G564,3)="EST",VLOOKUP(VALUE(RIGHT(G564,3)),#REF!,9,FALSE),IF(LEFT(G564,3)="HID",VLOOKUP(VALUE(RIGHT(G564,3)),#REF!,9,FALSE),IF(LEFT(G564,3)="INC",VLOOKUP(VALUE(RIGHT(G564,3)),#REF!,9,FALSE),IF(LEFT(G564,3)="ELE",VLOOKUP(VALUE(RIGHT(G564,3)),#REF!,9,FALSE),IF(LEFT(G564,3)="CAB",VLOOKUP(VALUE(RIGHT(G564,3)),'ADM-COMP'!B:J,9,FALSE),IF(LEFT(G564,3)="SEG",VLOOKUP(VALUE(RIGHT(G564,3)),#REF!,9,FALSE),IF(LEFT(G564,3)="CLI",VLOOKUP(VALUE(RIGHT(G564,3)),#REF!,9,FALSE),IF(LEFT(G564,4)="IMPL",VLOOKUP(VALUE(RIGHT(G564,3)),#REF!,9,FALSE),IF(LEFT(G564,4)="SPDA",VLOOKUP(VALUE(RIGHT(G564,3)),'SPDA-COMP'!B:J,9,FALSE),IF(LEFT(G564,4)="SDAI",VLOOKUP(VALUE(RIGHT(G564,3)),#REF!,9,FALSE),IF(LEFT(G564,5)="IMPER",VLOOKUP(VALUE(RIGHT(G564,3)),#REF!,9,FALSE),IF(LEFT(G564,5)="LABOR",VLOOKUP(VALUE(RIGHT(G564,6)),#REF!,4,FALSE))))))))))))))))</f>
        <v>#REF!</v>
      </c>
      <c r="F564" s="31" t="e">
        <f t="shared" si="8"/>
        <v>#REF!</v>
      </c>
      <c r="G564" s="84" t="s">
        <v>601</v>
      </c>
      <c r="H564" s="51"/>
    </row>
    <row r="565" spans="1:8" s="11" customFormat="1">
      <c r="A565" s="83" t="s">
        <v>592</v>
      </c>
      <c r="B565" s="29" t="e">
        <f>IF(LEFT(G565,3)="ARQ",VLOOKUP(VALUE(RIGHT(G565,3)),#REF!,4,FALSE),IF(LEFT(G565,3)="SCI",VLOOKUP(VALUE(RIGHT(G565,3)),#REF!,4,FALSE),IF(LEFT(G565,3)="SCE",VLOOKUP(VALUE(RIGHT(G565,3)),#REF!,4,FALSE),IF(LEFT(G565,3)="EST",VLOOKUP(VALUE(RIGHT(G565,3)),#REF!,4,FALSE),IF(LEFT(G565,3)="HID",VLOOKUP(VALUE(RIGHT(G565,3)),#REF!,4,FALSE),IF(LEFT(G565,3)="INC",VLOOKUP(VALUE(RIGHT(G565,3)),#REF!,4,FALSE),IF(LEFT(G565,3)="ELE",VLOOKUP(VALUE(RIGHT(G565,3)),#REF!,4,FALSE),IF(LEFT(G565,3)="CAB",VLOOKUP(VALUE(RIGHT(G565,3)),'ADM-COMP'!B:J,4,FALSE),IF(LEFT(G565,3)="SEG",VLOOKUP(VALUE(RIGHT(G565,3)),#REF!,4,FALSE),IF(LEFT(G565,3)="CLI",VLOOKUP(VALUE(RIGHT(G565,3)),#REF!,4,FALSE),IF(LEFT(G565,4)="IMPL",VLOOKUP(VALUE(RIGHT(G565,3)),#REF!,4,FALSE),IF(LEFT(G565,4)="SPDA",VLOOKUP(VALUE(RIGHT(G565,3)),'SPDA-COMP'!B:J,4,FALSE),IF(LEFT(G565,4)="SDAI",VLOOKUP(VALUE(RIGHT(G565,3)),#REF!,4,FALSE),IF(LEFT(G565,5)="IMPER",VLOOKUP(VALUE(RIGHT(G565,3)),#REF!,4,FALSE),IF(LEFT(G565,5)="LABOR",VLOOKUP(VALUE(RIGHT(G565,6)),#REF!,5,FALSE))))))))))))))))</f>
        <v>#REF!</v>
      </c>
      <c r="C565" s="30" t="e">
        <f>IF(LEFT(G565,3)="ARQ",VLOOKUP(VALUE(RIGHT(G565,3)),#REF!,5,FALSE),IF(LEFT(G565,3)="SCI",VLOOKUP(VALUE(RIGHT(G565,3)),#REF!,5,FALSE),IF(LEFT(G565,3)="SCE",VLOOKUP(VALUE(RIGHT(G565,3)),#REF!,5,FALSE),IF(LEFT(G565,3)="EST",VLOOKUP(VALUE(RIGHT(G565,3)),#REF!,5,FALSE),IF(LEFT(G565,3)="HID",VLOOKUP(VALUE(RIGHT(G565,3)),#REF!,5,FALSE),IF(LEFT(G565,3)="INC",VLOOKUP(VALUE(RIGHT(G565,3)),#REF!,5,FALSE),IF(LEFT(G565,3)="ELE",VLOOKUP(VALUE(RIGHT(G565,3)),#REF!,5,FALSE),IF(LEFT(G565,3)="CAB",VLOOKUP(VALUE(RIGHT(G565,3)),'ADM-COMP'!B:J,5,FALSE),IF(LEFT(G565,3)="SEG",VLOOKUP(VALUE(RIGHT(G565,3)),#REF!,5,FALSE),IF(LEFT(G565,3)="CLI",VLOOKUP(VALUE(RIGHT(G565,3)),#REF!,5,FALSE),IF(LEFT(G565,4)="IMPL",VLOOKUP(VALUE(RIGHT(G565,3)),#REF!,5,FALSE),IF(LEFT(G565,4)="SPDA",VLOOKUP(VALUE(RIGHT(G565,3)),'SPDA-COMP'!B:J,5,FALSE),IF(LEFT(G565,4)="SDAI",VLOOKUP(VALUE(RIGHT(G565,3)),#REF!,5,FALSE),IF(LEFT(G565,5)="IMPER",VLOOKUP(VALUE(RIGHT(G565,3)),#REF!,5,FALSE),IF(LEFT(G565,5)="LABOR",VLOOKUP(VALUE(RIGHT(G565,6)),#REF!,6,FALSE))))))))))))))))</f>
        <v>#REF!</v>
      </c>
      <c r="D565" s="74" t="e">
        <f>ROUND(VLOOKUP(A565,#REF!,8,FALSE),2)</f>
        <v>#REF!</v>
      </c>
      <c r="E565" s="74" t="e">
        <f>IF(LEFT(G565,3)="ARQ",VLOOKUP(VALUE(RIGHT(G565,3)),#REF!,9,FALSE),IF(LEFT(G565,3)="SCI",VLOOKUP(VALUE(RIGHT(G565,3)),#REF!,9,FALSE),IF(LEFT(G565,3)="SCE",VLOOKUP(VALUE(RIGHT(G565,3)),#REF!,9,FALSE),IF(LEFT(G565,3)="EST",VLOOKUP(VALUE(RIGHT(G565,3)),#REF!,9,FALSE),IF(LEFT(G565,3)="HID",VLOOKUP(VALUE(RIGHT(G565,3)),#REF!,9,FALSE),IF(LEFT(G565,3)="INC",VLOOKUP(VALUE(RIGHT(G565,3)),#REF!,9,FALSE),IF(LEFT(G565,3)="ELE",VLOOKUP(VALUE(RIGHT(G565,3)),#REF!,9,FALSE),IF(LEFT(G565,3)="CAB",VLOOKUP(VALUE(RIGHT(G565,3)),'ADM-COMP'!B:J,9,FALSE),IF(LEFT(G565,3)="SEG",VLOOKUP(VALUE(RIGHT(G565,3)),#REF!,9,FALSE),IF(LEFT(G565,3)="CLI",VLOOKUP(VALUE(RIGHT(G565,3)),#REF!,9,FALSE),IF(LEFT(G565,4)="IMPL",VLOOKUP(VALUE(RIGHT(G565,3)),#REF!,9,FALSE),IF(LEFT(G565,4)="SPDA",VLOOKUP(VALUE(RIGHT(G565,3)),'SPDA-COMP'!B:J,9,FALSE),IF(LEFT(G565,4)="SDAI",VLOOKUP(VALUE(RIGHT(G565,3)),#REF!,9,FALSE),IF(LEFT(G565,5)="IMPER",VLOOKUP(VALUE(RIGHT(G565,3)),#REF!,9,FALSE),IF(LEFT(G565,5)="LABOR",VLOOKUP(VALUE(RIGHT(G565,6)),#REF!,4,FALSE))))))))))))))))</f>
        <v>#REF!</v>
      </c>
      <c r="F565" s="31" t="e">
        <f t="shared" si="8"/>
        <v>#REF!</v>
      </c>
      <c r="G565" s="84" t="s">
        <v>601</v>
      </c>
      <c r="H565" s="51"/>
    </row>
    <row r="566" spans="1:8" s="11" customFormat="1">
      <c r="A566" s="37" t="s">
        <v>549</v>
      </c>
      <c r="B566" s="29" t="e">
        <f>IF(LEFT(G566,3)="ARQ",VLOOKUP(VALUE(RIGHT(G566,3)),#REF!,4,FALSE),IF(LEFT(G566,3)="SCI",VLOOKUP(VALUE(RIGHT(G566,3)),#REF!,4,FALSE),IF(LEFT(G566,3)="SCE",VLOOKUP(VALUE(RIGHT(G566,3)),#REF!,4,FALSE),IF(LEFT(G566,3)="EST",VLOOKUP(VALUE(RIGHT(G566,3)),#REF!,4,FALSE),IF(LEFT(G566,3)="HID",VLOOKUP(VALUE(RIGHT(G566,3)),#REF!,4,FALSE),IF(LEFT(G566,3)="INC",VLOOKUP(VALUE(RIGHT(G566,3)),#REF!,4,FALSE),IF(LEFT(G566,3)="ELE",VLOOKUP(VALUE(RIGHT(G566,3)),#REF!,4,FALSE),IF(LEFT(G566,3)="CAB",VLOOKUP(VALUE(RIGHT(G566,3)),'ADM-COMP'!B:J,4,FALSE),IF(LEFT(G566,3)="SEG",VLOOKUP(VALUE(RIGHT(G566,3)),#REF!,4,FALSE),IF(LEFT(G566,3)="CLI",VLOOKUP(VALUE(RIGHT(G566,3)),#REF!,4,FALSE),IF(LEFT(G566,4)="IMPL",VLOOKUP(VALUE(RIGHT(G566,3)),#REF!,4,FALSE),IF(LEFT(G566,4)="SPDA",VLOOKUP(VALUE(RIGHT(G566,3)),'SPDA-COMP'!B:J,4,FALSE),IF(LEFT(G566,4)="SDAI",VLOOKUP(VALUE(RIGHT(G566,3)),#REF!,4,FALSE),IF(LEFT(G566,5)="IMPER",VLOOKUP(VALUE(RIGHT(G566,3)),#REF!,4,FALSE),IF(LEFT(G566,5)="LABOR",VLOOKUP(VALUE(RIGHT(G566,6)),#REF!,5,FALSE))))))))))))))))</f>
        <v>#N/A</v>
      </c>
      <c r="C566" s="30" t="e">
        <f>IF(LEFT(G566,3)="ARQ",VLOOKUP(VALUE(RIGHT(G566,3)),#REF!,5,FALSE),IF(LEFT(G566,3)="SCI",VLOOKUP(VALUE(RIGHT(G566,3)),#REF!,5,FALSE),IF(LEFT(G566,3)="SCE",VLOOKUP(VALUE(RIGHT(G566,3)),#REF!,5,FALSE),IF(LEFT(G566,3)="EST",VLOOKUP(VALUE(RIGHT(G566,3)),#REF!,5,FALSE),IF(LEFT(G566,3)="HID",VLOOKUP(VALUE(RIGHT(G566,3)),#REF!,5,FALSE),IF(LEFT(G566,3)="INC",VLOOKUP(VALUE(RIGHT(G566,3)),#REF!,5,FALSE),IF(LEFT(G566,3)="ELE",VLOOKUP(VALUE(RIGHT(G566,3)),#REF!,5,FALSE),IF(LEFT(G566,3)="CAB",VLOOKUP(VALUE(RIGHT(G566,3)),'ADM-COMP'!B:J,5,FALSE),IF(LEFT(G566,3)="SEG",VLOOKUP(VALUE(RIGHT(G566,3)),#REF!,5,FALSE),IF(LEFT(G566,3)="CLI",VLOOKUP(VALUE(RIGHT(G566,3)),#REF!,5,FALSE),IF(LEFT(G566,4)="IMPL",VLOOKUP(VALUE(RIGHT(G566,3)),#REF!,5,FALSE),IF(LEFT(G566,4)="SPDA",VLOOKUP(VALUE(RIGHT(G566,3)),'SPDA-COMP'!B:J,5,FALSE),IF(LEFT(G566,4)="SDAI",VLOOKUP(VALUE(RIGHT(G566,3)),#REF!,5,FALSE),IF(LEFT(G566,5)="IMPER",VLOOKUP(VALUE(RIGHT(G566,3)),#REF!,5,FALSE),IF(LEFT(G566,5)="LABOR",VLOOKUP(VALUE(RIGHT(G566,6)),#REF!,6,FALSE))))))))))))))))</f>
        <v>#N/A</v>
      </c>
      <c r="D566" s="74" t="e">
        <f>ROUND(VLOOKUP(A566,#REF!,8,FALSE),2)</f>
        <v>#REF!</v>
      </c>
      <c r="E566" s="74" t="e">
        <f>IF(LEFT(G566,3)="ARQ",VLOOKUP(VALUE(RIGHT(G566,3)),#REF!,9,FALSE),IF(LEFT(G566,3)="SCI",VLOOKUP(VALUE(RIGHT(G566,3)),#REF!,9,FALSE),IF(LEFT(G566,3)="SCE",VLOOKUP(VALUE(RIGHT(G566,3)),#REF!,9,FALSE),IF(LEFT(G566,3)="EST",VLOOKUP(VALUE(RIGHT(G566,3)),#REF!,9,FALSE),IF(LEFT(G566,3)="HID",VLOOKUP(VALUE(RIGHT(G566,3)),#REF!,9,FALSE),IF(LEFT(G566,3)="INC",VLOOKUP(VALUE(RIGHT(G566,3)),#REF!,9,FALSE),IF(LEFT(G566,3)="ELE",VLOOKUP(VALUE(RIGHT(G566,3)),#REF!,9,FALSE),IF(LEFT(G566,3)="CAB",VLOOKUP(VALUE(RIGHT(G566,3)),'ADM-COMP'!B:J,9,FALSE),IF(LEFT(G566,3)="SEG",VLOOKUP(VALUE(RIGHT(G566,3)),#REF!,9,FALSE),IF(LEFT(G566,3)="CLI",VLOOKUP(VALUE(RIGHT(G566,3)),#REF!,9,FALSE),IF(LEFT(G566,4)="IMPL",VLOOKUP(VALUE(RIGHT(G566,3)),#REF!,9,FALSE),IF(LEFT(G566,4)="SPDA",VLOOKUP(VALUE(RIGHT(G566,3)),'SPDA-COMP'!B:J,9,FALSE),IF(LEFT(G566,4)="SDAI",VLOOKUP(VALUE(RIGHT(G566,3)),#REF!,9,FALSE),IF(LEFT(G566,5)="IMPER",VLOOKUP(VALUE(RIGHT(G566,3)),#REF!,9,FALSE),IF(LEFT(G566,5)="LABOR",VLOOKUP(VALUE(RIGHT(G566,6)),#REF!,4,FALSE))))))))))))))))</f>
        <v>#N/A</v>
      </c>
      <c r="F566" s="31" t="e">
        <f t="shared" si="8"/>
        <v>#REF!</v>
      </c>
      <c r="G566" s="152" t="s">
        <v>560</v>
      </c>
      <c r="H566" s="51"/>
    </row>
    <row r="567" spans="1:8" s="11" customFormat="1">
      <c r="A567" s="85" t="s">
        <v>895</v>
      </c>
      <c r="B567" s="29" t="e">
        <f>IF(LEFT(G567,3)="ARQ",VLOOKUP(VALUE(RIGHT(G567,3)),#REF!,4,FALSE),IF(LEFT(G567,3)="SCI",VLOOKUP(VALUE(RIGHT(G567,3)),#REF!,4,FALSE),IF(LEFT(G567,3)="SCE",VLOOKUP(VALUE(RIGHT(G567,3)),#REF!,4,FALSE),IF(LEFT(G567,3)="EST",VLOOKUP(VALUE(RIGHT(G567,3)),#REF!,4,FALSE),IF(LEFT(G567,3)="HID",VLOOKUP(VALUE(RIGHT(G567,3)),#REF!,4,FALSE),IF(LEFT(G567,3)="INC",VLOOKUP(VALUE(RIGHT(G567,3)),#REF!,4,FALSE),IF(LEFT(G567,3)="ELE",VLOOKUP(VALUE(RIGHT(G567,3)),#REF!,4,FALSE),IF(LEFT(G567,3)="CAB",VLOOKUP(VALUE(RIGHT(G567,3)),'ADM-COMP'!B:J,4,FALSE),IF(LEFT(G567,3)="SEG",VLOOKUP(VALUE(RIGHT(G567,3)),#REF!,4,FALSE),IF(LEFT(G567,3)="CLI",VLOOKUP(VALUE(RIGHT(G567,3)),#REF!,4,FALSE),IF(LEFT(G567,4)="IMPL",VLOOKUP(VALUE(RIGHT(G567,3)),#REF!,4,FALSE),IF(LEFT(G567,4)="SPDA",VLOOKUP(VALUE(RIGHT(G567,3)),'SPDA-COMP'!B:J,4,FALSE),IF(LEFT(G567,4)="SDAI",VLOOKUP(VALUE(RIGHT(G567,3)),#REF!,4,FALSE),IF(LEFT(G567,5)="IMPER",VLOOKUP(VALUE(RIGHT(G567,3)),#REF!,4,FALSE),IF(LEFT(G567,5)="LABOR",VLOOKUP(VALUE(RIGHT(G567,6)),#REF!,5,FALSE))))))))))))))))</f>
        <v>#REF!</v>
      </c>
      <c r="C567" s="30" t="e">
        <f>IF(LEFT(G567,3)="ARQ",VLOOKUP(VALUE(RIGHT(G567,3)),#REF!,5,FALSE),IF(LEFT(G567,3)="SCI",VLOOKUP(VALUE(RIGHT(G567,3)),#REF!,5,FALSE),IF(LEFT(G567,3)="SCE",VLOOKUP(VALUE(RIGHT(G567,3)),#REF!,5,FALSE),IF(LEFT(G567,3)="EST",VLOOKUP(VALUE(RIGHT(G567,3)),#REF!,5,FALSE),IF(LEFT(G567,3)="HID",VLOOKUP(VALUE(RIGHT(G567,3)),#REF!,5,FALSE),IF(LEFT(G567,3)="INC",VLOOKUP(VALUE(RIGHT(G567,3)),#REF!,5,FALSE),IF(LEFT(G567,3)="ELE",VLOOKUP(VALUE(RIGHT(G567,3)),#REF!,5,FALSE),IF(LEFT(G567,3)="CAB",VLOOKUP(VALUE(RIGHT(G567,3)),'ADM-COMP'!B:J,5,FALSE),IF(LEFT(G567,3)="SEG",VLOOKUP(VALUE(RIGHT(G567,3)),#REF!,5,FALSE),IF(LEFT(G567,3)="CLI",VLOOKUP(VALUE(RIGHT(G567,3)),#REF!,5,FALSE),IF(LEFT(G567,4)="IMPL",VLOOKUP(VALUE(RIGHT(G567,3)),#REF!,5,FALSE),IF(LEFT(G567,4)="SPDA",VLOOKUP(VALUE(RIGHT(G567,3)),'SPDA-COMP'!B:J,5,FALSE),IF(LEFT(G567,4)="SDAI",VLOOKUP(VALUE(RIGHT(G567,3)),#REF!,5,FALSE),IF(LEFT(G567,5)="IMPER",VLOOKUP(VALUE(RIGHT(G567,3)),#REF!,5,FALSE),IF(LEFT(G567,5)="LABOR",VLOOKUP(VALUE(RIGHT(G567,6)),#REF!,6,FALSE))))))))))))))))</f>
        <v>#REF!</v>
      </c>
      <c r="D567" s="74" t="e">
        <f>ROUND(VLOOKUP(A567,#REF!,8,FALSE),2)</f>
        <v>#REF!</v>
      </c>
      <c r="E567" s="74" t="e">
        <f>IF(LEFT(G567,3)="ARQ",VLOOKUP(VALUE(RIGHT(G567,3)),#REF!,9,FALSE),IF(LEFT(G567,3)="SCI",VLOOKUP(VALUE(RIGHT(G567,3)),#REF!,9,FALSE),IF(LEFT(G567,3)="SCE",VLOOKUP(VALUE(RIGHT(G567,3)),#REF!,9,FALSE),IF(LEFT(G567,3)="EST",VLOOKUP(VALUE(RIGHT(G567,3)),#REF!,9,FALSE),IF(LEFT(G567,3)="HID",VLOOKUP(VALUE(RIGHT(G567,3)),#REF!,9,FALSE),IF(LEFT(G567,3)="INC",VLOOKUP(VALUE(RIGHT(G567,3)),#REF!,9,FALSE),IF(LEFT(G567,3)="ELE",VLOOKUP(VALUE(RIGHT(G567,3)),#REF!,9,FALSE),IF(LEFT(G567,3)="CAB",VLOOKUP(VALUE(RIGHT(G567,3)),'ADM-COMP'!B:J,9,FALSE),IF(LEFT(G567,3)="SEG",VLOOKUP(VALUE(RIGHT(G567,3)),#REF!,9,FALSE),IF(LEFT(G567,3)="CLI",VLOOKUP(VALUE(RIGHT(G567,3)),#REF!,9,FALSE),IF(LEFT(G567,4)="IMPL",VLOOKUP(VALUE(RIGHT(G567,3)),#REF!,9,FALSE),IF(LEFT(G567,4)="SPDA",VLOOKUP(VALUE(RIGHT(G567,3)),'SPDA-COMP'!B:J,9,FALSE),IF(LEFT(G567,4)="SDAI",VLOOKUP(VALUE(RIGHT(G567,3)),#REF!,9,FALSE),IF(LEFT(G567,5)="IMPER",VLOOKUP(VALUE(RIGHT(G567,3)),#REF!,9,FALSE),IF(LEFT(G567,5)="LABOR",VLOOKUP(VALUE(RIGHT(G567,6)),#REF!,4,FALSE))))))))))))))))</f>
        <v>#REF!</v>
      </c>
      <c r="F567" s="31" t="e">
        <f t="shared" si="8"/>
        <v>#REF!</v>
      </c>
      <c r="G567" s="84" t="s">
        <v>963</v>
      </c>
      <c r="H567" s="51"/>
    </row>
    <row r="568" spans="1:8" s="11" customFormat="1">
      <c r="A568" s="85" t="s">
        <v>903</v>
      </c>
      <c r="B568" s="29" t="e">
        <f>IF(LEFT(G568,3)="ARQ",VLOOKUP(VALUE(RIGHT(G568,3)),#REF!,4,FALSE),IF(LEFT(G568,3)="SCI",VLOOKUP(VALUE(RIGHT(G568,3)),#REF!,4,FALSE),IF(LEFT(G568,3)="SCE",VLOOKUP(VALUE(RIGHT(G568,3)),#REF!,4,FALSE),IF(LEFT(G568,3)="EST",VLOOKUP(VALUE(RIGHT(G568,3)),#REF!,4,FALSE),IF(LEFT(G568,3)="HID",VLOOKUP(VALUE(RIGHT(G568,3)),#REF!,4,FALSE),IF(LEFT(G568,3)="INC",VLOOKUP(VALUE(RIGHT(G568,3)),#REF!,4,FALSE),IF(LEFT(G568,3)="ELE",VLOOKUP(VALUE(RIGHT(G568,3)),#REF!,4,FALSE),IF(LEFT(G568,3)="CAB",VLOOKUP(VALUE(RIGHT(G568,3)),'ADM-COMP'!B:J,4,FALSE),IF(LEFT(G568,3)="SEG",VLOOKUP(VALUE(RIGHT(G568,3)),#REF!,4,FALSE),IF(LEFT(G568,3)="CLI",VLOOKUP(VALUE(RIGHT(G568,3)),#REF!,4,FALSE),IF(LEFT(G568,4)="IMPL",VLOOKUP(VALUE(RIGHT(G568,3)),#REF!,4,FALSE),IF(LEFT(G568,4)="SPDA",VLOOKUP(VALUE(RIGHT(G568,3)),'SPDA-COMP'!B:J,4,FALSE),IF(LEFT(G568,4)="SDAI",VLOOKUP(VALUE(RIGHT(G568,3)),#REF!,4,FALSE),IF(LEFT(G568,5)="IMPER",VLOOKUP(VALUE(RIGHT(G568,3)),#REF!,4,FALSE),IF(LEFT(G568,5)="LABOR",VLOOKUP(VALUE(RIGHT(G568,6)),#REF!,5,FALSE))))))))))))))))</f>
        <v>#REF!</v>
      </c>
      <c r="C568" s="30" t="e">
        <f>IF(LEFT(G568,3)="ARQ",VLOOKUP(VALUE(RIGHT(G568,3)),#REF!,5,FALSE),IF(LEFT(G568,3)="SCI",VLOOKUP(VALUE(RIGHT(G568,3)),#REF!,5,FALSE),IF(LEFT(G568,3)="SCE",VLOOKUP(VALUE(RIGHT(G568,3)),#REF!,5,FALSE),IF(LEFT(G568,3)="EST",VLOOKUP(VALUE(RIGHT(G568,3)),#REF!,5,FALSE),IF(LEFT(G568,3)="HID",VLOOKUP(VALUE(RIGHT(G568,3)),#REF!,5,FALSE),IF(LEFT(G568,3)="INC",VLOOKUP(VALUE(RIGHT(G568,3)),#REF!,5,FALSE),IF(LEFT(G568,3)="ELE",VLOOKUP(VALUE(RIGHT(G568,3)),#REF!,5,FALSE),IF(LEFT(G568,3)="CAB",VLOOKUP(VALUE(RIGHT(G568,3)),'ADM-COMP'!B:J,5,FALSE),IF(LEFT(G568,3)="SEG",VLOOKUP(VALUE(RIGHT(G568,3)),#REF!,5,FALSE),IF(LEFT(G568,3)="CLI",VLOOKUP(VALUE(RIGHT(G568,3)),#REF!,5,FALSE),IF(LEFT(G568,4)="IMPL",VLOOKUP(VALUE(RIGHT(G568,3)),#REF!,5,FALSE),IF(LEFT(G568,4)="SPDA",VLOOKUP(VALUE(RIGHT(G568,3)),'SPDA-COMP'!B:J,5,FALSE),IF(LEFT(G568,4)="SDAI",VLOOKUP(VALUE(RIGHT(G568,3)),#REF!,5,FALSE),IF(LEFT(G568,5)="IMPER",VLOOKUP(VALUE(RIGHT(G568,3)),#REF!,5,FALSE),IF(LEFT(G568,5)="LABOR",VLOOKUP(VALUE(RIGHT(G568,6)),#REF!,6,FALSE))))))))))))))))</f>
        <v>#REF!</v>
      </c>
      <c r="D568" s="74" t="e">
        <f>ROUND(VLOOKUP(A568,#REF!,8,FALSE),2)</f>
        <v>#REF!</v>
      </c>
      <c r="E568" s="74" t="e">
        <f>IF(LEFT(G568,3)="ARQ",VLOOKUP(VALUE(RIGHT(G568,3)),#REF!,9,FALSE),IF(LEFT(G568,3)="SCI",VLOOKUP(VALUE(RIGHT(G568,3)),#REF!,9,FALSE),IF(LEFT(G568,3)="SCE",VLOOKUP(VALUE(RIGHT(G568,3)),#REF!,9,FALSE),IF(LEFT(G568,3)="EST",VLOOKUP(VALUE(RIGHT(G568,3)),#REF!,9,FALSE),IF(LEFT(G568,3)="HID",VLOOKUP(VALUE(RIGHT(G568,3)),#REF!,9,FALSE),IF(LEFT(G568,3)="INC",VLOOKUP(VALUE(RIGHT(G568,3)),#REF!,9,FALSE),IF(LEFT(G568,3)="ELE",VLOOKUP(VALUE(RIGHT(G568,3)),#REF!,9,FALSE),IF(LEFT(G568,3)="CAB",VLOOKUP(VALUE(RIGHT(G568,3)),'ADM-COMP'!B:J,9,FALSE),IF(LEFT(G568,3)="SEG",VLOOKUP(VALUE(RIGHT(G568,3)),#REF!,9,FALSE),IF(LEFT(G568,3)="CLI",VLOOKUP(VALUE(RIGHT(G568,3)),#REF!,9,FALSE),IF(LEFT(G568,4)="IMPL",VLOOKUP(VALUE(RIGHT(G568,3)),#REF!,9,FALSE),IF(LEFT(G568,4)="SPDA",VLOOKUP(VALUE(RIGHT(G568,3)),'SPDA-COMP'!B:J,9,FALSE),IF(LEFT(G568,4)="SDAI",VLOOKUP(VALUE(RIGHT(G568,3)),#REF!,9,FALSE),IF(LEFT(G568,5)="IMPER",VLOOKUP(VALUE(RIGHT(G568,3)),#REF!,9,FALSE),IF(LEFT(G568,5)="LABOR",VLOOKUP(VALUE(RIGHT(G568,6)),#REF!,4,FALSE))))))))))))))))</f>
        <v>#REF!</v>
      </c>
      <c r="F568" s="31" t="e">
        <f t="shared" si="8"/>
        <v>#REF!</v>
      </c>
      <c r="G568" s="84" t="s">
        <v>971</v>
      </c>
      <c r="H568" s="51"/>
    </row>
    <row r="569" spans="1:8" s="11" customFormat="1">
      <c r="A569" s="37" t="s">
        <v>252</v>
      </c>
      <c r="B569" s="29" t="e">
        <f>IF(LEFT(G569,3)="ARQ",VLOOKUP(VALUE(RIGHT(G569,3)),#REF!,4,FALSE),IF(LEFT(G569,3)="SCI",VLOOKUP(VALUE(RIGHT(G569,3)),#REF!,4,FALSE),IF(LEFT(G569,3)="SCE",VLOOKUP(VALUE(RIGHT(G569,3)),#REF!,4,FALSE),IF(LEFT(G569,3)="EST",VLOOKUP(VALUE(RIGHT(G569,3)),#REF!,4,FALSE),IF(LEFT(G569,3)="HID",VLOOKUP(VALUE(RIGHT(G569,3)),#REF!,4,FALSE),IF(LEFT(G569,3)="INC",VLOOKUP(VALUE(RIGHT(G569,3)),#REF!,4,FALSE),IF(LEFT(G569,3)="ELE",VLOOKUP(VALUE(RIGHT(G569,3)),#REF!,4,FALSE),IF(LEFT(G569,3)="CAB",VLOOKUP(VALUE(RIGHT(G569,3)),'ADM-COMP'!B:J,4,FALSE),IF(LEFT(G569,3)="SEG",VLOOKUP(VALUE(RIGHT(G569,3)),#REF!,4,FALSE),IF(LEFT(G569,3)="CLI",VLOOKUP(VALUE(RIGHT(G569,3)),#REF!,4,FALSE),IF(LEFT(G569,4)="IMPL",VLOOKUP(VALUE(RIGHT(G569,3)),#REF!,4,FALSE),IF(LEFT(G569,4)="SPDA",VLOOKUP(VALUE(RIGHT(G569,3)),'SPDA-COMP'!B:J,4,FALSE),IF(LEFT(G569,4)="SDAI",VLOOKUP(VALUE(RIGHT(G569,3)),#REF!,4,FALSE),IF(LEFT(G569,5)="IMPER",VLOOKUP(VALUE(RIGHT(G569,3)),#REF!,4,FALSE),IF(LEFT(G569,5)="LABOR",VLOOKUP(VALUE(RIGHT(G569,6)),#REF!,5,FALSE))))))))))))))))</f>
        <v>#REF!</v>
      </c>
      <c r="C569" s="30" t="e">
        <f>IF(LEFT(G569,3)="ARQ",VLOOKUP(VALUE(RIGHT(G569,3)),#REF!,5,FALSE),IF(LEFT(G569,3)="SCI",VLOOKUP(VALUE(RIGHT(G569,3)),#REF!,5,FALSE),IF(LEFT(G569,3)="SCE",VLOOKUP(VALUE(RIGHT(G569,3)),#REF!,5,FALSE),IF(LEFT(G569,3)="EST",VLOOKUP(VALUE(RIGHT(G569,3)),#REF!,5,FALSE),IF(LEFT(G569,3)="HID",VLOOKUP(VALUE(RIGHT(G569,3)),#REF!,5,FALSE),IF(LEFT(G569,3)="INC",VLOOKUP(VALUE(RIGHT(G569,3)),#REF!,5,FALSE),IF(LEFT(G569,3)="ELE",VLOOKUP(VALUE(RIGHT(G569,3)),#REF!,5,FALSE),IF(LEFT(G569,3)="CAB",VLOOKUP(VALUE(RIGHT(G569,3)),'ADM-COMP'!B:J,5,FALSE),IF(LEFT(G569,3)="SEG",VLOOKUP(VALUE(RIGHT(G569,3)),#REF!,5,FALSE),IF(LEFT(G569,3)="CLI",VLOOKUP(VALUE(RIGHT(G569,3)),#REF!,5,FALSE),IF(LEFT(G569,4)="IMPL",VLOOKUP(VALUE(RIGHT(G569,3)),#REF!,5,FALSE),IF(LEFT(G569,4)="SPDA",VLOOKUP(VALUE(RIGHT(G569,3)),'SPDA-COMP'!B:J,5,FALSE),IF(LEFT(G569,4)="SDAI",VLOOKUP(VALUE(RIGHT(G569,3)),#REF!,5,FALSE),IF(LEFT(G569,5)="IMPER",VLOOKUP(VALUE(RIGHT(G569,3)),#REF!,5,FALSE),IF(LEFT(G569,5)="LABOR",VLOOKUP(VALUE(RIGHT(G569,6)),#REF!,6,FALSE))))))))))))))))</f>
        <v>#REF!</v>
      </c>
      <c r="D569" s="74" t="e">
        <f>ROUND(VLOOKUP(A569,#REF!,8,FALSE),2)</f>
        <v>#REF!</v>
      </c>
      <c r="E569" s="74" t="e">
        <f>IF(LEFT(G569,3)="ARQ",VLOOKUP(VALUE(RIGHT(G569,3)),#REF!,9,FALSE),IF(LEFT(G569,3)="SCI",VLOOKUP(VALUE(RIGHT(G569,3)),#REF!,9,FALSE),IF(LEFT(G569,3)="SCE",VLOOKUP(VALUE(RIGHT(G569,3)),#REF!,9,FALSE),IF(LEFT(G569,3)="EST",VLOOKUP(VALUE(RIGHT(G569,3)),#REF!,9,FALSE),IF(LEFT(G569,3)="HID",VLOOKUP(VALUE(RIGHT(G569,3)),#REF!,9,FALSE),IF(LEFT(G569,3)="INC",VLOOKUP(VALUE(RIGHT(G569,3)),#REF!,9,FALSE),IF(LEFT(G569,3)="ELE",VLOOKUP(VALUE(RIGHT(G569,3)),#REF!,9,FALSE),IF(LEFT(G569,3)="CAB",VLOOKUP(VALUE(RIGHT(G569,3)),'ADM-COMP'!B:J,9,FALSE),IF(LEFT(G569,3)="SEG",VLOOKUP(VALUE(RIGHT(G569,3)),#REF!,9,FALSE),IF(LEFT(G569,3)="CLI",VLOOKUP(VALUE(RIGHT(G569,3)),#REF!,9,FALSE),IF(LEFT(G569,4)="IMPL",VLOOKUP(VALUE(RIGHT(G569,3)),#REF!,9,FALSE),IF(LEFT(G569,4)="SPDA",VLOOKUP(VALUE(RIGHT(G569,3)),'SPDA-COMP'!B:J,9,FALSE),IF(LEFT(G569,4)="SDAI",VLOOKUP(VALUE(RIGHT(G569,3)),#REF!,9,FALSE),IF(LEFT(G569,5)="IMPER",VLOOKUP(VALUE(RIGHT(G569,3)),#REF!,9,FALSE),IF(LEFT(G569,5)="LABOR",VLOOKUP(VALUE(RIGHT(G569,6)),#REF!,4,FALSE))))))))))))))))</f>
        <v>#REF!</v>
      </c>
      <c r="F569" s="31" t="e">
        <f t="shared" si="8"/>
        <v>#REF!</v>
      </c>
      <c r="G569" s="38" t="s">
        <v>245</v>
      </c>
      <c r="H569" s="51"/>
    </row>
    <row r="570" spans="1:8" s="11" customFormat="1">
      <c r="A570" s="140" t="s">
        <v>1065</v>
      </c>
      <c r="B570" s="86" t="e">
        <f>IF(LEFT(G570,3)="ARQ",VLOOKUP(VALUE(RIGHT(G570,3)),#REF!,4,FALSE),IF(LEFT(G570,3)="SCI",VLOOKUP(VALUE(RIGHT(G570,3)),#REF!,4,FALSE),IF(LEFT(G570,3)="TRP",VLOOKUP(VALUE(RIGHT(G570,3)),#REF!,4,FALSE),IF(LEFT(G570,3)="EST",VLOOKUP(VALUE(RIGHT(G570,3)),#REF!,4,FALSE),IF(LEFT(G570,3)="HID",VLOOKUP(VALUE(RIGHT(G570,3)),#REF!,4,FALSE),IF(LEFT(G570,3)="INC",VLOOKUP(VALUE(RIGHT(G570,3)),#REF!,4,FALSE),IF(LEFT(G570,3)="ELE",VLOOKUP(VALUE(RIGHT(G570,3)),#REF!,4,FALSE),IF(LEFT(G570,3)="CAB",VLOOKUP(VALUE(RIGHT(G570,3)),'ADM-COMP'!B:J,4,FALSE),IF(LEFT(G570,3)="SEG",VLOOKUP(VALUE(RIGHT(G570,3)),#REF!,4,FALSE),IF(LEFT(G570,3)="CLI",VLOOKUP(VALUE(RIGHT(G570,3)),#REF!,4,FALSE),IF(LEFT(G570,4)="IMPL",VLOOKUP(VALUE(RIGHT(G570,3)),#REF!,4,FALSE),IF(LEFT(G570,4)="SPDA",VLOOKUP(VALUE(RIGHT(G570,3)),'SPDA-COMP'!B:J,4,FALSE),IF(LEFT(G570,4)="SDAI",VLOOKUP(VALUE(RIGHT(G570,3)),#REF!,4,FALSE),IF(LEFT(G570,5)="IMPER",VLOOKUP(VALUE(RIGHT(G570,3)),#REF!,4,FALSE),IF(LEFT(G570,5)="LABOR",VLOOKUP(VALUE(RIGHT(G570,6)),#REF!,5,FALSE))))))))))))))))</f>
        <v>#REF!</v>
      </c>
      <c r="C570" s="128" t="e">
        <f>IF(LEFT(G570,3)="ARQ",VLOOKUP(VALUE(RIGHT(G570,3)),#REF!,5,FALSE),IF(LEFT(G570,3)="SCI",VLOOKUP(VALUE(RIGHT(G570,3)),#REF!,5,FALSE),IF(LEFT(G570,3)="TRP",VLOOKUP(VALUE(RIGHT(G570,3)),#REF!,5,FALSE),IF(LEFT(G570,3)="EST",VLOOKUP(VALUE(RIGHT(G570,3)),#REF!,5,FALSE),IF(LEFT(G570,3)="HID",VLOOKUP(VALUE(RIGHT(G570,3)),#REF!,5,FALSE),IF(LEFT(G570,3)="INC",VLOOKUP(VALUE(RIGHT(G570,3)),#REF!,5,FALSE),IF(LEFT(G570,3)="ELE",VLOOKUP(VALUE(RIGHT(G570,3)),#REF!,5,FALSE),IF(LEFT(G570,3)="CAB",VLOOKUP(VALUE(RIGHT(G570,3)),'ADM-COMP'!B:J,5,FALSE),IF(LEFT(G570,3)="SEG",VLOOKUP(VALUE(RIGHT(G570,3)),#REF!,5,FALSE),IF(LEFT(G570,3)="CLI",VLOOKUP(VALUE(RIGHT(G570,3)),#REF!,5,FALSE),IF(LEFT(G570,4)="IMPL",VLOOKUP(VALUE(RIGHT(G570,3)),#REF!,5,FALSE),IF(LEFT(G570,4)="SPDA",VLOOKUP(VALUE(RIGHT(G570,3)),'SPDA-COMP'!B:J,5,FALSE),IF(LEFT(G570,4)="SDAI",VLOOKUP(VALUE(RIGHT(G570,3)),#REF!,5,FALSE),IF(LEFT(G570,5)="IMPER",VLOOKUP(VALUE(RIGHT(G570,3)),#REF!,5,FALSE),IF(LEFT(G570,5)="LABOR",VLOOKUP(VALUE(RIGHT(G570,6)),#REF!,6,FALSE))))))))))))))))</f>
        <v>#REF!</v>
      </c>
      <c r="D570" s="74" t="e">
        <f>ROUND(VLOOKUP(A570,#REF!,8,FALSE),2)</f>
        <v>#REF!</v>
      </c>
      <c r="E570" s="75" t="e">
        <f>IF(LEFT(G570,3)="ARQ",VLOOKUP(VALUE(RIGHT(G570,3)),#REF!,9,FALSE),IF(LEFT(G570,3)="SCI",VLOOKUP(VALUE(RIGHT(G570,3)),#REF!,9,FALSE),IF(LEFT(G570,3)="TRP",VLOOKUP(VALUE(RIGHT(G570,3)),#REF!,9,FALSE),IF(LEFT(G570,3)="EST",VLOOKUP(VALUE(RIGHT(G570,3)),#REF!,9,FALSE),IF(LEFT(G570,3)="HID",VLOOKUP(VALUE(RIGHT(G570,3)),#REF!,9,FALSE),IF(LEFT(G570,3)="INC",VLOOKUP(VALUE(RIGHT(G570,3)),#REF!,9,FALSE),IF(LEFT(G570,3)="ELE",VLOOKUP(VALUE(RIGHT(G570,3)),#REF!,9,FALSE),IF(LEFT(G570,3)="CAB",VLOOKUP(VALUE(RIGHT(G570,3)),'ADM-COMP'!B:J,9,FALSE),IF(LEFT(G570,3)="SEG",VLOOKUP(VALUE(RIGHT(G570,3)),#REF!,9,FALSE),IF(LEFT(G570,3)="CLI",VLOOKUP(VALUE(RIGHT(G570,3)),#REF!,9,FALSE),IF(LEFT(G570,4)="IMPL",VLOOKUP(VALUE(RIGHT(G570,3)),#REF!,9,FALSE),IF(LEFT(G570,4)="SPDA",VLOOKUP(VALUE(RIGHT(G570,3)),'SPDA-COMP'!B:J,9,FALSE),IF(LEFT(G570,4)="SDAI",VLOOKUP(VALUE(RIGHT(G570,3)),#REF!,9,FALSE),IF(LEFT(G570,5)="IMPER",VLOOKUP(VALUE(RIGHT(G570,3)),#REF!,9,FALSE),IF(LEFT(G570,5)="LABOR",VLOOKUP(VALUE(RIGHT(G570,6)),#REF!,4,FALSE))))))))))))))))</f>
        <v>#REF!</v>
      </c>
      <c r="F570" s="129" t="e">
        <f t="shared" si="8"/>
        <v>#REF!</v>
      </c>
      <c r="G570" s="152" t="s">
        <v>1377</v>
      </c>
      <c r="H570" s="51"/>
    </row>
    <row r="571" spans="1:8" s="11" customFormat="1" ht="25.5">
      <c r="A571" s="85" t="s">
        <v>880</v>
      </c>
      <c r="B571" s="29" t="e">
        <f>IF(LEFT(G571,3)="ARQ",VLOOKUP(VALUE(RIGHT(G571,3)),#REF!,4,FALSE),IF(LEFT(G571,3)="SCI",VLOOKUP(VALUE(RIGHT(G571,3)),#REF!,4,FALSE),IF(LEFT(G571,3)="SCE",VLOOKUP(VALUE(RIGHT(G571,3)),#REF!,4,FALSE),IF(LEFT(G571,3)="EST",VLOOKUP(VALUE(RIGHT(G571,3)),#REF!,4,FALSE),IF(LEFT(G571,3)="HID",VLOOKUP(VALUE(RIGHT(G571,3)),#REF!,4,FALSE),IF(LEFT(G571,3)="INC",VLOOKUP(VALUE(RIGHT(G571,3)),#REF!,4,FALSE),IF(LEFT(G571,3)="ELE",VLOOKUP(VALUE(RIGHT(G571,3)),#REF!,4,FALSE),IF(LEFT(G571,3)="CAB",VLOOKUP(VALUE(RIGHT(G571,3)),'ADM-COMP'!B:J,4,FALSE),IF(LEFT(G571,3)="SEG",VLOOKUP(VALUE(RIGHT(G571,3)),#REF!,4,FALSE),IF(LEFT(G571,3)="CLI",VLOOKUP(VALUE(RIGHT(G571,3)),#REF!,4,FALSE),IF(LEFT(G571,4)="IMPL",VLOOKUP(VALUE(RIGHT(G571,3)),#REF!,4,FALSE),IF(LEFT(G571,4)="SPDA",VLOOKUP(VALUE(RIGHT(G571,3)),'SPDA-COMP'!B:J,4,FALSE),IF(LEFT(G571,4)="SDAI",VLOOKUP(VALUE(RIGHT(G571,3)),#REF!,4,FALSE),IF(LEFT(G571,5)="IMPER",VLOOKUP(VALUE(RIGHT(G571,3)),#REF!,4,FALSE),IF(LEFT(G571,5)="LABOR",VLOOKUP(VALUE(RIGHT(G571,6)),#REF!,5,FALSE))))))))))))))))</f>
        <v>#REF!</v>
      </c>
      <c r="C571" s="30" t="e">
        <f>IF(LEFT(G571,3)="ARQ",VLOOKUP(VALUE(RIGHT(G571,3)),#REF!,5,FALSE),IF(LEFT(G571,3)="SCI",VLOOKUP(VALUE(RIGHT(G571,3)),#REF!,5,FALSE),IF(LEFT(G571,3)="SCE",VLOOKUP(VALUE(RIGHT(G571,3)),#REF!,5,FALSE),IF(LEFT(G571,3)="EST",VLOOKUP(VALUE(RIGHT(G571,3)),#REF!,5,FALSE),IF(LEFT(G571,3)="HID",VLOOKUP(VALUE(RIGHT(G571,3)),#REF!,5,FALSE),IF(LEFT(G571,3)="INC",VLOOKUP(VALUE(RIGHT(G571,3)),#REF!,5,FALSE),IF(LEFT(G571,3)="ELE",VLOOKUP(VALUE(RIGHT(G571,3)),#REF!,5,FALSE),IF(LEFT(G571,3)="CAB",VLOOKUP(VALUE(RIGHT(G571,3)),'ADM-COMP'!B:J,5,FALSE),IF(LEFT(G571,3)="SEG",VLOOKUP(VALUE(RIGHT(G571,3)),#REF!,5,FALSE),IF(LEFT(G571,3)="CLI",VLOOKUP(VALUE(RIGHT(G571,3)),#REF!,5,FALSE),IF(LEFT(G571,4)="IMPL",VLOOKUP(VALUE(RIGHT(G571,3)),#REF!,5,FALSE),IF(LEFT(G571,4)="SPDA",VLOOKUP(VALUE(RIGHT(G571,3)),'SPDA-COMP'!B:J,5,FALSE),IF(LEFT(G571,4)="SDAI",VLOOKUP(VALUE(RIGHT(G571,3)),#REF!,5,FALSE),IF(LEFT(G571,5)="IMPER",VLOOKUP(VALUE(RIGHT(G571,3)),#REF!,5,FALSE),IF(LEFT(G571,5)="LABOR",VLOOKUP(VALUE(RIGHT(G571,6)),#REF!,6,FALSE))))))))))))))))</f>
        <v>#REF!</v>
      </c>
      <c r="D571" s="74" t="e">
        <f>ROUND(VLOOKUP(A571,#REF!,8,FALSE),2)</f>
        <v>#REF!</v>
      </c>
      <c r="E571" s="74" t="e">
        <f>IF(LEFT(G571,3)="ARQ",VLOOKUP(VALUE(RIGHT(G571,3)),#REF!,9,FALSE),IF(LEFT(G571,3)="SCI",VLOOKUP(VALUE(RIGHT(G571,3)),#REF!,9,FALSE),IF(LEFT(G571,3)="SCE",VLOOKUP(VALUE(RIGHT(G571,3)),#REF!,9,FALSE),IF(LEFT(G571,3)="EST",VLOOKUP(VALUE(RIGHT(G571,3)),#REF!,9,FALSE),IF(LEFT(G571,3)="HID",VLOOKUP(VALUE(RIGHT(G571,3)),#REF!,9,FALSE),IF(LEFT(G571,3)="INC",VLOOKUP(VALUE(RIGHT(G571,3)),#REF!,9,FALSE),IF(LEFT(G571,3)="ELE",VLOOKUP(VALUE(RIGHT(G571,3)),#REF!,9,FALSE),IF(LEFT(G571,3)="CAB",VLOOKUP(VALUE(RIGHT(G571,3)),'ADM-COMP'!B:J,9,FALSE),IF(LEFT(G571,3)="SEG",VLOOKUP(VALUE(RIGHT(G571,3)),#REF!,9,FALSE),IF(LEFT(G571,3)="CLI",VLOOKUP(VALUE(RIGHT(G571,3)),#REF!,9,FALSE),IF(LEFT(G571,4)="IMPL",VLOOKUP(VALUE(RIGHT(G571,3)),#REF!,9,FALSE),IF(LEFT(G571,4)="SPDA",VLOOKUP(VALUE(RIGHT(G571,3)),'SPDA-COMP'!B:J,9,FALSE),IF(LEFT(G571,4)="SDAI",VLOOKUP(VALUE(RIGHT(G571,3)),#REF!,9,FALSE),IF(LEFT(G571,5)="IMPER",VLOOKUP(VALUE(RIGHT(G571,3)),#REF!,9,FALSE),IF(LEFT(G571,5)="LABOR",VLOOKUP(VALUE(RIGHT(G571,6)),#REF!,4,FALSE))))))))))))))))</f>
        <v>#REF!</v>
      </c>
      <c r="F571" s="31" t="e">
        <f t="shared" si="8"/>
        <v>#REF!</v>
      </c>
      <c r="G571" s="84" t="s">
        <v>954</v>
      </c>
      <c r="H571" s="51"/>
    </row>
    <row r="572" spans="1:8" s="11" customFormat="1">
      <c r="A572" s="85" t="s">
        <v>894</v>
      </c>
      <c r="B572" s="29" t="e">
        <f>IF(LEFT(G572,3)="ARQ",VLOOKUP(VALUE(RIGHT(G572,3)),#REF!,4,FALSE),IF(LEFT(G572,3)="SCI",VLOOKUP(VALUE(RIGHT(G572,3)),#REF!,4,FALSE),IF(LEFT(G572,3)="SCE",VLOOKUP(VALUE(RIGHT(G572,3)),#REF!,4,FALSE),IF(LEFT(G572,3)="EST",VLOOKUP(VALUE(RIGHT(G572,3)),#REF!,4,FALSE),IF(LEFT(G572,3)="HID",VLOOKUP(VALUE(RIGHT(G572,3)),#REF!,4,FALSE),IF(LEFT(G572,3)="INC",VLOOKUP(VALUE(RIGHT(G572,3)),#REF!,4,FALSE),IF(LEFT(G572,3)="ELE",VLOOKUP(VALUE(RIGHT(G572,3)),#REF!,4,FALSE),IF(LEFT(G572,3)="CAB",VLOOKUP(VALUE(RIGHT(G572,3)),'ADM-COMP'!B:J,4,FALSE),IF(LEFT(G572,3)="SEG",VLOOKUP(VALUE(RIGHT(G572,3)),#REF!,4,FALSE),IF(LEFT(G572,3)="CLI",VLOOKUP(VALUE(RIGHT(G572,3)),#REF!,4,FALSE),IF(LEFT(G572,4)="IMPL",VLOOKUP(VALUE(RIGHT(G572,3)),#REF!,4,FALSE),IF(LEFT(G572,4)="SPDA",VLOOKUP(VALUE(RIGHT(G572,3)),'SPDA-COMP'!B:J,4,FALSE),IF(LEFT(G572,4)="SDAI",VLOOKUP(VALUE(RIGHT(G572,3)),#REF!,4,FALSE),IF(LEFT(G572,5)="IMPER",VLOOKUP(VALUE(RIGHT(G572,3)),#REF!,4,FALSE),IF(LEFT(G572,5)="LABOR",VLOOKUP(VALUE(RIGHT(G572,6)),#REF!,5,FALSE))))))))))))))))</f>
        <v>#REF!</v>
      </c>
      <c r="C572" s="30" t="e">
        <f>IF(LEFT(G572,3)="ARQ",VLOOKUP(VALUE(RIGHT(G572,3)),#REF!,5,FALSE),IF(LEFT(G572,3)="SCI",VLOOKUP(VALUE(RIGHT(G572,3)),#REF!,5,FALSE),IF(LEFT(G572,3)="SCE",VLOOKUP(VALUE(RIGHT(G572,3)),#REF!,5,FALSE),IF(LEFT(G572,3)="EST",VLOOKUP(VALUE(RIGHT(G572,3)),#REF!,5,FALSE),IF(LEFT(G572,3)="HID",VLOOKUP(VALUE(RIGHT(G572,3)),#REF!,5,FALSE),IF(LEFT(G572,3)="INC",VLOOKUP(VALUE(RIGHT(G572,3)),#REF!,5,FALSE),IF(LEFT(G572,3)="ELE",VLOOKUP(VALUE(RIGHT(G572,3)),#REF!,5,FALSE),IF(LEFT(G572,3)="CAB",VLOOKUP(VALUE(RIGHT(G572,3)),'ADM-COMP'!B:J,5,FALSE),IF(LEFT(G572,3)="SEG",VLOOKUP(VALUE(RIGHT(G572,3)),#REF!,5,FALSE),IF(LEFT(G572,3)="CLI",VLOOKUP(VALUE(RIGHT(G572,3)),#REF!,5,FALSE),IF(LEFT(G572,4)="IMPL",VLOOKUP(VALUE(RIGHT(G572,3)),#REF!,5,FALSE),IF(LEFT(G572,4)="SPDA",VLOOKUP(VALUE(RIGHT(G572,3)),'SPDA-COMP'!B:J,5,FALSE),IF(LEFT(G572,4)="SDAI",VLOOKUP(VALUE(RIGHT(G572,3)),#REF!,5,FALSE),IF(LEFT(G572,5)="IMPER",VLOOKUP(VALUE(RIGHT(G572,3)),#REF!,5,FALSE),IF(LEFT(G572,5)="LABOR",VLOOKUP(VALUE(RIGHT(G572,6)),#REF!,6,FALSE))))))))))))))))</f>
        <v>#REF!</v>
      </c>
      <c r="D572" s="74" t="e">
        <f>ROUND(VLOOKUP(A572,#REF!,8,FALSE),2)</f>
        <v>#REF!</v>
      </c>
      <c r="E572" s="74" t="e">
        <f>IF(LEFT(G572,3)="ARQ",VLOOKUP(VALUE(RIGHT(G572,3)),#REF!,9,FALSE),IF(LEFT(G572,3)="SCI",VLOOKUP(VALUE(RIGHT(G572,3)),#REF!,9,FALSE),IF(LEFT(G572,3)="SCE",VLOOKUP(VALUE(RIGHT(G572,3)),#REF!,9,FALSE),IF(LEFT(G572,3)="EST",VLOOKUP(VALUE(RIGHT(G572,3)),#REF!,9,FALSE),IF(LEFT(G572,3)="HID",VLOOKUP(VALUE(RIGHT(G572,3)),#REF!,9,FALSE),IF(LEFT(G572,3)="INC",VLOOKUP(VALUE(RIGHT(G572,3)),#REF!,9,FALSE),IF(LEFT(G572,3)="ELE",VLOOKUP(VALUE(RIGHT(G572,3)),#REF!,9,FALSE),IF(LEFT(G572,3)="CAB",VLOOKUP(VALUE(RIGHT(G572,3)),'ADM-COMP'!B:J,9,FALSE),IF(LEFT(G572,3)="SEG",VLOOKUP(VALUE(RIGHT(G572,3)),#REF!,9,FALSE),IF(LEFT(G572,3)="CLI",VLOOKUP(VALUE(RIGHT(G572,3)),#REF!,9,FALSE),IF(LEFT(G572,4)="IMPL",VLOOKUP(VALUE(RIGHT(G572,3)),#REF!,9,FALSE),IF(LEFT(G572,4)="SPDA",VLOOKUP(VALUE(RIGHT(G572,3)),'SPDA-COMP'!B:J,9,FALSE),IF(LEFT(G572,4)="SDAI",VLOOKUP(VALUE(RIGHT(G572,3)),#REF!,9,FALSE),IF(LEFT(G572,5)="IMPER",VLOOKUP(VALUE(RIGHT(G572,3)),#REF!,9,FALSE),IF(LEFT(G572,5)="LABOR",VLOOKUP(VALUE(RIGHT(G572,6)),#REF!,4,FALSE))))))))))))))))</f>
        <v>#REF!</v>
      </c>
      <c r="F572" s="31" t="e">
        <f t="shared" si="8"/>
        <v>#REF!</v>
      </c>
      <c r="G572" s="84" t="s">
        <v>962</v>
      </c>
      <c r="H572" s="51"/>
    </row>
    <row r="573" spans="1:8" s="11" customFormat="1" ht="25.5">
      <c r="A573" s="37" t="s">
        <v>288</v>
      </c>
      <c r="B573" s="86" t="e">
        <f>IF(LEFT(G573,3)="ARQ",VLOOKUP(VALUE(RIGHT(G573,3)),#REF!,4,FALSE),IF(LEFT(G573,3)="SCI",VLOOKUP(VALUE(RIGHT(G573,3)),#REF!,4,FALSE),IF(LEFT(G573,3)="TRP",VLOOKUP(VALUE(RIGHT(G573,3)),#REF!,4,FALSE),IF(LEFT(G573,3)="EST",VLOOKUP(VALUE(RIGHT(G573,3)),#REF!,4,FALSE),IF(LEFT(G573,3)="HID",VLOOKUP(VALUE(RIGHT(G573,3)),#REF!,4,FALSE),IF(LEFT(G573,3)="INC",VLOOKUP(VALUE(RIGHT(G573,3)),#REF!,4,FALSE),IF(LEFT(G573,3)="ELE",VLOOKUP(VALUE(RIGHT(G573,3)),#REF!,4,FALSE),IF(LEFT(G573,3)="CAB",VLOOKUP(VALUE(RIGHT(G573,3)),'ADM-COMP'!B:J,4,FALSE),IF(LEFT(G573,3)="SEG",VLOOKUP(VALUE(RIGHT(G573,3)),#REF!,4,FALSE),IF(LEFT(G573,3)="CLI",VLOOKUP(VALUE(RIGHT(G573,3)),#REF!,4,FALSE),IF(LEFT(G573,4)="IMPL",VLOOKUP(VALUE(RIGHT(G573,3)),#REF!,4,FALSE),IF(LEFT(G573,4)="SPDA",VLOOKUP(VALUE(RIGHT(G573,3)),'SPDA-COMP'!B:J,4,FALSE),IF(LEFT(G573,4)="SDAI",VLOOKUP(VALUE(RIGHT(G573,3)),#REF!,4,FALSE),IF(LEFT(G573,5)="IMPER",VLOOKUP(VALUE(RIGHT(G573,3)),#REF!,4,FALSE),IF(LEFT(G573,5)="LABOR",VLOOKUP(VALUE(RIGHT(G573,6)),#REF!,5,FALSE))))))))))))))))</f>
        <v>#REF!</v>
      </c>
      <c r="C573" s="128" t="e">
        <f>IF(LEFT(G573,3)="ARQ",VLOOKUP(VALUE(RIGHT(G573,3)),#REF!,5,FALSE),IF(LEFT(G573,3)="SCI",VLOOKUP(VALUE(RIGHT(G573,3)),#REF!,5,FALSE),IF(LEFT(G573,3)="TRP",VLOOKUP(VALUE(RIGHT(G573,3)),#REF!,5,FALSE),IF(LEFT(G573,3)="EST",VLOOKUP(VALUE(RIGHT(G573,3)),#REF!,5,FALSE),IF(LEFT(G573,3)="HID",VLOOKUP(VALUE(RIGHT(G573,3)),#REF!,5,FALSE),IF(LEFT(G573,3)="INC",VLOOKUP(VALUE(RIGHT(G573,3)),#REF!,5,FALSE),IF(LEFT(G573,3)="ELE",VLOOKUP(VALUE(RIGHT(G573,3)),#REF!,5,FALSE),IF(LEFT(G573,3)="CAB",VLOOKUP(VALUE(RIGHT(G573,3)),'ADM-COMP'!B:J,5,FALSE),IF(LEFT(G573,3)="SEG",VLOOKUP(VALUE(RIGHT(G573,3)),#REF!,5,FALSE),IF(LEFT(G573,3)="CLI",VLOOKUP(VALUE(RIGHT(G573,3)),#REF!,5,FALSE),IF(LEFT(G573,4)="IMPL",VLOOKUP(VALUE(RIGHT(G573,3)),#REF!,5,FALSE),IF(LEFT(G573,4)="SPDA",VLOOKUP(VALUE(RIGHT(G573,3)),'SPDA-COMP'!B:J,5,FALSE),IF(LEFT(G573,4)="SDAI",VLOOKUP(VALUE(RIGHT(G573,3)),#REF!,5,FALSE),IF(LEFT(G573,5)="IMPER",VLOOKUP(VALUE(RIGHT(G573,3)),#REF!,5,FALSE),IF(LEFT(G573,5)="LABOR",VLOOKUP(VALUE(RIGHT(G573,6)),#REF!,6,FALSE))))))))))))))))</f>
        <v>#REF!</v>
      </c>
      <c r="D573" s="74" t="e">
        <f>ROUND(VLOOKUP(A573,#REF!,8,FALSE),2)</f>
        <v>#REF!</v>
      </c>
      <c r="E573" s="75" t="e">
        <f>IF(LEFT(G573,3)="ARQ",VLOOKUP(VALUE(RIGHT(G573,3)),#REF!,9,FALSE),IF(LEFT(G573,3)="SCI",VLOOKUP(VALUE(RIGHT(G573,3)),#REF!,9,FALSE),IF(LEFT(G573,3)="TRP",VLOOKUP(VALUE(RIGHT(G573,3)),#REF!,9,FALSE),IF(LEFT(G573,3)="EST",VLOOKUP(VALUE(RIGHT(G573,3)),#REF!,9,FALSE),IF(LEFT(G573,3)="HID",VLOOKUP(VALUE(RIGHT(G573,3)),#REF!,9,FALSE),IF(LEFT(G573,3)="INC",VLOOKUP(VALUE(RIGHT(G573,3)),#REF!,9,FALSE),IF(LEFT(G573,3)="ELE",VLOOKUP(VALUE(RIGHT(G573,3)),#REF!,9,FALSE),IF(LEFT(G573,3)="CAB",VLOOKUP(VALUE(RIGHT(G573,3)),'ADM-COMP'!B:J,9,FALSE),IF(LEFT(G573,3)="SEG",VLOOKUP(VALUE(RIGHT(G573,3)),#REF!,9,FALSE),IF(LEFT(G573,3)="CLI",VLOOKUP(VALUE(RIGHT(G573,3)),#REF!,9,FALSE),IF(LEFT(G573,4)="IMPL",VLOOKUP(VALUE(RIGHT(G573,3)),#REF!,9,FALSE),IF(LEFT(G573,4)="SPDA",VLOOKUP(VALUE(RIGHT(G573,3)),'SPDA-COMP'!B:J,9,FALSE),IF(LEFT(G573,4)="SDAI",VLOOKUP(VALUE(RIGHT(G573,3)),#REF!,9,FALSE),IF(LEFT(G573,5)="IMPER",VLOOKUP(VALUE(RIGHT(G573,3)),#REF!,9,FALSE),IF(LEFT(G573,5)="LABOR",VLOOKUP(VALUE(RIGHT(G573,6)),#REF!,4,FALSE))))))))))))))))</f>
        <v>#REF!</v>
      </c>
      <c r="F573" s="129" t="e">
        <f t="shared" si="8"/>
        <v>#REF!</v>
      </c>
      <c r="G573" s="38" t="s">
        <v>1049</v>
      </c>
      <c r="H573" s="51"/>
    </row>
    <row r="574" spans="1:8" s="11" customFormat="1" ht="63.75">
      <c r="A574" s="37" t="s">
        <v>297</v>
      </c>
      <c r="B574" s="29" t="e">
        <f>IF(LEFT(G574,3)="ARQ",VLOOKUP(VALUE(RIGHT(G574,3)),#REF!,4,FALSE),IF(LEFT(G574,3)="SCI",VLOOKUP(VALUE(RIGHT(G574,3)),#REF!,4,FALSE),IF(LEFT(G574,3)="TRP",VLOOKUP(VALUE(RIGHT(G574,3)),#REF!,4,FALSE),IF(LEFT(G574,3)="EST",VLOOKUP(VALUE(RIGHT(G574,3)),#REF!,4,FALSE),IF(LEFT(G574,3)="HID",VLOOKUP(VALUE(RIGHT(G574,3)),#REF!,4,FALSE),IF(LEFT(G574,3)="INC",VLOOKUP(VALUE(RIGHT(G574,3)),#REF!,4,FALSE),IF(LEFT(G574,3)="ELE",VLOOKUP(VALUE(RIGHT(G574,3)),#REF!,4,FALSE),IF(LEFT(G574,3)="CAB",VLOOKUP(VALUE(RIGHT(G574,3)),'ADM-COMP'!B:J,4,FALSE),IF(LEFT(G574,3)="SEG",VLOOKUP(VALUE(RIGHT(G574,3)),#REF!,4,FALSE),IF(LEFT(G574,3)="CLI",VLOOKUP(VALUE(RIGHT(G574,3)),#REF!,4,FALSE),IF(LEFT(G574,4)="IMPL",VLOOKUP(VALUE(RIGHT(G574,3)),#REF!,4,FALSE),IF(LEFT(G574,4)="SPDA",VLOOKUP(VALUE(RIGHT(G574,3)),'SPDA-COMP'!B:J,4,FALSE),IF(LEFT(G574,4)="SDAI",VLOOKUP(VALUE(RIGHT(G574,3)),#REF!,4,FALSE),IF(LEFT(G574,5)="IMPER",VLOOKUP(VALUE(RIGHT(G574,3)),#REF!,4,FALSE),IF(LEFT(G574,5)="LABOR",VLOOKUP(VALUE(RIGHT(G574,6)),#REF!,5,FALSE))))))))))))))))</f>
        <v>#REF!</v>
      </c>
      <c r="C574" s="30" t="e">
        <f>IF(LEFT(G574,3)="ARQ",VLOOKUP(VALUE(RIGHT(G574,3)),#REF!,5,FALSE),IF(LEFT(G574,3)="SCI",VLOOKUP(VALUE(RIGHT(G574,3)),#REF!,5,FALSE),IF(LEFT(G574,3)="SCE",VLOOKUP(VALUE(RIGHT(G574,3)),#REF!,5,FALSE),IF(LEFT(G574,3)="EST",VLOOKUP(VALUE(RIGHT(G574,3)),#REF!,5,FALSE),IF(LEFT(G574,3)="HID",VLOOKUP(VALUE(RIGHT(G574,3)),#REF!,5,FALSE),IF(LEFT(G574,3)="INC",VLOOKUP(VALUE(RIGHT(G574,3)),#REF!,5,FALSE),IF(LEFT(G574,3)="ELE",VLOOKUP(VALUE(RIGHT(G574,3)),#REF!,5,FALSE),IF(LEFT(G574,3)="CAB",VLOOKUP(VALUE(RIGHT(G574,3)),'ADM-COMP'!B:J,5,FALSE),IF(LEFT(G574,3)="SEG",VLOOKUP(VALUE(RIGHT(G574,3)),#REF!,5,FALSE),IF(LEFT(G574,3)="CLI",VLOOKUP(VALUE(RIGHT(G574,3)),#REF!,5,FALSE),IF(LEFT(G574,4)="IMPL",VLOOKUP(VALUE(RIGHT(G574,3)),#REF!,5,FALSE),IF(LEFT(G574,4)="SPDA",VLOOKUP(VALUE(RIGHT(G574,3)),'SPDA-COMP'!B:J,5,FALSE),IF(LEFT(G574,4)="SDAI",VLOOKUP(VALUE(RIGHT(G574,3)),#REF!,5,FALSE),IF(LEFT(G574,5)="IMPER",VLOOKUP(VALUE(RIGHT(G574,3)),#REF!,5,FALSE),IF(LEFT(G574,5)="LABOR",VLOOKUP(VALUE(RIGHT(G574,6)),#REF!,6,FALSE))))))))))))))))</f>
        <v>#REF!</v>
      </c>
      <c r="D574" s="74" t="e">
        <f>ROUND(VLOOKUP(A574,#REF!,8,FALSE),2)</f>
        <v>#REF!</v>
      </c>
      <c r="E574" s="74" t="e">
        <f>IF(LEFT(G574,3)="ARQ",VLOOKUP(VALUE(RIGHT(G574,3)),#REF!,9,FALSE),IF(LEFT(G574,3)="SCI",VLOOKUP(VALUE(RIGHT(G574,3)),#REF!,9,FALSE),IF(LEFT(G574,3)="SCE",VLOOKUP(VALUE(RIGHT(G574,3)),#REF!,9,FALSE),IF(LEFT(G574,3)="EST",VLOOKUP(VALUE(RIGHT(G574,3)),#REF!,9,FALSE),IF(LEFT(G574,3)="HID",VLOOKUP(VALUE(RIGHT(G574,3)),#REF!,9,FALSE),IF(LEFT(G574,3)="INC",VLOOKUP(VALUE(RIGHT(G574,3)),#REF!,9,FALSE),IF(LEFT(G574,3)="ELE",VLOOKUP(VALUE(RIGHT(G574,3)),#REF!,9,FALSE),IF(LEFT(G574,3)="CAB",VLOOKUP(VALUE(RIGHT(G574,3)),'ADM-COMP'!B:J,9,FALSE),IF(LEFT(G574,3)="SEG",VLOOKUP(VALUE(RIGHT(G574,3)),#REF!,9,FALSE),IF(LEFT(G574,3)="CLI",VLOOKUP(VALUE(RIGHT(G574,3)),#REF!,9,FALSE),IF(LEFT(G574,4)="IMPL",VLOOKUP(VALUE(RIGHT(G574,3)),#REF!,9,FALSE),IF(LEFT(G574,4)="SPDA",VLOOKUP(VALUE(RIGHT(G574,3)),'SPDA-COMP'!B:J,9,FALSE),IF(LEFT(G574,4)="SDAI",VLOOKUP(VALUE(RIGHT(G574,3)),#REF!,9,FALSE),IF(LEFT(G574,5)="IMPER",VLOOKUP(VALUE(RIGHT(G574,3)),#REF!,9,FALSE),IF(LEFT(G574,5)="LABOR",VLOOKUP(VALUE(RIGHT(G574,6)),#REF!,4,FALSE))))))))))))))))</f>
        <v>#REF!</v>
      </c>
      <c r="F574" s="31" t="e">
        <f t="shared" si="8"/>
        <v>#REF!</v>
      </c>
      <c r="G574" s="152" t="s">
        <v>234</v>
      </c>
      <c r="H574" s="51"/>
    </row>
    <row r="575" spans="1:8" s="11" customFormat="1" ht="38.25">
      <c r="A575" s="100" t="s">
        <v>806</v>
      </c>
      <c r="B575" s="29" t="s">
        <v>854</v>
      </c>
      <c r="C575" s="30" t="e">
        <f>IF(LEFT(G575,3)="ARQ",VLOOKUP(VALUE(RIGHT(G575,3)),#REF!,5,FALSE),IF(LEFT(G575,3)="GAS",VLOOKUP(VALUE(RIGHT(G575,3)),#REF!,5,FALSE),IF(LEFT(G575,3)="SCE",VLOOKUP(VALUE(RIGHT(G575,3)),#REF!,5,FALSE),IF(LEFT(G575,3)="EST",VLOOKUP(VALUE(RIGHT(G575,3)),#REF!,5,FALSE),IF(LEFT(G575,3)="HID",VLOOKUP(VALUE(RIGHT(G575,3)),#REF!,5,FALSE),IF(LEFT(G575,3)="INC",VLOOKUP(VALUE(RIGHT(G575,3)),#REF!,5,FALSE),IF(LEFT(G575,3)="ELE",VLOOKUP(VALUE(RIGHT(G575,3)),#REF!,5,FALSE),IF(LEFT(G575,3)="CAB",VLOOKUP(VALUE(RIGHT(G575,3)),'ADM-COMP'!B:J,5,FALSE),IF(LEFT(G575,3)="SEG",VLOOKUP(VALUE(RIGHT(G575,3)),#REF!,5,FALSE),IF(LEFT(G575,3)="CLI",VLOOKUP(VALUE(RIGHT(G575,3)),#REF!,5,FALSE),IF(LEFT(G575,4)="IMPL",VLOOKUP(VALUE(RIGHT(G575,3)),#REF!,5,FALSE),IF(LEFT(G575,4)="SPDA",VLOOKUP(VALUE(RIGHT(G575,3)),'SPDA-COMP'!B:J,5,FALSE),IF(LEFT(G575,4)="SDAI",VLOOKUP(VALUE(RIGHT(G575,3)),#REF!,5,FALSE),IF(LEFT(G575,5)="IMPER",VLOOKUP(VALUE(RIGHT(G575,3)),#REF!,5,FALSE),IF(LEFT(G575,5)="LABOR",VLOOKUP(VALUE(RIGHT(G575,6)),#REF!,6,FALSE))))))))))))))))</f>
        <v>#REF!</v>
      </c>
      <c r="D575" s="74" t="e">
        <f>ROUND(VLOOKUP(A575,#REF!,8,FALSE),2)</f>
        <v>#REF!</v>
      </c>
      <c r="E575" s="74" t="e">
        <f>IF(LEFT(G575,3)="ARQ",VLOOKUP(VALUE(RIGHT(G575,3)),#REF!,9,FALSE),IF(LEFT(G575,3)="GAS",VLOOKUP(VALUE(RIGHT(G575,3)),#REF!,9,FALSE),IF(LEFT(G575,3)="SCE",VLOOKUP(VALUE(RIGHT(G575,3)),#REF!,9,FALSE),IF(LEFT(G575,3)="EST",VLOOKUP(VALUE(RIGHT(G575,3)),#REF!,9,FALSE),IF(LEFT(G575,3)="HID",VLOOKUP(VALUE(RIGHT(G575,3)),#REF!,9,FALSE),IF(LEFT(G575,3)="INC",VLOOKUP(VALUE(RIGHT(G575,3)),#REF!,9,FALSE),IF(LEFT(G575,3)="ELE",VLOOKUP(VALUE(RIGHT(G575,3)),#REF!,9,FALSE),IF(LEFT(G575,3)="CAB",VLOOKUP(VALUE(RIGHT(G575,3)),'ADM-COMP'!B:J,9,FALSE),IF(LEFT(G575,3)="SEG",VLOOKUP(VALUE(RIGHT(G575,3)),#REF!,9,FALSE),IF(LEFT(G575,3)="CLI",VLOOKUP(VALUE(RIGHT(G575,3)),#REF!,9,FALSE),IF(LEFT(G575,4)="IMPL",VLOOKUP(VALUE(RIGHT(G575,3)),#REF!,9,FALSE),IF(LEFT(G575,4)="SPDA",VLOOKUP(VALUE(RIGHT(G575,3)),'SPDA-COMP'!B:J,9,FALSE),IF(LEFT(G575,4)="SDAI",VLOOKUP(VALUE(RIGHT(G575,3)),#REF!,9,FALSE),IF(LEFT(G575,5)="IMPER",VLOOKUP(VALUE(RIGHT(G575,3)),#REF!,9,FALSE),IF(LEFT(G575,5)="LABOR",VLOOKUP(VALUE(RIGHT(G575,6)),#REF!,4,FALSE))))))))))))))))</f>
        <v>#REF!</v>
      </c>
      <c r="F575" s="31" t="e">
        <f t="shared" si="8"/>
        <v>#REF!</v>
      </c>
      <c r="G575" s="152" t="s">
        <v>831</v>
      </c>
      <c r="H575" s="51"/>
    </row>
    <row r="576" spans="1:8" s="11" customFormat="1">
      <c r="A576" s="37" t="s">
        <v>96</v>
      </c>
      <c r="B576" s="29" t="e">
        <f>IF(LEFT(G576,3)="ARQ",VLOOKUP(VALUE(RIGHT(G576,3)),#REF!,4,FALSE),IF(LEFT(G576,3)="SCI",VLOOKUP(VALUE(RIGHT(G576,3)),#REF!,4,FALSE),IF(LEFT(G576,3)="SCE",VLOOKUP(VALUE(RIGHT(G576,3)),#REF!,4,FALSE),IF(LEFT(G576,3)="EST",VLOOKUP(VALUE(RIGHT(G576,3)),#REF!,4,FALSE),IF(LEFT(G576,3)="HID",VLOOKUP(VALUE(RIGHT(G576,3)),#REF!,4,FALSE),IF(LEFT(G576,3)="INC",VLOOKUP(VALUE(RIGHT(G576,3)),#REF!,4,FALSE),IF(LEFT(G576,3)="ELE",VLOOKUP(VALUE(RIGHT(G576,3)),#REF!,4,FALSE),IF(LEFT(G576,3)="CAB",VLOOKUP(VALUE(RIGHT(G576,3)),'ADM-COMP'!B:J,4,FALSE),IF(LEFT(G576,3)="SEG",VLOOKUP(VALUE(RIGHT(G576,3)),#REF!,4,FALSE),IF(LEFT(G576,3)="CLI",VLOOKUP(VALUE(RIGHT(G576,3)),#REF!,4,FALSE),IF(LEFT(G576,4)="IMPL",VLOOKUP(VALUE(RIGHT(G576,3)),#REF!,4,FALSE),IF(LEFT(G576,4)="SPDA",VLOOKUP(VALUE(RIGHT(G576,3)),'SPDA-COMP'!B:J,4,FALSE),IF(LEFT(G576,4)="SDAI",VLOOKUP(VALUE(RIGHT(G576,3)),#REF!,4,FALSE),IF(LEFT(G576,5)="IMPER",VLOOKUP(VALUE(RIGHT(G576,3)),#REF!,4,FALSE),IF(LEFT(G576,5)="LABOR",VLOOKUP(VALUE(RIGHT(G576,6)),#REF!,5,FALSE))))))))))))))))</f>
        <v>#REF!</v>
      </c>
      <c r="C576" s="30" t="e">
        <f>IF(LEFT(G576,3)="ARQ",VLOOKUP(VALUE(RIGHT(G576,3)),#REF!,5,FALSE),IF(LEFT(G576,3)="SCI",VLOOKUP(VALUE(RIGHT(G576,3)),#REF!,5,FALSE),IF(LEFT(G576,3)="SCE",VLOOKUP(VALUE(RIGHT(G576,3)),#REF!,5,FALSE),IF(LEFT(G576,3)="EST",VLOOKUP(VALUE(RIGHT(G576,3)),#REF!,5,FALSE),IF(LEFT(G576,3)="HID",VLOOKUP(VALUE(RIGHT(G576,3)),#REF!,5,FALSE),IF(LEFT(G576,3)="INC",VLOOKUP(VALUE(RIGHT(G576,3)),#REF!,5,FALSE),IF(LEFT(G576,3)="ELE",VLOOKUP(VALUE(RIGHT(G576,3)),#REF!,5,FALSE),IF(LEFT(G576,3)="CAB",VLOOKUP(VALUE(RIGHT(G576,3)),'ADM-COMP'!B:J,5,FALSE),IF(LEFT(G576,3)="SEG",VLOOKUP(VALUE(RIGHT(G576,3)),#REF!,5,FALSE),IF(LEFT(G576,3)="CLI",VLOOKUP(VALUE(RIGHT(G576,3)),#REF!,5,FALSE),IF(LEFT(G576,4)="IMPL",VLOOKUP(VALUE(RIGHT(G576,3)),#REF!,5,FALSE),IF(LEFT(G576,4)="SPDA",VLOOKUP(VALUE(RIGHT(G576,3)),'SPDA-COMP'!B:J,5,FALSE),IF(LEFT(G576,4)="SDAI",VLOOKUP(VALUE(RIGHT(G576,3)),#REF!,5,FALSE),IF(LEFT(G576,5)="IMPER",VLOOKUP(VALUE(RIGHT(G576,3)),#REF!,5,FALSE),IF(LEFT(G576,5)="LABOR",VLOOKUP(VALUE(RIGHT(G576,6)),#REF!,6,FALSE))))))))))))))))</f>
        <v>#REF!</v>
      </c>
      <c r="D576" s="74" t="e">
        <f>ROUND(VLOOKUP(A576,#REF!,8,FALSE),2)</f>
        <v>#REF!</v>
      </c>
      <c r="E576" s="74" t="e">
        <f>IF(LEFT(G576,3)="ARQ",VLOOKUP(VALUE(RIGHT(G576,3)),#REF!,9,FALSE),IF(LEFT(G576,3)="SCI",VLOOKUP(VALUE(RIGHT(G576,3)),#REF!,9,FALSE),IF(LEFT(G576,3)="SCE",VLOOKUP(VALUE(RIGHT(G576,3)),#REF!,9,FALSE),IF(LEFT(G576,3)="EST",VLOOKUP(VALUE(RIGHT(G576,3)),#REF!,9,FALSE),IF(LEFT(G576,3)="HID",VLOOKUP(VALUE(RIGHT(G576,3)),#REF!,9,FALSE),IF(LEFT(G576,3)="INC",VLOOKUP(VALUE(RIGHT(G576,3)),#REF!,9,FALSE),IF(LEFT(G576,3)="ELE",VLOOKUP(VALUE(RIGHT(G576,3)),#REF!,9,FALSE),IF(LEFT(G576,3)="CAB",VLOOKUP(VALUE(RIGHT(G576,3)),'ADM-COMP'!B:J,9,FALSE),IF(LEFT(G576,3)="SEG",VLOOKUP(VALUE(RIGHT(G576,3)),#REF!,9,FALSE),IF(LEFT(G576,3)="CLI",VLOOKUP(VALUE(RIGHT(G576,3)),#REF!,9,FALSE),IF(LEFT(G576,4)="IMPL",VLOOKUP(VALUE(RIGHT(G576,3)),#REF!,9,FALSE),IF(LEFT(G576,4)="SPDA",VLOOKUP(VALUE(RIGHT(G576,3)),'SPDA-COMP'!B:J,9,FALSE),IF(LEFT(G576,4)="SDAI",VLOOKUP(VALUE(RIGHT(G576,3)),#REF!,9,FALSE),IF(LEFT(G576,5)="IMPER",VLOOKUP(VALUE(RIGHT(G576,3)),#REF!,9,FALSE),IF(LEFT(G576,5)="LABOR",VLOOKUP(VALUE(RIGHT(G576,6)),#REF!,4,FALSE))))))))))))))))</f>
        <v>#REF!</v>
      </c>
      <c r="F576" s="31" t="e">
        <f t="shared" si="8"/>
        <v>#REF!</v>
      </c>
      <c r="G576" s="152" t="s">
        <v>205</v>
      </c>
      <c r="H576" s="51"/>
    </row>
    <row r="577" spans="1:9" s="11" customFormat="1">
      <c r="A577" s="37" t="s">
        <v>1050</v>
      </c>
      <c r="B577" s="86" t="e">
        <f>IF(LEFT(G577,3)="ARQ",VLOOKUP(VALUE(RIGHT(G577,3)),#REF!,4,FALSE),IF(LEFT(G577,3)="SCI",VLOOKUP(VALUE(RIGHT(G577,3)),#REF!,4,FALSE),IF(LEFT(G577,3)="TRP",VLOOKUP(VALUE(RIGHT(G577,3)),#REF!,4,FALSE),IF(LEFT(G577,3)="EST",VLOOKUP(VALUE(RIGHT(G577,3)),#REF!,4,FALSE),IF(LEFT(G577,3)="HID",VLOOKUP(VALUE(RIGHT(G577,3)),#REF!,4,FALSE),IF(LEFT(G577,3)="INC",VLOOKUP(VALUE(RIGHT(G577,3)),#REF!,4,FALSE),IF(LEFT(G577,3)="ELE",VLOOKUP(VALUE(RIGHT(G577,3)),#REF!,4,FALSE),IF(LEFT(G577,3)="CAB",VLOOKUP(VALUE(RIGHT(G577,3)),'ADM-COMP'!B:J,4,FALSE),IF(LEFT(G577,3)="SEG",VLOOKUP(VALUE(RIGHT(G577,3)),#REF!,4,FALSE),IF(LEFT(G577,3)="CLI",VLOOKUP(VALUE(RIGHT(G577,3)),#REF!,4,FALSE),IF(LEFT(G577,4)="IMPL",VLOOKUP(VALUE(RIGHT(G577,3)),#REF!,4,FALSE),IF(LEFT(G577,4)="SPDA",VLOOKUP(VALUE(RIGHT(G577,3)),'SPDA-COMP'!B:J,4,FALSE),IF(LEFT(G577,4)="SDAI",VLOOKUP(VALUE(RIGHT(G577,3)),#REF!,4,FALSE),IF(LEFT(G577,5)="IMPER",VLOOKUP(VALUE(RIGHT(G577,3)),#REF!,4,FALSE),IF(LEFT(G577,5)="LABOR",VLOOKUP(VALUE(RIGHT(G577,6)),#REF!,5,FALSE))))))))))))))))</f>
        <v>#REF!</v>
      </c>
      <c r="C577" s="128" t="e">
        <f>IF(LEFT(G577,3)="ARQ",VLOOKUP(VALUE(RIGHT(G577,3)),#REF!,5,FALSE),IF(LEFT(G577,3)="SCI",VLOOKUP(VALUE(RIGHT(G577,3)),#REF!,5,FALSE),IF(LEFT(G577,3)="TRP",VLOOKUP(VALUE(RIGHT(G577,3)),#REF!,5,FALSE),IF(LEFT(G577,3)="EST",VLOOKUP(VALUE(RIGHT(G577,3)),#REF!,5,FALSE),IF(LEFT(G577,3)="HID",VLOOKUP(VALUE(RIGHT(G577,3)),#REF!,5,FALSE),IF(LEFT(G577,3)="INC",VLOOKUP(VALUE(RIGHT(G577,3)),#REF!,5,FALSE),IF(LEFT(G577,3)="ELE",VLOOKUP(VALUE(RIGHT(G577,3)),#REF!,5,FALSE),IF(LEFT(G577,3)="CAB",VLOOKUP(VALUE(RIGHT(G577,3)),'ADM-COMP'!B:J,5,FALSE),IF(LEFT(G577,3)="SEG",VLOOKUP(VALUE(RIGHT(G577,3)),#REF!,5,FALSE),IF(LEFT(G577,3)="CLI",VLOOKUP(VALUE(RIGHT(G577,3)),#REF!,5,FALSE),IF(LEFT(G577,4)="IMPL",VLOOKUP(VALUE(RIGHT(G577,3)),#REF!,5,FALSE),IF(LEFT(G577,4)="SPDA",VLOOKUP(VALUE(RIGHT(G577,3)),'SPDA-COMP'!B:J,5,FALSE),IF(LEFT(G577,4)="SDAI",VLOOKUP(VALUE(RIGHT(G577,3)),#REF!,5,FALSE),IF(LEFT(G577,5)="IMPER",VLOOKUP(VALUE(RIGHT(G577,3)),#REF!,5,FALSE),IF(LEFT(G577,5)="LABOR",VLOOKUP(VALUE(RIGHT(G577,6)),#REF!,6,FALSE))))))))))))))))</f>
        <v>#REF!</v>
      </c>
      <c r="D577" s="74" t="e">
        <f>ROUND(VLOOKUP(A577,#REF!,8,FALSE),2)</f>
        <v>#REF!</v>
      </c>
      <c r="E577" s="75" t="e">
        <f>IF(LEFT(G577,3)="ARQ",VLOOKUP(VALUE(RIGHT(G577,3)),#REF!,9,FALSE),IF(LEFT(G577,3)="SCI",VLOOKUP(VALUE(RIGHT(G577,3)),#REF!,9,FALSE),IF(LEFT(G577,3)="TRP",VLOOKUP(VALUE(RIGHT(G577,3)),#REF!,9,FALSE),IF(LEFT(G577,3)="EST",VLOOKUP(VALUE(RIGHT(G577,3)),#REF!,9,FALSE),IF(LEFT(G577,3)="HID",VLOOKUP(VALUE(RIGHT(G577,3)),#REF!,9,FALSE),IF(LEFT(G577,3)="INC",VLOOKUP(VALUE(RIGHT(G577,3)),#REF!,9,FALSE),IF(LEFT(G577,3)="ELE",VLOOKUP(VALUE(RIGHT(G577,3)),#REF!,9,FALSE),IF(LEFT(G577,3)="CAB",VLOOKUP(VALUE(RIGHT(G577,3)),'ADM-COMP'!B:J,9,FALSE),IF(LEFT(G577,3)="SEG",VLOOKUP(VALUE(RIGHT(G577,3)),#REF!,9,FALSE),IF(LEFT(G577,3)="CLI",VLOOKUP(VALUE(RIGHT(G577,3)),#REF!,9,FALSE),IF(LEFT(G577,4)="IMPL",VLOOKUP(VALUE(RIGHT(G577,3)),#REF!,9,FALSE),IF(LEFT(G577,4)="SPDA",VLOOKUP(VALUE(RIGHT(G577,3)),'SPDA-COMP'!B:J,9,FALSE),IF(LEFT(G577,4)="SDAI",VLOOKUP(VALUE(RIGHT(G577,3)),#REF!,9,FALSE),IF(LEFT(G577,5)="IMPER",VLOOKUP(VALUE(RIGHT(G577,3)),#REF!,9,FALSE),IF(LEFT(G577,5)="LABOR",VLOOKUP(VALUE(RIGHT(G577,6)),#REF!,4,FALSE))))))))))))))))</f>
        <v>#REF!</v>
      </c>
      <c r="F577" s="129" t="e">
        <f t="shared" si="8"/>
        <v>#REF!</v>
      </c>
      <c r="G577" s="152" t="s">
        <v>1053</v>
      </c>
      <c r="H577" s="51"/>
    </row>
    <row r="578" spans="1:9" s="11" customFormat="1" ht="38.25">
      <c r="A578" s="37" t="s">
        <v>284</v>
      </c>
      <c r="B578" s="86" t="e">
        <f>IF(LEFT(G578,3)="ARQ",VLOOKUP(VALUE(RIGHT(G578,3)),#REF!,4,FALSE),IF(LEFT(G578,3)="SCI",VLOOKUP(VALUE(RIGHT(G578,3)),#REF!,4,FALSE),IF(LEFT(G578,3)="TRP",VLOOKUP(VALUE(RIGHT(G578,3)),#REF!,4,FALSE),IF(LEFT(G578,3)="EST",VLOOKUP(VALUE(RIGHT(G578,3)),#REF!,4,FALSE),IF(LEFT(G578,3)="HID",VLOOKUP(VALUE(RIGHT(G578,3)),#REF!,4,FALSE),IF(LEFT(G578,3)="INC",VLOOKUP(VALUE(RIGHT(G578,3)),#REF!,4,FALSE),IF(LEFT(G578,3)="ELE",VLOOKUP(VALUE(RIGHT(G578,3)),#REF!,4,FALSE),IF(LEFT(G578,3)="CAB",VLOOKUP(VALUE(RIGHT(G578,3)),'ADM-COMP'!B:J,4,FALSE),IF(LEFT(G578,3)="SEG",VLOOKUP(VALUE(RIGHT(G578,3)),#REF!,4,FALSE),IF(LEFT(G578,3)="CLI",VLOOKUP(VALUE(RIGHT(G578,3)),#REF!,4,FALSE),IF(LEFT(G578,4)="IMPL",VLOOKUP(VALUE(RIGHT(G578,3)),#REF!,4,FALSE),IF(LEFT(G578,4)="SPDA",VLOOKUP(VALUE(RIGHT(G578,3)),'SPDA-COMP'!B:J,4,FALSE),IF(LEFT(G578,4)="SDAI",VLOOKUP(VALUE(RIGHT(G578,3)),#REF!,4,FALSE),IF(LEFT(G578,5)="IMPER",VLOOKUP(VALUE(RIGHT(G578,3)),#REF!,4,FALSE),IF(LEFT(G578,5)="LABOR",VLOOKUP(VALUE(RIGHT(G578,6)),#REF!,5,FALSE))))))))))))))))</f>
        <v>#REF!</v>
      </c>
      <c r="C578" s="128" t="e">
        <f>IF(LEFT(G578,3)="ARQ",VLOOKUP(VALUE(RIGHT(G578,3)),#REF!,5,FALSE),IF(LEFT(G578,3)="SCI",VLOOKUP(VALUE(RIGHT(G578,3)),#REF!,5,FALSE),IF(LEFT(G578,3)="TRP",VLOOKUP(VALUE(RIGHT(G578,3)),#REF!,5,FALSE),IF(LEFT(G578,3)="EST",VLOOKUP(VALUE(RIGHT(G578,3)),#REF!,5,FALSE),IF(LEFT(G578,3)="HID",VLOOKUP(VALUE(RIGHT(G578,3)),#REF!,5,FALSE),IF(LEFT(G578,3)="INC",VLOOKUP(VALUE(RIGHT(G578,3)),#REF!,5,FALSE),IF(LEFT(G578,3)="ELE",VLOOKUP(VALUE(RIGHT(G578,3)),#REF!,5,FALSE),IF(LEFT(G578,3)="CAB",VLOOKUP(VALUE(RIGHT(G578,3)),'ADM-COMP'!B:J,5,FALSE),IF(LEFT(G578,3)="SEG",VLOOKUP(VALUE(RIGHT(G578,3)),#REF!,5,FALSE),IF(LEFT(G578,3)="CLI",VLOOKUP(VALUE(RIGHT(G578,3)),#REF!,5,FALSE),IF(LEFT(G578,4)="IMPL",VLOOKUP(VALUE(RIGHT(G578,3)),#REF!,5,FALSE),IF(LEFT(G578,4)="SPDA",VLOOKUP(VALUE(RIGHT(G578,3)),'SPDA-COMP'!B:J,5,FALSE),IF(LEFT(G578,4)="SDAI",VLOOKUP(VALUE(RIGHT(G578,3)),#REF!,5,FALSE),IF(LEFT(G578,5)="IMPER",VLOOKUP(VALUE(RIGHT(G578,3)),#REF!,5,FALSE),IF(LEFT(G578,5)="LABOR",VLOOKUP(VALUE(RIGHT(G578,6)),#REF!,6,FALSE))))))))))))))))</f>
        <v>#REF!</v>
      </c>
      <c r="D578" s="74" t="e">
        <f>ROUND(VLOOKUP(A578,#REF!,8,FALSE),2)</f>
        <v>#REF!</v>
      </c>
      <c r="E578" s="75" t="e">
        <f>IF(LEFT(G578,3)="ARQ",VLOOKUP(VALUE(RIGHT(G578,3)),#REF!,9,FALSE),IF(LEFT(G578,3)="SCI",VLOOKUP(VALUE(RIGHT(G578,3)),#REF!,9,FALSE),IF(LEFT(G578,3)="TRP",VLOOKUP(VALUE(RIGHT(G578,3)),#REF!,9,FALSE),IF(LEFT(G578,3)="EST",VLOOKUP(VALUE(RIGHT(G578,3)),#REF!,9,FALSE),IF(LEFT(G578,3)="HID",VLOOKUP(VALUE(RIGHT(G578,3)),#REF!,9,FALSE),IF(LEFT(G578,3)="INC",VLOOKUP(VALUE(RIGHT(G578,3)),#REF!,9,FALSE),IF(LEFT(G578,3)="ELE",VLOOKUP(VALUE(RIGHT(G578,3)),#REF!,9,FALSE),IF(LEFT(G578,3)="CAB",VLOOKUP(VALUE(RIGHT(G578,3)),'ADM-COMP'!B:J,9,FALSE),IF(LEFT(G578,3)="SEG",VLOOKUP(VALUE(RIGHT(G578,3)),#REF!,9,FALSE),IF(LEFT(G578,3)="CLI",VLOOKUP(VALUE(RIGHT(G578,3)),#REF!,9,FALSE),IF(LEFT(G578,4)="IMPL",VLOOKUP(VALUE(RIGHT(G578,3)),#REF!,9,FALSE),IF(LEFT(G578,4)="SPDA",VLOOKUP(VALUE(RIGHT(G578,3)),'SPDA-COMP'!B:J,9,FALSE),IF(LEFT(G578,4)="SDAI",VLOOKUP(VALUE(RIGHT(G578,3)),#REF!,9,FALSE),IF(LEFT(G578,5)="IMPER",VLOOKUP(VALUE(RIGHT(G578,3)),#REF!,9,FALSE),IF(LEFT(G578,5)="LABOR",VLOOKUP(VALUE(RIGHT(G578,6)),#REF!,4,FALSE))))))))))))))))</f>
        <v>#REF!</v>
      </c>
      <c r="F578" s="129" t="e">
        <f t="shared" si="8"/>
        <v>#REF!</v>
      </c>
      <c r="G578" s="152" t="s">
        <v>1044</v>
      </c>
      <c r="H578" s="51"/>
    </row>
    <row r="579" spans="1:9" s="11" customFormat="1">
      <c r="A579" s="37" t="s">
        <v>147</v>
      </c>
      <c r="B579" s="29" t="e">
        <f>IF(LEFT(G579,3)="ARQ",VLOOKUP(VALUE(RIGHT(G579,3)),#REF!,4,FALSE),IF(LEFT(G579,3)="SCI",VLOOKUP(VALUE(RIGHT(G579,3)),#REF!,4,FALSE),IF(LEFT(G579,3)="TRP",VLOOKUP(VALUE(RIGHT(G579,3)),#REF!,4,FALSE),IF(LEFT(G579,3)="EST",VLOOKUP(VALUE(RIGHT(G579,3)),#REF!,4,FALSE),IF(LEFT(G579,3)="HID",VLOOKUP(VALUE(RIGHT(G579,3)),#REF!,4,FALSE),IF(LEFT(G579,3)="INC",VLOOKUP(VALUE(RIGHT(G579,3)),#REF!,4,FALSE),IF(LEFT(G579,3)="ELE",VLOOKUP(VALUE(RIGHT(G579,3)),#REF!,4,FALSE),IF(LEFT(G579,3)="CAB",VLOOKUP(VALUE(RIGHT(G579,3)),'ADM-COMP'!B:J,4,FALSE),IF(LEFT(G579,3)="SEG",VLOOKUP(VALUE(RIGHT(G579,3)),#REF!,4,FALSE),IF(LEFT(G579,3)="CLI",VLOOKUP(VALUE(RIGHT(G579,3)),#REF!,4,FALSE),IF(LEFT(G579,4)="IMPL",VLOOKUP(VALUE(RIGHT(G579,3)),#REF!,4,FALSE),IF(LEFT(G579,4)="SPDA",VLOOKUP(VALUE(RIGHT(G579,3)),'SPDA-COMP'!B:J,4,FALSE),IF(LEFT(G579,4)="SDAI",VLOOKUP(VALUE(RIGHT(G579,3)),#REF!,4,FALSE),IF(LEFT(G579,5)="IMPER",VLOOKUP(VALUE(RIGHT(G579,3)),#REF!,4,FALSE),IF(LEFT(G579,5)="LABOR",VLOOKUP(VALUE(RIGHT(G579,6)),#REF!,5,FALSE))))))))))))))))</f>
        <v>#REF!</v>
      </c>
      <c r="C579" s="30" t="e">
        <f>IF(LEFT(G579,3)="ARQ",VLOOKUP(VALUE(RIGHT(G579,3)),#REF!,5,FALSE),IF(LEFT(G579,3)="SCI",VLOOKUP(VALUE(RIGHT(G579,3)),#REF!,5,FALSE),IF(LEFT(G579,3)="SCE",VLOOKUP(VALUE(RIGHT(G579,3)),#REF!,5,FALSE),IF(LEFT(G579,3)="EST",VLOOKUP(VALUE(RIGHT(G579,3)),#REF!,5,FALSE),IF(LEFT(G579,3)="HID",VLOOKUP(VALUE(RIGHT(G579,3)),#REF!,5,FALSE),IF(LEFT(G579,3)="INC",VLOOKUP(VALUE(RIGHT(G579,3)),#REF!,5,FALSE),IF(LEFT(G579,3)="ELE",VLOOKUP(VALUE(RIGHT(G579,3)),#REF!,5,FALSE),IF(LEFT(G579,3)="CAB",VLOOKUP(VALUE(RIGHT(G579,3)),'ADM-COMP'!B:J,5,FALSE),IF(LEFT(G579,3)="SEG",VLOOKUP(VALUE(RIGHT(G579,3)),#REF!,5,FALSE),IF(LEFT(G579,3)="CLI",VLOOKUP(VALUE(RIGHT(G579,3)),#REF!,5,FALSE),IF(LEFT(G579,4)="IMPL",VLOOKUP(VALUE(RIGHT(G579,3)),#REF!,5,FALSE),IF(LEFT(G579,4)="SPDA",VLOOKUP(VALUE(RIGHT(G579,3)),'SPDA-COMP'!B:J,5,FALSE),IF(LEFT(G579,4)="SDAI",VLOOKUP(VALUE(RIGHT(G579,3)),#REF!,5,FALSE),IF(LEFT(G579,5)="IMPER",VLOOKUP(VALUE(RIGHT(G579,3)),#REF!,5,FALSE),IF(LEFT(G579,5)="LABOR",VLOOKUP(VALUE(RIGHT(G579,6)),#REF!,6,FALSE))))))))))))))))</f>
        <v>#REF!</v>
      </c>
      <c r="D579" s="74" t="e">
        <f>ROUND(VLOOKUP(A579,#REF!,8,FALSE),2)</f>
        <v>#REF!</v>
      </c>
      <c r="E579" s="74" t="e">
        <f>IF(LEFT(G579,3)="ARQ",VLOOKUP(VALUE(RIGHT(G579,3)),#REF!,9,FALSE),IF(LEFT(G579,3)="SCI",VLOOKUP(VALUE(RIGHT(G579,3)),#REF!,9,FALSE),IF(LEFT(G579,3)="SCE",VLOOKUP(VALUE(RIGHT(G579,3)),#REF!,9,FALSE),IF(LEFT(G579,3)="EST",VLOOKUP(VALUE(RIGHT(G579,3)),#REF!,9,FALSE),IF(LEFT(G579,3)="HID",VLOOKUP(VALUE(RIGHT(G579,3)),#REF!,9,FALSE),IF(LEFT(G579,3)="INC",VLOOKUP(VALUE(RIGHT(G579,3)),#REF!,9,FALSE),IF(LEFT(G579,3)="ELE",VLOOKUP(VALUE(RIGHT(G579,3)),#REF!,9,FALSE),IF(LEFT(G579,3)="CAB",VLOOKUP(VALUE(RIGHT(G579,3)),'ADM-COMP'!B:J,9,FALSE),IF(LEFT(G579,3)="SEG",VLOOKUP(VALUE(RIGHT(G579,3)),#REF!,9,FALSE),IF(LEFT(G579,3)="CLI",VLOOKUP(VALUE(RIGHT(G579,3)),#REF!,9,FALSE),IF(LEFT(G579,4)="IMPL",VLOOKUP(VALUE(RIGHT(G579,3)),#REF!,9,FALSE),IF(LEFT(G579,4)="SPDA",VLOOKUP(VALUE(RIGHT(G579,3)),'SPDA-COMP'!B:J,9,FALSE),IF(LEFT(G579,4)="SDAI",VLOOKUP(VALUE(RIGHT(G579,3)),#REF!,9,FALSE),IF(LEFT(G579,5)="IMPER",VLOOKUP(VALUE(RIGHT(G579,3)),#REF!,9,FALSE),IF(LEFT(G579,5)="LABOR",VLOOKUP(VALUE(RIGHT(G579,6)),#REF!,4,FALSE))))))))))))))))</f>
        <v>#REF!</v>
      </c>
      <c r="F579" s="31" t="e">
        <f t="shared" si="8"/>
        <v>#REF!</v>
      </c>
      <c r="G579" s="38" t="s">
        <v>117</v>
      </c>
      <c r="H579" s="51"/>
    </row>
    <row r="580" spans="1:9" s="11" customFormat="1">
      <c r="A580" s="37" t="s">
        <v>1081</v>
      </c>
      <c r="B580" s="29" t="e">
        <f>IF(LEFT(G580,3)="ARQ",VLOOKUP(VALUE(RIGHT(G580,3)),#REF!,4,FALSE),IF(LEFT(G580,3)="SCI",VLOOKUP(VALUE(RIGHT(G580,3)),#REF!,4,FALSE),IF(LEFT(G580,3)="SCE",VLOOKUP(VALUE(RIGHT(G580,3)),#REF!,4,FALSE),IF(LEFT(G580,3)="EST",VLOOKUP(VALUE(RIGHT(G580,3)),#REF!,4,FALSE),IF(LEFT(G580,3)="HID",VLOOKUP(VALUE(RIGHT(G580,3)),#REF!,4,FALSE),IF(LEFT(G580,3)="INC",VLOOKUP(VALUE(RIGHT(G580,3)),#REF!,4,FALSE),IF(LEFT(G580,3)="ELE",VLOOKUP(VALUE(RIGHT(G580,3)),#REF!,4,FALSE),IF(LEFT(G580,3)="CAB",VLOOKUP(VALUE(RIGHT(G580,3)),'ADM-COMP'!B:J,4,FALSE),IF(LEFT(G580,3)="SEG",VLOOKUP(VALUE(RIGHT(G580,3)),#REF!,4,FALSE),IF(LEFT(G580,3)="CLI",VLOOKUP(VALUE(RIGHT(G580,3)),#REF!,4,FALSE),IF(LEFT(G580,4)="IMPL",VLOOKUP(VALUE(RIGHT(G580,3)),#REF!,4,FALSE),IF(LEFT(G580,4)="SPDA",VLOOKUP(VALUE(RIGHT(G580,3)),'SPDA-COMP'!B:J,4,FALSE),IF(LEFT(G580,4)="SDAI",VLOOKUP(VALUE(RIGHT(G580,3)),#REF!,4,FALSE),IF(LEFT(G580,5)="IMPER",VLOOKUP(VALUE(RIGHT(G580,3)),#REF!,4,FALSE),IF(LEFT(G580,5)="LABOR",VLOOKUP(VALUE(RIGHT(G580,6)),#REF!,5,FALSE))))))))))))))))</f>
        <v>#REF!</v>
      </c>
      <c r="C580" s="30" t="e">
        <f>IF(LEFT(G580,3)="ARQ",VLOOKUP(VALUE(RIGHT(G580,3)),#REF!,5,FALSE),IF(LEFT(G580,3)="SCI",VLOOKUP(VALUE(RIGHT(G580,3)),#REF!,5,FALSE),IF(LEFT(G580,3)="SCE",VLOOKUP(VALUE(RIGHT(G580,3)),#REF!,5,FALSE),IF(LEFT(G580,3)="EST",VLOOKUP(VALUE(RIGHT(G580,3)),#REF!,5,FALSE),IF(LEFT(G580,3)="HID",VLOOKUP(VALUE(RIGHT(G580,3)),#REF!,5,FALSE),IF(LEFT(G580,3)="INC",VLOOKUP(VALUE(RIGHT(G580,3)),#REF!,5,FALSE),IF(LEFT(G580,3)="ELE",VLOOKUP(VALUE(RIGHT(G580,3)),#REF!,5,FALSE),IF(LEFT(G580,3)="CAB",VLOOKUP(VALUE(RIGHT(G580,3)),'ADM-COMP'!B:J,5,FALSE),IF(LEFT(G580,3)="SEG",VLOOKUP(VALUE(RIGHT(G580,3)),#REF!,5,FALSE),IF(LEFT(G580,3)="CLI",VLOOKUP(VALUE(RIGHT(G580,3)),#REF!,5,FALSE),IF(LEFT(G580,4)="IMPL",VLOOKUP(VALUE(RIGHT(G580,3)),#REF!,5,FALSE),IF(LEFT(G580,4)="SPDA",VLOOKUP(VALUE(RIGHT(G580,3)),'SPDA-COMP'!B:J,5,FALSE),IF(LEFT(G580,4)="SDAI",VLOOKUP(VALUE(RIGHT(G580,3)),#REF!,5,FALSE),IF(LEFT(G580,5)="IMPER",VLOOKUP(VALUE(RIGHT(G580,3)),#REF!,5,FALSE),IF(LEFT(G580,5)="LABOR",VLOOKUP(VALUE(RIGHT(G580,6)),#REF!,6,FALSE))))))))))))))))</f>
        <v>#REF!</v>
      </c>
      <c r="D580" s="74" t="e">
        <f>ROUND(VLOOKUP(A580,#REF!,8,FALSE),2)</f>
        <v>#REF!</v>
      </c>
      <c r="E580" s="74" t="e">
        <f>IF(LEFT(G580,3)="ARQ",VLOOKUP(VALUE(RIGHT(G580,3)),#REF!,9,FALSE),IF(LEFT(G580,3)="SCI",VLOOKUP(VALUE(RIGHT(G580,3)),#REF!,9,FALSE),IF(LEFT(G580,3)="SCE",VLOOKUP(VALUE(RIGHT(G580,3)),#REF!,9,FALSE),IF(LEFT(G580,3)="EST",VLOOKUP(VALUE(RIGHT(G580,3)),#REF!,9,FALSE),IF(LEFT(G580,3)="HID",VLOOKUP(VALUE(RIGHT(G580,3)),#REF!,9,FALSE),IF(LEFT(G580,3)="INC",VLOOKUP(VALUE(RIGHT(G580,3)),#REF!,9,FALSE),IF(LEFT(G580,3)="ELE",VLOOKUP(VALUE(RIGHT(G580,3)),#REF!,9,FALSE),IF(LEFT(G580,3)="CAB",VLOOKUP(VALUE(RIGHT(G580,3)),'ADM-COMP'!B:J,9,FALSE),IF(LEFT(G580,3)="SEG",VLOOKUP(VALUE(RIGHT(G580,3)),#REF!,9,FALSE),IF(LEFT(G580,3)="CLI",VLOOKUP(VALUE(RIGHT(G580,3)),#REF!,9,FALSE),IF(LEFT(G580,4)="IMPL",VLOOKUP(VALUE(RIGHT(G580,3)),#REF!,9,FALSE),IF(LEFT(G580,4)="SPDA",VLOOKUP(VALUE(RIGHT(G580,3)),'SPDA-COMP'!B:J,9,FALSE),IF(LEFT(G580,4)="SDAI",VLOOKUP(VALUE(RIGHT(G580,3)),#REF!,9,FALSE),IF(LEFT(G580,5)="IMPER",VLOOKUP(VALUE(RIGHT(G580,3)),#REF!,9,FALSE),IF(LEFT(G580,5)="LABOR",VLOOKUP(VALUE(RIGHT(G580,6)),#REF!,4,FALSE))))))))))))))))</f>
        <v>#REF!</v>
      </c>
      <c r="F580" s="31" t="e">
        <f t="shared" si="8"/>
        <v>#REF!</v>
      </c>
      <c r="G580" s="38" t="s">
        <v>420</v>
      </c>
      <c r="H580" s="51"/>
    </row>
    <row r="581" spans="1:9" s="80" customFormat="1" ht="13.5" thickBot="1">
      <c r="A581" s="39"/>
      <c r="B581" s="40" t="s">
        <v>131</v>
      </c>
      <c r="C581" s="41"/>
      <c r="D581" s="42"/>
      <c r="E581" s="42"/>
      <c r="F581" s="43"/>
      <c r="G581" s="44"/>
      <c r="H581" s="51"/>
    </row>
    <row r="582" spans="1:9" s="11" customFormat="1">
      <c r="A582" s="8"/>
      <c r="B582" s="8"/>
      <c r="C582" s="8"/>
      <c r="D582" s="12"/>
      <c r="E582" s="13"/>
      <c r="F582" s="8"/>
      <c r="G582" s="5"/>
      <c r="H582" s="51"/>
    </row>
    <row r="583" spans="1:9" s="80" customFormat="1" collapsed="1">
      <c r="A583" s="8"/>
      <c r="B583" s="8"/>
      <c r="C583" s="8"/>
      <c r="D583" s="12"/>
      <c r="E583" s="13"/>
      <c r="F583" s="13" t="e">
        <f>SUM(F6:F580)</f>
        <v>#REF!</v>
      </c>
      <c r="G583" s="6"/>
      <c r="H583" s="51"/>
    </row>
    <row r="584" spans="1:9" s="11" customFormat="1">
      <c r="A584" s="8"/>
      <c r="B584" s="8"/>
      <c r="C584" s="8"/>
      <c r="D584" s="12"/>
      <c r="E584" s="13"/>
      <c r="G584" s="60"/>
      <c r="H584" s="51"/>
    </row>
    <row r="585" spans="1:9" s="26" customFormat="1" ht="20.100000000000001" customHeight="1">
      <c r="A585" s="8"/>
      <c r="B585" s="8"/>
      <c r="C585" s="8"/>
      <c r="D585" s="12"/>
      <c r="E585" s="13"/>
      <c r="F585" s="8"/>
      <c r="G585" s="5"/>
      <c r="H585" s="51"/>
      <c r="I585" s="28"/>
    </row>
    <row r="586" spans="1:9">
      <c r="F586" s="32" t="e">
        <f>F583/F585</f>
        <v>#REF!</v>
      </c>
    </row>
  </sheetData>
  <sortState ref="A6:G580">
    <sortCondition descending="1" ref="E6:E580"/>
  </sortState>
  <mergeCells count="4">
    <mergeCell ref="A1:G1"/>
    <mergeCell ref="A3:C3"/>
    <mergeCell ref="E3:G3"/>
    <mergeCell ref="A4:G4"/>
  </mergeCells>
  <printOptions horizontalCentered="1" gridLines="1"/>
  <pageMargins left="0.51181102362204722" right="0.51181102362204722" top="0.39370078740157483" bottom="0.78740157480314965" header="0.31496062992125984" footer="0.31496062992125984"/>
  <pageSetup paperSize="9" scale="64" orientation="portrait" r:id="rId1"/>
  <headerFooter alignWithMargins="0">
    <oddFooter>&amp;C&amp;P de &amp;N&amp;R&amp;G</oddFooter>
  </headerFooter>
  <rowBreaks count="1" manualBreakCount="1">
    <brk id="178" max="6" man="1"/>
  </rowBreaks>
  <drawing r:id="rId2"/>
  <legacyDrawingHF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6"/>
  <dimension ref="A1:P25"/>
  <sheetViews>
    <sheetView view="pageBreakPreview" zoomScaleNormal="100" zoomScaleSheetLayoutView="100" workbookViewId="0">
      <selection activeCell="J16" sqref="J16"/>
    </sheetView>
  </sheetViews>
  <sheetFormatPr defaultColWidth="9.140625" defaultRowHeight="15"/>
  <cols>
    <col min="1" max="1" width="5.85546875" style="1" customWidth="1"/>
    <col min="2" max="2" width="4.42578125" style="1" customWidth="1"/>
    <col min="3" max="4" width="12.85546875" style="2" customWidth="1"/>
    <col min="5" max="5" width="67.85546875" style="1" customWidth="1"/>
    <col min="6" max="6" width="8.7109375" style="2" bestFit="1" customWidth="1"/>
    <col min="7" max="7" width="9.42578125" style="1" customWidth="1"/>
    <col min="8" max="8" width="11.7109375" style="1" customWidth="1"/>
    <col min="9" max="9" width="12" style="1" customWidth="1"/>
    <col min="10" max="10" width="15.85546875" style="1" customWidth="1"/>
    <col min="11" max="11" width="3.85546875" style="1" customWidth="1"/>
    <col min="12" max="12" width="18.140625" style="1" bestFit="1" customWidth="1"/>
    <col min="13" max="13" width="5.140625" style="1" customWidth="1"/>
    <col min="14" max="15" width="9.140625" style="1"/>
    <col min="16" max="16" width="11.5703125" style="1" bestFit="1" customWidth="1"/>
    <col min="17" max="16384" width="9.140625" style="1"/>
  </cols>
  <sheetData>
    <row r="1" spans="1:16" ht="39" customHeight="1">
      <c r="A1" s="475" t="e">
        <f>#REF!</f>
        <v>#REF!</v>
      </c>
      <c r="B1" s="475"/>
      <c r="C1" s="475"/>
      <c r="D1" s="475"/>
      <c r="E1" s="475"/>
      <c r="F1" s="475"/>
      <c r="G1" s="3"/>
      <c r="H1" s="3"/>
      <c r="I1" s="3"/>
      <c r="J1" s="92"/>
      <c r="K1" s="19"/>
      <c r="L1" s="19" t="s">
        <v>111</v>
      </c>
      <c r="M1" s="19" t="s">
        <v>1728</v>
      </c>
    </row>
    <row r="2" spans="1:16" ht="15" customHeight="1">
      <c r="A2" s="476" t="str">
        <f>GLOBAL!A2</f>
        <v xml:space="preserve">Obra: CONSTRUÇÃO DA QUADRA COBERTA COM VESTIÁRIO DO CMEB HONÓRIO NUNES DE JESUS </v>
      </c>
      <c r="B2" s="476"/>
      <c r="C2" s="476"/>
      <c r="D2" s="476"/>
      <c r="E2" s="476"/>
      <c r="F2" s="477"/>
      <c r="G2" s="94" t="s">
        <v>80</v>
      </c>
      <c r="H2" s="94" t="s">
        <v>81</v>
      </c>
      <c r="I2" s="94" t="s">
        <v>77</v>
      </c>
      <c r="J2" s="92"/>
      <c r="K2" s="19"/>
      <c r="L2" s="19"/>
      <c r="M2" s="19"/>
    </row>
    <row r="3" spans="1:16" ht="15.75" customHeight="1">
      <c r="A3" s="478" t="str">
        <f>GLOBAL!A3</f>
        <v>Local: RUA PROJETADA, BAIRRO MOROBÁ - ARACRUZ/ES</v>
      </c>
      <c r="B3" s="478"/>
      <c r="C3" s="478"/>
      <c r="D3" s="478"/>
      <c r="E3" s="478"/>
      <c r="F3" s="479"/>
      <c r="G3" s="81">
        <v>0.52249999999999996</v>
      </c>
      <c r="H3" s="95">
        <v>0.309</v>
      </c>
      <c r="I3" s="96">
        <v>42826</v>
      </c>
      <c r="J3" s="92"/>
      <c r="K3" s="19"/>
      <c r="L3" s="19"/>
      <c r="M3" s="19"/>
    </row>
    <row r="4" spans="1:16" ht="15.75" customHeight="1">
      <c r="A4" s="91"/>
      <c r="B4" s="91"/>
      <c r="C4" s="91"/>
      <c r="D4" s="91"/>
      <c r="E4" s="91"/>
      <c r="F4" s="91"/>
      <c r="G4" s="98"/>
      <c r="H4" s="97"/>
      <c r="I4" s="99"/>
      <c r="J4" s="92"/>
      <c r="K4" s="19"/>
      <c r="L4" s="19"/>
      <c r="M4" s="19"/>
    </row>
    <row r="5" spans="1:16" ht="25.5">
      <c r="A5" s="480" t="s">
        <v>7</v>
      </c>
      <c r="B5" s="480"/>
      <c r="C5" s="480" t="s">
        <v>8</v>
      </c>
      <c r="D5" s="480"/>
      <c r="E5" s="266" t="s">
        <v>9</v>
      </c>
      <c r="F5" s="296" t="s">
        <v>1</v>
      </c>
      <c r="G5" s="297"/>
      <c r="H5" s="87"/>
      <c r="I5" s="88"/>
      <c r="J5" s="298" t="s">
        <v>108</v>
      </c>
      <c r="K5" s="19"/>
      <c r="L5" s="19"/>
      <c r="M5" s="19"/>
    </row>
    <row r="6" spans="1:16" s="48" customFormat="1" ht="30">
      <c r="A6" s="299" t="str">
        <f>CONCATENATE($M$1,"-")</f>
        <v>ADM-</v>
      </c>
      <c r="B6" s="151">
        <f>COUNTIF(B$1:B5,"&gt;0")+1</f>
        <v>1</v>
      </c>
      <c r="C6" s="203" t="s">
        <v>93</v>
      </c>
      <c r="D6" s="203" t="s">
        <v>93</v>
      </c>
      <c r="E6" s="214" t="s">
        <v>1729</v>
      </c>
      <c r="F6" s="300" t="s">
        <v>24</v>
      </c>
      <c r="G6" s="143"/>
      <c r="H6" s="23"/>
      <c r="I6" s="20"/>
      <c r="J6" s="301" t="e">
        <f>ROUND(J19,2)</f>
        <v>#REF!</v>
      </c>
      <c r="L6" s="308" t="e">
        <f>#REF!</f>
        <v>#REF!</v>
      </c>
      <c r="P6" s="390"/>
    </row>
    <row r="7" spans="1:16" s="79" customFormat="1">
      <c r="A7" s="302"/>
      <c r="B7" s="206" t="s">
        <v>0</v>
      </c>
      <c r="C7" s="204" t="s">
        <v>5</v>
      </c>
      <c r="D7" s="204" t="s">
        <v>6</v>
      </c>
      <c r="E7" s="204" t="s">
        <v>83</v>
      </c>
      <c r="F7" s="204" t="s">
        <v>0</v>
      </c>
      <c r="G7" s="205" t="s">
        <v>1</v>
      </c>
      <c r="H7" s="24" t="s">
        <v>2</v>
      </c>
      <c r="I7" s="21" t="s">
        <v>3</v>
      </c>
      <c r="J7" s="22" t="s">
        <v>4</v>
      </c>
      <c r="L7" s="309" t="e">
        <f>J6/L6</f>
        <v>#REF!</v>
      </c>
    </row>
    <row r="8" spans="1:16" s="79" customFormat="1">
      <c r="A8" s="93"/>
      <c r="B8" s="315" t="s">
        <v>115</v>
      </c>
      <c r="C8" s="312" t="s">
        <v>82</v>
      </c>
      <c r="D8" s="348">
        <v>311917</v>
      </c>
      <c r="E8" s="25" t="e">
        <f>IF(B8="I",IF(C8="LABOR",VLOOKUP(D8,#REF!,2,FALSE),IF(C8="SINAPI",VLOOKUP(D8,#REF!,2,FALSE),IF(C8="COTAÇÃO",VLOOKUP(D8,#REF!,2,FALSE)))),IF(C8="LABOR",VLOOKUP(D8,#REF!,5,FALSE),IF(C8="SINAPI",VLOOKUP(D8,#REF!,2,FALSE),"outro")))</f>
        <v>#REF!</v>
      </c>
      <c r="F8" s="213" t="s">
        <v>12</v>
      </c>
      <c r="G8" s="212" t="e">
        <f>IF(B8="I",IF(C8="LABOR",VLOOKUP(D8,#REF!,3,FALSE),IF(C8="SINAPI",VLOOKUP(D8,#REF!,3,FALSE),IF(C8="COTAÇÃO",VLOOKUP(D8,#REF!,3,FALSE)))),IF(C8="LABOR",VLOOKUP(D8,#REF!,6,FALSE),IF(C8="SINAPI",VLOOKUP(D8,#REF!,3,FALSE),"outro")))</f>
        <v>#REF!</v>
      </c>
      <c r="H8" s="49">
        <f>H22</f>
        <v>2.72</v>
      </c>
      <c r="I8" s="392" t="e">
        <f>ROUND(VLOOKUP(D8,#REF!,4,FALSE)/1.309,2)</f>
        <v>#REF!</v>
      </c>
      <c r="J8" s="89" t="e">
        <f>ROUND(H8*I8,2)</f>
        <v>#REF!</v>
      </c>
    </row>
    <row r="9" spans="1:16" s="79" customFormat="1">
      <c r="A9" s="93"/>
      <c r="B9" s="315" t="s">
        <v>115</v>
      </c>
      <c r="C9" s="312" t="s">
        <v>82</v>
      </c>
      <c r="D9" s="348">
        <v>311922</v>
      </c>
      <c r="E9" s="25" t="e">
        <f>IF(B9="I",IF(C9="LABOR",VLOOKUP(D9,#REF!,2,FALSE),IF(C9="SINAPI",VLOOKUP(D9,#REF!,2,FALSE),IF(C9="COTAÇÃO",VLOOKUP(D9,#REF!,2,FALSE)))),IF(C9="LABOR",VLOOKUP(D9,#REF!,5,FALSE),IF(C9="SINAPI",VLOOKUP(D9,#REF!,2,FALSE),"outro")))</f>
        <v>#REF!</v>
      </c>
      <c r="F9" s="213" t="s">
        <v>12</v>
      </c>
      <c r="G9" s="212" t="e">
        <f>IF(B9="I",IF(C9="LABOR",VLOOKUP(D9,#REF!,3,FALSE),IF(C9="SINAPI",VLOOKUP(D9,#REF!,3,FALSE),IF(C9="COTAÇÃO",VLOOKUP(D9,#REF!,3,FALSE)))),IF(C9="LABOR",VLOOKUP(D9,#REF!,6,FALSE),IF(C9="SINAPI",VLOOKUP(D9,#REF!,3,FALSE),"outro")))</f>
        <v>#REF!</v>
      </c>
      <c r="H9" s="49">
        <f>H23</f>
        <v>8</v>
      </c>
      <c r="I9" s="392" t="e">
        <f>ROUND(VLOOKUP(D9,#REF!,4,FALSE)/1.309,2)</f>
        <v>#REF!</v>
      </c>
      <c r="J9" s="89" t="e">
        <f>ROUND(H9*I9,2)</f>
        <v>#REF!</v>
      </c>
      <c r="L9" s="391">
        <v>116392.1</v>
      </c>
    </row>
    <row r="10" spans="1:16" s="200" customFormat="1">
      <c r="A10" s="211"/>
      <c r="B10" s="219"/>
      <c r="C10" s="219"/>
      <c r="D10" s="219"/>
      <c r="E10" s="267"/>
      <c r="F10" s="268"/>
      <c r="G10" s="269"/>
      <c r="H10" s="270"/>
      <c r="I10" s="271"/>
      <c r="J10" s="303"/>
      <c r="L10" s="393"/>
    </row>
    <row r="11" spans="1:16" s="200" customFormat="1">
      <c r="A11" s="211"/>
      <c r="B11" s="210"/>
      <c r="C11" s="210"/>
      <c r="D11" s="215"/>
      <c r="E11" s="272" t="s">
        <v>157</v>
      </c>
      <c r="F11" s="273" t="s">
        <v>158</v>
      </c>
      <c r="G11" s="273"/>
      <c r="H11" s="274" t="s">
        <v>159</v>
      </c>
      <c r="I11" s="275" t="s">
        <v>160</v>
      </c>
      <c r="J11" s="275" t="s">
        <v>161</v>
      </c>
    </row>
    <row r="12" spans="1:16" s="200" customFormat="1">
      <c r="A12" s="211"/>
      <c r="B12" s="210"/>
      <c r="C12" s="210"/>
      <c r="D12" s="215"/>
      <c r="E12" s="276" t="s">
        <v>162</v>
      </c>
      <c r="F12" s="277"/>
      <c r="G12" s="277"/>
      <c r="H12" s="278">
        <f>SUMIF(F8:F9,"MO",J8:J9)</f>
        <v>0</v>
      </c>
      <c r="I12" s="279"/>
      <c r="J12" s="279"/>
    </row>
    <row r="13" spans="1:16" s="200" customFormat="1">
      <c r="A13" s="211"/>
      <c r="B13" s="210"/>
      <c r="C13" s="210"/>
      <c r="D13" s="215"/>
      <c r="E13" s="276" t="s">
        <v>163</v>
      </c>
      <c r="F13" s="280">
        <f>$G$3</f>
        <v>0.52249999999999996</v>
      </c>
      <c r="G13" s="280"/>
      <c r="H13" s="278">
        <f>H12*F13</f>
        <v>0</v>
      </c>
      <c r="I13" s="279"/>
      <c r="J13" s="279"/>
    </row>
    <row r="14" spans="1:16" s="200" customFormat="1">
      <c r="A14" s="211"/>
      <c r="B14" s="210"/>
      <c r="C14" s="210"/>
      <c r="D14" s="215"/>
      <c r="E14" s="276" t="s">
        <v>164</v>
      </c>
      <c r="F14" s="280"/>
      <c r="G14" s="277"/>
      <c r="H14" s="278">
        <f>SUM(H12:H13)</f>
        <v>0</v>
      </c>
      <c r="I14" s="278">
        <f>ROUND(F18*H14,2)</f>
        <v>0</v>
      </c>
      <c r="J14" s="278">
        <f>H14+I14</f>
        <v>0</v>
      </c>
    </row>
    <row r="15" spans="1:16" s="200" customFormat="1">
      <c r="A15" s="211"/>
      <c r="B15" s="210"/>
      <c r="C15" s="210"/>
      <c r="D15" s="215"/>
      <c r="E15" s="276" t="s">
        <v>165</v>
      </c>
      <c r="F15" s="277"/>
      <c r="G15" s="277"/>
      <c r="H15" s="281"/>
      <c r="I15" s="278"/>
      <c r="J15" s="278"/>
    </row>
    <row r="16" spans="1:16" s="200" customFormat="1">
      <c r="A16" s="211"/>
      <c r="B16" s="210"/>
      <c r="C16" s="210"/>
      <c r="D16" s="215"/>
      <c r="E16" s="276" t="s">
        <v>166</v>
      </c>
      <c r="F16" s="277"/>
      <c r="G16" s="277"/>
      <c r="H16" s="278" t="e">
        <f>SUMIF(F8:F9,"MA",J8:J9)</f>
        <v>#REF!</v>
      </c>
      <c r="I16" s="278" t="e">
        <f>ROUND(F18*H16,2)</f>
        <v>#REF!</v>
      </c>
      <c r="J16" s="278" t="e">
        <f>H16+I16</f>
        <v>#REF!</v>
      </c>
    </row>
    <row r="17" spans="1:10" s="200" customFormat="1">
      <c r="A17" s="211"/>
      <c r="B17" s="210"/>
      <c r="C17" s="210"/>
      <c r="D17" s="215"/>
      <c r="E17" s="276" t="s">
        <v>167</v>
      </c>
      <c r="F17" s="277"/>
      <c r="G17" s="277"/>
      <c r="H17" s="278" t="e">
        <f>H16+H14</f>
        <v>#REF!</v>
      </c>
      <c r="I17" s="279"/>
      <c r="J17" s="278"/>
    </row>
    <row r="18" spans="1:10" s="200" customFormat="1">
      <c r="A18" s="211"/>
      <c r="B18" s="210"/>
      <c r="C18" s="210"/>
      <c r="D18" s="215"/>
      <c r="E18" s="276" t="s">
        <v>168</v>
      </c>
      <c r="F18" s="280">
        <f>$H$3</f>
        <v>0.309</v>
      </c>
      <c r="G18" s="280"/>
      <c r="H18" s="282"/>
      <c r="I18" s="279"/>
      <c r="J18" s="304"/>
    </row>
    <row r="19" spans="1:10" s="200" customFormat="1">
      <c r="A19" s="305"/>
      <c r="B19" s="216"/>
      <c r="C19" s="216"/>
      <c r="D19" s="217"/>
      <c r="E19" s="283" t="s">
        <v>169</v>
      </c>
      <c r="F19" s="284"/>
      <c r="G19" s="285"/>
      <c r="H19" s="286"/>
      <c r="I19" s="287"/>
      <c r="J19" s="218" t="e">
        <f>ROUND(SUM(J14:J18),2)</f>
        <v>#REF!</v>
      </c>
    </row>
    <row r="20" spans="1:10" s="200" customFormat="1" ht="15" customHeight="1">
      <c r="A20" s="472" t="s">
        <v>1722</v>
      </c>
      <c r="B20" s="473"/>
      <c r="C20" s="473"/>
      <c r="D20" s="473"/>
      <c r="E20" s="473"/>
      <c r="F20" s="473"/>
      <c r="G20" s="473"/>
      <c r="H20" s="473"/>
      <c r="I20" s="473"/>
      <c r="J20" s="474"/>
    </row>
    <row r="21" spans="1:10" s="200" customFormat="1" ht="30">
      <c r="A21" s="224"/>
      <c r="B21" s="263"/>
      <c r="C21" s="264"/>
      <c r="D21" s="264"/>
      <c r="E21" s="288" t="s">
        <v>1723</v>
      </c>
      <c r="F21" s="289" t="s">
        <v>1724</v>
      </c>
      <c r="G21" s="289" t="s">
        <v>1725</v>
      </c>
      <c r="H21" s="290" t="s">
        <v>1726</v>
      </c>
      <c r="I21" s="263"/>
      <c r="J21" s="306"/>
    </row>
    <row r="22" spans="1:10" s="200" customFormat="1" ht="30" customHeight="1">
      <c r="A22" s="224"/>
      <c r="B22" s="263"/>
      <c r="C22" s="264"/>
      <c r="D22" s="264"/>
      <c r="E22" s="291" t="s">
        <v>1781</v>
      </c>
      <c r="F22" s="292">
        <v>0.34</v>
      </c>
      <c r="G22" s="293">
        <v>8</v>
      </c>
      <c r="H22" s="293">
        <f>F22*G22</f>
        <v>2.72</v>
      </c>
      <c r="I22" s="263"/>
      <c r="J22" s="265"/>
    </row>
    <row r="23" spans="1:10" s="200" customFormat="1" ht="15" customHeight="1">
      <c r="A23" s="224"/>
      <c r="B23" s="263"/>
      <c r="C23" s="264"/>
      <c r="D23" s="264"/>
      <c r="E23" s="293" t="s">
        <v>1727</v>
      </c>
      <c r="F23" s="292">
        <v>1</v>
      </c>
      <c r="G23" s="293">
        <v>8</v>
      </c>
      <c r="H23" s="293">
        <f>F23*G23</f>
        <v>8</v>
      </c>
      <c r="I23" s="263"/>
      <c r="J23" s="265"/>
    </row>
    <row r="24" spans="1:10" s="200" customFormat="1" ht="13.5" customHeight="1">
      <c r="A24" s="224"/>
      <c r="B24" s="127"/>
      <c r="C24" s="127"/>
      <c r="D24" s="127"/>
      <c r="E24" s="294"/>
      <c r="F24" s="268"/>
      <c r="G24" s="269"/>
      <c r="H24" s="270"/>
      <c r="I24" s="295"/>
      <c r="J24" s="307"/>
    </row>
    <row r="25" spans="1:10" s="200" customFormat="1">
      <c r="A25" s="261"/>
      <c r="B25" s="252"/>
      <c r="C25" s="253"/>
      <c r="D25" s="253"/>
      <c r="E25" s="254"/>
      <c r="F25" s="253"/>
      <c r="G25" s="254"/>
      <c r="H25" s="254"/>
      <c r="I25" s="254"/>
      <c r="J25" s="262"/>
    </row>
  </sheetData>
  <mergeCells count="6">
    <mergeCell ref="A20:J20"/>
    <mergeCell ref="A1:F1"/>
    <mergeCell ref="A2:F2"/>
    <mergeCell ref="A3:F3"/>
    <mergeCell ref="A5:B5"/>
    <mergeCell ref="C5:D5"/>
  </mergeCells>
  <printOptions horizontalCentered="1"/>
  <pageMargins left="0.51181102362204722" right="0.51181102362204722" top="0.19685039370078741" bottom="0.78740157480314965" header="0.31496062992125984" footer="0.19685039370078741"/>
  <pageSetup paperSize="9" scale="84" orientation="landscape" r:id="rId1"/>
  <headerFooter>
    <oddFooter>&amp;L&amp;G&amp;R&amp;G</oddFooter>
  </headerFooter>
  <drawing r:id="rId2"/>
  <legacyDrawing r:id="rId3"/>
  <legacyDrawingHF r:id="rId4"/>
  <oleObjects>
    <mc:AlternateContent xmlns:mc="http://schemas.openxmlformats.org/markup-compatibility/2006">
      <mc:Choice Requires="x14">
        <oleObject progId="Paint.Picture" shapeId="5122" r:id="rId5">
          <objectPr defaultSize="0" autoPict="0" r:id="rId6">
            <anchor moveWithCells="1">
              <from>
                <xdr:col>0</xdr:col>
                <xdr:colOff>76200</xdr:colOff>
                <xdr:row>0</xdr:row>
                <xdr:rowOff>57150</xdr:rowOff>
              </from>
              <to>
                <xdr:col>1</xdr:col>
                <xdr:colOff>161925</xdr:colOff>
                <xdr:row>0</xdr:row>
                <xdr:rowOff>485775</xdr:rowOff>
              </to>
            </anchor>
          </objectPr>
        </oleObject>
      </mc:Choice>
      <mc:Fallback>
        <oleObject progId="Paint.Picture" shapeId="5122" r:id="rId5"/>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518"/>
  <sheetViews>
    <sheetView view="pageBreakPreview" zoomScale="90" zoomScaleNormal="100" zoomScaleSheetLayoutView="90" workbookViewId="0">
      <selection activeCell="E19" sqref="E19"/>
    </sheetView>
  </sheetViews>
  <sheetFormatPr defaultColWidth="9.140625" defaultRowHeight="15"/>
  <cols>
    <col min="1" max="1" width="5.85546875" style="202" customWidth="1"/>
    <col min="2" max="2" width="4.42578125" style="202" customWidth="1"/>
    <col min="3" max="4" width="12.85546875" style="73" customWidth="1"/>
    <col min="5" max="5" width="67.85546875" style="202" customWidth="1"/>
    <col min="6" max="6" width="8.7109375" style="73" bestFit="1" customWidth="1"/>
    <col min="7" max="7" width="9.28515625" style="202" customWidth="1"/>
    <col min="8" max="8" width="11.7109375" style="202" customWidth="1"/>
    <col min="9" max="9" width="10.85546875" style="202" customWidth="1"/>
    <col min="10" max="10" width="15.85546875" style="202" customWidth="1"/>
    <col min="11" max="11" width="3.85546875" style="201" customWidth="1"/>
    <col min="12" max="12" width="5.140625" style="201" customWidth="1"/>
    <col min="13" max="32" width="9.140625" style="201"/>
    <col min="33" max="16384" width="9.140625" style="200"/>
  </cols>
  <sheetData>
    <row r="1" spans="1:12" ht="39" customHeight="1">
      <c r="A1" s="485" t="e">
        <f>#REF!</f>
        <v>#REF!</v>
      </c>
      <c r="B1" s="485"/>
      <c r="C1" s="485"/>
      <c r="D1" s="485"/>
      <c r="E1" s="485"/>
      <c r="F1" s="485"/>
      <c r="G1" s="232"/>
      <c r="H1" s="232"/>
      <c r="I1" s="232"/>
      <c r="J1" s="233"/>
      <c r="L1" s="201" t="s">
        <v>1500</v>
      </c>
    </row>
    <row r="2" spans="1:12" ht="15" customHeight="1">
      <c r="A2" s="483" t="str">
        <f>GLOBAL!A2</f>
        <v xml:space="preserve">Obra: CONSTRUÇÃO DA QUADRA COBERTA COM VESTIÁRIO DO CMEB HONÓRIO NUNES DE JESUS </v>
      </c>
      <c r="B2" s="483"/>
      <c r="C2" s="483"/>
      <c r="D2" s="483"/>
      <c r="E2" s="483"/>
      <c r="F2" s="484"/>
      <c r="G2" s="234" t="s">
        <v>80</v>
      </c>
      <c r="H2" s="234" t="s">
        <v>81</v>
      </c>
      <c r="I2" s="234" t="s">
        <v>77</v>
      </c>
      <c r="J2" s="233"/>
    </row>
    <row r="3" spans="1:12">
      <c r="A3" s="483" t="str">
        <f>GLOBAL!A3</f>
        <v>Local: RUA PROJETADA, BAIRRO MOROBÁ - ARACRUZ/ES</v>
      </c>
      <c r="B3" s="483"/>
      <c r="C3" s="483"/>
      <c r="D3" s="483"/>
      <c r="E3" s="483"/>
      <c r="F3" s="484"/>
      <c r="G3" s="235">
        <v>0.91500000000000004</v>
      </c>
      <c r="H3" s="236">
        <v>0.309</v>
      </c>
      <c r="I3" s="237">
        <v>42795</v>
      </c>
      <c r="J3" s="233"/>
    </row>
    <row r="4" spans="1:12" ht="15" customHeight="1">
      <c r="A4" s="238"/>
      <c r="B4" s="238"/>
      <c r="C4" s="238"/>
      <c r="D4" s="238"/>
      <c r="E4" s="238"/>
      <c r="F4" s="238"/>
      <c r="G4" s="239"/>
      <c r="H4" s="240"/>
      <c r="I4" s="241"/>
      <c r="J4" s="233"/>
    </row>
    <row r="5" spans="1:12" ht="25.5">
      <c r="A5" s="481" t="s">
        <v>7</v>
      </c>
      <c r="B5" s="482"/>
      <c r="C5" s="481" t="s">
        <v>8</v>
      </c>
      <c r="D5" s="482"/>
      <c r="E5" s="317" t="s">
        <v>9</v>
      </c>
      <c r="F5" s="318" t="s">
        <v>1</v>
      </c>
      <c r="G5" s="319"/>
      <c r="H5" s="138"/>
      <c r="I5" s="139"/>
      <c r="J5" s="320" t="s">
        <v>108</v>
      </c>
    </row>
    <row r="6" spans="1:12" ht="60">
      <c r="A6" s="321" t="str">
        <f>CONCATENATE($L$1,"-")</f>
        <v>IMPL-</v>
      </c>
      <c r="B6" s="163">
        <f>COUNTIF(B$1:B4,"&gt;0")+1</f>
        <v>1</v>
      </c>
      <c r="C6" s="322" t="s">
        <v>82</v>
      </c>
      <c r="D6" s="322">
        <v>20801</v>
      </c>
      <c r="E6" s="323" t="s">
        <v>1501</v>
      </c>
      <c r="F6" s="324" t="s">
        <v>15</v>
      </c>
      <c r="G6" s="165"/>
      <c r="H6" s="225"/>
      <c r="I6" s="173"/>
      <c r="J6" s="325" t="e">
        <f>ROUND(J95,2)</f>
        <v>#REF!</v>
      </c>
    </row>
    <row r="7" spans="1:12">
      <c r="A7" s="316"/>
      <c r="B7" s="326" t="s">
        <v>0</v>
      </c>
      <c r="C7" s="327" t="s">
        <v>5</v>
      </c>
      <c r="D7" s="327" t="s">
        <v>6</v>
      </c>
      <c r="E7" s="327" t="s">
        <v>83</v>
      </c>
      <c r="F7" s="327" t="s">
        <v>0</v>
      </c>
      <c r="G7" s="108" t="s">
        <v>1</v>
      </c>
      <c r="H7" s="108" t="s">
        <v>2</v>
      </c>
      <c r="I7" s="108" t="s">
        <v>3</v>
      </c>
      <c r="J7" s="327" t="s">
        <v>4</v>
      </c>
    </row>
    <row r="8" spans="1:12">
      <c r="A8" s="224"/>
      <c r="B8" s="328" t="s">
        <v>115</v>
      </c>
      <c r="C8" s="329" t="s">
        <v>113</v>
      </c>
      <c r="D8" s="330">
        <v>88262</v>
      </c>
      <c r="E8" s="331" t="e">
        <f>IF(B8="I",IF(C8="LABOR",VLOOKUP(D8,#REF!,2,FALSE),IF(C8="SINAPI",VLOOKUP(D8,#REF!,2,FALSE),IF(C8="COTAÇÃO",VLOOKUP(D8,#REF!,2,FALSE)))),IF(C8="LABOR",VLOOKUP(D8,#REF!,5,FALSE),IF(C8="SINAPI",VLOOKUP(D8,#REF!,2,FALSE),"outro")))</f>
        <v>#REF!</v>
      </c>
      <c r="F8" s="329" t="s">
        <v>10</v>
      </c>
      <c r="G8" s="330" t="e">
        <f>IF(B8="I",IF(C8="LABOR",VLOOKUP(D8,#REF!,3,FALSE),IF(C8="SINAPI",VLOOKUP(D8,#REF!,3,FALSE),IF(C8="COTAÇÃO",VLOOKUP(D8,#REF!,3,FALSE)))),IF(C8="LABOR",VLOOKUP(D8,#REF!,6,FALSE),IF(C8="SINAPI",VLOOKUP(D8,#REF!,3,FALSE),"outro")))</f>
        <v>#REF!</v>
      </c>
      <c r="H8" s="332">
        <v>1.6303399999999999</v>
      </c>
      <c r="I8" s="333" t="e">
        <f>IF(B8="I",IF(F8="MO",IF(C8="LABOR",ROUND(VLOOKUP(D8,#REF!,4,FALSE)/(1+#REF!),2),IF(C8="SINAPI",ROUND(VLOOKUP(D8,#REF!,5,FALSE)/(1+#REF!),2),"outro")),IF(C8="LABOR",VLOOKUP(D8,#REF!,4,FALSE),IF(C8="SINAPI",VLOOKUP(D8,#REF!,5,FALSE),IF(C8="COTAÇÃO",VLOOKUP(D8,#REF!,15,FALSE))))),IF(C8="SINAPI",IF(F8="MO",ROUND(VLOOKUP(D8,#REF!,4,FALSE)/(1+#REF!),2),VLOOKUP(D8,#REF!,4,FALSE)),"outro"))</f>
        <v>#REF!</v>
      </c>
      <c r="J8" s="333" t="e">
        <f t="shared" ref="J8:J39" si="0">ROUND(H8*I8,2)</f>
        <v>#REF!</v>
      </c>
    </row>
    <row r="9" spans="1:12">
      <c r="A9" s="224"/>
      <c r="B9" s="328" t="s">
        <v>115</v>
      </c>
      <c r="C9" s="329" t="s">
        <v>113</v>
      </c>
      <c r="D9" s="330">
        <v>88264</v>
      </c>
      <c r="E9" s="331" t="e">
        <f>IF(B9="I",IF(C9="LABOR",VLOOKUP(D9,#REF!,2,FALSE),IF(C9="SINAPI",VLOOKUP(D9,#REF!,2,FALSE),IF(C9="COTAÇÃO",VLOOKUP(D9,#REF!,2,FALSE)))),IF(C9="LABOR",VLOOKUP(D9,#REF!,5,FALSE),IF(C9="SINAPI",VLOOKUP(D9,#REF!,2,FALSE),"outro")))</f>
        <v>#REF!</v>
      </c>
      <c r="F9" s="329" t="s">
        <v>10</v>
      </c>
      <c r="G9" s="330" t="e">
        <f>IF(B9="I",IF(C9="LABOR",VLOOKUP(D9,#REF!,3,FALSE),IF(C9="SINAPI",VLOOKUP(D9,#REF!,3,FALSE),IF(C9="COTAÇÃO",VLOOKUP(D9,#REF!,3,FALSE)))),IF(C9="LABOR",VLOOKUP(D9,#REF!,6,FALSE),IF(C9="SINAPI",VLOOKUP(D9,#REF!,3,FALSE),"outro")))</f>
        <v>#REF!</v>
      </c>
      <c r="H9" s="332">
        <v>1.1244000000000001</v>
      </c>
      <c r="I9" s="333" t="e">
        <f>IF(B9="I",IF(F9="MO",IF(C9="LABOR",ROUND(VLOOKUP(D9,#REF!,4,FALSE)/(1+#REF!),2),IF(C9="SINAPI",ROUND(VLOOKUP(D9,#REF!,5,FALSE)/(1+#REF!),2),"outro")),IF(C9="LABOR",VLOOKUP(D9,#REF!,4,FALSE),IF(C9="SINAPI",VLOOKUP(D9,#REF!,5,FALSE),IF(C9="COTAÇÃO",VLOOKUP(D9,#REF!,15,FALSE))))),IF(C9="SINAPI",IF(F9="MO",ROUND(VLOOKUP(D9,#REF!,4,FALSE)/(1+#REF!),2),VLOOKUP(D9,#REF!,4,FALSE)),"outro"))</f>
        <v>#REF!</v>
      </c>
      <c r="J9" s="333" t="e">
        <f t="shared" si="0"/>
        <v>#REF!</v>
      </c>
    </row>
    <row r="10" spans="1:12" ht="30">
      <c r="A10" s="224"/>
      <c r="B10" s="328" t="s">
        <v>115</v>
      </c>
      <c r="C10" s="329" t="s">
        <v>113</v>
      </c>
      <c r="D10" s="330">
        <v>88267</v>
      </c>
      <c r="E10" s="331" t="e">
        <f>IF(B10="I",IF(C10="LABOR",VLOOKUP(D10,#REF!,2,FALSE),IF(C10="SINAPI",VLOOKUP(D10,#REF!,2,FALSE),IF(C10="COTAÇÃO",VLOOKUP(D10,#REF!,2,FALSE)))),IF(C10="LABOR",VLOOKUP(D10,#REF!,5,FALSE),IF(C10="SINAPI",VLOOKUP(D10,#REF!,2,FALSE),"outro")))</f>
        <v>#REF!</v>
      </c>
      <c r="F10" s="329" t="s">
        <v>10</v>
      </c>
      <c r="G10" s="330" t="e">
        <f>IF(B10="I",IF(C10="LABOR",VLOOKUP(D10,#REF!,3,FALSE),IF(C10="SINAPI",VLOOKUP(D10,#REF!,3,FALSE),IF(C10="COTAÇÃO",VLOOKUP(D10,#REF!,3,FALSE)))),IF(C10="LABOR",VLOOKUP(D10,#REF!,6,FALSE),IF(C10="SINAPI",VLOOKUP(D10,#REF!,3,FALSE),"outro")))</f>
        <v>#REF!</v>
      </c>
      <c r="H10" s="332">
        <v>1.3093399999999999</v>
      </c>
      <c r="I10" s="333" t="e">
        <f>IF(B10="I",IF(F10="MO",IF(C10="LABOR",ROUND(VLOOKUP(D10,#REF!,4,FALSE)/(1+#REF!),2),IF(C10="SINAPI",ROUND(VLOOKUP(D10,#REF!,5,FALSE)/(1+#REF!),2),"outro")),IF(C10="LABOR",VLOOKUP(D10,#REF!,4,FALSE),IF(C10="SINAPI",VLOOKUP(D10,#REF!,5,FALSE),IF(C10="COTAÇÃO",VLOOKUP(D10,#REF!,15,FALSE))))),IF(C10="SINAPI",IF(F10="MO",ROUND(VLOOKUP(D10,#REF!,4,FALSE)/(1+#REF!),2),VLOOKUP(D10,#REF!,4,FALSE)),"outro"))</f>
        <v>#REF!</v>
      </c>
      <c r="J10" s="333" t="e">
        <f t="shared" si="0"/>
        <v>#REF!</v>
      </c>
    </row>
    <row r="11" spans="1:12">
      <c r="A11" s="224"/>
      <c r="B11" s="328" t="s">
        <v>115</v>
      </c>
      <c r="C11" s="329" t="s">
        <v>113</v>
      </c>
      <c r="D11" s="330">
        <v>88245</v>
      </c>
      <c r="E11" s="331" t="e">
        <f>IF(B11="I",IF(C11="LABOR",VLOOKUP(D11,#REF!,2,FALSE),IF(C11="SINAPI",VLOOKUP(D11,#REF!,2,FALSE),IF(C11="COTAÇÃO",VLOOKUP(D11,#REF!,2,FALSE)))),IF(C11="LABOR",VLOOKUP(D11,#REF!,5,FALSE),IF(C11="SINAPI",VLOOKUP(D11,#REF!,2,FALSE),"outro")))</f>
        <v>#REF!</v>
      </c>
      <c r="F11" s="329" t="s">
        <v>10</v>
      </c>
      <c r="G11" s="330" t="e">
        <f>IF(B11="I",IF(C11="LABOR",VLOOKUP(D11,#REF!,3,FALSE),IF(C11="SINAPI",VLOOKUP(D11,#REF!,3,FALSE),IF(C11="COTAÇÃO",VLOOKUP(D11,#REF!,3,FALSE)))),IF(C11="LABOR",VLOOKUP(D11,#REF!,6,FALSE),IF(C11="SINAPI",VLOOKUP(D11,#REF!,3,FALSE),"outro")))</f>
        <v>#REF!</v>
      </c>
      <c r="H11" s="332">
        <v>9.6039999999999997E-3</v>
      </c>
      <c r="I11" s="333" t="e">
        <f>IF(B11="I",IF(F11="MO",IF(C11="LABOR",ROUND(VLOOKUP(D11,#REF!,4,FALSE)/(1+#REF!),2),IF(C11="SINAPI",ROUND(VLOOKUP(D11,#REF!,5,FALSE)/(1+#REF!),2),"outro")),IF(C11="LABOR",VLOOKUP(D11,#REF!,4,FALSE),IF(C11="SINAPI",VLOOKUP(D11,#REF!,5,FALSE),IF(C11="COTAÇÃO",VLOOKUP(D11,#REF!,15,FALSE))))),IF(C11="SINAPI",IF(F11="MO",ROUND(VLOOKUP(D11,#REF!,4,FALSE)/(1+#REF!),2),VLOOKUP(D11,#REF!,4,FALSE)),"outro"))</f>
        <v>#REF!</v>
      </c>
      <c r="J11" s="333" t="e">
        <f t="shared" si="0"/>
        <v>#REF!</v>
      </c>
    </row>
    <row r="12" spans="1:12">
      <c r="A12" s="224"/>
      <c r="B12" s="328" t="s">
        <v>115</v>
      </c>
      <c r="C12" s="329" t="s">
        <v>113</v>
      </c>
      <c r="D12" s="330">
        <v>88309</v>
      </c>
      <c r="E12" s="331" t="e">
        <f>IF(B12="I",IF(C12="LABOR",VLOOKUP(D12,#REF!,2,FALSE),IF(C12="SINAPI",VLOOKUP(D12,#REF!,2,FALSE),IF(C12="COTAÇÃO",VLOOKUP(D12,#REF!,2,FALSE)))),IF(C12="LABOR",VLOOKUP(D12,#REF!,5,FALSE),IF(C12="SINAPI",VLOOKUP(D12,#REF!,2,FALSE),"outro")))</f>
        <v>#REF!</v>
      </c>
      <c r="F12" s="329" t="s">
        <v>10</v>
      </c>
      <c r="G12" s="330" t="e">
        <f>IF(B12="I",IF(C12="LABOR",VLOOKUP(D12,#REF!,3,FALSE),IF(C12="SINAPI",VLOOKUP(D12,#REF!,3,FALSE),IF(C12="COTAÇÃO",VLOOKUP(D12,#REF!,3,FALSE)))),IF(C12="LABOR",VLOOKUP(D12,#REF!,6,FALSE),IF(C12="SINAPI",VLOOKUP(D12,#REF!,3,FALSE),"outro")))</f>
        <v>#REF!</v>
      </c>
      <c r="H12" s="332">
        <v>0.39792</v>
      </c>
      <c r="I12" s="333" t="e">
        <f>IF(B12="I",IF(F12="MO",IF(C12="LABOR",ROUND(VLOOKUP(D12,#REF!,4,FALSE)/(1+#REF!),2),IF(C12="SINAPI",ROUND(VLOOKUP(D12,#REF!,5,FALSE)/(1+#REF!),2),"outro")),IF(C12="LABOR",VLOOKUP(D12,#REF!,4,FALSE),IF(C12="SINAPI",VLOOKUP(D12,#REF!,5,FALSE),IF(C12="COTAÇÃO",VLOOKUP(D12,#REF!,15,FALSE))))),IF(C12="SINAPI",IF(F12="MO",ROUND(VLOOKUP(D12,#REF!,4,FALSE)/(1+#REF!),2),VLOOKUP(D12,#REF!,4,FALSE)),"outro"))</f>
        <v>#REF!</v>
      </c>
      <c r="J12" s="333" t="e">
        <f t="shared" si="0"/>
        <v>#REF!</v>
      </c>
    </row>
    <row r="13" spans="1:12">
      <c r="A13" s="224"/>
      <c r="B13" s="328" t="s">
        <v>115</v>
      </c>
      <c r="C13" s="329" t="s">
        <v>113</v>
      </c>
      <c r="D13" s="330">
        <v>88310</v>
      </c>
      <c r="E13" s="331" t="e">
        <f>IF(B13="I",IF(C13="LABOR",VLOOKUP(D13,#REF!,2,FALSE),IF(C13="SINAPI",VLOOKUP(D13,#REF!,2,FALSE),IF(C13="COTAÇÃO",VLOOKUP(D13,#REF!,2,FALSE)))),IF(C13="LABOR",VLOOKUP(D13,#REF!,5,FALSE),IF(C13="SINAPI",VLOOKUP(D13,#REF!,2,FALSE),"outro")))</f>
        <v>#REF!</v>
      </c>
      <c r="F13" s="329" t="s">
        <v>10</v>
      </c>
      <c r="G13" s="330" t="e">
        <f>IF(B13="I",IF(C13="LABOR",VLOOKUP(D13,#REF!,3,FALSE),IF(C13="SINAPI",VLOOKUP(D13,#REF!,3,FALSE),IF(C13="COTAÇÃO",VLOOKUP(D13,#REF!,3,FALSE)))),IF(C13="LABOR",VLOOKUP(D13,#REF!,6,FALSE),IF(C13="SINAPI",VLOOKUP(D13,#REF!,3,FALSE),"outro")))</f>
        <v>#REF!</v>
      </c>
      <c r="H13" s="332">
        <v>1.8655999999999999</v>
      </c>
      <c r="I13" s="333" t="e">
        <f>IF(B13="I",IF(F13="MO",IF(C13="LABOR",ROUND(VLOOKUP(D13,#REF!,4,FALSE)/(1+#REF!),2),IF(C13="SINAPI",ROUND(VLOOKUP(D13,#REF!,5,FALSE)/(1+#REF!),2),"outro")),IF(C13="LABOR",VLOOKUP(D13,#REF!,4,FALSE),IF(C13="SINAPI",VLOOKUP(D13,#REF!,5,FALSE),IF(C13="COTAÇÃO",VLOOKUP(D13,#REF!,15,FALSE))))),IF(C13="SINAPI",IF(F13="MO",ROUND(VLOOKUP(D13,#REF!,4,FALSE)/(1+#REF!),2),VLOOKUP(D13,#REF!,4,FALSE)),"outro"))</f>
        <v>#REF!</v>
      </c>
      <c r="J13" s="333" t="e">
        <f t="shared" si="0"/>
        <v>#REF!</v>
      </c>
    </row>
    <row r="14" spans="1:12">
      <c r="A14" s="224"/>
      <c r="B14" s="328" t="s">
        <v>115</v>
      </c>
      <c r="C14" s="329" t="s">
        <v>113</v>
      </c>
      <c r="D14" s="330">
        <v>88316</v>
      </c>
      <c r="E14" s="331" t="e">
        <f>IF(B14="I",IF(C14="LABOR",VLOOKUP(D14,#REF!,2,FALSE),IF(C14="SINAPI",VLOOKUP(D14,#REF!,2,FALSE),IF(C14="COTAÇÃO",VLOOKUP(D14,#REF!,2,FALSE)))),IF(C14="LABOR",VLOOKUP(D14,#REF!,5,FALSE),IF(C14="SINAPI",VLOOKUP(D14,#REF!,2,FALSE),"outro")))</f>
        <v>#REF!</v>
      </c>
      <c r="F14" s="329" t="s">
        <v>10</v>
      </c>
      <c r="G14" s="330" t="e">
        <f>IF(B14="I",IF(C14="LABOR",VLOOKUP(D14,#REF!,3,FALSE),IF(C14="SINAPI",VLOOKUP(D14,#REF!,3,FALSE),IF(C14="COTAÇÃO",VLOOKUP(D14,#REF!,3,FALSE)))),IF(C14="LABOR",VLOOKUP(D14,#REF!,6,FALSE),IF(C14="SINAPI",VLOOKUP(D14,#REF!,3,FALSE),"outro")))</f>
        <v>#REF!</v>
      </c>
      <c r="H14" s="332">
        <v>7.3805540000000001</v>
      </c>
      <c r="I14" s="333" t="e">
        <f>IF(B14="I",IF(F14="MO",IF(C14="LABOR",ROUND(VLOOKUP(D14,#REF!,4,FALSE)/(1+#REF!),2),IF(C14="SINAPI",ROUND(VLOOKUP(D14,#REF!,5,FALSE)/(1+#REF!),2),"outro")),IF(C14="LABOR",VLOOKUP(D14,#REF!,4,FALSE),IF(C14="SINAPI",VLOOKUP(D14,#REF!,5,FALSE),IF(C14="COTAÇÃO",VLOOKUP(D14,#REF!,15,FALSE))))),IF(C14="SINAPI",IF(F14="MO",ROUND(VLOOKUP(D14,#REF!,4,FALSE)/(1+#REF!),2),VLOOKUP(D14,#REF!,4,FALSE)),"outro"))</f>
        <v>#REF!</v>
      </c>
      <c r="J14" s="333" t="e">
        <f t="shared" si="0"/>
        <v>#REF!</v>
      </c>
    </row>
    <row r="15" spans="1:12">
      <c r="A15" s="224"/>
      <c r="B15" s="328" t="s">
        <v>115</v>
      </c>
      <c r="C15" s="329" t="s">
        <v>113</v>
      </c>
      <c r="D15" s="330">
        <v>88323</v>
      </c>
      <c r="E15" s="331" t="e">
        <f>IF(B15="I",IF(C15="LABOR",VLOOKUP(D15,#REF!,2,FALSE),IF(C15="SINAPI",VLOOKUP(D15,#REF!,2,FALSE),IF(C15="COTAÇÃO",VLOOKUP(D15,#REF!,2,FALSE)))),IF(C15="LABOR",VLOOKUP(D15,#REF!,5,FALSE),IF(C15="SINAPI",VLOOKUP(D15,#REF!,2,FALSE),"outro")))</f>
        <v>#REF!</v>
      </c>
      <c r="F15" s="329" t="s">
        <v>10</v>
      </c>
      <c r="G15" s="330" t="e">
        <f>IF(B15="I",IF(C15="LABOR",VLOOKUP(D15,#REF!,3,FALSE),IF(C15="SINAPI",VLOOKUP(D15,#REF!,3,FALSE),IF(C15="COTAÇÃO",VLOOKUP(D15,#REF!,3,FALSE)))),IF(C15="LABOR",VLOOKUP(D15,#REF!,6,FALSE),IF(C15="SINAPI",VLOOKUP(D15,#REF!,3,FALSE),"outro")))</f>
        <v>#REF!</v>
      </c>
      <c r="H15" s="332">
        <v>0.31784000000000001</v>
      </c>
      <c r="I15" s="333" t="e">
        <f>IF(B15="I",IF(F15="MO",IF(C15="LABOR",ROUND(VLOOKUP(D15,#REF!,4,FALSE)/(1+#REF!),2),IF(C15="SINAPI",ROUND(VLOOKUP(D15,#REF!,5,FALSE)/(1+#REF!),2),"outro")),IF(C15="LABOR",VLOOKUP(D15,#REF!,4,FALSE),IF(C15="SINAPI",VLOOKUP(D15,#REF!,5,FALSE),IF(C15="COTAÇÃO",VLOOKUP(D15,#REF!,15,FALSE))))),IF(C15="SINAPI",IF(F15="MO",ROUND(VLOOKUP(D15,#REF!,4,FALSE)/(1+#REF!),2),VLOOKUP(D15,#REF!,4,FALSE)),"outro"))</f>
        <v>#REF!</v>
      </c>
      <c r="J15" s="333" t="e">
        <f t="shared" si="0"/>
        <v>#REF!</v>
      </c>
    </row>
    <row r="16" spans="1:12">
      <c r="A16" s="224"/>
      <c r="B16" s="328" t="s">
        <v>116</v>
      </c>
      <c r="C16" s="329" t="s">
        <v>82</v>
      </c>
      <c r="D16" s="227">
        <v>20503</v>
      </c>
      <c r="E16" s="331" t="e">
        <f>IF(B16="I",IF(C16="LABOR",VLOOKUP(D16,#REF!,2,FALSE),IF(C16="SINAPI",VLOOKUP(D16,#REF!,2,FALSE),IF(C16="COTAÇÃO",VLOOKUP(D16,#REF!,2,FALSE)))),IF(C16="LABOR",VLOOKUP(D16,#REF!,5,FALSE),IF(C16="SINAPI",VLOOKUP(D16,#REF!,2,FALSE),"outro")))</f>
        <v>#REF!</v>
      </c>
      <c r="F16" s="329" t="s">
        <v>12</v>
      </c>
      <c r="G16" s="330" t="e">
        <f>IF(B16="I",IF(C16="LABOR",VLOOKUP(D16,#REF!,3,FALSE),IF(C16="SINAPI",VLOOKUP(D16,#REF!,3,FALSE),IF(C16="COTAÇÃO",VLOOKUP(D16,#REF!,3,FALSE)))),IF(C16="LABOR",VLOOKUP(D16,#REF!,6,FALSE),IF(C16="SINAPI",VLOOKUP(D16,#REF!,3,FALSE),"outro")))</f>
        <v>#REF!</v>
      </c>
      <c r="H16" s="332">
        <v>4.8250000000000001E-2</v>
      </c>
      <c r="I16" s="333" t="e">
        <f>IF(B16="I",IF(F16="MO",IF(C16="LABOR",ROUND(VLOOKUP(D16,#REF!,4,FALSE)/(1+#REF!),2),IF(C16="SINAPI",ROUND(VLOOKUP(D16,#REF!,5,FALSE)/(1+#REF!),2),"outro")),IF(C16="LABOR",VLOOKUP(D16,#REF!,4,FALSE),IF(C16="SINAPI",VLOOKUP(D16,#REF!,5,FALSE),IF(C16="COTAÇÃO",VLOOKUP(D16,#REF!,15,FALSE))))),IF(C16="SINAPI",IF(F16="MO",ROUND(VLOOKUP(D16,#REF!,4,FALSE)/(1+#REF!),2),VLOOKUP(D16,#REF!,4,FALSE)),"outro"))</f>
        <v>#REF!</v>
      </c>
      <c r="J16" s="333" t="e">
        <f t="shared" si="0"/>
        <v>#REF!</v>
      </c>
    </row>
    <row r="17" spans="1:10">
      <c r="A17" s="224"/>
      <c r="B17" s="328" t="s">
        <v>116</v>
      </c>
      <c r="C17" s="329" t="s">
        <v>82</v>
      </c>
      <c r="D17" s="227">
        <v>20505</v>
      </c>
      <c r="E17" s="331" t="e">
        <f>IF(B17="I",IF(C17="LABOR",VLOOKUP(D17,#REF!,2,FALSE),IF(C17="SINAPI",VLOOKUP(D17,#REF!,2,FALSE),IF(C17="COTAÇÃO",VLOOKUP(D17,#REF!,2,FALSE)))),IF(C17="LABOR",VLOOKUP(D17,#REF!,5,FALSE),IF(C17="SINAPI",VLOOKUP(D17,#REF!,2,FALSE),"outro")))</f>
        <v>#REF!</v>
      </c>
      <c r="F17" s="329" t="s">
        <v>12</v>
      </c>
      <c r="G17" s="330" t="e">
        <f>IF(B17="I",IF(C17="LABOR",VLOOKUP(D17,#REF!,3,FALSE),IF(C17="SINAPI",VLOOKUP(D17,#REF!,3,FALSE),IF(C17="COTAÇÃO",VLOOKUP(D17,#REF!,3,FALSE)))),IF(C17="LABOR",VLOOKUP(D17,#REF!,6,FALSE),IF(C17="SINAPI",VLOOKUP(D17,#REF!,3,FALSE),"outro")))</f>
        <v>#REF!</v>
      </c>
      <c r="H17" s="332">
        <v>1.695076</v>
      </c>
      <c r="I17" s="333" t="e">
        <f>IF(B17="I",IF(F17="MO",IF(C17="LABOR",ROUND(VLOOKUP(D17,#REF!,4,FALSE)/(1+#REF!),2),IF(C17="SINAPI",ROUND(VLOOKUP(D17,#REF!,5,FALSE)/(1+#REF!),2),"outro")),IF(C17="LABOR",VLOOKUP(D17,#REF!,4,FALSE),IF(C17="SINAPI",VLOOKUP(D17,#REF!,5,FALSE),IF(C17="COTAÇÃO",VLOOKUP(D17,#REF!,15,FALSE))))),IF(C17="SINAPI",IF(F17="MO",ROUND(VLOOKUP(D17,#REF!,4,FALSE)/(1+#REF!),2),VLOOKUP(D17,#REF!,4,FALSE)),"outro"))</f>
        <v>#REF!</v>
      </c>
      <c r="J17" s="333" t="e">
        <f t="shared" si="0"/>
        <v>#REF!</v>
      </c>
    </row>
    <row r="18" spans="1:10">
      <c r="A18" s="224"/>
      <c r="B18" s="328" t="s">
        <v>116</v>
      </c>
      <c r="C18" s="329" t="s">
        <v>82</v>
      </c>
      <c r="D18" s="227">
        <v>20508</v>
      </c>
      <c r="E18" s="331" t="e">
        <f>IF(B18="I",IF(C18="LABOR",VLOOKUP(D18,#REF!,2,FALSE),IF(C18="SINAPI",VLOOKUP(D18,#REF!,2,FALSE),IF(C18="COTAÇÃO",VLOOKUP(D18,#REF!,2,FALSE)))),IF(C18="LABOR",VLOOKUP(D18,#REF!,5,FALSE),IF(C18="SINAPI",VLOOKUP(D18,#REF!,2,FALSE),"outro")))</f>
        <v>#REF!</v>
      </c>
      <c r="F18" s="329" t="s">
        <v>12</v>
      </c>
      <c r="G18" s="330" t="e">
        <f>IF(B18="I",IF(C18="LABOR",VLOOKUP(D18,#REF!,3,FALSE),IF(C18="SINAPI",VLOOKUP(D18,#REF!,3,FALSE),IF(C18="COTAÇÃO",VLOOKUP(D18,#REF!,3,FALSE)))),IF(C18="LABOR",VLOOKUP(D18,#REF!,6,FALSE),IF(C18="SINAPI",VLOOKUP(D18,#REF!,3,FALSE),"outro")))</f>
        <v>#REF!</v>
      </c>
      <c r="H18" s="332">
        <v>8.5353449999999995</v>
      </c>
      <c r="I18" s="333" t="e">
        <f>IF(B18="I",IF(F18="MO",IF(C18="LABOR",ROUND(VLOOKUP(D18,#REF!,4,FALSE)/(1+#REF!),2),IF(C18="SINAPI",ROUND(VLOOKUP(D18,#REF!,5,FALSE)/(1+#REF!),2),"outro")),IF(C18="LABOR",VLOOKUP(D18,#REF!,4,FALSE),IF(C18="SINAPI",VLOOKUP(D18,#REF!,5,FALSE),IF(C18="COTAÇÃO",VLOOKUP(D18,#REF!,15,FALSE))))),IF(C18="SINAPI",IF(F18="MO",ROUND(VLOOKUP(D18,#REF!,4,FALSE)/(1+#REF!),2),VLOOKUP(D18,#REF!,4,FALSE)),"outro"))</f>
        <v>#REF!</v>
      </c>
      <c r="J18" s="333" t="e">
        <f t="shared" si="0"/>
        <v>#REF!</v>
      </c>
    </row>
    <row r="19" spans="1:10">
      <c r="A19" s="224"/>
      <c r="B19" s="328" t="s">
        <v>116</v>
      </c>
      <c r="C19" s="329" t="s">
        <v>82</v>
      </c>
      <c r="D19" s="227">
        <v>20517</v>
      </c>
      <c r="E19" s="331" t="e">
        <f>IF(B19="I",IF(C19="LABOR",VLOOKUP(D19,#REF!,2,FALSE),IF(C19="SINAPI",VLOOKUP(D19,#REF!,2,FALSE),IF(C19="COTAÇÃO",VLOOKUP(D19,#REF!,2,FALSE)))),IF(C19="LABOR",VLOOKUP(D19,#REF!,5,FALSE),IF(C19="SINAPI",VLOOKUP(D19,#REF!,2,FALSE),"outro")))</f>
        <v>#REF!</v>
      </c>
      <c r="F19" s="329" t="s">
        <v>12</v>
      </c>
      <c r="G19" s="330" t="e">
        <f>IF(B19="I",IF(C19="LABOR",VLOOKUP(D19,#REF!,3,FALSE),IF(C19="SINAPI",VLOOKUP(D19,#REF!,3,FALSE),IF(C19="COTAÇÃO",VLOOKUP(D19,#REF!,3,FALSE)))),IF(C19="LABOR",VLOOKUP(D19,#REF!,6,FALSE),IF(C19="SINAPI",VLOOKUP(D19,#REF!,3,FALSE),"outro")))</f>
        <v>#REF!</v>
      </c>
      <c r="H19" s="332">
        <v>1.3619999999999999E-3</v>
      </c>
      <c r="I19" s="333" t="e">
        <f>IF(B19="I",IF(F19="MO",IF(C19="LABOR",ROUND(VLOOKUP(D19,#REF!,4,FALSE)/(1+#REF!),2),IF(C19="SINAPI",ROUND(VLOOKUP(D19,#REF!,5,FALSE)/(1+#REF!),2),"outro")),IF(C19="LABOR",VLOOKUP(D19,#REF!,4,FALSE),IF(C19="SINAPI",VLOOKUP(D19,#REF!,5,FALSE),IF(C19="COTAÇÃO",VLOOKUP(D19,#REF!,15,FALSE))))),IF(C19="SINAPI",IF(F19="MO",ROUND(VLOOKUP(D19,#REF!,4,FALSE)/(1+#REF!),2),VLOOKUP(D19,#REF!,4,FALSE)),"outro"))</f>
        <v>#REF!</v>
      </c>
      <c r="J19" s="333" t="e">
        <f t="shared" si="0"/>
        <v>#REF!</v>
      </c>
    </row>
    <row r="20" spans="1:10">
      <c r="A20" s="224"/>
      <c r="B20" s="328" t="s">
        <v>116</v>
      </c>
      <c r="C20" s="329" t="s">
        <v>82</v>
      </c>
      <c r="D20" s="227">
        <v>20518</v>
      </c>
      <c r="E20" s="331" t="e">
        <f>IF(B20="I",IF(C20="LABOR",VLOOKUP(D20,#REF!,2,FALSE),IF(C20="SINAPI",VLOOKUP(D20,#REF!,2,FALSE),IF(C20="COTAÇÃO",VLOOKUP(D20,#REF!,2,FALSE)))),IF(C20="LABOR",VLOOKUP(D20,#REF!,5,FALSE),IF(C20="SINAPI",VLOOKUP(D20,#REF!,2,FALSE),"outro")))</f>
        <v>#REF!</v>
      </c>
      <c r="F20" s="329" t="s">
        <v>12</v>
      </c>
      <c r="G20" s="330" t="e">
        <f>IF(B20="I",IF(C20="LABOR",VLOOKUP(D20,#REF!,3,FALSE),IF(C20="SINAPI",VLOOKUP(D20,#REF!,3,FALSE),IF(C20="COTAÇÃO",VLOOKUP(D20,#REF!,3,FALSE)))),IF(C20="LABOR",VLOOKUP(D20,#REF!,6,FALSE),IF(C20="SINAPI",VLOOKUP(D20,#REF!,3,FALSE),"outro")))</f>
        <v>#REF!</v>
      </c>
      <c r="H20" s="332">
        <v>3.186E-3</v>
      </c>
      <c r="I20" s="333" t="e">
        <f>IF(B20="I",IF(F20="MO",IF(C20="LABOR",ROUND(VLOOKUP(D20,#REF!,4,FALSE)/(1+#REF!),2),IF(C20="SINAPI",ROUND(VLOOKUP(D20,#REF!,5,FALSE)/(1+#REF!),2),"outro")),IF(C20="LABOR",VLOOKUP(D20,#REF!,4,FALSE),IF(C20="SINAPI",VLOOKUP(D20,#REF!,5,FALSE),IF(C20="COTAÇÃO",VLOOKUP(D20,#REF!,15,FALSE))))),IF(C20="SINAPI",IF(F20="MO",ROUND(VLOOKUP(D20,#REF!,4,FALSE)/(1+#REF!),2),VLOOKUP(D20,#REF!,4,FALSE)),"outro"))</f>
        <v>#REF!</v>
      </c>
      <c r="J20" s="333" t="e">
        <f t="shared" si="0"/>
        <v>#REF!</v>
      </c>
    </row>
    <row r="21" spans="1:10">
      <c r="A21" s="224"/>
      <c r="B21" s="328" t="s">
        <v>116</v>
      </c>
      <c r="C21" s="329" t="s">
        <v>82</v>
      </c>
      <c r="D21" s="227">
        <v>20519</v>
      </c>
      <c r="E21" s="331" t="e">
        <f>IF(B21="I",IF(C21="LABOR",VLOOKUP(D21,#REF!,2,FALSE),IF(C21="SINAPI",VLOOKUP(D21,#REF!,2,FALSE),IF(C21="COTAÇÃO",VLOOKUP(D21,#REF!,2,FALSE)))),IF(C21="LABOR",VLOOKUP(D21,#REF!,5,FALSE),IF(C21="SINAPI",VLOOKUP(D21,#REF!,2,FALSE),"outro")))</f>
        <v>#REF!</v>
      </c>
      <c r="F21" s="329" t="s">
        <v>12</v>
      </c>
      <c r="G21" s="330" t="e">
        <f>IF(B21="I",IF(C21="LABOR",VLOOKUP(D21,#REF!,3,FALSE),IF(C21="SINAPI",VLOOKUP(D21,#REF!,3,FALSE),IF(C21="COTAÇÃO",VLOOKUP(D21,#REF!,3,FALSE)))),IF(C21="LABOR",VLOOKUP(D21,#REF!,6,FALSE),IF(C21="SINAPI",VLOOKUP(D21,#REF!,3,FALSE),"outro")))</f>
        <v>#REF!</v>
      </c>
      <c r="H21" s="332">
        <v>0.06</v>
      </c>
      <c r="I21" s="333" t="e">
        <f>IF(B21="I",IF(F21="MO",IF(C21="LABOR",ROUND(VLOOKUP(D21,#REF!,4,FALSE)/(1+#REF!),2),IF(C21="SINAPI",ROUND(VLOOKUP(D21,#REF!,5,FALSE)/(1+#REF!),2),"outro")),IF(C21="LABOR",VLOOKUP(D21,#REF!,4,FALSE),IF(C21="SINAPI",VLOOKUP(D21,#REF!,5,FALSE),IF(C21="COTAÇÃO",VLOOKUP(D21,#REF!,15,FALSE))))),IF(C21="SINAPI",IF(F21="MO",ROUND(VLOOKUP(D21,#REF!,4,FALSE)/(1+#REF!),2),VLOOKUP(D21,#REF!,4,FALSE)),"outro"))</f>
        <v>#REF!</v>
      </c>
      <c r="J21" s="333" t="e">
        <f t="shared" si="0"/>
        <v>#REF!</v>
      </c>
    </row>
    <row r="22" spans="1:10">
      <c r="A22" s="224"/>
      <c r="B22" s="328" t="s">
        <v>116</v>
      </c>
      <c r="C22" s="329" t="s">
        <v>82</v>
      </c>
      <c r="D22" s="227">
        <v>21009</v>
      </c>
      <c r="E22" s="331" t="e">
        <f>IF(B22="I",IF(C22="LABOR",VLOOKUP(D22,#REF!,2,FALSE),IF(C22="SINAPI",VLOOKUP(D22,#REF!,2,FALSE),IF(C22="COTAÇÃO",VLOOKUP(D22,#REF!,2,FALSE)))),IF(C22="LABOR",VLOOKUP(D22,#REF!,5,FALSE),IF(C22="SINAPI",VLOOKUP(D22,#REF!,2,FALSE),"outro")))</f>
        <v>#REF!</v>
      </c>
      <c r="F22" s="329" t="s">
        <v>12</v>
      </c>
      <c r="G22" s="330" t="e">
        <f>IF(B22="I",IF(C22="LABOR",VLOOKUP(D22,#REF!,3,FALSE),IF(C22="SINAPI",VLOOKUP(D22,#REF!,3,FALSE),IF(C22="COTAÇÃO",VLOOKUP(D22,#REF!,3,FALSE)))),IF(C22="LABOR",VLOOKUP(D22,#REF!,6,FALSE),IF(C22="SINAPI",VLOOKUP(D22,#REF!,3,FALSE),"outro")))</f>
        <v>#REF!</v>
      </c>
      <c r="H22" s="332">
        <v>3.9540000000000002</v>
      </c>
      <c r="I22" s="333" t="e">
        <f>IF(B22="I",IF(F22="MO",IF(C22="LABOR",ROUND(VLOOKUP(D22,#REF!,4,FALSE)/(1+#REF!),2),IF(C22="SINAPI",ROUND(VLOOKUP(D22,#REF!,5,FALSE)/(1+#REF!),2),"outro")),IF(C22="LABOR",VLOOKUP(D22,#REF!,4,FALSE),IF(C22="SINAPI",VLOOKUP(D22,#REF!,5,FALSE),IF(C22="COTAÇÃO",VLOOKUP(D22,#REF!,15,FALSE))))),IF(C22="SINAPI",IF(F22="MO",ROUND(VLOOKUP(D22,#REF!,4,FALSE)/(1+#REF!),2),VLOOKUP(D22,#REF!,4,FALSE)),"outro"))</f>
        <v>#REF!</v>
      </c>
      <c r="J22" s="333" t="e">
        <f t="shared" si="0"/>
        <v>#REF!</v>
      </c>
    </row>
    <row r="23" spans="1:10">
      <c r="A23" s="224"/>
      <c r="B23" s="328" t="s">
        <v>116</v>
      </c>
      <c r="C23" s="329" t="s">
        <v>82</v>
      </c>
      <c r="D23" s="227">
        <v>21016</v>
      </c>
      <c r="E23" s="331" t="e">
        <f>IF(B23="I",IF(C23="LABOR",VLOOKUP(D23,#REF!,2,FALSE),IF(C23="SINAPI",VLOOKUP(D23,#REF!,2,FALSE),IF(C23="COTAÇÃO",VLOOKUP(D23,#REF!,2,FALSE)))),IF(C23="LABOR",VLOOKUP(D23,#REF!,5,FALSE),IF(C23="SINAPI",VLOOKUP(D23,#REF!,2,FALSE),"outro")))</f>
        <v>#REF!</v>
      </c>
      <c r="F23" s="329" t="s">
        <v>12</v>
      </c>
      <c r="G23" s="330" t="e">
        <f>IF(B23="I",IF(C23="LABOR",VLOOKUP(D23,#REF!,3,FALSE),IF(C23="SINAPI",VLOOKUP(D23,#REF!,3,FALSE),IF(C23="COTAÇÃO",VLOOKUP(D23,#REF!,3,FALSE)))),IF(C23="LABOR",VLOOKUP(D23,#REF!,6,FALSE),IF(C23="SINAPI",VLOOKUP(D23,#REF!,3,FALSE),"outro")))</f>
        <v>#REF!</v>
      </c>
      <c r="H23" s="332">
        <v>4.8999999999999998E-3</v>
      </c>
      <c r="I23" s="333" t="e">
        <f>IF(B23="I",IF(F23="MO",IF(C23="LABOR",ROUND(VLOOKUP(D23,#REF!,4,FALSE)/(1+#REF!),2),IF(C23="SINAPI",ROUND(VLOOKUP(D23,#REF!,5,FALSE)/(1+#REF!),2),"outro")),IF(C23="LABOR",VLOOKUP(D23,#REF!,4,FALSE),IF(C23="SINAPI",VLOOKUP(D23,#REF!,5,FALSE),IF(C23="COTAÇÃO",VLOOKUP(D23,#REF!,15,FALSE))))),IF(C23="SINAPI",IF(F23="MO",ROUND(VLOOKUP(D23,#REF!,4,FALSE)/(1+#REF!),2),VLOOKUP(D23,#REF!,4,FALSE)),"outro"))</f>
        <v>#REF!</v>
      </c>
      <c r="J23" s="333" t="e">
        <f t="shared" si="0"/>
        <v>#REF!</v>
      </c>
    </row>
    <row r="24" spans="1:10">
      <c r="A24" s="224"/>
      <c r="B24" s="328" t="s">
        <v>116</v>
      </c>
      <c r="C24" s="329" t="s">
        <v>82</v>
      </c>
      <c r="D24" s="227">
        <v>21032</v>
      </c>
      <c r="E24" s="331" t="e">
        <f>IF(B24="I",IF(C24="LABOR",VLOOKUP(D24,#REF!,2,FALSE),IF(C24="SINAPI",VLOOKUP(D24,#REF!,2,FALSE),IF(C24="COTAÇÃO",VLOOKUP(D24,#REF!,2,FALSE)))),IF(C24="LABOR",VLOOKUP(D24,#REF!,5,FALSE),IF(C24="SINAPI",VLOOKUP(D24,#REF!,2,FALSE),"outro")))</f>
        <v>#REF!</v>
      </c>
      <c r="F24" s="329" t="s">
        <v>12</v>
      </c>
      <c r="G24" s="330" t="e">
        <f>IF(B24="I",IF(C24="LABOR",VLOOKUP(D24,#REF!,3,FALSE),IF(C24="SINAPI",VLOOKUP(D24,#REF!,3,FALSE),IF(C24="COTAÇÃO",VLOOKUP(D24,#REF!,3,FALSE)))),IF(C24="LABOR",VLOOKUP(D24,#REF!,6,FALSE),IF(C24="SINAPI",VLOOKUP(D24,#REF!,3,FALSE),"outro")))</f>
        <v>#REF!</v>
      </c>
      <c r="H24" s="332">
        <v>1.8</v>
      </c>
      <c r="I24" s="333" t="e">
        <f>IF(B24="I",IF(F24="MO",IF(C24="LABOR",ROUND(VLOOKUP(D24,#REF!,4,FALSE)/(1+#REF!),2),IF(C24="SINAPI",ROUND(VLOOKUP(D24,#REF!,5,FALSE)/(1+#REF!),2),"outro")),IF(C24="LABOR",VLOOKUP(D24,#REF!,4,FALSE),IF(C24="SINAPI",VLOOKUP(D24,#REF!,5,FALSE),IF(C24="COTAÇÃO",VLOOKUP(D24,#REF!,15,FALSE))))),IF(C24="SINAPI",IF(F24="MO",ROUND(VLOOKUP(D24,#REF!,4,FALSE)/(1+#REF!),2),VLOOKUP(D24,#REF!,4,FALSE)),"outro"))</f>
        <v>#REF!</v>
      </c>
      <c r="J24" s="333" t="e">
        <f t="shared" si="0"/>
        <v>#REF!</v>
      </c>
    </row>
    <row r="25" spans="1:10">
      <c r="A25" s="224"/>
      <c r="B25" s="328" t="s">
        <v>116</v>
      </c>
      <c r="C25" s="329" t="s">
        <v>82</v>
      </c>
      <c r="D25" s="227">
        <v>21103</v>
      </c>
      <c r="E25" s="331" t="e">
        <f>IF(B25="I",IF(C25="LABOR",VLOOKUP(D25,#REF!,2,FALSE),IF(C25="SINAPI",VLOOKUP(D25,#REF!,2,FALSE),IF(C25="COTAÇÃO",VLOOKUP(D25,#REF!,2,FALSE)))),IF(C25="LABOR",VLOOKUP(D25,#REF!,5,FALSE),IF(C25="SINAPI",VLOOKUP(D25,#REF!,2,FALSE),"outro")))</f>
        <v>#REF!</v>
      </c>
      <c r="F25" s="329" t="s">
        <v>12</v>
      </c>
      <c r="G25" s="330" t="e">
        <f>IF(B25="I",IF(C25="LABOR",VLOOKUP(D25,#REF!,3,FALSE),IF(C25="SINAPI",VLOOKUP(D25,#REF!,3,FALSE),IF(C25="COTAÇÃO",VLOOKUP(D25,#REF!,3,FALSE)))),IF(C25="LABOR",VLOOKUP(D25,#REF!,6,FALSE),IF(C25="SINAPI",VLOOKUP(D25,#REF!,3,FALSE),"outro")))</f>
        <v>#REF!</v>
      </c>
      <c r="H25" s="332">
        <v>9.7999999999999997E-3</v>
      </c>
      <c r="I25" s="333" t="e">
        <f>IF(B25="I",IF(F25="MO",IF(C25="LABOR",ROUND(VLOOKUP(D25,#REF!,4,FALSE)/(1+#REF!),2),IF(C25="SINAPI",ROUND(VLOOKUP(D25,#REF!,5,FALSE)/(1+#REF!),2),"outro")),IF(C25="LABOR",VLOOKUP(D25,#REF!,4,FALSE),IF(C25="SINAPI",VLOOKUP(D25,#REF!,5,FALSE),IF(C25="COTAÇÃO",VLOOKUP(D25,#REF!,15,FALSE))))),IF(C25="SINAPI",IF(F25="MO",ROUND(VLOOKUP(D25,#REF!,4,FALSE)/(1+#REF!),2),VLOOKUP(D25,#REF!,4,FALSE)),"outro"))</f>
        <v>#REF!</v>
      </c>
      <c r="J25" s="333" t="e">
        <f t="shared" si="0"/>
        <v>#REF!</v>
      </c>
    </row>
    <row r="26" spans="1:10">
      <c r="A26" s="224"/>
      <c r="B26" s="328" t="s">
        <v>116</v>
      </c>
      <c r="C26" s="329" t="s">
        <v>82</v>
      </c>
      <c r="D26" s="227">
        <v>21517</v>
      </c>
      <c r="E26" s="331" t="e">
        <f>IF(B26="I",IF(C26="LABOR",VLOOKUP(D26,#REF!,2,FALSE),IF(C26="SINAPI",VLOOKUP(D26,#REF!,2,FALSE),IF(C26="COTAÇÃO",VLOOKUP(D26,#REF!,2,FALSE)))),IF(C26="LABOR",VLOOKUP(D26,#REF!,5,FALSE),IF(C26="SINAPI",VLOOKUP(D26,#REF!,2,FALSE),"outro")))</f>
        <v>#REF!</v>
      </c>
      <c r="F26" s="329" t="s">
        <v>12</v>
      </c>
      <c r="G26" s="330" t="e">
        <f>IF(B26="I",IF(C26="LABOR",VLOOKUP(D26,#REF!,3,FALSE),IF(C26="SINAPI",VLOOKUP(D26,#REF!,3,FALSE),IF(C26="COTAÇÃO",VLOOKUP(D26,#REF!,3,FALSE)))),IF(C26="LABOR",VLOOKUP(D26,#REF!,6,FALSE),IF(C26="SINAPI",VLOOKUP(D26,#REF!,3,FALSE),"outro")))</f>
        <v>#REF!</v>
      </c>
      <c r="H26" s="332">
        <v>0.13805799999999999</v>
      </c>
      <c r="I26" s="333" t="e">
        <f>IF(B26="I",IF(F26="MO",IF(C26="LABOR",ROUND(VLOOKUP(D26,#REF!,4,FALSE)/(1+#REF!),2),IF(C26="SINAPI",ROUND(VLOOKUP(D26,#REF!,5,FALSE)/(1+#REF!),2),"outro")),IF(C26="LABOR",VLOOKUP(D26,#REF!,4,FALSE),IF(C26="SINAPI",VLOOKUP(D26,#REF!,5,FALSE),IF(C26="COTAÇÃO",VLOOKUP(D26,#REF!,15,FALSE))))),IF(C26="SINAPI",IF(F26="MO",ROUND(VLOOKUP(D26,#REF!,4,FALSE)/(1+#REF!),2),VLOOKUP(D26,#REF!,4,FALSE)),"outro"))</f>
        <v>#REF!</v>
      </c>
      <c r="J26" s="333" t="e">
        <f t="shared" si="0"/>
        <v>#REF!</v>
      </c>
    </row>
    <row r="27" spans="1:10">
      <c r="A27" s="224"/>
      <c r="B27" s="328" t="s">
        <v>116</v>
      </c>
      <c r="C27" s="329" t="s">
        <v>82</v>
      </c>
      <c r="D27" s="227">
        <v>22502</v>
      </c>
      <c r="E27" s="331" t="e">
        <f>IF(B27="I",IF(C27="LABOR",VLOOKUP(D27,#REF!,2,FALSE),IF(C27="SINAPI",VLOOKUP(D27,#REF!,2,FALSE),IF(C27="COTAÇÃO",VLOOKUP(D27,#REF!,2,FALSE)))),IF(C27="LABOR",VLOOKUP(D27,#REF!,5,FALSE),IF(C27="SINAPI",VLOOKUP(D27,#REF!,2,FALSE),"outro")))</f>
        <v>#REF!</v>
      </c>
      <c r="F27" s="329" t="s">
        <v>12</v>
      </c>
      <c r="G27" s="330" t="e">
        <f>IF(B27="I",IF(C27="LABOR",VLOOKUP(D27,#REF!,3,FALSE),IF(C27="SINAPI",VLOOKUP(D27,#REF!,3,FALSE),IF(C27="COTAÇÃO",VLOOKUP(D27,#REF!,3,FALSE)))),IF(C27="LABOR",VLOOKUP(D27,#REF!,6,FALSE),IF(C27="SINAPI",VLOOKUP(D27,#REF!,3,FALSE),"outro")))</f>
        <v>#REF!</v>
      </c>
      <c r="H27" s="332">
        <v>2.57348</v>
      </c>
      <c r="I27" s="333" t="e">
        <f>IF(B27="I",IF(F27="MO",IF(C27="LABOR",ROUND(VLOOKUP(D27,#REF!,4,FALSE)/(1+#REF!),2),IF(C27="SINAPI",ROUND(VLOOKUP(D27,#REF!,5,FALSE)/(1+#REF!),2),"outro")),IF(C27="LABOR",VLOOKUP(D27,#REF!,4,FALSE),IF(C27="SINAPI",VLOOKUP(D27,#REF!,5,FALSE),IF(C27="COTAÇÃO",VLOOKUP(D27,#REF!,15,FALSE))))),IF(C27="SINAPI",IF(F27="MO",ROUND(VLOOKUP(D27,#REF!,4,FALSE)/(1+#REF!),2),VLOOKUP(D27,#REF!,4,FALSE)),"outro"))</f>
        <v>#REF!</v>
      </c>
      <c r="J27" s="333" t="e">
        <f t="shared" si="0"/>
        <v>#REF!</v>
      </c>
    </row>
    <row r="28" spans="1:10">
      <c r="A28" s="224"/>
      <c r="B28" s="328" t="s">
        <v>116</v>
      </c>
      <c r="C28" s="329" t="s">
        <v>82</v>
      </c>
      <c r="D28" s="227">
        <v>22586</v>
      </c>
      <c r="E28" s="331" t="e">
        <f>IF(B28="I",IF(C28="LABOR",VLOOKUP(D28,#REF!,2,FALSE),IF(C28="SINAPI",VLOOKUP(D28,#REF!,2,FALSE),IF(C28="COTAÇÃO",VLOOKUP(D28,#REF!,2,FALSE)))),IF(C28="LABOR",VLOOKUP(D28,#REF!,5,FALSE),IF(C28="SINAPI",VLOOKUP(D28,#REF!,2,FALSE),"outro")))</f>
        <v>#REF!</v>
      </c>
      <c r="F28" s="329" t="s">
        <v>12</v>
      </c>
      <c r="G28" s="330" t="e">
        <f>IF(B28="I",IF(C28="LABOR",VLOOKUP(D28,#REF!,3,FALSE),IF(C28="SINAPI",VLOOKUP(D28,#REF!,3,FALSE),IF(C28="COTAÇÃO",VLOOKUP(D28,#REF!,3,FALSE)))),IF(C28="LABOR",VLOOKUP(D28,#REF!,6,FALSE),IF(C28="SINAPI",VLOOKUP(D28,#REF!,3,FALSE),"outro")))</f>
        <v>#REF!</v>
      </c>
      <c r="H28" s="332">
        <v>0.27500000000000002</v>
      </c>
      <c r="I28" s="333" t="e">
        <f>IF(B28="I",IF(F28="MO",IF(C28="LABOR",ROUND(VLOOKUP(D28,#REF!,4,FALSE)/(1+#REF!),2),IF(C28="SINAPI",ROUND(VLOOKUP(D28,#REF!,5,FALSE)/(1+#REF!),2),"outro")),IF(C28="LABOR",VLOOKUP(D28,#REF!,4,FALSE),IF(C28="SINAPI",VLOOKUP(D28,#REF!,5,FALSE),IF(C28="COTAÇÃO",VLOOKUP(D28,#REF!,15,FALSE))))),IF(C28="SINAPI",IF(F28="MO",ROUND(VLOOKUP(D28,#REF!,4,FALSE)/(1+#REF!),2),VLOOKUP(D28,#REF!,4,FALSE)),"outro"))</f>
        <v>#REF!</v>
      </c>
      <c r="J28" s="333" t="e">
        <f t="shared" si="0"/>
        <v>#REF!</v>
      </c>
    </row>
    <row r="29" spans="1:10">
      <c r="A29" s="224"/>
      <c r="B29" s="328" t="s">
        <v>116</v>
      </c>
      <c r="C29" s="329" t="s">
        <v>82</v>
      </c>
      <c r="D29" s="227">
        <v>24015</v>
      </c>
      <c r="E29" s="331" t="e">
        <f>IF(B29="I",IF(C29="LABOR",VLOOKUP(D29,#REF!,2,FALSE),IF(C29="SINAPI",VLOOKUP(D29,#REF!,2,FALSE),IF(C29="COTAÇÃO",VLOOKUP(D29,#REF!,2,FALSE)))),IF(C29="LABOR",VLOOKUP(D29,#REF!,5,FALSE),IF(C29="SINAPI",VLOOKUP(D29,#REF!,2,FALSE),"outro")))</f>
        <v>#REF!</v>
      </c>
      <c r="F29" s="329" t="s">
        <v>12</v>
      </c>
      <c r="G29" s="330" t="e">
        <f>IF(B29="I",IF(C29="LABOR",VLOOKUP(D29,#REF!,3,FALSE),IF(C29="SINAPI",VLOOKUP(D29,#REF!,3,FALSE),IF(C29="COTAÇÃO",VLOOKUP(D29,#REF!,3,FALSE)))),IF(C29="LABOR",VLOOKUP(D29,#REF!,6,FALSE),IF(C29="SINAPI",VLOOKUP(D29,#REF!,3,FALSE),"outro")))</f>
        <v>#REF!</v>
      </c>
      <c r="H29" s="332">
        <v>8.4000000000000005E-2</v>
      </c>
      <c r="I29" s="333" t="e">
        <f>IF(B29="I",IF(F29="MO",IF(C29="LABOR",ROUND(VLOOKUP(D29,#REF!,4,FALSE)/(1+#REF!),2),IF(C29="SINAPI",ROUND(VLOOKUP(D29,#REF!,5,FALSE)/(1+#REF!),2),"outro")),IF(C29="LABOR",VLOOKUP(D29,#REF!,4,FALSE),IF(C29="SINAPI",VLOOKUP(D29,#REF!,5,FALSE),IF(C29="COTAÇÃO",VLOOKUP(D29,#REF!,15,FALSE))))),IF(C29="SINAPI",IF(F29="MO",ROUND(VLOOKUP(D29,#REF!,4,FALSE)/(1+#REF!),2),VLOOKUP(D29,#REF!,4,FALSE)),"outro"))</f>
        <v>#REF!</v>
      </c>
      <c r="J29" s="333" t="e">
        <f t="shared" si="0"/>
        <v>#REF!</v>
      </c>
    </row>
    <row r="30" spans="1:10">
      <c r="A30" s="224"/>
      <c r="B30" s="328" t="s">
        <v>116</v>
      </c>
      <c r="C30" s="329" t="s">
        <v>82</v>
      </c>
      <c r="D30" s="227">
        <v>25513</v>
      </c>
      <c r="E30" s="331" t="e">
        <f>IF(B30="I",IF(C30="LABOR",VLOOKUP(D30,#REF!,2,FALSE),IF(C30="SINAPI",VLOOKUP(D30,#REF!,2,FALSE),IF(C30="COTAÇÃO",VLOOKUP(D30,#REF!,2,FALSE)))),IF(C30="LABOR",VLOOKUP(D30,#REF!,5,FALSE),IF(C30="SINAPI",VLOOKUP(D30,#REF!,2,FALSE),"outro")))</f>
        <v>#REF!</v>
      </c>
      <c r="F30" s="329" t="s">
        <v>12</v>
      </c>
      <c r="G30" s="330" t="e">
        <f>IF(B30="I",IF(C30="LABOR",VLOOKUP(D30,#REF!,3,FALSE),IF(C30="SINAPI",VLOOKUP(D30,#REF!,3,FALSE),IF(C30="COTAÇÃO",VLOOKUP(D30,#REF!,3,FALSE)))),IF(C30="LABOR",VLOOKUP(D30,#REF!,6,FALSE),IF(C30="SINAPI",VLOOKUP(D30,#REF!,3,FALSE),"outro")))</f>
        <v>#REF!</v>
      </c>
      <c r="H30" s="332">
        <v>0.78774999999999995</v>
      </c>
      <c r="I30" s="333" t="e">
        <f>IF(B30="I",IF(F30="MO",IF(C30="LABOR",ROUND(VLOOKUP(D30,#REF!,4,FALSE)/(1+#REF!),2),IF(C30="SINAPI",ROUND(VLOOKUP(D30,#REF!,5,FALSE)/(1+#REF!),2),"outro")),IF(C30="LABOR",VLOOKUP(D30,#REF!,4,FALSE),IF(C30="SINAPI",VLOOKUP(D30,#REF!,5,FALSE),IF(C30="COTAÇÃO",VLOOKUP(D30,#REF!,15,FALSE))))),IF(C30="SINAPI",IF(F30="MO",ROUND(VLOOKUP(D30,#REF!,4,FALSE)/(1+#REF!),2),VLOOKUP(D30,#REF!,4,FALSE)),"outro"))</f>
        <v>#REF!</v>
      </c>
      <c r="J30" s="333" t="e">
        <f t="shared" si="0"/>
        <v>#REF!</v>
      </c>
    </row>
    <row r="31" spans="1:10">
      <c r="A31" s="224"/>
      <c r="B31" s="328" t="s">
        <v>116</v>
      </c>
      <c r="C31" s="329" t="s">
        <v>82</v>
      </c>
      <c r="D31" s="227">
        <v>26503</v>
      </c>
      <c r="E31" s="331" t="e">
        <f>IF(B31="I",IF(C31="LABOR",VLOOKUP(D31,#REF!,2,FALSE),IF(C31="SINAPI",VLOOKUP(D31,#REF!,2,FALSE),IF(C31="COTAÇÃO",VLOOKUP(D31,#REF!,2,FALSE)))),IF(C31="LABOR",VLOOKUP(D31,#REF!,5,FALSE),IF(C31="SINAPI",VLOOKUP(D31,#REF!,2,FALSE),"outro")))</f>
        <v>#REF!</v>
      </c>
      <c r="F31" s="329" t="s">
        <v>12</v>
      </c>
      <c r="G31" s="330" t="e">
        <f>IF(B31="I",IF(C31="LABOR",VLOOKUP(D31,#REF!,3,FALSE),IF(C31="SINAPI",VLOOKUP(D31,#REF!,3,FALSE),IF(C31="COTAÇÃO",VLOOKUP(D31,#REF!,3,FALSE)))),IF(C31="LABOR",VLOOKUP(D31,#REF!,6,FALSE),IF(C31="SINAPI",VLOOKUP(D31,#REF!,3,FALSE),"outro")))</f>
        <v>#REF!</v>
      </c>
      <c r="H31" s="332">
        <v>0.97270000000000001</v>
      </c>
      <c r="I31" s="333" t="e">
        <f>IF(B31="I",IF(F31="MO",IF(C31="LABOR",ROUND(VLOOKUP(D31,#REF!,4,FALSE)/(1+#REF!),2),IF(C31="SINAPI",ROUND(VLOOKUP(D31,#REF!,5,FALSE)/(1+#REF!),2),"outro")),IF(C31="LABOR",VLOOKUP(D31,#REF!,4,FALSE),IF(C31="SINAPI",VLOOKUP(D31,#REF!,5,FALSE),IF(C31="COTAÇÃO",VLOOKUP(D31,#REF!,15,FALSE))))),IF(C31="SINAPI",IF(F31="MO",ROUND(VLOOKUP(D31,#REF!,4,FALSE)/(1+#REF!),2),VLOOKUP(D31,#REF!,4,FALSE)),"outro"))</f>
        <v>#REF!</v>
      </c>
      <c r="J31" s="333" t="e">
        <f t="shared" si="0"/>
        <v>#REF!</v>
      </c>
    </row>
    <row r="32" spans="1:10">
      <c r="A32" s="224"/>
      <c r="B32" s="328" t="s">
        <v>116</v>
      </c>
      <c r="C32" s="329" t="s">
        <v>82</v>
      </c>
      <c r="D32" s="227">
        <v>26517</v>
      </c>
      <c r="E32" s="331" t="e">
        <f>IF(B32="I",IF(C32="LABOR",VLOOKUP(D32,#REF!,2,FALSE),IF(C32="SINAPI",VLOOKUP(D32,#REF!,2,FALSE),IF(C32="COTAÇÃO",VLOOKUP(D32,#REF!,2,FALSE)))),IF(C32="LABOR",VLOOKUP(D32,#REF!,5,FALSE),IF(C32="SINAPI",VLOOKUP(D32,#REF!,2,FALSE),"outro")))</f>
        <v>#REF!</v>
      </c>
      <c r="F32" s="329" t="s">
        <v>12</v>
      </c>
      <c r="G32" s="330" t="e">
        <f>IF(B32="I",IF(C32="LABOR",VLOOKUP(D32,#REF!,3,FALSE),IF(C32="SINAPI",VLOOKUP(D32,#REF!,3,FALSE),IF(C32="COTAÇÃO",VLOOKUP(D32,#REF!,3,FALSE)))),IF(C32="LABOR",VLOOKUP(D32,#REF!,6,FALSE),IF(C32="SINAPI",VLOOKUP(D32,#REF!,3,FALSE),"outro")))</f>
        <v>#REF!</v>
      </c>
      <c r="H32" s="332">
        <v>0.97270000000000001</v>
      </c>
      <c r="I32" s="333" t="e">
        <f>IF(B32="I",IF(F32="MO",IF(C32="LABOR",ROUND(VLOOKUP(D32,#REF!,4,FALSE)/(1+#REF!),2),IF(C32="SINAPI",ROUND(VLOOKUP(D32,#REF!,5,FALSE)/(1+#REF!),2),"outro")),IF(C32="LABOR",VLOOKUP(D32,#REF!,4,FALSE),IF(C32="SINAPI",VLOOKUP(D32,#REF!,5,FALSE),IF(C32="COTAÇÃO",VLOOKUP(D32,#REF!,15,FALSE))))),IF(C32="SINAPI",IF(F32="MO",ROUND(VLOOKUP(D32,#REF!,4,FALSE)/(1+#REF!),2),VLOOKUP(D32,#REF!,4,FALSE)),"outro"))</f>
        <v>#REF!</v>
      </c>
      <c r="J32" s="333" t="e">
        <f t="shared" si="0"/>
        <v>#REF!</v>
      </c>
    </row>
    <row r="33" spans="1:10">
      <c r="A33" s="224"/>
      <c r="B33" s="328" t="s">
        <v>116</v>
      </c>
      <c r="C33" s="329" t="s">
        <v>82</v>
      </c>
      <c r="D33" s="227">
        <v>26548</v>
      </c>
      <c r="E33" s="331" t="e">
        <f>IF(B33="I",IF(C33="LABOR",VLOOKUP(D33,#REF!,2,FALSE),IF(C33="SINAPI",VLOOKUP(D33,#REF!,2,FALSE),IF(C33="COTAÇÃO",VLOOKUP(D33,#REF!,2,FALSE)))),IF(C33="LABOR",VLOOKUP(D33,#REF!,5,FALSE),IF(C33="SINAPI",VLOOKUP(D33,#REF!,2,FALSE),"outro")))</f>
        <v>#REF!</v>
      </c>
      <c r="F33" s="329" t="s">
        <v>12</v>
      </c>
      <c r="G33" s="330" t="e">
        <f>IF(B33="I",IF(C33="LABOR",VLOOKUP(D33,#REF!,3,FALSE),IF(C33="SINAPI",VLOOKUP(D33,#REF!,3,FALSE),IF(C33="COTAÇÃO",VLOOKUP(D33,#REF!,3,FALSE)))),IF(C33="LABOR",VLOOKUP(D33,#REF!,6,FALSE),IF(C33="SINAPI",VLOOKUP(D33,#REF!,3,FALSE),"outro")))</f>
        <v>#REF!</v>
      </c>
      <c r="H33" s="332">
        <v>0.41</v>
      </c>
      <c r="I33" s="333" t="e">
        <f>IF(B33="I",IF(F33="MO",IF(C33="LABOR",ROUND(VLOOKUP(D33,#REF!,4,FALSE)/(1+#REF!),2),IF(C33="SINAPI",ROUND(VLOOKUP(D33,#REF!,5,FALSE)/(1+#REF!),2),"outro")),IF(C33="LABOR",VLOOKUP(D33,#REF!,4,FALSE),IF(C33="SINAPI",VLOOKUP(D33,#REF!,5,FALSE),IF(C33="COTAÇÃO",VLOOKUP(D33,#REF!,15,FALSE))))),IF(C33="SINAPI",IF(F33="MO",ROUND(VLOOKUP(D33,#REF!,4,FALSE)/(1+#REF!),2),VLOOKUP(D33,#REF!,4,FALSE)),"outro"))</f>
        <v>#REF!</v>
      </c>
      <c r="J33" s="333" t="e">
        <f t="shared" si="0"/>
        <v>#REF!</v>
      </c>
    </row>
    <row r="34" spans="1:10">
      <c r="A34" s="224"/>
      <c r="B34" s="328" t="s">
        <v>116</v>
      </c>
      <c r="C34" s="329" t="s">
        <v>82</v>
      </c>
      <c r="D34" s="227">
        <v>26549</v>
      </c>
      <c r="E34" s="331" t="e">
        <f>IF(B34="I",IF(C34="LABOR",VLOOKUP(D34,#REF!,2,FALSE),IF(C34="SINAPI",VLOOKUP(D34,#REF!,2,FALSE),IF(C34="COTAÇÃO",VLOOKUP(D34,#REF!,2,FALSE)))),IF(C34="LABOR",VLOOKUP(D34,#REF!,5,FALSE),IF(C34="SINAPI",VLOOKUP(D34,#REF!,2,FALSE),"outro")))</f>
        <v>#REF!</v>
      </c>
      <c r="F34" s="329" t="s">
        <v>12</v>
      </c>
      <c r="G34" s="330" t="e">
        <f>IF(B34="I",IF(C34="LABOR",VLOOKUP(D34,#REF!,3,FALSE),IF(C34="SINAPI",VLOOKUP(D34,#REF!,3,FALSE),IF(C34="COTAÇÃO",VLOOKUP(D34,#REF!,3,FALSE)))),IF(C34="LABOR",VLOOKUP(D34,#REF!,6,FALSE),IF(C34="SINAPI",VLOOKUP(D34,#REF!,3,FALSE),"outro")))</f>
        <v>#REF!</v>
      </c>
      <c r="H34" s="332">
        <v>0.14000000000000001</v>
      </c>
      <c r="I34" s="333" t="e">
        <f>IF(B34="I",IF(F34="MO",IF(C34="LABOR",ROUND(VLOOKUP(D34,#REF!,4,FALSE)/(1+#REF!),2),IF(C34="SINAPI",ROUND(VLOOKUP(D34,#REF!,5,FALSE)/(1+#REF!),2),"outro")),IF(C34="LABOR",VLOOKUP(D34,#REF!,4,FALSE),IF(C34="SINAPI",VLOOKUP(D34,#REF!,5,FALSE),IF(C34="COTAÇÃO",VLOOKUP(D34,#REF!,15,FALSE))))),IF(C34="SINAPI",IF(F34="MO",ROUND(VLOOKUP(D34,#REF!,4,FALSE)/(1+#REF!),2),VLOOKUP(D34,#REF!,4,FALSE)),"outro"))</f>
        <v>#REF!</v>
      </c>
      <c r="J34" s="333" t="e">
        <f t="shared" si="0"/>
        <v>#REF!</v>
      </c>
    </row>
    <row r="35" spans="1:10">
      <c r="A35" s="224"/>
      <c r="B35" s="328" t="s">
        <v>116</v>
      </c>
      <c r="C35" s="329" t="s">
        <v>82</v>
      </c>
      <c r="D35" s="227">
        <v>26550</v>
      </c>
      <c r="E35" s="331" t="e">
        <f>IF(B35="I",IF(C35="LABOR",VLOOKUP(D35,#REF!,2,FALSE),IF(C35="SINAPI",VLOOKUP(D35,#REF!,2,FALSE),IF(C35="COTAÇÃO",VLOOKUP(D35,#REF!,2,FALSE)))),IF(C35="LABOR",VLOOKUP(D35,#REF!,5,FALSE),IF(C35="SINAPI",VLOOKUP(D35,#REF!,2,FALSE),"outro")))</f>
        <v>#REF!</v>
      </c>
      <c r="F35" s="329" t="s">
        <v>12</v>
      </c>
      <c r="G35" s="330" t="e">
        <f>IF(B35="I",IF(C35="LABOR",VLOOKUP(D35,#REF!,3,FALSE),IF(C35="SINAPI",VLOOKUP(D35,#REF!,3,FALSE),IF(C35="COTAÇÃO",VLOOKUP(D35,#REF!,3,FALSE)))),IF(C35="LABOR",VLOOKUP(D35,#REF!,6,FALSE),IF(C35="SINAPI",VLOOKUP(D35,#REF!,3,FALSE),"outro")))</f>
        <v>#REF!</v>
      </c>
      <c r="H35" s="332">
        <v>0.14000000000000001</v>
      </c>
      <c r="I35" s="333" t="e">
        <f>IF(B35="I",IF(F35="MO",IF(C35="LABOR",ROUND(VLOOKUP(D35,#REF!,4,FALSE)/(1+#REF!),2),IF(C35="SINAPI",ROUND(VLOOKUP(D35,#REF!,5,FALSE)/(1+#REF!),2),"outro")),IF(C35="LABOR",VLOOKUP(D35,#REF!,4,FALSE),IF(C35="SINAPI",VLOOKUP(D35,#REF!,5,FALSE),IF(C35="COTAÇÃO",VLOOKUP(D35,#REF!,15,FALSE))))),IF(C35="SINAPI",IF(F35="MO",ROUND(VLOOKUP(D35,#REF!,4,FALSE)/(1+#REF!),2),VLOOKUP(D35,#REF!,4,FALSE)),"outro"))</f>
        <v>#REF!</v>
      </c>
      <c r="J35" s="333" t="e">
        <f t="shared" si="0"/>
        <v>#REF!</v>
      </c>
    </row>
    <row r="36" spans="1:10">
      <c r="A36" s="224"/>
      <c r="B36" s="328" t="s">
        <v>116</v>
      </c>
      <c r="C36" s="329" t="s">
        <v>82</v>
      </c>
      <c r="D36" s="227">
        <v>26560</v>
      </c>
      <c r="E36" s="331" t="e">
        <f>IF(B36="I",IF(C36="LABOR",VLOOKUP(D36,#REF!,2,FALSE),IF(C36="SINAPI",VLOOKUP(D36,#REF!,2,FALSE),IF(C36="COTAÇÃO",VLOOKUP(D36,#REF!,2,FALSE)))),IF(C36="LABOR",VLOOKUP(D36,#REF!,5,FALSE),IF(C36="SINAPI",VLOOKUP(D36,#REF!,2,FALSE),"outro")))</f>
        <v>#REF!</v>
      </c>
      <c r="F36" s="329" t="s">
        <v>12</v>
      </c>
      <c r="G36" s="330" t="e">
        <f>IF(B36="I",IF(C36="LABOR",VLOOKUP(D36,#REF!,3,FALSE),IF(C36="SINAPI",VLOOKUP(D36,#REF!,3,FALSE),IF(C36="COTAÇÃO",VLOOKUP(D36,#REF!,3,FALSE)))),IF(C36="LABOR",VLOOKUP(D36,#REF!,6,FALSE),IF(C36="SINAPI",VLOOKUP(D36,#REF!,3,FALSE),"outro")))</f>
        <v>#REF!</v>
      </c>
      <c r="H36" s="332">
        <v>0.27700000000000002</v>
      </c>
      <c r="I36" s="333" t="e">
        <f>IF(B36="I",IF(F36="MO",IF(C36="LABOR",ROUND(VLOOKUP(D36,#REF!,4,FALSE)/(1+#REF!),2),IF(C36="SINAPI",ROUND(VLOOKUP(D36,#REF!,5,FALSE)/(1+#REF!),2),"outro")),IF(C36="LABOR",VLOOKUP(D36,#REF!,4,FALSE),IF(C36="SINAPI",VLOOKUP(D36,#REF!,5,FALSE),IF(C36="COTAÇÃO",VLOOKUP(D36,#REF!,15,FALSE))))),IF(C36="SINAPI",IF(F36="MO",ROUND(VLOOKUP(D36,#REF!,4,FALSE)/(1+#REF!),2),VLOOKUP(D36,#REF!,4,FALSE)),"outro"))</f>
        <v>#REF!</v>
      </c>
      <c r="J36" s="333" t="e">
        <f t="shared" si="0"/>
        <v>#REF!</v>
      </c>
    </row>
    <row r="37" spans="1:10">
      <c r="A37" s="224"/>
      <c r="B37" s="328" t="s">
        <v>116</v>
      </c>
      <c r="C37" s="329" t="s">
        <v>82</v>
      </c>
      <c r="D37" s="227">
        <v>26569</v>
      </c>
      <c r="E37" s="331" t="e">
        <f>IF(B37="I",IF(C37="LABOR",VLOOKUP(D37,#REF!,2,FALSE),IF(C37="SINAPI",VLOOKUP(D37,#REF!,2,FALSE),IF(C37="COTAÇÃO",VLOOKUP(D37,#REF!,2,FALSE)))),IF(C37="LABOR",VLOOKUP(D37,#REF!,5,FALSE),IF(C37="SINAPI",VLOOKUP(D37,#REF!,2,FALSE),"outro")))</f>
        <v>#REF!</v>
      </c>
      <c r="F37" s="329" t="s">
        <v>12</v>
      </c>
      <c r="G37" s="330" t="e">
        <f>IF(B37="I",IF(C37="LABOR",VLOOKUP(D37,#REF!,3,FALSE),IF(C37="SINAPI",VLOOKUP(D37,#REF!,3,FALSE),IF(C37="COTAÇÃO",VLOOKUP(D37,#REF!,3,FALSE)))),IF(C37="LABOR",VLOOKUP(D37,#REF!,6,FALSE),IF(C37="SINAPI",VLOOKUP(D37,#REF!,3,FALSE),"outro")))</f>
        <v>#REF!</v>
      </c>
      <c r="H37" s="332">
        <v>1.47E-3</v>
      </c>
      <c r="I37" s="333" t="e">
        <f>IF(B37="I",IF(F37="MO",IF(C37="LABOR",ROUND(VLOOKUP(D37,#REF!,4,FALSE)/(1+#REF!),2),IF(C37="SINAPI",ROUND(VLOOKUP(D37,#REF!,5,FALSE)/(1+#REF!),2),"outro")),IF(C37="LABOR",VLOOKUP(D37,#REF!,4,FALSE),IF(C37="SINAPI",VLOOKUP(D37,#REF!,5,FALSE),IF(C37="COTAÇÃO",VLOOKUP(D37,#REF!,15,FALSE))))),IF(C37="SINAPI",IF(F37="MO",ROUND(VLOOKUP(D37,#REF!,4,FALSE)/(1+#REF!),2),VLOOKUP(D37,#REF!,4,FALSE)),"outro"))</f>
        <v>#REF!</v>
      </c>
      <c r="J37" s="333" t="e">
        <f t="shared" si="0"/>
        <v>#REF!</v>
      </c>
    </row>
    <row r="38" spans="1:10">
      <c r="A38" s="224"/>
      <c r="B38" s="328" t="s">
        <v>116</v>
      </c>
      <c r="C38" s="329" t="s">
        <v>82</v>
      </c>
      <c r="D38" s="227">
        <v>27010</v>
      </c>
      <c r="E38" s="331" t="e">
        <f>IF(B38="I",IF(C38="LABOR",VLOOKUP(D38,#REF!,2,FALSE),IF(C38="SINAPI",VLOOKUP(D38,#REF!,2,FALSE),IF(C38="COTAÇÃO",VLOOKUP(D38,#REF!,2,FALSE)))),IF(C38="LABOR",VLOOKUP(D38,#REF!,5,FALSE),IF(C38="SINAPI",VLOOKUP(D38,#REF!,2,FALSE),"outro")))</f>
        <v>#REF!</v>
      </c>
      <c r="F38" s="329" t="s">
        <v>12</v>
      </c>
      <c r="G38" s="330" t="e">
        <f>IF(B38="I",IF(C38="LABOR",VLOOKUP(D38,#REF!,3,FALSE),IF(C38="SINAPI",VLOOKUP(D38,#REF!,3,FALSE),IF(C38="COTAÇÃO",VLOOKUP(D38,#REF!,3,FALSE)))),IF(C38="LABOR",VLOOKUP(D38,#REF!,6,FALSE),IF(C38="SINAPI",VLOOKUP(D38,#REF!,3,FALSE),"outro")))</f>
        <v>#REF!</v>
      </c>
      <c r="H38" s="332">
        <v>2.4009999999999999E-3</v>
      </c>
      <c r="I38" s="333" t="e">
        <f>IF(B38="I",IF(F38="MO",IF(C38="LABOR",ROUND(VLOOKUP(D38,#REF!,4,FALSE)/(1+#REF!),2),IF(C38="SINAPI",ROUND(VLOOKUP(D38,#REF!,5,FALSE)/(1+#REF!),2),"outro")),IF(C38="LABOR",VLOOKUP(D38,#REF!,4,FALSE),IF(C38="SINAPI",VLOOKUP(D38,#REF!,5,FALSE),IF(C38="COTAÇÃO",VLOOKUP(D38,#REF!,15,FALSE))))),IF(C38="SINAPI",IF(F38="MO",ROUND(VLOOKUP(D38,#REF!,4,FALSE)/(1+#REF!),2),VLOOKUP(D38,#REF!,4,FALSE)),"outro"))</f>
        <v>#REF!</v>
      </c>
      <c r="J38" s="333" t="e">
        <f t="shared" si="0"/>
        <v>#REF!</v>
      </c>
    </row>
    <row r="39" spans="1:10">
      <c r="A39" s="224"/>
      <c r="B39" s="328" t="s">
        <v>116</v>
      </c>
      <c r="C39" s="329" t="s">
        <v>82</v>
      </c>
      <c r="D39" s="227">
        <v>28008</v>
      </c>
      <c r="E39" s="331" t="e">
        <f>IF(B39="I",IF(C39="LABOR",VLOOKUP(D39,#REF!,2,FALSE),IF(C39="SINAPI",VLOOKUP(D39,#REF!,2,FALSE),IF(C39="COTAÇÃO",VLOOKUP(D39,#REF!,2,FALSE)))),IF(C39="LABOR",VLOOKUP(D39,#REF!,5,FALSE),IF(C39="SINAPI",VLOOKUP(D39,#REF!,2,FALSE),"outro")))</f>
        <v>#REF!</v>
      </c>
      <c r="F39" s="329" t="s">
        <v>12</v>
      </c>
      <c r="G39" s="330" t="e">
        <f>IF(B39="I",IF(C39="LABOR",VLOOKUP(D39,#REF!,3,FALSE),IF(C39="SINAPI",VLOOKUP(D39,#REF!,3,FALSE),IF(C39="COTAÇÃO",VLOOKUP(D39,#REF!,3,FALSE)))),IF(C39="LABOR",VLOOKUP(D39,#REF!,6,FALSE),IF(C39="SINAPI",VLOOKUP(D39,#REF!,3,FALSE),"outro")))</f>
        <v>#REF!</v>
      </c>
      <c r="H39" s="332">
        <v>3.9199999999999999E-3</v>
      </c>
      <c r="I39" s="333" t="e">
        <f>IF(B39="I",IF(F39="MO",IF(C39="LABOR",ROUND(VLOOKUP(D39,#REF!,4,FALSE)/(1+#REF!),2),IF(C39="SINAPI",ROUND(VLOOKUP(D39,#REF!,5,FALSE)/(1+#REF!),2),"outro")),IF(C39="LABOR",VLOOKUP(D39,#REF!,4,FALSE),IF(C39="SINAPI",VLOOKUP(D39,#REF!,5,FALSE),IF(C39="COTAÇÃO",VLOOKUP(D39,#REF!,15,FALSE))))),IF(C39="SINAPI",IF(F39="MO",ROUND(VLOOKUP(D39,#REF!,4,FALSE)/(1+#REF!),2),VLOOKUP(D39,#REF!,4,FALSE)),"outro"))</f>
        <v>#REF!</v>
      </c>
      <c r="J39" s="333" t="e">
        <f t="shared" si="0"/>
        <v>#REF!</v>
      </c>
    </row>
    <row r="40" spans="1:10">
      <c r="A40" s="224"/>
      <c r="B40" s="328" t="s">
        <v>116</v>
      </c>
      <c r="C40" s="329" t="s">
        <v>82</v>
      </c>
      <c r="D40" s="227">
        <v>30202</v>
      </c>
      <c r="E40" s="331" t="e">
        <f>IF(B40="I",IF(C40="LABOR",VLOOKUP(D40,#REF!,2,FALSE),IF(C40="SINAPI",VLOOKUP(D40,#REF!,2,FALSE),IF(C40="COTAÇÃO",VLOOKUP(D40,#REF!,2,FALSE)))),IF(C40="LABOR",VLOOKUP(D40,#REF!,5,FALSE),IF(C40="SINAPI",VLOOKUP(D40,#REF!,2,FALSE),"outro")))</f>
        <v>#REF!</v>
      </c>
      <c r="F40" s="329" t="s">
        <v>12</v>
      </c>
      <c r="G40" s="330" t="e">
        <f>IF(B40="I",IF(C40="LABOR",VLOOKUP(D40,#REF!,3,FALSE),IF(C40="SINAPI",VLOOKUP(D40,#REF!,3,FALSE),IF(C40="COTAÇÃO",VLOOKUP(D40,#REF!,3,FALSE)))),IF(C40="LABOR",VLOOKUP(D40,#REF!,6,FALSE),IF(C40="SINAPI",VLOOKUP(D40,#REF!,3,FALSE),"outro")))</f>
        <v>#REF!</v>
      </c>
      <c r="H40" s="332">
        <v>3.4500000000000003E-2</v>
      </c>
      <c r="I40" s="333" t="e">
        <f>IF(B40="I",IF(F40="MO",IF(C40="LABOR",ROUND(VLOOKUP(D40,#REF!,4,FALSE)/(1+#REF!),2),IF(C40="SINAPI",ROUND(VLOOKUP(D40,#REF!,5,FALSE)/(1+#REF!),2),"outro")),IF(C40="LABOR",VLOOKUP(D40,#REF!,4,FALSE),IF(C40="SINAPI",VLOOKUP(D40,#REF!,5,FALSE),IF(C40="COTAÇÃO",VLOOKUP(D40,#REF!,15,FALSE))))),IF(C40="SINAPI",IF(F40="MO",ROUND(VLOOKUP(D40,#REF!,4,FALSE)/(1+#REF!),2),VLOOKUP(D40,#REF!,4,FALSE)),"outro"))</f>
        <v>#REF!</v>
      </c>
      <c r="J40" s="333" t="e">
        <f t="shared" ref="J40:J71" si="1">ROUND(H40*I40,2)</f>
        <v>#REF!</v>
      </c>
    </row>
    <row r="41" spans="1:10">
      <c r="A41" s="224"/>
      <c r="B41" s="328" t="s">
        <v>116</v>
      </c>
      <c r="C41" s="329" t="s">
        <v>82</v>
      </c>
      <c r="D41" s="227">
        <v>31516</v>
      </c>
      <c r="E41" s="331" t="e">
        <f>IF(B41="I",IF(C41="LABOR",VLOOKUP(D41,#REF!,2,FALSE),IF(C41="SINAPI",VLOOKUP(D41,#REF!,2,FALSE),IF(C41="COTAÇÃO",VLOOKUP(D41,#REF!,2,FALSE)))),IF(C41="LABOR",VLOOKUP(D41,#REF!,5,FALSE),IF(C41="SINAPI",VLOOKUP(D41,#REF!,2,FALSE),"outro")))</f>
        <v>#REF!</v>
      </c>
      <c r="F41" s="329" t="s">
        <v>12</v>
      </c>
      <c r="G41" s="330" t="e">
        <f>IF(B41="I",IF(C41="LABOR",VLOOKUP(D41,#REF!,3,FALSE),IF(C41="SINAPI",VLOOKUP(D41,#REF!,3,FALSE),IF(C41="COTAÇÃO",VLOOKUP(D41,#REF!,3,FALSE)))),IF(C41="LABOR",VLOOKUP(D41,#REF!,6,FALSE),IF(C41="SINAPI",VLOOKUP(D41,#REF!,3,FALSE),"outro")))</f>
        <v>#REF!</v>
      </c>
      <c r="H41" s="332">
        <v>6.9000000000000006E-2</v>
      </c>
      <c r="I41" s="333" t="e">
        <f>IF(B41="I",IF(F41="MO",IF(C41="LABOR",ROUND(VLOOKUP(D41,#REF!,4,FALSE)/(1+#REF!),2),IF(C41="SINAPI",ROUND(VLOOKUP(D41,#REF!,5,FALSE)/(1+#REF!),2),"outro")),IF(C41="LABOR",VLOOKUP(D41,#REF!,4,FALSE),IF(C41="SINAPI",VLOOKUP(D41,#REF!,5,FALSE),IF(C41="COTAÇÃO",VLOOKUP(D41,#REF!,15,FALSE))))),IF(C41="SINAPI",IF(F41="MO",ROUND(VLOOKUP(D41,#REF!,4,FALSE)/(1+#REF!),2),VLOOKUP(D41,#REF!,4,FALSE)),"outro"))</f>
        <v>#REF!</v>
      </c>
      <c r="J41" s="333" t="e">
        <f t="shared" si="1"/>
        <v>#REF!</v>
      </c>
    </row>
    <row r="42" spans="1:10">
      <c r="A42" s="224"/>
      <c r="B42" s="328" t="s">
        <v>116</v>
      </c>
      <c r="C42" s="329" t="s">
        <v>82</v>
      </c>
      <c r="D42" s="227">
        <v>31518</v>
      </c>
      <c r="E42" s="331" t="e">
        <f>IF(B42="I",IF(C42="LABOR",VLOOKUP(D42,#REF!,2,FALSE),IF(C42="SINAPI",VLOOKUP(D42,#REF!,2,FALSE),IF(C42="COTAÇÃO",VLOOKUP(D42,#REF!,2,FALSE)))),IF(C42="LABOR",VLOOKUP(D42,#REF!,5,FALSE),IF(C42="SINAPI",VLOOKUP(D42,#REF!,2,FALSE),"outro")))</f>
        <v>#REF!</v>
      </c>
      <c r="F42" s="329" t="s">
        <v>12</v>
      </c>
      <c r="G42" s="330" t="e">
        <f>IF(B42="I",IF(C42="LABOR",VLOOKUP(D42,#REF!,3,FALSE),IF(C42="SINAPI",VLOOKUP(D42,#REF!,3,FALSE),IF(C42="COTAÇÃO",VLOOKUP(D42,#REF!,3,FALSE)))),IF(C42="LABOR",VLOOKUP(D42,#REF!,6,FALSE),IF(C42="SINAPI",VLOOKUP(D42,#REF!,3,FALSE),"outro")))</f>
        <v>#REF!</v>
      </c>
      <c r="H42" s="332">
        <v>0.34499999999999997</v>
      </c>
      <c r="I42" s="333" t="e">
        <f>IF(B42="I",IF(F42="MO",IF(C42="LABOR",ROUND(VLOOKUP(D42,#REF!,4,FALSE)/(1+#REF!),2),IF(C42="SINAPI",ROUND(VLOOKUP(D42,#REF!,5,FALSE)/(1+#REF!),2),"outro")),IF(C42="LABOR",VLOOKUP(D42,#REF!,4,FALSE),IF(C42="SINAPI",VLOOKUP(D42,#REF!,5,FALSE),IF(C42="COTAÇÃO",VLOOKUP(D42,#REF!,15,FALSE))))),IF(C42="SINAPI",IF(F42="MO",ROUND(VLOOKUP(D42,#REF!,4,FALSE)/(1+#REF!),2),VLOOKUP(D42,#REF!,4,FALSE)),"outro"))</f>
        <v>#REF!</v>
      </c>
      <c r="J42" s="333" t="e">
        <f t="shared" si="1"/>
        <v>#REF!</v>
      </c>
    </row>
    <row r="43" spans="1:10">
      <c r="A43" s="224"/>
      <c r="B43" s="328" t="s">
        <v>116</v>
      </c>
      <c r="C43" s="329" t="s">
        <v>82</v>
      </c>
      <c r="D43" s="227">
        <v>31601</v>
      </c>
      <c r="E43" s="331" t="e">
        <f>IF(B43="I",IF(C43="LABOR",VLOOKUP(D43,#REF!,2,FALSE),IF(C43="SINAPI",VLOOKUP(D43,#REF!,2,FALSE),IF(C43="COTAÇÃO",VLOOKUP(D43,#REF!,2,FALSE)))),IF(C43="LABOR",VLOOKUP(D43,#REF!,5,FALSE),IF(C43="SINAPI",VLOOKUP(D43,#REF!,2,FALSE),"outro")))</f>
        <v>#REF!</v>
      </c>
      <c r="F43" s="329" t="s">
        <v>12</v>
      </c>
      <c r="G43" s="330" t="e">
        <f>IF(B43="I",IF(C43="LABOR",VLOOKUP(D43,#REF!,3,FALSE),IF(C43="SINAPI",VLOOKUP(D43,#REF!,3,FALSE),IF(C43="COTAÇÃO",VLOOKUP(D43,#REF!,3,FALSE)))),IF(C43="LABOR",VLOOKUP(D43,#REF!,6,FALSE),IF(C43="SINAPI",VLOOKUP(D43,#REF!,3,FALSE),"outro")))</f>
        <v>#REF!</v>
      </c>
      <c r="H43" s="332">
        <v>0.34499999999999997</v>
      </c>
      <c r="I43" s="333" t="e">
        <f>IF(B43="I",IF(F43="MO",IF(C43="LABOR",ROUND(VLOOKUP(D43,#REF!,4,FALSE)/(1+#REF!),2),IF(C43="SINAPI",ROUND(VLOOKUP(D43,#REF!,5,FALSE)/(1+#REF!),2),"outro")),IF(C43="LABOR",VLOOKUP(D43,#REF!,4,FALSE),IF(C43="SINAPI",VLOOKUP(D43,#REF!,5,FALSE),IF(C43="COTAÇÃO",VLOOKUP(D43,#REF!,15,FALSE))))),IF(C43="SINAPI",IF(F43="MO",ROUND(VLOOKUP(D43,#REF!,4,FALSE)/(1+#REF!),2),VLOOKUP(D43,#REF!,4,FALSE)),"outro"))</f>
        <v>#REF!</v>
      </c>
      <c r="J43" s="333" t="e">
        <f t="shared" si="1"/>
        <v>#REF!</v>
      </c>
    </row>
    <row r="44" spans="1:10">
      <c r="A44" s="224"/>
      <c r="B44" s="328" t="s">
        <v>116</v>
      </c>
      <c r="C44" s="329" t="s">
        <v>82</v>
      </c>
      <c r="D44" s="227">
        <v>37502</v>
      </c>
      <c r="E44" s="331" t="e">
        <f>IF(B44="I",IF(C44="LABOR",VLOOKUP(D44,#REF!,2,FALSE),IF(C44="SINAPI",VLOOKUP(D44,#REF!,2,FALSE),IF(C44="COTAÇÃO",VLOOKUP(D44,#REF!,2,FALSE)))),IF(C44="LABOR",VLOOKUP(D44,#REF!,5,FALSE),IF(C44="SINAPI",VLOOKUP(D44,#REF!,2,FALSE),"outro")))</f>
        <v>#REF!</v>
      </c>
      <c r="F44" s="329" t="s">
        <v>12</v>
      </c>
      <c r="G44" s="330" t="e">
        <f>IF(B44="I",IF(C44="LABOR",VLOOKUP(D44,#REF!,3,FALSE),IF(C44="SINAPI",VLOOKUP(D44,#REF!,3,FALSE),IF(C44="COTAÇÃO",VLOOKUP(D44,#REF!,3,FALSE)))),IF(C44="LABOR",VLOOKUP(D44,#REF!,6,FALSE),IF(C44="SINAPI",VLOOKUP(D44,#REF!,3,FALSE),"outro")))</f>
        <v>#REF!</v>
      </c>
      <c r="H44" s="332">
        <v>1.3568</v>
      </c>
      <c r="I44" s="333" t="e">
        <f>IF(B44="I",IF(F44="MO",IF(C44="LABOR",ROUND(VLOOKUP(D44,#REF!,4,FALSE)/(1+#REF!),2),IF(C44="SINAPI",ROUND(VLOOKUP(D44,#REF!,5,FALSE)/(1+#REF!),2),"outro")),IF(C44="LABOR",VLOOKUP(D44,#REF!,4,FALSE),IF(C44="SINAPI",VLOOKUP(D44,#REF!,5,FALSE),IF(C44="COTAÇÃO",VLOOKUP(D44,#REF!,15,FALSE))))),IF(C44="SINAPI",IF(F44="MO",ROUND(VLOOKUP(D44,#REF!,4,FALSE)/(1+#REF!),2),VLOOKUP(D44,#REF!,4,FALSE)),"outro"))</f>
        <v>#REF!</v>
      </c>
      <c r="J44" s="333" t="e">
        <f t="shared" si="1"/>
        <v>#REF!</v>
      </c>
    </row>
    <row r="45" spans="1:10">
      <c r="A45" s="224"/>
      <c r="B45" s="328" t="s">
        <v>116</v>
      </c>
      <c r="C45" s="329" t="s">
        <v>82</v>
      </c>
      <c r="D45" s="227">
        <v>38001</v>
      </c>
      <c r="E45" s="331" t="e">
        <f>IF(B45="I",IF(C45="LABOR",VLOOKUP(D45,#REF!,2,FALSE),IF(C45="SINAPI",VLOOKUP(D45,#REF!,2,FALSE),IF(C45="COTAÇÃO",VLOOKUP(D45,#REF!,2,FALSE)))),IF(C45="LABOR",VLOOKUP(D45,#REF!,5,FALSE),IF(C45="SINAPI",VLOOKUP(D45,#REF!,2,FALSE),"outro")))</f>
        <v>#REF!</v>
      </c>
      <c r="F45" s="329" t="s">
        <v>12</v>
      </c>
      <c r="G45" s="330" t="e">
        <f>IF(B45="I",IF(C45="LABOR",VLOOKUP(D45,#REF!,3,FALSE),IF(C45="SINAPI",VLOOKUP(D45,#REF!,3,FALSE),IF(C45="COTAÇÃO",VLOOKUP(D45,#REF!,3,FALSE)))),IF(C45="LABOR",VLOOKUP(D45,#REF!,6,FALSE),IF(C45="SINAPI",VLOOKUP(D45,#REF!,3,FALSE),"outro")))</f>
        <v>#REF!</v>
      </c>
      <c r="H45" s="332">
        <v>0.3392</v>
      </c>
      <c r="I45" s="333" t="e">
        <f>IF(B45="I",IF(F45="MO",IF(C45="LABOR",ROUND(VLOOKUP(D45,#REF!,4,FALSE)/(1+#REF!),2),IF(C45="SINAPI",ROUND(VLOOKUP(D45,#REF!,5,FALSE)/(1+#REF!),2),"outro")),IF(C45="LABOR",VLOOKUP(D45,#REF!,4,FALSE),IF(C45="SINAPI",VLOOKUP(D45,#REF!,5,FALSE),IF(C45="COTAÇÃO",VLOOKUP(D45,#REF!,15,FALSE))))),IF(C45="SINAPI",IF(F45="MO",ROUND(VLOOKUP(D45,#REF!,4,FALSE)/(1+#REF!),2),VLOOKUP(D45,#REF!,4,FALSE)),"outro"))</f>
        <v>#REF!</v>
      </c>
      <c r="J45" s="333" t="e">
        <f t="shared" si="1"/>
        <v>#REF!</v>
      </c>
    </row>
    <row r="46" spans="1:10">
      <c r="A46" s="224"/>
      <c r="B46" s="328" t="s">
        <v>116</v>
      </c>
      <c r="C46" s="329" t="s">
        <v>82</v>
      </c>
      <c r="D46" s="227">
        <v>42502</v>
      </c>
      <c r="E46" s="331" t="e">
        <f>IF(B46="I",IF(C46="LABOR",VLOOKUP(D46,#REF!,2,FALSE),IF(C46="SINAPI",VLOOKUP(D46,#REF!,2,FALSE),IF(C46="COTAÇÃO",VLOOKUP(D46,#REF!,2,FALSE)))),IF(C46="LABOR",VLOOKUP(D46,#REF!,5,FALSE),IF(C46="SINAPI",VLOOKUP(D46,#REF!,2,FALSE),"outro")))</f>
        <v>#REF!</v>
      </c>
      <c r="F46" s="329" t="s">
        <v>12</v>
      </c>
      <c r="G46" s="330" t="e">
        <f>IF(B46="I",IF(C46="LABOR",VLOOKUP(D46,#REF!,3,FALSE),IF(C46="SINAPI",VLOOKUP(D46,#REF!,3,FALSE),IF(C46="COTAÇÃO",VLOOKUP(D46,#REF!,3,FALSE)))),IF(C46="LABOR",VLOOKUP(D46,#REF!,6,FALSE),IF(C46="SINAPI",VLOOKUP(D46,#REF!,3,FALSE),"outro")))</f>
        <v>#REF!</v>
      </c>
      <c r="H46" s="332">
        <v>0.75900000000000001</v>
      </c>
      <c r="I46" s="333" t="e">
        <f>IF(B46="I",IF(F46="MO",IF(C46="LABOR",ROUND(VLOOKUP(D46,#REF!,4,FALSE)/(1+#REF!),2),IF(C46="SINAPI",ROUND(VLOOKUP(D46,#REF!,5,FALSE)/(1+#REF!),2),"outro")),IF(C46="LABOR",VLOOKUP(D46,#REF!,4,FALSE),IF(C46="SINAPI",VLOOKUP(D46,#REF!,5,FALSE),IF(C46="COTAÇÃO",VLOOKUP(D46,#REF!,15,FALSE))))),IF(C46="SINAPI",IF(F46="MO",ROUND(VLOOKUP(D46,#REF!,4,FALSE)/(1+#REF!),2),VLOOKUP(D46,#REF!,4,FALSE)),"outro"))</f>
        <v>#REF!</v>
      </c>
      <c r="J46" s="333" t="e">
        <f t="shared" si="1"/>
        <v>#REF!</v>
      </c>
    </row>
    <row r="47" spans="1:10">
      <c r="A47" s="224"/>
      <c r="B47" s="328" t="s">
        <v>116</v>
      </c>
      <c r="C47" s="329" t="s">
        <v>82</v>
      </c>
      <c r="D47" s="227">
        <v>42511</v>
      </c>
      <c r="E47" s="331" t="e">
        <f>IF(B47="I",IF(C47="LABOR",VLOOKUP(D47,#REF!,2,FALSE),IF(C47="SINAPI",VLOOKUP(D47,#REF!,2,FALSE),IF(C47="COTAÇÃO",VLOOKUP(D47,#REF!,2,FALSE)))),IF(C47="LABOR",VLOOKUP(D47,#REF!,5,FALSE),IF(C47="SINAPI",VLOOKUP(D47,#REF!,2,FALSE),"outro")))</f>
        <v>#REF!</v>
      </c>
      <c r="F47" s="329" t="s">
        <v>12</v>
      </c>
      <c r="G47" s="330" t="e">
        <f>IF(B47="I",IF(C47="LABOR",VLOOKUP(D47,#REF!,3,FALSE),IF(C47="SINAPI",VLOOKUP(D47,#REF!,3,FALSE),IF(C47="COTAÇÃO",VLOOKUP(D47,#REF!,3,FALSE)))),IF(C47="LABOR",VLOOKUP(D47,#REF!,6,FALSE),IF(C47="SINAPI",VLOOKUP(D47,#REF!,3,FALSE),"outro")))</f>
        <v>#REF!</v>
      </c>
      <c r="H47" s="332">
        <v>0.38</v>
      </c>
      <c r="I47" s="333" t="e">
        <f>IF(B47="I",IF(F47="MO",IF(C47="LABOR",ROUND(VLOOKUP(D47,#REF!,4,FALSE)/(1+#REF!),2),IF(C47="SINAPI",ROUND(VLOOKUP(D47,#REF!,5,FALSE)/(1+#REF!),2),"outro")),IF(C47="LABOR",VLOOKUP(D47,#REF!,4,FALSE),IF(C47="SINAPI",VLOOKUP(D47,#REF!,5,FALSE),IF(C47="COTAÇÃO",VLOOKUP(D47,#REF!,15,FALSE))))),IF(C47="SINAPI",IF(F47="MO",ROUND(VLOOKUP(D47,#REF!,4,FALSE)/(1+#REF!),2),VLOOKUP(D47,#REF!,4,FALSE)),"outro"))</f>
        <v>#REF!</v>
      </c>
      <c r="J47" s="333" t="e">
        <f t="shared" si="1"/>
        <v>#REF!</v>
      </c>
    </row>
    <row r="48" spans="1:10">
      <c r="A48" s="224"/>
      <c r="B48" s="328" t="s">
        <v>116</v>
      </c>
      <c r="C48" s="329" t="s">
        <v>82</v>
      </c>
      <c r="D48" s="227">
        <v>42521</v>
      </c>
      <c r="E48" s="331" t="e">
        <f>IF(B48="I",IF(C48="LABOR",VLOOKUP(D48,#REF!,2,FALSE),IF(C48="SINAPI",VLOOKUP(D48,#REF!,2,FALSE),IF(C48="COTAÇÃO",VLOOKUP(D48,#REF!,2,FALSE)))),IF(C48="LABOR",VLOOKUP(D48,#REF!,5,FALSE),IF(C48="SINAPI",VLOOKUP(D48,#REF!,2,FALSE),"outro")))</f>
        <v>#REF!</v>
      </c>
      <c r="F48" s="329" t="s">
        <v>12</v>
      </c>
      <c r="G48" s="330" t="e">
        <f>IF(B48="I",IF(C48="LABOR",VLOOKUP(D48,#REF!,3,FALSE),IF(C48="SINAPI",VLOOKUP(D48,#REF!,3,FALSE),IF(C48="COTAÇÃO",VLOOKUP(D48,#REF!,3,FALSE)))),IF(C48="LABOR",VLOOKUP(D48,#REF!,6,FALSE),IF(C48="SINAPI",VLOOKUP(D48,#REF!,3,FALSE),"outro")))</f>
        <v>#REF!</v>
      </c>
      <c r="H48" s="332">
        <v>0.76</v>
      </c>
      <c r="I48" s="333" t="e">
        <f>IF(B48="I",IF(F48="MO",IF(C48="LABOR",ROUND(VLOOKUP(D48,#REF!,4,FALSE)/(1+#REF!),2),IF(C48="SINAPI",ROUND(VLOOKUP(D48,#REF!,5,FALSE)/(1+#REF!),2),"outro")),IF(C48="LABOR",VLOOKUP(D48,#REF!,4,FALSE),IF(C48="SINAPI",VLOOKUP(D48,#REF!,5,FALSE),IF(C48="COTAÇÃO",VLOOKUP(D48,#REF!,15,FALSE))))),IF(C48="SINAPI",IF(F48="MO",ROUND(VLOOKUP(D48,#REF!,4,FALSE)/(1+#REF!),2),VLOOKUP(D48,#REF!,4,FALSE)),"outro"))</f>
        <v>#REF!</v>
      </c>
      <c r="J48" s="333" t="e">
        <f t="shared" si="1"/>
        <v>#REF!</v>
      </c>
    </row>
    <row r="49" spans="1:10">
      <c r="A49" s="224"/>
      <c r="B49" s="328" t="s">
        <v>116</v>
      </c>
      <c r="C49" s="329" t="s">
        <v>82</v>
      </c>
      <c r="D49" s="227">
        <v>43005</v>
      </c>
      <c r="E49" s="331" t="e">
        <f>IF(B49="I",IF(C49="LABOR",VLOOKUP(D49,#REF!,2,FALSE),IF(C49="SINAPI",VLOOKUP(D49,#REF!,2,FALSE),IF(C49="COTAÇÃO",VLOOKUP(D49,#REF!,2,FALSE)))),IF(C49="LABOR",VLOOKUP(D49,#REF!,5,FALSE),IF(C49="SINAPI",VLOOKUP(D49,#REF!,2,FALSE),"outro")))</f>
        <v>#REF!</v>
      </c>
      <c r="F49" s="329" t="s">
        <v>12</v>
      </c>
      <c r="G49" s="330" t="e">
        <f>IF(B49="I",IF(C49="LABOR",VLOOKUP(D49,#REF!,3,FALSE),IF(C49="SINAPI",VLOOKUP(D49,#REF!,3,FALSE),IF(C49="COTAÇÃO",VLOOKUP(D49,#REF!,3,FALSE)))),IF(C49="LABOR",VLOOKUP(D49,#REF!,6,FALSE),IF(C49="SINAPI",VLOOKUP(D49,#REF!,3,FALSE),"outro")))</f>
        <v>#REF!</v>
      </c>
      <c r="H49" s="332">
        <v>1.4076</v>
      </c>
      <c r="I49" s="333" t="e">
        <f>IF(B49="I",IF(F49="MO",IF(C49="LABOR",ROUND(VLOOKUP(D49,#REF!,4,FALSE)/(1+#REF!),2),IF(C49="SINAPI",ROUND(VLOOKUP(D49,#REF!,5,FALSE)/(1+#REF!),2),"outro")),IF(C49="LABOR",VLOOKUP(D49,#REF!,4,FALSE),IF(C49="SINAPI",VLOOKUP(D49,#REF!,5,FALSE),IF(C49="COTAÇÃO",VLOOKUP(D49,#REF!,15,FALSE))))),IF(C49="SINAPI",IF(F49="MO",ROUND(VLOOKUP(D49,#REF!,4,FALSE)/(1+#REF!),2),VLOOKUP(D49,#REF!,4,FALSE)),"outro"))</f>
        <v>#REF!</v>
      </c>
      <c r="J49" s="333" t="e">
        <f t="shared" si="1"/>
        <v>#REF!</v>
      </c>
    </row>
    <row r="50" spans="1:10">
      <c r="A50" s="224"/>
      <c r="B50" s="328" t="s">
        <v>116</v>
      </c>
      <c r="C50" s="329" t="s">
        <v>82</v>
      </c>
      <c r="D50" s="227">
        <v>43006</v>
      </c>
      <c r="E50" s="331" t="e">
        <f>IF(B50="I",IF(C50="LABOR",VLOOKUP(D50,#REF!,2,FALSE),IF(C50="SINAPI",VLOOKUP(D50,#REF!,2,FALSE),IF(C50="COTAÇÃO",VLOOKUP(D50,#REF!,2,FALSE)))),IF(C50="LABOR",VLOOKUP(D50,#REF!,5,FALSE),IF(C50="SINAPI",VLOOKUP(D50,#REF!,2,FALSE),"outro")))</f>
        <v>#REF!</v>
      </c>
      <c r="F50" s="329" t="s">
        <v>12</v>
      </c>
      <c r="G50" s="330" t="e">
        <f>IF(B50="I",IF(C50="LABOR",VLOOKUP(D50,#REF!,3,FALSE),IF(C50="SINAPI",VLOOKUP(D50,#REF!,3,FALSE),IF(C50="COTAÇÃO",VLOOKUP(D50,#REF!,3,FALSE)))),IF(C50="LABOR",VLOOKUP(D50,#REF!,6,FALSE),IF(C50="SINAPI",VLOOKUP(D50,#REF!,3,FALSE),"outro")))</f>
        <v>#REF!</v>
      </c>
      <c r="H50" s="332">
        <v>1.3158000000000001</v>
      </c>
      <c r="I50" s="333" t="e">
        <f>IF(B50="I",IF(F50="MO",IF(C50="LABOR",ROUND(VLOOKUP(D50,#REF!,4,FALSE)/(1+#REF!),2),IF(C50="SINAPI",ROUND(VLOOKUP(D50,#REF!,5,FALSE)/(1+#REF!),2),"outro")),IF(C50="LABOR",VLOOKUP(D50,#REF!,4,FALSE),IF(C50="SINAPI",VLOOKUP(D50,#REF!,5,FALSE),IF(C50="COTAÇÃO",VLOOKUP(D50,#REF!,15,FALSE))))),IF(C50="SINAPI",IF(F50="MO",ROUND(VLOOKUP(D50,#REF!,4,FALSE)/(1+#REF!),2),VLOOKUP(D50,#REF!,4,FALSE)),"outro"))</f>
        <v>#REF!</v>
      </c>
      <c r="J50" s="333" t="e">
        <f t="shared" si="1"/>
        <v>#REF!</v>
      </c>
    </row>
    <row r="51" spans="1:10">
      <c r="A51" s="224"/>
      <c r="B51" s="328" t="s">
        <v>116</v>
      </c>
      <c r="C51" s="329" t="s">
        <v>82</v>
      </c>
      <c r="D51" s="227">
        <v>45104</v>
      </c>
      <c r="E51" s="331" t="e">
        <f>IF(B51="I",IF(C51="LABOR",VLOOKUP(D51,#REF!,2,FALSE),IF(C51="SINAPI",VLOOKUP(D51,#REF!,2,FALSE),IF(C51="COTAÇÃO",VLOOKUP(D51,#REF!,2,FALSE)))),IF(C51="LABOR",VLOOKUP(D51,#REF!,5,FALSE),IF(C51="SINAPI",VLOOKUP(D51,#REF!,2,FALSE),"outro")))</f>
        <v>#REF!</v>
      </c>
      <c r="F51" s="329" t="s">
        <v>12</v>
      </c>
      <c r="G51" s="330" t="e">
        <f>IF(B51="I",IF(C51="LABOR",VLOOKUP(D51,#REF!,3,FALSE),IF(C51="SINAPI",VLOOKUP(D51,#REF!,3,FALSE),IF(C51="COTAÇÃO",VLOOKUP(D51,#REF!,3,FALSE)))),IF(C51="LABOR",VLOOKUP(D51,#REF!,6,FALSE),IF(C51="SINAPI",VLOOKUP(D51,#REF!,3,FALSE),"outro")))</f>
        <v>#REF!</v>
      </c>
      <c r="H51" s="332">
        <v>0.17</v>
      </c>
      <c r="I51" s="333" t="e">
        <f>IF(B51="I",IF(F51="MO",IF(C51="LABOR",ROUND(VLOOKUP(D51,#REF!,4,FALSE)/(1+#REF!),2),IF(C51="SINAPI",ROUND(VLOOKUP(D51,#REF!,5,FALSE)/(1+#REF!),2),"outro")),IF(C51="LABOR",VLOOKUP(D51,#REF!,4,FALSE),IF(C51="SINAPI",VLOOKUP(D51,#REF!,5,FALSE),IF(C51="COTAÇÃO",VLOOKUP(D51,#REF!,15,FALSE))))),IF(C51="SINAPI",IF(F51="MO",ROUND(VLOOKUP(D51,#REF!,4,FALSE)/(1+#REF!),2),VLOOKUP(D51,#REF!,4,FALSE)),"outro"))</f>
        <v>#REF!</v>
      </c>
      <c r="J51" s="333" t="e">
        <f t="shared" si="1"/>
        <v>#REF!</v>
      </c>
    </row>
    <row r="52" spans="1:10">
      <c r="A52" s="224"/>
      <c r="B52" s="328" t="s">
        <v>116</v>
      </c>
      <c r="C52" s="329" t="s">
        <v>82</v>
      </c>
      <c r="D52" s="227">
        <v>45501</v>
      </c>
      <c r="E52" s="331" t="e">
        <f>IF(B52="I",IF(C52="LABOR",VLOOKUP(D52,#REF!,2,FALSE),IF(C52="SINAPI",VLOOKUP(D52,#REF!,2,FALSE),IF(C52="COTAÇÃO",VLOOKUP(D52,#REF!,2,FALSE)))),IF(C52="LABOR",VLOOKUP(D52,#REF!,5,FALSE),IF(C52="SINAPI",VLOOKUP(D52,#REF!,2,FALSE),"outro")))</f>
        <v>#REF!</v>
      </c>
      <c r="F52" s="329" t="s">
        <v>12</v>
      </c>
      <c r="G52" s="330" t="e">
        <f>IF(B52="I",IF(C52="LABOR",VLOOKUP(D52,#REF!,3,FALSE),IF(C52="SINAPI",VLOOKUP(D52,#REF!,3,FALSE),IF(C52="COTAÇÃO",VLOOKUP(D52,#REF!,3,FALSE)))),IF(C52="LABOR",VLOOKUP(D52,#REF!,6,FALSE),IF(C52="SINAPI",VLOOKUP(D52,#REF!,3,FALSE),"outro")))</f>
        <v>#REF!</v>
      </c>
      <c r="H52" s="332">
        <v>7.0000000000000007E-2</v>
      </c>
      <c r="I52" s="333" t="e">
        <f>IF(B52="I",IF(F52="MO",IF(C52="LABOR",ROUND(VLOOKUP(D52,#REF!,4,FALSE)/(1+#REF!),2),IF(C52="SINAPI",ROUND(VLOOKUP(D52,#REF!,5,FALSE)/(1+#REF!),2),"outro")),IF(C52="LABOR",VLOOKUP(D52,#REF!,4,FALSE),IF(C52="SINAPI",VLOOKUP(D52,#REF!,5,FALSE),IF(C52="COTAÇÃO",VLOOKUP(D52,#REF!,15,FALSE))))),IF(C52="SINAPI",IF(F52="MO",ROUND(VLOOKUP(D52,#REF!,4,FALSE)/(1+#REF!),2),VLOOKUP(D52,#REF!,4,FALSE)),"outro"))</f>
        <v>#REF!</v>
      </c>
      <c r="J52" s="333" t="e">
        <f t="shared" si="1"/>
        <v>#REF!</v>
      </c>
    </row>
    <row r="53" spans="1:10">
      <c r="A53" s="224"/>
      <c r="B53" s="328" t="s">
        <v>116</v>
      </c>
      <c r="C53" s="329" t="s">
        <v>82</v>
      </c>
      <c r="D53" s="227">
        <v>45519</v>
      </c>
      <c r="E53" s="331" t="e">
        <f>IF(B53="I",IF(C53="LABOR",VLOOKUP(D53,#REF!,2,FALSE),IF(C53="SINAPI",VLOOKUP(D53,#REF!,2,FALSE),IF(C53="COTAÇÃO",VLOOKUP(D53,#REF!,2,FALSE)))),IF(C53="LABOR",VLOOKUP(D53,#REF!,5,FALSE),IF(C53="SINAPI",VLOOKUP(D53,#REF!,2,FALSE),"outro")))</f>
        <v>#REF!</v>
      </c>
      <c r="F53" s="329" t="s">
        <v>12</v>
      </c>
      <c r="G53" s="330" t="e">
        <f>IF(B53="I",IF(C53="LABOR",VLOOKUP(D53,#REF!,3,FALSE),IF(C53="SINAPI",VLOOKUP(D53,#REF!,3,FALSE),IF(C53="COTAÇÃO",VLOOKUP(D53,#REF!,3,FALSE)))),IF(C53="LABOR",VLOOKUP(D53,#REF!,6,FALSE),IF(C53="SINAPI",VLOOKUP(D53,#REF!,3,FALSE),"outro")))</f>
        <v>#REF!</v>
      </c>
      <c r="H53" s="332">
        <v>7.0000000000000007E-2</v>
      </c>
      <c r="I53" s="333" t="e">
        <f>IF(B53="I",IF(F53="MO",IF(C53="LABOR",ROUND(VLOOKUP(D53,#REF!,4,FALSE)/(1+#REF!),2),IF(C53="SINAPI",ROUND(VLOOKUP(D53,#REF!,5,FALSE)/(1+#REF!),2),"outro")),IF(C53="LABOR",VLOOKUP(D53,#REF!,4,FALSE),IF(C53="SINAPI",VLOOKUP(D53,#REF!,5,FALSE),IF(C53="COTAÇÃO",VLOOKUP(D53,#REF!,15,FALSE))))),IF(C53="SINAPI",IF(F53="MO",ROUND(VLOOKUP(D53,#REF!,4,FALSE)/(1+#REF!),2),VLOOKUP(D53,#REF!,4,FALSE)),"outro"))</f>
        <v>#REF!</v>
      </c>
      <c r="J53" s="333" t="e">
        <f t="shared" si="1"/>
        <v>#REF!</v>
      </c>
    </row>
    <row r="54" spans="1:10">
      <c r="A54" s="224"/>
      <c r="B54" s="328" t="s">
        <v>116</v>
      </c>
      <c r="C54" s="329" t="s">
        <v>82</v>
      </c>
      <c r="D54" s="227">
        <v>45520</v>
      </c>
      <c r="E54" s="331" t="e">
        <f>IF(B54="I",IF(C54="LABOR",VLOOKUP(D54,#REF!,2,FALSE),IF(C54="SINAPI",VLOOKUP(D54,#REF!,2,FALSE),IF(C54="COTAÇÃO",VLOOKUP(D54,#REF!,2,FALSE)))),IF(C54="LABOR",VLOOKUP(D54,#REF!,5,FALSE),IF(C54="SINAPI",VLOOKUP(D54,#REF!,2,FALSE),"outro")))</f>
        <v>#REF!</v>
      </c>
      <c r="F54" s="329" t="s">
        <v>12</v>
      </c>
      <c r="G54" s="330" t="e">
        <f>IF(B54="I",IF(C54="LABOR",VLOOKUP(D54,#REF!,3,FALSE),IF(C54="SINAPI",VLOOKUP(D54,#REF!,3,FALSE),IF(C54="COTAÇÃO",VLOOKUP(D54,#REF!,3,FALSE)))),IF(C54="LABOR",VLOOKUP(D54,#REF!,6,FALSE),IF(C54="SINAPI",VLOOKUP(D54,#REF!,3,FALSE),"outro")))</f>
        <v>#REF!</v>
      </c>
      <c r="H54" s="332">
        <v>7.0000000000000007E-2</v>
      </c>
      <c r="I54" s="333" t="e">
        <f>IF(B54="I",IF(F54="MO",IF(C54="LABOR",ROUND(VLOOKUP(D54,#REF!,4,FALSE)/(1+#REF!),2),IF(C54="SINAPI",ROUND(VLOOKUP(D54,#REF!,5,FALSE)/(1+#REF!),2),"outro")),IF(C54="LABOR",VLOOKUP(D54,#REF!,4,FALSE),IF(C54="SINAPI",VLOOKUP(D54,#REF!,5,FALSE),IF(C54="COTAÇÃO",VLOOKUP(D54,#REF!,15,FALSE))))),IF(C54="SINAPI",IF(F54="MO",ROUND(VLOOKUP(D54,#REF!,4,FALSE)/(1+#REF!),2),VLOOKUP(D54,#REF!,4,FALSE)),"outro"))</f>
        <v>#REF!</v>
      </c>
      <c r="J54" s="333" t="e">
        <f t="shared" si="1"/>
        <v>#REF!</v>
      </c>
    </row>
    <row r="55" spans="1:10">
      <c r="A55" s="224"/>
      <c r="B55" s="328" t="s">
        <v>116</v>
      </c>
      <c r="C55" s="329" t="s">
        <v>82</v>
      </c>
      <c r="D55" s="227">
        <v>45525</v>
      </c>
      <c r="E55" s="331" t="e">
        <f>IF(B55="I",IF(C55="LABOR",VLOOKUP(D55,#REF!,2,FALSE),IF(C55="SINAPI",VLOOKUP(D55,#REF!,2,FALSE),IF(C55="COTAÇÃO",VLOOKUP(D55,#REF!,2,FALSE)))),IF(C55="LABOR",VLOOKUP(D55,#REF!,5,FALSE),IF(C55="SINAPI",VLOOKUP(D55,#REF!,2,FALSE),"outro")))</f>
        <v>#REF!</v>
      </c>
      <c r="F55" s="329" t="s">
        <v>12</v>
      </c>
      <c r="G55" s="330" t="e">
        <f>IF(B55="I",IF(C55="LABOR",VLOOKUP(D55,#REF!,3,FALSE),IF(C55="SINAPI",VLOOKUP(D55,#REF!,3,FALSE),IF(C55="COTAÇÃO",VLOOKUP(D55,#REF!,3,FALSE)))),IF(C55="LABOR",VLOOKUP(D55,#REF!,6,FALSE),IF(C55="SINAPI",VLOOKUP(D55,#REF!,3,FALSE),"outro")))</f>
        <v>#REF!</v>
      </c>
      <c r="H55" s="332">
        <v>0.21</v>
      </c>
      <c r="I55" s="333" t="e">
        <f>IF(B55="I",IF(F55="MO",IF(C55="LABOR",ROUND(VLOOKUP(D55,#REF!,4,FALSE)/(1+#REF!),2),IF(C55="SINAPI",ROUND(VLOOKUP(D55,#REF!,5,FALSE)/(1+#REF!),2),"outro")),IF(C55="LABOR",VLOOKUP(D55,#REF!,4,FALSE),IF(C55="SINAPI",VLOOKUP(D55,#REF!,5,FALSE),IF(C55="COTAÇÃO",VLOOKUP(D55,#REF!,15,FALSE))))),IF(C55="SINAPI",IF(F55="MO",ROUND(VLOOKUP(D55,#REF!,4,FALSE)/(1+#REF!),2),VLOOKUP(D55,#REF!,4,FALSE)),"outro"))</f>
        <v>#REF!</v>
      </c>
      <c r="J55" s="333" t="e">
        <f t="shared" si="1"/>
        <v>#REF!</v>
      </c>
    </row>
    <row r="56" spans="1:10">
      <c r="A56" s="224"/>
      <c r="B56" s="328" t="s">
        <v>116</v>
      </c>
      <c r="C56" s="329" t="s">
        <v>82</v>
      </c>
      <c r="D56" s="227">
        <v>46504</v>
      </c>
      <c r="E56" s="331" t="e">
        <f>IF(B56="I",IF(C56="LABOR",VLOOKUP(D56,#REF!,2,FALSE),IF(C56="SINAPI",VLOOKUP(D56,#REF!,2,FALSE),IF(C56="COTAÇÃO",VLOOKUP(D56,#REF!,2,FALSE)))),IF(C56="LABOR",VLOOKUP(D56,#REF!,5,FALSE),IF(C56="SINAPI",VLOOKUP(D56,#REF!,2,FALSE),"outro")))</f>
        <v>#REF!</v>
      </c>
      <c r="F56" s="329" t="s">
        <v>12</v>
      </c>
      <c r="G56" s="330" t="e">
        <f>IF(B56="I",IF(C56="LABOR",VLOOKUP(D56,#REF!,3,FALSE),IF(C56="SINAPI",VLOOKUP(D56,#REF!,3,FALSE),IF(C56="COTAÇÃO",VLOOKUP(D56,#REF!,3,FALSE)))),IF(C56="LABOR",VLOOKUP(D56,#REF!,6,FALSE),IF(C56="SINAPI",VLOOKUP(D56,#REF!,3,FALSE),"outro")))</f>
        <v>#REF!</v>
      </c>
      <c r="H56" s="332">
        <v>0.14000000000000001</v>
      </c>
      <c r="I56" s="333" t="e">
        <f>IF(B56="I",IF(F56="MO",IF(C56="LABOR",ROUND(VLOOKUP(D56,#REF!,4,FALSE)/(1+#REF!),2),IF(C56="SINAPI",ROUND(VLOOKUP(D56,#REF!,5,FALSE)/(1+#REF!),2),"outro")),IF(C56="LABOR",VLOOKUP(D56,#REF!,4,FALSE),IF(C56="SINAPI",VLOOKUP(D56,#REF!,5,FALSE),IF(C56="COTAÇÃO",VLOOKUP(D56,#REF!,15,FALSE))))),IF(C56="SINAPI",IF(F56="MO",ROUND(VLOOKUP(D56,#REF!,4,FALSE)/(1+#REF!),2),VLOOKUP(D56,#REF!,4,FALSE)),"outro"))</f>
        <v>#REF!</v>
      </c>
      <c r="J56" s="333" t="e">
        <f t="shared" si="1"/>
        <v>#REF!</v>
      </c>
    </row>
    <row r="57" spans="1:10">
      <c r="A57" s="224"/>
      <c r="B57" s="328" t="s">
        <v>116</v>
      </c>
      <c r="C57" s="329" t="s">
        <v>82</v>
      </c>
      <c r="D57" s="227">
        <v>47561</v>
      </c>
      <c r="E57" s="331" t="e">
        <f>IF(B57="I",IF(C57="LABOR",VLOOKUP(D57,#REF!,2,FALSE),IF(C57="SINAPI",VLOOKUP(D57,#REF!,2,FALSE),IF(C57="COTAÇÃO",VLOOKUP(D57,#REF!,2,FALSE)))),IF(C57="LABOR",VLOOKUP(D57,#REF!,5,FALSE),IF(C57="SINAPI",VLOOKUP(D57,#REF!,2,FALSE),"outro")))</f>
        <v>#REF!</v>
      </c>
      <c r="F57" s="329" t="s">
        <v>12</v>
      </c>
      <c r="G57" s="330" t="e">
        <f>IF(B57="I",IF(C57="LABOR",VLOOKUP(D57,#REF!,3,FALSE),IF(C57="SINAPI",VLOOKUP(D57,#REF!,3,FALSE),IF(C57="COTAÇÃO",VLOOKUP(D57,#REF!,3,FALSE)))),IF(C57="LABOR",VLOOKUP(D57,#REF!,6,FALSE),IF(C57="SINAPI",VLOOKUP(D57,#REF!,3,FALSE),"outro")))</f>
        <v>#REF!</v>
      </c>
      <c r="H57" s="332">
        <v>3.5000000000000003E-2</v>
      </c>
      <c r="I57" s="333" t="e">
        <f>IF(B57="I",IF(F57="MO",IF(C57="LABOR",ROUND(VLOOKUP(D57,#REF!,4,FALSE)/(1+#REF!),2),IF(C57="SINAPI",ROUND(VLOOKUP(D57,#REF!,5,FALSE)/(1+#REF!),2),"outro")),IF(C57="LABOR",VLOOKUP(D57,#REF!,4,FALSE),IF(C57="SINAPI",VLOOKUP(D57,#REF!,5,FALSE),IF(C57="COTAÇÃO",VLOOKUP(D57,#REF!,15,FALSE))))),IF(C57="SINAPI",IF(F57="MO",ROUND(VLOOKUP(D57,#REF!,4,FALSE)/(1+#REF!),2),VLOOKUP(D57,#REF!,4,FALSE)),"outro"))</f>
        <v>#REF!</v>
      </c>
      <c r="J57" s="333" t="e">
        <f t="shared" si="1"/>
        <v>#REF!</v>
      </c>
    </row>
    <row r="58" spans="1:10" ht="30">
      <c r="A58" s="224"/>
      <c r="B58" s="328" t="s">
        <v>116</v>
      </c>
      <c r="C58" s="329" t="s">
        <v>82</v>
      </c>
      <c r="D58" s="227">
        <v>48502</v>
      </c>
      <c r="E58" s="331" t="e">
        <f>IF(B58="I",IF(C58="LABOR",VLOOKUP(D58,#REF!,2,FALSE),IF(C58="SINAPI",VLOOKUP(D58,#REF!,2,FALSE),IF(C58="COTAÇÃO",VLOOKUP(D58,#REF!,2,FALSE)))),IF(C58="LABOR",VLOOKUP(D58,#REF!,5,FALSE),IF(C58="SINAPI",VLOOKUP(D58,#REF!,2,FALSE),"outro")))</f>
        <v>#REF!</v>
      </c>
      <c r="F58" s="329" t="s">
        <v>12</v>
      </c>
      <c r="G58" s="330" t="e">
        <f>IF(B58="I",IF(C58="LABOR",VLOOKUP(D58,#REF!,3,FALSE),IF(C58="SINAPI",VLOOKUP(D58,#REF!,3,FALSE),IF(C58="COTAÇÃO",VLOOKUP(D58,#REF!,3,FALSE)))),IF(C58="LABOR",VLOOKUP(D58,#REF!,6,FALSE),IF(C58="SINAPI",VLOOKUP(D58,#REF!,3,FALSE),"outro")))</f>
        <v>#REF!</v>
      </c>
      <c r="H58" s="332">
        <v>0.20499999999999999</v>
      </c>
      <c r="I58" s="333" t="e">
        <f>IF(B58="I",IF(F58="MO",IF(C58="LABOR",ROUND(VLOOKUP(D58,#REF!,4,FALSE)/(1+#REF!),2),IF(C58="SINAPI",ROUND(VLOOKUP(D58,#REF!,5,FALSE)/(1+#REF!),2),"outro")),IF(C58="LABOR",VLOOKUP(D58,#REF!,4,FALSE),IF(C58="SINAPI",VLOOKUP(D58,#REF!,5,FALSE),IF(C58="COTAÇÃO",VLOOKUP(D58,#REF!,15,FALSE))))),IF(C58="SINAPI",IF(F58="MO",ROUND(VLOOKUP(D58,#REF!,4,FALSE)/(1+#REF!),2),VLOOKUP(D58,#REF!,4,FALSE)),"outro"))</f>
        <v>#REF!</v>
      </c>
      <c r="J58" s="333" t="e">
        <f t="shared" si="1"/>
        <v>#REF!</v>
      </c>
    </row>
    <row r="59" spans="1:10">
      <c r="A59" s="224"/>
      <c r="B59" s="328" t="s">
        <v>116</v>
      </c>
      <c r="C59" s="329" t="s">
        <v>82</v>
      </c>
      <c r="D59" s="227">
        <v>48516</v>
      </c>
      <c r="E59" s="331" t="e">
        <f>IF(B59="I",IF(C59="LABOR",VLOOKUP(D59,#REF!,2,FALSE),IF(C59="SINAPI",VLOOKUP(D59,#REF!,2,FALSE),IF(C59="COTAÇÃO",VLOOKUP(D59,#REF!,2,FALSE)))),IF(C59="LABOR",VLOOKUP(D59,#REF!,5,FALSE),IF(C59="SINAPI",VLOOKUP(D59,#REF!,2,FALSE),"outro")))</f>
        <v>#REF!</v>
      </c>
      <c r="F59" s="329" t="s">
        <v>12</v>
      </c>
      <c r="G59" s="330" t="e">
        <f>IF(B59="I",IF(C59="LABOR",VLOOKUP(D59,#REF!,3,FALSE),IF(C59="SINAPI",VLOOKUP(D59,#REF!,3,FALSE),IF(C59="COTAÇÃO",VLOOKUP(D59,#REF!,3,FALSE)))),IF(C59="LABOR",VLOOKUP(D59,#REF!,6,FALSE),IF(C59="SINAPI",VLOOKUP(D59,#REF!,3,FALSE),"outro")))</f>
        <v>#REF!</v>
      </c>
      <c r="H59" s="332">
        <v>0.20499999999999999</v>
      </c>
      <c r="I59" s="333" t="e">
        <f>IF(B59="I",IF(F59="MO",IF(C59="LABOR",ROUND(VLOOKUP(D59,#REF!,4,FALSE)/(1+#REF!),2),IF(C59="SINAPI",ROUND(VLOOKUP(D59,#REF!,5,FALSE)/(1+#REF!),2),"outro")),IF(C59="LABOR",VLOOKUP(D59,#REF!,4,FALSE),IF(C59="SINAPI",VLOOKUP(D59,#REF!,5,FALSE),IF(C59="COTAÇÃO",VLOOKUP(D59,#REF!,15,FALSE))))),IF(C59="SINAPI",IF(F59="MO",ROUND(VLOOKUP(D59,#REF!,4,FALSE)/(1+#REF!),2),VLOOKUP(D59,#REF!,4,FALSE)),"outro"))</f>
        <v>#REF!</v>
      </c>
      <c r="J59" s="333" t="e">
        <f t="shared" si="1"/>
        <v>#REF!</v>
      </c>
    </row>
    <row r="60" spans="1:10">
      <c r="A60" s="224"/>
      <c r="B60" s="328" t="s">
        <v>116</v>
      </c>
      <c r="C60" s="329" t="s">
        <v>82</v>
      </c>
      <c r="D60" s="227">
        <v>48534</v>
      </c>
      <c r="E60" s="331" t="e">
        <f>IF(B60="I",IF(C60="LABOR",VLOOKUP(D60,#REF!,2,FALSE),IF(C60="SINAPI",VLOOKUP(D60,#REF!,2,FALSE),IF(C60="COTAÇÃO",VLOOKUP(D60,#REF!,2,FALSE)))),IF(C60="LABOR",VLOOKUP(D60,#REF!,5,FALSE),IF(C60="SINAPI",VLOOKUP(D60,#REF!,2,FALSE),"outro")))</f>
        <v>#REF!</v>
      </c>
      <c r="F60" s="329" t="s">
        <v>12</v>
      </c>
      <c r="G60" s="330" t="e">
        <f>IF(B60="I",IF(C60="LABOR",VLOOKUP(D60,#REF!,3,FALSE),IF(C60="SINAPI",VLOOKUP(D60,#REF!,3,FALSE),IF(C60="COTAÇÃO",VLOOKUP(D60,#REF!,3,FALSE)))),IF(C60="LABOR",VLOOKUP(D60,#REF!,6,FALSE),IF(C60="SINAPI",VLOOKUP(D60,#REF!,3,FALSE),"outro")))</f>
        <v>#REF!</v>
      </c>
      <c r="H60" s="332">
        <v>0.20499999999999999</v>
      </c>
      <c r="I60" s="333" t="e">
        <f>IF(B60="I",IF(F60="MO",IF(C60="LABOR",ROUND(VLOOKUP(D60,#REF!,4,FALSE)/(1+#REF!),2),IF(C60="SINAPI",ROUND(VLOOKUP(D60,#REF!,5,FALSE)/(1+#REF!),2),"outro")),IF(C60="LABOR",VLOOKUP(D60,#REF!,4,FALSE),IF(C60="SINAPI",VLOOKUP(D60,#REF!,5,FALSE),IF(C60="COTAÇÃO",VLOOKUP(D60,#REF!,15,FALSE))))),IF(C60="SINAPI",IF(F60="MO",ROUND(VLOOKUP(D60,#REF!,4,FALSE)/(1+#REF!),2),VLOOKUP(D60,#REF!,4,FALSE)),"outro"))</f>
        <v>#REF!</v>
      </c>
      <c r="J60" s="333" t="e">
        <f t="shared" si="1"/>
        <v>#REF!</v>
      </c>
    </row>
    <row r="61" spans="1:10">
      <c r="A61" s="224"/>
      <c r="B61" s="328" t="s">
        <v>116</v>
      </c>
      <c r="C61" s="329" t="s">
        <v>82</v>
      </c>
      <c r="D61" s="227">
        <v>49505</v>
      </c>
      <c r="E61" s="331" t="e">
        <f>IF(B61="I",IF(C61="LABOR",VLOOKUP(D61,#REF!,2,FALSE),IF(C61="SINAPI",VLOOKUP(D61,#REF!,2,FALSE),IF(C61="COTAÇÃO",VLOOKUP(D61,#REF!,2,FALSE)))),IF(C61="LABOR",VLOOKUP(D61,#REF!,5,FALSE),IF(C61="SINAPI",VLOOKUP(D61,#REF!,2,FALSE),"outro")))</f>
        <v>#REF!</v>
      </c>
      <c r="F61" s="329" t="s">
        <v>12</v>
      </c>
      <c r="G61" s="330" t="e">
        <f>IF(B61="I",IF(C61="LABOR",VLOOKUP(D61,#REF!,3,FALSE),IF(C61="SINAPI",VLOOKUP(D61,#REF!,3,FALSE),IF(C61="COTAÇÃO",VLOOKUP(D61,#REF!,3,FALSE)))),IF(C61="LABOR",VLOOKUP(D61,#REF!,6,FALSE),IF(C61="SINAPI",VLOOKUP(D61,#REF!,3,FALSE),"outro")))</f>
        <v>#REF!</v>
      </c>
      <c r="H61" s="332">
        <v>7.0000000000000007E-2</v>
      </c>
      <c r="I61" s="333" t="e">
        <f>IF(B61="I",IF(F61="MO",IF(C61="LABOR",ROUND(VLOOKUP(D61,#REF!,4,FALSE)/(1+#REF!),2),IF(C61="SINAPI",ROUND(VLOOKUP(D61,#REF!,5,FALSE)/(1+#REF!),2),"outro")),IF(C61="LABOR",VLOOKUP(D61,#REF!,4,FALSE),IF(C61="SINAPI",VLOOKUP(D61,#REF!,5,FALSE),IF(C61="COTAÇÃO",VLOOKUP(D61,#REF!,15,FALSE))))),IF(C61="SINAPI",IF(F61="MO",ROUND(VLOOKUP(D61,#REF!,4,FALSE)/(1+#REF!),2),VLOOKUP(D61,#REF!,4,FALSE)),"outro"))</f>
        <v>#REF!</v>
      </c>
      <c r="J61" s="333" t="e">
        <f t="shared" si="1"/>
        <v>#REF!</v>
      </c>
    </row>
    <row r="62" spans="1:10">
      <c r="A62" s="224"/>
      <c r="B62" s="328" t="s">
        <v>116</v>
      </c>
      <c r="C62" s="329" t="s">
        <v>82</v>
      </c>
      <c r="D62" s="227">
        <v>62111</v>
      </c>
      <c r="E62" s="331" t="e">
        <f>IF(B62="I",IF(C62="LABOR",VLOOKUP(D62,#REF!,2,FALSE),IF(C62="SINAPI",VLOOKUP(D62,#REF!,2,FALSE),IF(C62="COTAÇÃO",VLOOKUP(D62,#REF!,2,FALSE)))),IF(C62="LABOR",VLOOKUP(D62,#REF!,5,FALSE),IF(C62="SINAPI",VLOOKUP(D62,#REF!,2,FALSE),"outro")))</f>
        <v>#REF!</v>
      </c>
      <c r="F62" s="329" t="s">
        <v>12</v>
      </c>
      <c r="G62" s="330" t="e">
        <f>IF(B62="I",IF(C62="LABOR",VLOOKUP(D62,#REF!,3,FALSE),IF(C62="SINAPI",VLOOKUP(D62,#REF!,3,FALSE),IF(C62="COTAÇÃO",VLOOKUP(D62,#REF!,3,FALSE)))),IF(C62="LABOR",VLOOKUP(D62,#REF!,6,FALSE),IF(C62="SINAPI",VLOOKUP(D62,#REF!,3,FALSE),"outro")))</f>
        <v>#REF!</v>
      </c>
      <c r="H62" s="332">
        <v>0.14000000000000001</v>
      </c>
      <c r="I62" s="333" t="e">
        <f>IF(B62="I",IF(F62="MO",IF(C62="LABOR",ROUND(VLOOKUP(D62,#REF!,4,FALSE)/(1+#REF!),2),IF(C62="SINAPI",ROUND(VLOOKUP(D62,#REF!,5,FALSE)/(1+#REF!),2),"outro")),IF(C62="LABOR",VLOOKUP(D62,#REF!,4,FALSE),IF(C62="SINAPI",VLOOKUP(D62,#REF!,5,FALSE),IF(C62="COTAÇÃO",VLOOKUP(D62,#REF!,15,FALSE))))),IF(C62="SINAPI",IF(F62="MO",ROUND(VLOOKUP(D62,#REF!,4,FALSE)/(1+#REF!),2),VLOOKUP(D62,#REF!,4,FALSE)),"outro"))</f>
        <v>#REF!</v>
      </c>
      <c r="J62" s="333" t="e">
        <f t="shared" si="1"/>
        <v>#REF!</v>
      </c>
    </row>
    <row r="63" spans="1:10" ht="30">
      <c r="A63" s="224"/>
      <c r="B63" s="328" t="s">
        <v>116</v>
      </c>
      <c r="C63" s="329" t="s">
        <v>82</v>
      </c>
      <c r="D63" s="227">
        <v>62502</v>
      </c>
      <c r="E63" s="331" t="e">
        <f>IF(B63="I",IF(C63="LABOR",VLOOKUP(D63,#REF!,2,FALSE),IF(C63="SINAPI",VLOOKUP(D63,#REF!,2,FALSE),IF(C63="COTAÇÃO",VLOOKUP(D63,#REF!,2,FALSE)))),IF(C63="LABOR",VLOOKUP(D63,#REF!,5,FALSE),IF(C63="SINAPI",VLOOKUP(D63,#REF!,2,FALSE),"outro")))</f>
        <v>#REF!</v>
      </c>
      <c r="F63" s="329" t="s">
        <v>12</v>
      </c>
      <c r="G63" s="330" t="e">
        <f>IF(B63="I",IF(C63="LABOR",VLOOKUP(D63,#REF!,3,FALSE),IF(C63="SINAPI",VLOOKUP(D63,#REF!,3,FALSE),IF(C63="COTAÇÃO",VLOOKUP(D63,#REF!,3,FALSE)))),IF(C63="LABOR",VLOOKUP(D63,#REF!,6,FALSE),IF(C63="SINAPI",VLOOKUP(D63,#REF!,3,FALSE),"outro")))</f>
        <v>#REF!</v>
      </c>
      <c r="H63" s="332">
        <v>0.71053500000000003</v>
      </c>
      <c r="I63" s="333" t="e">
        <f>IF(B63="I",IF(F63="MO",IF(C63="LABOR",ROUND(VLOOKUP(D63,#REF!,4,FALSE)/(1+#REF!),2),IF(C63="SINAPI",ROUND(VLOOKUP(D63,#REF!,5,FALSE)/(1+#REF!),2),"outro")),IF(C63="LABOR",VLOOKUP(D63,#REF!,4,FALSE),IF(C63="SINAPI",VLOOKUP(D63,#REF!,5,FALSE),IF(C63="COTAÇÃO",VLOOKUP(D63,#REF!,15,FALSE))))),IF(C63="SINAPI",IF(F63="MO",ROUND(VLOOKUP(D63,#REF!,4,FALSE)/(1+#REF!),2),VLOOKUP(D63,#REF!,4,FALSE)),"outro"))</f>
        <v>#REF!</v>
      </c>
      <c r="J63" s="333" t="e">
        <f t="shared" si="1"/>
        <v>#REF!</v>
      </c>
    </row>
    <row r="64" spans="1:10">
      <c r="A64" s="224"/>
      <c r="B64" s="328" t="s">
        <v>116</v>
      </c>
      <c r="C64" s="329" t="s">
        <v>82</v>
      </c>
      <c r="D64" s="227">
        <v>62511</v>
      </c>
      <c r="E64" s="331" t="e">
        <f>IF(B64="I",IF(C64="LABOR",VLOOKUP(D64,#REF!,2,FALSE),IF(C64="SINAPI",VLOOKUP(D64,#REF!,2,FALSE),IF(C64="COTAÇÃO",VLOOKUP(D64,#REF!,2,FALSE)))),IF(C64="LABOR",VLOOKUP(D64,#REF!,5,FALSE),IF(C64="SINAPI",VLOOKUP(D64,#REF!,2,FALSE),"outro")))</f>
        <v>#REF!</v>
      </c>
      <c r="F64" s="329" t="s">
        <v>12</v>
      </c>
      <c r="G64" s="330" t="e">
        <f>IF(B64="I",IF(C64="LABOR",VLOOKUP(D64,#REF!,3,FALSE),IF(C64="SINAPI",VLOOKUP(D64,#REF!,3,FALSE),IF(C64="COTAÇÃO",VLOOKUP(D64,#REF!,3,FALSE)))),IF(C64="LABOR",VLOOKUP(D64,#REF!,6,FALSE),IF(C64="SINAPI",VLOOKUP(D64,#REF!,3,FALSE),"outro")))</f>
        <v>#REF!</v>
      </c>
      <c r="H64" s="332">
        <v>0.20499999999999999</v>
      </c>
      <c r="I64" s="333" t="e">
        <f>IF(B64="I",IF(F64="MO",IF(C64="LABOR",ROUND(VLOOKUP(D64,#REF!,4,FALSE)/(1+#REF!),2),IF(C64="SINAPI",ROUND(VLOOKUP(D64,#REF!,5,FALSE)/(1+#REF!),2),"outro")),IF(C64="LABOR",VLOOKUP(D64,#REF!,4,FALSE),IF(C64="SINAPI",VLOOKUP(D64,#REF!,5,FALSE),IF(C64="COTAÇÃO",VLOOKUP(D64,#REF!,15,FALSE))))),IF(C64="SINAPI",IF(F64="MO",ROUND(VLOOKUP(D64,#REF!,4,FALSE)/(1+#REF!),2),VLOOKUP(D64,#REF!,4,FALSE)),"outro"))</f>
        <v>#REF!</v>
      </c>
      <c r="J64" s="333" t="e">
        <f t="shared" si="1"/>
        <v>#REF!</v>
      </c>
    </row>
    <row r="65" spans="1:10">
      <c r="A65" s="224"/>
      <c r="B65" s="328" t="s">
        <v>116</v>
      </c>
      <c r="C65" s="329" t="s">
        <v>82</v>
      </c>
      <c r="D65" s="227">
        <v>62520</v>
      </c>
      <c r="E65" s="331" t="e">
        <f>IF(B65="I",IF(C65="LABOR",VLOOKUP(D65,#REF!,2,FALSE),IF(C65="SINAPI",VLOOKUP(D65,#REF!,2,FALSE),IF(C65="COTAÇÃO",VLOOKUP(D65,#REF!,2,FALSE)))),IF(C65="LABOR",VLOOKUP(D65,#REF!,5,FALSE),IF(C65="SINAPI",VLOOKUP(D65,#REF!,2,FALSE),"outro")))</f>
        <v>#REF!</v>
      </c>
      <c r="F65" s="329" t="s">
        <v>12</v>
      </c>
      <c r="G65" s="330" t="e">
        <f>IF(B65="I",IF(C65="LABOR",VLOOKUP(D65,#REF!,3,FALSE),IF(C65="SINAPI",VLOOKUP(D65,#REF!,3,FALSE),IF(C65="COTAÇÃO",VLOOKUP(D65,#REF!,3,FALSE)))),IF(C65="LABOR",VLOOKUP(D65,#REF!,6,FALSE),IF(C65="SINAPI",VLOOKUP(D65,#REF!,3,FALSE),"outro")))</f>
        <v>#REF!</v>
      </c>
      <c r="H65" s="332">
        <v>7.0000000000000007E-2</v>
      </c>
      <c r="I65" s="333" t="e">
        <f>IF(B65="I",IF(F65="MO",IF(C65="LABOR",ROUND(VLOOKUP(D65,#REF!,4,FALSE)/(1+#REF!),2),IF(C65="SINAPI",ROUND(VLOOKUP(D65,#REF!,5,FALSE)/(1+#REF!),2),"outro")),IF(C65="LABOR",VLOOKUP(D65,#REF!,4,FALSE),IF(C65="SINAPI",VLOOKUP(D65,#REF!,5,FALSE),IF(C65="COTAÇÃO",VLOOKUP(D65,#REF!,15,FALSE))))),IF(C65="SINAPI",IF(F65="MO",ROUND(VLOOKUP(D65,#REF!,4,FALSE)/(1+#REF!),2),VLOOKUP(D65,#REF!,4,FALSE)),"outro"))</f>
        <v>#REF!</v>
      </c>
      <c r="J65" s="333" t="e">
        <f t="shared" si="1"/>
        <v>#REF!</v>
      </c>
    </row>
    <row r="66" spans="1:10" ht="30">
      <c r="A66" s="224"/>
      <c r="B66" s="328" t="s">
        <v>116</v>
      </c>
      <c r="C66" s="329" t="s">
        <v>82</v>
      </c>
      <c r="D66" s="227">
        <v>62530</v>
      </c>
      <c r="E66" s="331" t="e">
        <f>IF(B66="I",IF(C66="LABOR",VLOOKUP(D66,#REF!,2,FALSE),IF(C66="SINAPI",VLOOKUP(D66,#REF!,2,FALSE),IF(C66="COTAÇÃO",VLOOKUP(D66,#REF!,2,FALSE)))),IF(C66="LABOR",VLOOKUP(D66,#REF!,5,FALSE),IF(C66="SINAPI",VLOOKUP(D66,#REF!,2,FALSE),"outro")))</f>
        <v>#REF!</v>
      </c>
      <c r="F66" s="329" t="s">
        <v>12</v>
      </c>
      <c r="G66" s="330" t="e">
        <f>IF(B66="I",IF(C66="LABOR",VLOOKUP(D66,#REF!,3,FALSE),IF(C66="SINAPI",VLOOKUP(D66,#REF!,3,FALSE),IF(C66="COTAÇÃO",VLOOKUP(D66,#REF!,3,FALSE)))),IF(C66="LABOR",VLOOKUP(D66,#REF!,6,FALSE),IF(C66="SINAPI",VLOOKUP(D66,#REF!,3,FALSE),"outro")))</f>
        <v>#REF!</v>
      </c>
      <c r="H66" s="332">
        <v>0.32319999999999999</v>
      </c>
      <c r="I66" s="333" t="e">
        <f>IF(B66="I",IF(F66="MO",IF(C66="LABOR",ROUND(VLOOKUP(D66,#REF!,4,FALSE)/(1+#REF!),2),IF(C66="SINAPI",ROUND(VLOOKUP(D66,#REF!,5,FALSE)/(1+#REF!),2),"outro")),IF(C66="LABOR",VLOOKUP(D66,#REF!,4,FALSE),IF(C66="SINAPI",VLOOKUP(D66,#REF!,5,FALSE),IF(C66="COTAÇÃO",VLOOKUP(D66,#REF!,15,FALSE))))),IF(C66="SINAPI",IF(F66="MO",ROUND(VLOOKUP(D66,#REF!,4,FALSE)/(1+#REF!),2),VLOOKUP(D66,#REF!,4,FALSE)),"outro"))</f>
        <v>#REF!</v>
      </c>
      <c r="J66" s="333" t="e">
        <f t="shared" si="1"/>
        <v>#REF!</v>
      </c>
    </row>
    <row r="67" spans="1:10" ht="30">
      <c r="A67" s="224"/>
      <c r="B67" s="328" t="s">
        <v>116</v>
      </c>
      <c r="C67" s="329" t="s">
        <v>82</v>
      </c>
      <c r="D67" s="227">
        <v>62533</v>
      </c>
      <c r="E67" s="331" t="e">
        <f>IF(B67="I",IF(C67="LABOR",VLOOKUP(D67,#REF!,2,FALSE),IF(C67="SINAPI",VLOOKUP(D67,#REF!,2,FALSE),IF(C67="COTAÇÃO",VLOOKUP(D67,#REF!,2,FALSE)))),IF(C67="LABOR",VLOOKUP(D67,#REF!,5,FALSE),IF(C67="SINAPI",VLOOKUP(D67,#REF!,2,FALSE),"outro")))</f>
        <v>#REF!</v>
      </c>
      <c r="F67" s="329" t="s">
        <v>12</v>
      </c>
      <c r="G67" s="330" t="e">
        <f>IF(B67="I",IF(C67="LABOR",VLOOKUP(D67,#REF!,3,FALSE),IF(C67="SINAPI",VLOOKUP(D67,#REF!,3,FALSE),IF(C67="COTAÇÃO",VLOOKUP(D67,#REF!,3,FALSE)))),IF(C67="LABOR",VLOOKUP(D67,#REF!,6,FALSE),IF(C67="SINAPI",VLOOKUP(D67,#REF!,3,FALSE),"outro")))</f>
        <v>#REF!</v>
      </c>
      <c r="H67" s="332">
        <v>0.19189999999999999</v>
      </c>
      <c r="I67" s="333" t="e">
        <f>IF(B67="I",IF(F67="MO",IF(C67="LABOR",ROUND(VLOOKUP(D67,#REF!,4,FALSE)/(1+#REF!),2),IF(C67="SINAPI",ROUND(VLOOKUP(D67,#REF!,5,FALSE)/(1+#REF!),2),"outro")),IF(C67="LABOR",VLOOKUP(D67,#REF!,4,FALSE),IF(C67="SINAPI",VLOOKUP(D67,#REF!,5,FALSE),IF(C67="COTAÇÃO",VLOOKUP(D67,#REF!,15,FALSE))))),IF(C67="SINAPI",IF(F67="MO",ROUND(VLOOKUP(D67,#REF!,4,FALSE)/(1+#REF!),2),VLOOKUP(D67,#REF!,4,FALSE)),"outro"))</f>
        <v>#REF!</v>
      </c>
      <c r="J67" s="333" t="e">
        <f t="shared" si="1"/>
        <v>#REF!</v>
      </c>
    </row>
    <row r="68" spans="1:10">
      <c r="A68" s="224"/>
      <c r="B68" s="328" t="s">
        <v>116</v>
      </c>
      <c r="C68" s="329" t="s">
        <v>82</v>
      </c>
      <c r="D68" s="227">
        <v>62540</v>
      </c>
      <c r="E68" s="331" t="e">
        <f>IF(B68="I",IF(C68="LABOR",VLOOKUP(D68,#REF!,2,FALSE),IF(C68="SINAPI",VLOOKUP(D68,#REF!,2,FALSE),IF(C68="COTAÇÃO",VLOOKUP(D68,#REF!,2,FALSE)))),IF(C68="LABOR",VLOOKUP(D68,#REF!,5,FALSE),IF(C68="SINAPI",VLOOKUP(D68,#REF!,2,FALSE),"outro")))</f>
        <v>#REF!</v>
      </c>
      <c r="F68" s="329" t="s">
        <v>12</v>
      </c>
      <c r="G68" s="330" t="e">
        <f>IF(B68="I",IF(C68="LABOR",VLOOKUP(D68,#REF!,3,FALSE),IF(C68="SINAPI",VLOOKUP(D68,#REF!,3,FALSE),IF(C68="COTAÇÃO",VLOOKUP(D68,#REF!,3,FALSE)))),IF(C68="LABOR",VLOOKUP(D68,#REF!,6,FALSE),IF(C68="SINAPI",VLOOKUP(D68,#REF!,3,FALSE),"outro")))</f>
        <v>#REF!</v>
      </c>
      <c r="H68" s="332">
        <v>0.28000000000000003</v>
      </c>
      <c r="I68" s="333" t="e">
        <f>IF(B68="I",IF(F68="MO",IF(C68="LABOR",ROUND(VLOOKUP(D68,#REF!,4,FALSE)/(1+#REF!),2),IF(C68="SINAPI",ROUND(VLOOKUP(D68,#REF!,5,FALSE)/(1+#REF!),2),"outro")),IF(C68="LABOR",VLOOKUP(D68,#REF!,4,FALSE),IF(C68="SINAPI",VLOOKUP(D68,#REF!,5,FALSE),IF(C68="COTAÇÃO",VLOOKUP(D68,#REF!,15,FALSE))))),IF(C68="SINAPI",IF(F68="MO",ROUND(VLOOKUP(D68,#REF!,4,FALSE)/(1+#REF!),2),VLOOKUP(D68,#REF!,4,FALSE)),"outro"))</f>
        <v>#REF!</v>
      </c>
      <c r="J68" s="333" t="e">
        <f t="shared" si="1"/>
        <v>#REF!</v>
      </c>
    </row>
    <row r="69" spans="1:10">
      <c r="A69" s="224"/>
      <c r="B69" s="328" t="s">
        <v>116</v>
      </c>
      <c r="C69" s="329" t="s">
        <v>82</v>
      </c>
      <c r="D69" s="227">
        <v>62543</v>
      </c>
      <c r="E69" s="331" t="e">
        <f>IF(B69="I",IF(C69="LABOR",VLOOKUP(D69,#REF!,2,FALSE),IF(C69="SINAPI",VLOOKUP(D69,#REF!,2,FALSE),IF(C69="COTAÇÃO",VLOOKUP(D69,#REF!,2,FALSE)))),IF(C69="LABOR",VLOOKUP(D69,#REF!,5,FALSE),IF(C69="SINAPI",VLOOKUP(D69,#REF!,2,FALSE),"outro")))</f>
        <v>#REF!</v>
      </c>
      <c r="F69" s="329" t="s">
        <v>12</v>
      </c>
      <c r="G69" s="330" t="e">
        <f>IF(B69="I",IF(C69="LABOR",VLOOKUP(D69,#REF!,3,FALSE),IF(C69="SINAPI",VLOOKUP(D69,#REF!,3,FALSE),IF(C69="COTAÇÃO",VLOOKUP(D69,#REF!,3,FALSE)))),IF(C69="LABOR",VLOOKUP(D69,#REF!,6,FALSE),IF(C69="SINAPI",VLOOKUP(D69,#REF!,3,FALSE),"outro")))</f>
        <v>#REF!</v>
      </c>
      <c r="H69" s="332">
        <v>7.0000000000000007E-2</v>
      </c>
      <c r="I69" s="333" t="e">
        <f>IF(B69="I",IF(F69="MO",IF(C69="LABOR",ROUND(VLOOKUP(D69,#REF!,4,FALSE)/(1+#REF!),2),IF(C69="SINAPI",ROUND(VLOOKUP(D69,#REF!,5,FALSE)/(1+#REF!),2),"outro")),IF(C69="LABOR",VLOOKUP(D69,#REF!,4,FALSE),IF(C69="SINAPI",VLOOKUP(D69,#REF!,5,FALSE),IF(C69="COTAÇÃO",VLOOKUP(D69,#REF!,15,FALSE))))),IF(C69="SINAPI",IF(F69="MO",ROUND(VLOOKUP(D69,#REF!,4,FALSE)/(1+#REF!),2),VLOOKUP(D69,#REF!,4,FALSE)),"outro"))</f>
        <v>#REF!</v>
      </c>
      <c r="J69" s="333" t="e">
        <f t="shared" si="1"/>
        <v>#REF!</v>
      </c>
    </row>
    <row r="70" spans="1:10">
      <c r="A70" s="224"/>
      <c r="B70" s="328" t="s">
        <v>116</v>
      </c>
      <c r="C70" s="329" t="s">
        <v>82</v>
      </c>
      <c r="D70" s="227">
        <v>62549</v>
      </c>
      <c r="E70" s="331" t="e">
        <f>IF(B70="I",IF(C70="LABOR",VLOOKUP(D70,#REF!,2,FALSE),IF(C70="SINAPI",VLOOKUP(D70,#REF!,2,FALSE),IF(C70="COTAÇÃO",VLOOKUP(D70,#REF!,2,FALSE)))),IF(C70="LABOR",VLOOKUP(D70,#REF!,5,FALSE),IF(C70="SINAPI",VLOOKUP(D70,#REF!,2,FALSE),"outro")))</f>
        <v>#REF!</v>
      </c>
      <c r="F70" s="329" t="s">
        <v>12</v>
      </c>
      <c r="G70" s="330" t="e">
        <f>IF(B70="I",IF(C70="LABOR",VLOOKUP(D70,#REF!,3,FALSE),IF(C70="SINAPI",VLOOKUP(D70,#REF!,3,FALSE),IF(C70="COTAÇÃO",VLOOKUP(D70,#REF!,3,FALSE)))),IF(C70="LABOR",VLOOKUP(D70,#REF!,6,FALSE),IF(C70="SINAPI",VLOOKUP(D70,#REF!,3,FALSE),"outro")))</f>
        <v>#REF!</v>
      </c>
      <c r="H70" s="332">
        <v>3.5000000000000003E-2</v>
      </c>
      <c r="I70" s="333" t="e">
        <f>IF(B70="I",IF(F70="MO",IF(C70="LABOR",ROUND(VLOOKUP(D70,#REF!,4,FALSE)/(1+#REF!),2),IF(C70="SINAPI",ROUND(VLOOKUP(D70,#REF!,5,FALSE)/(1+#REF!),2),"outro")),IF(C70="LABOR",VLOOKUP(D70,#REF!,4,FALSE),IF(C70="SINAPI",VLOOKUP(D70,#REF!,5,FALSE),IF(C70="COTAÇÃO",VLOOKUP(D70,#REF!,15,FALSE))))),IF(C70="SINAPI",IF(F70="MO",ROUND(VLOOKUP(D70,#REF!,4,FALSE)/(1+#REF!),2),VLOOKUP(D70,#REF!,4,FALSE)),"outro"))</f>
        <v>#REF!</v>
      </c>
      <c r="J70" s="333" t="e">
        <f t="shared" si="1"/>
        <v>#REF!</v>
      </c>
    </row>
    <row r="71" spans="1:10">
      <c r="A71" s="224"/>
      <c r="B71" s="328" t="s">
        <v>116</v>
      </c>
      <c r="C71" s="329" t="s">
        <v>82</v>
      </c>
      <c r="D71" s="227">
        <v>63516</v>
      </c>
      <c r="E71" s="331" t="e">
        <f>IF(B71="I",IF(C71="LABOR",VLOOKUP(D71,#REF!,2,FALSE),IF(C71="SINAPI",VLOOKUP(D71,#REF!,2,FALSE),IF(C71="COTAÇÃO",VLOOKUP(D71,#REF!,2,FALSE)))),IF(C71="LABOR",VLOOKUP(D71,#REF!,5,FALSE),IF(C71="SINAPI",VLOOKUP(D71,#REF!,2,FALSE),"outro")))</f>
        <v>#REF!</v>
      </c>
      <c r="F71" s="329" t="s">
        <v>12</v>
      </c>
      <c r="G71" s="330" t="e">
        <f>IF(B71="I",IF(C71="LABOR",VLOOKUP(D71,#REF!,3,FALSE),IF(C71="SINAPI",VLOOKUP(D71,#REF!,3,FALSE),IF(C71="COTAÇÃO",VLOOKUP(D71,#REF!,3,FALSE)))),IF(C71="LABOR",VLOOKUP(D71,#REF!,6,FALSE),IF(C71="SINAPI",VLOOKUP(D71,#REF!,3,FALSE),"outro")))</f>
        <v>#REF!</v>
      </c>
      <c r="H71" s="332">
        <v>3.5000000000000003E-2</v>
      </c>
      <c r="I71" s="333" t="e">
        <f>IF(B71="I",IF(F71="MO",IF(C71="LABOR",ROUND(VLOOKUP(D71,#REF!,4,FALSE)/(1+#REF!),2),IF(C71="SINAPI",ROUND(VLOOKUP(D71,#REF!,5,FALSE)/(1+#REF!),2),"outro")),IF(C71="LABOR",VLOOKUP(D71,#REF!,4,FALSE),IF(C71="SINAPI",VLOOKUP(D71,#REF!,5,FALSE),IF(C71="COTAÇÃO",VLOOKUP(D71,#REF!,15,FALSE))))),IF(C71="SINAPI",IF(F71="MO",ROUND(VLOOKUP(D71,#REF!,4,FALSE)/(1+#REF!),2),VLOOKUP(D71,#REF!,4,FALSE)),"outro"))</f>
        <v>#REF!</v>
      </c>
      <c r="J71" s="333" t="e">
        <f t="shared" si="1"/>
        <v>#REF!</v>
      </c>
    </row>
    <row r="72" spans="1:10">
      <c r="A72" s="224"/>
      <c r="B72" s="328" t="s">
        <v>116</v>
      </c>
      <c r="C72" s="329" t="s">
        <v>82</v>
      </c>
      <c r="D72" s="227">
        <v>63521</v>
      </c>
      <c r="E72" s="331" t="e">
        <f>IF(B72="I",IF(C72="LABOR",VLOOKUP(D72,#REF!,2,FALSE),IF(C72="SINAPI",VLOOKUP(D72,#REF!,2,FALSE),IF(C72="COTAÇÃO",VLOOKUP(D72,#REF!,2,FALSE)))),IF(C72="LABOR",VLOOKUP(D72,#REF!,5,FALSE),IF(C72="SINAPI",VLOOKUP(D72,#REF!,2,FALSE),"outro")))</f>
        <v>#REF!</v>
      </c>
      <c r="F72" s="329" t="s">
        <v>12</v>
      </c>
      <c r="G72" s="330" t="e">
        <f>IF(B72="I",IF(C72="LABOR",VLOOKUP(D72,#REF!,3,FALSE),IF(C72="SINAPI",VLOOKUP(D72,#REF!,3,FALSE),IF(C72="COTAÇÃO",VLOOKUP(D72,#REF!,3,FALSE)))),IF(C72="LABOR",VLOOKUP(D72,#REF!,6,FALSE),IF(C72="SINAPI",VLOOKUP(D72,#REF!,3,FALSE),"outro")))</f>
        <v>#REF!</v>
      </c>
      <c r="H72" s="332">
        <v>3.5000000000000003E-2</v>
      </c>
      <c r="I72" s="333" t="e">
        <f>IF(B72="I",IF(F72="MO",IF(C72="LABOR",ROUND(VLOOKUP(D72,#REF!,4,FALSE)/(1+#REF!),2),IF(C72="SINAPI",ROUND(VLOOKUP(D72,#REF!,5,FALSE)/(1+#REF!),2),"outro")),IF(C72="LABOR",VLOOKUP(D72,#REF!,4,FALSE),IF(C72="SINAPI",VLOOKUP(D72,#REF!,5,FALSE),IF(C72="COTAÇÃO",VLOOKUP(D72,#REF!,15,FALSE))))),IF(C72="SINAPI",IF(F72="MO",ROUND(VLOOKUP(D72,#REF!,4,FALSE)/(1+#REF!),2),VLOOKUP(D72,#REF!,4,FALSE)),"outro"))</f>
        <v>#REF!</v>
      </c>
      <c r="J72" s="333" t="e">
        <f t="shared" ref="J72:J85" si="2">ROUND(H72*I72,2)</f>
        <v>#REF!</v>
      </c>
    </row>
    <row r="73" spans="1:10">
      <c r="A73" s="224"/>
      <c r="B73" s="328" t="s">
        <v>116</v>
      </c>
      <c r="C73" s="329" t="s">
        <v>82</v>
      </c>
      <c r="D73" s="227">
        <v>64006</v>
      </c>
      <c r="E73" s="331" t="e">
        <f>IF(B73="I",IF(C73="LABOR",VLOOKUP(D73,#REF!,2,FALSE),IF(C73="SINAPI",VLOOKUP(D73,#REF!,2,FALSE),IF(C73="COTAÇÃO",VLOOKUP(D73,#REF!,2,FALSE)))),IF(C73="LABOR",VLOOKUP(D73,#REF!,5,FALSE),IF(C73="SINAPI",VLOOKUP(D73,#REF!,2,FALSE),"outro")))</f>
        <v>#REF!</v>
      </c>
      <c r="F73" s="329" t="s">
        <v>12</v>
      </c>
      <c r="G73" s="330" t="e">
        <f>IF(B73="I",IF(C73="LABOR",VLOOKUP(D73,#REF!,3,FALSE),IF(C73="SINAPI",VLOOKUP(D73,#REF!,3,FALSE),IF(C73="COTAÇÃO",VLOOKUP(D73,#REF!,3,FALSE)))),IF(C73="LABOR",VLOOKUP(D73,#REF!,6,FALSE),IF(C73="SINAPI",VLOOKUP(D73,#REF!,3,FALSE),"outro")))</f>
        <v>#REF!</v>
      </c>
      <c r="H73" s="332">
        <v>3.5000000000000003E-2</v>
      </c>
      <c r="I73" s="333" t="e">
        <f>IF(B73="I",IF(F73="MO",IF(C73="LABOR",ROUND(VLOOKUP(D73,#REF!,4,FALSE)/(1+#REF!),2),IF(C73="SINAPI",ROUND(VLOOKUP(D73,#REF!,5,FALSE)/(1+#REF!),2),"outro")),IF(C73="LABOR",VLOOKUP(D73,#REF!,4,FALSE),IF(C73="SINAPI",VLOOKUP(D73,#REF!,5,FALSE),IF(C73="COTAÇÃO",VLOOKUP(D73,#REF!,15,FALSE))))),IF(C73="SINAPI",IF(F73="MO",ROUND(VLOOKUP(D73,#REF!,4,FALSE)/(1+#REF!),2),VLOOKUP(D73,#REF!,4,FALSE)),"outro"))</f>
        <v>#REF!</v>
      </c>
      <c r="J73" s="333" t="e">
        <f t="shared" si="2"/>
        <v>#REF!</v>
      </c>
    </row>
    <row r="74" spans="1:10">
      <c r="A74" s="224"/>
      <c r="B74" s="328" t="s">
        <v>116</v>
      </c>
      <c r="C74" s="329" t="s">
        <v>82</v>
      </c>
      <c r="D74" s="227">
        <v>64709</v>
      </c>
      <c r="E74" s="331" t="e">
        <f>IF(B74="I",IF(C74="LABOR",VLOOKUP(D74,#REF!,2,FALSE),IF(C74="SINAPI",VLOOKUP(D74,#REF!,2,FALSE),IF(C74="COTAÇÃO",VLOOKUP(D74,#REF!,2,FALSE)))),IF(C74="LABOR",VLOOKUP(D74,#REF!,5,FALSE),IF(C74="SINAPI",VLOOKUP(D74,#REF!,2,FALSE),"outro")))</f>
        <v>#REF!</v>
      </c>
      <c r="F74" s="329" t="s">
        <v>12</v>
      </c>
      <c r="G74" s="330" t="e">
        <f>IF(B74="I",IF(C74="LABOR",VLOOKUP(D74,#REF!,3,FALSE),IF(C74="SINAPI",VLOOKUP(D74,#REF!,3,FALSE),IF(C74="COTAÇÃO",VLOOKUP(D74,#REF!,3,FALSE)))),IF(C74="LABOR",VLOOKUP(D74,#REF!,6,FALSE),IF(C74="SINAPI",VLOOKUP(D74,#REF!,3,FALSE),"outro")))</f>
        <v>#REF!</v>
      </c>
      <c r="H74" s="332">
        <v>3.5000000000000003E-2</v>
      </c>
      <c r="I74" s="333" t="e">
        <f>IF(B74="I",IF(F74="MO",IF(C74="LABOR",ROUND(VLOOKUP(D74,#REF!,4,FALSE)/(1+#REF!),2),IF(C74="SINAPI",ROUND(VLOOKUP(D74,#REF!,5,FALSE)/(1+#REF!),2),"outro")),IF(C74="LABOR",VLOOKUP(D74,#REF!,4,FALSE),IF(C74="SINAPI",VLOOKUP(D74,#REF!,5,FALSE),IF(C74="COTAÇÃO",VLOOKUP(D74,#REF!,15,FALSE))))),IF(C74="SINAPI",IF(F74="MO",ROUND(VLOOKUP(D74,#REF!,4,FALSE)/(1+#REF!),2),VLOOKUP(D74,#REF!,4,FALSE)),"outro"))</f>
        <v>#REF!</v>
      </c>
      <c r="J74" s="333" t="e">
        <f t="shared" si="2"/>
        <v>#REF!</v>
      </c>
    </row>
    <row r="75" spans="1:10">
      <c r="A75" s="224"/>
      <c r="B75" s="328" t="s">
        <v>116</v>
      </c>
      <c r="C75" s="329" t="s">
        <v>82</v>
      </c>
      <c r="D75" s="227">
        <v>65002</v>
      </c>
      <c r="E75" s="331" t="e">
        <f>IF(B75="I",IF(C75="LABOR",VLOOKUP(D75,#REF!,2,FALSE),IF(C75="SINAPI",VLOOKUP(D75,#REF!,2,FALSE),IF(C75="COTAÇÃO",VLOOKUP(D75,#REF!,2,FALSE)))),IF(C75="LABOR",VLOOKUP(D75,#REF!,5,FALSE),IF(C75="SINAPI",VLOOKUP(D75,#REF!,2,FALSE),"outro")))</f>
        <v>#REF!</v>
      </c>
      <c r="F75" s="329" t="s">
        <v>12</v>
      </c>
      <c r="G75" s="330" t="e">
        <f>IF(B75="I",IF(C75="LABOR",VLOOKUP(D75,#REF!,3,FALSE),IF(C75="SINAPI",VLOOKUP(D75,#REF!,3,FALSE),IF(C75="COTAÇÃO",VLOOKUP(D75,#REF!,3,FALSE)))),IF(C75="LABOR",VLOOKUP(D75,#REF!,6,FALSE),IF(C75="SINAPI",VLOOKUP(D75,#REF!,3,FALSE),"outro")))</f>
        <v>#REF!</v>
      </c>
      <c r="H75" s="332">
        <v>3.5000000000000003E-2</v>
      </c>
      <c r="I75" s="333" t="e">
        <f>IF(B75="I",IF(F75="MO",IF(C75="LABOR",ROUND(VLOOKUP(D75,#REF!,4,FALSE)/(1+#REF!),2),IF(C75="SINAPI",ROUND(VLOOKUP(D75,#REF!,5,FALSE)/(1+#REF!),2),"outro")),IF(C75="LABOR",VLOOKUP(D75,#REF!,4,FALSE),IF(C75="SINAPI",VLOOKUP(D75,#REF!,5,FALSE),IF(C75="COTAÇÃO",VLOOKUP(D75,#REF!,15,FALSE))))),IF(C75="SINAPI",IF(F75="MO",ROUND(VLOOKUP(D75,#REF!,4,FALSE)/(1+#REF!),2),VLOOKUP(D75,#REF!,4,FALSE)),"outro"))</f>
        <v>#REF!</v>
      </c>
      <c r="J75" s="333" t="e">
        <f t="shared" si="2"/>
        <v>#REF!</v>
      </c>
    </row>
    <row r="76" spans="1:10">
      <c r="A76" s="224"/>
      <c r="B76" s="328" t="s">
        <v>116</v>
      </c>
      <c r="C76" s="329" t="s">
        <v>82</v>
      </c>
      <c r="D76" s="227">
        <v>65502</v>
      </c>
      <c r="E76" s="331" t="e">
        <f>IF(B76="I",IF(C76="LABOR",VLOOKUP(D76,#REF!,2,FALSE),IF(C76="SINAPI",VLOOKUP(D76,#REF!,2,FALSE),IF(C76="COTAÇÃO",VLOOKUP(D76,#REF!,2,FALSE)))),IF(C76="LABOR",VLOOKUP(D76,#REF!,5,FALSE),IF(C76="SINAPI",VLOOKUP(D76,#REF!,2,FALSE),"outro")))</f>
        <v>#REF!</v>
      </c>
      <c r="F76" s="329" t="s">
        <v>12</v>
      </c>
      <c r="G76" s="330" t="e">
        <f>IF(B76="I",IF(C76="LABOR",VLOOKUP(D76,#REF!,3,FALSE),IF(C76="SINAPI",VLOOKUP(D76,#REF!,3,FALSE),IF(C76="COTAÇÃO",VLOOKUP(D76,#REF!,3,FALSE)))),IF(C76="LABOR",VLOOKUP(D76,#REF!,6,FALSE),IF(C76="SINAPI",VLOOKUP(D76,#REF!,3,FALSE),"outro")))</f>
        <v>#REF!</v>
      </c>
      <c r="H76" s="332">
        <v>3.5000000000000003E-2</v>
      </c>
      <c r="I76" s="333" t="e">
        <f>IF(B76="I",IF(F76="MO",IF(C76="LABOR",ROUND(VLOOKUP(D76,#REF!,4,FALSE)/(1+#REF!),2),IF(C76="SINAPI",ROUND(VLOOKUP(D76,#REF!,5,FALSE)/(1+#REF!),2),"outro")),IF(C76="LABOR",VLOOKUP(D76,#REF!,4,FALSE),IF(C76="SINAPI",VLOOKUP(D76,#REF!,5,FALSE),IF(C76="COTAÇÃO",VLOOKUP(D76,#REF!,15,FALSE))))),IF(C76="SINAPI",IF(F76="MO",ROUND(VLOOKUP(D76,#REF!,4,FALSE)/(1+#REF!),2),VLOOKUP(D76,#REF!,4,FALSE)),"outro"))</f>
        <v>#REF!</v>
      </c>
      <c r="J76" s="333" t="e">
        <f t="shared" si="2"/>
        <v>#REF!</v>
      </c>
    </row>
    <row r="77" spans="1:10">
      <c r="A77" s="224"/>
      <c r="B77" s="328" t="s">
        <v>116</v>
      </c>
      <c r="C77" s="329" t="s">
        <v>82</v>
      </c>
      <c r="D77" s="227">
        <v>65509</v>
      </c>
      <c r="E77" s="331" t="e">
        <f>IF(B77="I",IF(C77="LABOR",VLOOKUP(D77,#REF!,2,FALSE),IF(C77="SINAPI",VLOOKUP(D77,#REF!,2,FALSE),IF(C77="COTAÇÃO",VLOOKUP(D77,#REF!,2,FALSE)))),IF(C77="LABOR",VLOOKUP(D77,#REF!,5,FALSE),IF(C77="SINAPI",VLOOKUP(D77,#REF!,2,FALSE),"outro")))</f>
        <v>#REF!</v>
      </c>
      <c r="F77" s="329" t="s">
        <v>12</v>
      </c>
      <c r="G77" s="330" t="e">
        <f>IF(B77="I",IF(C77="LABOR",VLOOKUP(D77,#REF!,3,FALSE),IF(C77="SINAPI",VLOOKUP(D77,#REF!,3,FALSE),IF(C77="COTAÇÃO",VLOOKUP(D77,#REF!,3,FALSE)))),IF(C77="LABOR",VLOOKUP(D77,#REF!,6,FALSE),IF(C77="SINAPI",VLOOKUP(D77,#REF!,3,FALSE),"outro")))</f>
        <v>#REF!</v>
      </c>
      <c r="H77" s="332">
        <v>3.5000000000000003E-2</v>
      </c>
      <c r="I77" s="333" t="e">
        <f>IF(B77="I",IF(F77="MO",IF(C77="LABOR",ROUND(VLOOKUP(D77,#REF!,4,FALSE)/(1+#REF!),2),IF(C77="SINAPI",ROUND(VLOOKUP(D77,#REF!,5,FALSE)/(1+#REF!),2),"outro")),IF(C77="LABOR",VLOOKUP(D77,#REF!,4,FALSE),IF(C77="SINAPI",VLOOKUP(D77,#REF!,5,FALSE),IF(C77="COTAÇÃO",VLOOKUP(D77,#REF!,15,FALSE))))),IF(C77="SINAPI",IF(F77="MO",ROUND(VLOOKUP(D77,#REF!,4,FALSE)/(1+#REF!),2),VLOOKUP(D77,#REF!,4,FALSE)),"outro"))</f>
        <v>#REF!</v>
      </c>
      <c r="J77" s="333" t="e">
        <f t="shared" si="2"/>
        <v>#REF!</v>
      </c>
    </row>
    <row r="78" spans="1:10">
      <c r="A78" s="224"/>
      <c r="B78" s="328" t="s">
        <v>116</v>
      </c>
      <c r="C78" s="329" t="s">
        <v>82</v>
      </c>
      <c r="D78" s="227">
        <v>66049</v>
      </c>
      <c r="E78" s="331" t="e">
        <f>IF(B78="I",IF(C78="LABOR",VLOOKUP(D78,#REF!,2,FALSE),IF(C78="SINAPI",VLOOKUP(D78,#REF!,2,FALSE),IF(C78="COTAÇÃO",VLOOKUP(D78,#REF!,2,FALSE)))),IF(C78="LABOR",VLOOKUP(D78,#REF!,5,FALSE),IF(C78="SINAPI",VLOOKUP(D78,#REF!,2,FALSE),"outro")))</f>
        <v>#REF!</v>
      </c>
      <c r="F78" s="329" t="s">
        <v>12</v>
      </c>
      <c r="G78" s="330" t="e">
        <f>IF(B78="I",IF(C78="LABOR",VLOOKUP(D78,#REF!,3,FALSE),IF(C78="SINAPI",VLOOKUP(D78,#REF!,3,FALSE),IF(C78="COTAÇÃO",VLOOKUP(D78,#REF!,3,FALSE)))),IF(C78="LABOR",VLOOKUP(D78,#REF!,6,FALSE),IF(C78="SINAPI",VLOOKUP(D78,#REF!,3,FALSE),"outro")))</f>
        <v>#REF!</v>
      </c>
      <c r="H78" s="332">
        <v>3.5000000000000003E-2</v>
      </c>
      <c r="I78" s="333" t="e">
        <f>IF(B78="I",IF(F78="MO",IF(C78="LABOR",ROUND(VLOOKUP(D78,#REF!,4,FALSE)/(1+#REF!),2),IF(C78="SINAPI",ROUND(VLOOKUP(D78,#REF!,5,FALSE)/(1+#REF!),2),"outro")),IF(C78="LABOR",VLOOKUP(D78,#REF!,4,FALSE),IF(C78="SINAPI",VLOOKUP(D78,#REF!,5,FALSE),IF(C78="COTAÇÃO",VLOOKUP(D78,#REF!,15,FALSE))))),IF(C78="SINAPI",IF(F78="MO",ROUND(VLOOKUP(D78,#REF!,4,FALSE)/(1+#REF!),2),VLOOKUP(D78,#REF!,4,FALSE)),"outro"))</f>
        <v>#REF!</v>
      </c>
      <c r="J78" s="333" t="e">
        <f t="shared" si="2"/>
        <v>#REF!</v>
      </c>
    </row>
    <row r="79" spans="1:10">
      <c r="A79" s="224"/>
      <c r="B79" s="328" t="s">
        <v>116</v>
      </c>
      <c r="C79" s="329" t="s">
        <v>82</v>
      </c>
      <c r="D79" s="227">
        <v>67552</v>
      </c>
      <c r="E79" s="331" t="e">
        <f>IF(B79="I",IF(C79="LABOR",VLOOKUP(D79,#REF!,2,FALSE),IF(C79="SINAPI",VLOOKUP(D79,#REF!,2,FALSE),IF(C79="COTAÇÃO",VLOOKUP(D79,#REF!,2,FALSE)))),IF(C79="LABOR",VLOOKUP(D79,#REF!,5,FALSE),IF(C79="SINAPI",VLOOKUP(D79,#REF!,2,FALSE),"outro")))</f>
        <v>#REF!</v>
      </c>
      <c r="F79" s="329" t="s">
        <v>12</v>
      </c>
      <c r="G79" s="330" t="e">
        <f>IF(B79="I",IF(C79="LABOR",VLOOKUP(D79,#REF!,3,FALSE),IF(C79="SINAPI",VLOOKUP(D79,#REF!,3,FALSE),IF(C79="COTAÇÃO",VLOOKUP(D79,#REF!,3,FALSE)))),IF(C79="LABOR",VLOOKUP(D79,#REF!,6,FALSE),IF(C79="SINAPI",VLOOKUP(D79,#REF!,3,FALSE),"outro")))</f>
        <v>#REF!</v>
      </c>
      <c r="H79" s="332">
        <v>7.0000000000000007E-2</v>
      </c>
      <c r="I79" s="333" t="e">
        <f>IF(B79="I",IF(F79="MO",IF(C79="LABOR",ROUND(VLOOKUP(D79,#REF!,4,FALSE)/(1+#REF!),2),IF(C79="SINAPI",ROUND(VLOOKUP(D79,#REF!,5,FALSE)/(1+#REF!),2),"outro")),IF(C79="LABOR",VLOOKUP(D79,#REF!,4,FALSE),IF(C79="SINAPI",VLOOKUP(D79,#REF!,5,FALSE),IF(C79="COTAÇÃO",VLOOKUP(D79,#REF!,15,FALSE))))),IF(C79="SINAPI",IF(F79="MO",ROUND(VLOOKUP(D79,#REF!,4,FALSE)/(1+#REF!),2),VLOOKUP(D79,#REF!,4,FALSE)),"outro"))</f>
        <v>#REF!</v>
      </c>
      <c r="J79" s="333" t="e">
        <f t="shared" si="2"/>
        <v>#REF!</v>
      </c>
    </row>
    <row r="80" spans="1:10">
      <c r="A80" s="224"/>
      <c r="B80" s="328" t="s">
        <v>116</v>
      </c>
      <c r="C80" s="329" t="s">
        <v>82</v>
      </c>
      <c r="D80" s="227">
        <v>69505</v>
      </c>
      <c r="E80" s="331" t="e">
        <f>IF(B80="I",IF(C80="LABOR",VLOOKUP(D80,#REF!,2,FALSE),IF(C80="SINAPI",VLOOKUP(D80,#REF!,2,FALSE),IF(C80="COTAÇÃO",VLOOKUP(D80,#REF!,2,FALSE)))),IF(C80="LABOR",VLOOKUP(D80,#REF!,5,FALSE),IF(C80="SINAPI",VLOOKUP(D80,#REF!,2,FALSE),"outro")))</f>
        <v>#REF!</v>
      </c>
      <c r="F80" s="329" t="s">
        <v>12</v>
      </c>
      <c r="G80" s="330" t="e">
        <f>IF(B80="I",IF(C80="LABOR",VLOOKUP(D80,#REF!,3,FALSE),IF(C80="SINAPI",VLOOKUP(D80,#REF!,3,FALSE),IF(C80="COTAÇÃO",VLOOKUP(D80,#REF!,3,FALSE)))),IF(C80="LABOR",VLOOKUP(D80,#REF!,6,FALSE),IF(C80="SINAPI",VLOOKUP(D80,#REF!,3,FALSE),"outro")))</f>
        <v>#REF!</v>
      </c>
      <c r="H80" s="332">
        <v>3.5000000000000003E-2</v>
      </c>
      <c r="I80" s="333" t="e">
        <f>IF(B80="I",IF(F80="MO",IF(C80="LABOR",ROUND(VLOOKUP(D80,#REF!,4,FALSE)/(1+#REF!),2),IF(C80="SINAPI",ROUND(VLOOKUP(D80,#REF!,5,FALSE)/(1+#REF!),2),"outro")),IF(C80="LABOR",VLOOKUP(D80,#REF!,4,FALSE),IF(C80="SINAPI",VLOOKUP(D80,#REF!,5,FALSE),IF(C80="COTAÇÃO",VLOOKUP(D80,#REF!,15,FALSE))))),IF(C80="SINAPI",IF(F80="MO",ROUND(VLOOKUP(D80,#REF!,4,FALSE)/(1+#REF!),2),VLOOKUP(D80,#REF!,4,FALSE)),"outro"))</f>
        <v>#REF!</v>
      </c>
      <c r="J80" s="333" t="e">
        <f t="shared" si="2"/>
        <v>#REF!</v>
      </c>
    </row>
    <row r="81" spans="1:10">
      <c r="A81" s="224"/>
      <c r="B81" s="328" t="s">
        <v>116</v>
      </c>
      <c r="C81" s="329" t="s">
        <v>82</v>
      </c>
      <c r="D81" s="227">
        <v>69509</v>
      </c>
      <c r="E81" s="331" t="e">
        <f>IF(B81="I",IF(C81="LABOR",VLOOKUP(D81,#REF!,2,FALSE),IF(C81="SINAPI",VLOOKUP(D81,#REF!,2,FALSE),IF(C81="COTAÇÃO",VLOOKUP(D81,#REF!,2,FALSE)))),IF(C81="LABOR",VLOOKUP(D81,#REF!,5,FALSE),IF(C81="SINAPI",VLOOKUP(D81,#REF!,2,FALSE),"outro")))</f>
        <v>#REF!</v>
      </c>
      <c r="F81" s="329" t="s">
        <v>12</v>
      </c>
      <c r="G81" s="330" t="e">
        <f>IF(B81="I",IF(C81="LABOR",VLOOKUP(D81,#REF!,3,FALSE),IF(C81="SINAPI",VLOOKUP(D81,#REF!,3,FALSE),IF(C81="COTAÇÃO",VLOOKUP(D81,#REF!,3,FALSE)))),IF(C81="LABOR",VLOOKUP(D81,#REF!,6,FALSE),IF(C81="SINAPI",VLOOKUP(D81,#REF!,3,FALSE),"outro")))</f>
        <v>#REF!</v>
      </c>
      <c r="H81" s="332">
        <v>7.0000000000000007E-2</v>
      </c>
      <c r="I81" s="333" t="e">
        <f>IF(B81="I",IF(F81="MO",IF(C81="LABOR",ROUND(VLOOKUP(D81,#REF!,4,FALSE)/(1+#REF!),2),IF(C81="SINAPI",ROUND(VLOOKUP(D81,#REF!,5,FALSE)/(1+#REF!),2),"outro")),IF(C81="LABOR",VLOOKUP(D81,#REF!,4,FALSE),IF(C81="SINAPI",VLOOKUP(D81,#REF!,5,FALSE),IF(C81="COTAÇÃO",VLOOKUP(D81,#REF!,15,FALSE))))),IF(C81="SINAPI",IF(F81="MO",ROUND(VLOOKUP(D81,#REF!,4,FALSE)/(1+#REF!),2),VLOOKUP(D81,#REF!,4,FALSE)),"outro"))</f>
        <v>#REF!</v>
      </c>
      <c r="J81" s="333" t="e">
        <f t="shared" si="2"/>
        <v>#REF!</v>
      </c>
    </row>
    <row r="82" spans="1:10">
      <c r="A82" s="224"/>
      <c r="B82" s="328" t="s">
        <v>116</v>
      </c>
      <c r="C82" s="329" t="s">
        <v>82</v>
      </c>
      <c r="D82" s="227">
        <v>69512</v>
      </c>
      <c r="E82" s="331" t="e">
        <f>IF(B82="I",IF(C82="LABOR",VLOOKUP(D82,#REF!,2,FALSE),IF(C82="SINAPI",VLOOKUP(D82,#REF!,2,FALSE),IF(C82="COTAÇÃO",VLOOKUP(D82,#REF!,2,FALSE)))),IF(C82="LABOR",VLOOKUP(D82,#REF!,5,FALSE),IF(C82="SINAPI",VLOOKUP(D82,#REF!,2,FALSE),"outro")))</f>
        <v>#REF!</v>
      </c>
      <c r="F82" s="329" t="s">
        <v>12</v>
      </c>
      <c r="G82" s="330" t="e">
        <f>IF(B82="I",IF(C82="LABOR",VLOOKUP(D82,#REF!,3,FALSE),IF(C82="SINAPI",VLOOKUP(D82,#REF!,3,FALSE),IF(C82="COTAÇÃO",VLOOKUP(D82,#REF!,3,FALSE)))),IF(C82="LABOR",VLOOKUP(D82,#REF!,6,FALSE),IF(C82="SINAPI",VLOOKUP(D82,#REF!,3,FALSE),"outro")))</f>
        <v>#REF!</v>
      </c>
      <c r="H82" s="332">
        <v>0.52359999999999995</v>
      </c>
      <c r="I82" s="333" t="e">
        <f>IF(B82="I",IF(F82="MO",IF(C82="LABOR",ROUND(VLOOKUP(D82,#REF!,4,FALSE)/(1+#REF!),2),IF(C82="SINAPI",ROUND(VLOOKUP(D82,#REF!,5,FALSE)/(1+#REF!),2),"outro")),IF(C82="LABOR",VLOOKUP(D82,#REF!,4,FALSE),IF(C82="SINAPI",VLOOKUP(D82,#REF!,5,FALSE),IF(C82="COTAÇÃO",VLOOKUP(D82,#REF!,15,FALSE))))),IF(C82="SINAPI",IF(F82="MO",ROUND(VLOOKUP(D82,#REF!,4,FALSE)/(1+#REF!),2),VLOOKUP(D82,#REF!,4,FALSE)),"outro"))</f>
        <v>#REF!</v>
      </c>
      <c r="J82" s="333" t="e">
        <f t="shared" si="2"/>
        <v>#REF!</v>
      </c>
    </row>
    <row r="83" spans="1:10">
      <c r="A83" s="224"/>
      <c r="B83" s="328" t="s">
        <v>116</v>
      </c>
      <c r="C83" s="329" t="s">
        <v>82</v>
      </c>
      <c r="D83" s="227">
        <v>69513</v>
      </c>
      <c r="E83" s="331" t="e">
        <f>IF(B83="I",IF(C83="LABOR",VLOOKUP(D83,#REF!,2,FALSE),IF(C83="SINAPI",VLOOKUP(D83,#REF!,2,FALSE),IF(C83="COTAÇÃO",VLOOKUP(D83,#REF!,2,FALSE)))),IF(C83="LABOR",VLOOKUP(D83,#REF!,5,FALSE),IF(C83="SINAPI",VLOOKUP(D83,#REF!,2,FALSE),"outro")))</f>
        <v>#REF!</v>
      </c>
      <c r="F83" s="329" t="s">
        <v>12</v>
      </c>
      <c r="G83" s="330" t="e">
        <f>IF(B83="I",IF(C83="LABOR",VLOOKUP(D83,#REF!,3,FALSE),IF(C83="SINAPI",VLOOKUP(D83,#REF!,3,FALSE),IF(C83="COTAÇÃO",VLOOKUP(D83,#REF!,3,FALSE)))),IF(C83="LABOR",VLOOKUP(D83,#REF!,6,FALSE),IF(C83="SINAPI",VLOOKUP(D83,#REF!,3,FALSE),"outro")))</f>
        <v>#REF!</v>
      </c>
      <c r="H83" s="332">
        <v>1.7913999999999999E-2</v>
      </c>
      <c r="I83" s="333" t="e">
        <f>IF(B83="I",IF(F83="MO",IF(C83="LABOR",ROUND(VLOOKUP(D83,#REF!,4,FALSE)/(1+#REF!),2),IF(C83="SINAPI",ROUND(VLOOKUP(D83,#REF!,5,FALSE)/(1+#REF!),2),"outro")),IF(C83="LABOR",VLOOKUP(D83,#REF!,4,FALSE),IF(C83="SINAPI",VLOOKUP(D83,#REF!,5,FALSE),IF(C83="COTAÇÃO",VLOOKUP(D83,#REF!,15,FALSE))))),IF(C83="SINAPI",IF(F83="MO",ROUND(VLOOKUP(D83,#REF!,4,FALSE)/(1+#REF!),2),VLOOKUP(D83,#REF!,4,FALSE)),"outro"))</f>
        <v>#REF!</v>
      </c>
      <c r="J83" s="333" t="e">
        <f t="shared" si="2"/>
        <v>#REF!</v>
      </c>
    </row>
    <row r="84" spans="1:10">
      <c r="A84" s="224"/>
      <c r="B84" s="328" t="s">
        <v>116</v>
      </c>
      <c r="C84" s="329" t="s">
        <v>82</v>
      </c>
      <c r="D84" s="227">
        <v>69514</v>
      </c>
      <c r="E84" s="331" t="e">
        <f>IF(B84="I",IF(C84="LABOR",VLOOKUP(D84,#REF!,2,FALSE),IF(C84="SINAPI",VLOOKUP(D84,#REF!,2,FALSE),IF(C84="COTAÇÃO",VLOOKUP(D84,#REF!,2,FALSE)))),IF(C84="LABOR",VLOOKUP(D84,#REF!,5,FALSE),IF(C84="SINAPI",VLOOKUP(D84,#REF!,2,FALSE),"outro")))</f>
        <v>#REF!</v>
      </c>
      <c r="F84" s="329" t="s">
        <v>12</v>
      </c>
      <c r="G84" s="330" t="e">
        <f>IF(B84="I",IF(C84="LABOR",VLOOKUP(D84,#REF!,3,FALSE),IF(C84="SINAPI",VLOOKUP(D84,#REF!,3,FALSE),IF(C84="COTAÇÃO",VLOOKUP(D84,#REF!,3,FALSE)))),IF(C84="LABOR",VLOOKUP(D84,#REF!,6,FALSE),IF(C84="SINAPI",VLOOKUP(D84,#REF!,3,FALSE),"outro")))</f>
        <v>#REF!</v>
      </c>
      <c r="H84" s="332">
        <v>2.5964999999999998E-2</v>
      </c>
      <c r="I84" s="333" t="e">
        <f>IF(B84="I",IF(F84="MO",IF(C84="LABOR",ROUND(VLOOKUP(D84,#REF!,4,FALSE)/(1+#REF!),2),IF(C84="SINAPI",ROUND(VLOOKUP(D84,#REF!,5,FALSE)/(1+#REF!),2),"outro")),IF(C84="LABOR",VLOOKUP(D84,#REF!,4,FALSE),IF(C84="SINAPI",VLOOKUP(D84,#REF!,5,FALSE),IF(C84="COTAÇÃO",VLOOKUP(D84,#REF!,15,FALSE))))),IF(C84="SINAPI",IF(F84="MO",ROUND(VLOOKUP(D84,#REF!,4,FALSE)/(1+#REF!),2),VLOOKUP(D84,#REF!,4,FALSE)),"outro"))</f>
        <v>#REF!</v>
      </c>
      <c r="J84" s="333" t="e">
        <f t="shared" si="2"/>
        <v>#REF!</v>
      </c>
    </row>
    <row r="85" spans="1:10">
      <c r="A85" s="224"/>
      <c r="B85" s="328" t="s">
        <v>116</v>
      </c>
      <c r="C85" s="329" t="s">
        <v>82</v>
      </c>
      <c r="D85" s="227">
        <v>80125</v>
      </c>
      <c r="E85" s="331" t="e">
        <f>IF(B85="I",IF(C85="LABOR",VLOOKUP(D85,#REF!,2,FALSE),IF(C85="SINAPI",VLOOKUP(D85,#REF!,2,FALSE),IF(C85="COTAÇÃO",VLOOKUP(D85,#REF!,2,FALSE)))),IF(C85="LABOR",VLOOKUP(D85,#REF!,5,FALSE),IF(C85="SINAPI",VLOOKUP(D85,#REF!,2,FALSE),"outro")))</f>
        <v>#REF!</v>
      </c>
      <c r="F85" s="329" t="s">
        <v>12</v>
      </c>
      <c r="G85" s="330" t="e">
        <f>IF(B85="I",IF(C85="LABOR",VLOOKUP(D85,#REF!,3,FALSE),IF(C85="SINAPI",VLOOKUP(D85,#REF!,3,FALSE),IF(C85="COTAÇÃO",VLOOKUP(D85,#REF!,3,FALSE)))),IF(C85="LABOR",VLOOKUP(D85,#REF!,6,FALSE),IF(C85="SINAPI",VLOOKUP(D85,#REF!,3,FALSE),"outro")))</f>
        <v>#REF!</v>
      </c>
      <c r="H85" s="332">
        <v>3.699E-3</v>
      </c>
      <c r="I85" s="333" t="e">
        <f>IF(B85="I",IF(F85="MO",IF(C85="LABOR",ROUND(VLOOKUP(D85,#REF!,4,FALSE)/(1+#REF!),2),IF(C85="SINAPI",ROUND(VLOOKUP(D85,#REF!,5,FALSE)/(1+#REF!),2),"outro")),IF(C85="LABOR",VLOOKUP(D85,#REF!,4,FALSE),IF(C85="SINAPI",VLOOKUP(D85,#REF!,5,FALSE),IF(C85="COTAÇÃO",VLOOKUP(D85,#REF!,15,FALSE))))),IF(C85="SINAPI",IF(F85="MO",ROUND(VLOOKUP(D85,#REF!,4,FALSE)/(1+#REF!),2),VLOOKUP(D85,#REF!,4,FALSE)),"outro"))</f>
        <v>#REF!</v>
      </c>
      <c r="J85" s="333" t="e">
        <f t="shared" si="2"/>
        <v>#REF!</v>
      </c>
    </row>
    <row r="86" spans="1:10">
      <c r="A86" s="334"/>
      <c r="B86" s="223"/>
      <c r="C86" s="223"/>
      <c r="D86" s="223"/>
      <c r="E86" s="335"/>
      <c r="F86" s="336"/>
      <c r="G86" s="337"/>
      <c r="H86" s="338"/>
      <c r="I86" s="339"/>
      <c r="J86" s="340"/>
    </row>
    <row r="87" spans="1:10">
      <c r="A87" s="220"/>
      <c r="B87" s="221"/>
      <c r="C87" s="221"/>
      <c r="D87" s="222"/>
      <c r="E87" s="341" t="s">
        <v>157</v>
      </c>
      <c r="F87" s="310" t="s">
        <v>158</v>
      </c>
      <c r="G87" s="310"/>
      <c r="H87" s="342" t="s">
        <v>159</v>
      </c>
      <c r="I87" s="311" t="s">
        <v>160</v>
      </c>
      <c r="J87" s="311" t="s">
        <v>161</v>
      </c>
    </row>
    <row r="88" spans="1:10">
      <c r="A88" s="220"/>
      <c r="B88" s="221"/>
      <c r="C88" s="221"/>
      <c r="D88" s="222"/>
      <c r="E88" s="343" t="s">
        <v>206</v>
      </c>
      <c r="F88" s="330"/>
      <c r="G88" s="330"/>
      <c r="H88" s="344" t="e">
        <f>ROUND(SUMIF(F8:F85,"MO",J8:J85),2)</f>
        <v>#REF!</v>
      </c>
      <c r="I88" s="333"/>
      <c r="J88" s="333"/>
    </row>
    <row r="89" spans="1:10">
      <c r="A89" s="220"/>
      <c r="B89" s="221"/>
      <c r="C89" s="221"/>
      <c r="D89" s="222"/>
      <c r="E89" s="343" t="s">
        <v>163</v>
      </c>
      <c r="F89" s="345">
        <f>$G$3</f>
        <v>0.91500000000000004</v>
      </c>
      <c r="G89" s="345"/>
      <c r="H89" s="344" t="e">
        <f>ROUND(H88*F89,2)</f>
        <v>#REF!</v>
      </c>
      <c r="I89" s="333"/>
      <c r="J89" s="333"/>
    </row>
    <row r="90" spans="1:10">
      <c r="A90" s="220"/>
      <c r="B90" s="221"/>
      <c r="C90" s="221"/>
      <c r="D90" s="222"/>
      <c r="E90" s="343" t="s">
        <v>164</v>
      </c>
      <c r="F90" s="345"/>
      <c r="G90" s="330"/>
      <c r="H90" s="344" t="e">
        <f>SUM(H88:H89)</f>
        <v>#REF!</v>
      </c>
      <c r="I90" s="344" t="e">
        <f>ROUND(F94*H90,2)</f>
        <v>#REF!</v>
      </c>
      <c r="J90" s="344" t="e">
        <f>H90+I90</f>
        <v>#REF!</v>
      </c>
    </row>
    <row r="91" spans="1:10">
      <c r="A91" s="220"/>
      <c r="B91" s="221"/>
      <c r="C91" s="221"/>
      <c r="D91" s="222"/>
      <c r="E91" s="343" t="s">
        <v>165</v>
      </c>
      <c r="F91" s="330"/>
      <c r="G91" s="330"/>
      <c r="H91" s="346"/>
      <c r="I91" s="344"/>
      <c r="J91" s="344"/>
    </row>
    <row r="92" spans="1:10">
      <c r="A92" s="220"/>
      <c r="B92" s="221"/>
      <c r="C92" s="221"/>
      <c r="D92" s="222"/>
      <c r="E92" s="343" t="s">
        <v>166</v>
      </c>
      <c r="F92" s="330"/>
      <c r="G92" s="330"/>
      <c r="H92" s="344" t="e">
        <f>ROUND(SUMIF(F8:F85,"MA",J8:J85),2)</f>
        <v>#REF!</v>
      </c>
      <c r="I92" s="344" t="e">
        <f>ROUND(F94*H92,2)</f>
        <v>#REF!</v>
      </c>
      <c r="J92" s="344" t="e">
        <f>H92+I92</f>
        <v>#REF!</v>
      </c>
    </row>
    <row r="93" spans="1:10">
      <c r="A93" s="220"/>
      <c r="B93" s="221"/>
      <c r="C93" s="221"/>
      <c r="D93" s="222"/>
      <c r="E93" s="343" t="s">
        <v>167</v>
      </c>
      <c r="F93" s="330"/>
      <c r="G93" s="330"/>
      <c r="H93" s="344" t="e">
        <f>H92+H90</f>
        <v>#REF!</v>
      </c>
      <c r="I93" s="347"/>
      <c r="J93" s="344"/>
    </row>
    <row r="94" spans="1:10">
      <c r="A94" s="220"/>
      <c r="B94" s="221"/>
      <c r="C94" s="221"/>
      <c r="D94" s="222"/>
      <c r="E94" s="343" t="s">
        <v>168</v>
      </c>
      <c r="F94" s="345">
        <f>$H$3</f>
        <v>0.309</v>
      </c>
      <c r="G94" s="345"/>
      <c r="H94" s="347"/>
      <c r="I94" s="333"/>
      <c r="J94" s="344"/>
    </row>
    <row r="95" spans="1:10">
      <c r="A95" s="220"/>
      <c r="B95" s="127"/>
      <c r="C95" s="127"/>
      <c r="D95" s="45"/>
      <c r="E95" s="343" t="s">
        <v>169</v>
      </c>
      <c r="F95" s="329"/>
      <c r="G95" s="330"/>
      <c r="H95" s="347"/>
      <c r="I95" s="333"/>
      <c r="J95" s="344" t="e">
        <f>ROUND(SUM(J90:J94),2)</f>
        <v>#REF!</v>
      </c>
    </row>
    <row r="96" spans="1:10">
      <c r="A96" s="261"/>
      <c r="B96" s="209"/>
      <c r="C96" s="253"/>
      <c r="D96" s="253"/>
      <c r="E96" s="254"/>
      <c r="F96" s="253"/>
      <c r="G96" s="254"/>
      <c r="H96" s="254"/>
      <c r="I96" s="254"/>
      <c r="J96" s="262"/>
    </row>
    <row r="97" spans="1:10" ht="25.5">
      <c r="A97" s="481" t="s">
        <v>7</v>
      </c>
      <c r="B97" s="482"/>
      <c r="C97" s="481" t="s">
        <v>8</v>
      </c>
      <c r="D97" s="482"/>
      <c r="E97" s="317" t="s">
        <v>9</v>
      </c>
      <c r="F97" s="318" t="s">
        <v>1</v>
      </c>
      <c r="G97" s="319"/>
      <c r="H97" s="138"/>
      <c r="I97" s="139"/>
      <c r="J97" s="320" t="s">
        <v>108</v>
      </c>
    </row>
    <row r="98" spans="1:10" ht="60">
      <c r="A98" s="321" t="str">
        <f>CONCATENATE($L$1,"-")</f>
        <v>IMPL-</v>
      </c>
      <c r="B98" s="163">
        <f>COUNTIF(B$1:B96,"&gt;0")+1</f>
        <v>2</v>
      </c>
      <c r="C98" s="322" t="s">
        <v>82</v>
      </c>
      <c r="D98" s="322">
        <v>20803</v>
      </c>
      <c r="E98" s="323" t="s">
        <v>1502</v>
      </c>
      <c r="F98" s="324" t="s">
        <v>15</v>
      </c>
      <c r="G98" s="165"/>
      <c r="H98" s="225"/>
      <c r="I98" s="173"/>
      <c r="J98" s="325" t="e">
        <f>ROUND(J143,2)</f>
        <v>#REF!</v>
      </c>
    </row>
    <row r="99" spans="1:10">
      <c r="A99" s="316"/>
      <c r="B99" s="326" t="s">
        <v>0</v>
      </c>
      <c r="C99" s="327" t="s">
        <v>5</v>
      </c>
      <c r="D99" s="327" t="s">
        <v>6</v>
      </c>
      <c r="E99" s="327" t="s">
        <v>83</v>
      </c>
      <c r="F99" s="327" t="s">
        <v>0</v>
      </c>
      <c r="G99" s="108" t="s">
        <v>1</v>
      </c>
      <c r="H99" s="108" t="s">
        <v>2</v>
      </c>
      <c r="I99" s="108" t="s">
        <v>3</v>
      </c>
      <c r="J99" s="327" t="s">
        <v>4</v>
      </c>
    </row>
    <row r="100" spans="1:10">
      <c r="A100" s="224"/>
      <c r="B100" s="328" t="s">
        <v>115</v>
      </c>
      <c r="C100" s="329" t="s">
        <v>113</v>
      </c>
      <c r="D100" s="330">
        <v>88262</v>
      </c>
      <c r="E100" s="331" t="e">
        <f>IF(B100="I",IF(C100="LABOR",VLOOKUP(D100,#REF!,2,FALSE),IF(C100="SINAPI",VLOOKUP(D100,#REF!,2,FALSE),IF(C100="COTAÇÃO",VLOOKUP(D100,#REF!,2,FALSE)))),IF(C100="LABOR",VLOOKUP(D100,#REF!,5,FALSE),IF(C100="SINAPI",VLOOKUP(D100,#REF!,2,FALSE),"outro")))</f>
        <v>#REF!</v>
      </c>
      <c r="F100" s="329" t="s">
        <v>10</v>
      </c>
      <c r="G100" s="330" t="e">
        <f>IF(B100="I",IF(C100="LABOR",VLOOKUP(D100,#REF!,3,FALSE),IF(C100="SINAPI",VLOOKUP(D100,#REF!,3,FALSE),IF(C100="COTAÇÃO",VLOOKUP(D100,#REF!,3,FALSE)))),IF(C100="LABOR",VLOOKUP(D100,#REF!,6,FALSE),IF(C100="SINAPI",VLOOKUP(D100,#REF!,3,FALSE),"outro")))</f>
        <v>#REF!</v>
      </c>
      <c r="H100" s="332">
        <v>1.3488</v>
      </c>
      <c r="I100" s="333" t="e">
        <f>IF(B100="I",IF(F100="MO",IF(C100="LABOR",ROUND(VLOOKUP(D100,#REF!,4,FALSE)/(1+#REF!),2),IF(C100="SINAPI",ROUND(VLOOKUP(D100,#REF!,5,FALSE)/(1+#REF!),2),"outro")),IF(C100="LABOR",VLOOKUP(D100,#REF!,4,FALSE),IF(C100="SINAPI",VLOOKUP(D100,#REF!,5,FALSE),IF(C100="COTAÇÃO",VLOOKUP(D100,#REF!,15,FALSE))))),IF(C100="SINAPI",IF(F100="MO",ROUND(VLOOKUP(D100,#REF!,4,FALSE)/(1+#REF!),2),VLOOKUP(D100,#REF!,4,FALSE)),"outro"))</f>
        <v>#REF!</v>
      </c>
      <c r="J100" s="333" t="e">
        <f t="shared" ref="J100:J133" si="3">ROUND(H100*I100,2)</f>
        <v>#REF!</v>
      </c>
    </row>
    <row r="101" spans="1:10">
      <c r="A101" s="224"/>
      <c r="B101" s="328" t="s">
        <v>115</v>
      </c>
      <c r="C101" s="329" t="s">
        <v>113</v>
      </c>
      <c r="D101" s="330">
        <v>88264</v>
      </c>
      <c r="E101" s="331" t="e">
        <f>IF(B101="I",IF(C101="LABOR",VLOOKUP(D101,#REF!,2,FALSE),IF(C101="SINAPI",VLOOKUP(D101,#REF!,2,FALSE),IF(C101="COTAÇÃO",VLOOKUP(D101,#REF!,2,FALSE)))),IF(C101="LABOR",VLOOKUP(D101,#REF!,5,FALSE),IF(C101="SINAPI",VLOOKUP(D101,#REF!,2,FALSE),"outro")))</f>
        <v>#REF!</v>
      </c>
      <c r="F101" s="329" t="s">
        <v>10</v>
      </c>
      <c r="G101" s="330" t="e">
        <f>IF(B101="I",IF(C101="LABOR",VLOOKUP(D101,#REF!,3,FALSE),IF(C101="SINAPI",VLOOKUP(D101,#REF!,3,FALSE),IF(C101="COTAÇÃO",VLOOKUP(D101,#REF!,3,FALSE)))),IF(C101="LABOR",VLOOKUP(D101,#REF!,6,FALSE),IF(C101="SINAPI",VLOOKUP(D101,#REF!,3,FALSE),"outro")))</f>
        <v>#REF!</v>
      </c>
      <c r="H101" s="332">
        <v>0.26922000000000001</v>
      </c>
      <c r="I101" s="333" t="e">
        <f>IF(B101="I",IF(F101="MO",IF(C101="LABOR",ROUND(VLOOKUP(D101,#REF!,4,FALSE)/(1+#REF!),2),IF(C101="SINAPI",ROUND(VLOOKUP(D101,#REF!,5,FALSE)/(1+#REF!),2),"outro")),IF(C101="LABOR",VLOOKUP(D101,#REF!,4,FALSE),IF(C101="SINAPI",VLOOKUP(D101,#REF!,5,FALSE),IF(C101="COTAÇÃO",VLOOKUP(D101,#REF!,15,FALSE))))),IF(C101="SINAPI",IF(F101="MO",ROUND(VLOOKUP(D101,#REF!,4,FALSE)/(1+#REF!),2),VLOOKUP(D101,#REF!,4,FALSE)),"outro"))</f>
        <v>#REF!</v>
      </c>
      <c r="J101" s="333" t="e">
        <f t="shared" si="3"/>
        <v>#REF!</v>
      </c>
    </row>
    <row r="102" spans="1:10">
      <c r="A102" s="224"/>
      <c r="B102" s="328" t="s">
        <v>115</v>
      </c>
      <c r="C102" s="329" t="s">
        <v>113</v>
      </c>
      <c r="D102" s="330">
        <v>88310</v>
      </c>
      <c r="E102" s="331" t="e">
        <f>IF(B102="I",IF(C102="LABOR",VLOOKUP(D102,#REF!,2,FALSE),IF(C102="SINAPI",VLOOKUP(D102,#REF!,2,FALSE),IF(C102="COTAÇÃO",VLOOKUP(D102,#REF!,2,FALSE)))),IF(C102="LABOR",VLOOKUP(D102,#REF!,5,FALSE),IF(C102="SINAPI",VLOOKUP(D102,#REF!,2,FALSE),"outro")))</f>
        <v>#REF!</v>
      </c>
      <c r="F102" s="329" t="s">
        <v>10</v>
      </c>
      <c r="G102" s="330" t="e">
        <f>IF(B102="I",IF(C102="LABOR",VLOOKUP(D102,#REF!,3,FALSE),IF(C102="SINAPI",VLOOKUP(D102,#REF!,3,FALSE),IF(C102="COTAÇÃO",VLOOKUP(D102,#REF!,3,FALSE)))),IF(C102="LABOR",VLOOKUP(D102,#REF!,6,FALSE),IF(C102="SINAPI",VLOOKUP(D102,#REF!,3,FALSE),"outro")))</f>
        <v>#REF!</v>
      </c>
      <c r="H102" s="332">
        <v>1.98</v>
      </c>
      <c r="I102" s="333" t="e">
        <f>IF(B102="I",IF(F102="MO",IF(C102="LABOR",ROUND(VLOOKUP(D102,#REF!,4,FALSE)/(1+#REF!),2),IF(C102="SINAPI",ROUND(VLOOKUP(D102,#REF!,5,FALSE)/(1+#REF!),2),"outro")),IF(C102="LABOR",VLOOKUP(D102,#REF!,4,FALSE),IF(C102="SINAPI",VLOOKUP(D102,#REF!,5,FALSE),IF(C102="COTAÇÃO",VLOOKUP(D102,#REF!,15,FALSE))))),IF(C102="SINAPI",IF(F102="MO",ROUND(VLOOKUP(D102,#REF!,4,FALSE)/(1+#REF!),2),VLOOKUP(D102,#REF!,4,FALSE)),"outro"))</f>
        <v>#REF!</v>
      </c>
      <c r="J102" s="333" t="e">
        <f t="shared" si="3"/>
        <v>#REF!</v>
      </c>
    </row>
    <row r="103" spans="1:10">
      <c r="A103" s="224"/>
      <c r="B103" s="328" t="s">
        <v>115</v>
      </c>
      <c r="C103" s="329" t="s">
        <v>113</v>
      </c>
      <c r="D103" s="330">
        <v>88316</v>
      </c>
      <c r="E103" s="331" t="e">
        <f>IF(B103="I",IF(C103="LABOR",VLOOKUP(D103,#REF!,2,FALSE),IF(C103="SINAPI",VLOOKUP(D103,#REF!,2,FALSE),IF(C103="COTAÇÃO",VLOOKUP(D103,#REF!,2,FALSE)))),IF(C103="LABOR",VLOOKUP(D103,#REF!,5,FALSE),IF(C103="SINAPI",VLOOKUP(D103,#REF!,2,FALSE),"outro")))</f>
        <v>#REF!</v>
      </c>
      <c r="F103" s="329" t="s">
        <v>10</v>
      </c>
      <c r="G103" s="330" t="e">
        <f>IF(B103="I",IF(C103="LABOR",VLOOKUP(D103,#REF!,3,FALSE),IF(C103="SINAPI",VLOOKUP(D103,#REF!,3,FALSE),IF(C103="COTAÇÃO",VLOOKUP(D103,#REF!,3,FALSE)))),IF(C103="LABOR",VLOOKUP(D103,#REF!,6,FALSE),IF(C103="SINAPI",VLOOKUP(D103,#REF!,3,FALSE),"outro")))</f>
        <v>#REF!</v>
      </c>
      <c r="H103" s="332">
        <v>4.0210600000000003</v>
      </c>
      <c r="I103" s="333" t="e">
        <f>IF(B103="I",IF(F103="MO",IF(C103="LABOR",ROUND(VLOOKUP(D103,#REF!,4,FALSE)/(1+#REF!),2),IF(C103="SINAPI",ROUND(VLOOKUP(D103,#REF!,5,FALSE)/(1+#REF!),2),"outro")),IF(C103="LABOR",VLOOKUP(D103,#REF!,4,FALSE),IF(C103="SINAPI",VLOOKUP(D103,#REF!,5,FALSE),IF(C103="COTAÇÃO",VLOOKUP(D103,#REF!,15,FALSE))))),IF(C103="SINAPI",IF(F103="MO",ROUND(VLOOKUP(D103,#REF!,4,FALSE)/(1+#REF!),2),VLOOKUP(D103,#REF!,4,FALSE)),"outro"))</f>
        <v>#REF!</v>
      </c>
      <c r="J103" s="333" t="e">
        <f t="shared" si="3"/>
        <v>#REF!</v>
      </c>
    </row>
    <row r="104" spans="1:10">
      <c r="A104" s="224"/>
      <c r="B104" s="328" t="s">
        <v>115</v>
      </c>
      <c r="C104" s="329" t="s">
        <v>113</v>
      </c>
      <c r="D104" s="330">
        <v>88323</v>
      </c>
      <c r="E104" s="331" t="e">
        <f>IF(B104="I",IF(C104="LABOR",VLOOKUP(D104,#REF!,2,FALSE),IF(C104="SINAPI",VLOOKUP(D104,#REF!,2,FALSE),IF(C104="COTAÇÃO",VLOOKUP(D104,#REF!,2,FALSE)))),IF(C104="LABOR",VLOOKUP(D104,#REF!,5,FALSE),IF(C104="SINAPI",VLOOKUP(D104,#REF!,2,FALSE),"outro")))</f>
        <v>#REF!</v>
      </c>
      <c r="F104" s="329" t="s">
        <v>10</v>
      </c>
      <c r="G104" s="330" t="e">
        <f>IF(B104="I",IF(C104="LABOR",VLOOKUP(D104,#REF!,3,FALSE),IF(C104="SINAPI",VLOOKUP(D104,#REF!,3,FALSE),IF(C104="COTAÇÃO",VLOOKUP(D104,#REF!,3,FALSE)))),IF(C104="LABOR",VLOOKUP(D104,#REF!,6,FALSE),IF(C104="SINAPI",VLOOKUP(D104,#REF!,3,FALSE),"outro")))</f>
        <v>#REF!</v>
      </c>
      <c r="H104" s="332">
        <v>0.31552000000000002</v>
      </c>
      <c r="I104" s="333" t="e">
        <f>IF(B104="I",IF(F104="MO",IF(C104="LABOR",ROUND(VLOOKUP(D104,#REF!,4,FALSE)/(1+#REF!),2),IF(C104="SINAPI",ROUND(VLOOKUP(D104,#REF!,5,FALSE)/(1+#REF!),2),"outro")),IF(C104="LABOR",VLOOKUP(D104,#REF!,4,FALSE),IF(C104="SINAPI",VLOOKUP(D104,#REF!,5,FALSE),IF(C104="COTAÇÃO",VLOOKUP(D104,#REF!,15,FALSE))))),IF(C104="SINAPI",IF(F104="MO",ROUND(VLOOKUP(D104,#REF!,4,FALSE)/(1+#REF!),2),VLOOKUP(D104,#REF!,4,FALSE)),"outro"))</f>
        <v>#REF!</v>
      </c>
      <c r="J104" s="333" t="e">
        <f t="shared" si="3"/>
        <v>#REF!</v>
      </c>
    </row>
    <row r="105" spans="1:10">
      <c r="A105" s="224"/>
      <c r="B105" s="328" t="s">
        <v>116</v>
      </c>
      <c r="C105" s="329" t="s">
        <v>82</v>
      </c>
      <c r="D105" s="227">
        <v>20503</v>
      </c>
      <c r="E105" s="331" t="e">
        <f>IF(B105="I",IF(C105="LABOR",VLOOKUP(D105,#REF!,2,FALSE),IF(C105="SINAPI",VLOOKUP(D105,#REF!,2,FALSE),IF(C105="COTAÇÃO",VLOOKUP(D105,#REF!,2,FALSE)))),IF(C105="LABOR",VLOOKUP(D105,#REF!,5,FALSE),IF(C105="SINAPI",VLOOKUP(D105,#REF!,2,FALSE),"outro")))</f>
        <v>#REF!</v>
      </c>
      <c r="F105" s="329" t="s">
        <v>12</v>
      </c>
      <c r="G105" s="330" t="e">
        <f>IF(B105="I",IF(C105="LABOR",VLOOKUP(D105,#REF!,3,FALSE),IF(C105="SINAPI",VLOOKUP(D105,#REF!,3,FALSE),IF(C105="COTAÇÃO",VLOOKUP(D105,#REF!,3,FALSE)))),IF(C105="LABOR",VLOOKUP(D105,#REF!,6,FALSE),IF(C105="SINAPI",VLOOKUP(D105,#REF!,3,FALSE),"outro")))</f>
        <v>#REF!</v>
      </c>
      <c r="H105" s="332">
        <v>3.5400000000000001E-2</v>
      </c>
      <c r="I105" s="333" t="e">
        <f>IF(B105="I",IF(F105="MO",IF(C105="LABOR",ROUND(VLOOKUP(D105,#REF!,4,FALSE)/(1+#REF!),2),IF(C105="SINAPI",ROUND(VLOOKUP(D105,#REF!,5,FALSE)/(1+#REF!),2),"outro")),IF(C105="LABOR",VLOOKUP(D105,#REF!,4,FALSE),IF(C105="SINAPI",VLOOKUP(D105,#REF!,5,FALSE),IF(C105="COTAÇÃO",VLOOKUP(D105,#REF!,15,FALSE))))),IF(C105="SINAPI",IF(F105="MO",ROUND(VLOOKUP(D105,#REF!,4,FALSE)/(1+#REF!),2),VLOOKUP(D105,#REF!,4,FALSE)),"outro"))</f>
        <v>#REF!</v>
      </c>
      <c r="J105" s="333" t="e">
        <f t="shared" si="3"/>
        <v>#REF!</v>
      </c>
    </row>
    <row r="106" spans="1:10">
      <c r="A106" s="224"/>
      <c r="B106" s="328" t="s">
        <v>116</v>
      </c>
      <c r="C106" s="329" t="s">
        <v>82</v>
      </c>
      <c r="D106" s="227">
        <v>20505</v>
      </c>
      <c r="E106" s="331" t="e">
        <f>IF(B106="I",IF(C106="LABOR",VLOOKUP(D106,#REF!,2,FALSE),IF(C106="SINAPI",VLOOKUP(D106,#REF!,2,FALSE),IF(C106="COTAÇÃO",VLOOKUP(D106,#REF!,2,FALSE)))),IF(C106="LABOR",VLOOKUP(D106,#REF!,5,FALSE),IF(C106="SINAPI",VLOOKUP(D106,#REF!,2,FALSE),"outro")))</f>
        <v>#REF!</v>
      </c>
      <c r="F106" s="329" t="s">
        <v>12</v>
      </c>
      <c r="G106" s="330" t="e">
        <f>IF(B106="I",IF(C106="LABOR",VLOOKUP(D106,#REF!,3,FALSE),IF(C106="SINAPI",VLOOKUP(D106,#REF!,3,FALSE),IF(C106="COTAÇÃO",VLOOKUP(D106,#REF!,3,FALSE)))),IF(C106="LABOR",VLOOKUP(D106,#REF!,6,FALSE),IF(C106="SINAPI",VLOOKUP(D106,#REF!,3,FALSE),"outro")))</f>
        <v>#REF!</v>
      </c>
      <c r="H106" s="332">
        <v>1.32</v>
      </c>
      <c r="I106" s="333" t="e">
        <f>IF(B106="I",IF(F106="MO",IF(C106="LABOR",ROUND(VLOOKUP(D106,#REF!,4,FALSE)/(1+#REF!),2),IF(C106="SINAPI",ROUND(VLOOKUP(D106,#REF!,5,FALSE)/(1+#REF!),2),"outro")),IF(C106="LABOR",VLOOKUP(D106,#REF!,4,FALSE),IF(C106="SINAPI",VLOOKUP(D106,#REF!,5,FALSE),IF(C106="COTAÇÃO",VLOOKUP(D106,#REF!,15,FALSE))))),IF(C106="SINAPI",IF(F106="MO",ROUND(VLOOKUP(D106,#REF!,4,FALSE)/(1+#REF!),2),VLOOKUP(D106,#REF!,4,FALSE)),"outro"))</f>
        <v>#REF!</v>
      </c>
      <c r="J106" s="333" t="e">
        <f t="shared" si="3"/>
        <v>#REF!</v>
      </c>
    </row>
    <row r="107" spans="1:10">
      <c r="A107" s="224"/>
      <c r="B107" s="328" t="s">
        <v>116</v>
      </c>
      <c r="C107" s="329" t="s">
        <v>82</v>
      </c>
      <c r="D107" s="227">
        <v>20508</v>
      </c>
      <c r="E107" s="331" t="e">
        <f>IF(B107="I",IF(C107="LABOR",VLOOKUP(D107,#REF!,2,FALSE),IF(C107="SINAPI",VLOOKUP(D107,#REF!,2,FALSE),IF(C107="COTAÇÃO",VLOOKUP(D107,#REF!,2,FALSE)))),IF(C107="LABOR",VLOOKUP(D107,#REF!,5,FALSE),IF(C107="SINAPI",VLOOKUP(D107,#REF!,2,FALSE),"outro")))</f>
        <v>#REF!</v>
      </c>
      <c r="F107" s="329" t="s">
        <v>12</v>
      </c>
      <c r="G107" s="330" t="e">
        <f>IF(B107="I",IF(C107="LABOR",VLOOKUP(D107,#REF!,3,FALSE),IF(C107="SINAPI",VLOOKUP(D107,#REF!,3,FALSE),IF(C107="COTAÇÃO",VLOOKUP(D107,#REF!,3,FALSE)))),IF(C107="LABOR",VLOOKUP(D107,#REF!,6,FALSE),IF(C107="SINAPI",VLOOKUP(D107,#REF!,3,FALSE),"outro")))</f>
        <v>#REF!</v>
      </c>
      <c r="H107" s="332">
        <v>5.0999999999999996</v>
      </c>
      <c r="I107" s="333" t="e">
        <f>IF(B107="I",IF(F107="MO",IF(C107="LABOR",ROUND(VLOOKUP(D107,#REF!,4,FALSE)/(1+#REF!),2),IF(C107="SINAPI",ROUND(VLOOKUP(D107,#REF!,5,FALSE)/(1+#REF!),2),"outro")),IF(C107="LABOR",VLOOKUP(D107,#REF!,4,FALSE),IF(C107="SINAPI",VLOOKUP(D107,#REF!,5,FALSE),IF(C107="COTAÇÃO",VLOOKUP(D107,#REF!,15,FALSE))))),IF(C107="SINAPI",IF(F107="MO",ROUND(VLOOKUP(D107,#REF!,4,FALSE)/(1+#REF!),2),VLOOKUP(D107,#REF!,4,FALSE)),"outro"))</f>
        <v>#REF!</v>
      </c>
      <c r="J107" s="333" t="e">
        <f t="shared" si="3"/>
        <v>#REF!</v>
      </c>
    </row>
    <row r="108" spans="1:10">
      <c r="A108" s="224"/>
      <c r="B108" s="328" t="s">
        <v>116</v>
      </c>
      <c r="C108" s="329" t="s">
        <v>82</v>
      </c>
      <c r="D108" s="227">
        <v>20519</v>
      </c>
      <c r="E108" s="331" t="e">
        <f>IF(B108="I",IF(C108="LABOR",VLOOKUP(D108,#REF!,2,FALSE),IF(C108="SINAPI",VLOOKUP(D108,#REF!,2,FALSE),IF(C108="COTAÇÃO",VLOOKUP(D108,#REF!,2,FALSE)))),IF(C108="LABOR",VLOOKUP(D108,#REF!,5,FALSE),IF(C108="SINAPI",VLOOKUP(D108,#REF!,2,FALSE),"outro")))</f>
        <v>#REF!</v>
      </c>
      <c r="F108" s="329" t="s">
        <v>12</v>
      </c>
      <c r="G108" s="330" t="e">
        <f>IF(B108="I",IF(C108="LABOR",VLOOKUP(D108,#REF!,3,FALSE),IF(C108="SINAPI",VLOOKUP(D108,#REF!,3,FALSE),IF(C108="COTAÇÃO",VLOOKUP(D108,#REF!,3,FALSE)))),IF(C108="LABOR",VLOOKUP(D108,#REF!,6,FALSE),IF(C108="SINAPI",VLOOKUP(D108,#REF!,3,FALSE),"outro")))</f>
        <v>#REF!</v>
      </c>
      <c r="H108" s="332">
        <v>0.06</v>
      </c>
      <c r="I108" s="333" t="e">
        <f>IF(B108="I",IF(F108="MO",IF(C108="LABOR",ROUND(VLOOKUP(D108,#REF!,4,FALSE)/(1+#REF!),2),IF(C108="SINAPI",ROUND(VLOOKUP(D108,#REF!,5,FALSE)/(1+#REF!),2),"outro")),IF(C108="LABOR",VLOOKUP(D108,#REF!,4,FALSE),IF(C108="SINAPI",VLOOKUP(D108,#REF!,5,FALSE),IF(C108="COTAÇÃO",VLOOKUP(D108,#REF!,15,FALSE))))),IF(C108="SINAPI",IF(F108="MO",ROUND(VLOOKUP(D108,#REF!,4,FALSE)/(1+#REF!),2),VLOOKUP(D108,#REF!,4,FALSE)),"outro"))</f>
        <v>#REF!</v>
      </c>
      <c r="J108" s="333" t="e">
        <f t="shared" si="3"/>
        <v>#REF!</v>
      </c>
    </row>
    <row r="109" spans="1:10">
      <c r="A109" s="224"/>
      <c r="B109" s="328" t="s">
        <v>116</v>
      </c>
      <c r="C109" s="329" t="s">
        <v>82</v>
      </c>
      <c r="D109" s="227">
        <v>21009</v>
      </c>
      <c r="E109" s="331" t="e">
        <f>IF(B109="I",IF(C109="LABOR",VLOOKUP(D109,#REF!,2,FALSE),IF(C109="SINAPI",VLOOKUP(D109,#REF!,2,FALSE),IF(C109="COTAÇÃO",VLOOKUP(D109,#REF!,2,FALSE)))),IF(C109="LABOR",VLOOKUP(D109,#REF!,5,FALSE),IF(C109="SINAPI",VLOOKUP(D109,#REF!,2,FALSE),"outro")))</f>
        <v>#REF!</v>
      </c>
      <c r="F109" s="329" t="s">
        <v>12</v>
      </c>
      <c r="G109" s="330" t="e">
        <f>IF(B109="I",IF(C109="LABOR",VLOOKUP(D109,#REF!,3,FALSE),IF(C109="SINAPI",VLOOKUP(D109,#REF!,3,FALSE),IF(C109="COTAÇÃO",VLOOKUP(D109,#REF!,3,FALSE)))),IF(C109="LABOR",VLOOKUP(D109,#REF!,6,FALSE),IF(C109="SINAPI",VLOOKUP(D109,#REF!,3,FALSE),"outro")))</f>
        <v>#REF!</v>
      </c>
      <c r="H109" s="332">
        <v>3.9359999999999999</v>
      </c>
      <c r="I109" s="333" t="e">
        <f>IF(B109="I",IF(F109="MO",IF(C109="LABOR",ROUND(VLOOKUP(D109,#REF!,4,FALSE)/(1+#REF!),2),IF(C109="SINAPI",ROUND(VLOOKUP(D109,#REF!,5,FALSE)/(1+#REF!),2),"outro")),IF(C109="LABOR",VLOOKUP(D109,#REF!,4,FALSE),IF(C109="SINAPI",VLOOKUP(D109,#REF!,5,FALSE),IF(C109="COTAÇÃO",VLOOKUP(D109,#REF!,15,FALSE))))),IF(C109="SINAPI",IF(F109="MO",ROUND(VLOOKUP(D109,#REF!,4,FALSE)/(1+#REF!),2),VLOOKUP(D109,#REF!,4,FALSE)),"outro"))</f>
        <v>#REF!</v>
      </c>
      <c r="J109" s="333" t="e">
        <f t="shared" si="3"/>
        <v>#REF!</v>
      </c>
    </row>
    <row r="110" spans="1:10">
      <c r="A110" s="224"/>
      <c r="B110" s="328" t="s">
        <v>116</v>
      </c>
      <c r="C110" s="329" t="s">
        <v>82</v>
      </c>
      <c r="D110" s="227">
        <v>21032</v>
      </c>
      <c r="E110" s="331" t="e">
        <f>IF(B110="I",IF(C110="LABOR",VLOOKUP(D110,#REF!,2,FALSE),IF(C110="SINAPI",VLOOKUP(D110,#REF!,2,FALSE),IF(C110="COTAÇÃO",VLOOKUP(D110,#REF!,2,FALSE)))),IF(C110="LABOR",VLOOKUP(D110,#REF!,5,FALSE),IF(C110="SINAPI",VLOOKUP(D110,#REF!,2,FALSE),"outro")))</f>
        <v>#REF!</v>
      </c>
      <c r="F110" s="329" t="s">
        <v>12</v>
      </c>
      <c r="G110" s="330" t="e">
        <f>IF(B110="I",IF(C110="LABOR",VLOOKUP(D110,#REF!,3,FALSE),IF(C110="SINAPI",VLOOKUP(D110,#REF!,3,FALSE),IF(C110="COTAÇÃO",VLOOKUP(D110,#REF!,3,FALSE)))),IF(C110="LABOR",VLOOKUP(D110,#REF!,6,FALSE),IF(C110="SINAPI",VLOOKUP(D110,#REF!,3,FALSE),"outro")))</f>
        <v>#REF!</v>
      </c>
      <c r="H110" s="332">
        <v>2.0699999999999998</v>
      </c>
      <c r="I110" s="333" t="e">
        <f>IF(B110="I",IF(F110="MO",IF(C110="LABOR",ROUND(VLOOKUP(D110,#REF!,4,FALSE)/(1+#REF!),2),IF(C110="SINAPI",ROUND(VLOOKUP(D110,#REF!,5,FALSE)/(1+#REF!),2),"outro")),IF(C110="LABOR",VLOOKUP(D110,#REF!,4,FALSE),IF(C110="SINAPI",VLOOKUP(D110,#REF!,5,FALSE),IF(C110="COTAÇÃO",VLOOKUP(D110,#REF!,15,FALSE))))),IF(C110="SINAPI",IF(F110="MO",ROUND(VLOOKUP(D110,#REF!,4,FALSE)/(1+#REF!),2),VLOOKUP(D110,#REF!,4,FALSE)),"outro"))</f>
        <v>#REF!</v>
      </c>
      <c r="J110" s="333" t="e">
        <f t="shared" si="3"/>
        <v>#REF!</v>
      </c>
    </row>
    <row r="111" spans="1:10">
      <c r="A111" s="224"/>
      <c r="B111" s="328" t="s">
        <v>116</v>
      </c>
      <c r="C111" s="329" t="s">
        <v>82</v>
      </c>
      <c r="D111" s="227">
        <v>25513</v>
      </c>
      <c r="E111" s="331" t="e">
        <f>IF(B111="I",IF(C111="LABOR",VLOOKUP(D111,#REF!,2,FALSE),IF(C111="SINAPI",VLOOKUP(D111,#REF!,2,FALSE),IF(C111="COTAÇÃO",VLOOKUP(D111,#REF!,2,FALSE)))),IF(C111="LABOR",VLOOKUP(D111,#REF!,5,FALSE),IF(C111="SINAPI",VLOOKUP(D111,#REF!,2,FALSE),"outro")))</f>
        <v>#REF!</v>
      </c>
      <c r="F111" s="329" t="s">
        <v>12</v>
      </c>
      <c r="G111" s="330" t="e">
        <f>IF(B111="I",IF(C111="LABOR",VLOOKUP(D111,#REF!,3,FALSE),IF(C111="SINAPI",VLOOKUP(D111,#REF!,3,FALSE),IF(C111="COTAÇÃO",VLOOKUP(D111,#REF!,3,FALSE)))),IF(C111="LABOR",VLOOKUP(D111,#REF!,6,FALSE),IF(C111="SINAPI",VLOOKUP(D111,#REF!,3,FALSE),"outro")))</f>
        <v>#REF!</v>
      </c>
      <c r="H111" s="332">
        <v>0.78200000000000003</v>
      </c>
      <c r="I111" s="333" t="e">
        <f>IF(B111="I",IF(F111="MO",IF(C111="LABOR",ROUND(VLOOKUP(D111,#REF!,4,FALSE)/(1+#REF!),2),IF(C111="SINAPI",ROUND(VLOOKUP(D111,#REF!,5,FALSE)/(1+#REF!),2),"outro")),IF(C111="LABOR",VLOOKUP(D111,#REF!,4,FALSE),IF(C111="SINAPI",VLOOKUP(D111,#REF!,5,FALSE),IF(C111="COTAÇÃO",VLOOKUP(D111,#REF!,15,FALSE))))),IF(C111="SINAPI",IF(F111="MO",ROUND(VLOOKUP(D111,#REF!,4,FALSE)/(1+#REF!),2),VLOOKUP(D111,#REF!,4,FALSE)),"outro"))</f>
        <v>#REF!</v>
      </c>
      <c r="J111" s="333" t="e">
        <f t="shared" si="3"/>
        <v>#REF!</v>
      </c>
    </row>
    <row r="112" spans="1:10">
      <c r="A112" s="224"/>
      <c r="B112" s="328" t="s">
        <v>116</v>
      </c>
      <c r="C112" s="329" t="s">
        <v>82</v>
      </c>
      <c r="D112" s="227">
        <v>26503</v>
      </c>
      <c r="E112" s="331" t="e">
        <f>IF(B112="I",IF(C112="LABOR",VLOOKUP(D112,#REF!,2,FALSE),IF(C112="SINAPI",VLOOKUP(D112,#REF!,2,FALSE),IF(C112="COTAÇÃO",VLOOKUP(D112,#REF!,2,FALSE)))),IF(C112="LABOR",VLOOKUP(D112,#REF!,5,FALSE),IF(C112="SINAPI",VLOOKUP(D112,#REF!,2,FALSE),"outro")))</f>
        <v>#REF!</v>
      </c>
      <c r="F112" s="329" t="s">
        <v>12</v>
      </c>
      <c r="G112" s="330" t="e">
        <f>IF(B112="I",IF(C112="LABOR",VLOOKUP(D112,#REF!,3,FALSE),IF(C112="SINAPI",VLOOKUP(D112,#REF!,3,FALSE),IF(C112="COTAÇÃO",VLOOKUP(D112,#REF!,3,FALSE)))),IF(C112="LABOR",VLOOKUP(D112,#REF!,6,FALSE),IF(C112="SINAPI",VLOOKUP(D112,#REF!,3,FALSE),"outro")))</f>
        <v>#REF!</v>
      </c>
      <c r="H112" s="332">
        <v>0.96560000000000001</v>
      </c>
      <c r="I112" s="333" t="e">
        <f>IF(B112="I",IF(F112="MO",IF(C112="LABOR",ROUND(VLOOKUP(D112,#REF!,4,FALSE)/(1+#REF!),2),IF(C112="SINAPI",ROUND(VLOOKUP(D112,#REF!,5,FALSE)/(1+#REF!),2),"outro")),IF(C112="LABOR",VLOOKUP(D112,#REF!,4,FALSE),IF(C112="SINAPI",VLOOKUP(D112,#REF!,5,FALSE),IF(C112="COTAÇÃO",VLOOKUP(D112,#REF!,15,FALSE))))),IF(C112="SINAPI",IF(F112="MO",ROUND(VLOOKUP(D112,#REF!,4,FALSE)/(1+#REF!),2),VLOOKUP(D112,#REF!,4,FALSE)),"outro"))</f>
        <v>#REF!</v>
      </c>
      <c r="J112" s="333" t="e">
        <f t="shared" si="3"/>
        <v>#REF!</v>
      </c>
    </row>
    <row r="113" spans="1:10">
      <c r="A113" s="224"/>
      <c r="B113" s="328" t="s">
        <v>116</v>
      </c>
      <c r="C113" s="329" t="s">
        <v>82</v>
      </c>
      <c r="D113" s="227">
        <v>26517</v>
      </c>
      <c r="E113" s="331" t="e">
        <f>IF(B113="I",IF(C113="LABOR",VLOOKUP(D113,#REF!,2,FALSE),IF(C113="SINAPI",VLOOKUP(D113,#REF!,2,FALSE),IF(C113="COTAÇÃO",VLOOKUP(D113,#REF!,2,FALSE)))),IF(C113="LABOR",VLOOKUP(D113,#REF!,5,FALSE),IF(C113="SINAPI",VLOOKUP(D113,#REF!,2,FALSE),"outro")))</f>
        <v>#REF!</v>
      </c>
      <c r="F113" s="329" t="s">
        <v>12</v>
      </c>
      <c r="G113" s="330" t="e">
        <f>IF(B113="I",IF(C113="LABOR",VLOOKUP(D113,#REF!,3,FALSE),IF(C113="SINAPI",VLOOKUP(D113,#REF!,3,FALSE),IF(C113="COTAÇÃO",VLOOKUP(D113,#REF!,3,FALSE)))),IF(C113="LABOR",VLOOKUP(D113,#REF!,6,FALSE),IF(C113="SINAPI",VLOOKUP(D113,#REF!,3,FALSE),"outro")))</f>
        <v>#REF!</v>
      </c>
      <c r="H113" s="332">
        <v>0.96560000000000001</v>
      </c>
      <c r="I113" s="333" t="e">
        <f>IF(B113="I",IF(F113="MO",IF(C113="LABOR",ROUND(VLOOKUP(D113,#REF!,4,FALSE)/(1+#REF!),2),IF(C113="SINAPI",ROUND(VLOOKUP(D113,#REF!,5,FALSE)/(1+#REF!),2),"outro")),IF(C113="LABOR",VLOOKUP(D113,#REF!,4,FALSE),IF(C113="SINAPI",VLOOKUP(D113,#REF!,5,FALSE),IF(C113="COTAÇÃO",VLOOKUP(D113,#REF!,15,FALSE))))),IF(C113="SINAPI",IF(F113="MO",ROUND(VLOOKUP(D113,#REF!,4,FALSE)/(1+#REF!),2),VLOOKUP(D113,#REF!,4,FALSE)),"outro"))</f>
        <v>#REF!</v>
      </c>
      <c r="J113" s="333" t="e">
        <f t="shared" si="3"/>
        <v>#REF!</v>
      </c>
    </row>
    <row r="114" spans="1:10">
      <c r="A114" s="224"/>
      <c r="B114" s="328" t="s">
        <v>116</v>
      </c>
      <c r="C114" s="329" t="s">
        <v>82</v>
      </c>
      <c r="D114" s="227">
        <v>26548</v>
      </c>
      <c r="E114" s="331" t="e">
        <f>IF(B114="I",IF(C114="LABOR",VLOOKUP(D114,#REF!,2,FALSE),IF(C114="SINAPI",VLOOKUP(D114,#REF!,2,FALSE),IF(C114="COTAÇÃO",VLOOKUP(D114,#REF!,2,FALSE)))),IF(C114="LABOR",VLOOKUP(D114,#REF!,5,FALSE),IF(C114="SINAPI",VLOOKUP(D114,#REF!,2,FALSE),"outro")))</f>
        <v>#REF!</v>
      </c>
      <c r="F114" s="329" t="s">
        <v>12</v>
      </c>
      <c r="G114" s="330" t="e">
        <f>IF(B114="I",IF(C114="LABOR",VLOOKUP(D114,#REF!,3,FALSE),IF(C114="SINAPI",VLOOKUP(D114,#REF!,3,FALSE),IF(C114="COTAÇÃO",VLOOKUP(D114,#REF!,3,FALSE)))),IF(C114="LABOR",VLOOKUP(D114,#REF!,6,FALSE),IF(C114="SINAPI",VLOOKUP(D114,#REF!,3,FALSE),"outro")))</f>
        <v>#REF!</v>
      </c>
      <c r="H114" s="332">
        <v>0.37</v>
      </c>
      <c r="I114" s="333" t="e">
        <f>IF(B114="I",IF(F114="MO",IF(C114="LABOR",ROUND(VLOOKUP(D114,#REF!,4,FALSE)/(1+#REF!),2),IF(C114="SINAPI",ROUND(VLOOKUP(D114,#REF!,5,FALSE)/(1+#REF!),2),"outro")),IF(C114="LABOR",VLOOKUP(D114,#REF!,4,FALSE),IF(C114="SINAPI",VLOOKUP(D114,#REF!,5,FALSE),IF(C114="COTAÇÃO",VLOOKUP(D114,#REF!,15,FALSE))))),IF(C114="SINAPI",IF(F114="MO",ROUND(VLOOKUP(D114,#REF!,4,FALSE)/(1+#REF!),2),VLOOKUP(D114,#REF!,4,FALSE)),"outro"))</f>
        <v>#REF!</v>
      </c>
      <c r="J114" s="333" t="e">
        <f t="shared" si="3"/>
        <v>#REF!</v>
      </c>
    </row>
    <row r="115" spans="1:10">
      <c r="A115" s="224"/>
      <c r="B115" s="328" t="s">
        <v>116</v>
      </c>
      <c r="C115" s="329" t="s">
        <v>82</v>
      </c>
      <c r="D115" s="227">
        <v>26560</v>
      </c>
      <c r="E115" s="331" t="e">
        <f>IF(B115="I",IF(C115="LABOR",VLOOKUP(D115,#REF!,2,FALSE),IF(C115="SINAPI",VLOOKUP(D115,#REF!,2,FALSE),IF(C115="COTAÇÃO",VLOOKUP(D115,#REF!,2,FALSE)))),IF(C115="LABOR",VLOOKUP(D115,#REF!,5,FALSE),IF(C115="SINAPI",VLOOKUP(D115,#REF!,2,FALSE),"outro")))</f>
        <v>#REF!</v>
      </c>
      <c r="F115" s="329" t="s">
        <v>12</v>
      </c>
      <c r="G115" s="330" t="e">
        <f>IF(B115="I",IF(C115="LABOR",VLOOKUP(D115,#REF!,3,FALSE),IF(C115="SINAPI",VLOOKUP(D115,#REF!,3,FALSE),IF(C115="COTAÇÃO",VLOOKUP(D115,#REF!,3,FALSE)))),IF(C115="LABOR",VLOOKUP(D115,#REF!,6,FALSE),IF(C115="SINAPI",VLOOKUP(D115,#REF!,3,FALSE),"outro")))</f>
        <v>#REF!</v>
      </c>
      <c r="H115" s="332">
        <v>0.186</v>
      </c>
      <c r="I115" s="333" t="e">
        <f>IF(B115="I",IF(F115="MO",IF(C115="LABOR",ROUND(VLOOKUP(D115,#REF!,4,FALSE)/(1+#REF!),2),IF(C115="SINAPI",ROUND(VLOOKUP(D115,#REF!,5,FALSE)/(1+#REF!),2),"outro")),IF(C115="LABOR",VLOOKUP(D115,#REF!,4,FALSE),IF(C115="SINAPI",VLOOKUP(D115,#REF!,5,FALSE),IF(C115="COTAÇÃO",VLOOKUP(D115,#REF!,15,FALSE))))),IF(C115="SINAPI",IF(F115="MO",ROUND(VLOOKUP(D115,#REF!,4,FALSE)/(1+#REF!),2),VLOOKUP(D115,#REF!,4,FALSE)),"outro"))</f>
        <v>#REF!</v>
      </c>
      <c r="J115" s="333" t="e">
        <f t="shared" si="3"/>
        <v>#REF!</v>
      </c>
    </row>
    <row r="116" spans="1:10">
      <c r="A116" s="224"/>
      <c r="B116" s="328" t="s">
        <v>116</v>
      </c>
      <c r="C116" s="329" t="s">
        <v>82</v>
      </c>
      <c r="D116" s="227">
        <v>31511</v>
      </c>
      <c r="E116" s="331" t="e">
        <f>IF(B116="I",IF(C116="LABOR",VLOOKUP(D116,#REF!,2,FALSE),IF(C116="SINAPI",VLOOKUP(D116,#REF!,2,FALSE),IF(C116="COTAÇÃO",VLOOKUP(D116,#REF!,2,FALSE)))),IF(C116="LABOR",VLOOKUP(D116,#REF!,5,FALSE),IF(C116="SINAPI",VLOOKUP(D116,#REF!,2,FALSE),"outro")))</f>
        <v>#REF!</v>
      </c>
      <c r="F116" s="329" t="s">
        <v>12</v>
      </c>
      <c r="G116" s="330" t="e">
        <f>IF(B116="I",IF(C116="LABOR",VLOOKUP(D116,#REF!,3,FALSE),IF(C116="SINAPI",VLOOKUP(D116,#REF!,3,FALSE),IF(C116="COTAÇÃO",VLOOKUP(D116,#REF!,3,FALSE)))),IF(C116="LABOR",VLOOKUP(D116,#REF!,6,FALSE),IF(C116="SINAPI",VLOOKUP(D116,#REF!,3,FALSE),"outro")))</f>
        <v>#REF!</v>
      </c>
      <c r="H116" s="332">
        <v>4.5999999999999999E-2</v>
      </c>
      <c r="I116" s="333" t="e">
        <f>IF(B116="I",IF(F116="MO",IF(C116="LABOR",ROUND(VLOOKUP(D116,#REF!,4,FALSE)/(1+#REF!),2),IF(C116="SINAPI",ROUND(VLOOKUP(D116,#REF!,5,FALSE)/(1+#REF!),2),"outro")),IF(C116="LABOR",VLOOKUP(D116,#REF!,4,FALSE),IF(C116="SINAPI",VLOOKUP(D116,#REF!,5,FALSE),IF(C116="COTAÇÃO",VLOOKUP(D116,#REF!,15,FALSE))))),IF(C116="SINAPI",IF(F116="MO",ROUND(VLOOKUP(D116,#REF!,4,FALSE)/(1+#REF!),2),VLOOKUP(D116,#REF!,4,FALSE)),"outro"))</f>
        <v>#REF!</v>
      </c>
      <c r="J116" s="333" t="e">
        <f t="shared" si="3"/>
        <v>#REF!</v>
      </c>
    </row>
    <row r="117" spans="1:10">
      <c r="A117" s="224"/>
      <c r="B117" s="328" t="s">
        <v>116</v>
      </c>
      <c r="C117" s="329" t="s">
        <v>82</v>
      </c>
      <c r="D117" s="227">
        <v>31519</v>
      </c>
      <c r="E117" s="331" t="e">
        <f>IF(B117="I",IF(C117="LABOR",VLOOKUP(D117,#REF!,2,FALSE),IF(C117="SINAPI",VLOOKUP(D117,#REF!,2,FALSE),IF(C117="COTAÇÃO",VLOOKUP(D117,#REF!,2,FALSE)))),IF(C117="LABOR",VLOOKUP(D117,#REF!,5,FALSE),IF(C117="SINAPI",VLOOKUP(D117,#REF!,2,FALSE),"outro")))</f>
        <v>#REF!</v>
      </c>
      <c r="F117" s="329" t="s">
        <v>12</v>
      </c>
      <c r="G117" s="330" t="e">
        <f>IF(B117="I",IF(C117="LABOR",VLOOKUP(D117,#REF!,3,FALSE),IF(C117="SINAPI",VLOOKUP(D117,#REF!,3,FALSE),IF(C117="COTAÇÃO",VLOOKUP(D117,#REF!,3,FALSE)))),IF(C117="LABOR",VLOOKUP(D117,#REF!,6,FALSE),IF(C117="SINAPI",VLOOKUP(D117,#REF!,3,FALSE),"outro")))</f>
        <v>#REF!</v>
      </c>
      <c r="H117" s="332">
        <v>4.5999999999999999E-2</v>
      </c>
      <c r="I117" s="333" t="e">
        <f>IF(B117="I",IF(F117="MO",IF(C117="LABOR",ROUND(VLOOKUP(D117,#REF!,4,FALSE)/(1+#REF!),2),IF(C117="SINAPI",ROUND(VLOOKUP(D117,#REF!,5,FALSE)/(1+#REF!),2),"outro")),IF(C117="LABOR",VLOOKUP(D117,#REF!,4,FALSE),IF(C117="SINAPI",VLOOKUP(D117,#REF!,5,FALSE),IF(C117="COTAÇÃO",VLOOKUP(D117,#REF!,15,FALSE))))),IF(C117="SINAPI",IF(F117="MO",ROUND(VLOOKUP(D117,#REF!,4,FALSE)/(1+#REF!),2),VLOOKUP(D117,#REF!,4,FALSE)),"outro"))</f>
        <v>#REF!</v>
      </c>
      <c r="J117" s="333" t="e">
        <f t="shared" si="3"/>
        <v>#REF!</v>
      </c>
    </row>
    <row r="118" spans="1:10">
      <c r="A118" s="224"/>
      <c r="B118" s="328" t="s">
        <v>116</v>
      </c>
      <c r="C118" s="329" t="s">
        <v>82</v>
      </c>
      <c r="D118" s="227">
        <v>31571</v>
      </c>
      <c r="E118" s="331" t="e">
        <f>IF(B118="I",IF(C118="LABOR",VLOOKUP(D118,#REF!,2,FALSE),IF(C118="SINAPI",VLOOKUP(D118,#REF!,2,FALSE),IF(C118="COTAÇÃO",VLOOKUP(D118,#REF!,2,FALSE)))),IF(C118="LABOR",VLOOKUP(D118,#REF!,5,FALSE),IF(C118="SINAPI",VLOOKUP(D118,#REF!,2,FALSE),"outro")))</f>
        <v>#REF!</v>
      </c>
      <c r="F118" s="329" t="s">
        <v>12</v>
      </c>
      <c r="G118" s="330" t="e">
        <f>IF(B118="I",IF(C118="LABOR",VLOOKUP(D118,#REF!,3,FALSE),IF(C118="SINAPI",VLOOKUP(D118,#REF!,3,FALSE),IF(C118="COTAÇÃO",VLOOKUP(D118,#REF!,3,FALSE)))),IF(C118="LABOR",VLOOKUP(D118,#REF!,6,FALSE),IF(C118="SINAPI",VLOOKUP(D118,#REF!,3,FALSE),"outro")))</f>
        <v>#REF!</v>
      </c>
      <c r="H118" s="332">
        <v>4.5999999999999999E-2</v>
      </c>
      <c r="I118" s="333" t="e">
        <f>IF(B118="I",IF(F118="MO",IF(C118="LABOR",ROUND(VLOOKUP(D118,#REF!,4,FALSE)/(1+#REF!),2),IF(C118="SINAPI",ROUND(VLOOKUP(D118,#REF!,5,FALSE)/(1+#REF!),2),"outro")),IF(C118="LABOR",VLOOKUP(D118,#REF!,4,FALSE),IF(C118="SINAPI",VLOOKUP(D118,#REF!,5,FALSE),IF(C118="COTAÇÃO",VLOOKUP(D118,#REF!,15,FALSE))))),IF(C118="SINAPI",IF(F118="MO",ROUND(VLOOKUP(D118,#REF!,4,FALSE)/(1+#REF!),2),VLOOKUP(D118,#REF!,4,FALSE)),"outro"))</f>
        <v>#REF!</v>
      </c>
      <c r="J118" s="333" t="e">
        <f t="shared" si="3"/>
        <v>#REF!</v>
      </c>
    </row>
    <row r="119" spans="1:10">
      <c r="A119" s="224"/>
      <c r="B119" s="328" t="s">
        <v>116</v>
      </c>
      <c r="C119" s="329" t="s">
        <v>82</v>
      </c>
      <c r="D119" s="227">
        <v>31584</v>
      </c>
      <c r="E119" s="331" t="e">
        <f>IF(B119="I",IF(C119="LABOR",VLOOKUP(D119,#REF!,2,FALSE),IF(C119="SINAPI",VLOOKUP(D119,#REF!,2,FALSE),IF(C119="COTAÇÃO",VLOOKUP(D119,#REF!,2,FALSE)))),IF(C119="LABOR",VLOOKUP(D119,#REF!,5,FALSE),IF(C119="SINAPI",VLOOKUP(D119,#REF!,2,FALSE),"outro")))</f>
        <v>#REF!</v>
      </c>
      <c r="F119" s="329" t="s">
        <v>12</v>
      </c>
      <c r="G119" s="330" t="e">
        <f>IF(B119="I",IF(C119="LABOR",VLOOKUP(D119,#REF!,3,FALSE),IF(C119="SINAPI",VLOOKUP(D119,#REF!,3,FALSE),IF(C119="COTAÇÃO",VLOOKUP(D119,#REF!,3,FALSE)))),IF(C119="LABOR",VLOOKUP(D119,#REF!,6,FALSE),IF(C119="SINAPI",VLOOKUP(D119,#REF!,3,FALSE),"outro")))</f>
        <v>#REF!</v>
      </c>
      <c r="H119" s="332">
        <v>0.14000000000000001</v>
      </c>
      <c r="I119" s="333" t="e">
        <f>IF(B119="I",IF(F119="MO",IF(C119="LABOR",ROUND(VLOOKUP(D119,#REF!,4,FALSE)/(1+#REF!),2),IF(C119="SINAPI",ROUND(VLOOKUP(D119,#REF!,5,FALSE)/(1+#REF!),2),"outro")),IF(C119="LABOR",VLOOKUP(D119,#REF!,4,FALSE),IF(C119="SINAPI",VLOOKUP(D119,#REF!,5,FALSE),IF(C119="COTAÇÃO",VLOOKUP(D119,#REF!,15,FALSE))))),IF(C119="SINAPI",IF(F119="MO",ROUND(VLOOKUP(D119,#REF!,4,FALSE)/(1+#REF!),2),VLOOKUP(D119,#REF!,4,FALSE)),"outro"))</f>
        <v>#REF!</v>
      </c>
      <c r="J119" s="333" t="e">
        <f t="shared" si="3"/>
        <v>#REF!</v>
      </c>
    </row>
    <row r="120" spans="1:10">
      <c r="A120" s="224"/>
      <c r="B120" s="328" t="s">
        <v>116</v>
      </c>
      <c r="C120" s="329" t="s">
        <v>82</v>
      </c>
      <c r="D120" s="227">
        <v>37502</v>
      </c>
      <c r="E120" s="331" t="e">
        <f>IF(B120="I",IF(C120="LABOR",VLOOKUP(D120,#REF!,2,FALSE),IF(C120="SINAPI",VLOOKUP(D120,#REF!,2,FALSE),IF(C120="COTAÇÃO",VLOOKUP(D120,#REF!,2,FALSE)))),IF(C120="LABOR",VLOOKUP(D120,#REF!,5,FALSE),IF(C120="SINAPI",VLOOKUP(D120,#REF!,2,FALSE),"outro")))</f>
        <v>#REF!</v>
      </c>
      <c r="F120" s="329" t="s">
        <v>12</v>
      </c>
      <c r="G120" s="330" t="e">
        <f>IF(B120="I",IF(C120="LABOR",VLOOKUP(D120,#REF!,3,FALSE),IF(C120="SINAPI",VLOOKUP(D120,#REF!,3,FALSE),IF(C120="COTAÇÃO",VLOOKUP(D120,#REF!,3,FALSE)))),IF(C120="LABOR",VLOOKUP(D120,#REF!,6,FALSE),IF(C120="SINAPI",VLOOKUP(D120,#REF!,3,FALSE),"outro")))</f>
        <v>#REF!</v>
      </c>
      <c r="H120" s="332">
        <v>1.44</v>
      </c>
      <c r="I120" s="333" t="e">
        <f>IF(B120="I",IF(F120="MO",IF(C120="LABOR",ROUND(VLOOKUP(D120,#REF!,4,FALSE)/(1+#REF!),2),IF(C120="SINAPI",ROUND(VLOOKUP(D120,#REF!,5,FALSE)/(1+#REF!),2),"outro")),IF(C120="LABOR",VLOOKUP(D120,#REF!,4,FALSE),IF(C120="SINAPI",VLOOKUP(D120,#REF!,5,FALSE),IF(C120="COTAÇÃO",VLOOKUP(D120,#REF!,15,FALSE))))),IF(C120="SINAPI",IF(F120="MO",ROUND(VLOOKUP(D120,#REF!,4,FALSE)/(1+#REF!),2),VLOOKUP(D120,#REF!,4,FALSE)),"outro"))</f>
        <v>#REF!</v>
      </c>
      <c r="J120" s="333" t="e">
        <f t="shared" si="3"/>
        <v>#REF!</v>
      </c>
    </row>
    <row r="121" spans="1:10">
      <c r="A121" s="224"/>
      <c r="B121" s="328" t="s">
        <v>116</v>
      </c>
      <c r="C121" s="329" t="s">
        <v>82</v>
      </c>
      <c r="D121" s="227">
        <v>38001</v>
      </c>
      <c r="E121" s="331" t="e">
        <f>IF(B121="I",IF(C121="LABOR",VLOOKUP(D121,#REF!,2,FALSE),IF(C121="SINAPI",VLOOKUP(D121,#REF!,2,FALSE),IF(C121="COTAÇÃO",VLOOKUP(D121,#REF!,2,FALSE)))),IF(C121="LABOR",VLOOKUP(D121,#REF!,5,FALSE),IF(C121="SINAPI",VLOOKUP(D121,#REF!,2,FALSE),"outro")))</f>
        <v>#REF!</v>
      </c>
      <c r="F121" s="329" t="s">
        <v>12</v>
      </c>
      <c r="G121" s="330" t="e">
        <f>IF(B121="I",IF(C121="LABOR",VLOOKUP(D121,#REF!,3,FALSE),IF(C121="SINAPI",VLOOKUP(D121,#REF!,3,FALSE),IF(C121="COTAÇÃO",VLOOKUP(D121,#REF!,3,FALSE)))),IF(C121="LABOR",VLOOKUP(D121,#REF!,6,FALSE),IF(C121="SINAPI",VLOOKUP(D121,#REF!,3,FALSE),"outro")))</f>
        <v>#REF!</v>
      </c>
      <c r="H121" s="332">
        <v>0.36</v>
      </c>
      <c r="I121" s="333" t="e">
        <f>IF(B121="I",IF(F121="MO",IF(C121="LABOR",ROUND(VLOOKUP(D121,#REF!,4,FALSE)/(1+#REF!),2),IF(C121="SINAPI",ROUND(VLOOKUP(D121,#REF!,5,FALSE)/(1+#REF!),2),"outro")),IF(C121="LABOR",VLOOKUP(D121,#REF!,4,FALSE),IF(C121="SINAPI",VLOOKUP(D121,#REF!,5,FALSE),IF(C121="COTAÇÃO",VLOOKUP(D121,#REF!,15,FALSE))))),IF(C121="SINAPI",IF(F121="MO",ROUND(VLOOKUP(D121,#REF!,4,FALSE)/(1+#REF!),2),VLOOKUP(D121,#REF!,4,FALSE)),"outro"))</f>
        <v>#REF!</v>
      </c>
      <c r="J121" s="333" t="e">
        <f t="shared" si="3"/>
        <v>#REF!</v>
      </c>
    </row>
    <row r="122" spans="1:10">
      <c r="A122" s="224"/>
      <c r="B122" s="328" t="s">
        <v>116</v>
      </c>
      <c r="C122" s="329" t="s">
        <v>82</v>
      </c>
      <c r="D122" s="227">
        <v>42502</v>
      </c>
      <c r="E122" s="331" t="e">
        <f>IF(B122="I",IF(C122="LABOR",VLOOKUP(D122,#REF!,2,FALSE),IF(C122="SINAPI",VLOOKUP(D122,#REF!,2,FALSE),IF(C122="COTAÇÃO",VLOOKUP(D122,#REF!,2,FALSE)))),IF(C122="LABOR",VLOOKUP(D122,#REF!,5,FALSE),IF(C122="SINAPI",VLOOKUP(D122,#REF!,2,FALSE),"outro")))</f>
        <v>#REF!</v>
      </c>
      <c r="F122" s="329" t="s">
        <v>12</v>
      </c>
      <c r="G122" s="330" t="e">
        <f>IF(B122="I",IF(C122="LABOR",VLOOKUP(D122,#REF!,3,FALSE),IF(C122="SINAPI",VLOOKUP(D122,#REF!,3,FALSE),IF(C122="COTAÇÃO",VLOOKUP(D122,#REF!,3,FALSE)))),IF(C122="LABOR",VLOOKUP(D122,#REF!,6,FALSE),IF(C122="SINAPI",VLOOKUP(D122,#REF!,3,FALSE),"outro")))</f>
        <v>#REF!</v>
      </c>
      <c r="H122" s="332">
        <v>0.29699999999999999</v>
      </c>
      <c r="I122" s="333" t="e">
        <f>IF(B122="I",IF(F122="MO",IF(C122="LABOR",ROUND(VLOOKUP(D122,#REF!,4,FALSE)/(1+#REF!),2),IF(C122="SINAPI",ROUND(VLOOKUP(D122,#REF!,5,FALSE)/(1+#REF!),2),"outro")),IF(C122="LABOR",VLOOKUP(D122,#REF!,4,FALSE),IF(C122="SINAPI",VLOOKUP(D122,#REF!,5,FALSE),IF(C122="COTAÇÃO",VLOOKUP(D122,#REF!,15,FALSE))))),IF(C122="SINAPI",IF(F122="MO",ROUND(VLOOKUP(D122,#REF!,4,FALSE)/(1+#REF!),2),VLOOKUP(D122,#REF!,4,FALSE)),"outro"))</f>
        <v>#REF!</v>
      </c>
      <c r="J122" s="333" t="e">
        <f t="shared" si="3"/>
        <v>#REF!</v>
      </c>
    </row>
    <row r="123" spans="1:10">
      <c r="A123" s="224"/>
      <c r="B123" s="328" t="s">
        <v>116</v>
      </c>
      <c r="C123" s="329" t="s">
        <v>82</v>
      </c>
      <c r="D123" s="227">
        <v>42511</v>
      </c>
      <c r="E123" s="331" t="e">
        <f>IF(B123="I",IF(C123="LABOR",VLOOKUP(D123,#REF!,2,FALSE),IF(C123="SINAPI",VLOOKUP(D123,#REF!,2,FALSE),IF(C123="COTAÇÃO",VLOOKUP(D123,#REF!,2,FALSE)))),IF(C123="LABOR",VLOOKUP(D123,#REF!,5,FALSE),IF(C123="SINAPI",VLOOKUP(D123,#REF!,2,FALSE),"outro")))</f>
        <v>#REF!</v>
      </c>
      <c r="F123" s="329" t="s">
        <v>12</v>
      </c>
      <c r="G123" s="330" t="e">
        <f>IF(B123="I",IF(C123="LABOR",VLOOKUP(D123,#REF!,3,FALSE),IF(C123="SINAPI",VLOOKUP(D123,#REF!,3,FALSE),IF(C123="COTAÇÃO",VLOOKUP(D123,#REF!,3,FALSE)))),IF(C123="LABOR",VLOOKUP(D123,#REF!,6,FALSE),IF(C123="SINAPI",VLOOKUP(D123,#REF!,3,FALSE),"outro")))</f>
        <v>#REF!</v>
      </c>
      <c r="H123" s="332">
        <v>9.1499999999999998E-2</v>
      </c>
      <c r="I123" s="333" t="e">
        <f>IF(B123="I",IF(F123="MO",IF(C123="LABOR",ROUND(VLOOKUP(D123,#REF!,4,FALSE)/(1+#REF!),2),IF(C123="SINAPI",ROUND(VLOOKUP(D123,#REF!,5,FALSE)/(1+#REF!),2),"outro")),IF(C123="LABOR",VLOOKUP(D123,#REF!,4,FALSE),IF(C123="SINAPI",VLOOKUP(D123,#REF!,5,FALSE),IF(C123="COTAÇÃO",VLOOKUP(D123,#REF!,15,FALSE))))),IF(C123="SINAPI",IF(F123="MO",ROUND(VLOOKUP(D123,#REF!,4,FALSE)/(1+#REF!),2),VLOOKUP(D123,#REF!,4,FALSE)),"outro"))</f>
        <v>#REF!</v>
      </c>
      <c r="J123" s="333" t="e">
        <f t="shared" si="3"/>
        <v>#REF!</v>
      </c>
    </row>
    <row r="124" spans="1:10">
      <c r="A124" s="224"/>
      <c r="B124" s="328" t="s">
        <v>116</v>
      </c>
      <c r="C124" s="329" t="s">
        <v>82</v>
      </c>
      <c r="D124" s="227">
        <v>42521</v>
      </c>
      <c r="E124" s="331" t="e">
        <f>IF(B124="I",IF(C124="LABOR",VLOOKUP(D124,#REF!,2,FALSE),IF(C124="SINAPI",VLOOKUP(D124,#REF!,2,FALSE),IF(C124="COTAÇÃO",VLOOKUP(D124,#REF!,2,FALSE)))),IF(C124="LABOR",VLOOKUP(D124,#REF!,5,FALSE),IF(C124="SINAPI",VLOOKUP(D124,#REF!,2,FALSE),"outro")))</f>
        <v>#REF!</v>
      </c>
      <c r="F124" s="329" t="s">
        <v>12</v>
      </c>
      <c r="G124" s="330" t="e">
        <f>IF(B124="I",IF(C124="LABOR",VLOOKUP(D124,#REF!,3,FALSE),IF(C124="SINAPI",VLOOKUP(D124,#REF!,3,FALSE),IF(C124="COTAÇÃO",VLOOKUP(D124,#REF!,3,FALSE)))),IF(C124="LABOR",VLOOKUP(D124,#REF!,6,FALSE),IF(C124="SINAPI",VLOOKUP(D124,#REF!,3,FALSE),"outro")))</f>
        <v>#REF!</v>
      </c>
      <c r="H124" s="332">
        <v>0.185</v>
      </c>
      <c r="I124" s="333" t="e">
        <f>IF(B124="I",IF(F124="MO",IF(C124="LABOR",ROUND(VLOOKUP(D124,#REF!,4,FALSE)/(1+#REF!),2),IF(C124="SINAPI",ROUND(VLOOKUP(D124,#REF!,5,FALSE)/(1+#REF!),2),"outro")),IF(C124="LABOR",VLOOKUP(D124,#REF!,4,FALSE),IF(C124="SINAPI",VLOOKUP(D124,#REF!,5,FALSE),IF(C124="COTAÇÃO",VLOOKUP(D124,#REF!,15,FALSE))))),IF(C124="SINAPI",IF(F124="MO",ROUND(VLOOKUP(D124,#REF!,4,FALSE)/(1+#REF!),2),VLOOKUP(D124,#REF!,4,FALSE)),"outro"))</f>
        <v>#REF!</v>
      </c>
      <c r="J124" s="333" t="e">
        <f t="shared" si="3"/>
        <v>#REF!</v>
      </c>
    </row>
    <row r="125" spans="1:10">
      <c r="A125" s="224"/>
      <c r="B125" s="328" t="s">
        <v>116</v>
      </c>
      <c r="C125" s="329" t="s">
        <v>82</v>
      </c>
      <c r="D125" s="227">
        <v>43005</v>
      </c>
      <c r="E125" s="331" t="e">
        <f>IF(B125="I",IF(C125="LABOR",VLOOKUP(D125,#REF!,2,FALSE),IF(C125="SINAPI",VLOOKUP(D125,#REF!,2,FALSE),IF(C125="COTAÇÃO",VLOOKUP(D125,#REF!,2,FALSE)))),IF(C125="LABOR",VLOOKUP(D125,#REF!,5,FALSE),IF(C125="SINAPI",VLOOKUP(D125,#REF!,2,FALSE),"outro")))</f>
        <v>#REF!</v>
      </c>
      <c r="F125" s="329" t="s">
        <v>12</v>
      </c>
      <c r="G125" s="330" t="e">
        <f>IF(B125="I",IF(C125="LABOR",VLOOKUP(D125,#REF!,3,FALSE),IF(C125="SINAPI",VLOOKUP(D125,#REF!,3,FALSE),IF(C125="COTAÇÃO",VLOOKUP(D125,#REF!,3,FALSE)))),IF(C125="LABOR",VLOOKUP(D125,#REF!,6,FALSE),IF(C125="SINAPI",VLOOKUP(D125,#REF!,3,FALSE),"outro")))</f>
        <v>#REF!</v>
      </c>
      <c r="H125" s="332">
        <v>0.55079999999999996</v>
      </c>
      <c r="I125" s="333" t="e">
        <f>IF(B125="I",IF(F125="MO",IF(C125="LABOR",ROUND(VLOOKUP(D125,#REF!,4,FALSE)/(1+#REF!),2),IF(C125="SINAPI",ROUND(VLOOKUP(D125,#REF!,5,FALSE)/(1+#REF!),2),"outro")),IF(C125="LABOR",VLOOKUP(D125,#REF!,4,FALSE),IF(C125="SINAPI",VLOOKUP(D125,#REF!,5,FALSE),IF(C125="COTAÇÃO",VLOOKUP(D125,#REF!,15,FALSE))))),IF(C125="SINAPI",IF(F125="MO",ROUND(VLOOKUP(D125,#REF!,4,FALSE)/(1+#REF!),2),VLOOKUP(D125,#REF!,4,FALSE)),"outro"))</f>
        <v>#REF!</v>
      </c>
      <c r="J125" s="333" t="e">
        <f t="shared" si="3"/>
        <v>#REF!</v>
      </c>
    </row>
    <row r="126" spans="1:10">
      <c r="A126" s="224"/>
      <c r="B126" s="328" t="s">
        <v>116</v>
      </c>
      <c r="C126" s="329" t="s">
        <v>82</v>
      </c>
      <c r="D126" s="227">
        <v>45104</v>
      </c>
      <c r="E126" s="331" t="e">
        <f>IF(B126="I",IF(C126="LABOR",VLOOKUP(D126,#REF!,2,FALSE),IF(C126="SINAPI",VLOOKUP(D126,#REF!,2,FALSE),IF(C126="COTAÇÃO",VLOOKUP(D126,#REF!,2,FALSE)))),IF(C126="LABOR",VLOOKUP(D126,#REF!,5,FALSE),IF(C126="SINAPI",VLOOKUP(D126,#REF!,2,FALSE),"outro")))</f>
        <v>#REF!</v>
      </c>
      <c r="F126" s="329" t="s">
        <v>12</v>
      </c>
      <c r="G126" s="330" t="e">
        <f>IF(B126="I",IF(C126="LABOR",VLOOKUP(D126,#REF!,3,FALSE),IF(C126="SINAPI",VLOOKUP(D126,#REF!,3,FALSE),IF(C126="COTAÇÃO",VLOOKUP(D126,#REF!,3,FALSE)))),IF(C126="LABOR",VLOOKUP(D126,#REF!,6,FALSE),IF(C126="SINAPI",VLOOKUP(D126,#REF!,3,FALSE),"outro")))</f>
        <v>#REF!</v>
      </c>
      <c r="H126" s="332">
        <v>4.5999999999999999E-2</v>
      </c>
      <c r="I126" s="333" t="e">
        <f>IF(B126="I",IF(F126="MO",IF(C126="LABOR",ROUND(VLOOKUP(D126,#REF!,4,FALSE)/(1+#REF!),2),IF(C126="SINAPI",ROUND(VLOOKUP(D126,#REF!,5,FALSE)/(1+#REF!),2),"outro")),IF(C126="LABOR",VLOOKUP(D126,#REF!,4,FALSE),IF(C126="SINAPI",VLOOKUP(D126,#REF!,5,FALSE),IF(C126="COTAÇÃO",VLOOKUP(D126,#REF!,15,FALSE))))),IF(C126="SINAPI",IF(F126="MO",ROUND(VLOOKUP(D126,#REF!,4,FALSE)/(1+#REF!),2),VLOOKUP(D126,#REF!,4,FALSE)),"outro"))</f>
        <v>#REF!</v>
      </c>
      <c r="J126" s="333" t="e">
        <f t="shared" si="3"/>
        <v>#REF!</v>
      </c>
    </row>
    <row r="127" spans="1:10">
      <c r="A127" s="224"/>
      <c r="B127" s="328" t="s">
        <v>116</v>
      </c>
      <c r="C127" s="329" t="s">
        <v>82</v>
      </c>
      <c r="D127" s="227">
        <v>45501</v>
      </c>
      <c r="E127" s="331" t="e">
        <f>IF(B127="I",IF(C127="LABOR",VLOOKUP(D127,#REF!,2,FALSE),IF(C127="SINAPI",VLOOKUP(D127,#REF!,2,FALSE),IF(C127="COTAÇÃO",VLOOKUP(D127,#REF!,2,FALSE)))),IF(C127="LABOR",VLOOKUP(D127,#REF!,5,FALSE),IF(C127="SINAPI",VLOOKUP(D127,#REF!,2,FALSE),"outro")))</f>
        <v>#REF!</v>
      </c>
      <c r="F127" s="329" t="s">
        <v>12</v>
      </c>
      <c r="G127" s="330" t="e">
        <f>IF(B127="I",IF(C127="LABOR",VLOOKUP(D127,#REF!,3,FALSE),IF(C127="SINAPI",VLOOKUP(D127,#REF!,3,FALSE),IF(C127="COTAÇÃO",VLOOKUP(D127,#REF!,3,FALSE)))),IF(C127="LABOR",VLOOKUP(D127,#REF!,6,FALSE),IF(C127="SINAPI",VLOOKUP(D127,#REF!,3,FALSE),"outro")))</f>
        <v>#REF!</v>
      </c>
      <c r="H127" s="332">
        <v>4.5999999999999999E-2</v>
      </c>
      <c r="I127" s="333" t="e">
        <f>IF(B127="I",IF(F127="MO",IF(C127="LABOR",ROUND(VLOOKUP(D127,#REF!,4,FALSE)/(1+#REF!),2),IF(C127="SINAPI",ROUND(VLOOKUP(D127,#REF!,5,FALSE)/(1+#REF!),2),"outro")),IF(C127="LABOR",VLOOKUP(D127,#REF!,4,FALSE),IF(C127="SINAPI",VLOOKUP(D127,#REF!,5,FALSE),IF(C127="COTAÇÃO",VLOOKUP(D127,#REF!,15,FALSE))))),IF(C127="SINAPI",IF(F127="MO",ROUND(VLOOKUP(D127,#REF!,4,FALSE)/(1+#REF!),2),VLOOKUP(D127,#REF!,4,FALSE)),"outro"))</f>
        <v>#REF!</v>
      </c>
      <c r="J127" s="333" t="e">
        <f t="shared" si="3"/>
        <v>#REF!</v>
      </c>
    </row>
    <row r="128" spans="1:10">
      <c r="A128" s="224"/>
      <c r="B128" s="328" t="s">
        <v>116</v>
      </c>
      <c r="C128" s="329" t="s">
        <v>82</v>
      </c>
      <c r="D128" s="227">
        <v>45525</v>
      </c>
      <c r="E128" s="331" t="e">
        <f>IF(B128="I",IF(C128="LABOR",VLOOKUP(D128,#REF!,2,FALSE),IF(C128="SINAPI",VLOOKUP(D128,#REF!,2,FALSE),IF(C128="COTAÇÃO",VLOOKUP(D128,#REF!,2,FALSE)))),IF(C128="LABOR",VLOOKUP(D128,#REF!,5,FALSE),IF(C128="SINAPI",VLOOKUP(D128,#REF!,2,FALSE),"outro")))</f>
        <v>#REF!</v>
      </c>
      <c r="F128" s="329" t="s">
        <v>12</v>
      </c>
      <c r="G128" s="330" t="e">
        <f>IF(B128="I",IF(C128="LABOR",VLOOKUP(D128,#REF!,3,FALSE),IF(C128="SINAPI",VLOOKUP(D128,#REF!,3,FALSE),IF(C128="COTAÇÃO",VLOOKUP(D128,#REF!,3,FALSE)))),IF(C128="LABOR",VLOOKUP(D128,#REF!,6,FALSE),IF(C128="SINAPI",VLOOKUP(D128,#REF!,3,FALSE),"outro")))</f>
        <v>#REF!</v>
      </c>
      <c r="H128" s="332">
        <v>4.5999999999999999E-2</v>
      </c>
      <c r="I128" s="333" t="e">
        <f>IF(B128="I",IF(F128="MO",IF(C128="LABOR",ROUND(VLOOKUP(D128,#REF!,4,FALSE)/(1+#REF!),2),IF(C128="SINAPI",ROUND(VLOOKUP(D128,#REF!,5,FALSE)/(1+#REF!),2),"outro")),IF(C128="LABOR",VLOOKUP(D128,#REF!,4,FALSE),IF(C128="SINAPI",VLOOKUP(D128,#REF!,5,FALSE),IF(C128="COTAÇÃO",VLOOKUP(D128,#REF!,15,FALSE))))),IF(C128="SINAPI",IF(F128="MO",ROUND(VLOOKUP(D128,#REF!,4,FALSE)/(1+#REF!),2),VLOOKUP(D128,#REF!,4,FALSE)),"outro"))</f>
        <v>#REF!</v>
      </c>
      <c r="J128" s="333" t="e">
        <f t="shared" si="3"/>
        <v>#REF!</v>
      </c>
    </row>
    <row r="129" spans="1:10">
      <c r="A129" s="224"/>
      <c r="B129" s="328" t="s">
        <v>116</v>
      </c>
      <c r="C129" s="329" t="s">
        <v>82</v>
      </c>
      <c r="D129" s="227">
        <v>46504</v>
      </c>
      <c r="E129" s="331" t="e">
        <f>IF(B129="I",IF(C129="LABOR",VLOOKUP(D129,#REF!,2,FALSE),IF(C129="SINAPI",VLOOKUP(D129,#REF!,2,FALSE),IF(C129="COTAÇÃO",VLOOKUP(D129,#REF!,2,FALSE)))),IF(C129="LABOR",VLOOKUP(D129,#REF!,5,FALSE),IF(C129="SINAPI",VLOOKUP(D129,#REF!,2,FALSE),"outro")))</f>
        <v>#REF!</v>
      </c>
      <c r="F129" s="329" t="s">
        <v>12</v>
      </c>
      <c r="G129" s="330" t="e">
        <f>IF(B129="I",IF(C129="LABOR",VLOOKUP(D129,#REF!,3,FALSE),IF(C129="SINAPI",VLOOKUP(D129,#REF!,3,FALSE),IF(C129="COTAÇÃO",VLOOKUP(D129,#REF!,3,FALSE)))),IF(C129="LABOR",VLOOKUP(D129,#REF!,6,FALSE),IF(C129="SINAPI",VLOOKUP(D129,#REF!,3,FALSE),"outro")))</f>
        <v>#REF!</v>
      </c>
      <c r="H129" s="332">
        <v>9.1999999999999998E-2</v>
      </c>
      <c r="I129" s="333" t="e">
        <f>IF(B129="I",IF(F129="MO",IF(C129="LABOR",ROUND(VLOOKUP(D129,#REF!,4,FALSE)/(1+#REF!),2),IF(C129="SINAPI",ROUND(VLOOKUP(D129,#REF!,5,FALSE)/(1+#REF!),2),"outro")),IF(C129="LABOR",VLOOKUP(D129,#REF!,4,FALSE),IF(C129="SINAPI",VLOOKUP(D129,#REF!,5,FALSE),IF(C129="COTAÇÃO",VLOOKUP(D129,#REF!,15,FALSE))))),IF(C129="SINAPI",IF(F129="MO",ROUND(VLOOKUP(D129,#REF!,4,FALSE)/(1+#REF!),2),VLOOKUP(D129,#REF!,4,FALSE)),"outro"))</f>
        <v>#REF!</v>
      </c>
      <c r="J129" s="333" t="e">
        <f t="shared" si="3"/>
        <v>#REF!</v>
      </c>
    </row>
    <row r="130" spans="1:10" ht="30">
      <c r="A130" s="224"/>
      <c r="B130" s="328" t="s">
        <v>116</v>
      </c>
      <c r="C130" s="329" t="s">
        <v>82</v>
      </c>
      <c r="D130" s="227">
        <v>48502</v>
      </c>
      <c r="E130" s="331" t="e">
        <f>IF(B130="I",IF(C130="LABOR",VLOOKUP(D130,#REF!,2,FALSE),IF(C130="SINAPI",VLOOKUP(D130,#REF!,2,FALSE),IF(C130="COTAÇÃO",VLOOKUP(D130,#REF!,2,FALSE)))),IF(C130="LABOR",VLOOKUP(D130,#REF!,5,FALSE),IF(C130="SINAPI",VLOOKUP(D130,#REF!,2,FALSE),"outro")))</f>
        <v>#REF!</v>
      </c>
      <c r="F130" s="329" t="s">
        <v>12</v>
      </c>
      <c r="G130" s="330" t="e">
        <f>IF(B130="I",IF(C130="LABOR",VLOOKUP(D130,#REF!,3,FALSE),IF(C130="SINAPI",VLOOKUP(D130,#REF!,3,FALSE),IF(C130="COTAÇÃO",VLOOKUP(D130,#REF!,3,FALSE)))),IF(C130="LABOR",VLOOKUP(D130,#REF!,6,FALSE),IF(C130="SINAPI",VLOOKUP(D130,#REF!,3,FALSE),"outro")))</f>
        <v>#REF!</v>
      </c>
      <c r="H130" s="332">
        <v>4.5999999999999999E-2</v>
      </c>
      <c r="I130" s="333" t="e">
        <f>IF(B130="I",IF(F130="MO",IF(C130="LABOR",ROUND(VLOOKUP(D130,#REF!,4,FALSE)/(1+#REF!),2),IF(C130="SINAPI",ROUND(VLOOKUP(D130,#REF!,5,FALSE)/(1+#REF!),2),"outro")),IF(C130="LABOR",VLOOKUP(D130,#REF!,4,FALSE),IF(C130="SINAPI",VLOOKUP(D130,#REF!,5,FALSE),IF(C130="COTAÇÃO",VLOOKUP(D130,#REF!,15,FALSE))))),IF(C130="SINAPI",IF(F130="MO",ROUND(VLOOKUP(D130,#REF!,4,FALSE)/(1+#REF!),2),VLOOKUP(D130,#REF!,4,FALSE)),"outro"))</f>
        <v>#REF!</v>
      </c>
      <c r="J130" s="333" t="e">
        <f t="shared" si="3"/>
        <v>#REF!</v>
      </c>
    </row>
    <row r="131" spans="1:10">
      <c r="A131" s="224"/>
      <c r="B131" s="328" t="s">
        <v>116</v>
      </c>
      <c r="C131" s="329" t="s">
        <v>82</v>
      </c>
      <c r="D131" s="227">
        <v>48516</v>
      </c>
      <c r="E131" s="331" t="e">
        <f>IF(B131="I",IF(C131="LABOR",VLOOKUP(D131,#REF!,2,FALSE),IF(C131="SINAPI",VLOOKUP(D131,#REF!,2,FALSE),IF(C131="COTAÇÃO",VLOOKUP(D131,#REF!,2,FALSE)))),IF(C131="LABOR",VLOOKUP(D131,#REF!,5,FALSE),IF(C131="SINAPI",VLOOKUP(D131,#REF!,2,FALSE),"outro")))</f>
        <v>#REF!</v>
      </c>
      <c r="F131" s="329" t="s">
        <v>12</v>
      </c>
      <c r="G131" s="330" t="e">
        <f>IF(B131="I",IF(C131="LABOR",VLOOKUP(D131,#REF!,3,FALSE),IF(C131="SINAPI",VLOOKUP(D131,#REF!,3,FALSE),IF(C131="COTAÇÃO",VLOOKUP(D131,#REF!,3,FALSE)))),IF(C131="LABOR",VLOOKUP(D131,#REF!,6,FALSE),IF(C131="SINAPI",VLOOKUP(D131,#REF!,3,FALSE),"outro")))</f>
        <v>#REF!</v>
      </c>
      <c r="H131" s="332">
        <v>4.5999999999999999E-2</v>
      </c>
      <c r="I131" s="333" t="e">
        <f>IF(B131="I",IF(F131="MO",IF(C131="LABOR",ROUND(VLOOKUP(D131,#REF!,4,FALSE)/(1+#REF!),2),IF(C131="SINAPI",ROUND(VLOOKUP(D131,#REF!,5,FALSE)/(1+#REF!),2),"outro")),IF(C131="LABOR",VLOOKUP(D131,#REF!,4,FALSE),IF(C131="SINAPI",VLOOKUP(D131,#REF!,5,FALSE),IF(C131="COTAÇÃO",VLOOKUP(D131,#REF!,15,FALSE))))),IF(C131="SINAPI",IF(F131="MO",ROUND(VLOOKUP(D131,#REF!,4,FALSE)/(1+#REF!),2),VLOOKUP(D131,#REF!,4,FALSE)),"outro"))</f>
        <v>#REF!</v>
      </c>
      <c r="J131" s="333" t="e">
        <f t="shared" si="3"/>
        <v>#REF!</v>
      </c>
    </row>
    <row r="132" spans="1:10">
      <c r="A132" s="224"/>
      <c r="B132" s="328" t="s">
        <v>116</v>
      </c>
      <c r="C132" s="329" t="s">
        <v>82</v>
      </c>
      <c r="D132" s="227">
        <v>48534</v>
      </c>
      <c r="E132" s="331" t="e">
        <f>IF(B132="I",IF(C132="LABOR",VLOOKUP(D132,#REF!,2,FALSE),IF(C132="SINAPI",VLOOKUP(D132,#REF!,2,FALSE),IF(C132="COTAÇÃO",VLOOKUP(D132,#REF!,2,FALSE)))),IF(C132="LABOR",VLOOKUP(D132,#REF!,5,FALSE),IF(C132="SINAPI",VLOOKUP(D132,#REF!,2,FALSE),"outro")))</f>
        <v>#REF!</v>
      </c>
      <c r="F132" s="329" t="s">
        <v>12</v>
      </c>
      <c r="G132" s="330" t="e">
        <f>IF(B132="I",IF(C132="LABOR",VLOOKUP(D132,#REF!,3,FALSE),IF(C132="SINAPI",VLOOKUP(D132,#REF!,3,FALSE),IF(C132="COTAÇÃO",VLOOKUP(D132,#REF!,3,FALSE)))),IF(C132="LABOR",VLOOKUP(D132,#REF!,6,FALSE),IF(C132="SINAPI",VLOOKUP(D132,#REF!,3,FALSE),"outro")))</f>
        <v>#REF!</v>
      </c>
      <c r="H132" s="332">
        <v>0.185</v>
      </c>
      <c r="I132" s="333" t="e">
        <f>IF(B132="I",IF(F132="MO",IF(C132="LABOR",ROUND(VLOOKUP(D132,#REF!,4,FALSE)/(1+#REF!),2),IF(C132="SINAPI",ROUND(VLOOKUP(D132,#REF!,5,FALSE)/(1+#REF!),2),"outro")),IF(C132="LABOR",VLOOKUP(D132,#REF!,4,FALSE),IF(C132="SINAPI",VLOOKUP(D132,#REF!,5,FALSE),IF(C132="COTAÇÃO",VLOOKUP(D132,#REF!,15,FALSE))))),IF(C132="SINAPI",IF(F132="MO",ROUND(VLOOKUP(D132,#REF!,4,FALSE)/(1+#REF!),2),VLOOKUP(D132,#REF!,4,FALSE)),"outro"))</f>
        <v>#REF!</v>
      </c>
      <c r="J132" s="333" t="e">
        <f t="shared" si="3"/>
        <v>#REF!</v>
      </c>
    </row>
    <row r="133" spans="1:10">
      <c r="A133" s="224"/>
      <c r="B133" s="328" t="s">
        <v>116</v>
      </c>
      <c r="C133" s="329" t="s">
        <v>82</v>
      </c>
      <c r="D133" s="227">
        <v>49505</v>
      </c>
      <c r="E133" s="331" t="e">
        <f>IF(B133="I",IF(C133="LABOR",VLOOKUP(D133,#REF!,2,FALSE),IF(C133="SINAPI",VLOOKUP(D133,#REF!,2,FALSE),IF(C133="COTAÇÃO",VLOOKUP(D133,#REF!,2,FALSE)))),IF(C133="LABOR",VLOOKUP(D133,#REF!,5,FALSE),IF(C133="SINAPI",VLOOKUP(D133,#REF!,2,FALSE),"outro")))</f>
        <v>#REF!</v>
      </c>
      <c r="F133" s="329" t="s">
        <v>12</v>
      </c>
      <c r="G133" s="330" t="e">
        <f>IF(B133="I",IF(C133="LABOR",VLOOKUP(D133,#REF!,3,FALSE),IF(C133="SINAPI",VLOOKUP(D133,#REF!,3,FALSE),IF(C133="COTAÇÃO",VLOOKUP(D133,#REF!,3,FALSE)))),IF(C133="LABOR",VLOOKUP(D133,#REF!,6,FALSE),IF(C133="SINAPI",VLOOKUP(D133,#REF!,3,FALSE),"outro")))</f>
        <v>#REF!</v>
      </c>
      <c r="H133" s="332">
        <v>4.5999999999999999E-2</v>
      </c>
      <c r="I133" s="333" t="e">
        <f>IF(B133="I",IF(F133="MO",IF(C133="LABOR",ROUND(VLOOKUP(D133,#REF!,4,FALSE)/(1+#REF!),2),IF(C133="SINAPI",ROUND(VLOOKUP(D133,#REF!,5,FALSE)/(1+#REF!),2),"outro")),IF(C133="LABOR",VLOOKUP(D133,#REF!,4,FALSE),IF(C133="SINAPI",VLOOKUP(D133,#REF!,5,FALSE),IF(C133="COTAÇÃO",VLOOKUP(D133,#REF!,15,FALSE))))),IF(C133="SINAPI",IF(F133="MO",ROUND(VLOOKUP(D133,#REF!,4,FALSE)/(1+#REF!),2),VLOOKUP(D133,#REF!,4,FALSE)),"outro"))</f>
        <v>#REF!</v>
      </c>
      <c r="J133" s="333" t="e">
        <f t="shared" si="3"/>
        <v>#REF!</v>
      </c>
    </row>
    <row r="134" spans="1:10">
      <c r="A134" s="334"/>
      <c r="B134" s="223"/>
      <c r="C134" s="223"/>
      <c r="D134" s="223"/>
      <c r="E134" s="335"/>
      <c r="F134" s="336"/>
      <c r="G134" s="337"/>
      <c r="H134" s="338"/>
      <c r="I134" s="339"/>
      <c r="J134" s="340"/>
    </row>
    <row r="135" spans="1:10">
      <c r="A135" s="220"/>
      <c r="B135" s="221"/>
      <c r="C135" s="221"/>
      <c r="D135" s="222"/>
      <c r="E135" s="341" t="s">
        <v>157</v>
      </c>
      <c r="F135" s="310" t="s">
        <v>158</v>
      </c>
      <c r="G135" s="310"/>
      <c r="H135" s="342" t="s">
        <v>159</v>
      </c>
      <c r="I135" s="311" t="s">
        <v>160</v>
      </c>
      <c r="J135" s="311" t="s">
        <v>161</v>
      </c>
    </row>
    <row r="136" spans="1:10">
      <c r="A136" s="220"/>
      <c r="B136" s="221"/>
      <c r="C136" s="221"/>
      <c r="D136" s="222"/>
      <c r="E136" s="343" t="s">
        <v>206</v>
      </c>
      <c r="F136" s="330"/>
      <c r="G136" s="330"/>
      <c r="H136" s="344" t="e">
        <f>ROUND(SUMIF(F100:F133,"MO",J100:J133),2)</f>
        <v>#REF!</v>
      </c>
      <c r="I136" s="333"/>
      <c r="J136" s="333"/>
    </row>
    <row r="137" spans="1:10">
      <c r="A137" s="220"/>
      <c r="B137" s="221"/>
      <c r="C137" s="221"/>
      <c r="D137" s="222"/>
      <c r="E137" s="343" t="s">
        <v>163</v>
      </c>
      <c r="F137" s="345">
        <f>$G$3</f>
        <v>0.91500000000000004</v>
      </c>
      <c r="G137" s="345"/>
      <c r="H137" s="344" t="e">
        <f>ROUND(H136*F137,2)</f>
        <v>#REF!</v>
      </c>
      <c r="I137" s="333"/>
      <c r="J137" s="333"/>
    </row>
    <row r="138" spans="1:10">
      <c r="A138" s="220"/>
      <c r="B138" s="221"/>
      <c r="C138" s="221"/>
      <c r="D138" s="222"/>
      <c r="E138" s="343" t="s">
        <v>164</v>
      </c>
      <c r="F138" s="345"/>
      <c r="G138" s="330"/>
      <c r="H138" s="344" t="e">
        <f>SUM(H136:H137)</f>
        <v>#REF!</v>
      </c>
      <c r="I138" s="344" t="e">
        <f>ROUND(F142*H138,2)</f>
        <v>#REF!</v>
      </c>
      <c r="J138" s="344" t="e">
        <f>H138+I138</f>
        <v>#REF!</v>
      </c>
    </row>
    <row r="139" spans="1:10">
      <c r="A139" s="220"/>
      <c r="B139" s="221"/>
      <c r="C139" s="221"/>
      <c r="D139" s="222"/>
      <c r="E139" s="343" t="s">
        <v>165</v>
      </c>
      <c r="F139" s="330"/>
      <c r="G139" s="330"/>
      <c r="H139" s="346"/>
      <c r="I139" s="344"/>
      <c r="J139" s="344"/>
    </row>
    <row r="140" spans="1:10">
      <c r="A140" s="220"/>
      <c r="B140" s="221"/>
      <c r="C140" s="221"/>
      <c r="D140" s="222"/>
      <c r="E140" s="343" t="s">
        <v>166</v>
      </c>
      <c r="F140" s="330"/>
      <c r="G140" s="330"/>
      <c r="H140" s="344" t="e">
        <f>ROUND(SUMIF(F100:F133,"MA",J100:J133),2)</f>
        <v>#REF!</v>
      </c>
      <c r="I140" s="344" t="e">
        <f>ROUND(F142*H140,2)</f>
        <v>#REF!</v>
      </c>
      <c r="J140" s="344" t="e">
        <f>H140+I140</f>
        <v>#REF!</v>
      </c>
    </row>
    <row r="141" spans="1:10">
      <c r="A141" s="220"/>
      <c r="B141" s="221"/>
      <c r="C141" s="221"/>
      <c r="D141" s="222"/>
      <c r="E141" s="343" t="s">
        <v>167</v>
      </c>
      <c r="F141" s="330"/>
      <c r="G141" s="330"/>
      <c r="H141" s="344" t="e">
        <f>H140+H138</f>
        <v>#REF!</v>
      </c>
      <c r="I141" s="347"/>
      <c r="J141" s="344"/>
    </row>
    <row r="142" spans="1:10">
      <c r="A142" s="220"/>
      <c r="B142" s="221"/>
      <c r="C142" s="221"/>
      <c r="D142" s="222"/>
      <c r="E142" s="343" t="s">
        <v>168</v>
      </c>
      <c r="F142" s="345">
        <f>$H$3</f>
        <v>0.309</v>
      </c>
      <c r="G142" s="345"/>
      <c r="H142" s="347"/>
      <c r="I142" s="333"/>
      <c r="J142" s="344"/>
    </row>
    <row r="143" spans="1:10">
      <c r="A143" s="220"/>
      <c r="B143" s="127"/>
      <c r="C143" s="127"/>
      <c r="D143" s="45"/>
      <c r="E143" s="343" t="s">
        <v>169</v>
      </c>
      <c r="F143" s="329"/>
      <c r="G143" s="330"/>
      <c r="H143" s="347"/>
      <c r="I143" s="333"/>
      <c r="J143" s="344" t="e">
        <f>ROUND(SUM(J138:J142),2)</f>
        <v>#REF!</v>
      </c>
    </row>
    <row r="144" spans="1:10">
      <c r="A144" s="261"/>
      <c r="B144" s="209"/>
      <c r="C144" s="253"/>
      <c r="D144" s="253"/>
      <c r="E144" s="254"/>
      <c r="F144" s="253"/>
      <c r="G144" s="254"/>
      <c r="H144" s="254"/>
      <c r="I144" s="254"/>
      <c r="J144" s="262"/>
    </row>
    <row r="145" spans="1:10" ht="25.5">
      <c r="A145" s="481" t="s">
        <v>7</v>
      </c>
      <c r="B145" s="482"/>
      <c r="C145" s="481" t="s">
        <v>8</v>
      </c>
      <c r="D145" s="482"/>
      <c r="E145" s="317" t="s">
        <v>9</v>
      </c>
      <c r="F145" s="318" t="s">
        <v>1</v>
      </c>
      <c r="G145" s="319"/>
      <c r="H145" s="138"/>
      <c r="I145" s="139"/>
      <c r="J145" s="320" t="s">
        <v>108</v>
      </c>
    </row>
    <row r="146" spans="1:10" ht="60">
      <c r="A146" s="321" t="str">
        <f>CONCATENATE($L$1,"-")</f>
        <v>IMPL-</v>
      </c>
      <c r="B146" s="163">
        <f>COUNTIF(B$1:B144,"&gt;0")+1</f>
        <v>3</v>
      </c>
      <c r="C146" s="322" t="s">
        <v>82</v>
      </c>
      <c r="D146" s="322">
        <v>20804</v>
      </c>
      <c r="E146" s="323" t="s">
        <v>1357</v>
      </c>
      <c r="F146" s="324" t="s">
        <v>15</v>
      </c>
      <c r="G146" s="165"/>
      <c r="H146" s="225"/>
      <c r="I146" s="173"/>
      <c r="J146" s="325" t="e">
        <f>ROUND(J223,2)</f>
        <v>#REF!</v>
      </c>
    </row>
    <row r="147" spans="1:10">
      <c r="A147" s="316"/>
      <c r="B147" s="326" t="s">
        <v>0</v>
      </c>
      <c r="C147" s="327" t="s">
        <v>5</v>
      </c>
      <c r="D147" s="327" t="s">
        <v>6</v>
      </c>
      <c r="E147" s="327" t="s">
        <v>83</v>
      </c>
      <c r="F147" s="327" t="s">
        <v>0</v>
      </c>
      <c r="G147" s="108" t="s">
        <v>1</v>
      </c>
      <c r="H147" s="108" t="s">
        <v>2</v>
      </c>
      <c r="I147" s="108" t="s">
        <v>3</v>
      </c>
      <c r="J147" s="327" t="s">
        <v>4</v>
      </c>
    </row>
    <row r="148" spans="1:10">
      <c r="A148" s="224"/>
      <c r="B148" s="328" t="s">
        <v>115</v>
      </c>
      <c r="C148" s="329" t="s">
        <v>113</v>
      </c>
      <c r="D148" s="330">
        <v>88262</v>
      </c>
      <c r="E148" s="331" t="e">
        <f>IF(B148="I",IF(C148="LABOR",VLOOKUP(D148,#REF!,2,FALSE),IF(C148="SINAPI",VLOOKUP(D148,#REF!,2,FALSE),IF(C148="COTAÇÃO",VLOOKUP(D148,#REF!,2,FALSE)))),IF(C148="LABOR",VLOOKUP(D148,#REF!,5,FALSE),IF(C148="SINAPI",VLOOKUP(D148,#REF!,2,FALSE),"outro")))</f>
        <v>#REF!</v>
      </c>
      <c r="F148" s="329" t="s">
        <v>10</v>
      </c>
      <c r="G148" s="330" t="e">
        <f>IF(B148="I",IF(C148="LABOR",VLOOKUP(D148,#REF!,3,FALSE),IF(C148="SINAPI",VLOOKUP(D148,#REF!,3,FALSE),IF(C148="COTAÇÃO",VLOOKUP(D148,#REF!,3,FALSE)))),IF(C148="LABOR",VLOOKUP(D148,#REF!,6,FALSE),IF(C148="SINAPI",VLOOKUP(D148,#REF!,3,FALSE),"outro")))</f>
        <v>#REF!</v>
      </c>
      <c r="H148" s="332">
        <v>1.065188</v>
      </c>
      <c r="I148" s="333" t="e">
        <f>IF(B148="I",IF(F148="MO",IF(C148="LABOR",ROUND(VLOOKUP(D148,#REF!,4,FALSE)/(1+#REF!),2),IF(C148="SINAPI",ROUND(VLOOKUP(D148,#REF!,5,FALSE)/(1+#REF!),2),"outro")),IF(C148="LABOR",VLOOKUP(D148,#REF!,4,FALSE),IF(C148="SINAPI",VLOOKUP(D148,#REF!,5,FALSE),IF(C148="COTAÇÃO",VLOOKUP(D148,#REF!,15,FALSE))))),IF(C148="SINAPI",IF(F148="MO",ROUND(VLOOKUP(D148,#REF!,4,FALSE)/(1+#REF!),2),VLOOKUP(D148,#REF!,4,FALSE)),"outro"))</f>
        <v>#REF!</v>
      </c>
      <c r="J148" s="333" t="e">
        <f t="shared" ref="J148:J179" si="4">ROUND(H148*I148,2)</f>
        <v>#REF!</v>
      </c>
    </row>
    <row r="149" spans="1:10">
      <c r="A149" s="224"/>
      <c r="B149" s="328" t="s">
        <v>115</v>
      </c>
      <c r="C149" s="329" t="s">
        <v>113</v>
      </c>
      <c r="D149" s="330">
        <v>88264</v>
      </c>
      <c r="E149" s="331" t="e">
        <f>IF(B149="I",IF(C149="LABOR",VLOOKUP(D149,#REF!,2,FALSE),IF(C149="SINAPI",VLOOKUP(D149,#REF!,2,FALSE),IF(C149="COTAÇÃO",VLOOKUP(D149,#REF!,2,FALSE)))),IF(C149="LABOR",VLOOKUP(D149,#REF!,5,FALSE),IF(C149="SINAPI",VLOOKUP(D149,#REF!,2,FALSE),"outro")))</f>
        <v>#REF!</v>
      </c>
      <c r="F149" s="329" t="s">
        <v>10</v>
      </c>
      <c r="G149" s="330" t="e">
        <f>IF(B149="I",IF(C149="LABOR",VLOOKUP(D149,#REF!,3,FALSE),IF(C149="SINAPI",VLOOKUP(D149,#REF!,3,FALSE),IF(C149="COTAÇÃO",VLOOKUP(D149,#REF!,3,FALSE)))),IF(C149="LABOR",VLOOKUP(D149,#REF!,6,FALSE),IF(C149="SINAPI",VLOOKUP(D149,#REF!,3,FALSE),"outro")))</f>
        <v>#REF!</v>
      </c>
      <c r="H149" s="332">
        <v>0.41699999999999998</v>
      </c>
      <c r="I149" s="333" t="e">
        <f>IF(B149="I",IF(F149="MO",IF(C149="LABOR",ROUND(VLOOKUP(D149,#REF!,4,FALSE)/(1+#REF!),2),IF(C149="SINAPI",ROUND(VLOOKUP(D149,#REF!,5,FALSE)/(1+#REF!),2),"outro")),IF(C149="LABOR",VLOOKUP(D149,#REF!,4,FALSE),IF(C149="SINAPI",VLOOKUP(D149,#REF!,5,FALSE),IF(C149="COTAÇÃO",VLOOKUP(D149,#REF!,15,FALSE))))),IF(C149="SINAPI",IF(F149="MO",ROUND(VLOOKUP(D149,#REF!,4,FALSE)/(1+#REF!),2),VLOOKUP(D149,#REF!,4,FALSE)),"outro"))</f>
        <v>#REF!</v>
      </c>
      <c r="J149" s="333" t="e">
        <f t="shared" si="4"/>
        <v>#REF!</v>
      </c>
    </row>
    <row r="150" spans="1:10" ht="30">
      <c r="A150" s="224"/>
      <c r="B150" s="328" t="s">
        <v>115</v>
      </c>
      <c r="C150" s="329" t="s">
        <v>113</v>
      </c>
      <c r="D150" s="330">
        <v>88267</v>
      </c>
      <c r="E150" s="331" t="e">
        <f>IF(B150="I",IF(C150="LABOR",VLOOKUP(D150,#REF!,2,FALSE),IF(C150="SINAPI",VLOOKUP(D150,#REF!,2,FALSE),IF(C150="COTAÇÃO",VLOOKUP(D150,#REF!,2,FALSE)))),IF(C150="LABOR",VLOOKUP(D150,#REF!,5,FALSE),IF(C150="SINAPI",VLOOKUP(D150,#REF!,2,FALSE),"outro")))</f>
        <v>#REF!</v>
      </c>
      <c r="F150" s="329" t="s">
        <v>10</v>
      </c>
      <c r="G150" s="330" t="e">
        <f>IF(B150="I",IF(C150="LABOR",VLOOKUP(D150,#REF!,3,FALSE),IF(C150="SINAPI",VLOOKUP(D150,#REF!,3,FALSE),IF(C150="COTAÇÃO",VLOOKUP(D150,#REF!,3,FALSE)))),IF(C150="LABOR",VLOOKUP(D150,#REF!,6,FALSE),IF(C150="SINAPI",VLOOKUP(D150,#REF!,3,FALSE),"outro")))</f>
        <v>#REF!</v>
      </c>
      <c r="H150" s="332">
        <v>0.29492000000000002</v>
      </c>
      <c r="I150" s="333" t="e">
        <f>IF(B150="I",IF(F150="MO",IF(C150="LABOR",ROUND(VLOOKUP(D150,#REF!,4,FALSE)/(1+#REF!),2),IF(C150="SINAPI",ROUND(VLOOKUP(D150,#REF!,5,FALSE)/(1+#REF!),2),"outro")),IF(C150="LABOR",VLOOKUP(D150,#REF!,4,FALSE),IF(C150="SINAPI",VLOOKUP(D150,#REF!,5,FALSE),IF(C150="COTAÇÃO",VLOOKUP(D150,#REF!,15,FALSE))))),IF(C150="SINAPI",IF(F150="MO",ROUND(VLOOKUP(D150,#REF!,4,FALSE)/(1+#REF!),2),VLOOKUP(D150,#REF!,4,FALSE)),"outro"))</f>
        <v>#REF!</v>
      </c>
      <c r="J150" s="333" t="e">
        <f t="shared" si="4"/>
        <v>#REF!</v>
      </c>
    </row>
    <row r="151" spans="1:10">
      <c r="A151" s="224"/>
      <c r="B151" s="328" t="s">
        <v>115</v>
      </c>
      <c r="C151" s="329" t="s">
        <v>113</v>
      </c>
      <c r="D151" s="330">
        <v>88245</v>
      </c>
      <c r="E151" s="331" t="e">
        <f>IF(B151="I",IF(C151="LABOR",VLOOKUP(D151,#REF!,2,FALSE),IF(C151="SINAPI",VLOOKUP(D151,#REF!,2,FALSE),IF(C151="COTAÇÃO",VLOOKUP(D151,#REF!,2,FALSE)))),IF(C151="LABOR",VLOOKUP(D151,#REF!,5,FALSE),IF(C151="SINAPI",VLOOKUP(D151,#REF!,2,FALSE),"outro")))</f>
        <v>#REF!</v>
      </c>
      <c r="F151" s="329" t="s">
        <v>10</v>
      </c>
      <c r="G151" s="330" t="e">
        <f>IF(B151="I",IF(C151="LABOR",VLOOKUP(D151,#REF!,3,FALSE),IF(C151="SINAPI",VLOOKUP(D151,#REF!,3,FALSE),IF(C151="COTAÇÃO",VLOOKUP(D151,#REF!,3,FALSE)))),IF(C151="LABOR",VLOOKUP(D151,#REF!,6,FALSE),IF(C151="SINAPI",VLOOKUP(D151,#REF!,3,FALSE),"outro")))</f>
        <v>#REF!</v>
      </c>
      <c r="H151" s="332">
        <v>4.666E-3</v>
      </c>
      <c r="I151" s="333" t="e">
        <f>IF(B151="I",IF(F151="MO",IF(C151="LABOR",ROUND(VLOOKUP(D151,#REF!,4,FALSE)/(1+#REF!),2),IF(C151="SINAPI",ROUND(VLOOKUP(D151,#REF!,5,FALSE)/(1+#REF!),2),"outro")),IF(C151="LABOR",VLOOKUP(D151,#REF!,4,FALSE),IF(C151="SINAPI",VLOOKUP(D151,#REF!,5,FALSE),IF(C151="COTAÇÃO",VLOOKUP(D151,#REF!,15,FALSE))))),IF(C151="SINAPI",IF(F151="MO",ROUND(VLOOKUP(D151,#REF!,4,FALSE)/(1+#REF!),2),VLOOKUP(D151,#REF!,4,FALSE)),"outro"))</f>
        <v>#REF!</v>
      </c>
      <c r="J151" s="333" t="e">
        <f t="shared" si="4"/>
        <v>#REF!</v>
      </c>
    </row>
    <row r="152" spans="1:10">
      <c r="A152" s="224"/>
      <c r="B152" s="328" t="s">
        <v>115</v>
      </c>
      <c r="C152" s="329" t="s">
        <v>113</v>
      </c>
      <c r="D152" s="330">
        <v>88309</v>
      </c>
      <c r="E152" s="331" t="e">
        <f>IF(B152="I",IF(C152="LABOR",VLOOKUP(D152,#REF!,2,FALSE),IF(C152="SINAPI",VLOOKUP(D152,#REF!,2,FALSE),IF(C152="COTAÇÃO",VLOOKUP(D152,#REF!,2,FALSE)))),IF(C152="LABOR",VLOOKUP(D152,#REF!,5,FALSE),IF(C152="SINAPI",VLOOKUP(D152,#REF!,2,FALSE),"outro")))</f>
        <v>#REF!</v>
      </c>
      <c r="F152" s="329" t="s">
        <v>10</v>
      </c>
      <c r="G152" s="330" t="e">
        <f>IF(B152="I",IF(C152="LABOR",VLOOKUP(D152,#REF!,3,FALSE),IF(C152="SINAPI",VLOOKUP(D152,#REF!,3,FALSE),IF(C152="COTAÇÃO",VLOOKUP(D152,#REF!,3,FALSE)))),IF(C152="LABOR",VLOOKUP(D152,#REF!,6,FALSE),IF(C152="SINAPI",VLOOKUP(D152,#REF!,3,FALSE),"outro")))</f>
        <v>#REF!</v>
      </c>
      <c r="H152" s="332">
        <v>0.196024</v>
      </c>
      <c r="I152" s="333" t="e">
        <f>IF(B152="I",IF(F152="MO",IF(C152="LABOR",ROUND(VLOOKUP(D152,#REF!,4,FALSE)/(1+#REF!),2),IF(C152="SINAPI",ROUND(VLOOKUP(D152,#REF!,5,FALSE)/(1+#REF!),2),"outro")),IF(C152="LABOR",VLOOKUP(D152,#REF!,4,FALSE),IF(C152="SINAPI",VLOOKUP(D152,#REF!,5,FALSE),IF(C152="COTAÇÃO",VLOOKUP(D152,#REF!,15,FALSE))))),IF(C152="SINAPI",IF(F152="MO",ROUND(VLOOKUP(D152,#REF!,4,FALSE)/(1+#REF!),2),VLOOKUP(D152,#REF!,4,FALSE)),"outro"))</f>
        <v>#REF!</v>
      </c>
      <c r="J152" s="333" t="e">
        <f t="shared" si="4"/>
        <v>#REF!</v>
      </c>
    </row>
    <row r="153" spans="1:10">
      <c r="A153" s="224"/>
      <c r="B153" s="328" t="s">
        <v>115</v>
      </c>
      <c r="C153" s="329" t="s">
        <v>113</v>
      </c>
      <c r="D153" s="330">
        <v>88310</v>
      </c>
      <c r="E153" s="331" t="e">
        <f>IF(B153="I",IF(C153="LABOR",VLOOKUP(D153,#REF!,2,FALSE),IF(C153="SINAPI",VLOOKUP(D153,#REF!,2,FALSE),IF(C153="COTAÇÃO",VLOOKUP(D153,#REF!,2,FALSE)))),IF(C153="LABOR",VLOOKUP(D153,#REF!,5,FALSE),IF(C153="SINAPI",VLOOKUP(D153,#REF!,2,FALSE),"outro")))</f>
        <v>#REF!</v>
      </c>
      <c r="F153" s="329" t="s">
        <v>10</v>
      </c>
      <c r="G153" s="330" t="e">
        <f>IF(B153="I",IF(C153="LABOR",VLOOKUP(D153,#REF!,3,FALSE),IF(C153="SINAPI",VLOOKUP(D153,#REF!,3,FALSE),IF(C153="COTAÇÃO",VLOOKUP(D153,#REF!,3,FALSE)))),IF(C153="LABOR",VLOOKUP(D153,#REF!,6,FALSE),IF(C153="SINAPI",VLOOKUP(D153,#REF!,3,FALSE),"outro")))</f>
        <v>#REF!</v>
      </c>
      <c r="H153" s="332">
        <v>1.1704000000000001</v>
      </c>
      <c r="I153" s="333" t="e">
        <f>IF(B153="I",IF(F153="MO",IF(C153="LABOR",ROUND(VLOOKUP(D153,#REF!,4,FALSE)/(1+#REF!),2),IF(C153="SINAPI",ROUND(VLOOKUP(D153,#REF!,5,FALSE)/(1+#REF!),2),"outro")),IF(C153="LABOR",VLOOKUP(D153,#REF!,4,FALSE),IF(C153="SINAPI",VLOOKUP(D153,#REF!,5,FALSE),IF(C153="COTAÇÃO",VLOOKUP(D153,#REF!,15,FALSE))))),IF(C153="SINAPI",IF(F153="MO",ROUND(VLOOKUP(D153,#REF!,4,FALSE)/(1+#REF!),2),VLOOKUP(D153,#REF!,4,FALSE)),"outro"))</f>
        <v>#REF!</v>
      </c>
      <c r="J153" s="333" t="e">
        <f t="shared" si="4"/>
        <v>#REF!</v>
      </c>
    </row>
    <row r="154" spans="1:10">
      <c r="A154" s="224"/>
      <c r="B154" s="328" t="s">
        <v>115</v>
      </c>
      <c r="C154" s="329" t="s">
        <v>113</v>
      </c>
      <c r="D154" s="330">
        <v>88316</v>
      </c>
      <c r="E154" s="331" t="e">
        <f>IF(B154="I",IF(C154="LABOR",VLOOKUP(D154,#REF!,2,FALSE),IF(C154="SINAPI",VLOOKUP(D154,#REF!,2,FALSE),IF(C154="COTAÇÃO",VLOOKUP(D154,#REF!,2,FALSE)))),IF(C154="LABOR",VLOOKUP(D154,#REF!,5,FALSE),IF(C154="SINAPI",VLOOKUP(D154,#REF!,2,FALSE),"outro")))</f>
        <v>#REF!</v>
      </c>
      <c r="F154" s="329" t="s">
        <v>10</v>
      </c>
      <c r="G154" s="330" t="e">
        <f>IF(B154="I",IF(C154="LABOR",VLOOKUP(D154,#REF!,3,FALSE),IF(C154="SINAPI",VLOOKUP(D154,#REF!,3,FALSE),IF(C154="COTAÇÃO",VLOOKUP(D154,#REF!,3,FALSE)))),IF(C154="LABOR",VLOOKUP(D154,#REF!,6,FALSE),IF(C154="SINAPI",VLOOKUP(D154,#REF!,3,FALSE),"outro")))</f>
        <v>#REF!</v>
      </c>
      <c r="H154" s="332">
        <v>4.0890310000000003</v>
      </c>
      <c r="I154" s="333" t="e">
        <f>IF(B154="I",IF(F154="MO",IF(C154="LABOR",ROUND(VLOOKUP(D154,#REF!,4,FALSE)/(1+#REF!),2),IF(C154="SINAPI",ROUND(VLOOKUP(D154,#REF!,5,FALSE)/(1+#REF!),2),"outro")),IF(C154="LABOR",VLOOKUP(D154,#REF!,4,FALSE),IF(C154="SINAPI",VLOOKUP(D154,#REF!,5,FALSE),IF(C154="COTAÇÃO",VLOOKUP(D154,#REF!,15,FALSE))))),IF(C154="SINAPI",IF(F154="MO",ROUND(VLOOKUP(D154,#REF!,4,FALSE)/(1+#REF!),2),VLOOKUP(D154,#REF!,4,FALSE)),"outro"))</f>
        <v>#REF!</v>
      </c>
      <c r="J154" s="333" t="e">
        <f t="shared" si="4"/>
        <v>#REF!</v>
      </c>
    </row>
    <row r="155" spans="1:10">
      <c r="A155" s="224"/>
      <c r="B155" s="328" t="s">
        <v>115</v>
      </c>
      <c r="C155" s="329" t="s">
        <v>113</v>
      </c>
      <c r="D155" s="330">
        <v>88323</v>
      </c>
      <c r="E155" s="331" t="e">
        <f>IF(B155="I",IF(C155="LABOR",VLOOKUP(D155,#REF!,2,FALSE),IF(C155="SINAPI",VLOOKUP(D155,#REF!,2,FALSE),IF(C155="COTAÇÃO",VLOOKUP(D155,#REF!,2,FALSE)))),IF(C155="LABOR",VLOOKUP(D155,#REF!,5,FALSE),IF(C155="SINAPI",VLOOKUP(D155,#REF!,2,FALSE),"outro")))</f>
        <v>#REF!</v>
      </c>
      <c r="F155" s="329" t="s">
        <v>10</v>
      </c>
      <c r="G155" s="330" t="e">
        <f>IF(B155="I",IF(C155="LABOR",VLOOKUP(D155,#REF!,3,FALSE),IF(C155="SINAPI",VLOOKUP(D155,#REF!,3,FALSE),IF(C155="COTAÇÃO",VLOOKUP(D155,#REF!,3,FALSE)))),IF(C155="LABOR",VLOOKUP(D155,#REF!,6,FALSE),IF(C155="SINAPI",VLOOKUP(D155,#REF!,3,FALSE),"outro")))</f>
        <v>#REF!</v>
      </c>
      <c r="H155" s="332">
        <v>0.31552000000000002</v>
      </c>
      <c r="I155" s="333" t="e">
        <f>IF(B155="I",IF(F155="MO",IF(C155="LABOR",ROUND(VLOOKUP(D155,#REF!,4,FALSE)/(1+#REF!),2),IF(C155="SINAPI",ROUND(VLOOKUP(D155,#REF!,5,FALSE)/(1+#REF!),2),"outro")),IF(C155="LABOR",VLOOKUP(D155,#REF!,4,FALSE),IF(C155="SINAPI",VLOOKUP(D155,#REF!,5,FALSE),IF(C155="COTAÇÃO",VLOOKUP(D155,#REF!,15,FALSE))))),IF(C155="SINAPI",IF(F155="MO",ROUND(VLOOKUP(D155,#REF!,4,FALSE)/(1+#REF!),2),VLOOKUP(D155,#REF!,4,FALSE)),"outro"))</f>
        <v>#REF!</v>
      </c>
      <c r="J155" s="333" t="e">
        <f t="shared" si="4"/>
        <v>#REF!</v>
      </c>
    </row>
    <row r="156" spans="1:10">
      <c r="A156" s="224"/>
      <c r="B156" s="328" t="s">
        <v>116</v>
      </c>
      <c r="C156" s="329" t="s">
        <v>82</v>
      </c>
      <c r="D156" s="227">
        <v>20503</v>
      </c>
      <c r="E156" s="331" t="e">
        <f>IF(B156="I",IF(C156="LABOR",VLOOKUP(D156,#REF!,2,FALSE),IF(C156="SINAPI",VLOOKUP(D156,#REF!,2,FALSE),IF(C156="COTAÇÃO",VLOOKUP(D156,#REF!,2,FALSE)))),IF(C156="LABOR",VLOOKUP(D156,#REF!,5,FALSE),IF(C156="SINAPI",VLOOKUP(D156,#REF!,2,FALSE),"outro")))</f>
        <v>#REF!</v>
      </c>
      <c r="F156" s="329" t="s">
        <v>12</v>
      </c>
      <c r="G156" s="330" t="e">
        <f>IF(B156="I",IF(C156="LABOR",VLOOKUP(D156,#REF!,3,FALSE),IF(C156="SINAPI",VLOOKUP(D156,#REF!,3,FALSE),IF(C156="COTAÇÃO",VLOOKUP(D156,#REF!,3,FALSE)))),IF(C156="LABOR",VLOOKUP(D156,#REF!,6,FALSE),IF(C156="SINAPI",VLOOKUP(D156,#REF!,3,FALSE),"outro")))</f>
        <v>#REF!</v>
      </c>
      <c r="H156" s="332">
        <v>4.1626000000000003E-2</v>
      </c>
      <c r="I156" s="333" t="e">
        <f>IF(B156="I",IF(F156="MO",IF(C156="LABOR",ROUND(VLOOKUP(D156,#REF!,4,FALSE)/(1+#REF!),2),IF(C156="SINAPI",ROUND(VLOOKUP(D156,#REF!,5,FALSE)/(1+#REF!),2),"outro")),IF(C156="LABOR",VLOOKUP(D156,#REF!,4,FALSE),IF(C156="SINAPI",VLOOKUP(D156,#REF!,5,FALSE),IF(C156="COTAÇÃO",VLOOKUP(D156,#REF!,15,FALSE))))),IF(C156="SINAPI",IF(F156="MO",ROUND(VLOOKUP(D156,#REF!,4,FALSE)/(1+#REF!),2),VLOOKUP(D156,#REF!,4,FALSE)),"outro"))</f>
        <v>#REF!</v>
      </c>
      <c r="J156" s="333" t="e">
        <f t="shared" si="4"/>
        <v>#REF!</v>
      </c>
    </row>
    <row r="157" spans="1:10">
      <c r="A157" s="224"/>
      <c r="B157" s="328" t="s">
        <v>116</v>
      </c>
      <c r="C157" s="329" t="s">
        <v>82</v>
      </c>
      <c r="D157" s="227">
        <v>20505</v>
      </c>
      <c r="E157" s="331" t="e">
        <f>IF(B157="I",IF(C157="LABOR",VLOOKUP(D157,#REF!,2,FALSE),IF(C157="SINAPI",VLOOKUP(D157,#REF!,2,FALSE),IF(C157="COTAÇÃO",VLOOKUP(D157,#REF!,2,FALSE)))),IF(C157="LABOR",VLOOKUP(D157,#REF!,5,FALSE),IF(C157="SINAPI",VLOOKUP(D157,#REF!,2,FALSE),"outro")))</f>
        <v>#REF!</v>
      </c>
      <c r="F157" s="329" t="s">
        <v>12</v>
      </c>
      <c r="G157" s="330" t="e">
        <f>IF(B157="I",IF(C157="LABOR",VLOOKUP(D157,#REF!,3,FALSE),IF(C157="SINAPI",VLOOKUP(D157,#REF!,3,FALSE),IF(C157="COTAÇÃO",VLOOKUP(D157,#REF!,3,FALSE)))),IF(C157="LABOR",VLOOKUP(D157,#REF!,6,FALSE),IF(C157="SINAPI",VLOOKUP(D157,#REF!,3,FALSE),"outro")))</f>
        <v>#REF!</v>
      </c>
      <c r="H157" s="332">
        <v>1.5040739999999999</v>
      </c>
      <c r="I157" s="333" t="e">
        <f>IF(B157="I",IF(F157="MO",IF(C157="LABOR",ROUND(VLOOKUP(D157,#REF!,4,FALSE)/(1+#REF!),2),IF(C157="SINAPI",ROUND(VLOOKUP(D157,#REF!,5,FALSE)/(1+#REF!),2),"outro")),IF(C157="LABOR",VLOOKUP(D157,#REF!,4,FALSE),IF(C157="SINAPI",VLOOKUP(D157,#REF!,5,FALSE),IF(C157="COTAÇÃO",VLOOKUP(D157,#REF!,15,FALSE))))),IF(C157="SINAPI",IF(F157="MO",ROUND(VLOOKUP(D157,#REF!,4,FALSE)/(1+#REF!),2),VLOOKUP(D157,#REF!,4,FALSE)),"outro"))</f>
        <v>#REF!</v>
      </c>
      <c r="J157" s="333" t="e">
        <f t="shared" si="4"/>
        <v>#REF!</v>
      </c>
    </row>
    <row r="158" spans="1:10">
      <c r="A158" s="224"/>
      <c r="B158" s="328" t="s">
        <v>116</v>
      </c>
      <c r="C158" s="329" t="s">
        <v>82</v>
      </c>
      <c r="D158" s="227">
        <v>20508</v>
      </c>
      <c r="E158" s="331" t="e">
        <f>IF(B158="I",IF(C158="LABOR",VLOOKUP(D158,#REF!,2,FALSE),IF(C158="SINAPI",VLOOKUP(D158,#REF!,2,FALSE),IF(C158="COTAÇÃO",VLOOKUP(D158,#REF!,2,FALSE)))),IF(C158="LABOR",VLOOKUP(D158,#REF!,5,FALSE),IF(C158="SINAPI",VLOOKUP(D158,#REF!,2,FALSE),"outro")))</f>
        <v>#REF!</v>
      </c>
      <c r="F158" s="329" t="s">
        <v>12</v>
      </c>
      <c r="G158" s="330" t="e">
        <f>IF(B158="I",IF(C158="LABOR",VLOOKUP(D158,#REF!,3,FALSE),IF(C158="SINAPI",VLOOKUP(D158,#REF!,3,FALSE),IF(C158="COTAÇÃO",VLOOKUP(D158,#REF!,3,FALSE)))),IF(C158="LABOR",VLOOKUP(D158,#REF!,6,FALSE),IF(C158="SINAPI",VLOOKUP(D158,#REF!,3,FALSE),"outro")))</f>
        <v>#REF!</v>
      </c>
      <c r="H158" s="332">
        <v>6.735792</v>
      </c>
      <c r="I158" s="333" t="e">
        <f>IF(B158="I",IF(F158="MO",IF(C158="LABOR",ROUND(VLOOKUP(D158,#REF!,4,FALSE)/(1+#REF!),2),IF(C158="SINAPI",ROUND(VLOOKUP(D158,#REF!,5,FALSE)/(1+#REF!),2),"outro")),IF(C158="LABOR",VLOOKUP(D158,#REF!,4,FALSE),IF(C158="SINAPI",VLOOKUP(D158,#REF!,5,FALSE),IF(C158="COTAÇÃO",VLOOKUP(D158,#REF!,15,FALSE))))),IF(C158="SINAPI",IF(F158="MO",ROUND(VLOOKUP(D158,#REF!,4,FALSE)/(1+#REF!),2),VLOOKUP(D158,#REF!,4,FALSE)),"outro"))</f>
        <v>#REF!</v>
      </c>
      <c r="J158" s="333" t="e">
        <f t="shared" si="4"/>
        <v>#REF!</v>
      </c>
    </row>
    <row r="159" spans="1:10">
      <c r="A159" s="224"/>
      <c r="B159" s="328" t="s">
        <v>116</v>
      </c>
      <c r="C159" s="329" t="s">
        <v>82</v>
      </c>
      <c r="D159" s="227">
        <v>20517</v>
      </c>
      <c r="E159" s="331" t="e">
        <f>IF(B159="I",IF(C159="LABOR",VLOOKUP(D159,#REF!,2,FALSE),IF(C159="SINAPI",VLOOKUP(D159,#REF!,2,FALSE),IF(C159="COTAÇÃO",VLOOKUP(D159,#REF!,2,FALSE)))),IF(C159="LABOR",VLOOKUP(D159,#REF!,5,FALSE),IF(C159="SINAPI",VLOOKUP(D159,#REF!,2,FALSE),"outro")))</f>
        <v>#REF!</v>
      </c>
      <c r="F159" s="329" t="s">
        <v>12</v>
      </c>
      <c r="G159" s="330" t="e">
        <f>IF(B159="I",IF(C159="LABOR",VLOOKUP(D159,#REF!,3,FALSE),IF(C159="SINAPI",VLOOKUP(D159,#REF!,3,FALSE),IF(C159="COTAÇÃO",VLOOKUP(D159,#REF!,3,FALSE)))),IF(C159="LABOR",VLOOKUP(D159,#REF!,6,FALSE),IF(C159="SINAPI",VLOOKUP(D159,#REF!,3,FALSE),"outro")))</f>
        <v>#REF!</v>
      </c>
      <c r="H159" s="332">
        <v>6.6200000000000005E-4</v>
      </c>
      <c r="I159" s="333" t="e">
        <f>IF(B159="I",IF(F159="MO",IF(C159="LABOR",ROUND(VLOOKUP(D159,#REF!,4,FALSE)/(1+#REF!),2),IF(C159="SINAPI",ROUND(VLOOKUP(D159,#REF!,5,FALSE)/(1+#REF!),2),"outro")),IF(C159="LABOR",VLOOKUP(D159,#REF!,4,FALSE),IF(C159="SINAPI",VLOOKUP(D159,#REF!,5,FALSE),IF(C159="COTAÇÃO",VLOOKUP(D159,#REF!,15,FALSE))))),IF(C159="SINAPI",IF(F159="MO",ROUND(VLOOKUP(D159,#REF!,4,FALSE)/(1+#REF!),2),VLOOKUP(D159,#REF!,4,FALSE)),"outro"))</f>
        <v>#REF!</v>
      </c>
      <c r="J159" s="333" t="e">
        <f t="shared" si="4"/>
        <v>#REF!</v>
      </c>
    </row>
    <row r="160" spans="1:10">
      <c r="A160" s="224"/>
      <c r="B160" s="328" t="s">
        <v>116</v>
      </c>
      <c r="C160" s="329" t="s">
        <v>82</v>
      </c>
      <c r="D160" s="227">
        <v>20518</v>
      </c>
      <c r="E160" s="331" t="e">
        <f>IF(B160="I",IF(C160="LABOR",VLOOKUP(D160,#REF!,2,FALSE),IF(C160="SINAPI",VLOOKUP(D160,#REF!,2,FALSE),IF(C160="COTAÇÃO",VLOOKUP(D160,#REF!,2,FALSE)))),IF(C160="LABOR",VLOOKUP(D160,#REF!,5,FALSE),IF(C160="SINAPI",VLOOKUP(D160,#REF!,2,FALSE),"outro")))</f>
        <v>#REF!</v>
      </c>
      <c r="F160" s="329" t="s">
        <v>12</v>
      </c>
      <c r="G160" s="330" t="e">
        <f>IF(B160="I",IF(C160="LABOR",VLOOKUP(D160,#REF!,3,FALSE),IF(C160="SINAPI",VLOOKUP(D160,#REF!,3,FALSE),IF(C160="COTAÇÃO",VLOOKUP(D160,#REF!,3,FALSE)))),IF(C160="LABOR",VLOOKUP(D160,#REF!,6,FALSE),IF(C160="SINAPI",VLOOKUP(D160,#REF!,3,FALSE),"outro")))</f>
        <v>#REF!</v>
      </c>
      <c r="H160" s="332">
        <v>1.5479999999999999E-3</v>
      </c>
      <c r="I160" s="333" t="e">
        <f>IF(B160="I",IF(F160="MO",IF(C160="LABOR",ROUND(VLOOKUP(D160,#REF!,4,FALSE)/(1+#REF!),2),IF(C160="SINAPI",ROUND(VLOOKUP(D160,#REF!,5,FALSE)/(1+#REF!),2),"outro")),IF(C160="LABOR",VLOOKUP(D160,#REF!,4,FALSE),IF(C160="SINAPI",VLOOKUP(D160,#REF!,5,FALSE),IF(C160="COTAÇÃO",VLOOKUP(D160,#REF!,15,FALSE))))),IF(C160="SINAPI",IF(F160="MO",ROUND(VLOOKUP(D160,#REF!,4,FALSE)/(1+#REF!),2),VLOOKUP(D160,#REF!,4,FALSE)),"outro"))</f>
        <v>#REF!</v>
      </c>
      <c r="J160" s="333" t="e">
        <f t="shared" si="4"/>
        <v>#REF!</v>
      </c>
    </row>
    <row r="161" spans="1:10">
      <c r="A161" s="224"/>
      <c r="B161" s="328" t="s">
        <v>116</v>
      </c>
      <c r="C161" s="329" t="s">
        <v>82</v>
      </c>
      <c r="D161" s="227">
        <v>20519</v>
      </c>
      <c r="E161" s="331" t="e">
        <f>IF(B161="I",IF(C161="LABOR",VLOOKUP(D161,#REF!,2,FALSE),IF(C161="SINAPI",VLOOKUP(D161,#REF!,2,FALSE),IF(C161="COTAÇÃO",VLOOKUP(D161,#REF!,2,FALSE)))),IF(C161="LABOR",VLOOKUP(D161,#REF!,5,FALSE),IF(C161="SINAPI",VLOOKUP(D161,#REF!,2,FALSE),"outro")))</f>
        <v>#REF!</v>
      </c>
      <c r="F161" s="329" t="s">
        <v>12</v>
      </c>
      <c r="G161" s="330" t="e">
        <f>IF(B161="I",IF(C161="LABOR",VLOOKUP(D161,#REF!,3,FALSE),IF(C161="SINAPI",VLOOKUP(D161,#REF!,3,FALSE),IF(C161="COTAÇÃO",VLOOKUP(D161,#REF!,3,FALSE)))),IF(C161="LABOR",VLOOKUP(D161,#REF!,6,FALSE),IF(C161="SINAPI",VLOOKUP(D161,#REF!,3,FALSE),"outro")))</f>
        <v>#REF!</v>
      </c>
      <c r="H161" s="332">
        <v>6.6000000000000003E-2</v>
      </c>
      <c r="I161" s="333" t="e">
        <f>IF(B161="I",IF(F161="MO",IF(C161="LABOR",ROUND(VLOOKUP(D161,#REF!,4,FALSE)/(1+#REF!),2),IF(C161="SINAPI",ROUND(VLOOKUP(D161,#REF!,5,FALSE)/(1+#REF!),2),"outro")),IF(C161="LABOR",VLOOKUP(D161,#REF!,4,FALSE),IF(C161="SINAPI",VLOOKUP(D161,#REF!,5,FALSE),IF(C161="COTAÇÃO",VLOOKUP(D161,#REF!,15,FALSE))))),IF(C161="SINAPI",IF(F161="MO",ROUND(VLOOKUP(D161,#REF!,4,FALSE)/(1+#REF!),2),VLOOKUP(D161,#REF!,4,FALSE)),"outro"))</f>
        <v>#REF!</v>
      </c>
      <c r="J161" s="333" t="e">
        <f t="shared" si="4"/>
        <v>#REF!</v>
      </c>
    </row>
    <row r="162" spans="1:10">
      <c r="A162" s="224"/>
      <c r="B162" s="328" t="s">
        <v>116</v>
      </c>
      <c r="C162" s="329" t="s">
        <v>82</v>
      </c>
      <c r="D162" s="227">
        <v>21009</v>
      </c>
      <c r="E162" s="331" t="e">
        <f>IF(B162="I",IF(C162="LABOR",VLOOKUP(D162,#REF!,2,FALSE),IF(C162="SINAPI",VLOOKUP(D162,#REF!,2,FALSE),IF(C162="COTAÇÃO",VLOOKUP(D162,#REF!,2,FALSE)))),IF(C162="LABOR",VLOOKUP(D162,#REF!,5,FALSE),IF(C162="SINAPI",VLOOKUP(D162,#REF!,2,FALSE),"outro")))</f>
        <v>#REF!</v>
      </c>
      <c r="F162" s="329" t="s">
        <v>12</v>
      </c>
      <c r="G162" s="330" t="e">
        <f>IF(B162="I",IF(C162="LABOR",VLOOKUP(D162,#REF!,3,FALSE),IF(C162="SINAPI",VLOOKUP(D162,#REF!,3,FALSE),IF(C162="COTAÇÃO",VLOOKUP(D162,#REF!,3,FALSE)))),IF(C162="LABOR",VLOOKUP(D162,#REF!,6,FALSE),IF(C162="SINAPI",VLOOKUP(D162,#REF!,3,FALSE),"outro")))</f>
        <v>#REF!</v>
      </c>
      <c r="H162" s="332">
        <v>3.6619999999999999</v>
      </c>
      <c r="I162" s="333" t="e">
        <f>IF(B162="I",IF(F162="MO",IF(C162="LABOR",ROUND(VLOOKUP(D162,#REF!,4,FALSE)/(1+#REF!),2),IF(C162="SINAPI",ROUND(VLOOKUP(D162,#REF!,5,FALSE)/(1+#REF!),2),"outro")),IF(C162="LABOR",VLOOKUP(D162,#REF!,4,FALSE),IF(C162="SINAPI",VLOOKUP(D162,#REF!,5,FALSE),IF(C162="COTAÇÃO",VLOOKUP(D162,#REF!,15,FALSE))))),IF(C162="SINAPI",IF(F162="MO",ROUND(VLOOKUP(D162,#REF!,4,FALSE)/(1+#REF!),2),VLOOKUP(D162,#REF!,4,FALSE)),"outro"))</f>
        <v>#REF!</v>
      </c>
      <c r="J162" s="333" t="e">
        <f t="shared" si="4"/>
        <v>#REF!</v>
      </c>
    </row>
    <row r="163" spans="1:10">
      <c r="A163" s="224"/>
      <c r="B163" s="328" t="s">
        <v>116</v>
      </c>
      <c r="C163" s="329" t="s">
        <v>82</v>
      </c>
      <c r="D163" s="227">
        <v>21016</v>
      </c>
      <c r="E163" s="331" t="e">
        <f>IF(B163="I",IF(C163="LABOR",VLOOKUP(D163,#REF!,2,FALSE),IF(C163="SINAPI",VLOOKUP(D163,#REF!,2,FALSE),IF(C163="COTAÇÃO",VLOOKUP(D163,#REF!,2,FALSE)))),IF(C163="LABOR",VLOOKUP(D163,#REF!,5,FALSE),IF(C163="SINAPI",VLOOKUP(D163,#REF!,2,FALSE),"outro")))</f>
        <v>#REF!</v>
      </c>
      <c r="F163" s="329" t="s">
        <v>12</v>
      </c>
      <c r="G163" s="330" t="e">
        <f>IF(B163="I",IF(C163="LABOR",VLOOKUP(D163,#REF!,3,FALSE),IF(C163="SINAPI",VLOOKUP(D163,#REF!,3,FALSE),IF(C163="COTAÇÃO",VLOOKUP(D163,#REF!,3,FALSE)))),IF(C163="LABOR",VLOOKUP(D163,#REF!,6,FALSE),IF(C163="SINAPI",VLOOKUP(D163,#REF!,3,FALSE),"outro")))</f>
        <v>#REF!</v>
      </c>
      <c r="H163" s="332">
        <v>2.3800000000000002E-3</v>
      </c>
      <c r="I163" s="333" t="e">
        <f>IF(B163="I",IF(F163="MO",IF(C163="LABOR",ROUND(VLOOKUP(D163,#REF!,4,FALSE)/(1+#REF!),2),IF(C163="SINAPI",ROUND(VLOOKUP(D163,#REF!,5,FALSE)/(1+#REF!),2),"outro")),IF(C163="LABOR",VLOOKUP(D163,#REF!,4,FALSE),IF(C163="SINAPI",VLOOKUP(D163,#REF!,5,FALSE),IF(C163="COTAÇÃO",VLOOKUP(D163,#REF!,15,FALSE))))),IF(C163="SINAPI",IF(F163="MO",ROUND(VLOOKUP(D163,#REF!,4,FALSE)/(1+#REF!),2),VLOOKUP(D163,#REF!,4,FALSE)),"outro"))</f>
        <v>#REF!</v>
      </c>
      <c r="J163" s="333" t="e">
        <f t="shared" si="4"/>
        <v>#REF!</v>
      </c>
    </row>
    <row r="164" spans="1:10">
      <c r="A164" s="224"/>
      <c r="B164" s="328" t="s">
        <v>116</v>
      </c>
      <c r="C164" s="329" t="s">
        <v>82</v>
      </c>
      <c r="D164" s="227">
        <v>21021</v>
      </c>
      <c r="E164" s="331" t="e">
        <f>IF(B164="I",IF(C164="LABOR",VLOOKUP(D164,#REF!,2,FALSE),IF(C164="SINAPI",VLOOKUP(D164,#REF!,2,FALSE),IF(C164="COTAÇÃO",VLOOKUP(D164,#REF!,2,FALSE)))),IF(C164="LABOR",VLOOKUP(D164,#REF!,5,FALSE),IF(C164="SINAPI",VLOOKUP(D164,#REF!,2,FALSE),"outro")))</f>
        <v>#REF!</v>
      </c>
      <c r="F164" s="329" t="s">
        <v>12</v>
      </c>
      <c r="G164" s="330" t="e">
        <f>IF(B164="I",IF(C164="LABOR",VLOOKUP(D164,#REF!,3,FALSE),IF(C164="SINAPI",VLOOKUP(D164,#REF!,3,FALSE),IF(C164="COTAÇÃO",VLOOKUP(D164,#REF!,3,FALSE)))),IF(C164="LABOR",VLOOKUP(D164,#REF!,6,FALSE),IF(C164="SINAPI",VLOOKUP(D164,#REF!,3,FALSE),"outro")))</f>
        <v>#REF!</v>
      </c>
      <c r="H164" s="332">
        <v>0.254</v>
      </c>
      <c r="I164" s="333" t="e">
        <f>IF(B164="I",IF(F164="MO",IF(C164="LABOR",ROUND(VLOOKUP(D164,#REF!,4,FALSE)/(1+#REF!),2),IF(C164="SINAPI",ROUND(VLOOKUP(D164,#REF!,5,FALSE)/(1+#REF!),2),"outro")),IF(C164="LABOR",VLOOKUP(D164,#REF!,4,FALSE),IF(C164="SINAPI",VLOOKUP(D164,#REF!,5,FALSE),IF(C164="COTAÇÃO",VLOOKUP(D164,#REF!,15,FALSE))))),IF(C164="SINAPI",IF(F164="MO",ROUND(VLOOKUP(D164,#REF!,4,FALSE)/(1+#REF!),2),VLOOKUP(D164,#REF!,4,FALSE)),"outro"))</f>
        <v>#REF!</v>
      </c>
      <c r="J164" s="333" t="e">
        <f t="shared" si="4"/>
        <v>#REF!</v>
      </c>
    </row>
    <row r="165" spans="1:10">
      <c r="A165" s="224"/>
      <c r="B165" s="328" t="s">
        <v>116</v>
      </c>
      <c r="C165" s="329" t="s">
        <v>82</v>
      </c>
      <c r="D165" s="227">
        <v>21032</v>
      </c>
      <c r="E165" s="331" t="e">
        <f>IF(B165="I",IF(C165="LABOR",VLOOKUP(D165,#REF!,2,FALSE),IF(C165="SINAPI",VLOOKUP(D165,#REF!,2,FALSE),IF(C165="COTAÇÃO",VLOOKUP(D165,#REF!,2,FALSE)))),IF(C165="LABOR",VLOOKUP(D165,#REF!,5,FALSE),IF(C165="SINAPI",VLOOKUP(D165,#REF!,2,FALSE),"outro")))</f>
        <v>#REF!</v>
      </c>
      <c r="F165" s="329" t="s">
        <v>12</v>
      </c>
      <c r="G165" s="330" t="e">
        <f>IF(B165="I",IF(C165="LABOR",VLOOKUP(D165,#REF!,3,FALSE),IF(C165="SINAPI",VLOOKUP(D165,#REF!,3,FALSE),IF(C165="COTAÇÃO",VLOOKUP(D165,#REF!,3,FALSE)))),IF(C165="LABOR",VLOOKUP(D165,#REF!,6,FALSE),IF(C165="SINAPI",VLOOKUP(D165,#REF!,3,FALSE),"outro")))</f>
        <v>#REF!</v>
      </c>
      <c r="H165" s="332">
        <v>1.8</v>
      </c>
      <c r="I165" s="333" t="e">
        <f>IF(B165="I",IF(F165="MO",IF(C165="LABOR",ROUND(VLOOKUP(D165,#REF!,4,FALSE)/(1+#REF!),2),IF(C165="SINAPI",ROUND(VLOOKUP(D165,#REF!,5,FALSE)/(1+#REF!),2),"outro")),IF(C165="LABOR",VLOOKUP(D165,#REF!,4,FALSE),IF(C165="SINAPI",VLOOKUP(D165,#REF!,5,FALSE),IF(C165="COTAÇÃO",VLOOKUP(D165,#REF!,15,FALSE))))),IF(C165="SINAPI",IF(F165="MO",ROUND(VLOOKUP(D165,#REF!,4,FALSE)/(1+#REF!),2),VLOOKUP(D165,#REF!,4,FALSE)),"outro"))</f>
        <v>#REF!</v>
      </c>
      <c r="J165" s="333" t="e">
        <f t="shared" si="4"/>
        <v>#REF!</v>
      </c>
    </row>
    <row r="166" spans="1:10">
      <c r="A166" s="224"/>
      <c r="B166" s="328" t="s">
        <v>116</v>
      </c>
      <c r="C166" s="329" t="s">
        <v>82</v>
      </c>
      <c r="D166" s="227">
        <v>21103</v>
      </c>
      <c r="E166" s="331" t="e">
        <f>IF(B166="I",IF(C166="LABOR",VLOOKUP(D166,#REF!,2,FALSE),IF(C166="SINAPI",VLOOKUP(D166,#REF!,2,FALSE),IF(C166="COTAÇÃO",VLOOKUP(D166,#REF!,2,FALSE)))),IF(C166="LABOR",VLOOKUP(D166,#REF!,5,FALSE),IF(C166="SINAPI",VLOOKUP(D166,#REF!,2,FALSE),"outro")))</f>
        <v>#REF!</v>
      </c>
      <c r="F166" s="329" t="s">
        <v>12</v>
      </c>
      <c r="G166" s="330" t="e">
        <f>IF(B166="I",IF(C166="LABOR",VLOOKUP(D166,#REF!,3,FALSE),IF(C166="SINAPI",VLOOKUP(D166,#REF!,3,FALSE),IF(C166="COTAÇÃO",VLOOKUP(D166,#REF!,3,FALSE)))),IF(C166="LABOR",VLOOKUP(D166,#REF!,6,FALSE),IF(C166="SINAPI",VLOOKUP(D166,#REF!,3,FALSE),"outro")))</f>
        <v>#REF!</v>
      </c>
      <c r="H166" s="332">
        <v>4.7600000000000003E-3</v>
      </c>
      <c r="I166" s="333" t="e">
        <f>IF(B166="I",IF(F166="MO",IF(C166="LABOR",ROUND(VLOOKUP(D166,#REF!,4,FALSE)/(1+#REF!),2),IF(C166="SINAPI",ROUND(VLOOKUP(D166,#REF!,5,FALSE)/(1+#REF!),2),"outro")),IF(C166="LABOR",VLOOKUP(D166,#REF!,4,FALSE),IF(C166="SINAPI",VLOOKUP(D166,#REF!,5,FALSE),IF(C166="COTAÇÃO",VLOOKUP(D166,#REF!,15,FALSE))))),IF(C166="SINAPI",IF(F166="MO",ROUND(VLOOKUP(D166,#REF!,4,FALSE)/(1+#REF!),2),VLOOKUP(D166,#REF!,4,FALSE)),"outro"))</f>
        <v>#REF!</v>
      </c>
      <c r="J166" s="333" t="e">
        <f t="shared" si="4"/>
        <v>#REF!</v>
      </c>
    </row>
    <row r="167" spans="1:10">
      <c r="A167" s="224"/>
      <c r="B167" s="328" t="s">
        <v>116</v>
      </c>
      <c r="C167" s="329" t="s">
        <v>82</v>
      </c>
      <c r="D167" s="227">
        <v>21188</v>
      </c>
      <c r="E167" s="331" t="e">
        <f>IF(B167="I",IF(C167="LABOR",VLOOKUP(D167,#REF!,2,FALSE),IF(C167="SINAPI",VLOOKUP(D167,#REF!,2,FALSE),IF(C167="COTAÇÃO",VLOOKUP(D167,#REF!,2,FALSE)))),IF(C167="LABOR",VLOOKUP(D167,#REF!,5,FALSE),IF(C167="SINAPI",VLOOKUP(D167,#REF!,2,FALSE),"outro")))</f>
        <v>#REF!</v>
      </c>
      <c r="F167" s="329" t="s">
        <v>12</v>
      </c>
      <c r="G167" s="330" t="e">
        <f>IF(B167="I",IF(C167="LABOR",VLOOKUP(D167,#REF!,3,FALSE),IF(C167="SINAPI",VLOOKUP(D167,#REF!,3,FALSE),IF(C167="COTAÇÃO",VLOOKUP(D167,#REF!,3,FALSE)))),IF(C167="LABOR",VLOOKUP(D167,#REF!,6,FALSE),IF(C167="SINAPI",VLOOKUP(D167,#REF!,3,FALSE),"outro")))</f>
        <v>#REF!</v>
      </c>
      <c r="H167" s="332">
        <v>0.98799999999999999</v>
      </c>
      <c r="I167" s="333" t="e">
        <f>IF(B167="I",IF(F167="MO",IF(C167="LABOR",ROUND(VLOOKUP(D167,#REF!,4,FALSE)/(1+#REF!),2),IF(C167="SINAPI",ROUND(VLOOKUP(D167,#REF!,5,FALSE)/(1+#REF!),2),"outro")),IF(C167="LABOR",VLOOKUP(D167,#REF!,4,FALSE),IF(C167="SINAPI",VLOOKUP(D167,#REF!,5,FALSE),IF(C167="COTAÇÃO",VLOOKUP(D167,#REF!,15,FALSE))))),IF(C167="SINAPI",IF(F167="MO",ROUND(VLOOKUP(D167,#REF!,4,FALSE)/(1+#REF!),2),VLOOKUP(D167,#REF!,4,FALSE)),"outro"))</f>
        <v>#REF!</v>
      </c>
      <c r="J167" s="333" t="e">
        <f t="shared" si="4"/>
        <v>#REF!</v>
      </c>
    </row>
    <row r="168" spans="1:10">
      <c r="A168" s="224"/>
      <c r="B168" s="328" t="s">
        <v>116</v>
      </c>
      <c r="C168" s="329" t="s">
        <v>82</v>
      </c>
      <c r="D168" s="227">
        <v>21517</v>
      </c>
      <c r="E168" s="331" t="e">
        <f>IF(B168="I",IF(C168="LABOR",VLOOKUP(D168,#REF!,2,FALSE),IF(C168="SINAPI",VLOOKUP(D168,#REF!,2,FALSE),IF(C168="COTAÇÃO",VLOOKUP(D168,#REF!,2,FALSE)))),IF(C168="LABOR",VLOOKUP(D168,#REF!,5,FALSE),IF(C168="SINAPI",VLOOKUP(D168,#REF!,2,FALSE),"outro")))</f>
        <v>#REF!</v>
      </c>
      <c r="F168" s="329" t="s">
        <v>12</v>
      </c>
      <c r="G168" s="330" t="e">
        <f>IF(B168="I",IF(C168="LABOR",VLOOKUP(D168,#REF!,3,FALSE),IF(C168="SINAPI",VLOOKUP(D168,#REF!,3,FALSE),IF(C168="COTAÇÃO",VLOOKUP(D168,#REF!,3,FALSE)))),IF(C168="LABOR",VLOOKUP(D168,#REF!,6,FALSE),IF(C168="SINAPI",VLOOKUP(D168,#REF!,3,FALSE),"outro")))</f>
        <v>#REF!</v>
      </c>
      <c r="H168" s="332">
        <v>6.7058000000000006E-2</v>
      </c>
      <c r="I168" s="333" t="e">
        <f>IF(B168="I",IF(F168="MO",IF(C168="LABOR",ROUND(VLOOKUP(D168,#REF!,4,FALSE)/(1+#REF!),2),IF(C168="SINAPI",ROUND(VLOOKUP(D168,#REF!,5,FALSE)/(1+#REF!),2),"outro")),IF(C168="LABOR",VLOOKUP(D168,#REF!,4,FALSE),IF(C168="SINAPI",VLOOKUP(D168,#REF!,5,FALSE),IF(C168="COTAÇÃO",VLOOKUP(D168,#REF!,15,FALSE))))),IF(C168="SINAPI",IF(F168="MO",ROUND(VLOOKUP(D168,#REF!,4,FALSE)/(1+#REF!),2),VLOOKUP(D168,#REF!,4,FALSE)),"outro"))</f>
        <v>#REF!</v>
      </c>
      <c r="J168" s="333" t="e">
        <f t="shared" si="4"/>
        <v>#REF!</v>
      </c>
    </row>
    <row r="169" spans="1:10">
      <c r="A169" s="224"/>
      <c r="B169" s="328" t="s">
        <v>116</v>
      </c>
      <c r="C169" s="329" t="s">
        <v>82</v>
      </c>
      <c r="D169" s="227">
        <v>22502</v>
      </c>
      <c r="E169" s="331" t="e">
        <f>IF(B169="I",IF(C169="LABOR",VLOOKUP(D169,#REF!,2,FALSE),IF(C169="SINAPI",VLOOKUP(D169,#REF!,2,FALSE),IF(C169="COTAÇÃO",VLOOKUP(D169,#REF!,2,FALSE)))),IF(C169="LABOR",VLOOKUP(D169,#REF!,5,FALSE),IF(C169="SINAPI",VLOOKUP(D169,#REF!,2,FALSE),"outro")))</f>
        <v>#REF!</v>
      </c>
      <c r="F169" s="329" t="s">
        <v>12</v>
      </c>
      <c r="G169" s="330" t="e">
        <f>IF(B169="I",IF(C169="LABOR",VLOOKUP(D169,#REF!,3,FALSE),IF(C169="SINAPI",VLOOKUP(D169,#REF!,3,FALSE),IF(C169="COTAÇÃO",VLOOKUP(D169,#REF!,3,FALSE)))),IF(C169="LABOR",VLOOKUP(D169,#REF!,6,FALSE),IF(C169="SINAPI",VLOOKUP(D169,#REF!,3,FALSE),"outro")))</f>
        <v>#REF!</v>
      </c>
      <c r="H169" s="332">
        <v>1.249976</v>
      </c>
      <c r="I169" s="333" t="e">
        <f>IF(B169="I",IF(F169="MO",IF(C169="LABOR",ROUND(VLOOKUP(D169,#REF!,4,FALSE)/(1+#REF!),2),IF(C169="SINAPI",ROUND(VLOOKUP(D169,#REF!,5,FALSE)/(1+#REF!),2),"outro")),IF(C169="LABOR",VLOOKUP(D169,#REF!,4,FALSE),IF(C169="SINAPI",VLOOKUP(D169,#REF!,5,FALSE),IF(C169="COTAÇÃO",VLOOKUP(D169,#REF!,15,FALSE))))),IF(C169="SINAPI",IF(F169="MO",ROUND(VLOOKUP(D169,#REF!,4,FALSE)/(1+#REF!),2),VLOOKUP(D169,#REF!,4,FALSE)),"outro"))</f>
        <v>#REF!</v>
      </c>
      <c r="J169" s="333" t="e">
        <f t="shared" si="4"/>
        <v>#REF!</v>
      </c>
    </row>
    <row r="170" spans="1:10">
      <c r="A170" s="224"/>
      <c r="B170" s="328" t="s">
        <v>116</v>
      </c>
      <c r="C170" s="329" t="s">
        <v>82</v>
      </c>
      <c r="D170" s="227">
        <v>22586</v>
      </c>
      <c r="E170" s="331" t="e">
        <f>IF(B170="I",IF(C170="LABOR",VLOOKUP(D170,#REF!,2,FALSE),IF(C170="SINAPI",VLOOKUP(D170,#REF!,2,FALSE),IF(C170="COTAÇÃO",VLOOKUP(D170,#REF!,2,FALSE)))),IF(C170="LABOR",VLOOKUP(D170,#REF!,5,FALSE),IF(C170="SINAPI",VLOOKUP(D170,#REF!,2,FALSE),"outro")))</f>
        <v>#REF!</v>
      </c>
      <c r="F170" s="329" t="s">
        <v>12</v>
      </c>
      <c r="G170" s="330" t="e">
        <f>IF(B170="I",IF(C170="LABOR",VLOOKUP(D170,#REF!,3,FALSE),IF(C170="SINAPI",VLOOKUP(D170,#REF!,3,FALSE),IF(C170="COTAÇÃO",VLOOKUP(D170,#REF!,3,FALSE)))),IF(C170="LABOR",VLOOKUP(D170,#REF!,6,FALSE),IF(C170="SINAPI",VLOOKUP(D170,#REF!,3,FALSE),"outro")))</f>
        <v>#REF!</v>
      </c>
      <c r="H170" s="332">
        <v>0.45</v>
      </c>
      <c r="I170" s="333" t="e">
        <f>IF(B170="I",IF(F170="MO",IF(C170="LABOR",ROUND(VLOOKUP(D170,#REF!,4,FALSE)/(1+#REF!),2),IF(C170="SINAPI",ROUND(VLOOKUP(D170,#REF!,5,FALSE)/(1+#REF!),2),"outro")),IF(C170="LABOR",VLOOKUP(D170,#REF!,4,FALSE),IF(C170="SINAPI",VLOOKUP(D170,#REF!,5,FALSE),IF(C170="COTAÇÃO",VLOOKUP(D170,#REF!,15,FALSE))))),IF(C170="SINAPI",IF(F170="MO",ROUND(VLOOKUP(D170,#REF!,4,FALSE)/(1+#REF!),2),VLOOKUP(D170,#REF!,4,FALSE)),"outro"))</f>
        <v>#REF!</v>
      </c>
      <c r="J170" s="333" t="e">
        <f t="shared" si="4"/>
        <v>#REF!</v>
      </c>
    </row>
    <row r="171" spans="1:10">
      <c r="A171" s="224"/>
      <c r="B171" s="328" t="s">
        <v>116</v>
      </c>
      <c r="C171" s="329" t="s">
        <v>82</v>
      </c>
      <c r="D171" s="227">
        <v>24015</v>
      </c>
      <c r="E171" s="331" t="e">
        <f>IF(B171="I",IF(C171="LABOR",VLOOKUP(D171,#REF!,2,FALSE),IF(C171="SINAPI",VLOOKUP(D171,#REF!,2,FALSE),IF(C171="COTAÇÃO",VLOOKUP(D171,#REF!,2,FALSE)))),IF(C171="LABOR",VLOOKUP(D171,#REF!,5,FALSE),IF(C171="SINAPI",VLOOKUP(D171,#REF!,2,FALSE),"outro")))</f>
        <v>#REF!</v>
      </c>
      <c r="F171" s="329" t="s">
        <v>12</v>
      </c>
      <c r="G171" s="330" t="e">
        <f>IF(B171="I",IF(C171="LABOR",VLOOKUP(D171,#REF!,3,FALSE),IF(C171="SINAPI",VLOOKUP(D171,#REF!,3,FALSE),IF(C171="COTAÇÃO",VLOOKUP(D171,#REF!,3,FALSE)))),IF(C171="LABOR",VLOOKUP(D171,#REF!,6,FALSE),IF(C171="SINAPI",VLOOKUP(D171,#REF!,3,FALSE),"outro")))</f>
        <v>#REF!</v>
      </c>
      <c r="H171" s="332">
        <v>4.0800000000000003E-2</v>
      </c>
      <c r="I171" s="333" t="e">
        <f>IF(B171="I",IF(F171="MO",IF(C171="LABOR",ROUND(VLOOKUP(D171,#REF!,4,FALSE)/(1+#REF!),2),IF(C171="SINAPI",ROUND(VLOOKUP(D171,#REF!,5,FALSE)/(1+#REF!),2),"outro")),IF(C171="LABOR",VLOOKUP(D171,#REF!,4,FALSE),IF(C171="SINAPI",VLOOKUP(D171,#REF!,5,FALSE),IF(C171="COTAÇÃO",VLOOKUP(D171,#REF!,15,FALSE))))),IF(C171="SINAPI",IF(F171="MO",ROUND(VLOOKUP(D171,#REF!,4,FALSE)/(1+#REF!),2),VLOOKUP(D171,#REF!,4,FALSE)),"outro"))</f>
        <v>#REF!</v>
      </c>
      <c r="J171" s="333" t="e">
        <f t="shared" si="4"/>
        <v>#REF!</v>
      </c>
    </row>
    <row r="172" spans="1:10">
      <c r="A172" s="224"/>
      <c r="B172" s="328" t="s">
        <v>116</v>
      </c>
      <c r="C172" s="329" t="s">
        <v>82</v>
      </c>
      <c r="D172" s="227">
        <v>25513</v>
      </c>
      <c r="E172" s="331" t="e">
        <f>IF(B172="I",IF(C172="LABOR",VLOOKUP(D172,#REF!,2,FALSE),IF(C172="SINAPI",VLOOKUP(D172,#REF!,2,FALSE),IF(C172="COTAÇÃO",VLOOKUP(D172,#REF!,2,FALSE)))),IF(C172="LABOR",VLOOKUP(D172,#REF!,5,FALSE),IF(C172="SINAPI",VLOOKUP(D172,#REF!,2,FALSE),"outro")))</f>
        <v>#REF!</v>
      </c>
      <c r="F172" s="329" t="s">
        <v>12</v>
      </c>
      <c r="G172" s="330" t="e">
        <f>IF(B172="I",IF(C172="LABOR",VLOOKUP(D172,#REF!,3,FALSE),IF(C172="SINAPI",VLOOKUP(D172,#REF!,3,FALSE),IF(C172="COTAÇÃO",VLOOKUP(D172,#REF!,3,FALSE)))),IF(C172="LABOR",VLOOKUP(D172,#REF!,6,FALSE),IF(C172="SINAPI",VLOOKUP(D172,#REF!,3,FALSE),"outro")))</f>
        <v>#REF!</v>
      </c>
      <c r="H172" s="332">
        <v>0.78200000000000003</v>
      </c>
      <c r="I172" s="333" t="e">
        <f>IF(B172="I",IF(F172="MO",IF(C172="LABOR",ROUND(VLOOKUP(D172,#REF!,4,FALSE)/(1+#REF!),2),IF(C172="SINAPI",ROUND(VLOOKUP(D172,#REF!,5,FALSE)/(1+#REF!),2),"outro")),IF(C172="LABOR",VLOOKUP(D172,#REF!,4,FALSE),IF(C172="SINAPI",VLOOKUP(D172,#REF!,5,FALSE),IF(C172="COTAÇÃO",VLOOKUP(D172,#REF!,15,FALSE))))),IF(C172="SINAPI",IF(F172="MO",ROUND(VLOOKUP(D172,#REF!,4,FALSE)/(1+#REF!),2),VLOOKUP(D172,#REF!,4,FALSE)),"outro"))</f>
        <v>#REF!</v>
      </c>
      <c r="J172" s="333" t="e">
        <f t="shared" si="4"/>
        <v>#REF!</v>
      </c>
    </row>
    <row r="173" spans="1:10">
      <c r="A173" s="224"/>
      <c r="B173" s="328" t="s">
        <v>116</v>
      </c>
      <c r="C173" s="329" t="s">
        <v>82</v>
      </c>
      <c r="D173" s="227">
        <v>26503</v>
      </c>
      <c r="E173" s="331" t="e">
        <f>IF(B173="I",IF(C173="LABOR",VLOOKUP(D173,#REF!,2,FALSE),IF(C173="SINAPI",VLOOKUP(D173,#REF!,2,FALSE),IF(C173="COTAÇÃO",VLOOKUP(D173,#REF!,2,FALSE)))),IF(C173="LABOR",VLOOKUP(D173,#REF!,5,FALSE),IF(C173="SINAPI",VLOOKUP(D173,#REF!,2,FALSE),"outro")))</f>
        <v>#REF!</v>
      </c>
      <c r="F173" s="329" t="s">
        <v>12</v>
      </c>
      <c r="G173" s="330" t="e">
        <f>IF(B173="I",IF(C173="LABOR",VLOOKUP(D173,#REF!,3,FALSE),IF(C173="SINAPI",VLOOKUP(D173,#REF!,3,FALSE),IF(C173="COTAÇÃO",VLOOKUP(D173,#REF!,3,FALSE)))),IF(C173="LABOR",VLOOKUP(D173,#REF!,6,FALSE),IF(C173="SINAPI",VLOOKUP(D173,#REF!,3,FALSE),"outro")))</f>
        <v>#REF!</v>
      </c>
      <c r="H173" s="332">
        <v>0.96560000000000001</v>
      </c>
      <c r="I173" s="333" t="e">
        <f>IF(B173="I",IF(F173="MO",IF(C173="LABOR",ROUND(VLOOKUP(D173,#REF!,4,FALSE)/(1+#REF!),2),IF(C173="SINAPI",ROUND(VLOOKUP(D173,#REF!,5,FALSE)/(1+#REF!),2),"outro")),IF(C173="LABOR",VLOOKUP(D173,#REF!,4,FALSE),IF(C173="SINAPI",VLOOKUP(D173,#REF!,5,FALSE),IF(C173="COTAÇÃO",VLOOKUP(D173,#REF!,15,FALSE))))),IF(C173="SINAPI",IF(F173="MO",ROUND(VLOOKUP(D173,#REF!,4,FALSE)/(1+#REF!),2),VLOOKUP(D173,#REF!,4,FALSE)),"outro"))</f>
        <v>#REF!</v>
      </c>
      <c r="J173" s="333" t="e">
        <f t="shared" si="4"/>
        <v>#REF!</v>
      </c>
    </row>
    <row r="174" spans="1:10">
      <c r="A174" s="224"/>
      <c r="B174" s="328" t="s">
        <v>116</v>
      </c>
      <c r="C174" s="329" t="s">
        <v>82</v>
      </c>
      <c r="D174" s="227">
        <v>26517</v>
      </c>
      <c r="E174" s="331" t="e">
        <f>IF(B174="I",IF(C174="LABOR",VLOOKUP(D174,#REF!,2,FALSE),IF(C174="SINAPI",VLOOKUP(D174,#REF!,2,FALSE),IF(C174="COTAÇÃO",VLOOKUP(D174,#REF!,2,FALSE)))),IF(C174="LABOR",VLOOKUP(D174,#REF!,5,FALSE),IF(C174="SINAPI",VLOOKUP(D174,#REF!,2,FALSE),"outro")))</f>
        <v>#REF!</v>
      </c>
      <c r="F174" s="329" t="s">
        <v>12</v>
      </c>
      <c r="G174" s="330" t="e">
        <f>IF(B174="I",IF(C174="LABOR",VLOOKUP(D174,#REF!,3,FALSE),IF(C174="SINAPI",VLOOKUP(D174,#REF!,3,FALSE),IF(C174="COTAÇÃO",VLOOKUP(D174,#REF!,3,FALSE)))),IF(C174="LABOR",VLOOKUP(D174,#REF!,6,FALSE),IF(C174="SINAPI",VLOOKUP(D174,#REF!,3,FALSE),"outro")))</f>
        <v>#REF!</v>
      </c>
      <c r="H174" s="332">
        <v>0.96560000000000001</v>
      </c>
      <c r="I174" s="333" t="e">
        <f>IF(B174="I",IF(F174="MO",IF(C174="LABOR",ROUND(VLOOKUP(D174,#REF!,4,FALSE)/(1+#REF!),2),IF(C174="SINAPI",ROUND(VLOOKUP(D174,#REF!,5,FALSE)/(1+#REF!),2),"outro")),IF(C174="LABOR",VLOOKUP(D174,#REF!,4,FALSE),IF(C174="SINAPI",VLOOKUP(D174,#REF!,5,FALSE),IF(C174="COTAÇÃO",VLOOKUP(D174,#REF!,15,FALSE))))),IF(C174="SINAPI",IF(F174="MO",ROUND(VLOOKUP(D174,#REF!,4,FALSE)/(1+#REF!),2),VLOOKUP(D174,#REF!,4,FALSE)),"outro"))</f>
        <v>#REF!</v>
      </c>
      <c r="J174" s="333" t="e">
        <f t="shared" si="4"/>
        <v>#REF!</v>
      </c>
    </row>
    <row r="175" spans="1:10">
      <c r="A175" s="224"/>
      <c r="B175" s="328" t="s">
        <v>116</v>
      </c>
      <c r="C175" s="329" t="s">
        <v>82</v>
      </c>
      <c r="D175" s="227">
        <v>26548</v>
      </c>
      <c r="E175" s="331" t="e">
        <f>IF(B175="I",IF(C175="LABOR",VLOOKUP(D175,#REF!,2,FALSE),IF(C175="SINAPI",VLOOKUP(D175,#REF!,2,FALSE),IF(C175="COTAÇÃO",VLOOKUP(D175,#REF!,2,FALSE)))),IF(C175="LABOR",VLOOKUP(D175,#REF!,5,FALSE),IF(C175="SINAPI",VLOOKUP(D175,#REF!,2,FALSE),"outro")))</f>
        <v>#REF!</v>
      </c>
      <c r="F175" s="329" t="s">
        <v>12</v>
      </c>
      <c r="G175" s="330" t="e">
        <f>IF(B175="I",IF(C175="LABOR",VLOOKUP(D175,#REF!,3,FALSE),IF(C175="SINAPI",VLOOKUP(D175,#REF!,3,FALSE),IF(C175="COTAÇÃO",VLOOKUP(D175,#REF!,3,FALSE)))),IF(C175="LABOR",VLOOKUP(D175,#REF!,6,FALSE),IF(C175="SINAPI",VLOOKUP(D175,#REF!,3,FALSE),"outro")))</f>
        <v>#REF!</v>
      </c>
      <c r="H175" s="332">
        <v>0.21</v>
      </c>
      <c r="I175" s="333" t="e">
        <f>IF(B175="I",IF(F175="MO",IF(C175="LABOR",ROUND(VLOOKUP(D175,#REF!,4,FALSE)/(1+#REF!),2),IF(C175="SINAPI",ROUND(VLOOKUP(D175,#REF!,5,FALSE)/(1+#REF!),2),"outro")),IF(C175="LABOR",VLOOKUP(D175,#REF!,4,FALSE),IF(C175="SINAPI",VLOOKUP(D175,#REF!,5,FALSE),IF(C175="COTAÇÃO",VLOOKUP(D175,#REF!,15,FALSE))))),IF(C175="SINAPI",IF(F175="MO",ROUND(VLOOKUP(D175,#REF!,4,FALSE)/(1+#REF!),2),VLOOKUP(D175,#REF!,4,FALSE)),"outro"))</f>
        <v>#REF!</v>
      </c>
      <c r="J175" s="333" t="e">
        <f t="shared" si="4"/>
        <v>#REF!</v>
      </c>
    </row>
    <row r="176" spans="1:10">
      <c r="A176" s="224"/>
      <c r="B176" s="328" t="s">
        <v>116</v>
      </c>
      <c r="C176" s="329" t="s">
        <v>82</v>
      </c>
      <c r="D176" s="227">
        <v>26549</v>
      </c>
      <c r="E176" s="331" t="e">
        <f>IF(B176="I",IF(C176="LABOR",VLOOKUP(D176,#REF!,2,FALSE),IF(C176="SINAPI",VLOOKUP(D176,#REF!,2,FALSE),IF(C176="COTAÇÃO",VLOOKUP(D176,#REF!,2,FALSE)))),IF(C176="LABOR",VLOOKUP(D176,#REF!,5,FALSE),IF(C176="SINAPI",VLOOKUP(D176,#REF!,2,FALSE),"outro")))</f>
        <v>#REF!</v>
      </c>
      <c r="F176" s="329" t="s">
        <v>12</v>
      </c>
      <c r="G176" s="330" t="e">
        <f>IF(B176="I",IF(C176="LABOR",VLOOKUP(D176,#REF!,3,FALSE),IF(C176="SINAPI",VLOOKUP(D176,#REF!,3,FALSE),IF(C176="COTAÇÃO",VLOOKUP(D176,#REF!,3,FALSE)))),IF(C176="LABOR",VLOOKUP(D176,#REF!,6,FALSE),IF(C176="SINAPI",VLOOKUP(D176,#REF!,3,FALSE),"outro")))</f>
        <v>#REF!</v>
      </c>
      <c r="H176" s="332">
        <v>3.4000000000000002E-2</v>
      </c>
      <c r="I176" s="333" t="e">
        <f>IF(B176="I",IF(F176="MO",IF(C176="LABOR",ROUND(VLOOKUP(D176,#REF!,4,FALSE)/(1+#REF!),2),IF(C176="SINAPI",ROUND(VLOOKUP(D176,#REF!,5,FALSE)/(1+#REF!),2),"outro")),IF(C176="LABOR",VLOOKUP(D176,#REF!,4,FALSE),IF(C176="SINAPI",VLOOKUP(D176,#REF!,5,FALSE),IF(C176="COTAÇÃO",VLOOKUP(D176,#REF!,15,FALSE))))),IF(C176="SINAPI",IF(F176="MO",ROUND(VLOOKUP(D176,#REF!,4,FALSE)/(1+#REF!),2),VLOOKUP(D176,#REF!,4,FALSE)),"outro"))</f>
        <v>#REF!</v>
      </c>
      <c r="J176" s="333" t="e">
        <f t="shared" si="4"/>
        <v>#REF!</v>
      </c>
    </row>
    <row r="177" spans="1:10">
      <c r="A177" s="224"/>
      <c r="B177" s="328" t="s">
        <v>116</v>
      </c>
      <c r="C177" s="329" t="s">
        <v>82</v>
      </c>
      <c r="D177" s="227">
        <v>26550</v>
      </c>
      <c r="E177" s="331" t="e">
        <f>IF(B177="I",IF(C177="LABOR",VLOOKUP(D177,#REF!,2,FALSE),IF(C177="SINAPI",VLOOKUP(D177,#REF!,2,FALSE),IF(C177="COTAÇÃO",VLOOKUP(D177,#REF!,2,FALSE)))),IF(C177="LABOR",VLOOKUP(D177,#REF!,5,FALSE),IF(C177="SINAPI",VLOOKUP(D177,#REF!,2,FALSE),"outro")))</f>
        <v>#REF!</v>
      </c>
      <c r="F177" s="329" t="s">
        <v>12</v>
      </c>
      <c r="G177" s="330" t="e">
        <f>IF(B177="I",IF(C177="LABOR",VLOOKUP(D177,#REF!,3,FALSE),IF(C177="SINAPI",VLOOKUP(D177,#REF!,3,FALSE),IF(C177="COTAÇÃO",VLOOKUP(D177,#REF!,3,FALSE)))),IF(C177="LABOR",VLOOKUP(D177,#REF!,6,FALSE),IF(C177="SINAPI",VLOOKUP(D177,#REF!,3,FALSE),"outro")))</f>
        <v>#REF!</v>
      </c>
      <c r="H177" s="332">
        <v>3.4000000000000002E-2</v>
      </c>
      <c r="I177" s="333" t="e">
        <f>IF(B177="I",IF(F177="MO",IF(C177="LABOR",ROUND(VLOOKUP(D177,#REF!,4,FALSE)/(1+#REF!),2),IF(C177="SINAPI",ROUND(VLOOKUP(D177,#REF!,5,FALSE)/(1+#REF!),2),"outro")),IF(C177="LABOR",VLOOKUP(D177,#REF!,4,FALSE),IF(C177="SINAPI",VLOOKUP(D177,#REF!,5,FALSE),IF(C177="COTAÇÃO",VLOOKUP(D177,#REF!,15,FALSE))))),IF(C177="SINAPI",IF(F177="MO",ROUND(VLOOKUP(D177,#REF!,4,FALSE)/(1+#REF!),2),VLOOKUP(D177,#REF!,4,FALSE)),"outro"))</f>
        <v>#REF!</v>
      </c>
      <c r="J177" s="333" t="e">
        <f t="shared" si="4"/>
        <v>#REF!</v>
      </c>
    </row>
    <row r="178" spans="1:10">
      <c r="A178" s="224"/>
      <c r="B178" s="328" t="s">
        <v>116</v>
      </c>
      <c r="C178" s="329" t="s">
        <v>82</v>
      </c>
      <c r="D178" s="227">
        <v>26560</v>
      </c>
      <c r="E178" s="331" t="e">
        <f>IF(B178="I",IF(C178="LABOR",VLOOKUP(D178,#REF!,2,FALSE),IF(C178="SINAPI",VLOOKUP(D178,#REF!,2,FALSE),IF(C178="COTAÇÃO",VLOOKUP(D178,#REF!,2,FALSE)))),IF(C178="LABOR",VLOOKUP(D178,#REF!,5,FALSE),IF(C178="SINAPI",VLOOKUP(D178,#REF!,2,FALSE),"outro")))</f>
        <v>#REF!</v>
      </c>
      <c r="F178" s="329" t="s">
        <v>12</v>
      </c>
      <c r="G178" s="330" t="e">
        <f>IF(B178="I",IF(C178="LABOR",VLOOKUP(D178,#REF!,3,FALSE),IF(C178="SINAPI",VLOOKUP(D178,#REF!,3,FALSE),IF(C178="COTAÇÃO",VLOOKUP(D178,#REF!,3,FALSE)))),IF(C178="LABOR",VLOOKUP(D178,#REF!,6,FALSE),IF(C178="SINAPI",VLOOKUP(D178,#REF!,3,FALSE),"outro")))</f>
        <v>#REF!</v>
      </c>
      <c r="H178" s="332">
        <v>0.151</v>
      </c>
      <c r="I178" s="333" t="e">
        <f>IF(B178="I",IF(F178="MO",IF(C178="LABOR",ROUND(VLOOKUP(D178,#REF!,4,FALSE)/(1+#REF!),2),IF(C178="SINAPI",ROUND(VLOOKUP(D178,#REF!,5,FALSE)/(1+#REF!),2),"outro")),IF(C178="LABOR",VLOOKUP(D178,#REF!,4,FALSE),IF(C178="SINAPI",VLOOKUP(D178,#REF!,5,FALSE),IF(C178="COTAÇÃO",VLOOKUP(D178,#REF!,15,FALSE))))),IF(C178="SINAPI",IF(F178="MO",ROUND(VLOOKUP(D178,#REF!,4,FALSE)/(1+#REF!),2),VLOOKUP(D178,#REF!,4,FALSE)),"outro"))</f>
        <v>#REF!</v>
      </c>
      <c r="J178" s="333" t="e">
        <f t="shared" si="4"/>
        <v>#REF!</v>
      </c>
    </row>
    <row r="179" spans="1:10">
      <c r="A179" s="224"/>
      <c r="B179" s="328" t="s">
        <v>116</v>
      </c>
      <c r="C179" s="329" t="s">
        <v>82</v>
      </c>
      <c r="D179" s="227">
        <v>26569</v>
      </c>
      <c r="E179" s="331" t="e">
        <f>IF(B179="I",IF(C179="LABOR",VLOOKUP(D179,#REF!,2,FALSE),IF(C179="SINAPI",VLOOKUP(D179,#REF!,2,FALSE),IF(C179="COTAÇÃO",VLOOKUP(D179,#REF!,2,FALSE)))),IF(C179="LABOR",VLOOKUP(D179,#REF!,5,FALSE),IF(C179="SINAPI",VLOOKUP(D179,#REF!,2,FALSE),"outro")))</f>
        <v>#REF!</v>
      </c>
      <c r="F179" s="329" t="s">
        <v>12</v>
      </c>
      <c r="G179" s="330" t="e">
        <f>IF(B179="I",IF(C179="LABOR",VLOOKUP(D179,#REF!,3,FALSE),IF(C179="SINAPI",VLOOKUP(D179,#REF!,3,FALSE),IF(C179="COTAÇÃO",VLOOKUP(D179,#REF!,3,FALSE)))),IF(C179="LABOR",VLOOKUP(D179,#REF!,6,FALSE),IF(C179="SINAPI",VLOOKUP(D179,#REF!,3,FALSE),"outro")))</f>
        <v>#REF!</v>
      </c>
      <c r="H179" s="332">
        <v>7.1400000000000001E-4</v>
      </c>
      <c r="I179" s="333" t="e">
        <f>IF(B179="I",IF(F179="MO",IF(C179="LABOR",ROUND(VLOOKUP(D179,#REF!,4,FALSE)/(1+#REF!),2),IF(C179="SINAPI",ROUND(VLOOKUP(D179,#REF!,5,FALSE)/(1+#REF!),2),"outro")),IF(C179="LABOR",VLOOKUP(D179,#REF!,4,FALSE),IF(C179="SINAPI",VLOOKUP(D179,#REF!,5,FALSE),IF(C179="COTAÇÃO",VLOOKUP(D179,#REF!,15,FALSE))))),IF(C179="SINAPI",IF(F179="MO",ROUND(VLOOKUP(D179,#REF!,4,FALSE)/(1+#REF!),2),VLOOKUP(D179,#REF!,4,FALSE)),"outro"))</f>
        <v>#REF!</v>
      </c>
      <c r="J179" s="333" t="e">
        <f t="shared" si="4"/>
        <v>#REF!</v>
      </c>
    </row>
    <row r="180" spans="1:10">
      <c r="A180" s="224"/>
      <c r="B180" s="328" t="s">
        <v>116</v>
      </c>
      <c r="C180" s="329" t="s">
        <v>82</v>
      </c>
      <c r="D180" s="227">
        <v>27010</v>
      </c>
      <c r="E180" s="331" t="e">
        <f>IF(B180="I",IF(C180="LABOR",VLOOKUP(D180,#REF!,2,FALSE),IF(C180="SINAPI",VLOOKUP(D180,#REF!,2,FALSE),IF(C180="COTAÇÃO",VLOOKUP(D180,#REF!,2,FALSE)))),IF(C180="LABOR",VLOOKUP(D180,#REF!,5,FALSE),IF(C180="SINAPI",VLOOKUP(D180,#REF!,2,FALSE),"outro")))</f>
        <v>#REF!</v>
      </c>
      <c r="F180" s="329" t="s">
        <v>12</v>
      </c>
      <c r="G180" s="330" t="e">
        <f>IF(B180="I",IF(C180="LABOR",VLOOKUP(D180,#REF!,3,FALSE),IF(C180="SINAPI",VLOOKUP(D180,#REF!,3,FALSE),IF(C180="COTAÇÃO",VLOOKUP(D180,#REF!,3,FALSE)))),IF(C180="LABOR",VLOOKUP(D180,#REF!,6,FALSE),IF(C180="SINAPI",VLOOKUP(D180,#REF!,3,FALSE),"outro")))</f>
        <v>#REF!</v>
      </c>
      <c r="H180" s="332">
        <v>1.7489999999999999E-3</v>
      </c>
      <c r="I180" s="333" t="e">
        <f>IF(B180="I",IF(F180="MO",IF(C180="LABOR",ROUND(VLOOKUP(D180,#REF!,4,FALSE)/(1+#REF!),2),IF(C180="SINAPI",ROUND(VLOOKUP(D180,#REF!,5,FALSE)/(1+#REF!),2),"outro")),IF(C180="LABOR",VLOOKUP(D180,#REF!,4,FALSE),IF(C180="SINAPI",VLOOKUP(D180,#REF!,5,FALSE),IF(C180="COTAÇÃO",VLOOKUP(D180,#REF!,15,FALSE))))),IF(C180="SINAPI",IF(F180="MO",ROUND(VLOOKUP(D180,#REF!,4,FALSE)/(1+#REF!),2),VLOOKUP(D180,#REF!,4,FALSE)),"outro"))</f>
        <v>#REF!</v>
      </c>
      <c r="J180" s="333" t="e">
        <f t="shared" ref="J180:J211" si="5">ROUND(H180*I180,2)</f>
        <v>#REF!</v>
      </c>
    </row>
    <row r="181" spans="1:10">
      <c r="A181" s="224"/>
      <c r="B181" s="328" t="s">
        <v>116</v>
      </c>
      <c r="C181" s="329" t="s">
        <v>82</v>
      </c>
      <c r="D181" s="227">
        <v>28008</v>
      </c>
      <c r="E181" s="331" t="e">
        <f>IF(B181="I",IF(C181="LABOR",VLOOKUP(D181,#REF!,2,FALSE),IF(C181="SINAPI",VLOOKUP(D181,#REF!,2,FALSE),IF(C181="COTAÇÃO",VLOOKUP(D181,#REF!,2,FALSE)))),IF(C181="LABOR",VLOOKUP(D181,#REF!,5,FALSE),IF(C181="SINAPI",VLOOKUP(D181,#REF!,2,FALSE),"outro")))</f>
        <v>#REF!</v>
      </c>
      <c r="F181" s="329" t="s">
        <v>12</v>
      </c>
      <c r="G181" s="330" t="e">
        <f>IF(B181="I",IF(C181="LABOR",VLOOKUP(D181,#REF!,3,FALSE),IF(C181="SINAPI",VLOOKUP(D181,#REF!,3,FALSE),IF(C181="COTAÇÃO",VLOOKUP(D181,#REF!,3,FALSE)))),IF(C181="LABOR",VLOOKUP(D181,#REF!,6,FALSE),IF(C181="SINAPI",VLOOKUP(D181,#REF!,3,FALSE),"outro")))</f>
        <v>#REF!</v>
      </c>
      <c r="H181" s="332">
        <v>2.856E-3</v>
      </c>
      <c r="I181" s="333" t="e">
        <f>IF(B181="I",IF(F181="MO",IF(C181="LABOR",ROUND(VLOOKUP(D181,#REF!,4,FALSE)/(1+#REF!),2),IF(C181="SINAPI",ROUND(VLOOKUP(D181,#REF!,5,FALSE)/(1+#REF!),2),"outro")),IF(C181="LABOR",VLOOKUP(D181,#REF!,4,FALSE),IF(C181="SINAPI",VLOOKUP(D181,#REF!,5,FALSE),IF(C181="COTAÇÃO",VLOOKUP(D181,#REF!,15,FALSE))))),IF(C181="SINAPI",IF(F181="MO",ROUND(VLOOKUP(D181,#REF!,4,FALSE)/(1+#REF!),2),VLOOKUP(D181,#REF!,4,FALSE)),"outro"))</f>
        <v>#REF!</v>
      </c>
      <c r="J181" s="333" t="e">
        <f t="shared" si="5"/>
        <v>#REF!</v>
      </c>
    </row>
    <row r="182" spans="1:10">
      <c r="A182" s="224"/>
      <c r="B182" s="328" t="s">
        <v>116</v>
      </c>
      <c r="C182" s="329" t="s">
        <v>82</v>
      </c>
      <c r="D182" s="227">
        <v>37502</v>
      </c>
      <c r="E182" s="331" t="e">
        <f>IF(B182="I",IF(C182="LABOR",VLOOKUP(D182,#REF!,2,FALSE),IF(C182="SINAPI",VLOOKUP(D182,#REF!,2,FALSE),IF(C182="COTAÇÃO",VLOOKUP(D182,#REF!,2,FALSE)))),IF(C182="LABOR",VLOOKUP(D182,#REF!,5,FALSE),IF(C182="SINAPI",VLOOKUP(D182,#REF!,2,FALSE),"outro")))</f>
        <v>#REF!</v>
      </c>
      <c r="F182" s="329" t="s">
        <v>12</v>
      </c>
      <c r="G182" s="330" t="e">
        <f>IF(B182="I",IF(C182="LABOR",VLOOKUP(D182,#REF!,3,FALSE),IF(C182="SINAPI",VLOOKUP(D182,#REF!,3,FALSE),IF(C182="COTAÇÃO",VLOOKUP(D182,#REF!,3,FALSE)))),IF(C182="LABOR",VLOOKUP(D182,#REF!,6,FALSE),IF(C182="SINAPI",VLOOKUP(D182,#REF!,3,FALSE),"outro")))</f>
        <v>#REF!</v>
      </c>
      <c r="H182" s="332">
        <v>0.85119999999999996</v>
      </c>
      <c r="I182" s="333" t="e">
        <f>IF(B182="I",IF(F182="MO",IF(C182="LABOR",ROUND(VLOOKUP(D182,#REF!,4,FALSE)/(1+#REF!),2),IF(C182="SINAPI",ROUND(VLOOKUP(D182,#REF!,5,FALSE)/(1+#REF!),2),"outro")),IF(C182="LABOR",VLOOKUP(D182,#REF!,4,FALSE),IF(C182="SINAPI",VLOOKUP(D182,#REF!,5,FALSE),IF(C182="COTAÇÃO",VLOOKUP(D182,#REF!,15,FALSE))))),IF(C182="SINAPI",IF(F182="MO",ROUND(VLOOKUP(D182,#REF!,4,FALSE)/(1+#REF!),2),VLOOKUP(D182,#REF!,4,FALSE)),"outro"))</f>
        <v>#REF!</v>
      </c>
      <c r="J182" s="333" t="e">
        <f t="shared" si="5"/>
        <v>#REF!</v>
      </c>
    </row>
    <row r="183" spans="1:10">
      <c r="A183" s="224"/>
      <c r="B183" s="328" t="s">
        <v>116</v>
      </c>
      <c r="C183" s="329" t="s">
        <v>82</v>
      </c>
      <c r="D183" s="227">
        <v>38001</v>
      </c>
      <c r="E183" s="331" t="e">
        <f>IF(B183="I",IF(C183="LABOR",VLOOKUP(D183,#REF!,2,FALSE),IF(C183="SINAPI",VLOOKUP(D183,#REF!,2,FALSE),IF(C183="COTAÇÃO",VLOOKUP(D183,#REF!,2,FALSE)))),IF(C183="LABOR",VLOOKUP(D183,#REF!,5,FALSE),IF(C183="SINAPI",VLOOKUP(D183,#REF!,2,FALSE),"outro")))</f>
        <v>#REF!</v>
      </c>
      <c r="F183" s="329" t="s">
        <v>12</v>
      </c>
      <c r="G183" s="330" t="e">
        <f>IF(B183="I",IF(C183="LABOR",VLOOKUP(D183,#REF!,3,FALSE),IF(C183="SINAPI",VLOOKUP(D183,#REF!,3,FALSE),IF(C183="COTAÇÃO",VLOOKUP(D183,#REF!,3,FALSE)))),IF(C183="LABOR",VLOOKUP(D183,#REF!,6,FALSE),IF(C183="SINAPI",VLOOKUP(D183,#REF!,3,FALSE),"outro")))</f>
        <v>#REF!</v>
      </c>
      <c r="H183" s="332">
        <v>0.21279999999999999</v>
      </c>
      <c r="I183" s="333" t="e">
        <f>IF(B183="I",IF(F183="MO",IF(C183="LABOR",ROUND(VLOOKUP(D183,#REF!,4,FALSE)/(1+#REF!),2),IF(C183="SINAPI",ROUND(VLOOKUP(D183,#REF!,5,FALSE)/(1+#REF!),2),"outro")),IF(C183="LABOR",VLOOKUP(D183,#REF!,4,FALSE),IF(C183="SINAPI",VLOOKUP(D183,#REF!,5,FALSE),IF(C183="COTAÇÃO",VLOOKUP(D183,#REF!,15,FALSE))))),IF(C183="SINAPI",IF(F183="MO",ROUND(VLOOKUP(D183,#REF!,4,FALSE)/(1+#REF!),2),VLOOKUP(D183,#REF!,4,FALSE)),"outro"))</f>
        <v>#REF!</v>
      </c>
      <c r="J183" s="333" t="e">
        <f t="shared" si="5"/>
        <v>#REF!</v>
      </c>
    </row>
    <row r="184" spans="1:10">
      <c r="A184" s="224"/>
      <c r="B184" s="328" t="s">
        <v>116</v>
      </c>
      <c r="C184" s="329" t="s">
        <v>82</v>
      </c>
      <c r="D184" s="227">
        <v>42502</v>
      </c>
      <c r="E184" s="331" t="e">
        <f>IF(B184="I",IF(C184="LABOR",VLOOKUP(D184,#REF!,2,FALSE),IF(C184="SINAPI",VLOOKUP(D184,#REF!,2,FALSE),IF(C184="COTAÇÃO",VLOOKUP(D184,#REF!,2,FALSE)))),IF(C184="LABOR",VLOOKUP(D184,#REF!,5,FALSE),IF(C184="SINAPI",VLOOKUP(D184,#REF!,2,FALSE),"outro")))</f>
        <v>#REF!</v>
      </c>
      <c r="F184" s="329" t="s">
        <v>12</v>
      </c>
      <c r="G184" s="330" t="e">
        <f>IF(B184="I",IF(C184="LABOR",VLOOKUP(D184,#REF!,3,FALSE),IF(C184="SINAPI",VLOOKUP(D184,#REF!,3,FALSE),IF(C184="COTAÇÃO",VLOOKUP(D184,#REF!,3,FALSE)))),IF(C184="LABOR",VLOOKUP(D184,#REF!,6,FALSE),IF(C184="SINAPI",VLOOKUP(D184,#REF!,3,FALSE),"outro")))</f>
        <v>#REF!</v>
      </c>
      <c r="H184" s="332">
        <v>0.36299999999999999</v>
      </c>
      <c r="I184" s="333" t="e">
        <f>IF(B184="I",IF(F184="MO",IF(C184="LABOR",ROUND(VLOOKUP(D184,#REF!,4,FALSE)/(1+#REF!),2),IF(C184="SINAPI",ROUND(VLOOKUP(D184,#REF!,5,FALSE)/(1+#REF!),2),"outro")),IF(C184="LABOR",VLOOKUP(D184,#REF!,4,FALSE),IF(C184="SINAPI",VLOOKUP(D184,#REF!,5,FALSE),IF(C184="COTAÇÃO",VLOOKUP(D184,#REF!,15,FALSE))))),IF(C184="SINAPI",IF(F184="MO",ROUND(VLOOKUP(D184,#REF!,4,FALSE)/(1+#REF!),2),VLOOKUP(D184,#REF!,4,FALSE)),"outro"))</f>
        <v>#REF!</v>
      </c>
      <c r="J184" s="333" t="e">
        <f t="shared" si="5"/>
        <v>#REF!</v>
      </c>
    </row>
    <row r="185" spans="1:10">
      <c r="A185" s="224"/>
      <c r="B185" s="328" t="s">
        <v>116</v>
      </c>
      <c r="C185" s="329" t="s">
        <v>82</v>
      </c>
      <c r="D185" s="227">
        <v>42511</v>
      </c>
      <c r="E185" s="331" t="e">
        <f>IF(B185="I",IF(C185="LABOR",VLOOKUP(D185,#REF!,2,FALSE),IF(C185="SINAPI",VLOOKUP(D185,#REF!,2,FALSE),IF(C185="COTAÇÃO",VLOOKUP(D185,#REF!,2,FALSE)))),IF(C185="LABOR",VLOOKUP(D185,#REF!,5,FALSE),IF(C185="SINAPI",VLOOKUP(D185,#REF!,2,FALSE),"outro")))</f>
        <v>#REF!</v>
      </c>
      <c r="F185" s="329" t="s">
        <v>12</v>
      </c>
      <c r="G185" s="330" t="e">
        <f>IF(B185="I",IF(C185="LABOR",VLOOKUP(D185,#REF!,3,FALSE),IF(C185="SINAPI",VLOOKUP(D185,#REF!,3,FALSE),IF(C185="COTAÇÃO",VLOOKUP(D185,#REF!,3,FALSE)))),IF(C185="LABOR",VLOOKUP(D185,#REF!,6,FALSE),IF(C185="SINAPI",VLOOKUP(D185,#REF!,3,FALSE),"outro")))</f>
        <v>#REF!</v>
      </c>
      <c r="H185" s="332">
        <v>7.0000000000000007E-2</v>
      </c>
      <c r="I185" s="333" t="e">
        <f>IF(B185="I",IF(F185="MO",IF(C185="LABOR",ROUND(VLOOKUP(D185,#REF!,4,FALSE)/(1+#REF!),2),IF(C185="SINAPI",ROUND(VLOOKUP(D185,#REF!,5,FALSE)/(1+#REF!),2),"outro")),IF(C185="LABOR",VLOOKUP(D185,#REF!,4,FALSE),IF(C185="SINAPI",VLOOKUP(D185,#REF!,5,FALSE),IF(C185="COTAÇÃO",VLOOKUP(D185,#REF!,15,FALSE))))),IF(C185="SINAPI",IF(F185="MO",ROUND(VLOOKUP(D185,#REF!,4,FALSE)/(1+#REF!),2),VLOOKUP(D185,#REF!,4,FALSE)),"outro"))</f>
        <v>#REF!</v>
      </c>
      <c r="J185" s="333" t="e">
        <f t="shared" si="5"/>
        <v>#REF!</v>
      </c>
    </row>
    <row r="186" spans="1:10">
      <c r="A186" s="224"/>
      <c r="B186" s="328" t="s">
        <v>116</v>
      </c>
      <c r="C186" s="329" t="s">
        <v>82</v>
      </c>
      <c r="D186" s="227">
        <v>42521</v>
      </c>
      <c r="E186" s="331" t="e">
        <f>IF(B186="I",IF(C186="LABOR",VLOOKUP(D186,#REF!,2,FALSE),IF(C186="SINAPI",VLOOKUP(D186,#REF!,2,FALSE),IF(C186="COTAÇÃO",VLOOKUP(D186,#REF!,2,FALSE)))),IF(C186="LABOR",VLOOKUP(D186,#REF!,5,FALSE),IF(C186="SINAPI",VLOOKUP(D186,#REF!,2,FALSE),"outro")))</f>
        <v>#REF!</v>
      </c>
      <c r="F186" s="329" t="s">
        <v>12</v>
      </c>
      <c r="G186" s="330" t="e">
        <f>IF(B186="I",IF(C186="LABOR",VLOOKUP(D186,#REF!,3,FALSE),IF(C186="SINAPI",VLOOKUP(D186,#REF!,3,FALSE),IF(C186="COTAÇÃO",VLOOKUP(D186,#REF!,3,FALSE)))),IF(C186="LABOR",VLOOKUP(D186,#REF!,6,FALSE),IF(C186="SINAPI",VLOOKUP(D186,#REF!,3,FALSE),"outro")))</f>
        <v>#REF!</v>
      </c>
      <c r="H186" s="332">
        <v>0.14000000000000001</v>
      </c>
      <c r="I186" s="333" t="e">
        <f>IF(B186="I",IF(F186="MO",IF(C186="LABOR",ROUND(VLOOKUP(D186,#REF!,4,FALSE)/(1+#REF!),2),IF(C186="SINAPI",ROUND(VLOOKUP(D186,#REF!,5,FALSE)/(1+#REF!),2),"outro")),IF(C186="LABOR",VLOOKUP(D186,#REF!,4,FALSE),IF(C186="SINAPI",VLOOKUP(D186,#REF!,5,FALSE),IF(C186="COTAÇÃO",VLOOKUP(D186,#REF!,15,FALSE))))),IF(C186="SINAPI",IF(F186="MO",ROUND(VLOOKUP(D186,#REF!,4,FALSE)/(1+#REF!),2),VLOOKUP(D186,#REF!,4,FALSE)),"outro"))</f>
        <v>#REF!</v>
      </c>
      <c r="J186" s="333" t="e">
        <f t="shared" si="5"/>
        <v>#REF!</v>
      </c>
    </row>
    <row r="187" spans="1:10">
      <c r="A187" s="224"/>
      <c r="B187" s="328" t="s">
        <v>116</v>
      </c>
      <c r="C187" s="329" t="s">
        <v>82</v>
      </c>
      <c r="D187" s="227">
        <v>43005</v>
      </c>
      <c r="E187" s="331" t="e">
        <f>IF(B187="I",IF(C187="LABOR",VLOOKUP(D187,#REF!,2,FALSE),IF(C187="SINAPI",VLOOKUP(D187,#REF!,2,FALSE),IF(C187="COTAÇÃO",VLOOKUP(D187,#REF!,2,FALSE)))),IF(C187="LABOR",VLOOKUP(D187,#REF!,5,FALSE),IF(C187="SINAPI",VLOOKUP(D187,#REF!,2,FALSE),"outro")))</f>
        <v>#REF!</v>
      </c>
      <c r="F187" s="329" t="s">
        <v>12</v>
      </c>
      <c r="G187" s="330" t="e">
        <f>IF(B187="I",IF(C187="LABOR",VLOOKUP(D187,#REF!,3,FALSE),IF(C187="SINAPI",VLOOKUP(D187,#REF!,3,FALSE),IF(C187="COTAÇÃO",VLOOKUP(D187,#REF!,3,FALSE)))),IF(C187="LABOR",VLOOKUP(D187,#REF!,6,FALSE),IF(C187="SINAPI",VLOOKUP(D187,#REF!,3,FALSE),"outro")))</f>
        <v>#REF!</v>
      </c>
      <c r="H187" s="332">
        <v>0.20910000000000001</v>
      </c>
      <c r="I187" s="333" t="e">
        <f>IF(B187="I",IF(F187="MO",IF(C187="LABOR",ROUND(VLOOKUP(D187,#REF!,4,FALSE)/(1+#REF!),2),IF(C187="SINAPI",ROUND(VLOOKUP(D187,#REF!,5,FALSE)/(1+#REF!),2),"outro")),IF(C187="LABOR",VLOOKUP(D187,#REF!,4,FALSE),IF(C187="SINAPI",VLOOKUP(D187,#REF!,5,FALSE),IF(C187="COTAÇÃO",VLOOKUP(D187,#REF!,15,FALSE))))),IF(C187="SINAPI",IF(F187="MO",ROUND(VLOOKUP(D187,#REF!,4,FALSE)/(1+#REF!),2),VLOOKUP(D187,#REF!,4,FALSE)),"outro"))</f>
        <v>#REF!</v>
      </c>
      <c r="J187" s="333" t="e">
        <f t="shared" si="5"/>
        <v>#REF!</v>
      </c>
    </row>
    <row r="188" spans="1:10">
      <c r="A188" s="224"/>
      <c r="B188" s="328" t="s">
        <v>116</v>
      </c>
      <c r="C188" s="329" t="s">
        <v>82</v>
      </c>
      <c r="D188" s="227">
        <v>43006</v>
      </c>
      <c r="E188" s="331" t="e">
        <f>IF(B188="I",IF(C188="LABOR",VLOOKUP(D188,#REF!,2,FALSE),IF(C188="SINAPI",VLOOKUP(D188,#REF!,2,FALSE),IF(C188="COTAÇÃO",VLOOKUP(D188,#REF!,2,FALSE)))),IF(C188="LABOR",VLOOKUP(D188,#REF!,5,FALSE),IF(C188="SINAPI",VLOOKUP(D188,#REF!,2,FALSE),"outro")))</f>
        <v>#REF!</v>
      </c>
      <c r="F188" s="329" t="s">
        <v>12</v>
      </c>
      <c r="G188" s="330" t="e">
        <f>IF(B188="I",IF(C188="LABOR",VLOOKUP(D188,#REF!,3,FALSE),IF(C188="SINAPI",VLOOKUP(D188,#REF!,3,FALSE),IF(C188="COTAÇÃO",VLOOKUP(D188,#REF!,3,FALSE)))),IF(C188="LABOR",VLOOKUP(D188,#REF!,6,FALSE),IF(C188="SINAPI",VLOOKUP(D188,#REF!,3,FALSE),"outro")))</f>
        <v>#REF!</v>
      </c>
      <c r="H188" s="332">
        <v>0.85170000000000001</v>
      </c>
      <c r="I188" s="333" t="e">
        <f>IF(B188="I",IF(F188="MO",IF(C188="LABOR",ROUND(VLOOKUP(D188,#REF!,4,FALSE)/(1+#REF!),2),IF(C188="SINAPI",ROUND(VLOOKUP(D188,#REF!,5,FALSE)/(1+#REF!),2),"outro")),IF(C188="LABOR",VLOOKUP(D188,#REF!,4,FALSE),IF(C188="SINAPI",VLOOKUP(D188,#REF!,5,FALSE),IF(C188="COTAÇÃO",VLOOKUP(D188,#REF!,15,FALSE))))),IF(C188="SINAPI",IF(F188="MO",ROUND(VLOOKUP(D188,#REF!,4,FALSE)/(1+#REF!),2),VLOOKUP(D188,#REF!,4,FALSE)),"outro"))</f>
        <v>#REF!</v>
      </c>
      <c r="J188" s="333" t="e">
        <f t="shared" si="5"/>
        <v>#REF!</v>
      </c>
    </row>
    <row r="189" spans="1:10">
      <c r="A189" s="224"/>
      <c r="B189" s="328" t="s">
        <v>116</v>
      </c>
      <c r="C189" s="329" t="s">
        <v>82</v>
      </c>
      <c r="D189" s="227">
        <v>45104</v>
      </c>
      <c r="E189" s="331" t="e">
        <f>IF(B189="I",IF(C189="LABOR",VLOOKUP(D189,#REF!,2,FALSE),IF(C189="SINAPI",VLOOKUP(D189,#REF!,2,FALSE),IF(C189="COTAÇÃO",VLOOKUP(D189,#REF!,2,FALSE)))),IF(C189="LABOR",VLOOKUP(D189,#REF!,5,FALSE),IF(C189="SINAPI",VLOOKUP(D189,#REF!,2,FALSE),"outro")))</f>
        <v>#REF!</v>
      </c>
      <c r="F189" s="329" t="s">
        <v>12</v>
      </c>
      <c r="G189" s="330" t="e">
        <f>IF(B189="I",IF(C189="LABOR",VLOOKUP(D189,#REF!,3,FALSE),IF(C189="SINAPI",VLOOKUP(D189,#REF!,3,FALSE),IF(C189="COTAÇÃO",VLOOKUP(D189,#REF!,3,FALSE)))),IF(C189="LABOR",VLOOKUP(D189,#REF!,6,FALSE),IF(C189="SINAPI",VLOOKUP(D189,#REF!,3,FALSE),"outro")))</f>
        <v>#REF!</v>
      </c>
      <c r="H189" s="332">
        <v>0.05</v>
      </c>
      <c r="I189" s="333" t="e">
        <f>IF(B189="I",IF(F189="MO",IF(C189="LABOR",ROUND(VLOOKUP(D189,#REF!,4,FALSE)/(1+#REF!),2),IF(C189="SINAPI",ROUND(VLOOKUP(D189,#REF!,5,FALSE)/(1+#REF!),2),"outro")),IF(C189="LABOR",VLOOKUP(D189,#REF!,4,FALSE),IF(C189="SINAPI",VLOOKUP(D189,#REF!,5,FALSE),IF(C189="COTAÇÃO",VLOOKUP(D189,#REF!,15,FALSE))))),IF(C189="SINAPI",IF(F189="MO",ROUND(VLOOKUP(D189,#REF!,4,FALSE)/(1+#REF!),2),VLOOKUP(D189,#REF!,4,FALSE)),"outro"))</f>
        <v>#REF!</v>
      </c>
      <c r="J189" s="333" t="e">
        <f t="shared" si="5"/>
        <v>#REF!</v>
      </c>
    </row>
    <row r="190" spans="1:10">
      <c r="A190" s="224"/>
      <c r="B190" s="328" t="s">
        <v>116</v>
      </c>
      <c r="C190" s="329" t="s">
        <v>82</v>
      </c>
      <c r="D190" s="227">
        <v>45501</v>
      </c>
      <c r="E190" s="331" t="e">
        <f>IF(B190="I",IF(C190="LABOR",VLOOKUP(D190,#REF!,2,FALSE),IF(C190="SINAPI",VLOOKUP(D190,#REF!,2,FALSE),IF(C190="COTAÇÃO",VLOOKUP(D190,#REF!,2,FALSE)))),IF(C190="LABOR",VLOOKUP(D190,#REF!,5,FALSE),IF(C190="SINAPI",VLOOKUP(D190,#REF!,2,FALSE),"outro")))</f>
        <v>#REF!</v>
      </c>
      <c r="F190" s="329" t="s">
        <v>12</v>
      </c>
      <c r="G190" s="330" t="e">
        <f>IF(B190="I",IF(C190="LABOR",VLOOKUP(D190,#REF!,3,FALSE),IF(C190="SINAPI",VLOOKUP(D190,#REF!,3,FALSE),IF(C190="COTAÇÃO",VLOOKUP(D190,#REF!,3,FALSE)))),IF(C190="LABOR",VLOOKUP(D190,#REF!,6,FALSE),IF(C190="SINAPI",VLOOKUP(D190,#REF!,3,FALSE),"outro")))</f>
        <v>#REF!</v>
      </c>
      <c r="H190" s="332">
        <v>1.7000000000000001E-2</v>
      </c>
      <c r="I190" s="333" t="e">
        <f>IF(B190="I",IF(F190="MO",IF(C190="LABOR",ROUND(VLOOKUP(D190,#REF!,4,FALSE)/(1+#REF!),2),IF(C190="SINAPI",ROUND(VLOOKUP(D190,#REF!,5,FALSE)/(1+#REF!),2),"outro")),IF(C190="LABOR",VLOOKUP(D190,#REF!,4,FALSE),IF(C190="SINAPI",VLOOKUP(D190,#REF!,5,FALSE),IF(C190="COTAÇÃO",VLOOKUP(D190,#REF!,15,FALSE))))),IF(C190="SINAPI",IF(F190="MO",ROUND(VLOOKUP(D190,#REF!,4,FALSE)/(1+#REF!),2),VLOOKUP(D190,#REF!,4,FALSE)),"outro"))</f>
        <v>#REF!</v>
      </c>
      <c r="J190" s="333" t="e">
        <f t="shared" si="5"/>
        <v>#REF!</v>
      </c>
    </row>
    <row r="191" spans="1:10">
      <c r="A191" s="224"/>
      <c r="B191" s="328" t="s">
        <v>116</v>
      </c>
      <c r="C191" s="329" t="s">
        <v>82</v>
      </c>
      <c r="D191" s="227">
        <v>45519</v>
      </c>
      <c r="E191" s="331" t="e">
        <f>IF(B191="I",IF(C191="LABOR",VLOOKUP(D191,#REF!,2,FALSE),IF(C191="SINAPI",VLOOKUP(D191,#REF!,2,FALSE),IF(C191="COTAÇÃO",VLOOKUP(D191,#REF!,2,FALSE)))),IF(C191="LABOR",VLOOKUP(D191,#REF!,5,FALSE),IF(C191="SINAPI",VLOOKUP(D191,#REF!,2,FALSE),"outro")))</f>
        <v>#REF!</v>
      </c>
      <c r="F191" s="329" t="s">
        <v>12</v>
      </c>
      <c r="G191" s="330" t="e">
        <f>IF(B191="I",IF(C191="LABOR",VLOOKUP(D191,#REF!,3,FALSE),IF(C191="SINAPI",VLOOKUP(D191,#REF!,3,FALSE),IF(C191="COTAÇÃO",VLOOKUP(D191,#REF!,3,FALSE)))),IF(C191="LABOR",VLOOKUP(D191,#REF!,6,FALSE),IF(C191="SINAPI",VLOOKUP(D191,#REF!,3,FALSE),"outro")))</f>
        <v>#REF!</v>
      </c>
      <c r="H191" s="332">
        <v>3.4500000000000003E-2</v>
      </c>
      <c r="I191" s="333" t="e">
        <f>IF(B191="I",IF(F191="MO",IF(C191="LABOR",ROUND(VLOOKUP(D191,#REF!,4,FALSE)/(1+#REF!),2),IF(C191="SINAPI",ROUND(VLOOKUP(D191,#REF!,5,FALSE)/(1+#REF!),2),"outro")),IF(C191="LABOR",VLOOKUP(D191,#REF!,4,FALSE),IF(C191="SINAPI",VLOOKUP(D191,#REF!,5,FALSE),IF(C191="COTAÇÃO",VLOOKUP(D191,#REF!,15,FALSE))))),IF(C191="SINAPI",IF(F191="MO",ROUND(VLOOKUP(D191,#REF!,4,FALSE)/(1+#REF!),2),VLOOKUP(D191,#REF!,4,FALSE)),"outro"))</f>
        <v>#REF!</v>
      </c>
      <c r="J191" s="333" t="e">
        <f t="shared" si="5"/>
        <v>#REF!</v>
      </c>
    </row>
    <row r="192" spans="1:10">
      <c r="A192" s="224"/>
      <c r="B192" s="328" t="s">
        <v>116</v>
      </c>
      <c r="C192" s="329" t="s">
        <v>82</v>
      </c>
      <c r="D192" s="227">
        <v>45525</v>
      </c>
      <c r="E192" s="331" t="e">
        <f>IF(B192="I",IF(C192="LABOR",VLOOKUP(D192,#REF!,2,FALSE),IF(C192="SINAPI",VLOOKUP(D192,#REF!,2,FALSE),IF(C192="COTAÇÃO",VLOOKUP(D192,#REF!,2,FALSE)))),IF(C192="LABOR",VLOOKUP(D192,#REF!,5,FALSE),IF(C192="SINAPI",VLOOKUP(D192,#REF!,2,FALSE),"outro")))</f>
        <v>#REF!</v>
      </c>
      <c r="F192" s="329" t="s">
        <v>12</v>
      </c>
      <c r="G192" s="330" t="e">
        <f>IF(B192="I",IF(C192="LABOR",VLOOKUP(D192,#REF!,3,FALSE),IF(C192="SINAPI",VLOOKUP(D192,#REF!,3,FALSE),IF(C192="COTAÇÃO",VLOOKUP(D192,#REF!,3,FALSE)))),IF(C192="LABOR",VLOOKUP(D192,#REF!,6,FALSE),IF(C192="SINAPI",VLOOKUP(D192,#REF!,3,FALSE),"outro")))</f>
        <v>#REF!</v>
      </c>
      <c r="H192" s="332">
        <v>5.1499999999999997E-2</v>
      </c>
      <c r="I192" s="333" t="e">
        <f>IF(B192="I",IF(F192="MO",IF(C192="LABOR",ROUND(VLOOKUP(D192,#REF!,4,FALSE)/(1+#REF!),2),IF(C192="SINAPI",ROUND(VLOOKUP(D192,#REF!,5,FALSE)/(1+#REF!),2),"outro")),IF(C192="LABOR",VLOOKUP(D192,#REF!,4,FALSE),IF(C192="SINAPI",VLOOKUP(D192,#REF!,5,FALSE),IF(C192="COTAÇÃO",VLOOKUP(D192,#REF!,15,FALSE))))),IF(C192="SINAPI",IF(F192="MO",ROUND(VLOOKUP(D192,#REF!,4,FALSE)/(1+#REF!),2),VLOOKUP(D192,#REF!,4,FALSE)),"outro"))</f>
        <v>#REF!</v>
      </c>
      <c r="J192" s="333" t="e">
        <f t="shared" si="5"/>
        <v>#REF!</v>
      </c>
    </row>
    <row r="193" spans="1:10">
      <c r="A193" s="224"/>
      <c r="B193" s="328" t="s">
        <v>116</v>
      </c>
      <c r="C193" s="329" t="s">
        <v>82</v>
      </c>
      <c r="D193" s="227">
        <v>46504</v>
      </c>
      <c r="E193" s="331" t="e">
        <f>IF(B193="I",IF(C193="LABOR",VLOOKUP(D193,#REF!,2,FALSE),IF(C193="SINAPI",VLOOKUP(D193,#REF!,2,FALSE),IF(C193="COTAÇÃO",VLOOKUP(D193,#REF!,2,FALSE)))),IF(C193="LABOR",VLOOKUP(D193,#REF!,5,FALSE),IF(C193="SINAPI",VLOOKUP(D193,#REF!,2,FALSE),"outro")))</f>
        <v>#REF!</v>
      </c>
      <c r="F193" s="329" t="s">
        <v>12</v>
      </c>
      <c r="G193" s="330" t="e">
        <f>IF(B193="I",IF(C193="LABOR",VLOOKUP(D193,#REF!,3,FALSE),IF(C193="SINAPI",VLOOKUP(D193,#REF!,3,FALSE),IF(C193="COTAÇÃO",VLOOKUP(D193,#REF!,3,FALSE)))),IF(C193="LABOR",VLOOKUP(D193,#REF!,6,FALSE),IF(C193="SINAPI",VLOOKUP(D193,#REF!,3,FALSE),"outro")))</f>
        <v>#REF!</v>
      </c>
      <c r="H193" s="332">
        <v>0.1</v>
      </c>
      <c r="I193" s="333" t="e">
        <f>IF(B193="I",IF(F193="MO",IF(C193="LABOR",ROUND(VLOOKUP(D193,#REF!,4,FALSE)/(1+#REF!),2),IF(C193="SINAPI",ROUND(VLOOKUP(D193,#REF!,5,FALSE)/(1+#REF!),2),"outro")),IF(C193="LABOR",VLOOKUP(D193,#REF!,4,FALSE),IF(C193="SINAPI",VLOOKUP(D193,#REF!,5,FALSE),IF(C193="COTAÇÃO",VLOOKUP(D193,#REF!,15,FALSE))))),IF(C193="SINAPI",IF(F193="MO",ROUND(VLOOKUP(D193,#REF!,4,FALSE)/(1+#REF!),2),VLOOKUP(D193,#REF!,4,FALSE)),"outro"))</f>
        <v>#REF!</v>
      </c>
      <c r="J193" s="333" t="e">
        <f t="shared" si="5"/>
        <v>#REF!</v>
      </c>
    </row>
    <row r="194" spans="1:10" ht="30">
      <c r="A194" s="224"/>
      <c r="B194" s="328" t="s">
        <v>116</v>
      </c>
      <c r="C194" s="329" t="s">
        <v>82</v>
      </c>
      <c r="D194" s="227">
        <v>48502</v>
      </c>
      <c r="E194" s="331" t="e">
        <f>IF(B194="I",IF(C194="LABOR",VLOOKUP(D194,#REF!,2,FALSE),IF(C194="SINAPI",VLOOKUP(D194,#REF!,2,FALSE),IF(C194="COTAÇÃO",VLOOKUP(D194,#REF!,2,FALSE)))),IF(C194="LABOR",VLOOKUP(D194,#REF!,5,FALSE),IF(C194="SINAPI",VLOOKUP(D194,#REF!,2,FALSE),"outro")))</f>
        <v>#REF!</v>
      </c>
      <c r="F194" s="329" t="s">
        <v>12</v>
      </c>
      <c r="G194" s="330" t="e">
        <f>IF(B194="I",IF(C194="LABOR",VLOOKUP(D194,#REF!,3,FALSE),IF(C194="SINAPI",VLOOKUP(D194,#REF!,3,FALSE),IF(C194="COTAÇÃO",VLOOKUP(D194,#REF!,3,FALSE)))),IF(C194="LABOR",VLOOKUP(D194,#REF!,6,FALSE),IF(C194="SINAPI",VLOOKUP(D194,#REF!,3,FALSE),"outro")))</f>
        <v>#REF!</v>
      </c>
      <c r="H194" s="332">
        <v>6.5000000000000002E-2</v>
      </c>
      <c r="I194" s="333" t="e">
        <f>IF(B194="I",IF(F194="MO",IF(C194="LABOR",ROUND(VLOOKUP(D194,#REF!,4,FALSE)/(1+#REF!),2),IF(C194="SINAPI",ROUND(VLOOKUP(D194,#REF!,5,FALSE)/(1+#REF!),2),"outro")),IF(C194="LABOR",VLOOKUP(D194,#REF!,4,FALSE),IF(C194="SINAPI",VLOOKUP(D194,#REF!,5,FALSE),IF(C194="COTAÇÃO",VLOOKUP(D194,#REF!,15,FALSE))))),IF(C194="SINAPI",IF(F194="MO",ROUND(VLOOKUP(D194,#REF!,4,FALSE)/(1+#REF!),2),VLOOKUP(D194,#REF!,4,FALSE)),"outro"))</f>
        <v>#REF!</v>
      </c>
      <c r="J194" s="333" t="e">
        <f t="shared" si="5"/>
        <v>#REF!</v>
      </c>
    </row>
    <row r="195" spans="1:10">
      <c r="A195" s="224"/>
      <c r="B195" s="328" t="s">
        <v>116</v>
      </c>
      <c r="C195" s="329" t="s">
        <v>82</v>
      </c>
      <c r="D195" s="227">
        <v>48516</v>
      </c>
      <c r="E195" s="331" t="e">
        <f>IF(B195="I",IF(C195="LABOR",VLOOKUP(D195,#REF!,2,FALSE),IF(C195="SINAPI",VLOOKUP(D195,#REF!,2,FALSE),IF(C195="COTAÇÃO",VLOOKUP(D195,#REF!,2,FALSE)))),IF(C195="LABOR",VLOOKUP(D195,#REF!,5,FALSE),IF(C195="SINAPI",VLOOKUP(D195,#REF!,2,FALSE),"outro")))</f>
        <v>#REF!</v>
      </c>
      <c r="F195" s="329" t="s">
        <v>12</v>
      </c>
      <c r="G195" s="330" t="e">
        <f>IF(B195="I",IF(C195="LABOR",VLOOKUP(D195,#REF!,3,FALSE),IF(C195="SINAPI",VLOOKUP(D195,#REF!,3,FALSE),IF(C195="COTAÇÃO",VLOOKUP(D195,#REF!,3,FALSE)))),IF(C195="LABOR",VLOOKUP(D195,#REF!,6,FALSE),IF(C195="SINAPI",VLOOKUP(D195,#REF!,3,FALSE),"outro")))</f>
        <v>#REF!</v>
      </c>
      <c r="H195" s="332">
        <v>6.5000000000000002E-2</v>
      </c>
      <c r="I195" s="333" t="e">
        <f>IF(B195="I",IF(F195="MO",IF(C195="LABOR",ROUND(VLOOKUP(D195,#REF!,4,FALSE)/(1+#REF!),2),IF(C195="SINAPI",ROUND(VLOOKUP(D195,#REF!,5,FALSE)/(1+#REF!),2),"outro")),IF(C195="LABOR",VLOOKUP(D195,#REF!,4,FALSE),IF(C195="SINAPI",VLOOKUP(D195,#REF!,5,FALSE),IF(C195="COTAÇÃO",VLOOKUP(D195,#REF!,15,FALSE))))),IF(C195="SINAPI",IF(F195="MO",ROUND(VLOOKUP(D195,#REF!,4,FALSE)/(1+#REF!),2),VLOOKUP(D195,#REF!,4,FALSE)),"outro"))</f>
        <v>#REF!</v>
      </c>
      <c r="J195" s="333" t="e">
        <f t="shared" si="5"/>
        <v>#REF!</v>
      </c>
    </row>
    <row r="196" spans="1:10">
      <c r="A196" s="224"/>
      <c r="B196" s="328" t="s">
        <v>116</v>
      </c>
      <c r="C196" s="329" t="s">
        <v>82</v>
      </c>
      <c r="D196" s="227">
        <v>48534</v>
      </c>
      <c r="E196" s="331" t="e">
        <f>IF(B196="I",IF(C196="LABOR",VLOOKUP(D196,#REF!,2,FALSE),IF(C196="SINAPI",VLOOKUP(D196,#REF!,2,FALSE),IF(C196="COTAÇÃO",VLOOKUP(D196,#REF!,2,FALSE)))),IF(C196="LABOR",VLOOKUP(D196,#REF!,5,FALSE),IF(C196="SINAPI",VLOOKUP(D196,#REF!,2,FALSE),"outro")))</f>
        <v>#REF!</v>
      </c>
      <c r="F196" s="329" t="s">
        <v>12</v>
      </c>
      <c r="G196" s="330" t="e">
        <f>IF(B196="I",IF(C196="LABOR",VLOOKUP(D196,#REF!,3,FALSE),IF(C196="SINAPI",VLOOKUP(D196,#REF!,3,FALSE),IF(C196="COTAÇÃO",VLOOKUP(D196,#REF!,3,FALSE)))),IF(C196="LABOR",VLOOKUP(D196,#REF!,6,FALSE),IF(C196="SINAPI",VLOOKUP(D196,#REF!,3,FALSE),"outro")))</f>
        <v>#REF!</v>
      </c>
      <c r="H196" s="332">
        <v>0.105</v>
      </c>
      <c r="I196" s="333" t="e">
        <f>IF(B196="I",IF(F196="MO",IF(C196="LABOR",ROUND(VLOOKUP(D196,#REF!,4,FALSE)/(1+#REF!),2),IF(C196="SINAPI",ROUND(VLOOKUP(D196,#REF!,5,FALSE)/(1+#REF!),2),"outro")),IF(C196="LABOR",VLOOKUP(D196,#REF!,4,FALSE),IF(C196="SINAPI",VLOOKUP(D196,#REF!,5,FALSE),IF(C196="COTAÇÃO",VLOOKUP(D196,#REF!,15,FALSE))))),IF(C196="SINAPI",IF(F196="MO",ROUND(VLOOKUP(D196,#REF!,4,FALSE)/(1+#REF!),2),VLOOKUP(D196,#REF!,4,FALSE)),"outro"))</f>
        <v>#REF!</v>
      </c>
      <c r="J196" s="333" t="e">
        <f t="shared" si="5"/>
        <v>#REF!</v>
      </c>
    </row>
    <row r="197" spans="1:10">
      <c r="A197" s="224"/>
      <c r="B197" s="328" t="s">
        <v>116</v>
      </c>
      <c r="C197" s="329" t="s">
        <v>82</v>
      </c>
      <c r="D197" s="227">
        <v>49505</v>
      </c>
      <c r="E197" s="331" t="e">
        <f>IF(B197="I",IF(C197="LABOR",VLOOKUP(D197,#REF!,2,FALSE),IF(C197="SINAPI",VLOOKUP(D197,#REF!,2,FALSE),IF(C197="COTAÇÃO",VLOOKUP(D197,#REF!,2,FALSE)))),IF(C197="LABOR",VLOOKUP(D197,#REF!,5,FALSE),IF(C197="SINAPI",VLOOKUP(D197,#REF!,2,FALSE),"outro")))</f>
        <v>#REF!</v>
      </c>
      <c r="F197" s="329" t="s">
        <v>12</v>
      </c>
      <c r="G197" s="330" t="e">
        <f>IF(B197="I",IF(C197="LABOR",VLOOKUP(D197,#REF!,3,FALSE),IF(C197="SINAPI",VLOOKUP(D197,#REF!,3,FALSE),IF(C197="COTAÇÃO",VLOOKUP(D197,#REF!,3,FALSE)))),IF(C197="LABOR",VLOOKUP(D197,#REF!,6,FALSE),IF(C197="SINAPI",VLOOKUP(D197,#REF!,3,FALSE),"outro")))</f>
        <v>#REF!</v>
      </c>
      <c r="H197" s="332">
        <v>0.05</v>
      </c>
      <c r="I197" s="333" t="e">
        <f>IF(B197="I",IF(F197="MO",IF(C197="LABOR",ROUND(VLOOKUP(D197,#REF!,4,FALSE)/(1+#REF!),2),IF(C197="SINAPI",ROUND(VLOOKUP(D197,#REF!,5,FALSE)/(1+#REF!),2),"outro")),IF(C197="LABOR",VLOOKUP(D197,#REF!,4,FALSE),IF(C197="SINAPI",VLOOKUP(D197,#REF!,5,FALSE),IF(C197="COTAÇÃO",VLOOKUP(D197,#REF!,15,FALSE))))),IF(C197="SINAPI",IF(F197="MO",ROUND(VLOOKUP(D197,#REF!,4,FALSE)/(1+#REF!),2),VLOOKUP(D197,#REF!,4,FALSE)),"outro"))</f>
        <v>#REF!</v>
      </c>
      <c r="J197" s="333" t="e">
        <f t="shared" si="5"/>
        <v>#REF!</v>
      </c>
    </row>
    <row r="198" spans="1:10">
      <c r="A198" s="224"/>
      <c r="B198" s="328" t="s">
        <v>116</v>
      </c>
      <c r="C198" s="329" t="s">
        <v>82</v>
      </c>
      <c r="D198" s="227">
        <v>62187</v>
      </c>
      <c r="E198" s="331" t="e">
        <f>IF(B198="I",IF(C198="LABOR",VLOOKUP(D198,#REF!,2,FALSE),IF(C198="SINAPI",VLOOKUP(D198,#REF!,2,FALSE),IF(C198="COTAÇÃO",VLOOKUP(D198,#REF!,2,FALSE)))),IF(C198="LABOR",VLOOKUP(D198,#REF!,5,FALSE),IF(C198="SINAPI",VLOOKUP(D198,#REF!,2,FALSE),"outro")))</f>
        <v>#REF!</v>
      </c>
      <c r="F198" s="329" t="s">
        <v>12</v>
      </c>
      <c r="G198" s="330" t="e">
        <f>IF(B198="I",IF(C198="LABOR",VLOOKUP(D198,#REF!,3,FALSE),IF(C198="SINAPI",VLOOKUP(D198,#REF!,3,FALSE),IF(C198="COTAÇÃO",VLOOKUP(D198,#REF!,3,FALSE)))),IF(C198="LABOR",VLOOKUP(D198,#REF!,6,FALSE),IF(C198="SINAPI",VLOOKUP(D198,#REF!,3,FALSE),"outro")))</f>
        <v>#REF!</v>
      </c>
      <c r="H198" s="332">
        <v>1.7000000000000001E-2</v>
      </c>
      <c r="I198" s="333" t="e">
        <f>IF(B198="I",IF(F198="MO",IF(C198="LABOR",ROUND(VLOOKUP(D198,#REF!,4,FALSE)/(1+#REF!),2),IF(C198="SINAPI",ROUND(VLOOKUP(D198,#REF!,5,FALSE)/(1+#REF!),2),"outro")),IF(C198="LABOR",VLOOKUP(D198,#REF!,4,FALSE),IF(C198="SINAPI",VLOOKUP(D198,#REF!,5,FALSE),IF(C198="COTAÇÃO",VLOOKUP(D198,#REF!,15,FALSE))))),IF(C198="SINAPI",IF(F198="MO",ROUND(VLOOKUP(D198,#REF!,4,FALSE)/(1+#REF!),2),VLOOKUP(D198,#REF!,4,FALSE)),"outro"))</f>
        <v>#REF!</v>
      </c>
      <c r="J198" s="333" t="e">
        <f t="shared" si="5"/>
        <v>#REF!</v>
      </c>
    </row>
    <row r="199" spans="1:10" ht="30">
      <c r="A199" s="224"/>
      <c r="B199" s="328" t="s">
        <v>116</v>
      </c>
      <c r="C199" s="329" t="s">
        <v>82</v>
      </c>
      <c r="D199" s="227">
        <v>62502</v>
      </c>
      <c r="E199" s="331" t="e">
        <f>IF(B199="I",IF(C199="LABOR",VLOOKUP(D199,#REF!,2,FALSE),IF(C199="SINAPI",VLOOKUP(D199,#REF!,2,FALSE),IF(C199="COTAÇÃO",VLOOKUP(D199,#REF!,2,FALSE)))),IF(C199="LABOR",VLOOKUP(D199,#REF!,5,FALSE),IF(C199="SINAPI",VLOOKUP(D199,#REF!,2,FALSE),"outro")))</f>
        <v>#REF!</v>
      </c>
      <c r="F199" s="329" t="s">
        <v>12</v>
      </c>
      <c r="G199" s="330" t="e">
        <f>IF(B199="I",IF(C199="LABOR",VLOOKUP(D199,#REF!,3,FALSE),IF(C199="SINAPI",VLOOKUP(D199,#REF!,3,FALSE),IF(C199="COTAÇÃO",VLOOKUP(D199,#REF!,3,FALSE)))),IF(C199="LABOR",VLOOKUP(D199,#REF!,6,FALSE),IF(C199="SINAPI",VLOOKUP(D199,#REF!,3,FALSE),"outro")))</f>
        <v>#REF!</v>
      </c>
      <c r="H199" s="332">
        <v>0.23230000000000001</v>
      </c>
      <c r="I199" s="333" t="e">
        <f>IF(B199="I",IF(F199="MO",IF(C199="LABOR",ROUND(VLOOKUP(D199,#REF!,4,FALSE)/(1+#REF!),2),IF(C199="SINAPI",ROUND(VLOOKUP(D199,#REF!,5,FALSE)/(1+#REF!),2),"outro")),IF(C199="LABOR",VLOOKUP(D199,#REF!,4,FALSE),IF(C199="SINAPI",VLOOKUP(D199,#REF!,5,FALSE),IF(C199="COTAÇÃO",VLOOKUP(D199,#REF!,15,FALSE))))),IF(C199="SINAPI",IF(F199="MO",ROUND(VLOOKUP(D199,#REF!,4,FALSE)/(1+#REF!),2),VLOOKUP(D199,#REF!,4,FALSE)),"outro"))</f>
        <v>#REF!</v>
      </c>
      <c r="J199" s="333" t="e">
        <f t="shared" si="5"/>
        <v>#REF!</v>
      </c>
    </row>
    <row r="200" spans="1:10">
      <c r="A200" s="224"/>
      <c r="B200" s="328" t="s">
        <v>116</v>
      </c>
      <c r="C200" s="329" t="s">
        <v>82</v>
      </c>
      <c r="D200" s="227">
        <v>62511</v>
      </c>
      <c r="E200" s="331" t="e">
        <f>IF(B200="I",IF(C200="LABOR",VLOOKUP(D200,#REF!,2,FALSE),IF(C200="SINAPI",VLOOKUP(D200,#REF!,2,FALSE),IF(C200="COTAÇÃO",VLOOKUP(D200,#REF!,2,FALSE)))),IF(C200="LABOR",VLOOKUP(D200,#REF!,5,FALSE),IF(C200="SINAPI",VLOOKUP(D200,#REF!,2,FALSE),"outro")))</f>
        <v>#REF!</v>
      </c>
      <c r="F200" s="329" t="s">
        <v>12</v>
      </c>
      <c r="G200" s="330" t="e">
        <f>IF(B200="I",IF(C200="LABOR",VLOOKUP(D200,#REF!,3,FALSE),IF(C200="SINAPI",VLOOKUP(D200,#REF!,3,FALSE),IF(C200="COTAÇÃO",VLOOKUP(D200,#REF!,3,FALSE)))),IF(C200="LABOR",VLOOKUP(D200,#REF!,6,FALSE),IF(C200="SINAPI",VLOOKUP(D200,#REF!,3,FALSE),"outro")))</f>
        <v>#REF!</v>
      </c>
      <c r="H200" s="332">
        <v>0.05</v>
      </c>
      <c r="I200" s="333" t="e">
        <f>IF(B200="I",IF(F200="MO",IF(C200="LABOR",ROUND(VLOOKUP(D200,#REF!,4,FALSE)/(1+#REF!),2),IF(C200="SINAPI",ROUND(VLOOKUP(D200,#REF!,5,FALSE)/(1+#REF!),2),"outro")),IF(C200="LABOR",VLOOKUP(D200,#REF!,4,FALSE),IF(C200="SINAPI",VLOOKUP(D200,#REF!,5,FALSE),IF(C200="COTAÇÃO",VLOOKUP(D200,#REF!,15,FALSE))))),IF(C200="SINAPI",IF(F200="MO",ROUND(VLOOKUP(D200,#REF!,4,FALSE)/(1+#REF!),2),VLOOKUP(D200,#REF!,4,FALSE)),"outro"))</f>
        <v>#REF!</v>
      </c>
      <c r="J200" s="333" t="e">
        <f t="shared" si="5"/>
        <v>#REF!</v>
      </c>
    </row>
    <row r="201" spans="1:10">
      <c r="A201" s="224"/>
      <c r="B201" s="328" t="s">
        <v>116</v>
      </c>
      <c r="C201" s="329" t="s">
        <v>82</v>
      </c>
      <c r="D201" s="227">
        <v>62520</v>
      </c>
      <c r="E201" s="331" t="e">
        <f>IF(B201="I",IF(C201="LABOR",VLOOKUP(D201,#REF!,2,FALSE),IF(C201="SINAPI",VLOOKUP(D201,#REF!,2,FALSE),IF(C201="COTAÇÃO",VLOOKUP(D201,#REF!,2,FALSE)))),IF(C201="LABOR",VLOOKUP(D201,#REF!,5,FALSE),IF(C201="SINAPI",VLOOKUP(D201,#REF!,2,FALSE),"outro")))</f>
        <v>#REF!</v>
      </c>
      <c r="F201" s="329" t="s">
        <v>12</v>
      </c>
      <c r="G201" s="330" t="e">
        <f>IF(B201="I",IF(C201="LABOR",VLOOKUP(D201,#REF!,3,FALSE),IF(C201="SINAPI",VLOOKUP(D201,#REF!,3,FALSE),IF(C201="COTAÇÃO",VLOOKUP(D201,#REF!,3,FALSE)))),IF(C201="LABOR",VLOOKUP(D201,#REF!,6,FALSE),IF(C201="SINAPI",VLOOKUP(D201,#REF!,3,FALSE),"outro")))</f>
        <v>#REF!</v>
      </c>
      <c r="H201" s="332">
        <v>1.7000000000000001E-2</v>
      </c>
      <c r="I201" s="333" t="e">
        <f>IF(B201="I",IF(F201="MO",IF(C201="LABOR",ROUND(VLOOKUP(D201,#REF!,4,FALSE)/(1+#REF!),2),IF(C201="SINAPI",ROUND(VLOOKUP(D201,#REF!,5,FALSE)/(1+#REF!),2),"outro")),IF(C201="LABOR",VLOOKUP(D201,#REF!,4,FALSE),IF(C201="SINAPI",VLOOKUP(D201,#REF!,5,FALSE),IF(C201="COTAÇÃO",VLOOKUP(D201,#REF!,15,FALSE))))),IF(C201="SINAPI",IF(F201="MO",ROUND(VLOOKUP(D201,#REF!,4,FALSE)/(1+#REF!),2),VLOOKUP(D201,#REF!,4,FALSE)),"outro"))</f>
        <v>#REF!</v>
      </c>
      <c r="J201" s="333" t="e">
        <f t="shared" si="5"/>
        <v>#REF!</v>
      </c>
    </row>
    <row r="202" spans="1:10" ht="30">
      <c r="A202" s="224"/>
      <c r="B202" s="328" t="s">
        <v>116</v>
      </c>
      <c r="C202" s="329" t="s">
        <v>82</v>
      </c>
      <c r="D202" s="227">
        <v>62530</v>
      </c>
      <c r="E202" s="331" t="e">
        <f>IF(B202="I",IF(C202="LABOR",VLOOKUP(D202,#REF!,2,FALSE),IF(C202="SINAPI",VLOOKUP(D202,#REF!,2,FALSE),IF(C202="COTAÇÃO",VLOOKUP(D202,#REF!,2,FALSE)))),IF(C202="LABOR",VLOOKUP(D202,#REF!,5,FALSE),IF(C202="SINAPI",VLOOKUP(D202,#REF!,2,FALSE),"outro")))</f>
        <v>#REF!</v>
      </c>
      <c r="F202" s="329" t="s">
        <v>12</v>
      </c>
      <c r="G202" s="330" t="e">
        <f>IF(B202="I",IF(C202="LABOR",VLOOKUP(D202,#REF!,3,FALSE),IF(C202="SINAPI",VLOOKUP(D202,#REF!,3,FALSE),IF(C202="COTAÇÃO",VLOOKUP(D202,#REF!,3,FALSE)))),IF(C202="LABOR",VLOOKUP(D202,#REF!,6,FALSE),IF(C202="SINAPI",VLOOKUP(D202,#REF!,3,FALSE),"outro")))</f>
        <v>#REF!</v>
      </c>
      <c r="H202" s="332">
        <v>0.19694999999999999</v>
      </c>
      <c r="I202" s="333" t="e">
        <f>IF(B202="I",IF(F202="MO",IF(C202="LABOR",ROUND(VLOOKUP(D202,#REF!,4,FALSE)/(1+#REF!),2),IF(C202="SINAPI",ROUND(VLOOKUP(D202,#REF!,5,FALSE)/(1+#REF!),2),"outro")),IF(C202="LABOR",VLOOKUP(D202,#REF!,4,FALSE),IF(C202="SINAPI",VLOOKUP(D202,#REF!,5,FALSE),IF(C202="COTAÇÃO",VLOOKUP(D202,#REF!,15,FALSE))))),IF(C202="SINAPI",IF(F202="MO",ROUND(VLOOKUP(D202,#REF!,4,FALSE)/(1+#REF!),2),VLOOKUP(D202,#REF!,4,FALSE)),"outro"))</f>
        <v>#REF!</v>
      </c>
      <c r="J202" s="333" t="e">
        <f t="shared" si="5"/>
        <v>#REF!</v>
      </c>
    </row>
    <row r="203" spans="1:10">
      <c r="A203" s="224"/>
      <c r="B203" s="328" t="s">
        <v>116</v>
      </c>
      <c r="C203" s="329" t="s">
        <v>82</v>
      </c>
      <c r="D203" s="227">
        <v>62540</v>
      </c>
      <c r="E203" s="331" t="e">
        <f>IF(B203="I",IF(C203="LABOR",VLOOKUP(D203,#REF!,2,FALSE),IF(C203="SINAPI",VLOOKUP(D203,#REF!,2,FALSE),IF(C203="COTAÇÃO",VLOOKUP(D203,#REF!,2,FALSE)))),IF(C203="LABOR",VLOOKUP(D203,#REF!,5,FALSE),IF(C203="SINAPI",VLOOKUP(D203,#REF!,2,FALSE),"outro")))</f>
        <v>#REF!</v>
      </c>
      <c r="F203" s="329" t="s">
        <v>12</v>
      </c>
      <c r="G203" s="330" t="e">
        <f>IF(B203="I",IF(C203="LABOR",VLOOKUP(D203,#REF!,3,FALSE),IF(C203="SINAPI",VLOOKUP(D203,#REF!,3,FALSE),IF(C203="COTAÇÃO",VLOOKUP(D203,#REF!,3,FALSE)))),IF(C203="LABOR",VLOOKUP(D203,#REF!,6,FALSE),IF(C203="SINAPI",VLOOKUP(D203,#REF!,3,FALSE),"outro")))</f>
        <v>#REF!</v>
      </c>
      <c r="H203" s="332">
        <v>0.14000000000000001</v>
      </c>
      <c r="I203" s="333" t="e">
        <f>IF(B203="I",IF(F203="MO",IF(C203="LABOR",ROUND(VLOOKUP(D203,#REF!,4,FALSE)/(1+#REF!),2),IF(C203="SINAPI",ROUND(VLOOKUP(D203,#REF!,5,FALSE)/(1+#REF!),2),"outro")),IF(C203="LABOR",VLOOKUP(D203,#REF!,4,FALSE),IF(C203="SINAPI",VLOOKUP(D203,#REF!,5,FALSE),IF(C203="COTAÇÃO",VLOOKUP(D203,#REF!,15,FALSE))))),IF(C203="SINAPI",IF(F203="MO",ROUND(VLOOKUP(D203,#REF!,4,FALSE)/(1+#REF!),2),VLOOKUP(D203,#REF!,4,FALSE)),"outro"))</f>
        <v>#REF!</v>
      </c>
      <c r="J203" s="333" t="e">
        <f t="shared" si="5"/>
        <v>#REF!</v>
      </c>
    </row>
    <row r="204" spans="1:10">
      <c r="A204" s="224"/>
      <c r="B204" s="328" t="s">
        <v>116</v>
      </c>
      <c r="C204" s="329" t="s">
        <v>82</v>
      </c>
      <c r="D204" s="227">
        <v>62544</v>
      </c>
      <c r="E204" s="331" t="e">
        <f>IF(B204="I",IF(C204="LABOR",VLOOKUP(D204,#REF!,2,FALSE),IF(C204="SINAPI",VLOOKUP(D204,#REF!,2,FALSE),IF(C204="COTAÇÃO",VLOOKUP(D204,#REF!,2,FALSE)))),IF(C204="LABOR",VLOOKUP(D204,#REF!,5,FALSE),IF(C204="SINAPI",VLOOKUP(D204,#REF!,2,FALSE),"outro")))</f>
        <v>#REF!</v>
      </c>
      <c r="F204" s="329" t="s">
        <v>12</v>
      </c>
      <c r="G204" s="330" t="e">
        <f>IF(B204="I",IF(C204="LABOR",VLOOKUP(D204,#REF!,3,FALSE),IF(C204="SINAPI",VLOOKUP(D204,#REF!,3,FALSE),IF(C204="COTAÇÃO",VLOOKUP(D204,#REF!,3,FALSE)))),IF(C204="LABOR",VLOOKUP(D204,#REF!,6,FALSE),IF(C204="SINAPI",VLOOKUP(D204,#REF!,3,FALSE),"outro")))</f>
        <v>#REF!</v>
      </c>
      <c r="H204" s="332">
        <v>3.4000000000000002E-2</v>
      </c>
      <c r="I204" s="333" t="e">
        <f>IF(B204="I",IF(F204="MO",IF(C204="LABOR",ROUND(VLOOKUP(D204,#REF!,4,FALSE)/(1+#REF!),2),IF(C204="SINAPI",ROUND(VLOOKUP(D204,#REF!,5,FALSE)/(1+#REF!),2),"outro")),IF(C204="LABOR",VLOOKUP(D204,#REF!,4,FALSE),IF(C204="SINAPI",VLOOKUP(D204,#REF!,5,FALSE),IF(C204="COTAÇÃO",VLOOKUP(D204,#REF!,15,FALSE))))),IF(C204="SINAPI",IF(F204="MO",ROUND(VLOOKUP(D204,#REF!,4,FALSE)/(1+#REF!),2),VLOOKUP(D204,#REF!,4,FALSE)),"outro"))</f>
        <v>#REF!</v>
      </c>
      <c r="J204" s="333" t="e">
        <f t="shared" si="5"/>
        <v>#REF!</v>
      </c>
    </row>
    <row r="205" spans="1:10">
      <c r="A205" s="224"/>
      <c r="B205" s="328" t="s">
        <v>116</v>
      </c>
      <c r="C205" s="329" t="s">
        <v>82</v>
      </c>
      <c r="D205" s="227">
        <v>64006</v>
      </c>
      <c r="E205" s="331" t="e">
        <f>IF(B205="I",IF(C205="LABOR",VLOOKUP(D205,#REF!,2,FALSE),IF(C205="SINAPI",VLOOKUP(D205,#REF!,2,FALSE),IF(C205="COTAÇÃO",VLOOKUP(D205,#REF!,2,FALSE)))),IF(C205="LABOR",VLOOKUP(D205,#REF!,5,FALSE),IF(C205="SINAPI",VLOOKUP(D205,#REF!,2,FALSE),"outro")))</f>
        <v>#REF!</v>
      </c>
      <c r="F205" s="329" t="s">
        <v>12</v>
      </c>
      <c r="G205" s="330" t="e">
        <f>IF(B205="I",IF(C205="LABOR",VLOOKUP(D205,#REF!,3,FALSE),IF(C205="SINAPI",VLOOKUP(D205,#REF!,3,FALSE),IF(C205="COTAÇÃO",VLOOKUP(D205,#REF!,3,FALSE)))),IF(C205="LABOR",VLOOKUP(D205,#REF!,6,FALSE),IF(C205="SINAPI",VLOOKUP(D205,#REF!,3,FALSE),"outro")))</f>
        <v>#REF!</v>
      </c>
      <c r="H205" s="332">
        <v>1.7000000000000001E-2</v>
      </c>
      <c r="I205" s="333" t="e">
        <f>IF(B205="I",IF(F205="MO",IF(C205="LABOR",ROUND(VLOOKUP(D205,#REF!,4,FALSE)/(1+#REF!),2),IF(C205="SINAPI",ROUND(VLOOKUP(D205,#REF!,5,FALSE)/(1+#REF!),2),"outro")),IF(C205="LABOR",VLOOKUP(D205,#REF!,4,FALSE),IF(C205="SINAPI",VLOOKUP(D205,#REF!,5,FALSE),IF(C205="COTAÇÃO",VLOOKUP(D205,#REF!,15,FALSE))))),IF(C205="SINAPI",IF(F205="MO",ROUND(VLOOKUP(D205,#REF!,4,FALSE)/(1+#REF!),2),VLOOKUP(D205,#REF!,4,FALSE)),"outro"))</f>
        <v>#REF!</v>
      </c>
      <c r="J205" s="333" t="e">
        <f t="shared" si="5"/>
        <v>#REF!</v>
      </c>
    </row>
    <row r="206" spans="1:10">
      <c r="A206" s="224"/>
      <c r="B206" s="328" t="s">
        <v>116</v>
      </c>
      <c r="C206" s="329" t="s">
        <v>82</v>
      </c>
      <c r="D206" s="227">
        <v>64507</v>
      </c>
      <c r="E206" s="331" t="e">
        <f>IF(B206="I",IF(C206="LABOR",VLOOKUP(D206,#REF!,2,FALSE),IF(C206="SINAPI",VLOOKUP(D206,#REF!,2,FALSE),IF(C206="COTAÇÃO",VLOOKUP(D206,#REF!,2,FALSE)))),IF(C206="LABOR",VLOOKUP(D206,#REF!,5,FALSE),IF(C206="SINAPI",VLOOKUP(D206,#REF!,2,FALSE),"outro")))</f>
        <v>#REF!</v>
      </c>
      <c r="F206" s="329" t="s">
        <v>12</v>
      </c>
      <c r="G206" s="330" t="e">
        <f>IF(B206="I",IF(C206="LABOR",VLOOKUP(D206,#REF!,3,FALSE),IF(C206="SINAPI",VLOOKUP(D206,#REF!,3,FALSE),IF(C206="COTAÇÃO",VLOOKUP(D206,#REF!,3,FALSE)))),IF(C206="LABOR",VLOOKUP(D206,#REF!,6,FALSE),IF(C206="SINAPI",VLOOKUP(D206,#REF!,3,FALSE),"outro")))</f>
        <v>#REF!</v>
      </c>
      <c r="H206" s="332">
        <v>1.7000000000000001E-2</v>
      </c>
      <c r="I206" s="333" t="e">
        <f>IF(B206="I",IF(F206="MO",IF(C206="LABOR",ROUND(VLOOKUP(D206,#REF!,4,FALSE)/(1+#REF!),2),IF(C206="SINAPI",ROUND(VLOOKUP(D206,#REF!,5,FALSE)/(1+#REF!),2),"outro")),IF(C206="LABOR",VLOOKUP(D206,#REF!,4,FALSE),IF(C206="SINAPI",VLOOKUP(D206,#REF!,5,FALSE),IF(C206="COTAÇÃO",VLOOKUP(D206,#REF!,15,FALSE))))),IF(C206="SINAPI",IF(F206="MO",ROUND(VLOOKUP(D206,#REF!,4,FALSE)/(1+#REF!),2),VLOOKUP(D206,#REF!,4,FALSE)),"outro"))</f>
        <v>#REF!</v>
      </c>
      <c r="J206" s="333" t="e">
        <f t="shared" si="5"/>
        <v>#REF!</v>
      </c>
    </row>
    <row r="207" spans="1:10">
      <c r="A207" s="224"/>
      <c r="B207" s="328" t="s">
        <v>116</v>
      </c>
      <c r="C207" s="329" t="s">
        <v>82</v>
      </c>
      <c r="D207" s="227">
        <v>65598</v>
      </c>
      <c r="E207" s="331" t="e">
        <f>IF(B207="I",IF(C207="LABOR",VLOOKUP(D207,#REF!,2,FALSE),IF(C207="SINAPI",VLOOKUP(D207,#REF!,2,FALSE),IF(C207="COTAÇÃO",VLOOKUP(D207,#REF!,2,FALSE)))),IF(C207="LABOR",VLOOKUP(D207,#REF!,5,FALSE),IF(C207="SINAPI",VLOOKUP(D207,#REF!,2,FALSE),"outro")))</f>
        <v>#REF!</v>
      </c>
      <c r="F207" s="329" t="s">
        <v>12</v>
      </c>
      <c r="G207" s="330" t="e">
        <f>IF(B207="I",IF(C207="LABOR",VLOOKUP(D207,#REF!,3,FALSE),IF(C207="SINAPI",VLOOKUP(D207,#REF!,3,FALSE),IF(C207="COTAÇÃO",VLOOKUP(D207,#REF!,3,FALSE)))),IF(C207="LABOR",VLOOKUP(D207,#REF!,6,FALSE),IF(C207="SINAPI",VLOOKUP(D207,#REF!,3,FALSE),"outro")))</f>
        <v>#REF!</v>
      </c>
      <c r="H207" s="332">
        <v>1.7000000000000001E-2</v>
      </c>
      <c r="I207" s="333" t="e">
        <f>IF(B207="I",IF(F207="MO",IF(C207="LABOR",ROUND(VLOOKUP(D207,#REF!,4,FALSE)/(1+#REF!),2),IF(C207="SINAPI",ROUND(VLOOKUP(D207,#REF!,5,FALSE)/(1+#REF!),2),"outro")),IF(C207="LABOR",VLOOKUP(D207,#REF!,4,FALSE),IF(C207="SINAPI",VLOOKUP(D207,#REF!,5,FALSE),IF(C207="COTAÇÃO",VLOOKUP(D207,#REF!,15,FALSE))))),IF(C207="SINAPI",IF(F207="MO",ROUND(VLOOKUP(D207,#REF!,4,FALSE)/(1+#REF!),2),VLOOKUP(D207,#REF!,4,FALSE)),"outro"))</f>
        <v>#REF!</v>
      </c>
      <c r="J207" s="333" t="e">
        <f t="shared" si="5"/>
        <v>#REF!</v>
      </c>
    </row>
    <row r="208" spans="1:10">
      <c r="A208" s="224"/>
      <c r="B208" s="328" t="s">
        <v>116</v>
      </c>
      <c r="C208" s="329" t="s">
        <v>82</v>
      </c>
      <c r="D208" s="227">
        <v>67552</v>
      </c>
      <c r="E208" s="331" t="e">
        <f>IF(B208="I",IF(C208="LABOR",VLOOKUP(D208,#REF!,2,FALSE),IF(C208="SINAPI",VLOOKUP(D208,#REF!,2,FALSE),IF(C208="COTAÇÃO",VLOOKUP(D208,#REF!,2,FALSE)))),IF(C208="LABOR",VLOOKUP(D208,#REF!,5,FALSE),IF(C208="SINAPI",VLOOKUP(D208,#REF!,2,FALSE),"outro")))</f>
        <v>#REF!</v>
      </c>
      <c r="F208" s="329" t="s">
        <v>12</v>
      </c>
      <c r="G208" s="330" t="e">
        <f>IF(B208="I",IF(C208="LABOR",VLOOKUP(D208,#REF!,3,FALSE),IF(C208="SINAPI",VLOOKUP(D208,#REF!,3,FALSE),IF(C208="COTAÇÃO",VLOOKUP(D208,#REF!,3,FALSE)))),IF(C208="LABOR",VLOOKUP(D208,#REF!,6,FALSE),IF(C208="SINAPI",VLOOKUP(D208,#REF!,3,FALSE),"outro")))</f>
        <v>#REF!</v>
      </c>
      <c r="H208" s="332">
        <v>3.4000000000000002E-2</v>
      </c>
      <c r="I208" s="333" t="e">
        <f>IF(B208="I",IF(F208="MO",IF(C208="LABOR",ROUND(VLOOKUP(D208,#REF!,4,FALSE)/(1+#REF!),2),IF(C208="SINAPI",ROUND(VLOOKUP(D208,#REF!,5,FALSE)/(1+#REF!),2),"outro")),IF(C208="LABOR",VLOOKUP(D208,#REF!,4,FALSE),IF(C208="SINAPI",VLOOKUP(D208,#REF!,5,FALSE),IF(C208="COTAÇÃO",VLOOKUP(D208,#REF!,15,FALSE))))),IF(C208="SINAPI",IF(F208="MO",ROUND(VLOOKUP(D208,#REF!,4,FALSE)/(1+#REF!),2),VLOOKUP(D208,#REF!,4,FALSE)),"outro"))</f>
        <v>#REF!</v>
      </c>
      <c r="J208" s="333" t="e">
        <f t="shared" si="5"/>
        <v>#REF!</v>
      </c>
    </row>
    <row r="209" spans="1:10">
      <c r="A209" s="224"/>
      <c r="B209" s="328" t="s">
        <v>116</v>
      </c>
      <c r="C209" s="329" t="s">
        <v>82</v>
      </c>
      <c r="D209" s="227">
        <v>69505</v>
      </c>
      <c r="E209" s="331" t="e">
        <f>IF(B209="I",IF(C209="LABOR",VLOOKUP(D209,#REF!,2,FALSE),IF(C209="SINAPI",VLOOKUP(D209,#REF!,2,FALSE),IF(C209="COTAÇÃO",VLOOKUP(D209,#REF!,2,FALSE)))),IF(C209="LABOR",VLOOKUP(D209,#REF!,5,FALSE),IF(C209="SINAPI",VLOOKUP(D209,#REF!,2,FALSE),"outro")))</f>
        <v>#REF!</v>
      </c>
      <c r="F209" s="329" t="s">
        <v>12</v>
      </c>
      <c r="G209" s="330" t="e">
        <f>IF(B209="I",IF(C209="LABOR",VLOOKUP(D209,#REF!,3,FALSE),IF(C209="SINAPI",VLOOKUP(D209,#REF!,3,FALSE),IF(C209="COTAÇÃO",VLOOKUP(D209,#REF!,3,FALSE)))),IF(C209="LABOR",VLOOKUP(D209,#REF!,6,FALSE),IF(C209="SINAPI",VLOOKUP(D209,#REF!,3,FALSE),"outro")))</f>
        <v>#REF!</v>
      </c>
      <c r="H209" s="332">
        <v>1.7000000000000001E-2</v>
      </c>
      <c r="I209" s="333" t="e">
        <f>IF(B209="I",IF(F209="MO",IF(C209="LABOR",ROUND(VLOOKUP(D209,#REF!,4,FALSE)/(1+#REF!),2),IF(C209="SINAPI",ROUND(VLOOKUP(D209,#REF!,5,FALSE)/(1+#REF!),2),"outro")),IF(C209="LABOR",VLOOKUP(D209,#REF!,4,FALSE),IF(C209="SINAPI",VLOOKUP(D209,#REF!,5,FALSE),IF(C209="COTAÇÃO",VLOOKUP(D209,#REF!,15,FALSE))))),IF(C209="SINAPI",IF(F209="MO",ROUND(VLOOKUP(D209,#REF!,4,FALSE)/(1+#REF!),2),VLOOKUP(D209,#REF!,4,FALSE)),"outro"))</f>
        <v>#REF!</v>
      </c>
      <c r="J209" s="333" t="e">
        <f t="shared" si="5"/>
        <v>#REF!</v>
      </c>
    </row>
    <row r="210" spans="1:10">
      <c r="A210" s="224"/>
      <c r="B210" s="328" t="s">
        <v>116</v>
      </c>
      <c r="C210" s="329" t="s">
        <v>82</v>
      </c>
      <c r="D210" s="227">
        <v>69512</v>
      </c>
      <c r="E210" s="331" t="e">
        <f>IF(B210="I",IF(C210="LABOR",VLOOKUP(D210,#REF!,2,FALSE),IF(C210="SINAPI",VLOOKUP(D210,#REF!,2,FALSE),IF(C210="COTAÇÃO",VLOOKUP(D210,#REF!,2,FALSE)))),IF(C210="LABOR",VLOOKUP(D210,#REF!,5,FALSE),IF(C210="SINAPI",VLOOKUP(D210,#REF!,2,FALSE),"outro")))</f>
        <v>#REF!</v>
      </c>
      <c r="F210" s="329" t="s">
        <v>12</v>
      </c>
      <c r="G210" s="330" t="e">
        <f>IF(B210="I",IF(C210="LABOR",VLOOKUP(D210,#REF!,3,FALSE),IF(C210="SINAPI",VLOOKUP(D210,#REF!,3,FALSE),IF(C210="COTAÇÃO",VLOOKUP(D210,#REF!,3,FALSE)))),IF(C210="LABOR",VLOOKUP(D210,#REF!,6,FALSE),IF(C210="SINAPI",VLOOKUP(D210,#REF!,3,FALSE),"outro")))</f>
        <v>#REF!</v>
      </c>
      <c r="H210" s="332">
        <v>4.9639999999999997E-2</v>
      </c>
      <c r="I210" s="333" t="e">
        <f>IF(B210="I",IF(F210="MO",IF(C210="LABOR",ROUND(VLOOKUP(D210,#REF!,4,FALSE)/(1+#REF!),2),IF(C210="SINAPI",ROUND(VLOOKUP(D210,#REF!,5,FALSE)/(1+#REF!),2),"outro")),IF(C210="LABOR",VLOOKUP(D210,#REF!,4,FALSE),IF(C210="SINAPI",VLOOKUP(D210,#REF!,5,FALSE),IF(C210="COTAÇÃO",VLOOKUP(D210,#REF!,15,FALSE))))),IF(C210="SINAPI",IF(F210="MO",ROUND(VLOOKUP(D210,#REF!,4,FALSE)/(1+#REF!),2),VLOOKUP(D210,#REF!,4,FALSE)),"outro"))</f>
        <v>#REF!</v>
      </c>
      <c r="J210" s="333" t="e">
        <f t="shared" si="5"/>
        <v>#REF!</v>
      </c>
    </row>
    <row r="211" spans="1:10">
      <c r="A211" s="224"/>
      <c r="B211" s="328" t="s">
        <v>116</v>
      </c>
      <c r="C211" s="329" t="s">
        <v>82</v>
      </c>
      <c r="D211" s="227">
        <v>69513</v>
      </c>
      <c r="E211" s="331" t="e">
        <f>IF(B211="I",IF(C211="LABOR",VLOOKUP(D211,#REF!,2,FALSE),IF(C211="SINAPI",VLOOKUP(D211,#REF!,2,FALSE),IF(C211="COTAÇÃO",VLOOKUP(D211,#REF!,2,FALSE)))),IF(C211="LABOR",VLOOKUP(D211,#REF!,5,FALSE),IF(C211="SINAPI",VLOOKUP(D211,#REF!,2,FALSE),"outro")))</f>
        <v>#REF!</v>
      </c>
      <c r="F211" s="329" t="s">
        <v>12</v>
      </c>
      <c r="G211" s="330" t="e">
        <f>IF(B211="I",IF(C211="LABOR",VLOOKUP(D211,#REF!,3,FALSE),IF(C211="SINAPI",VLOOKUP(D211,#REF!,3,FALSE),IF(C211="COTAÇÃO",VLOOKUP(D211,#REF!,3,FALSE)))),IF(C211="LABOR",VLOOKUP(D211,#REF!,6,FALSE),IF(C211="SINAPI",VLOOKUP(D211,#REF!,3,FALSE),"outro")))</f>
        <v>#REF!</v>
      </c>
      <c r="H211" s="332">
        <v>4.2620000000000002E-3</v>
      </c>
      <c r="I211" s="333" t="e">
        <f>IF(B211="I",IF(F211="MO",IF(C211="LABOR",ROUND(VLOOKUP(D211,#REF!,4,FALSE)/(1+#REF!),2),IF(C211="SINAPI",ROUND(VLOOKUP(D211,#REF!,5,FALSE)/(1+#REF!),2),"outro")),IF(C211="LABOR",VLOOKUP(D211,#REF!,4,FALSE),IF(C211="SINAPI",VLOOKUP(D211,#REF!,5,FALSE),IF(C211="COTAÇÃO",VLOOKUP(D211,#REF!,15,FALSE))))),IF(C211="SINAPI",IF(F211="MO",ROUND(VLOOKUP(D211,#REF!,4,FALSE)/(1+#REF!),2),VLOOKUP(D211,#REF!,4,FALSE)),"outro"))</f>
        <v>#REF!</v>
      </c>
      <c r="J211" s="333" t="e">
        <f t="shared" si="5"/>
        <v>#REF!</v>
      </c>
    </row>
    <row r="212" spans="1:10">
      <c r="A212" s="224"/>
      <c r="B212" s="328" t="s">
        <v>116</v>
      </c>
      <c r="C212" s="329" t="s">
        <v>82</v>
      </c>
      <c r="D212" s="227">
        <v>69514</v>
      </c>
      <c r="E212" s="331" t="e">
        <f>IF(B212="I",IF(C212="LABOR",VLOOKUP(D212,#REF!,2,FALSE),IF(C212="SINAPI",VLOOKUP(D212,#REF!,2,FALSE),IF(C212="COTAÇÃO",VLOOKUP(D212,#REF!,2,FALSE)))),IF(C212="LABOR",VLOOKUP(D212,#REF!,5,FALSE),IF(C212="SINAPI",VLOOKUP(D212,#REF!,2,FALSE),"outro")))</f>
        <v>#REF!</v>
      </c>
      <c r="F212" s="329" t="s">
        <v>12</v>
      </c>
      <c r="G212" s="330" t="e">
        <f>IF(B212="I",IF(C212="LABOR",VLOOKUP(D212,#REF!,3,FALSE),IF(C212="SINAPI",VLOOKUP(D212,#REF!,3,FALSE),IF(C212="COTAÇÃO",VLOOKUP(D212,#REF!,3,FALSE)))),IF(C212="LABOR",VLOOKUP(D212,#REF!,6,FALSE),IF(C212="SINAPI",VLOOKUP(D212,#REF!,3,FALSE),"outro")))</f>
        <v>#REF!</v>
      </c>
      <c r="H212" s="332">
        <v>4.8780000000000004E-3</v>
      </c>
      <c r="I212" s="333" t="e">
        <f>IF(B212="I",IF(F212="MO",IF(C212="LABOR",ROUND(VLOOKUP(D212,#REF!,4,FALSE)/(1+#REF!),2),IF(C212="SINAPI",ROUND(VLOOKUP(D212,#REF!,5,FALSE)/(1+#REF!),2),"outro")),IF(C212="LABOR",VLOOKUP(D212,#REF!,4,FALSE),IF(C212="SINAPI",VLOOKUP(D212,#REF!,5,FALSE),IF(C212="COTAÇÃO",VLOOKUP(D212,#REF!,15,FALSE))))),IF(C212="SINAPI",IF(F212="MO",ROUND(VLOOKUP(D212,#REF!,4,FALSE)/(1+#REF!),2),VLOOKUP(D212,#REF!,4,FALSE)),"outro"))</f>
        <v>#REF!</v>
      </c>
      <c r="J212" s="333" t="e">
        <f>ROUND(H212*I212,2)</f>
        <v>#REF!</v>
      </c>
    </row>
    <row r="213" spans="1:10">
      <c r="A213" s="224"/>
      <c r="B213" s="328" t="s">
        <v>116</v>
      </c>
      <c r="C213" s="329" t="s">
        <v>82</v>
      </c>
      <c r="D213" s="227">
        <v>80125</v>
      </c>
      <c r="E213" s="331" t="e">
        <f>IF(B213="I",IF(C213="LABOR",VLOOKUP(D213,#REF!,2,FALSE),IF(C213="SINAPI",VLOOKUP(D213,#REF!,2,FALSE),IF(C213="COTAÇÃO",VLOOKUP(D213,#REF!,2,FALSE)))),IF(C213="LABOR",VLOOKUP(D213,#REF!,5,FALSE),IF(C213="SINAPI",VLOOKUP(D213,#REF!,2,FALSE),"outro")))</f>
        <v>#REF!</v>
      </c>
      <c r="F213" s="329" t="s">
        <v>12</v>
      </c>
      <c r="G213" s="330" t="e">
        <f>IF(B213="I",IF(C213="LABOR",VLOOKUP(D213,#REF!,3,FALSE),IF(C213="SINAPI",VLOOKUP(D213,#REF!,3,FALSE),IF(C213="COTAÇÃO",VLOOKUP(D213,#REF!,3,FALSE)))),IF(C213="LABOR",VLOOKUP(D213,#REF!,6,FALSE),IF(C213="SINAPI",VLOOKUP(D213,#REF!,3,FALSE),"outro")))</f>
        <v>#REF!</v>
      </c>
      <c r="H213" s="332">
        <v>1.7960000000000001E-3</v>
      </c>
      <c r="I213" s="333" t="e">
        <f>IF(B213="I",IF(F213="MO",IF(C213="LABOR",ROUND(VLOOKUP(D213,#REF!,4,FALSE)/(1+#REF!),2),IF(C213="SINAPI",ROUND(VLOOKUP(D213,#REF!,5,FALSE)/(1+#REF!),2),"outro")),IF(C213="LABOR",VLOOKUP(D213,#REF!,4,FALSE),IF(C213="SINAPI",VLOOKUP(D213,#REF!,5,FALSE),IF(C213="COTAÇÃO",VLOOKUP(D213,#REF!,15,FALSE))))),IF(C213="SINAPI",IF(F213="MO",ROUND(VLOOKUP(D213,#REF!,4,FALSE)/(1+#REF!),2),VLOOKUP(D213,#REF!,4,FALSE)),"outro"))</f>
        <v>#REF!</v>
      </c>
      <c r="J213" s="333" t="e">
        <f>ROUND(H213*I213,2)</f>
        <v>#REF!</v>
      </c>
    </row>
    <row r="214" spans="1:10">
      <c r="A214" s="334"/>
      <c r="B214" s="223"/>
      <c r="C214" s="223"/>
      <c r="D214" s="223"/>
      <c r="E214" s="335"/>
      <c r="F214" s="336"/>
      <c r="G214" s="337"/>
      <c r="H214" s="338"/>
      <c r="I214" s="339"/>
      <c r="J214" s="340"/>
    </row>
    <row r="215" spans="1:10">
      <c r="A215" s="220"/>
      <c r="B215" s="221"/>
      <c r="C215" s="221"/>
      <c r="D215" s="222"/>
      <c r="E215" s="341" t="s">
        <v>157</v>
      </c>
      <c r="F215" s="310" t="s">
        <v>158</v>
      </c>
      <c r="G215" s="310"/>
      <c r="H215" s="342" t="s">
        <v>159</v>
      </c>
      <c r="I215" s="311" t="s">
        <v>160</v>
      </c>
      <c r="J215" s="311" t="s">
        <v>161</v>
      </c>
    </row>
    <row r="216" spans="1:10">
      <c r="A216" s="220"/>
      <c r="B216" s="221"/>
      <c r="C216" s="221"/>
      <c r="D216" s="222"/>
      <c r="E216" s="343" t="s">
        <v>206</v>
      </c>
      <c r="F216" s="330"/>
      <c r="G216" s="330"/>
      <c r="H216" s="344" t="e">
        <f>ROUND(SUMIF(F148:F213,"MO",J148:J213),2)</f>
        <v>#REF!</v>
      </c>
      <c r="I216" s="333"/>
      <c r="J216" s="333"/>
    </row>
    <row r="217" spans="1:10">
      <c r="A217" s="220"/>
      <c r="B217" s="221"/>
      <c r="C217" s="221"/>
      <c r="D217" s="222"/>
      <c r="E217" s="343" t="s">
        <v>163</v>
      </c>
      <c r="F217" s="345">
        <f>$G$3</f>
        <v>0.91500000000000004</v>
      </c>
      <c r="G217" s="345"/>
      <c r="H217" s="344" t="e">
        <f>ROUND(H216*F217,2)</f>
        <v>#REF!</v>
      </c>
      <c r="I217" s="333"/>
      <c r="J217" s="333"/>
    </row>
    <row r="218" spans="1:10">
      <c r="A218" s="220"/>
      <c r="B218" s="221"/>
      <c r="C218" s="221"/>
      <c r="D218" s="222"/>
      <c r="E218" s="343" t="s">
        <v>164</v>
      </c>
      <c r="F218" s="345"/>
      <c r="G218" s="330"/>
      <c r="H218" s="344" t="e">
        <f>SUM(H216:H217)</f>
        <v>#REF!</v>
      </c>
      <c r="I218" s="344" t="e">
        <f>ROUND(F222*H218,2)</f>
        <v>#REF!</v>
      </c>
      <c r="J218" s="344" t="e">
        <f>H218+I218</f>
        <v>#REF!</v>
      </c>
    </row>
    <row r="219" spans="1:10">
      <c r="A219" s="220"/>
      <c r="B219" s="221"/>
      <c r="C219" s="221"/>
      <c r="D219" s="222"/>
      <c r="E219" s="343" t="s">
        <v>165</v>
      </c>
      <c r="F219" s="330"/>
      <c r="G219" s="330"/>
      <c r="H219" s="346"/>
      <c r="I219" s="344"/>
      <c r="J219" s="344"/>
    </row>
    <row r="220" spans="1:10">
      <c r="A220" s="220"/>
      <c r="B220" s="221"/>
      <c r="C220" s="221"/>
      <c r="D220" s="222"/>
      <c r="E220" s="343" t="s">
        <v>166</v>
      </c>
      <c r="F220" s="330"/>
      <c r="G220" s="330"/>
      <c r="H220" s="344" t="e">
        <f>ROUND(SUMIF(F148:F213,"MA",J148:J213),2)</f>
        <v>#REF!</v>
      </c>
      <c r="I220" s="344" t="e">
        <f>ROUND(F222*H220,2)</f>
        <v>#REF!</v>
      </c>
      <c r="J220" s="344" t="e">
        <f>H220+I220</f>
        <v>#REF!</v>
      </c>
    </row>
    <row r="221" spans="1:10">
      <c r="A221" s="220"/>
      <c r="B221" s="221"/>
      <c r="C221" s="221"/>
      <c r="D221" s="222"/>
      <c r="E221" s="343" t="s">
        <v>167</v>
      </c>
      <c r="F221" s="330"/>
      <c r="G221" s="330"/>
      <c r="H221" s="344" t="e">
        <f>H220+H218</f>
        <v>#REF!</v>
      </c>
      <c r="I221" s="347"/>
      <c r="J221" s="344"/>
    </row>
    <row r="222" spans="1:10">
      <c r="A222" s="220"/>
      <c r="B222" s="221"/>
      <c r="C222" s="221"/>
      <c r="D222" s="222"/>
      <c r="E222" s="343" t="s">
        <v>168</v>
      </c>
      <c r="F222" s="345">
        <f>$H$3</f>
        <v>0.309</v>
      </c>
      <c r="G222" s="345"/>
      <c r="H222" s="347"/>
      <c r="I222" s="333"/>
      <c r="J222" s="344"/>
    </row>
    <row r="223" spans="1:10">
      <c r="A223" s="220"/>
      <c r="B223" s="127"/>
      <c r="C223" s="127"/>
      <c r="D223" s="45"/>
      <c r="E223" s="343" t="s">
        <v>169</v>
      </c>
      <c r="F223" s="329"/>
      <c r="G223" s="330"/>
      <c r="H223" s="347"/>
      <c r="I223" s="333"/>
      <c r="J223" s="344" t="e">
        <f>ROUND(SUM(J218:J222),2)</f>
        <v>#REF!</v>
      </c>
    </row>
    <row r="224" spans="1:10">
      <c r="A224" s="261"/>
      <c r="B224" s="209"/>
      <c r="C224" s="253"/>
      <c r="D224" s="253"/>
      <c r="E224" s="254"/>
      <c r="F224" s="253"/>
      <c r="G224" s="254"/>
      <c r="H224" s="254"/>
      <c r="I224" s="254"/>
      <c r="J224" s="262"/>
    </row>
    <row r="225" spans="1:10" ht="25.5">
      <c r="A225" s="481" t="s">
        <v>7</v>
      </c>
      <c r="B225" s="482"/>
      <c r="C225" s="481" t="s">
        <v>8</v>
      </c>
      <c r="D225" s="482"/>
      <c r="E225" s="317" t="s">
        <v>9</v>
      </c>
      <c r="F225" s="318" t="s">
        <v>1</v>
      </c>
      <c r="G225" s="319"/>
      <c r="H225" s="138"/>
      <c r="I225" s="139"/>
      <c r="J225" s="320" t="s">
        <v>108</v>
      </c>
    </row>
    <row r="226" spans="1:10" ht="60">
      <c r="A226" s="321" t="str">
        <f>CONCATENATE($L$1,"-")</f>
        <v>IMPL-</v>
      </c>
      <c r="B226" s="163">
        <f>COUNTIF(B$1:B224,"&gt;0")+1</f>
        <v>4</v>
      </c>
      <c r="C226" s="322" t="s">
        <v>82</v>
      </c>
      <c r="D226" s="322">
        <v>20805</v>
      </c>
      <c r="E226" s="323" t="s">
        <v>1503</v>
      </c>
      <c r="F226" s="324" t="s">
        <v>15</v>
      </c>
      <c r="G226" s="165"/>
      <c r="H226" s="225"/>
      <c r="I226" s="173"/>
      <c r="J226" s="325" t="e">
        <f>ROUND(J322,2)</f>
        <v>#REF!</v>
      </c>
    </row>
    <row r="227" spans="1:10">
      <c r="A227" s="316"/>
      <c r="B227" s="326" t="s">
        <v>0</v>
      </c>
      <c r="C227" s="327" t="s">
        <v>5</v>
      </c>
      <c r="D227" s="327" t="s">
        <v>6</v>
      </c>
      <c r="E227" s="327" t="s">
        <v>83</v>
      </c>
      <c r="F227" s="327" t="s">
        <v>0</v>
      </c>
      <c r="G227" s="108" t="s">
        <v>1</v>
      </c>
      <c r="H227" s="108" t="s">
        <v>2</v>
      </c>
      <c r="I227" s="108" t="s">
        <v>3</v>
      </c>
      <c r="J227" s="327" t="s">
        <v>4</v>
      </c>
    </row>
    <row r="228" spans="1:10">
      <c r="A228" s="224"/>
      <c r="B228" s="328" t="s">
        <v>115</v>
      </c>
      <c r="C228" s="329" t="s">
        <v>113</v>
      </c>
      <c r="D228" s="330">
        <v>88262</v>
      </c>
      <c r="E228" s="331" t="e">
        <f>IF(B228="I",IF(C228="LABOR",VLOOKUP(D228,#REF!,2,FALSE),IF(C228="SINAPI",VLOOKUP(D228,#REF!,2,FALSE),IF(C228="COTAÇÃO",VLOOKUP(D228,#REF!,2,FALSE)))),IF(C228="LABOR",VLOOKUP(D228,#REF!,5,FALSE),IF(C228="SINAPI",VLOOKUP(D228,#REF!,2,FALSE),"outro")))</f>
        <v>#REF!</v>
      </c>
      <c r="F228" s="329" t="s">
        <v>10</v>
      </c>
      <c r="G228" s="330" t="e">
        <f>IF(B228="I",IF(C228="LABOR",VLOOKUP(D228,#REF!,3,FALSE),IF(C228="SINAPI",VLOOKUP(D228,#REF!,3,FALSE),IF(C228="COTAÇÃO",VLOOKUP(D228,#REF!,3,FALSE)))),IF(C228="LABOR",VLOOKUP(D228,#REF!,6,FALSE),IF(C228="SINAPI",VLOOKUP(D228,#REF!,3,FALSE),"outro")))</f>
        <v>#REF!</v>
      </c>
      <c r="H228" s="332">
        <f>40.8164/18.15</f>
        <v>2.2488374655647387</v>
      </c>
      <c r="I228" s="333" t="e">
        <f>IF(B228="I",IF(F228="MO",IF(C228="LABOR",ROUND(VLOOKUP(D228,#REF!,4,FALSE)/(1+#REF!),2),IF(C228="SINAPI",ROUND(VLOOKUP(D228,#REF!,5,FALSE)/(1+#REF!),2),"outro")),IF(C228="LABOR",VLOOKUP(D228,#REF!,4,FALSE),IF(C228="SINAPI",VLOOKUP(D228,#REF!,5,FALSE),IF(C228="COTAÇÃO",VLOOKUP(D228,#REF!,15,FALSE))))),IF(C228="SINAPI",IF(F228="MO",ROUND(VLOOKUP(D228,#REF!,4,FALSE)/(1+#REF!),2),VLOOKUP(D228,#REF!,4,FALSE)),"outro"))</f>
        <v>#REF!</v>
      </c>
      <c r="J228" s="333" t="e">
        <f t="shared" ref="J228:J259" si="6">ROUND(H228*I228,2)</f>
        <v>#REF!</v>
      </c>
    </row>
    <row r="229" spans="1:10">
      <c r="A229" s="224"/>
      <c r="B229" s="328" t="s">
        <v>115</v>
      </c>
      <c r="C229" s="329" t="s">
        <v>113</v>
      </c>
      <c r="D229" s="330">
        <v>88264</v>
      </c>
      <c r="E229" s="331" t="e">
        <f>IF(B229="I",IF(C229="LABOR",VLOOKUP(D229,#REF!,2,FALSE),IF(C229="SINAPI",VLOOKUP(D229,#REF!,2,FALSE),IF(C229="COTAÇÃO",VLOOKUP(D229,#REF!,2,FALSE)))),IF(C229="LABOR",VLOOKUP(D229,#REF!,5,FALSE),IF(C229="SINAPI",VLOOKUP(D229,#REF!,2,FALSE),"outro")))</f>
        <v>#REF!</v>
      </c>
      <c r="F229" s="329" t="s">
        <v>10</v>
      </c>
      <c r="G229" s="330" t="e">
        <f>IF(B229="I",IF(C229="LABOR",VLOOKUP(D229,#REF!,3,FALSE),IF(C229="SINAPI",VLOOKUP(D229,#REF!,3,FALSE),IF(C229="COTAÇÃO",VLOOKUP(D229,#REF!,3,FALSE)))),IF(C229="LABOR",VLOOKUP(D229,#REF!,6,FALSE),IF(C229="SINAPI",VLOOKUP(D229,#REF!,3,FALSE),"outro")))</f>
        <v>#REF!</v>
      </c>
      <c r="H229" s="332">
        <f>10.907/18.15</f>
        <v>0.60093663911845729</v>
      </c>
      <c r="I229" s="333" t="e">
        <f>IF(B229="I",IF(F229="MO",IF(C229="LABOR",ROUND(VLOOKUP(D229,#REF!,4,FALSE)/(1+#REF!),2),IF(C229="SINAPI",ROUND(VLOOKUP(D229,#REF!,5,FALSE)/(1+#REF!),2),"outro")),IF(C229="LABOR",VLOOKUP(D229,#REF!,4,FALSE),IF(C229="SINAPI",VLOOKUP(D229,#REF!,5,FALSE),IF(C229="COTAÇÃO",VLOOKUP(D229,#REF!,15,FALSE))))),IF(C229="SINAPI",IF(F229="MO",ROUND(VLOOKUP(D229,#REF!,4,FALSE)/(1+#REF!),2),VLOOKUP(D229,#REF!,4,FALSE)),"outro"))</f>
        <v>#REF!</v>
      </c>
      <c r="J229" s="333" t="e">
        <f t="shared" si="6"/>
        <v>#REF!</v>
      </c>
    </row>
    <row r="230" spans="1:10" ht="30">
      <c r="A230" s="224"/>
      <c r="B230" s="328" t="s">
        <v>115</v>
      </c>
      <c r="C230" s="329" t="s">
        <v>113</v>
      </c>
      <c r="D230" s="330">
        <v>88267</v>
      </c>
      <c r="E230" s="331" t="e">
        <f>IF(B230="I",IF(C230="LABOR",VLOOKUP(D230,#REF!,2,FALSE),IF(C230="SINAPI",VLOOKUP(D230,#REF!,2,FALSE),IF(C230="COTAÇÃO",VLOOKUP(D230,#REF!,2,FALSE)))),IF(C230="LABOR",VLOOKUP(D230,#REF!,5,FALSE),IF(C230="SINAPI",VLOOKUP(D230,#REF!,2,FALSE),"outro")))</f>
        <v>#REF!</v>
      </c>
      <c r="F230" s="329" t="s">
        <v>10</v>
      </c>
      <c r="G230" s="330" t="e">
        <f>IF(B230="I",IF(C230="LABOR",VLOOKUP(D230,#REF!,3,FALSE),IF(C230="SINAPI",VLOOKUP(D230,#REF!,3,FALSE),IF(C230="COTAÇÃO",VLOOKUP(D230,#REF!,3,FALSE)))),IF(C230="LABOR",VLOOKUP(D230,#REF!,6,FALSE),IF(C230="SINAPI",VLOOKUP(D230,#REF!,3,FALSE),"outro")))</f>
        <v>#REF!</v>
      </c>
      <c r="H230" s="332">
        <f>23.016/18.15</f>
        <v>1.268099173553719</v>
      </c>
      <c r="I230" s="333" t="e">
        <f>IF(B230="I",IF(F230="MO",IF(C230="LABOR",ROUND(VLOOKUP(D230,#REF!,4,FALSE)/(1+#REF!),2),IF(C230="SINAPI",ROUND(VLOOKUP(D230,#REF!,5,FALSE)/(1+#REF!),2),"outro")),IF(C230="LABOR",VLOOKUP(D230,#REF!,4,FALSE),IF(C230="SINAPI",VLOOKUP(D230,#REF!,5,FALSE),IF(C230="COTAÇÃO",VLOOKUP(D230,#REF!,15,FALSE))))),IF(C230="SINAPI",IF(F230="MO",ROUND(VLOOKUP(D230,#REF!,4,FALSE)/(1+#REF!),2),VLOOKUP(D230,#REF!,4,FALSE)),"outro"))</f>
        <v>#REF!</v>
      </c>
      <c r="J230" s="333" t="e">
        <f t="shared" si="6"/>
        <v>#REF!</v>
      </c>
    </row>
    <row r="231" spans="1:10">
      <c r="A231" s="224"/>
      <c r="B231" s="328" t="s">
        <v>115</v>
      </c>
      <c r="C231" s="329" t="s">
        <v>113</v>
      </c>
      <c r="D231" s="330">
        <v>88245</v>
      </c>
      <c r="E231" s="331" t="e">
        <f>IF(B231="I",IF(C231="LABOR",VLOOKUP(D231,#REF!,2,FALSE),IF(C231="SINAPI",VLOOKUP(D231,#REF!,2,FALSE),IF(C231="COTAÇÃO",VLOOKUP(D231,#REF!,2,FALSE)))),IF(C231="LABOR",VLOOKUP(D231,#REF!,5,FALSE),IF(C231="SINAPI",VLOOKUP(D231,#REF!,2,FALSE),"outro")))</f>
        <v>#REF!</v>
      </c>
      <c r="F231" s="329" t="s">
        <v>10</v>
      </c>
      <c r="G231" s="330" t="e">
        <f>IF(B231="I",IF(C231="LABOR",VLOOKUP(D231,#REF!,3,FALSE),IF(C231="SINAPI",VLOOKUP(D231,#REF!,3,FALSE),IF(C231="COTAÇÃO",VLOOKUP(D231,#REF!,3,FALSE)))),IF(C231="LABOR",VLOOKUP(D231,#REF!,6,FALSE),IF(C231="SINAPI",VLOOKUP(D231,#REF!,3,FALSE),"outro")))</f>
        <v>#REF!</v>
      </c>
      <c r="H231" s="332">
        <f>0.1372/18.15</f>
        <v>7.5592286501377408E-3</v>
      </c>
      <c r="I231" s="333" t="e">
        <f>IF(B231="I",IF(F231="MO",IF(C231="LABOR",ROUND(VLOOKUP(D231,#REF!,4,FALSE)/(1+#REF!),2),IF(C231="SINAPI",ROUND(VLOOKUP(D231,#REF!,5,FALSE)/(1+#REF!),2),"outro")),IF(C231="LABOR",VLOOKUP(D231,#REF!,4,FALSE),IF(C231="SINAPI",VLOOKUP(D231,#REF!,5,FALSE),IF(C231="COTAÇÃO",VLOOKUP(D231,#REF!,15,FALSE))))),IF(C231="SINAPI",IF(F231="MO",ROUND(VLOOKUP(D231,#REF!,4,FALSE)/(1+#REF!),2),VLOOKUP(D231,#REF!,4,FALSE)),"outro"))</f>
        <v>#REF!</v>
      </c>
      <c r="J231" s="333" t="e">
        <f t="shared" si="6"/>
        <v>#REF!</v>
      </c>
    </row>
    <row r="232" spans="1:10">
      <c r="A232" s="224"/>
      <c r="B232" s="328" t="s">
        <v>115</v>
      </c>
      <c r="C232" s="329" t="s">
        <v>113</v>
      </c>
      <c r="D232" s="330">
        <v>88309</v>
      </c>
      <c r="E232" s="331" t="e">
        <f>IF(B232="I",IF(C232="LABOR",VLOOKUP(D232,#REF!,2,FALSE),IF(C232="SINAPI",VLOOKUP(D232,#REF!,2,FALSE),IF(C232="COTAÇÃO",VLOOKUP(D232,#REF!,2,FALSE)))),IF(C232="LABOR",VLOOKUP(D232,#REF!,5,FALSE),IF(C232="SINAPI",VLOOKUP(D232,#REF!,2,FALSE),"outro")))</f>
        <v>#REF!</v>
      </c>
      <c r="F232" s="329" t="s">
        <v>10</v>
      </c>
      <c r="G232" s="330" t="e">
        <f>IF(B232="I",IF(C232="LABOR",VLOOKUP(D232,#REF!,3,FALSE),IF(C232="SINAPI",VLOOKUP(D232,#REF!,3,FALSE),IF(C232="COTAÇÃO",VLOOKUP(D232,#REF!,3,FALSE)))),IF(C232="LABOR",VLOOKUP(D232,#REF!,6,FALSE),IF(C232="SINAPI",VLOOKUP(D232,#REF!,3,FALSE),"outro")))</f>
        <v>#REF!</v>
      </c>
      <c r="H232" s="332">
        <f>5.236/18.15</f>
        <v>0.28848484848484851</v>
      </c>
      <c r="I232" s="333" t="e">
        <f>IF(B232="I",IF(F232="MO",IF(C232="LABOR",ROUND(VLOOKUP(D232,#REF!,4,FALSE)/(1+#REF!),2),IF(C232="SINAPI",ROUND(VLOOKUP(D232,#REF!,5,FALSE)/(1+#REF!),2),"outro")),IF(C232="LABOR",VLOOKUP(D232,#REF!,4,FALSE),IF(C232="SINAPI",VLOOKUP(D232,#REF!,5,FALSE),IF(C232="COTAÇÃO",VLOOKUP(D232,#REF!,15,FALSE))))),IF(C232="SINAPI",IF(F232="MO",ROUND(VLOOKUP(D232,#REF!,4,FALSE)/(1+#REF!),2),VLOOKUP(D232,#REF!,4,FALSE)),"outro"))</f>
        <v>#REF!</v>
      </c>
      <c r="J232" s="333" t="e">
        <f t="shared" si="6"/>
        <v>#REF!</v>
      </c>
    </row>
    <row r="233" spans="1:10">
      <c r="A233" s="224"/>
      <c r="B233" s="328" t="s">
        <v>115</v>
      </c>
      <c r="C233" s="329" t="s">
        <v>113</v>
      </c>
      <c r="D233" s="330">
        <v>88310</v>
      </c>
      <c r="E233" s="331" t="e">
        <f>IF(B233="I",IF(C233="LABOR",VLOOKUP(D233,#REF!,2,FALSE),IF(C233="SINAPI",VLOOKUP(D233,#REF!,2,FALSE),IF(C233="COTAÇÃO",VLOOKUP(D233,#REF!,2,FALSE)))),IF(C233="LABOR",VLOOKUP(D233,#REF!,5,FALSE),IF(C233="SINAPI",VLOOKUP(D233,#REF!,2,FALSE),"outro")))</f>
        <v>#REF!</v>
      </c>
      <c r="F233" s="329" t="s">
        <v>10</v>
      </c>
      <c r="G233" s="330" t="e">
        <f>IF(B233="I",IF(C233="LABOR",VLOOKUP(D233,#REF!,3,FALSE),IF(C233="SINAPI",VLOOKUP(D233,#REF!,3,FALSE),IF(C233="COTAÇÃO",VLOOKUP(D233,#REF!,3,FALSE)))),IF(C233="LABOR",VLOOKUP(D233,#REF!,6,FALSE),IF(C233="SINAPI",VLOOKUP(D233,#REF!,3,FALSE),"outro")))</f>
        <v>#REF!</v>
      </c>
      <c r="H233" s="332">
        <f>36.1416/18.15</f>
        <v>1.9912727272727273</v>
      </c>
      <c r="I233" s="333" t="e">
        <f>IF(B233="I",IF(F233="MO",IF(C233="LABOR",ROUND(VLOOKUP(D233,#REF!,4,FALSE)/(1+#REF!),2),IF(C233="SINAPI",ROUND(VLOOKUP(D233,#REF!,5,FALSE)/(1+#REF!),2),"outro")),IF(C233="LABOR",VLOOKUP(D233,#REF!,4,FALSE),IF(C233="SINAPI",VLOOKUP(D233,#REF!,5,FALSE),IF(C233="COTAÇÃO",VLOOKUP(D233,#REF!,15,FALSE))))),IF(C233="SINAPI",IF(F233="MO",ROUND(VLOOKUP(D233,#REF!,4,FALSE)/(1+#REF!),2),VLOOKUP(D233,#REF!,4,FALSE)),"outro"))</f>
        <v>#REF!</v>
      </c>
      <c r="J233" s="333" t="e">
        <f t="shared" si="6"/>
        <v>#REF!</v>
      </c>
    </row>
    <row r="234" spans="1:10">
      <c r="A234" s="224"/>
      <c r="B234" s="328" t="s">
        <v>115</v>
      </c>
      <c r="C234" s="329" t="s">
        <v>113</v>
      </c>
      <c r="D234" s="330">
        <v>88316</v>
      </c>
      <c r="E234" s="331" t="e">
        <f>IF(B234="I",IF(C234="LABOR",VLOOKUP(D234,#REF!,2,FALSE),IF(C234="SINAPI",VLOOKUP(D234,#REF!,2,FALSE),IF(C234="COTAÇÃO",VLOOKUP(D234,#REF!,2,FALSE)))),IF(C234="LABOR",VLOOKUP(D234,#REF!,5,FALSE),IF(C234="SINAPI",VLOOKUP(D234,#REF!,2,FALSE),"outro")))</f>
        <v>#REF!</v>
      </c>
      <c r="F234" s="329" t="s">
        <v>10</v>
      </c>
      <c r="G234" s="330" t="e">
        <f>IF(B234="I",IF(C234="LABOR",VLOOKUP(D234,#REF!,3,FALSE),IF(C234="SINAPI",VLOOKUP(D234,#REF!,3,FALSE),IF(C234="COTAÇÃO",VLOOKUP(D234,#REF!,3,FALSE)))),IF(C234="LABOR",VLOOKUP(D234,#REF!,6,FALSE),IF(C234="SINAPI",VLOOKUP(D234,#REF!,3,FALSE),"outro")))</f>
        <v>#REF!</v>
      </c>
      <c r="H234" s="332">
        <f>120.6127/18.15</f>
        <v>6.6453278236914608</v>
      </c>
      <c r="I234" s="333" t="e">
        <f>IF(B234="I",IF(F234="MO",IF(C234="LABOR",ROUND(VLOOKUP(D234,#REF!,4,FALSE)/(1+#REF!),2),IF(C234="SINAPI",ROUND(VLOOKUP(D234,#REF!,5,FALSE)/(1+#REF!),2),"outro")),IF(C234="LABOR",VLOOKUP(D234,#REF!,4,FALSE),IF(C234="SINAPI",VLOOKUP(D234,#REF!,5,FALSE),IF(C234="COTAÇÃO",VLOOKUP(D234,#REF!,15,FALSE))))),IF(C234="SINAPI",IF(F234="MO",ROUND(VLOOKUP(D234,#REF!,4,FALSE)/(1+#REF!),2),VLOOKUP(D234,#REF!,4,FALSE)),"outro"))</f>
        <v>#REF!</v>
      </c>
      <c r="J234" s="333" t="e">
        <f t="shared" si="6"/>
        <v>#REF!</v>
      </c>
    </row>
    <row r="235" spans="1:10">
      <c r="A235" s="224"/>
      <c r="B235" s="328" t="s">
        <v>115</v>
      </c>
      <c r="C235" s="329" t="s">
        <v>113</v>
      </c>
      <c r="D235" s="330">
        <v>88323</v>
      </c>
      <c r="E235" s="331" t="e">
        <f>IF(B235="I",IF(C235="LABOR",VLOOKUP(D235,#REF!,2,FALSE),IF(C235="SINAPI",VLOOKUP(D235,#REF!,2,FALSE),IF(C235="COTAÇÃO",VLOOKUP(D235,#REF!,2,FALSE)))),IF(C235="LABOR",VLOOKUP(D235,#REF!,5,FALSE),IF(C235="SINAPI",VLOOKUP(D235,#REF!,2,FALSE),"outro")))</f>
        <v>#REF!</v>
      </c>
      <c r="F235" s="329" t="s">
        <v>10</v>
      </c>
      <c r="G235" s="330" t="e">
        <f>IF(B235="I",IF(C235="LABOR",VLOOKUP(D235,#REF!,3,FALSE),IF(C235="SINAPI",VLOOKUP(D235,#REF!,3,FALSE),IF(C235="COTAÇÃO",VLOOKUP(D235,#REF!,3,FALSE)))),IF(C235="LABOR",VLOOKUP(D235,#REF!,6,FALSE),IF(C235="SINAPI",VLOOKUP(D235,#REF!,3,FALSE),"outro")))</f>
        <v>#REF!</v>
      </c>
      <c r="H235" s="332">
        <f>6.3684/18.15</f>
        <v>0.35087603305785126</v>
      </c>
      <c r="I235" s="333" t="e">
        <f>IF(B235="I",IF(F235="MO",IF(C235="LABOR",ROUND(VLOOKUP(D235,#REF!,4,FALSE)/(1+#REF!),2),IF(C235="SINAPI",ROUND(VLOOKUP(D235,#REF!,5,FALSE)/(1+#REF!),2),"outro")),IF(C235="LABOR",VLOOKUP(D235,#REF!,4,FALSE),IF(C235="SINAPI",VLOOKUP(D235,#REF!,5,FALSE),IF(C235="COTAÇÃO",VLOOKUP(D235,#REF!,15,FALSE))))),IF(C235="SINAPI",IF(F235="MO",ROUND(VLOOKUP(D235,#REF!,4,FALSE)/(1+#REF!),2),VLOOKUP(D235,#REF!,4,FALSE)),"outro"))</f>
        <v>#REF!</v>
      </c>
      <c r="J235" s="333" t="e">
        <f t="shared" si="6"/>
        <v>#REF!</v>
      </c>
    </row>
    <row r="236" spans="1:10">
      <c r="A236" s="224"/>
      <c r="B236" s="328" t="s">
        <v>116</v>
      </c>
      <c r="C236" s="329" t="s">
        <v>82</v>
      </c>
      <c r="D236" s="227">
        <v>20503</v>
      </c>
      <c r="E236" s="331" t="e">
        <f>IF(B236="I",IF(C236="LABOR",VLOOKUP(D236,#REF!,2,FALSE),IF(C236="SINAPI",VLOOKUP(D236,#REF!,2,FALSE),IF(C236="COTAÇÃO",VLOOKUP(D236,#REF!,2,FALSE)))),IF(C236="LABOR",VLOOKUP(D236,#REF!,5,FALSE),IF(C236="SINAPI",VLOOKUP(D236,#REF!,2,FALSE),"outro")))</f>
        <v>#REF!</v>
      </c>
      <c r="F236" s="329" t="s">
        <v>12</v>
      </c>
      <c r="G236" s="330" t="e">
        <f>IF(B236="I",IF(C236="LABOR",VLOOKUP(D236,#REF!,3,FALSE),IF(C236="SINAPI",VLOOKUP(D236,#REF!,3,FALSE),IF(C236="COTAÇÃO",VLOOKUP(D236,#REF!,3,FALSE)))),IF(C236="LABOR",VLOOKUP(D236,#REF!,6,FALSE),IF(C236="SINAPI",VLOOKUP(D236,#REF!,3,FALSE),"outro")))</f>
        <v>#REF!</v>
      </c>
      <c r="H236" s="332">
        <f>0.818677/18.15</f>
        <v>4.5106170798898074E-2</v>
      </c>
      <c r="I236" s="333" t="e">
        <f>IF(B236="I",IF(F236="MO",IF(C236="LABOR",ROUND(VLOOKUP(D236,#REF!,4,FALSE)/(1+#REF!),2),IF(C236="SINAPI",ROUND(VLOOKUP(D236,#REF!,5,FALSE)/(1+#REF!),2),"outro")),IF(C236="LABOR",VLOOKUP(D236,#REF!,4,FALSE),IF(C236="SINAPI",VLOOKUP(D236,#REF!,5,FALSE),IF(C236="COTAÇÃO",VLOOKUP(D236,#REF!,15,FALSE))))),IF(C236="SINAPI",IF(F236="MO",ROUND(VLOOKUP(D236,#REF!,4,FALSE)/(1+#REF!),2),VLOOKUP(D236,#REF!,4,FALSE)),"outro"))</f>
        <v>#REF!</v>
      </c>
      <c r="J236" s="333" t="e">
        <f t="shared" si="6"/>
        <v>#REF!</v>
      </c>
    </row>
    <row r="237" spans="1:10">
      <c r="A237" s="224"/>
      <c r="B237" s="328" t="s">
        <v>116</v>
      </c>
      <c r="C237" s="329" t="s">
        <v>82</v>
      </c>
      <c r="D237" s="227">
        <v>20505</v>
      </c>
      <c r="E237" s="331" t="e">
        <f>IF(B237="I",IF(C237="LABOR",VLOOKUP(D237,#REF!,2,FALSE),IF(C237="SINAPI",VLOOKUP(D237,#REF!,2,FALSE),IF(C237="COTAÇÃO",VLOOKUP(D237,#REF!,2,FALSE)))),IF(C237="LABOR",VLOOKUP(D237,#REF!,5,FALSE),IF(C237="SINAPI",VLOOKUP(D237,#REF!,2,FALSE),"outro")))</f>
        <v>#REF!</v>
      </c>
      <c r="F237" s="329" t="s">
        <v>12</v>
      </c>
      <c r="G237" s="330" t="e">
        <f>IF(B237="I",IF(C237="LABOR",VLOOKUP(D237,#REF!,3,FALSE),IF(C237="SINAPI",VLOOKUP(D237,#REF!,3,FALSE),IF(C237="COTAÇÃO",VLOOKUP(D237,#REF!,3,FALSE)))),IF(C237="LABOR",VLOOKUP(D237,#REF!,6,FALSE),IF(C237="SINAPI",VLOOKUP(D237,#REF!,3,FALSE),"outro")))</f>
        <v>#REF!</v>
      </c>
      <c r="H237" s="332">
        <f>29.1144/18.15</f>
        <v>1.6040991735537191</v>
      </c>
      <c r="I237" s="333" t="e">
        <f>IF(B237="I",IF(F237="MO",IF(C237="LABOR",ROUND(VLOOKUP(D237,#REF!,4,FALSE)/(1+#REF!),2),IF(C237="SINAPI",ROUND(VLOOKUP(D237,#REF!,5,FALSE)/(1+#REF!),2),"outro")),IF(C237="LABOR",VLOOKUP(D237,#REF!,4,FALSE),IF(C237="SINAPI",VLOOKUP(D237,#REF!,5,FALSE),IF(C237="COTAÇÃO",VLOOKUP(D237,#REF!,15,FALSE))))),IF(C237="SINAPI",IF(F237="MO",ROUND(VLOOKUP(D237,#REF!,4,FALSE)/(1+#REF!),2),VLOOKUP(D237,#REF!,4,FALSE)),"outro"))</f>
        <v>#REF!</v>
      </c>
      <c r="J237" s="333" t="e">
        <f t="shared" si="6"/>
        <v>#REF!</v>
      </c>
    </row>
    <row r="238" spans="1:10">
      <c r="A238" s="224"/>
      <c r="B238" s="328" t="s">
        <v>116</v>
      </c>
      <c r="C238" s="329" t="s">
        <v>82</v>
      </c>
      <c r="D238" s="227">
        <v>20508</v>
      </c>
      <c r="E238" s="331" t="e">
        <f>IF(B238="I",IF(C238="LABOR",VLOOKUP(D238,#REF!,2,FALSE),IF(C238="SINAPI",VLOOKUP(D238,#REF!,2,FALSE),IF(C238="COTAÇÃO",VLOOKUP(D238,#REF!,2,FALSE)))),IF(C238="LABOR",VLOOKUP(D238,#REF!,5,FALSE),IF(C238="SINAPI",VLOOKUP(D238,#REF!,2,FALSE),"outro")))</f>
        <v>#REF!</v>
      </c>
      <c r="F238" s="329" t="s">
        <v>12</v>
      </c>
      <c r="G238" s="330" t="e">
        <f>IF(B238="I",IF(C238="LABOR",VLOOKUP(D238,#REF!,3,FALSE),IF(C238="SINAPI",VLOOKUP(D238,#REF!,3,FALSE),IF(C238="COTAÇÃO",VLOOKUP(D238,#REF!,3,FALSE)))),IF(C238="LABOR",VLOOKUP(D238,#REF!,6,FALSE),IF(C238="SINAPI",VLOOKUP(D238,#REF!,3,FALSE),"outro")))</f>
        <v>#REF!</v>
      </c>
      <c r="H238" s="332">
        <f>139.6815/18.15</f>
        <v>7.6959504132231409</v>
      </c>
      <c r="I238" s="333" t="e">
        <f>IF(B238="I",IF(F238="MO",IF(C238="LABOR",ROUND(VLOOKUP(D238,#REF!,4,FALSE)/(1+#REF!),2),IF(C238="SINAPI",ROUND(VLOOKUP(D238,#REF!,5,FALSE)/(1+#REF!),2),"outro")),IF(C238="LABOR",VLOOKUP(D238,#REF!,4,FALSE),IF(C238="SINAPI",VLOOKUP(D238,#REF!,5,FALSE),IF(C238="COTAÇÃO",VLOOKUP(D238,#REF!,15,FALSE))))),IF(C238="SINAPI",IF(F238="MO",ROUND(VLOOKUP(D238,#REF!,4,FALSE)/(1+#REF!),2),VLOOKUP(D238,#REF!,4,FALSE)),"outro"))</f>
        <v>#REF!</v>
      </c>
      <c r="J238" s="333" t="e">
        <f t="shared" si="6"/>
        <v>#REF!</v>
      </c>
    </row>
    <row r="239" spans="1:10">
      <c r="A239" s="224"/>
      <c r="B239" s="328" t="s">
        <v>116</v>
      </c>
      <c r="C239" s="329" t="s">
        <v>82</v>
      </c>
      <c r="D239" s="227">
        <v>20517</v>
      </c>
      <c r="E239" s="331" t="e">
        <f>IF(B239="I",IF(C239="LABOR",VLOOKUP(D239,#REF!,2,FALSE),IF(C239="SINAPI",VLOOKUP(D239,#REF!,2,FALSE),IF(C239="COTAÇÃO",VLOOKUP(D239,#REF!,2,FALSE)))),IF(C239="LABOR",VLOOKUP(D239,#REF!,5,FALSE),IF(C239="SINAPI",VLOOKUP(D239,#REF!,2,FALSE),"outro")))</f>
        <v>#REF!</v>
      </c>
      <c r="F239" s="329" t="s">
        <v>12</v>
      </c>
      <c r="G239" s="330" t="e">
        <f>IF(B239="I",IF(C239="LABOR",VLOOKUP(D239,#REF!,3,FALSE),IF(C239="SINAPI",VLOOKUP(D239,#REF!,3,FALSE),IF(C239="COTAÇÃO",VLOOKUP(D239,#REF!,3,FALSE)))),IF(C239="LABOR",VLOOKUP(D239,#REF!,6,FALSE),IF(C239="SINAPI",VLOOKUP(D239,#REF!,3,FALSE),"outro")))</f>
        <v>#REF!</v>
      </c>
      <c r="H239" s="332">
        <f>0.019462/18.15</f>
        <v>1.0722865013774105E-3</v>
      </c>
      <c r="I239" s="333" t="e">
        <f>IF(B239="I",IF(F239="MO",IF(C239="LABOR",ROUND(VLOOKUP(D239,#REF!,4,FALSE)/(1+#REF!),2),IF(C239="SINAPI",ROUND(VLOOKUP(D239,#REF!,5,FALSE)/(1+#REF!),2),"outro")),IF(C239="LABOR",VLOOKUP(D239,#REF!,4,FALSE),IF(C239="SINAPI",VLOOKUP(D239,#REF!,5,FALSE),IF(C239="COTAÇÃO",VLOOKUP(D239,#REF!,15,FALSE))))),IF(C239="SINAPI",IF(F239="MO",ROUND(VLOOKUP(D239,#REF!,4,FALSE)/(1+#REF!),2),VLOOKUP(D239,#REF!,4,FALSE)),"outro"))</f>
        <v>#REF!</v>
      </c>
      <c r="J239" s="333" t="e">
        <f t="shared" si="6"/>
        <v>#REF!</v>
      </c>
    </row>
    <row r="240" spans="1:10">
      <c r="A240" s="224"/>
      <c r="B240" s="328" t="s">
        <v>116</v>
      </c>
      <c r="C240" s="329" t="s">
        <v>82</v>
      </c>
      <c r="D240" s="227">
        <v>20518</v>
      </c>
      <c r="E240" s="331" t="e">
        <f>IF(B240="I",IF(C240="LABOR",VLOOKUP(D240,#REF!,2,FALSE),IF(C240="SINAPI",VLOOKUP(D240,#REF!,2,FALSE),IF(C240="COTAÇÃO",VLOOKUP(D240,#REF!,2,FALSE)))),IF(C240="LABOR",VLOOKUP(D240,#REF!,5,FALSE),IF(C240="SINAPI",VLOOKUP(D240,#REF!,2,FALSE),"outro")))</f>
        <v>#REF!</v>
      </c>
      <c r="F240" s="329" t="s">
        <v>12</v>
      </c>
      <c r="G240" s="330" t="e">
        <f>IF(B240="I",IF(C240="LABOR",VLOOKUP(D240,#REF!,3,FALSE),IF(C240="SINAPI",VLOOKUP(D240,#REF!,3,FALSE),IF(C240="COTAÇÃO",VLOOKUP(D240,#REF!,3,FALSE)))),IF(C240="LABOR",VLOOKUP(D240,#REF!,6,FALSE),IF(C240="SINAPI",VLOOKUP(D240,#REF!,3,FALSE),"outro")))</f>
        <v>#REF!</v>
      </c>
      <c r="H240" s="332">
        <f>0.04551/18.15</f>
        <v>2.5074380165289261E-3</v>
      </c>
      <c r="I240" s="333" t="e">
        <f>IF(B240="I",IF(F240="MO",IF(C240="LABOR",ROUND(VLOOKUP(D240,#REF!,4,FALSE)/(1+#REF!),2),IF(C240="SINAPI",ROUND(VLOOKUP(D240,#REF!,5,FALSE)/(1+#REF!),2),"outro")),IF(C240="LABOR",VLOOKUP(D240,#REF!,4,FALSE),IF(C240="SINAPI",VLOOKUP(D240,#REF!,5,FALSE),IF(C240="COTAÇÃO",VLOOKUP(D240,#REF!,15,FALSE))))),IF(C240="SINAPI",IF(F240="MO",ROUND(VLOOKUP(D240,#REF!,4,FALSE)/(1+#REF!),2),VLOOKUP(D240,#REF!,4,FALSE)),"outro"))</f>
        <v>#REF!</v>
      </c>
      <c r="J240" s="333" t="e">
        <f t="shared" si="6"/>
        <v>#REF!</v>
      </c>
    </row>
    <row r="241" spans="1:10">
      <c r="A241" s="224"/>
      <c r="B241" s="328" t="s">
        <v>116</v>
      </c>
      <c r="C241" s="329" t="s">
        <v>82</v>
      </c>
      <c r="D241" s="227">
        <v>20519</v>
      </c>
      <c r="E241" s="331" t="e">
        <f>IF(B241="I",IF(C241="LABOR",VLOOKUP(D241,#REF!,2,FALSE),IF(C241="SINAPI",VLOOKUP(D241,#REF!,2,FALSE),IF(C241="COTAÇÃO",VLOOKUP(D241,#REF!,2,FALSE)))),IF(C241="LABOR",VLOOKUP(D241,#REF!,5,FALSE),IF(C241="SINAPI",VLOOKUP(D241,#REF!,2,FALSE),"outro")))</f>
        <v>#REF!</v>
      </c>
      <c r="F241" s="329" t="s">
        <v>12</v>
      </c>
      <c r="G241" s="330" t="e">
        <f>IF(B241="I",IF(C241="LABOR",VLOOKUP(D241,#REF!,3,FALSE),IF(C241="SINAPI",VLOOKUP(D241,#REF!,3,FALSE),IF(C241="COTAÇÃO",VLOOKUP(D241,#REF!,3,FALSE)))),IF(C241="LABOR",VLOOKUP(D241,#REF!,6,FALSE),IF(C241="SINAPI",VLOOKUP(D241,#REF!,3,FALSE),"outro")))</f>
        <v>#REF!</v>
      </c>
      <c r="H241" s="332">
        <f>1.0896/18.15</f>
        <v>6.003305785123967E-2</v>
      </c>
      <c r="I241" s="333" t="e">
        <f>IF(B241="I",IF(F241="MO",IF(C241="LABOR",ROUND(VLOOKUP(D241,#REF!,4,FALSE)/(1+#REF!),2),IF(C241="SINAPI",ROUND(VLOOKUP(D241,#REF!,5,FALSE)/(1+#REF!),2),"outro")),IF(C241="LABOR",VLOOKUP(D241,#REF!,4,FALSE),IF(C241="SINAPI",VLOOKUP(D241,#REF!,5,FALSE),IF(C241="COTAÇÃO",VLOOKUP(D241,#REF!,15,FALSE))))),IF(C241="SINAPI",IF(F241="MO",ROUND(VLOOKUP(D241,#REF!,4,FALSE)/(1+#REF!),2),VLOOKUP(D241,#REF!,4,FALSE)),"outro"))</f>
        <v>#REF!</v>
      </c>
      <c r="J241" s="333" t="e">
        <f t="shared" si="6"/>
        <v>#REF!</v>
      </c>
    </row>
    <row r="242" spans="1:10">
      <c r="A242" s="224"/>
      <c r="B242" s="328" t="s">
        <v>116</v>
      </c>
      <c r="C242" s="329" t="s">
        <v>82</v>
      </c>
      <c r="D242" s="227">
        <v>21009</v>
      </c>
      <c r="E242" s="331" t="e">
        <f>IF(B242="I",IF(C242="LABOR",VLOOKUP(D242,#REF!,2,FALSE),IF(C242="SINAPI",VLOOKUP(D242,#REF!,2,FALSE),IF(C242="COTAÇÃO",VLOOKUP(D242,#REF!,2,FALSE)))),IF(C242="LABOR",VLOOKUP(D242,#REF!,5,FALSE),IF(C242="SINAPI",VLOOKUP(D242,#REF!,2,FALSE),"outro")))</f>
        <v>#REF!</v>
      </c>
      <c r="F242" s="329" t="s">
        <v>12</v>
      </c>
      <c r="G242" s="330" t="e">
        <f>IF(B242="I",IF(C242="LABOR",VLOOKUP(D242,#REF!,3,FALSE),IF(C242="SINAPI",VLOOKUP(D242,#REF!,3,FALSE),IF(C242="COTAÇÃO",VLOOKUP(D242,#REF!,3,FALSE)))),IF(C242="LABOR",VLOOKUP(D242,#REF!,6,FALSE),IF(C242="SINAPI",VLOOKUP(D242,#REF!,3,FALSE),"outro")))</f>
        <v>#REF!</v>
      </c>
      <c r="H242" s="332">
        <f>81.3/18.15</f>
        <v>4.4793388429752072</v>
      </c>
      <c r="I242" s="333" t="e">
        <f>IF(B242="I",IF(F242="MO",IF(C242="LABOR",ROUND(VLOOKUP(D242,#REF!,4,FALSE)/(1+#REF!),2),IF(C242="SINAPI",ROUND(VLOOKUP(D242,#REF!,5,FALSE)/(1+#REF!),2),"outro")),IF(C242="LABOR",VLOOKUP(D242,#REF!,4,FALSE),IF(C242="SINAPI",VLOOKUP(D242,#REF!,5,FALSE),IF(C242="COTAÇÃO",VLOOKUP(D242,#REF!,15,FALSE))))),IF(C242="SINAPI",IF(F242="MO",ROUND(VLOOKUP(D242,#REF!,4,FALSE)/(1+#REF!),2),VLOOKUP(D242,#REF!,4,FALSE)),"outro"))</f>
        <v>#REF!</v>
      </c>
      <c r="J242" s="333" t="e">
        <f t="shared" si="6"/>
        <v>#REF!</v>
      </c>
    </row>
    <row r="243" spans="1:10">
      <c r="A243" s="224"/>
      <c r="B243" s="328" t="s">
        <v>116</v>
      </c>
      <c r="C243" s="329" t="s">
        <v>82</v>
      </c>
      <c r="D243" s="227">
        <v>21016</v>
      </c>
      <c r="E243" s="331" t="e">
        <f>IF(B243="I",IF(C243="LABOR",VLOOKUP(D243,#REF!,2,FALSE),IF(C243="SINAPI",VLOOKUP(D243,#REF!,2,FALSE),IF(C243="COTAÇÃO",VLOOKUP(D243,#REF!,2,FALSE)))),IF(C243="LABOR",VLOOKUP(D243,#REF!,5,FALSE),IF(C243="SINAPI",VLOOKUP(D243,#REF!,2,FALSE),"outro")))</f>
        <v>#REF!</v>
      </c>
      <c r="F243" s="329" t="s">
        <v>12</v>
      </c>
      <c r="G243" s="330" t="e">
        <f>IF(B243="I",IF(C243="LABOR",VLOOKUP(D243,#REF!,3,FALSE),IF(C243="SINAPI",VLOOKUP(D243,#REF!,3,FALSE),IF(C243="COTAÇÃO",VLOOKUP(D243,#REF!,3,FALSE)))),IF(C243="LABOR",VLOOKUP(D243,#REF!,6,FALSE),IF(C243="SINAPI",VLOOKUP(D243,#REF!,3,FALSE),"outro")))</f>
        <v>#REF!</v>
      </c>
      <c r="H243" s="332">
        <f>0.07/18.15</f>
        <v>3.8567493112947665E-3</v>
      </c>
      <c r="I243" s="333" t="e">
        <f>IF(B243="I",IF(F243="MO",IF(C243="LABOR",ROUND(VLOOKUP(D243,#REF!,4,FALSE)/(1+#REF!),2),IF(C243="SINAPI",ROUND(VLOOKUP(D243,#REF!,5,FALSE)/(1+#REF!),2),"outro")),IF(C243="LABOR",VLOOKUP(D243,#REF!,4,FALSE),IF(C243="SINAPI",VLOOKUP(D243,#REF!,5,FALSE),IF(C243="COTAÇÃO",VLOOKUP(D243,#REF!,15,FALSE))))),IF(C243="SINAPI",IF(F243="MO",ROUND(VLOOKUP(D243,#REF!,4,FALSE)/(1+#REF!),2),VLOOKUP(D243,#REF!,4,FALSE)),"outro"))</f>
        <v>#REF!</v>
      </c>
      <c r="J243" s="333" t="e">
        <f t="shared" si="6"/>
        <v>#REF!</v>
      </c>
    </row>
    <row r="244" spans="1:10">
      <c r="A244" s="224"/>
      <c r="B244" s="328" t="s">
        <v>116</v>
      </c>
      <c r="C244" s="329" t="s">
        <v>82</v>
      </c>
      <c r="D244" s="227">
        <v>21021</v>
      </c>
      <c r="E244" s="331" t="e">
        <f>IF(B244="I",IF(C244="LABOR",VLOOKUP(D244,#REF!,2,FALSE),IF(C244="SINAPI",VLOOKUP(D244,#REF!,2,FALSE),IF(C244="COTAÇÃO",VLOOKUP(D244,#REF!,2,FALSE)))),IF(C244="LABOR",VLOOKUP(D244,#REF!,5,FALSE),IF(C244="SINAPI",VLOOKUP(D244,#REF!,2,FALSE),"outro")))</f>
        <v>#REF!</v>
      </c>
      <c r="F244" s="329" t="s">
        <v>12</v>
      </c>
      <c r="G244" s="330" t="e">
        <f>IF(B244="I",IF(C244="LABOR",VLOOKUP(D244,#REF!,3,FALSE),IF(C244="SINAPI",VLOOKUP(D244,#REF!,3,FALSE),IF(C244="COTAÇÃO",VLOOKUP(D244,#REF!,3,FALSE)))),IF(C244="LABOR",VLOOKUP(D244,#REF!,6,FALSE),IF(C244="SINAPI",VLOOKUP(D244,#REF!,3,FALSE),"outro")))</f>
        <v>#REF!</v>
      </c>
      <c r="H244" s="332">
        <f>1.044/18.15</f>
        <v>5.7520661157024797E-2</v>
      </c>
      <c r="I244" s="333" t="e">
        <f>IF(B244="I",IF(F244="MO",IF(C244="LABOR",ROUND(VLOOKUP(D244,#REF!,4,FALSE)/(1+#REF!),2),IF(C244="SINAPI",ROUND(VLOOKUP(D244,#REF!,5,FALSE)/(1+#REF!),2),"outro")),IF(C244="LABOR",VLOOKUP(D244,#REF!,4,FALSE),IF(C244="SINAPI",VLOOKUP(D244,#REF!,5,FALSE),IF(C244="COTAÇÃO",VLOOKUP(D244,#REF!,15,FALSE))))),IF(C244="SINAPI",IF(F244="MO",ROUND(VLOOKUP(D244,#REF!,4,FALSE)/(1+#REF!),2),VLOOKUP(D244,#REF!,4,FALSE)),"outro"))</f>
        <v>#REF!</v>
      </c>
      <c r="J244" s="333" t="e">
        <f t="shared" si="6"/>
        <v>#REF!</v>
      </c>
    </row>
    <row r="245" spans="1:10">
      <c r="A245" s="224"/>
      <c r="B245" s="328" t="s">
        <v>116</v>
      </c>
      <c r="C245" s="329" t="s">
        <v>82</v>
      </c>
      <c r="D245" s="227">
        <v>21032</v>
      </c>
      <c r="E245" s="331" t="e">
        <f>IF(B245="I",IF(C245="LABOR",VLOOKUP(D245,#REF!,2,FALSE),IF(C245="SINAPI",VLOOKUP(D245,#REF!,2,FALSE),IF(C245="COTAÇÃO",VLOOKUP(D245,#REF!,2,FALSE)))),IF(C245="LABOR",VLOOKUP(D245,#REF!,5,FALSE),IF(C245="SINAPI",VLOOKUP(D245,#REF!,2,FALSE),"outro")))</f>
        <v>#REF!</v>
      </c>
      <c r="F245" s="329" t="s">
        <v>12</v>
      </c>
      <c r="G245" s="330" t="e">
        <f>IF(B245="I",IF(C245="LABOR",VLOOKUP(D245,#REF!,3,FALSE),IF(C245="SINAPI",VLOOKUP(D245,#REF!,3,FALSE),IF(C245="COTAÇÃO",VLOOKUP(D245,#REF!,3,FALSE)))),IF(C245="LABOR",VLOOKUP(D245,#REF!,6,FALSE),IF(C245="SINAPI",VLOOKUP(D245,#REF!,3,FALSE),"outro")))</f>
        <v>#REF!</v>
      </c>
      <c r="H245" s="332">
        <f>45.564/18.15</f>
        <v>2.5104132231404961</v>
      </c>
      <c r="I245" s="333" t="e">
        <f>IF(B245="I",IF(F245="MO",IF(C245="LABOR",ROUND(VLOOKUP(D245,#REF!,4,FALSE)/(1+#REF!),2),IF(C245="SINAPI",ROUND(VLOOKUP(D245,#REF!,5,FALSE)/(1+#REF!),2),"outro")),IF(C245="LABOR",VLOOKUP(D245,#REF!,4,FALSE),IF(C245="SINAPI",VLOOKUP(D245,#REF!,5,FALSE),IF(C245="COTAÇÃO",VLOOKUP(D245,#REF!,15,FALSE))))),IF(C245="SINAPI",IF(F245="MO",ROUND(VLOOKUP(D245,#REF!,4,FALSE)/(1+#REF!),2),VLOOKUP(D245,#REF!,4,FALSE)),"outro"))</f>
        <v>#REF!</v>
      </c>
      <c r="J245" s="333" t="e">
        <f t="shared" si="6"/>
        <v>#REF!</v>
      </c>
    </row>
    <row r="246" spans="1:10">
      <c r="A246" s="224"/>
      <c r="B246" s="328" t="s">
        <v>116</v>
      </c>
      <c r="C246" s="329" t="s">
        <v>82</v>
      </c>
      <c r="D246" s="227">
        <v>21040</v>
      </c>
      <c r="E246" s="331" t="e">
        <f>IF(B246="I",IF(C246="LABOR",VLOOKUP(D246,#REF!,2,FALSE),IF(C246="SINAPI",VLOOKUP(D246,#REF!,2,FALSE),IF(C246="COTAÇÃO",VLOOKUP(D246,#REF!,2,FALSE)))),IF(C246="LABOR",VLOOKUP(D246,#REF!,5,FALSE),IF(C246="SINAPI",VLOOKUP(D246,#REF!,2,FALSE),"outro")))</f>
        <v>#REF!</v>
      </c>
      <c r="F246" s="329" t="s">
        <v>12</v>
      </c>
      <c r="G246" s="330" t="e">
        <f>IF(B246="I",IF(C246="LABOR",VLOOKUP(D246,#REF!,3,FALSE),IF(C246="SINAPI",VLOOKUP(D246,#REF!,3,FALSE),IF(C246="COTAÇÃO",VLOOKUP(D246,#REF!,3,FALSE)))),IF(C246="LABOR",VLOOKUP(D246,#REF!,6,FALSE),IF(C246="SINAPI",VLOOKUP(D246,#REF!,3,FALSE),"outro")))</f>
        <v>#REF!</v>
      </c>
      <c r="H246" s="332">
        <f>1.476/18.15</f>
        <v>8.1322314049586786E-2</v>
      </c>
      <c r="I246" s="333" t="e">
        <f>IF(B246="I",IF(F246="MO",IF(C246="LABOR",ROUND(VLOOKUP(D246,#REF!,4,FALSE)/(1+#REF!),2),IF(C246="SINAPI",ROUND(VLOOKUP(D246,#REF!,5,FALSE)/(1+#REF!),2),"outro")),IF(C246="LABOR",VLOOKUP(D246,#REF!,4,FALSE),IF(C246="SINAPI",VLOOKUP(D246,#REF!,5,FALSE),IF(C246="COTAÇÃO",VLOOKUP(D246,#REF!,15,FALSE))))),IF(C246="SINAPI",IF(F246="MO",ROUND(VLOOKUP(D246,#REF!,4,FALSE)/(1+#REF!),2),VLOOKUP(D246,#REF!,4,FALSE)),"outro"))</f>
        <v>#REF!</v>
      </c>
      <c r="J246" s="333" t="e">
        <f t="shared" si="6"/>
        <v>#REF!</v>
      </c>
    </row>
    <row r="247" spans="1:10">
      <c r="A247" s="224"/>
      <c r="B247" s="328" t="s">
        <v>116</v>
      </c>
      <c r="C247" s="329" t="s">
        <v>82</v>
      </c>
      <c r="D247" s="227">
        <v>21103</v>
      </c>
      <c r="E247" s="331" t="e">
        <f>IF(B247="I",IF(C247="LABOR",VLOOKUP(D247,#REF!,2,FALSE),IF(C247="SINAPI",VLOOKUP(D247,#REF!,2,FALSE),IF(C247="COTAÇÃO",VLOOKUP(D247,#REF!,2,FALSE)))),IF(C247="LABOR",VLOOKUP(D247,#REF!,5,FALSE),IF(C247="SINAPI",VLOOKUP(D247,#REF!,2,FALSE),"outro")))</f>
        <v>#REF!</v>
      </c>
      <c r="F247" s="329" t="s">
        <v>12</v>
      </c>
      <c r="G247" s="330" t="e">
        <f>IF(B247="I",IF(C247="LABOR",VLOOKUP(D247,#REF!,3,FALSE),IF(C247="SINAPI",VLOOKUP(D247,#REF!,3,FALSE),IF(C247="COTAÇÃO",VLOOKUP(D247,#REF!,3,FALSE)))),IF(C247="LABOR",VLOOKUP(D247,#REF!,6,FALSE),IF(C247="SINAPI",VLOOKUP(D247,#REF!,3,FALSE),"outro")))</f>
        <v>#REF!</v>
      </c>
      <c r="H247" s="332">
        <f>0.14/18.15</f>
        <v>7.7134986225895329E-3</v>
      </c>
      <c r="I247" s="333" t="e">
        <f>IF(B247="I",IF(F247="MO",IF(C247="LABOR",ROUND(VLOOKUP(D247,#REF!,4,FALSE)/(1+#REF!),2),IF(C247="SINAPI",ROUND(VLOOKUP(D247,#REF!,5,FALSE)/(1+#REF!),2),"outro")),IF(C247="LABOR",VLOOKUP(D247,#REF!,4,FALSE),IF(C247="SINAPI",VLOOKUP(D247,#REF!,5,FALSE),IF(C247="COTAÇÃO",VLOOKUP(D247,#REF!,15,FALSE))))),IF(C247="SINAPI",IF(F247="MO",ROUND(VLOOKUP(D247,#REF!,4,FALSE)/(1+#REF!),2),VLOOKUP(D247,#REF!,4,FALSE)),"outro"))</f>
        <v>#REF!</v>
      </c>
      <c r="J247" s="333" t="e">
        <f t="shared" si="6"/>
        <v>#REF!</v>
      </c>
    </row>
    <row r="248" spans="1:10">
      <c r="A248" s="224"/>
      <c r="B248" s="328" t="s">
        <v>116</v>
      </c>
      <c r="C248" s="329" t="s">
        <v>82</v>
      </c>
      <c r="D248" s="227">
        <v>21106</v>
      </c>
      <c r="E248" s="331" t="e">
        <f>IF(B248="I",IF(C248="LABOR",VLOOKUP(D248,#REF!,2,FALSE),IF(C248="SINAPI",VLOOKUP(D248,#REF!,2,FALSE),IF(C248="COTAÇÃO",VLOOKUP(D248,#REF!,2,FALSE)))),IF(C248="LABOR",VLOOKUP(D248,#REF!,5,FALSE),IF(C248="SINAPI",VLOOKUP(D248,#REF!,2,FALSE),"outro")))</f>
        <v>#REF!</v>
      </c>
      <c r="F248" s="329" t="s">
        <v>12</v>
      </c>
      <c r="G248" s="330" t="e">
        <f>IF(B248="I",IF(C248="LABOR",VLOOKUP(D248,#REF!,3,FALSE),IF(C248="SINAPI",VLOOKUP(D248,#REF!,3,FALSE),IF(C248="COTAÇÃO",VLOOKUP(D248,#REF!,3,FALSE)))),IF(C248="LABOR",VLOOKUP(D248,#REF!,6,FALSE),IF(C248="SINAPI",VLOOKUP(D248,#REF!,3,FALSE),"outro")))</f>
        <v>#REF!</v>
      </c>
      <c r="H248" s="332">
        <f>8.4/18.15</f>
        <v>0.46280991735537197</v>
      </c>
      <c r="I248" s="333" t="e">
        <f>IF(B248="I",IF(F248="MO",IF(C248="LABOR",ROUND(VLOOKUP(D248,#REF!,4,FALSE)/(1+#REF!),2),IF(C248="SINAPI",ROUND(VLOOKUP(D248,#REF!,5,FALSE)/(1+#REF!),2),"outro")),IF(C248="LABOR",VLOOKUP(D248,#REF!,4,FALSE),IF(C248="SINAPI",VLOOKUP(D248,#REF!,5,FALSE),IF(C248="COTAÇÃO",VLOOKUP(D248,#REF!,15,FALSE))))),IF(C248="SINAPI",IF(F248="MO",ROUND(VLOOKUP(D248,#REF!,4,FALSE)/(1+#REF!),2),VLOOKUP(D248,#REF!,4,FALSE)),"outro"))</f>
        <v>#REF!</v>
      </c>
      <c r="J248" s="333" t="e">
        <f t="shared" si="6"/>
        <v>#REF!</v>
      </c>
    </row>
    <row r="249" spans="1:10">
      <c r="A249" s="224"/>
      <c r="B249" s="328" t="s">
        <v>116</v>
      </c>
      <c r="C249" s="329" t="s">
        <v>82</v>
      </c>
      <c r="D249" s="227">
        <v>21188</v>
      </c>
      <c r="E249" s="331" t="e">
        <f>IF(B249="I",IF(C249="LABOR",VLOOKUP(D249,#REF!,2,FALSE),IF(C249="SINAPI",VLOOKUP(D249,#REF!,2,FALSE),IF(C249="COTAÇÃO",VLOOKUP(D249,#REF!,2,FALSE)))),IF(C249="LABOR",VLOOKUP(D249,#REF!,5,FALSE),IF(C249="SINAPI",VLOOKUP(D249,#REF!,2,FALSE),"outro")))</f>
        <v>#REF!</v>
      </c>
      <c r="F249" s="329" t="s">
        <v>12</v>
      </c>
      <c r="G249" s="330" t="e">
        <f>IF(B249="I",IF(C249="LABOR",VLOOKUP(D249,#REF!,3,FALSE),IF(C249="SINAPI",VLOOKUP(D249,#REF!,3,FALSE),IF(C249="COTAÇÃO",VLOOKUP(D249,#REF!,3,FALSE)))),IF(C249="LABOR",VLOOKUP(D249,#REF!,6,FALSE),IF(C249="SINAPI",VLOOKUP(D249,#REF!,3,FALSE),"outro")))</f>
        <v>#REF!</v>
      </c>
      <c r="H249" s="332">
        <f>9.24/18.15</f>
        <v>0.50909090909090915</v>
      </c>
      <c r="I249" s="333" t="e">
        <f>IF(B249="I",IF(F249="MO",IF(C249="LABOR",ROUND(VLOOKUP(D249,#REF!,4,FALSE)/(1+#REF!),2),IF(C249="SINAPI",ROUND(VLOOKUP(D249,#REF!,5,FALSE)/(1+#REF!),2),"outro")),IF(C249="LABOR",VLOOKUP(D249,#REF!,4,FALSE),IF(C249="SINAPI",VLOOKUP(D249,#REF!,5,FALSE),IF(C249="COTAÇÃO",VLOOKUP(D249,#REF!,15,FALSE))))),IF(C249="SINAPI",IF(F249="MO",ROUND(VLOOKUP(D249,#REF!,4,FALSE)/(1+#REF!),2),VLOOKUP(D249,#REF!,4,FALSE)),"outro"))</f>
        <v>#REF!</v>
      </c>
      <c r="J249" s="333" t="e">
        <f t="shared" si="6"/>
        <v>#REF!</v>
      </c>
    </row>
    <row r="250" spans="1:10">
      <c r="A250" s="224"/>
      <c r="B250" s="328" t="s">
        <v>116</v>
      </c>
      <c r="C250" s="329" t="s">
        <v>82</v>
      </c>
      <c r="D250" s="227">
        <v>21517</v>
      </c>
      <c r="E250" s="331" t="e">
        <f>IF(B250="I",IF(C250="LABOR",VLOOKUP(D250,#REF!,2,FALSE),IF(C250="SINAPI",VLOOKUP(D250,#REF!,2,FALSE),IF(C250="COTAÇÃO",VLOOKUP(D250,#REF!,2,FALSE)))),IF(C250="LABOR",VLOOKUP(D250,#REF!,5,FALSE),IF(C250="SINAPI",VLOOKUP(D250,#REF!,2,FALSE),"outro")))</f>
        <v>#REF!</v>
      </c>
      <c r="F250" s="329" t="s">
        <v>12</v>
      </c>
      <c r="G250" s="330" t="e">
        <f>IF(B250="I",IF(C250="LABOR",VLOOKUP(D250,#REF!,3,FALSE),IF(C250="SINAPI",VLOOKUP(D250,#REF!,3,FALSE),IF(C250="COTAÇÃO",VLOOKUP(D250,#REF!,3,FALSE)))),IF(C250="LABOR",VLOOKUP(D250,#REF!,6,FALSE),IF(C250="SINAPI",VLOOKUP(D250,#REF!,3,FALSE),"outro")))</f>
        <v>#REF!</v>
      </c>
      <c r="H250" s="332">
        <f>1.97225/18.15</f>
        <v>0.10866391184573004</v>
      </c>
      <c r="I250" s="333" t="e">
        <f>IF(B250="I",IF(F250="MO",IF(C250="LABOR",ROUND(VLOOKUP(D250,#REF!,4,FALSE)/(1+#REF!),2),IF(C250="SINAPI",ROUND(VLOOKUP(D250,#REF!,5,FALSE)/(1+#REF!),2),"outro")),IF(C250="LABOR",VLOOKUP(D250,#REF!,4,FALSE),IF(C250="SINAPI",VLOOKUP(D250,#REF!,5,FALSE),IF(C250="COTAÇÃO",VLOOKUP(D250,#REF!,15,FALSE))))),IF(C250="SINAPI",IF(F250="MO",ROUND(VLOOKUP(D250,#REF!,4,FALSE)/(1+#REF!),2),VLOOKUP(D250,#REF!,4,FALSE)),"outro"))</f>
        <v>#REF!</v>
      </c>
      <c r="J250" s="333" t="e">
        <f t="shared" si="6"/>
        <v>#REF!</v>
      </c>
    </row>
    <row r="251" spans="1:10">
      <c r="A251" s="224"/>
      <c r="B251" s="328" t="s">
        <v>116</v>
      </c>
      <c r="C251" s="329" t="s">
        <v>82</v>
      </c>
      <c r="D251" s="227">
        <v>22502</v>
      </c>
      <c r="E251" s="331" t="e">
        <f>IF(B251="I",IF(C251="LABOR",VLOOKUP(D251,#REF!,2,FALSE),IF(C251="SINAPI",VLOOKUP(D251,#REF!,2,FALSE),IF(C251="COTAÇÃO",VLOOKUP(D251,#REF!,2,FALSE)))),IF(C251="LABOR",VLOOKUP(D251,#REF!,5,FALSE),IF(C251="SINAPI",VLOOKUP(D251,#REF!,2,FALSE),"outro")))</f>
        <v>#REF!</v>
      </c>
      <c r="F251" s="329" t="s">
        <v>12</v>
      </c>
      <c r="G251" s="330" t="e">
        <f>IF(B251="I",IF(C251="LABOR",VLOOKUP(D251,#REF!,3,FALSE),IF(C251="SINAPI",VLOOKUP(D251,#REF!,3,FALSE),IF(C251="COTAÇÃO",VLOOKUP(D251,#REF!,3,FALSE)))),IF(C251="LABOR",VLOOKUP(D251,#REF!,6,FALSE),IF(C251="SINAPI",VLOOKUP(D251,#REF!,3,FALSE),"outro")))</f>
        <v>#REF!</v>
      </c>
      <c r="H251" s="332">
        <f>36.764/18.15</f>
        <v>2.0255647382920112</v>
      </c>
      <c r="I251" s="333" t="e">
        <f>IF(B251="I",IF(F251="MO",IF(C251="LABOR",ROUND(VLOOKUP(D251,#REF!,4,FALSE)/(1+#REF!),2),IF(C251="SINAPI",ROUND(VLOOKUP(D251,#REF!,5,FALSE)/(1+#REF!),2),"outro")),IF(C251="LABOR",VLOOKUP(D251,#REF!,4,FALSE),IF(C251="SINAPI",VLOOKUP(D251,#REF!,5,FALSE),IF(C251="COTAÇÃO",VLOOKUP(D251,#REF!,15,FALSE))))),IF(C251="SINAPI",IF(F251="MO",ROUND(VLOOKUP(D251,#REF!,4,FALSE)/(1+#REF!),2),VLOOKUP(D251,#REF!,4,FALSE)),"outro"))</f>
        <v>#REF!</v>
      </c>
      <c r="J251" s="333" t="e">
        <f t="shared" si="6"/>
        <v>#REF!</v>
      </c>
    </row>
    <row r="252" spans="1:10">
      <c r="A252" s="224"/>
      <c r="B252" s="328" t="s">
        <v>116</v>
      </c>
      <c r="C252" s="329" t="s">
        <v>82</v>
      </c>
      <c r="D252" s="227">
        <v>24015</v>
      </c>
      <c r="E252" s="331" t="e">
        <f>IF(B252="I",IF(C252="LABOR",VLOOKUP(D252,#REF!,2,FALSE),IF(C252="SINAPI",VLOOKUP(D252,#REF!,2,FALSE),IF(C252="COTAÇÃO",VLOOKUP(D252,#REF!,2,FALSE)))),IF(C252="LABOR",VLOOKUP(D252,#REF!,5,FALSE),IF(C252="SINAPI",VLOOKUP(D252,#REF!,2,FALSE),"outro")))</f>
        <v>#REF!</v>
      </c>
      <c r="F252" s="329" t="s">
        <v>12</v>
      </c>
      <c r="G252" s="330" t="e">
        <f>IF(B252="I",IF(C252="LABOR",VLOOKUP(D252,#REF!,3,FALSE),IF(C252="SINAPI",VLOOKUP(D252,#REF!,3,FALSE),IF(C252="COTAÇÃO",VLOOKUP(D252,#REF!,3,FALSE)))),IF(C252="LABOR",VLOOKUP(D252,#REF!,6,FALSE),IF(C252="SINAPI",VLOOKUP(D252,#REF!,3,FALSE),"outro")))</f>
        <v>#REF!</v>
      </c>
      <c r="H252" s="332">
        <f>1.2/18.15</f>
        <v>6.6115702479338845E-2</v>
      </c>
      <c r="I252" s="333" t="e">
        <f>IF(B252="I",IF(F252="MO",IF(C252="LABOR",ROUND(VLOOKUP(D252,#REF!,4,FALSE)/(1+#REF!),2),IF(C252="SINAPI",ROUND(VLOOKUP(D252,#REF!,5,FALSE)/(1+#REF!),2),"outro")),IF(C252="LABOR",VLOOKUP(D252,#REF!,4,FALSE),IF(C252="SINAPI",VLOOKUP(D252,#REF!,5,FALSE),IF(C252="COTAÇÃO",VLOOKUP(D252,#REF!,15,FALSE))))),IF(C252="SINAPI",IF(F252="MO",ROUND(VLOOKUP(D252,#REF!,4,FALSE)/(1+#REF!),2),VLOOKUP(D252,#REF!,4,FALSE)),"outro"))</f>
        <v>#REF!</v>
      </c>
      <c r="J252" s="333" t="e">
        <f t="shared" si="6"/>
        <v>#REF!</v>
      </c>
    </row>
    <row r="253" spans="1:10">
      <c r="A253" s="224"/>
      <c r="B253" s="328" t="s">
        <v>116</v>
      </c>
      <c r="C253" s="329" t="s">
        <v>82</v>
      </c>
      <c r="D253" s="227">
        <v>25513</v>
      </c>
      <c r="E253" s="331" t="e">
        <f>IF(B253="I",IF(C253="LABOR",VLOOKUP(D253,#REF!,2,FALSE),IF(C253="SINAPI",VLOOKUP(D253,#REF!,2,FALSE),IF(C253="COTAÇÃO",VLOOKUP(D253,#REF!,2,FALSE)))),IF(C253="LABOR",VLOOKUP(D253,#REF!,5,FALSE),IF(C253="SINAPI",VLOOKUP(D253,#REF!,2,FALSE),"outro")))</f>
        <v>#REF!</v>
      </c>
      <c r="F253" s="329" t="s">
        <v>12</v>
      </c>
      <c r="G253" s="330" t="e">
        <f>IF(B253="I",IF(C253="LABOR",VLOOKUP(D253,#REF!,3,FALSE),IF(C253="SINAPI",VLOOKUP(D253,#REF!,3,FALSE),IF(C253="COTAÇÃO",VLOOKUP(D253,#REF!,3,FALSE)))),IF(C253="LABOR",VLOOKUP(D253,#REF!,6,FALSE),IF(C253="SINAPI",VLOOKUP(D253,#REF!,3,FALSE),"outro")))</f>
        <v>#REF!</v>
      </c>
      <c r="H253" s="332">
        <f>15.78375/18.15</f>
        <v>0.86962809917355377</v>
      </c>
      <c r="I253" s="333" t="e">
        <f>IF(B253="I",IF(F253="MO",IF(C253="LABOR",ROUND(VLOOKUP(D253,#REF!,4,FALSE)/(1+#REF!),2),IF(C253="SINAPI",ROUND(VLOOKUP(D253,#REF!,5,FALSE)/(1+#REF!),2),"outro")),IF(C253="LABOR",VLOOKUP(D253,#REF!,4,FALSE),IF(C253="SINAPI",VLOOKUP(D253,#REF!,5,FALSE),IF(C253="COTAÇÃO",VLOOKUP(D253,#REF!,15,FALSE))))),IF(C253="SINAPI",IF(F253="MO",ROUND(VLOOKUP(D253,#REF!,4,FALSE)/(1+#REF!),2),VLOOKUP(D253,#REF!,4,FALSE)),"outro"))</f>
        <v>#REF!</v>
      </c>
      <c r="J253" s="333" t="e">
        <f t="shared" si="6"/>
        <v>#REF!</v>
      </c>
    </row>
    <row r="254" spans="1:10">
      <c r="A254" s="224"/>
      <c r="B254" s="328" t="s">
        <v>116</v>
      </c>
      <c r="C254" s="329" t="s">
        <v>82</v>
      </c>
      <c r="D254" s="227">
        <v>26503</v>
      </c>
      <c r="E254" s="331" t="e">
        <f>IF(B254="I",IF(C254="LABOR",VLOOKUP(D254,#REF!,2,FALSE),IF(C254="SINAPI",VLOOKUP(D254,#REF!,2,FALSE),IF(C254="COTAÇÃO",VLOOKUP(D254,#REF!,2,FALSE)))),IF(C254="LABOR",VLOOKUP(D254,#REF!,5,FALSE),IF(C254="SINAPI",VLOOKUP(D254,#REF!,2,FALSE),"outro")))</f>
        <v>#REF!</v>
      </c>
      <c r="F254" s="329" t="s">
        <v>12</v>
      </c>
      <c r="G254" s="330" t="e">
        <f>IF(B254="I",IF(C254="LABOR",VLOOKUP(D254,#REF!,3,FALSE),IF(C254="SINAPI",VLOOKUP(D254,#REF!,3,FALSE),IF(C254="COTAÇÃO",VLOOKUP(D254,#REF!,3,FALSE)))),IF(C254="LABOR",VLOOKUP(D254,#REF!,6,FALSE),IF(C254="SINAPI",VLOOKUP(D254,#REF!,3,FALSE),"outro")))</f>
        <v>#REF!</v>
      </c>
      <c r="H254" s="332">
        <f>19.4895/18.15</f>
        <v>1.073801652892562</v>
      </c>
      <c r="I254" s="333" t="e">
        <f>IF(B254="I",IF(F254="MO",IF(C254="LABOR",ROUND(VLOOKUP(D254,#REF!,4,FALSE)/(1+#REF!),2),IF(C254="SINAPI",ROUND(VLOOKUP(D254,#REF!,5,FALSE)/(1+#REF!),2),"outro")),IF(C254="LABOR",VLOOKUP(D254,#REF!,4,FALSE),IF(C254="SINAPI",VLOOKUP(D254,#REF!,5,FALSE),IF(C254="COTAÇÃO",VLOOKUP(D254,#REF!,15,FALSE))))),IF(C254="SINAPI",IF(F254="MO",ROUND(VLOOKUP(D254,#REF!,4,FALSE)/(1+#REF!),2),VLOOKUP(D254,#REF!,4,FALSE)),"outro"))</f>
        <v>#REF!</v>
      </c>
      <c r="J254" s="333" t="e">
        <f t="shared" si="6"/>
        <v>#REF!</v>
      </c>
    </row>
    <row r="255" spans="1:10">
      <c r="A255" s="224"/>
      <c r="B255" s="328" t="s">
        <v>116</v>
      </c>
      <c r="C255" s="329" t="s">
        <v>82</v>
      </c>
      <c r="D255" s="227">
        <v>26517</v>
      </c>
      <c r="E255" s="331" t="e">
        <f>IF(B255="I",IF(C255="LABOR",VLOOKUP(D255,#REF!,2,FALSE),IF(C255="SINAPI",VLOOKUP(D255,#REF!,2,FALSE),IF(C255="COTAÇÃO",VLOOKUP(D255,#REF!,2,FALSE)))),IF(C255="LABOR",VLOOKUP(D255,#REF!,5,FALSE),IF(C255="SINAPI",VLOOKUP(D255,#REF!,2,FALSE),"outro")))</f>
        <v>#REF!</v>
      </c>
      <c r="F255" s="329" t="s">
        <v>12</v>
      </c>
      <c r="G255" s="330" t="e">
        <f>IF(B255="I",IF(C255="LABOR",VLOOKUP(D255,#REF!,3,FALSE),IF(C255="SINAPI",VLOOKUP(D255,#REF!,3,FALSE),IF(C255="COTAÇÃO",VLOOKUP(D255,#REF!,3,FALSE)))),IF(C255="LABOR",VLOOKUP(D255,#REF!,6,FALSE),IF(C255="SINAPI",VLOOKUP(D255,#REF!,3,FALSE),"outro")))</f>
        <v>#REF!</v>
      </c>
      <c r="H255" s="332">
        <f>19.4895/18.15</f>
        <v>1.073801652892562</v>
      </c>
      <c r="I255" s="333" t="e">
        <f>IF(B255="I",IF(F255="MO",IF(C255="LABOR",ROUND(VLOOKUP(D255,#REF!,4,FALSE)/(1+#REF!),2),IF(C255="SINAPI",ROUND(VLOOKUP(D255,#REF!,5,FALSE)/(1+#REF!),2),"outro")),IF(C255="LABOR",VLOOKUP(D255,#REF!,4,FALSE),IF(C255="SINAPI",VLOOKUP(D255,#REF!,5,FALSE),IF(C255="COTAÇÃO",VLOOKUP(D255,#REF!,15,FALSE))))),IF(C255="SINAPI",IF(F255="MO",ROUND(VLOOKUP(D255,#REF!,4,FALSE)/(1+#REF!),2),VLOOKUP(D255,#REF!,4,FALSE)),"outro"))</f>
        <v>#REF!</v>
      </c>
      <c r="J255" s="333" t="e">
        <f t="shared" si="6"/>
        <v>#REF!</v>
      </c>
    </row>
    <row r="256" spans="1:10">
      <c r="A256" s="224"/>
      <c r="B256" s="328" t="s">
        <v>116</v>
      </c>
      <c r="C256" s="329" t="s">
        <v>82</v>
      </c>
      <c r="D256" s="227">
        <v>26548</v>
      </c>
      <c r="E256" s="331" t="e">
        <f>IF(B256="I",IF(C256="LABOR",VLOOKUP(D256,#REF!,2,FALSE),IF(C256="SINAPI",VLOOKUP(D256,#REF!,2,FALSE),IF(C256="COTAÇÃO",VLOOKUP(D256,#REF!,2,FALSE)))),IF(C256="LABOR",VLOOKUP(D256,#REF!,5,FALSE),IF(C256="SINAPI",VLOOKUP(D256,#REF!,2,FALSE),"outro")))</f>
        <v>#REF!</v>
      </c>
      <c r="F256" s="329" t="s">
        <v>12</v>
      </c>
      <c r="G256" s="330" t="e">
        <f>IF(B256="I",IF(C256="LABOR",VLOOKUP(D256,#REF!,3,FALSE),IF(C256="SINAPI",VLOOKUP(D256,#REF!,3,FALSE),IF(C256="COTAÇÃO",VLOOKUP(D256,#REF!,3,FALSE)))),IF(C256="LABOR",VLOOKUP(D256,#REF!,6,FALSE),IF(C256="SINAPI",VLOOKUP(D256,#REF!,3,FALSE),"outro")))</f>
        <v>#REF!</v>
      </c>
      <c r="H256" s="332">
        <f>8/18.15</f>
        <v>0.44077134986225897</v>
      </c>
      <c r="I256" s="333" t="e">
        <f>IF(B256="I",IF(F256="MO",IF(C256="LABOR",ROUND(VLOOKUP(D256,#REF!,4,FALSE)/(1+#REF!),2),IF(C256="SINAPI",ROUND(VLOOKUP(D256,#REF!,5,FALSE)/(1+#REF!),2),"outro")),IF(C256="LABOR",VLOOKUP(D256,#REF!,4,FALSE),IF(C256="SINAPI",VLOOKUP(D256,#REF!,5,FALSE),IF(C256="COTAÇÃO",VLOOKUP(D256,#REF!,15,FALSE))))),IF(C256="SINAPI",IF(F256="MO",ROUND(VLOOKUP(D256,#REF!,4,FALSE)/(1+#REF!),2),VLOOKUP(D256,#REF!,4,FALSE)),"outro"))</f>
        <v>#REF!</v>
      </c>
      <c r="J256" s="333" t="e">
        <f t="shared" si="6"/>
        <v>#REF!</v>
      </c>
    </row>
    <row r="257" spans="1:10">
      <c r="A257" s="224"/>
      <c r="B257" s="328" t="s">
        <v>116</v>
      </c>
      <c r="C257" s="329" t="s">
        <v>82</v>
      </c>
      <c r="D257" s="227">
        <v>26549</v>
      </c>
      <c r="E257" s="331" t="e">
        <f>IF(B257="I",IF(C257="LABOR",VLOOKUP(D257,#REF!,2,FALSE),IF(C257="SINAPI",VLOOKUP(D257,#REF!,2,FALSE),IF(C257="COTAÇÃO",VLOOKUP(D257,#REF!,2,FALSE)))),IF(C257="LABOR",VLOOKUP(D257,#REF!,5,FALSE),IF(C257="SINAPI",VLOOKUP(D257,#REF!,2,FALSE),"outro")))</f>
        <v>#REF!</v>
      </c>
      <c r="F257" s="329" t="s">
        <v>12</v>
      </c>
      <c r="G257" s="330" t="e">
        <f>IF(B257="I",IF(C257="LABOR",VLOOKUP(D257,#REF!,3,FALSE),IF(C257="SINAPI",VLOOKUP(D257,#REF!,3,FALSE),IF(C257="COTAÇÃO",VLOOKUP(D257,#REF!,3,FALSE)))),IF(C257="LABOR",VLOOKUP(D257,#REF!,6,FALSE),IF(C257="SINAPI",VLOOKUP(D257,#REF!,3,FALSE),"outro")))</f>
        <v>#REF!</v>
      </c>
      <c r="H257" s="332">
        <f>2.5/18.15</f>
        <v>0.13774104683195593</v>
      </c>
      <c r="I257" s="333" t="e">
        <f>IF(B257="I",IF(F257="MO",IF(C257="LABOR",ROUND(VLOOKUP(D257,#REF!,4,FALSE)/(1+#REF!),2),IF(C257="SINAPI",ROUND(VLOOKUP(D257,#REF!,5,FALSE)/(1+#REF!),2),"outro")),IF(C257="LABOR",VLOOKUP(D257,#REF!,4,FALSE),IF(C257="SINAPI",VLOOKUP(D257,#REF!,5,FALSE),IF(C257="COTAÇÃO",VLOOKUP(D257,#REF!,15,FALSE))))),IF(C257="SINAPI",IF(F257="MO",ROUND(VLOOKUP(D257,#REF!,4,FALSE)/(1+#REF!),2),VLOOKUP(D257,#REF!,4,FALSE)),"outro"))</f>
        <v>#REF!</v>
      </c>
      <c r="J257" s="333" t="e">
        <f t="shared" si="6"/>
        <v>#REF!</v>
      </c>
    </row>
    <row r="258" spans="1:10">
      <c r="A258" s="224"/>
      <c r="B258" s="328" t="s">
        <v>116</v>
      </c>
      <c r="C258" s="329" t="s">
        <v>82</v>
      </c>
      <c r="D258" s="227">
        <v>26550</v>
      </c>
      <c r="E258" s="331" t="e">
        <f>IF(B258="I",IF(C258="LABOR",VLOOKUP(D258,#REF!,2,FALSE),IF(C258="SINAPI",VLOOKUP(D258,#REF!,2,FALSE),IF(C258="COTAÇÃO",VLOOKUP(D258,#REF!,2,FALSE)))),IF(C258="LABOR",VLOOKUP(D258,#REF!,5,FALSE),IF(C258="SINAPI",VLOOKUP(D258,#REF!,2,FALSE),"outro")))</f>
        <v>#REF!</v>
      </c>
      <c r="F258" s="329" t="s">
        <v>12</v>
      </c>
      <c r="G258" s="330" t="e">
        <f>IF(B258="I",IF(C258="LABOR",VLOOKUP(D258,#REF!,3,FALSE),IF(C258="SINAPI",VLOOKUP(D258,#REF!,3,FALSE),IF(C258="COTAÇÃO",VLOOKUP(D258,#REF!,3,FALSE)))),IF(C258="LABOR",VLOOKUP(D258,#REF!,6,FALSE),IF(C258="SINAPI",VLOOKUP(D258,#REF!,3,FALSE),"outro")))</f>
        <v>#REF!</v>
      </c>
      <c r="H258" s="332">
        <f>2.5/18.15</f>
        <v>0.13774104683195593</v>
      </c>
      <c r="I258" s="333" t="e">
        <f>IF(B258="I",IF(F258="MO",IF(C258="LABOR",ROUND(VLOOKUP(D258,#REF!,4,FALSE)/(1+#REF!),2),IF(C258="SINAPI",ROUND(VLOOKUP(D258,#REF!,5,FALSE)/(1+#REF!),2),"outro")),IF(C258="LABOR",VLOOKUP(D258,#REF!,4,FALSE),IF(C258="SINAPI",VLOOKUP(D258,#REF!,5,FALSE),IF(C258="COTAÇÃO",VLOOKUP(D258,#REF!,15,FALSE))))),IF(C258="SINAPI",IF(F258="MO",ROUND(VLOOKUP(D258,#REF!,4,FALSE)/(1+#REF!),2),VLOOKUP(D258,#REF!,4,FALSE)),"outro"))</f>
        <v>#REF!</v>
      </c>
      <c r="J258" s="333" t="e">
        <f t="shared" si="6"/>
        <v>#REF!</v>
      </c>
    </row>
    <row r="259" spans="1:10">
      <c r="A259" s="224"/>
      <c r="B259" s="328" t="s">
        <v>116</v>
      </c>
      <c r="C259" s="329" t="s">
        <v>82</v>
      </c>
      <c r="D259" s="227">
        <v>26560</v>
      </c>
      <c r="E259" s="331" t="e">
        <f>IF(B259="I",IF(C259="LABOR",VLOOKUP(D259,#REF!,2,FALSE),IF(C259="SINAPI",VLOOKUP(D259,#REF!,2,FALSE),IF(C259="COTAÇÃO",VLOOKUP(D259,#REF!,2,FALSE)))),IF(C259="LABOR",VLOOKUP(D259,#REF!,5,FALSE),IF(C259="SINAPI",VLOOKUP(D259,#REF!,2,FALSE),"outro")))</f>
        <v>#REF!</v>
      </c>
      <c r="F259" s="329" t="s">
        <v>12</v>
      </c>
      <c r="G259" s="330" t="e">
        <f>IF(B259="I",IF(C259="LABOR",VLOOKUP(D259,#REF!,3,FALSE),IF(C259="SINAPI",VLOOKUP(D259,#REF!,3,FALSE),IF(C259="COTAÇÃO",VLOOKUP(D259,#REF!,3,FALSE)))),IF(C259="LABOR",VLOOKUP(D259,#REF!,6,FALSE),IF(C259="SINAPI",VLOOKUP(D259,#REF!,3,FALSE),"outro")))</f>
        <v>#REF!</v>
      </c>
      <c r="H259" s="332">
        <f>4.0048/18.15</f>
        <v>0.22065013774104686</v>
      </c>
      <c r="I259" s="333" t="e">
        <f>IF(B259="I",IF(F259="MO",IF(C259="LABOR",ROUND(VLOOKUP(D259,#REF!,4,FALSE)/(1+#REF!),2),IF(C259="SINAPI",ROUND(VLOOKUP(D259,#REF!,5,FALSE)/(1+#REF!),2),"outro")),IF(C259="LABOR",VLOOKUP(D259,#REF!,4,FALSE),IF(C259="SINAPI",VLOOKUP(D259,#REF!,5,FALSE),IF(C259="COTAÇÃO",VLOOKUP(D259,#REF!,15,FALSE))))),IF(C259="SINAPI",IF(F259="MO",ROUND(VLOOKUP(D259,#REF!,4,FALSE)/(1+#REF!),2),VLOOKUP(D259,#REF!,4,FALSE)),"outro"))</f>
        <v>#REF!</v>
      </c>
      <c r="J259" s="333" t="e">
        <f t="shared" si="6"/>
        <v>#REF!</v>
      </c>
    </row>
    <row r="260" spans="1:10">
      <c r="A260" s="224"/>
      <c r="B260" s="328" t="s">
        <v>116</v>
      </c>
      <c r="C260" s="329" t="s">
        <v>82</v>
      </c>
      <c r="D260" s="227">
        <v>26569</v>
      </c>
      <c r="E260" s="331" t="e">
        <f>IF(B260="I",IF(C260="LABOR",VLOOKUP(D260,#REF!,2,FALSE),IF(C260="SINAPI",VLOOKUP(D260,#REF!,2,FALSE),IF(C260="COTAÇÃO",VLOOKUP(D260,#REF!,2,FALSE)))),IF(C260="LABOR",VLOOKUP(D260,#REF!,5,FALSE),IF(C260="SINAPI",VLOOKUP(D260,#REF!,2,FALSE),"outro")))</f>
        <v>#REF!</v>
      </c>
      <c r="F260" s="329" t="s">
        <v>12</v>
      </c>
      <c r="G260" s="330" t="e">
        <f>IF(B260="I",IF(C260="LABOR",VLOOKUP(D260,#REF!,3,FALSE),IF(C260="SINAPI",VLOOKUP(D260,#REF!,3,FALSE),IF(C260="COTAÇÃO",VLOOKUP(D260,#REF!,3,FALSE)))),IF(C260="LABOR",VLOOKUP(D260,#REF!,6,FALSE),IF(C260="SINAPI",VLOOKUP(D260,#REF!,3,FALSE),"outro")))</f>
        <v>#REF!</v>
      </c>
      <c r="H260" s="332">
        <f>0.021/18.15</f>
        <v>1.1570247933884298E-3</v>
      </c>
      <c r="I260" s="333" t="e">
        <f>IF(B260="I",IF(F260="MO",IF(C260="LABOR",ROUND(VLOOKUP(D260,#REF!,4,FALSE)/(1+#REF!),2),IF(C260="SINAPI",ROUND(VLOOKUP(D260,#REF!,5,FALSE)/(1+#REF!),2),"outro")),IF(C260="LABOR",VLOOKUP(D260,#REF!,4,FALSE),IF(C260="SINAPI",VLOOKUP(D260,#REF!,5,FALSE),IF(C260="COTAÇÃO",VLOOKUP(D260,#REF!,15,FALSE))))),IF(C260="SINAPI",IF(F260="MO",ROUND(VLOOKUP(D260,#REF!,4,FALSE)/(1+#REF!),2),VLOOKUP(D260,#REF!,4,FALSE)),"outro"))</f>
        <v>#REF!</v>
      </c>
      <c r="J260" s="333" t="e">
        <f t="shared" ref="J260:J291" si="7">ROUND(H260*I260,2)</f>
        <v>#REF!</v>
      </c>
    </row>
    <row r="261" spans="1:10">
      <c r="A261" s="224"/>
      <c r="B261" s="328" t="s">
        <v>116</v>
      </c>
      <c r="C261" s="329" t="s">
        <v>82</v>
      </c>
      <c r="D261" s="227">
        <v>27010</v>
      </c>
      <c r="E261" s="331" t="e">
        <f>IF(B261="I",IF(C261="LABOR",VLOOKUP(D261,#REF!,2,FALSE),IF(C261="SINAPI",VLOOKUP(D261,#REF!,2,FALSE),IF(C261="COTAÇÃO",VLOOKUP(D261,#REF!,2,FALSE)))),IF(C261="LABOR",VLOOKUP(D261,#REF!,5,FALSE),IF(C261="SINAPI",VLOOKUP(D261,#REF!,2,FALSE),"outro")))</f>
        <v>#REF!</v>
      </c>
      <c r="F261" s="329" t="s">
        <v>12</v>
      </c>
      <c r="G261" s="330" t="e">
        <f>IF(B261="I",IF(C261="LABOR",VLOOKUP(D261,#REF!,3,FALSE),IF(C261="SINAPI",VLOOKUP(D261,#REF!,3,FALSE),IF(C261="COTAÇÃO",VLOOKUP(D261,#REF!,3,FALSE)))),IF(C261="LABOR",VLOOKUP(D261,#REF!,6,FALSE),IF(C261="SINAPI",VLOOKUP(D261,#REF!,3,FALSE),"outro")))</f>
        <v>#REF!</v>
      </c>
      <c r="H261" s="332">
        <f>0.0343/18.15</f>
        <v>1.8898071625344352E-3</v>
      </c>
      <c r="I261" s="333" t="e">
        <f>IF(B261="I",IF(F261="MO",IF(C261="LABOR",ROUND(VLOOKUP(D261,#REF!,4,FALSE)/(1+#REF!),2),IF(C261="SINAPI",ROUND(VLOOKUP(D261,#REF!,5,FALSE)/(1+#REF!),2),"outro")),IF(C261="LABOR",VLOOKUP(D261,#REF!,4,FALSE),IF(C261="SINAPI",VLOOKUP(D261,#REF!,5,FALSE),IF(C261="COTAÇÃO",VLOOKUP(D261,#REF!,15,FALSE))))),IF(C261="SINAPI",IF(F261="MO",ROUND(VLOOKUP(D261,#REF!,4,FALSE)/(1+#REF!),2),VLOOKUP(D261,#REF!,4,FALSE)),"outro"))</f>
        <v>#REF!</v>
      </c>
      <c r="J261" s="333" t="e">
        <f t="shared" si="7"/>
        <v>#REF!</v>
      </c>
    </row>
    <row r="262" spans="1:10">
      <c r="A262" s="224"/>
      <c r="B262" s="328" t="s">
        <v>116</v>
      </c>
      <c r="C262" s="329" t="s">
        <v>82</v>
      </c>
      <c r="D262" s="227">
        <v>28008</v>
      </c>
      <c r="E262" s="331" t="e">
        <f>IF(B262="I",IF(C262="LABOR",VLOOKUP(D262,#REF!,2,FALSE),IF(C262="SINAPI",VLOOKUP(D262,#REF!,2,FALSE),IF(C262="COTAÇÃO",VLOOKUP(D262,#REF!,2,FALSE)))),IF(C262="LABOR",VLOOKUP(D262,#REF!,5,FALSE),IF(C262="SINAPI",VLOOKUP(D262,#REF!,2,FALSE),"outro")))</f>
        <v>#REF!</v>
      </c>
      <c r="F262" s="329" t="s">
        <v>12</v>
      </c>
      <c r="G262" s="330" t="e">
        <f>IF(B262="I",IF(C262="LABOR",VLOOKUP(D262,#REF!,3,FALSE),IF(C262="SINAPI",VLOOKUP(D262,#REF!,3,FALSE),IF(C262="COTAÇÃO",VLOOKUP(D262,#REF!,3,FALSE)))),IF(C262="LABOR",VLOOKUP(D262,#REF!,6,FALSE),IF(C262="SINAPI",VLOOKUP(D262,#REF!,3,FALSE),"outro")))</f>
        <v>#REF!</v>
      </c>
      <c r="H262" s="332">
        <f>0.056/18.15</f>
        <v>3.0853994490358128E-3</v>
      </c>
      <c r="I262" s="333" t="e">
        <f>IF(B262="I",IF(F262="MO",IF(C262="LABOR",ROUND(VLOOKUP(D262,#REF!,4,FALSE)/(1+#REF!),2),IF(C262="SINAPI",ROUND(VLOOKUP(D262,#REF!,5,FALSE)/(1+#REF!),2),"outro")),IF(C262="LABOR",VLOOKUP(D262,#REF!,4,FALSE),IF(C262="SINAPI",VLOOKUP(D262,#REF!,5,FALSE),IF(C262="COTAÇÃO",VLOOKUP(D262,#REF!,15,FALSE))))),IF(C262="SINAPI",IF(F262="MO",ROUND(VLOOKUP(D262,#REF!,4,FALSE)/(1+#REF!),2),VLOOKUP(D262,#REF!,4,FALSE)),"outro"))</f>
        <v>#REF!</v>
      </c>
      <c r="J262" s="333" t="e">
        <f t="shared" si="7"/>
        <v>#REF!</v>
      </c>
    </row>
    <row r="263" spans="1:10">
      <c r="A263" s="224"/>
      <c r="B263" s="328" t="s">
        <v>116</v>
      </c>
      <c r="C263" s="329" t="s">
        <v>82</v>
      </c>
      <c r="D263" s="227">
        <v>31511</v>
      </c>
      <c r="E263" s="331" t="e">
        <f>IF(B263="I",IF(C263="LABOR",VLOOKUP(D263,#REF!,2,FALSE),IF(C263="SINAPI",VLOOKUP(D263,#REF!,2,FALSE),IF(C263="COTAÇÃO",VLOOKUP(D263,#REF!,2,FALSE)))),IF(C263="LABOR",VLOOKUP(D263,#REF!,5,FALSE),IF(C263="SINAPI",VLOOKUP(D263,#REF!,2,FALSE),"outro")))</f>
        <v>#REF!</v>
      </c>
      <c r="F263" s="329" t="s">
        <v>12</v>
      </c>
      <c r="G263" s="330" t="e">
        <f>IF(B263="I",IF(C263="LABOR",VLOOKUP(D263,#REF!,3,FALSE),IF(C263="SINAPI",VLOOKUP(D263,#REF!,3,FALSE),IF(C263="COTAÇÃO",VLOOKUP(D263,#REF!,3,FALSE)))),IF(C263="LABOR",VLOOKUP(D263,#REF!,6,FALSE),IF(C263="SINAPI",VLOOKUP(D263,#REF!,3,FALSE),"outro")))</f>
        <v>#REF!</v>
      </c>
      <c r="H263" s="332">
        <f>1/18.15</f>
        <v>5.5096418732782371E-2</v>
      </c>
      <c r="I263" s="333" t="e">
        <f>IF(B263="I",IF(F263="MO",IF(C263="LABOR",ROUND(VLOOKUP(D263,#REF!,4,FALSE)/(1+#REF!),2),IF(C263="SINAPI",ROUND(VLOOKUP(D263,#REF!,5,FALSE)/(1+#REF!),2),"outro")),IF(C263="LABOR",VLOOKUP(D263,#REF!,4,FALSE),IF(C263="SINAPI",VLOOKUP(D263,#REF!,5,FALSE),IF(C263="COTAÇÃO",VLOOKUP(D263,#REF!,15,FALSE))))),IF(C263="SINAPI",IF(F263="MO",ROUND(VLOOKUP(D263,#REF!,4,FALSE)/(1+#REF!),2),VLOOKUP(D263,#REF!,4,FALSE)),"outro"))</f>
        <v>#REF!</v>
      </c>
      <c r="J263" s="333" t="e">
        <f t="shared" si="7"/>
        <v>#REF!</v>
      </c>
    </row>
    <row r="264" spans="1:10">
      <c r="A264" s="224"/>
      <c r="B264" s="328" t="s">
        <v>116</v>
      </c>
      <c r="C264" s="329" t="s">
        <v>82</v>
      </c>
      <c r="D264" s="227">
        <v>31516</v>
      </c>
      <c r="E264" s="331" t="e">
        <f>IF(B264="I",IF(C264="LABOR",VLOOKUP(D264,#REF!,2,FALSE),IF(C264="SINAPI",VLOOKUP(D264,#REF!,2,FALSE),IF(C264="COTAÇÃO",VLOOKUP(D264,#REF!,2,FALSE)))),IF(C264="LABOR",VLOOKUP(D264,#REF!,5,FALSE),IF(C264="SINAPI",VLOOKUP(D264,#REF!,2,FALSE),"outro")))</f>
        <v>#REF!</v>
      </c>
      <c r="F264" s="329" t="s">
        <v>12</v>
      </c>
      <c r="G264" s="330" t="e">
        <f>IF(B264="I",IF(C264="LABOR",VLOOKUP(D264,#REF!,3,FALSE),IF(C264="SINAPI",VLOOKUP(D264,#REF!,3,FALSE),IF(C264="COTAÇÃO",VLOOKUP(D264,#REF!,3,FALSE)))),IF(C264="LABOR",VLOOKUP(D264,#REF!,6,FALSE),IF(C264="SINAPI",VLOOKUP(D264,#REF!,3,FALSE),"outro")))</f>
        <v>#REF!</v>
      </c>
      <c r="H264" s="332">
        <f>0.5/18.15</f>
        <v>2.7548209366391185E-2</v>
      </c>
      <c r="I264" s="333" t="e">
        <f>IF(B264="I",IF(F264="MO",IF(C264="LABOR",ROUND(VLOOKUP(D264,#REF!,4,FALSE)/(1+#REF!),2),IF(C264="SINAPI",ROUND(VLOOKUP(D264,#REF!,5,FALSE)/(1+#REF!),2),"outro")),IF(C264="LABOR",VLOOKUP(D264,#REF!,4,FALSE),IF(C264="SINAPI",VLOOKUP(D264,#REF!,5,FALSE),IF(C264="COTAÇÃO",VLOOKUP(D264,#REF!,15,FALSE))))),IF(C264="SINAPI",IF(F264="MO",ROUND(VLOOKUP(D264,#REF!,4,FALSE)/(1+#REF!),2),VLOOKUP(D264,#REF!,4,FALSE)),"outro"))</f>
        <v>#REF!</v>
      </c>
      <c r="J264" s="333" t="e">
        <f t="shared" si="7"/>
        <v>#REF!</v>
      </c>
    </row>
    <row r="265" spans="1:10">
      <c r="A265" s="224"/>
      <c r="B265" s="328" t="s">
        <v>116</v>
      </c>
      <c r="C265" s="329" t="s">
        <v>82</v>
      </c>
      <c r="D265" s="227">
        <v>31548</v>
      </c>
      <c r="E265" s="331" t="e">
        <f>IF(B265="I",IF(C265="LABOR",VLOOKUP(D265,#REF!,2,FALSE),IF(C265="SINAPI",VLOOKUP(D265,#REF!,2,FALSE),IF(C265="COTAÇÃO",VLOOKUP(D265,#REF!,2,FALSE)))),IF(C265="LABOR",VLOOKUP(D265,#REF!,5,FALSE),IF(C265="SINAPI",VLOOKUP(D265,#REF!,2,FALSE),"outro")))</f>
        <v>#REF!</v>
      </c>
      <c r="F265" s="329" t="s">
        <v>12</v>
      </c>
      <c r="G265" s="330" t="e">
        <f>IF(B265="I",IF(C265="LABOR",VLOOKUP(D265,#REF!,3,FALSE),IF(C265="SINAPI",VLOOKUP(D265,#REF!,3,FALSE),IF(C265="COTAÇÃO",VLOOKUP(D265,#REF!,3,FALSE)))),IF(C265="LABOR",VLOOKUP(D265,#REF!,6,FALSE),IF(C265="SINAPI",VLOOKUP(D265,#REF!,3,FALSE),"outro")))</f>
        <v>#REF!</v>
      </c>
      <c r="H265" s="332">
        <f>20/18.15</f>
        <v>1.1019283746556474</v>
      </c>
      <c r="I265" s="333" t="e">
        <f>IF(B265="I",IF(F265="MO",IF(C265="LABOR",ROUND(VLOOKUP(D265,#REF!,4,FALSE)/(1+#REF!),2),IF(C265="SINAPI",ROUND(VLOOKUP(D265,#REF!,5,FALSE)/(1+#REF!),2),"outro")),IF(C265="LABOR",VLOOKUP(D265,#REF!,4,FALSE),IF(C265="SINAPI",VLOOKUP(D265,#REF!,5,FALSE),IF(C265="COTAÇÃO",VLOOKUP(D265,#REF!,15,FALSE))))),IF(C265="SINAPI",IF(F265="MO",ROUND(VLOOKUP(D265,#REF!,4,FALSE)/(1+#REF!),2),VLOOKUP(D265,#REF!,4,FALSE)),"outro"))</f>
        <v>#REF!</v>
      </c>
      <c r="J265" s="333" t="e">
        <f t="shared" si="7"/>
        <v>#REF!</v>
      </c>
    </row>
    <row r="266" spans="1:10">
      <c r="A266" s="224"/>
      <c r="B266" s="328" t="s">
        <v>116</v>
      </c>
      <c r="C266" s="329" t="s">
        <v>82</v>
      </c>
      <c r="D266" s="227">
        <v>31570</v>
      </c>
      <c r="E266" s="331" t="e">
        <f>IF(B266="I",IF(C266="LABOR",VLOOKUP(D266,#REF!,2,FALSE),IF(C266="SINAPI",VLOOKUP(D266,#REF!,2,FALSE),IF(C266="COTAÇÃO",VLOOKUP(D266,#REF!,2,FALSE)))),IF(C266="LABOR",VLOOKUP(D266,#REF!,5,FALSE),IF(C266="SINAPI",VLOOKUP(D266,#REF!,2,FALSE),"outro")))</f>
        <v>#REF!</v>
      </c>
      <c r="F266" s="329" t="s">
        <v>12</v>
      </c>
      <c r="G266" s="330" t="e">
        <f>IF(B266="I",IF(C266="LABOR",VLOOKUP(D266,#REF!,3,FALSE),IF(C266="SINAPI",VLOOKUP(D266,#REF!,3,FALSE),IF(C266="COTAÇÃO",VLOOKUP(D266,#REF!,3,FALSE)))),IF(C266="LABOR",VLOOKUP(D266,#REF!,6,FALSE),IF(C266="SINAPI",VLOOKUP(D266,#REF!,3,FALSE),"outro")))</f>
        <v>#REF!</v>
      </c>
      <c r="H266" s="332">
        <f>20/18.15</f>
        <v>1.1019283746556474</v>
      </c>
      <c r="I266" s="333" t="e">
        <f>IF(B266="I",IF(F266="MO",IF(C266="LABOR",ROUND(VLOOKUP(D266,#REF!,4,FALSE)/(1+#REF!),2),IF(C266="SINAPI",ROUND(VLOOKUP(D266,#REF!,5,FALSE)/(1+#REF!),2),"outro")),IF(C266="LABOR",VLOOKUP(D266,#REF!,4,FALSE),IF(C266="SINAPI",VLOOKUP(D266,#REF!,5,FALSE),IF(C266="COTAÇÃO",VLOOKUP(D266,#REF!,15,FALSE))))),IF(C266="SINAPI",IF(F266="MO",ROUND(VLOOKUP(D266,#REF!,4,FALSE)/(1+#REF!),2),VLOOKUP(D266,#REF!,4,FALSE)),"outro"))</f>
        <v>#REF!</v>
      </c>
      <c r="J266" s="333" t="e">
        <f t="shared" si="7"/>
        <v>#REF!</v>
      </c>
    </row>
    <row r="267" spans="1:10">
      <c r="A267" s="224"/>
      <c r="B267" s="328" t="s">
        <v>116</v>
      </c>
      <c r="C267" s="329" t="s">
        <v>82</v>
      </c>
      <c r="D267" s="227">
        <v>31584</v>
      </c>
      <c r="E267" s="331" t="e">
        <f>IF(B267="I",IF(C267="LABOR",VLOOKUP(D267,#REF!,2,FALSE),IF(C267="SINAPI",VLOOKUP(D267,#REF!,2,FALSE),IF(C267="COTAÇÃO",VLOOKUP(D267,#REF!,2,FALSE)))),IF(C267="LABOR",VLOOKUP(D267,#REF!,5,FALSE),IF(C267="SINAPI",VLOOKUP(D267,#REF!,2,FALSE),"outro")))</f>
        <v>#REF!</v>
      </c>
      <c r="F267" s="329" t="s">
        <v>12</v>
      </c>
      <c r="G267" s="330" t="e">
        <f>IF(B267="I",IF(C267="LABOR",VLOOKUP(D267,#REF!,3,FALSE),IF(C267="SINAPI",VLOOKUP(D267,#REF!,3,FALSE),IF(C267="COTAÇÃO",VLOOKUP(D267,#REF!,3,FALSE)))),IF(C267="LABOR",VLOOKUP(D267,#REF!,6,FALSE),IF(C267="SINAPI",VLOOKUP(D267,#REF!,3,FALSE),"outro")))</f>
        <v>#REF!</v>
      </c>
      <c r="H267" s="332">
        <f>44.5/18.15</f>
        <v>2.4517906336088156</v>
      </c>
      <c r="I267" s="333" t="e">
        <f>IF(B267="I",IF(F267="MO",IF(C267="LABOR",ROUND(VLOOKUP(D267,#REF!,4,FALSE)/(1+#REF!),2),IF(C267="SINAPI",ROUND(VLOOKUP(D267,#REF!,5,FALSE)/(1+#REF!),2),"outro")),IF(C267="LABOR",VLOOKUP(D267,#REF!,4,FALSE),IF(C267="SINAPI",VLOOKUP(D267,#REF!,5,FALSE),IF(C267="COTAÇÃO",VLOOKUP(D267,#REF!,15,FALSE))))),IF(C267="SINAPI",IF(F267="MO",ROUND(VLOOKUP(D267,#REF!,4,FALSE)/(1+#REF!),2),VLOOKUP(D267,#REF!,4,FALSE)),"outro"))</f>
        <v>#REF!</v>
      </c>
      <c r="J267" s="333" t="e">
        <f t="shared" si="7"/>
        <v>#REF!</v>
      </c>
    </row>
    <row r="268" spans="1:10">
      <c r="A268" s="224"/>
      <c r="B268" s="328" t="s">
        <v>116</v>
      </c>
      <c r="C268" s="329" t="s">
        <v>82</v>
      </c>
      <c r="D268" s="227">
        <v>37502</v>
      </c>
      <c r="E268" s="331" t="e">
        <f>IF(B268="I",IF(C268="LABOR",VLOOKUP(D268,#REF!,2,FALSE),IF(C268="SINAPI",VLOOKUP(D268,#REF!,2,FALSE),IF(C268="COTAÇÃO",VLOOKUP(D268,#REF!,2,FALSE)))),IF(C268="LABOR",VLOOKUP(D268,#REF!,5,FALSE),IF(C268="SINAPI",VLOOKUP(D268,#REF!,2,FALSE),"outro")))</f>
        <v>#REF!</v>
      </c>
      <c r="F268" s="329" t="s">
        <v>12</v>
      </c>
      <c r="G268" s="330" t="e">
        <f>IF(B268="I",IF(C268="LABOR",VLOOKUP(D268,#REF!,3,FALSE),IF(C268="SINAPI",VLOOKUP(D268,#REF!,3,FALSE),IF(C268="COTAÇÃO",VLOOKUP(D268,#REF!,3,FALSE)))),IF(C268="LABOR",VLOOKUP(D268,#REF!,6,FALSE),IF(C268="SINAPI",VLOOKUP(D268,#REF!,3,FALSE),"outro")))</f>
        <v>#REF!</v>
      </c>
      <c r="H268" s="332">
        <f>26.2848/18.15</f>
        <v>1.4481983471074382</v>
      </c>
      <c r="I268" s="333" t="e">
        <f>IF(B268="I",IF(F268="MO",IF(C268="LABOR",ROUND(VLOOKUP(D268,#REF!,4,FALSE)/(1+#REF!),2),IF(C268="SINAPI",ROUND(VLOOKUP(D268,#REF!,5,FALSE)/(1+#REF!),2),"outro")),IF(C268="LABOR",VLOOKUP(D268,#REF!,4,FALSE),IF(C268="SINAPI",VLOOKUP(D268,#REF!,5,FALSE),IF(C268="COTAÇÃO",VLOOKUP(D268,#REF!,15,FALSE))))),IF(C268="SINAPI",IF(F268="MO",ROUND(VLOOKUP(D268,#REF!,4,FALSE)/(1+#REF!),2),VLOOKUP(D268,#REF!,4,FALSE)),"outro"))</f>
        <v>#REF!</v>
      </c>
      <c r="J268" s="333" t="e">
        <f t="shared" si="7"/>
        <v>#REF!</v>
      </c>
    </row>
    <row r="269" spans="1:10">
      <c r="A269" s="224"/>
      <c r="B269" s="328" t="s">
        <v>116</v>
      </c>
      <c r="C269" s="329" t="s">
        <v>82</v>
      </c>
      <c r="D269" s="227">
        <v>38001</v>
      </c>
      <c r="E269" s="331" t="e">
        <f>IF(B269="I",IF(C269="LABOR",VLOOKUP(D269,#REF!,2,FALSE),IF(C269="SINAPI",VLOOKUP(D269,#REF!,2,FALSE),IF(C269="COTAÇÃO",VLOOKUP(D269,#REF!,2,FALSE)))),IF(C269="LABOR",VLOOKUP(D269,#REF!,5,FALSE),IF(C269="SINAPI",VLOOKUP(D269,#REF!,2,FALSE),"outro")))</f>
        <v>#REF!</v>
      </c>
      <c r="F269" s="329" t="s">
        <v>12</v>
      </c>
      <c r="G269" s="330" t="e">
        <f>IF(B269="I",IF(C269="LABOR",VLOOKUP(D269,#REF!,3,FALSE),IF(C269="SINAPI",VLOOKUP(D269,#REF!,3,FALSE),IF(C269="COTAÇÃO",VLOOKUP(D269,#REF!,3,FALSE)))),IF(C269="LABOR",VLOOKUP(D269,#REF!,6,FALSE),IF(C269="SINAPI",VLOOKUP(D269,#REF!,3,FALSE),"outro")))</f>
        <v>#REF!</v>
      </c>
      <c r="H269" s="332">
        <f>6.5712/18.15</f>
        <v>0.36204958677685956</v>
      </c>
      <c r="I269" s="333" t="e">
        <f>IF(B269="I",IF(F269="MO",IF(C269="LABOR",ROUND(VLOOKUP(D269,#REF!,4,FALSE)/(1+#REF!),2),IF(C269="SINAPI",ROUND(VLOOKUP(D269,#REF!,5,FALSE)/(1+#REF!),2),"outro")),IF(C269="LABOR",VLOOKUP(D269,#REF!,4,FALSE),IF(C269="SINAPI",VLOOKUP(D269,#REF!,5,FALSE),IF(C269="COTAÇÃO",VLOOKUP(D269,#REF!,15,FALSE))))),IF(C269="SINAPI",IF(F269="MO",ROUND(VLOOKUP(D269,#REF!,4,FALSE)/(1+#REF!),2),VLOOKUP(D269,#REF!,4,FALSE)),"outro"))</f>
        <v>#REF!</v>
      </c>
      <c r="J269" s="333" t="e">
        <f t="shared" si="7"/>
        <v>#REF!</v>
      </c>
    </row>
    <row r="270" spans="1:10">
      <c r="A270" s="224"/>
      <c r="B270" s="328" t="s">
        <v>116</v>
      </c>
      <c r="C270" s="329" t="s">
        <v>82</v>
      </c>
      <c r="D270" s="227">
        <v>42502</v>
      </c>
      <c r="E270" s="331" t="e">
        <f>IF(B270="I",IF(C270="LABOR",VLOOKUP(D270,#REF!,2,FALSE),IF(C270="SINAPI",VLOOKUP(D270,#REF!,2,FALSE),IF(C270="COTAÇÃO",VLOOKUP(D270,#REF!,2,FALSE)))),IF(C270="LABOR",VLOOKUP(D270,#REF!,5,FALSE),IF(C270="SINAPI",VLOOKUP(D270,#REF!,2,FALSE),"outro")))</f>
        <v>#REF!</v>
      </c>
      <c r="F270" s="329" t="s">
        <v>12</v>
      </c>
      <c r="G270" s="330" t="e">
        <f>IF(B270="I",IF(C270="LABOR",VLOOKUP(D270,#REF!,3,FALSE),IF(C270="SINAPI",VLOOKUP(D270,#REF!,3,FALSE),IF(C270="COTAÇÃO",VLOOKUP(D270,#REF!,3,FALSE)))),IF(C270="LABOR",VLOOKUP(D270,#REF!,6,FALSE),IF(C270="SINAPI",VLOOKUP(D270,#REF!,3,FALSE),"outro")))</f>
        <v>#REF!</v>
      </c>
      <c r="H270" s="332">
        <f>8.415/18.15</f>
        <v>0.46363636363636362</v>
      </c>
      <c r="I270" s="333" t="e">
        <f>IF(B270="I",IF(F270="MO",IF(C270="LABOR",ROUND(VLOOKUP(D270,#REF!,4,FALSE)/(1+#REF!),2),IF(C270="SINAPI",ROUND(VLOOKUP(D270,#REF!,5,FALSE)/(1+#REF!),2),"outro")),IF(C270="LABOR",VLOOKUP(D270,#REF!,4,FALSE),IF(C270="SINAPI",VLOOKUP(D270,#REF!,5,FALSE),IF(C270="COTAÇÃO",VLOOKUP(D270,#REF!,15,FALSE))))),IF(C270="SINAPI",IF(F270="MO",ROUND(VLOOKUP(D270,#REF!,4,FALSE)/(1+#REF!),2),VLOOKUP(D270,#REF!,4,FALSE)),"outro"))</f>
        <v>#REF!</v>
      </c>
      <c r="J270" s="333" t="e">
        <f t="shared" si="7"/>
        <v>#REF!</v>
      </c>
    </row>
    <row r="271" spans="1:10">
      <c r="A271" s="224"/>
      <c r="B271" s="328" t="s">
        <v>116</v>
      </c>
      <c r="C271" s="329" t="s">
        <v>82</v>
      </c>
      <c r="D271" s="227">
        <v>42511</v>
      </c>
      <c r="E271" s="331" t="e">
        <f>IF(B271="I",IF(C271="LABOR",VLOOKUP(D271,#REF!,2,FALSE),IF(C271="SINAPI",VLOOKUP(D271,#REF!,2,FALSE),IF(C271="COTAÇÃO",VLOOKUP(D271,#REF!,2,FALSE)))),IF(C271="LABOR",VLOOKUP(D271,#REF!,5,FALSE),IF(C271="SINAPI",VLOOKUP(D271,#REF!,2,FALSE),"outro")))</f>
        <v>#REF!</v>
      </c>
      <c r="F271" s="329" t="s">
        <v>12</v>
      </c>
      <c r="G271" s="330" t="e">
        <f>IF(B271="I",IF(C271="LABOR",VLOOKUP(D271,#REF!,3,FALSE),IF(C271="SINAPI",VLOOKUP(D271,#REF!,3,FALSE),IF(C271="COTAÇÃO",VLOOKUP(D271,#REF!,3,FALSE)))),IF(C271="LABOR",VLOOKUP(D271,#REF!,6,FALSE),IF(C271="SINAPI",VLOOKUP(D271,#REF!,3,FALSE),"outro")))</f>
        <v>#REF!</v>
      </c>
      <c r="H271" s="332">
        <f>3.5/18.15</f>
        <v>0.1928374655647383</v>
      </c>
      <c r="I271" s="333" t="e">
        <f>IF(B271="I",IF(F271="MO",IF(C271="LABOR",ROUND(VLOOKUP(D271,#REF!,4,FALSE)/(1+#REF!),2),IF(C271="SINAPI",ROUND(VLOOKUP(D271,#REF!,5,FALSE)/(1+#REF!),2),"outro")),IF(C271="LABOR",VLOOKUP(D271,#REF!,4,FALSE),IF(C271="SINAPI",VLOOKUP(D271,#REF!,5,FALSE),IF(C271="COTAÇÃO",VLOOKUP(D271,#REF!,15,FALSE))))),IF(C271="SINAPI",IF(F271="MO",ROUND(VLOOKUP(D271,#REF!,4,FALSE)/(1+#REF!),2),VLOOKUP(D271,#REF!,4,FALSE)),"outro"))</f>
        <v>#REF!</v>
      </c>
      <c r="J271" s="333" t="e">
        <f t="shared" si="7"/>
        <v>#REF!</v>
      </c>
    </row>
    <row r="272" spans="1:10">
      <c r="A272" s="224"/>
      <c r="B272" s="328" t="s">
        <v>116</v>
      </c>
      <c r="C272" s="329" t="s">
        <v>82</v>
      </c>
      <c r="D272" s="227">
        <v>42521</v>
      </c>
      <c r="E272" s="331" t="e">
        <f>IF(B272="I",IF(C272="LABOR",VLOOKUP(D272,#REF!,2,FALSE),IF(C272="SINAPI",VLOOKUP(D272,#REF!,2,FALSE),IF(C272="COTAÇÃO",VLOOKUP(D272,#REF!,2,FALSE)))),IF(C272="LABOR",VLOOKUP(D272,#REF!,5,FALSE),IF(C272="SINAPI",VLOOKUP(D272,#REF!,2,FALSE),"outro")))</f>
        <v>#REF!</v>
      </c>
      <c r="F272" s="329" t="s">
        <v>12</v>
      </c>
      <c r="G272" s="330" t="e">
        <f>IF(B272="I",IF(C272="LABOR",VLOOKUP(D272,#REF!,3,FALSE),IF(C272="SINAPI",VLOOKUP(D272,#REF!,3,FALSE),IF(C272="COTAÇÃO",VLOOKUP(D272,#REF!,3,FALSE)))),IF(C272="LABOR",VLOOKUP(D272,#REF!,6,FALSE),IF(C272="SINAPI",VLOOKUP(D272,#REF!,3,FALSE),"outro")))</f>
        <v>#REF!</v>
      </c>
      <c r="H272" s="332">
        <f>7/18.15</f>
        <v>0.38567493112947659</v>
      </c>
      <c r="I272" s="333" t="e">
        <f>IF(B272="I",IF(F272="MO",IF(C272="LABOR",ROUND(VLOOKUP(D272,#REF!,4,FALSE)/(1+#REF!),2),IF(C272="SINAPI",ROUND(VLOOKUP(D272,#REF!,5,FALSE)/(1+#REF!),2),"outro")),IF(C272="LABOR",VLOOKUP(D272,#REF!,4,FALSE),IF(C272="SINAPI",VLOOKUP(D272,#REF!,5,FALSE),IF(C272="COTAÇÃO",VLOOKUP(D272,#REF!,15,FALSE))))),IF(C272="SINAPI",IF(F272="MO",ROUND(VLOOKUP(D272,#REF!,4,FALSE)/(1+#REF!),2),VLOOKUP(D272,#REF!,4,FALSE)),"outro"))</f>
        <v>#REF!</v>
      </c>
      <c r="J272" s="333" t="e">
        <f t="shared" si="7"/>
        <v>#REF!</v>
      </c>
    </row>
    <row r="273" spans="1:10">
      <c r="A273" s="224"/>
      <c r="B273" s="328" t="s">
        <v>116</v>
      </c>
      <c r="C273" s="329" t="s">
        <v>82</v>
      </c>
      <c r="D273" s="227">
        <v>43005</v>
      </c>
      <c r="E273" s="331" t="e">
        <f>IF(B273="I",IF(C273="LABOR",VLOOKUP(D273,#REF!,2,FALSE),IF(C273="SINAPI",VLOOKUP(D273,#REF!,2,FALSE),IF(C273="COTAÇÃO",VLOOKUP(D273,#REF!,2,FALSE)))),IF(C273="LABOR",VLOOKUP(D273,#REF!,5,FALSE),IF(C273="SINAPI",VLOOKUP(D273,#REF!,2,FALSE),"outro")))</f>
        <v>#REF!</v>
      </c>
      <c r="F273" s="329" t="s">
        <v>12</v>
      </c>
      <c r="G273" s="330" t="e">
        <f>IF(B273="I",IF(C273="LABOR",VLOOKUP(D273,#REF!,3,FALSE),IF(C273="SINAPI",VLOOKUP(D273,#REF!,3,FALSE),IF(C273="COTAÇÃO",VLOOKUP(D273,#REF!,3,FALSE)))),IF(C273="LABOR",VLOOKUP(D273,#REF!,6,FALSE),IF(C273="SINAPI",VLOOKUP(D273,#REF!,3,FALSE),"outro")))</f>
        <v>#REF!</v>
      </c>
      <c r="H273" s="332">
        <f>14.076/18.15</f>
        <v>0.77553719008264477</v>
      </c>
      <c r="I273" s="333" t="e">
        <f>IF(B273="I",IF(F273="MO",IF(C273="LABOR",ROUND(VLOOKUP(D273,#REF!,4,FALSE)/(1+#REF!),2),IF(C273="SINAPI",ROUND(VLOOKUP(D273,#REF!,5,FALSE)/(1+#REF!),2),"outro")),IF(C273="LABOR",VLOOKUP(D273,#REF!,4,FALSE),IF(C273="SINAPI",VLOOKUP(D273,#REF!,5,FALSE),IF(C273="COTAÇÃO",VLOOKUP(D273,#REF!,15,FALSE))))),IF(C273="SINAPI",IF(F273="MO",ROUND(VLOOKUP(D273,#REF!,4,FALSE)/(1+#REF!),2),VLOOKUP(D273,#REF!,4,FALSE)),"outro"))</f>
        <v>#REF!</v>
      </c>
      <c r="J273" s="333" t="e">
        <f t="shared" si="7"/>
        <v>#REF!</v>
      </c>
    </row>
    <row r="274" spans="1:10">
      <c r="A274" s="224"/>
      <c r="B274" s="328" t="s">
        <v>116</v>
      </c>
      <c r="C274" s="329" t="s">
        <v>82</v>
      </c>
      <c r="D274" s="227">
        <v>43006</v>
      </c>
      <c r="E274" s="331" t="e">
        <f>IF(B274="I",IF(C274="LABOR",VLOOKUP(D274,#REF!,2,FALSE),IF(C274="SINAPI",VLOOKUP(D274,#REF!,2,FALSE),IF(C274="COTAÇÃO",VLOOKUP(D274,#REF!,2,FALSE)))),IF(C274="LABOR",VLOOKUP(D274,#REF!,5,FALSE),IF(C274="SINAPI",VLOOKUP(D274,#REF!,2,FALSE),"outro")))</f>
        <v>#REF!</v>
      </c>
      <c r="F274" s="329" t="s">
        <v>12</v>
      </c>
      <c r="G274" s="330" t="e">
        <f>IF(B274="I",IF(C274="LABOR",VLOOKUP(D274,#REF!,3,FALSE),IF(C274="SINAPI",VLOOKUP(D274,#REF!,3,FALSE),IF(C274="COTAÇÃO",VLOOKUP(D274,#REF!,3,FALSE)))),IF(C274="LABOR",VLOOKUP(D274,#REF!,6,FALSE),IF(C274="SINAPI",VLOOKUP(D274,#REF!,3,FALSE),"outro")))</f>
        <v>#REF!</v>
      </c>
      <c r="H274" s="332">
        <f>11.628/18.15</f>
        <v>0.64066115702479343</v>
      </c>
      <c r="I274" s="333" t="e">
        <f>IF(B274="I",IF(F274="MO",IF(C274="LABOR",ROUND(VLOOKUP(D274,#REF!,4,FALSE)/(1+#REF!),2),IF(C274="SINAPI",ROUND(VLOOKUP(D274,#REF!,5,FALSE)/(1+#REF!),2),"outro")),IF(C274="LABOR",VLOOKUP(D274,#REF!,4,FALSE),IF(C274="SINAPI",VLOOKUP(D274,#REF!,5,FALSE),IF(C274="COTAÇÃO",VLOOKUP(D274,#REF!,15,FALSE))))),IF(C274="SINAPI",IF(F274="MO",ROUND(VLOOKUP(D274,#REF!,4,FALSE)/(1+#REF!),2),VLOOKUP(D274,#REF!,4,FALSE)),"outro"))</f>
        <v>#REF!</v>
      </c>
      <c r="J274" s="333" t="e">
        <f t="shared" si="7"/>
        <v>#REF!</v>
      </c>
    </row>
    <row r="275" spans="1:10">
      <c r="A275" s="224"/>
      <c r="B275" s="328" t="s">
        <v>116</v>
      </c>
      <c r="C275" s="329" t="s">
        <v>82</v>
      </c>
      <c r="D275" s="227">
        <v>45104</v>
      </c>
      <c r="E275" s="331" t="e">
        <f>IF(B275="I",IF(C275="LABOR",VLOOKUP(D275,#REF!,2,FALSE),IF(C275="SINAPI",VLOOKUP(D275,#REF!,2,FALSE),IF(C275="COTAÇÃO",VLOOKUP(D275,#REF!,2,FALSE)))),IF(C275="LABOR",VLOOKUP(D275,#REF!,5,FALSE),IF(C275="SINAPI",VLOOKUP(D275,#REF!,2,FALSE),"outro")))</f>
        <v>#REF!</v>
      </c>
      <c r="F275" s="329" t="s">
        <v>12</v>
      </c>
      <c r="G275" s="330" t="e">
        <f>IF(B275="I",IF(C275="LABOR",VLOOKUP(D275,#REF!,3,FALSE),IF(C275="SINAPI",VLOOKUP(D275,#REF!,3,FALSE),IF(C275="COTAÇÃO",VLOOKUP(D275,#REF!,3,FALSE)))),IF(C275="LABOR",VLOOKUP(D275,#REF!,6,FALSE),IF(C275="SINAPI",VLOOKUP(D275,#REF!,3,FALSE),"outro")))</f>
        <v>#REF!</v>
      </c>
      <c r="H275" s="332">
        <f>1/18.15</f>
        <v>5.5096418732782371E-2</v>
      </c>
      <c r="I275" s="333" t="e">
        <f>IF(B275="I",IF(F275="MO",IF(C275="LABOR",ROUND(VLOOKUP(D275,#REF!,4,FALSE)/(1+#REF!),2),IF(C275="SINAPI",ROUND(VLOOKUP(D275,#REF!,5,FALSE)/(1+#REF!),2),"outro")),IF(C275="LABOR",VLOOKUP(D275,#REF!,4,FALSE),IF(C275="SINAPI",VLOOKUP(D275,#REF!,5,FALSE),IF(C275="COTAÇÃO",VLOOKUP(D275,#REF!,15,FALSE))))),IF(C275="SINAPI",IF(F275="MO",ROUND(VLOOKUP(D275,#REF!,4,FALSE)/(1+#REF!),2),VLOOKUP(D275,#REF!,4,FALSE)),"outro"))</f>
        <v>#REF!</v>
      </c>
      <c r="J275" s="333" t="e">
        <f t="shared" si="7"/>
        <v>#REF!</v>
      </c>
    </row>
    <row r="276" spans="1:10">
      <c r="A276" s="224"/>
      <c r="B276" s="328" t="s">
        <v>116</v>
      </c>
      <c r="C276" s="329" t="s">
        <v>82</v>
      </c>
      <c r="D276" s="227">
        <v>45501</v>
      </c>
      <c r="E276" s="331" t="e">
        <f>IF(B276="I",IF(C276="LABOR",VLOOKUP(D276,#REF!,2,FALSE),IF(C276="SINAPI",VLOOKUP(D276,#REF!,2,FALSE),IF(C276="COTAÇÃO",VLOOKUP(D276,#REF!,2,FALSE)))),IF(C276="LABOR",VLOOKUP(D276,#REF!,5,FALSE),IF(C276="SINAPI",VLOOKUP(D276,#REF!,2,FALSE),"outro")))</f>
        <v>#REF!</v>
      </c>
      <c r="F276" s="329" t="s">
        <v>12</v>
      </c>
      <c r="G276" s="330" t="e">
        <f>IF(B276="I",IF(C276="LABOR",VLOOKUP(D276,#REF!,3,FALSE),IF(C276="SINAPI",VLOOKUP(D276,#REF!,3,FALSE),IF(C276="COTAÇÃO",VLOOKUP(D276,#REF!,3,FALSE)))),IF(C276="LABOR",VLOOKUP(D276,#REF!,6,FALSE),IF(C276="SINAPI",VLOOKUP(D276,#REF!,3,FALSE),"outro")))</f>
        <v>#REF!</v>
      </c>
      <c r="H276" s="332">
        <f>1/18.15</f>
        <v>5.5096418732782371E-2</v>
      </c>
      <c r="I276" s="333" t="e">
        <f>IF(B276="I",IF(F276="MO",IF(C276="LABOR",ROUND(VLOOKUP(D276,#REF!,4,FALSE)/(1+#REF!),2),IF(C276="SINAPI",ROUND(VLOOKUP(D276,#REF!,5,FALSE)/(1+#REF!),2),"outro")),IF(C276="LABOR",VLOOKUP(D276,#REF!,4,FALSE),IF(C276="SINAPI",VLOOKUP(D276,#REF!,5,FALSE),IF(C276="COTAÇÃO",VLOOKUP(D276,#REF!,15,FALSE))))),IF(C276="SINAPI",IF(F276="MO",ROUND(VLOOKUP(D276,#REF!,4,FALSE)/(1+#REF!),2),VLOOKUP(D276,#REF!,4,FALSE)),"outro"))</f>
        <v>#REF!</v>
      </c>
      <c r="J276" s="333" t="e">
        <f t="shared" si="7"/>
        <v>#REF!</v>
      </c>
    </row>
    <row r="277" spans="1:10">
      <c r="A277" s="224"/>
      <c r="B277" s="328" t="s">
        <v>116</v>
      </c>
      <c r="C277" s="329" t="s">
        <v>82</v>
      </c>
      <c r="D277" s="227">
        <v>45519</v>
      </c>
      <c r="E277" s="331" t="e">
        <f>IF(B277="I",IF(C277="LABOR",VLOOKUP(D277,#REF!,2,FALSE),IF(C277="SINAPI",VLOOKUP(D277,#REF!,2,FALSE),IF(C277="COTAÇÃO",VLOOKUP(D277,#REF!,2,FALSE)))),IF(C277="LABOR",VLOOKUP(D277,#REF!,5,FALSE),IF(C277="SINAPI",VLOOKUP(D277,#REF!,2,FALSE),"outro")))</f>
        <v>#REF!</v>
      </c>
      <c r="F277" s="329" t="s">
        <v>12</v>
      </c>
      <c r="G277" s="330" t="e">
        <f>IF(B277="I",IF(C277="LABOR",VLOOKUP(D277,#REF!,3,FALSE),IF(C277="SINAPI",VLOOKUP(D277,#REF!,3,FALSE),IF(C277="COTAÇÃO",VLOOKUP(D277,#REF!,3,FALSE)))),IF(C277="LABOR",VLOOKUP(D277,#REF!,6,FALSE),IF(C277="SINAPI",VLOOKUP(D277,#REF!,3,FALSE),"outro")))</f>
        <v>#REF!</v>
      </c>
      <c r="H277" s="332">
        <f>0.5/18.15</f>
        <v>2.7548209366391185E-2</v>
      </c>
      <c r="I277" s="333" t="e">
        <f>IF(B277="I",IF(F277="MO",IF(C277="LABOR",ROUND(VLOOKUP(D277,#REF!,4,FALSE)/(1+#REF!),2),IF(C277="SINAPI",ROUND(VLOOKUP(D277,#REF!,5,FALSE)/(1+#REF!),2),"outro")),IF(C277="LABOR",VLOOKUP(D277,#REF!,4,FALSE),IF(C277="SINAPI",VLOOKUP(D277,#REF!,5,FALSE),IF(C277="COTAÇÃO",VLOOKUP(D277,#REF!,15,FALSE))))),IF(C277="SINAPI",IF(F277="MO",ROUND(VLOOKUP(D277,#REF!,4,FALSE)/(1+#REF!),2),VLOOKUP(D277,#REF!,4,FALSE)),"outro"))</f>
        <v>#REF!</v>
      </c>
      <c r="J277" s="333" t="e">
        <f t="shared" si="7"/>
        <v>#REF!</v>
      </c>
    </row>
    <row r="278" spans="1:10">
      <c r="A278" s="224"/>
      <c r="B278" s="328" t="s">
        <v>116</v>
      </c>
      <c r="C278" s="329" t="s">
        <v>82</v>
      </c>
      <c r="D278" s="227">
        <v>45525</v>
      </c>
      <c r="E278" s="331" t="e">
        <f>IF(B278="I",IF(C278="LABOR",VLOOKUP(D278,#REF!,2,FALSE),IF(C278="SINAPI",VLOOKUP(D278,#REF!,2,FALSE),IF(C278="COTAÇÃO",VLOOKUP(D278,#REF!,2,FALSE)))),IF(C278="LABOR",VLOOKUP(D278,#REF!,5,FALSE),IF(C278="SINAPI",VLOOKUP(D278,#REF!,2,FALSE),"outro")))</f>
        <v>#REF!</v>
      </c>
      <c r="F278" s="329" t="s">
        <v>12</v>
      </c>
      <c r="G278" s="330" t="e">
        <f>IF(B278="I",IF(C278="LABOR",VLOOKUP(D278,#REF!,3,FALSE),IF(C278="SINAPI",VLOOKUP(D278,#REF!,3,FALSE),IF(C278="COTAÇÃO",VLOOKUP(D278,#REF!,3,FALSE)))),IF(C278="LABOR",VLOOKUP(D278,#REF!,6,FALSE),IF(C278="SINAPI",VLOOKUP(D278,#REF!,3,FALSE),"outro")))</f>
        <v>#REF!</v>
      </c>
      <c r="H278" s="332">
        <f>1.5/18.15</f>
        <v>8.2644628099173556E-2</v>
      </c>
      <c r="I278" s="333" t="e">
        <f>IF(B278="I",IF(F278="MO",IF(C278="LABOR",ROUND(VLOOKUP(D278,#REF!,4,FALSE)/(1+#REF!),2),IF(C278="SINAPI",ROUND(VLOOKUP(D278,#REF!,5,FALSE)/(1+#REF!),2),"outro")),IF(C278="LABOR",VLOOKUP(D278,#REF!,4,FALSE),IF(C278="SINAPI",VLOOKUP(D278,#REF!,5,FALSE),IF(C278="COTAÇÃO",VLOOKUP(D278,#REF!,15,FALSE))))),IF(C278="SINAPI",IF(F278="MO",ROUND(VLOOKUP(D278,#REF!,4,FALSE)/(1+#REF!),2),VLOOKUP(D278,#REF!,4,FALSE)),"outro"))</f>
        <v>#REF!</v>
      </c>
      <c r="J278" s="333" t="e">
        <f t="shared" si="7"/>
        <v>#REF!</v>
      </c>
    </row>
    <row r="279" spans="1:10">
      <c r="A279" s="224"/>
      <c r="B279" s="328" t="s">
        <v>116</v>
      </c>
      <c r="C279" s="329" t="s">
        <v>82</v>
      </c>
      <c r="D279" s="227">
        <v>46504</v>
      </c>
      <c r="E279" s="331" t="e">
        <f>IF(B279="I",IF(C279="LABOR",VLOOKUP(D279,#REF!,2,FALSE),IF(C279="SINAPI",VLOOKUP(D279,#REF!,2,FALSE),IF(C279="COTAÇÃO",VLOOKUP(D279,#REF!,2,FALSE)))),IF(C279="LABOR",VLOOKUP(D279,#REF!,5,FALSE),IF(C279="SINAPI",VLOOKUP(D279,#REF!,2,FALSE),"outro")))</f>
        <v>#REF!</v>
      </c>
      <c r="F279" s="329" t="s">
        <v>12</v>
      </c>
      <c r="G279" s="330" t="e">
        <f>IF(B279="I",IF(C279="LABOR",VLOOKUP(D279,#REF!,3,FALSE),IF(C279="SINAPI",VLOOKUP(D279,#REF!,3,FALSE),IF(C279="COTAÇÃO",VLOOKUP(D279,#REF!,3,FALSE)))),IF(C279="LABOR",VLOOKUP(D279,#REF!,6,FALSE),IF(C279="SINAPI",VLOOKUP(D279,#REF!,3,FALSE),"outro")))</f>
        <v>#REF!</v>
      </c>
      <c r="H279" s="332">
        <f>2/18.15</f>
        <v>0.11019283746556474</v>
      </c>
      <c r="I279" s="333" t="e">
        <f>IF(B279="I",IF(F279="MO",IF(C279="LABOR",ROUND(VLOOKUP(D279,#REF!,4,FALSE)/(1+#REF!),2),IF(C279="SINAPI",ROUND(VLOOKUP(D279,#REF!,5,FALSE)/(1+#REF!),2),"outro")),IF(C279="LABOR",VLOOKUP(D279,#REF!,4,FALSE),IF(C279="SINAPI",VLOOKUP(D279,#REF!,5,FALSE),IF(C279="COTAÇÃO",VLOOKUP(D279,#REF!,15,FALSE))))),IF(C279="SINAPI",IF(F279="MO",ROUND(VLOOKUP(D279,#REF!,4,FALSE)/(1+#REF!),2),VLOOKUP(D279,#REF!,4,FALSE)),"outro"))</f>
        <v>#REF!</v>
      </c>
      <c r="J279" s="333" t="e">
        <f t="shared" si="7"/>
        <v>#REF!</v>
      </c>
    </row>
    <row r="280" spans="1:10">
      <c r="A280" s="224"/>
      <c r="B280" s="328" t="s">
        <v>116</v>
      </c>
      <c r="C280" s="329" t="s">
        <v>82</v>
      </c>
      <c r="D280" s="227">
        <v>47561</v>
      </c>
      <c r="E280" s="331" t="e">
        <f>IF(B280="I",IF(C280="LABOR",VLOOKUP(D280,#REF!,2,FALSE),IF(C280="SINAPI",VLOOKUP(D280,#REF!,2,FALSE),IF(C280="COTAÇÃO",VLOOKUP(D280,#REF!,2,FALSE)))),IF(C280="LABOR",VLOOKUP(D280,#REF!,5,FALSE),IF(C280="SINAPI",VLOOKUP(D280,#REF!,2,FALSE),"outro")))</f>
        <v>#REF!</v>
      </c>
      <c r="F280" s="329" t="s">
        <v>12</v>
      </c>
      <c r="G280" s="330" t="e">
        <f>IF(B280="I",IF(C280="LABOR",VLOOKUP(D280,#REF!,3,FALSE),IF(C280="SINAPI",VLOOKUP(D280,#REF!,3,FALSE),IF(C280="COTAÇÃO",VLOOKUP(D280,#REF!,3,FALSE)))),IF(C280="LABOR",VLOOKUP(D280,#REF!,6,FALSE),IF(C280="SINAPI",VLOOKUP(D280,#REF!,3,FALSE),"outro")))</f>
        <v>#REF!</v>
      </c>
      <c r="H280" s="332">
        <f>0.5/18.15</f>
        <v>2.7548209366391185E-2</v>
      </c>
      <c r="I280" s="333" t="e">
        <f>IF(B280="I",IF(F280="MO",IF(C280="LABOR",ROUND(VLOOKUP(D280,#REF!,4,FALSE)/(1+#REF!),2),IF(C280="SINAPI",ROUND(VLOOKUP(D280,#REF!,5,FALSE)/(1+#REF!),2),"outro")),IF(C280="LABOR",VLOOKUP(D280,#REF!,4,FALSE),IF(C280="SINAPI",VLOOKUP(D280,#REF!,5,FALSE),IF(C280="COTAÇÃO",VLOOKUP(D280,#REF!,15,FALSE))))),IF(C280="SINAPI",IF(F280="MO",ROUND(VLOOKUP(D280,#REF!,4,FALSE)/(1+#REF!),2),VLOOKUP(D280,#REF!,4,FALSE)),"outro"))</f>
        <v>#REF!</v>
      </c>
      <c r="J280" s="333" t="e">
        <f t="shared" si="7"/>
        <v>#REF!</v>
      </c>
    </row>
    <row r="281" spans="1:10" ht="30">
      <c r="A281" s="224"/>
      <c r="B281" s="328" t="s">
        <v>116</v>
      </c>
      <c r="C281" s="329" t="s">
        <v>82</v>
      </c>
      <c r="D281" s="227">
        <v>48502</v>
      </c>
      <c r="E281" s="331" t="e">
        <f>IF(B281="I",IF(C281="LABOR",VLOOKUP(D281,#REF!,2,FALSE),IF(C281="SINAPI",VLOOKUP(D281,#REF!,2,FALSE),IF(C281="COTAÇÃO",VLOOKUP(D281,#REF!,2,FALSE)))),IF(C281="LABOR",VLOOKUP(D281,#REF!,5,FALSE),IF(C281="SINAPI",VLOOKUP(D281,#REF!,2,FALSE),"outro")))</f>
        <v>#REF!</v>
      </c>
      <c r="F281" s="329" t="s">
        <v>12</v>
      </c>
      <c r="G281" s="330" t="e">
        <f>IF(B281="I",IF(C281="LABOR",VLOOKUP(D281,#REF!,3,FALSE),IF(C281="SINAPI",VLOOKUP(D281,#REF!,3,FALSE),IF(C281="COTAÇÃO",VLOOKUP(D281,#REF!,3,FALSE)))),IF(C281="LABOR",VLOOKUP(D281,#REF!,6,FALSE),IF(C281="SINAPI",VLOOKUP(D281,#REF!,3,FALSE),"outro")))</f>
        <v>#REF!</v>
      </c>
      <c r="H281" s="332">
        <f>1.5/18.15</f>
        <v>8.2644628099173556E-2</v>
      </c>
      <c r="I281" s="333" t="e">
        <f>IF(B281="I",IF(F281="MO",IF(C281="LABOR",ROUND(VLOOKUP(D281,#REF!,4,FALSE)/(1+#REF!),2),IF(C281="SINAPI",ROUND(VLOOKUP(D281,#REF!,5,FALSE)/(1+#REF!),2),"outro")),IF(C281="LABOR",VLOOKUP(D281,#REF!,4,FALSE),IF(C281="SINAPI",VLOOKUP(D281,#REF!,5,FALSE),IF(C281="COTAÇÃO",VLOOKUP(D281,#REF!,15,FALSE))))),IF(C281="SINAPI",IF(F281="MO",ROUND(VLOOKUP(D281,#REF!,4,FALSE)/(1+#REF!),2),VLOOKUP(D281,#REF!,4,FALSE)),"outro"))</f>
        <v>#REF!</v>
      </c>
      <c r="J281" s="333" t="e">
        <f t="shared" si="7"/>
        <v>#REF!</v>
      </c>
    </row>
    <row r="282" spans="1:10">
      <c r="A282" s="224"/>
      <c r="B282" s="328" t="s">
        <v>116</v>
      </c>
      <c r="C282" s="329" t="s">
        <v>82</v>
      </c>
      <c r="D282" s="227">
        <v>48516</v>
      </c>
      <c r="E282" s="331" t="e">
        <f>IF(B282="I",IF(C282="LABOR",VLOOKUP(D282,#REF!,2,FALSE),IF(C282="SINAPI",VLOOKUP(D282,#REF!,2,FALSE),IF(C282="COTAÇÃO",VLOOKUP(D282,#REF!,2,FALSE)))),IF(C282="LABOR",VLOOKUP(D282,#REF!,5,FALSE),IF(C282="SINAPI",VLOOKUP(D282,#REF!,2,FALSE),"outro")))</f>
        <v>#REF!</v>
      </c>
      <c r="F282" s="329" t="s">
        <v>12</v>
      </c>
      <c r="G282" s="330" t="e">
        <f>IF(B282="I",IF(C282="LABOR",VLOOKUP(D282,#REF!,3,FALSE),IF(C282="SINAPI",VLOOKUP(D282,#REF!,3,FALSE),IF(C282="COTAÇÃO",VLOOKUP(D282,#REF!,3,FALSE)))),IF(C282="LABOR",VLOOKUP(D282,#REF!,6,FALSE),IF(C282="SINAPI",VLOOKUP(D282,#REF!,3,FALSE),"outro")))</f>
        <v>#REF!</v>
      </c>
      <c r="H282" s="332">
        <f>1.5/18.15</f>
        <v>8.2644628099173556E-2</v>
      </c>
      <c r="I282" s="333" t="e">
        <f>IF(B282="I",IF(F282="MO",IF(C282="LABOR",ROUND(VLOOKUP(D282,#REF!,4,FALSE)/(1+#REF!),2),IF(C282="SINAPI",ROUND(VLOOKUP(D282,#REF!,5,FALSE)/(1+#REF!),2),"outro")),IF(C282="LABOR",VLOOKUP(D282,#REF!,4,FALSE),IF(C282="SINAPI",VLOOKUP(D282,#REF!,5,FALSE),IF(C282="COTAÇÃO",VLOOKUP(D282,#REF!,15,FALSE))))),IF(C282="SINAPI",IF(F282="MO",ROUND(VLOOKUP(D282,#REF!,4,FALSE)/(1+#REF!),2),VLOOKUP(D282,#REF!,4,FALSE)),"outro"))</f>
        <v>#REF!</v>
      </c>
      <c r="J282" s="333" t="e">
        <f t="shared" si="7"/>
        <v>#REF!</v>
      </c>
    </row>
    <row r="283" spans="1:10">
      <c r="A283" s="224"/>
      <c r="B283" s="328" t="s">
        <v>116</v>
      </c>
      <c r="C283" s="329" t="s">
        <v>82</v>
      </c>
      <c r="D283" s="227">
        <v>48534</v>
      </c>
      <c r="E283" s="331" t="e">
        <f>IF(B283="I",IF(C283="LABOR",VLOOKUP(D283,#REF!,2,FALSE),IF(C283="SINAPI",VLOOKUP(D283,#REF!,2,FALSE),IF(C283="COTAÇÃO",VLOOKUP(D283,#REF!,2,FALSE)))),IF(C283="LABOR",VLOOKUP(D283,#REF!,5,FALSE),IF(C283="SINAPI",VLOOKUP(D283,#REF!,2,FALSE),"outro")))</f>
        <v>#REF!</v>
      </c>
      <c r="F283" s="329" t="s">
        <v>12</v>
      </c>
      <c r="G283" s="330" t="e">
        <f>IF(B283="I",IF(C283="LABOR",VLOOKUP(D283,#REF!,3,FALSE),IF(C283="SINAPI",VLOOKUP(D283,#REF!,3,FALSE),IF(C283="COTAÇÃO",VLOOKUP(D283,#REF!,3,FALSE)))),IF(C283="LABOR",VLOOKUP(D283,#REF!,6,FALSE),IF(C283="SINAPI",VLOOKUP(D283,#REF!,3,FALSE),"outro")))</f>
        <v>#REF!</v>
      </c>
      <c r="H283" s="332">
        <f>4/18.15</f>
        <v>0.22038567493112948</v>
      </c>
      <c r="I283" s="333" t="e">
        <f>IF(B283="I",IF(F283="MO",IF(C283="LABOR",ROUND(VLOOKUP(D283,#REF!,4,FALSE)/(1+#REF!),2),IF(C283="SINAPI",ROUND(VLOOKUP(D283,#REF!,5,FALSE)/(1+#REF!),2),"outro")),IF(C283="LABOR",VLOOKUP(D283,#REF!,4,FALSE),IF(C283="SINAPI",VLOOKUP(D283,#REF!,5,FALSE),IF(C283="COTAÇÃO",VLOOKUP(D283,#REF!,15,FALSE))))),IF(C283="SINAPI",IF(F283="MO",ROUND(VLOOKUP(D283,#REF!,4,FALSE)/(1+#REF!),2),VLOOKUP(D283,#REF!,4,FALSE)),"outro"))</f>
        <v>#REF!</v>
      </c>
      <c r="J283" s="333" t="e">
        <f t="shared" si="7"/>
        <v>#REF!</v>
      </c>
    </row>
    <row r="284" spans="1:10">
      <c r="A284" s="224"/>
      <c r="B284" s="328" t="s">
        <v>116</v>
      </c>
      <c r="C284" s="329" t="s">
        <v>82</v>
      </c>
      <c r="D284" s="227">
        <v>49505</v>
      </c>
      <c r="E284" s="331" t="e">
        <f>IF(B284="I",IF(C284="LABOR",VLOOKUP(D284,#REF!,2,FALSE),IF(C284="SINAPI",VLOOKUP(D284,#REF!,2,FALSE),IF(C284="COTAÇÃO",VLOOKUP(D284,#REF!,2,FALSE)))),IF(C284="LABOR",VLOOKUP(D284,#REF!,5,FALSE),IF(C284="SINAPI",VLOOKUP(D284,#REF!,2,FALSE),"outro")))</f>
        <v>#REF!</v>
      </c>
      <c r="F284" s="329" t="s">
        <v>12</v>
      </c>
      <c r="G284" s="330" t="e">
        <f>IF(B284="I",IF(C284="LABOR",VLOOKUP(D284,#REF!,3,FALSE),IF(C284="SINAPI",VLOOKUP(D284,#REF!,3,FALSE),IF(C284="COTAÇÃO",VLOOKUP(D284,#REF!,3,FALSE)))),IF(C284="LABOR",VLOOKUP(D284,#REF!,6,FALSE),IF(C284="SINAPI",VLOOKUP(D284,#REF!,3,FALSE),"outro")))</f>
        <v>#REF!</v>
      </c>
      <c r="H284" s="332">
        <f>1/18.15</f>
        <v>5.5096418732782371E-2</v>
      </c>
      <c r="I284" s="333" t="e">
        <f>IF(B284="I",IF(F284="MO",IF(C284="LABOR",ROUND(VLOOKUP(D284,#REF!,4,FALSE)/(1+#REF!),2),IF(C284="SINAPI",ROUND(VLOOKUP(D284,#REF!,5,FALSE)/(1+#REF!),2),"outro")),IF(C284="LABOR",VLOOKUP(D284,#REF!,4,FALSE),IF(C284="SINAPI",VLOOKUP(D284,#REF!,5,FALSE),IF(C284="COTAÇÃO",VLOOKUP(D284,#REF!,15,FALSE))))),IF(C284="SINAPI",IF(F284="MO",ROUND(VLOOKUP(D284,#REF!,4,FALSE)/(1+#REF!),2),VLOOKUP(D284,#REF!,4,FALSE)),"outro"))</f>
        <v>#REF!</v>
      </c>
      <c r="J284" s="333" t="e">
        <f t="shared" si="7"/>
        <v>#REF!</v>
      </c>
    </row>
    <row r="285" spans="1:10">
      <c r="A285" s="224"/>
      <c r="B285" s="328" t="s">
        <v>116</v>
      </c>
      <c r="C285" s="329" t="s">
        <v>82</v>
      </c>
      <c r="D285" s="227">
        <v>62111</v>
      </c>
      <c r="E285" s="331" t="e">
        <f>IF(B285="I",IF(C285="LABOR",VLOOKUP(D285,#REF!,2,FALSE),IF(C285="SINAPI",VLOOKUP(D285,#REF!,2,FALSE),IF(C285="COTAÇÃO",VLOOKUP(D285,#REF!,2,FALSE)))),IF(C285="LABOR",VLOOKUP(D285,#REF!,5,FALSE),IF(C285="SINAPI",VLOOKUP(D285,#REF!,2,FALSE),"outro")))</f>
        <v>#REF!</v>
      </c>
      <c r="F285" s="329" t="s">
        <v>12</v>
      </c>
      <c r="G285" s="330" t="e">
        <f>IF(B285="I",IF(C285="LABOR",VLOOKUP(D285,#REF!,3,FALSE),IF(C285="SINAPI",VLOOKUP(D285,#REF!,3,FALSE),IF(C285="COTAÇÃO",VLOOKUP(D285,#REF!,3,FALSE)))),IF(C285="LABOR",VLOOKUP(D285,#REF!,6,FALSE),IF(C285="SINAPI",VLOOKUP(D285,#REF!,3,FALSE),"outro")))</f>
        <v>#REF!</v>
      </c>
      <c r="H285" s="332">
        <f>3/18.15</f>
        <v>0.16528925619834711</v>
      </c>
      <c r="I285" s="333" t="e">
        <f>IF(B285="I",IF(F285="MO",IF(C285="LABOR",ROUND(VLOOKUP(D285,#REF!,4,FALSE)/(1+#REF!),2),IF(C285="SINAPI",ROUND(VLOOKUP(D285,#REF!,5,FALSE)/(1+#REF!),2),"outro")),IF(C285="LABOR",VLOOKUP(D285,#REF!,4,FALSE),IF(C285="SINAPI",VLOOKUP(D285,#REF!,5,FALSE),IF(C285="COTAÇÃO",VLOOKUP(D285,#REF!,15,FALSE))))),IF(C285="SINAPI",IF(F285="MO",ROUND(VLOOKUP(D285,#REF!,4,FALSE)/(1+#REF!),2),VLOOKUP(D285,#REF!,4,FALSE)),"outro"))</f>
        <v>#REF!</v>
      </c>
      <c r="J285" s="333" t="e">
        <f t="shared" si="7"/>
        <v>#REF!</v>
      </c>
    </row>
    <row r="286" spans="1:10" ht="30">
      <c r="A286" s="224"/>
      <c r="B286" s="328" t="s">
        <v>116</v>
      </c>
      <c r="C286" s="329" t="s">
        <v>82</v>
      </c>
      <c r="D286" s="227">
        <v>62502</v>
      </c>
      <c r="E286" s="331" t="e">
        <f>IF(B286="I",IF(C286="LABOR",VLOOKUP(D286,#REF!,2,FALSE),IF(C286="SINAPI",VLOOKUP(D286,#REF!,2,FALSE),IF(C286="COTAÇÃO",VLOOKUP(D286,#REF!,2,FALSE)))),IF(C286="LABOR",VLOOKUP(D286,#REF!,5,FALSE),IF(C286="SINAPI",VLOOKUP(D286,#REF!,2,FALSE),"outro")))</f>
        <v>#REF!</v>
      </c>
      <c r="F286" s="329" t="s">
        <v>12</v>
      </c>
      <c r="G286" s="330" t="e">
        <f>IF(B286="I",IF(C286="LABOR",VLOOKUP(D286,#REF!,3,FALSE),IF(C286="SINAPI",VLOOKUP(D286,#REF!,3,FALSE),IF(C286="COTAÇÃO",VLOOKUP(D286,#REF!,3,FALSE)))),IF(C286="LABOR",VLOOKUP(D286,#REF!,6,FALSE),IF(C286="SINAPI",VLOOKUP(D286,#REF!,3,FALSE),"outro")))</f>
        <v>#REF!</v>
      </c>
      <c r="H286" s="332">
        <f>4.1915/18.15</f>
        <v>0.2309366391184573</v>
      </c>
      <c r="I286" s="333" t="e">
        <f>IF(B286="I",IF(F286="MO",IF(C286="LABOR",ROUND(VLOOKUP(D286,#REF!,4,FALSE)/(1+#REF!),2),IF(C286="SINAPI",ROUND(VLOOKUP(D286,#REF!,5,FALSE)/(1+#REF!),2),"outro")),IF(C286="LABOR",VLOOKUP(D286,#REF!,4,FALSE),IF(C286="SINAPI",VLOOKUP(D286,#REF!,5,FALSE),IF(C286="COTAÇÃO",VLOOKUP(D286,#REF!,15,FALSE))))),IF(C286="SINAPI",IF(F286="MO",ROUND(VLOOKUP(D286,#REF!,4,FALSE)/(1+#REF!),2),VLOOKUP(D286,#REF!,4,FALSE)),"outro"))</f>
        <v>#REF!</v>
      </c>
      <c r="J286" s="333" t="e">
        <f t="shared" si="7"/>
        <v>#REF!</v>
      </c>
    </row>
    <row r="287" spans="1:10">
      <c r="A287" s="224"/>
      <c r="B287" s="328" t="s">
        <v>116</v>
      </c>
      <c r="C287" s="329" t="s">
        <v>82</v>
      </c>
      <c r="D287" s="227">
        <v>62511</v>
      </c>
      <c r="E287" s="331" t="e">
        <f>IF(B287="I",IF(C287="LABOR",VLOOKUP(D287,#REF!,2,FALSE),IF(C287="SINAPI",VLOOKUP(D287,#REF!,2,FALSE),IF(C287="COTAÇÃO",VLOOKUP(D287,#REF!,2,FALSE)))),IF(C287="LABOR",VLOOKUP(D287,#REF!,5,FALSE),IF(C287="SINAPI",VLOOKUP(D287,#REF!,2,FALSE),"outro")))</f>
        <v>#REF!</v>
      </c>
      <c r="F287" s="329" t="s">
        <v>12</v>
      </c>
      <c r="G287" s="330" t="e">
        <f>IF(B287="I",IF(C287="LABOR",VLOOKUP(D287,#REF!,3,FALSE),IF(C287="SINAPI",VLOOKUP(D287,#REF!,3,FALSE),IF(C287="COTAÇÃO",VLOOKUP(D287,#REF!,3,FALSE)))),IF(C287="LABOR",VLOOKUP(D287,#REF!,6,FALSE),IF(C287="SINAPI",VLOOKUP(D287,#REF!,3,FALSE),"outro")))</f>
        <v>#REF!</v>
      </c>
      <c r="H287" s="332">
        <f>4/18.15</f>
        <v>0.22038567493112948</v>
      </c>
      <c r="I287" s="333" t="e">
        <f>IF(B287="I",IF(F287="MO",IF(C287="LABOR",ROUND(VLOOKUP(D287,#REF!,4,FALSE)/(1+#REF!),2),IF(C287="SINAPI",ROUND(VLOOKUP(D287,#REF!,5,FALSE)/(1+#REF!),2),"outro")),IF(C287="LABOR",VLOOKUP(D287,#REF!,4,FALSE),IF(C287="SINAPI",VLOOKUP(D287,#REF!,5,FALSE),IF(C287="COTAÇÃO",VLOOKUP(D287,#REF!,15,FALSE))))),IF(C287="SINAPI",IF(F287="MO",ROUND(VLOOKUP(D287,#REF!,4,FALSE)/(1+#REF!),2),VLOOKUP(D287,#REF!,4,FALSE)),"outro"))</f>
        <v>#REF!</v>
      </c>
      <c r="J287" s="333" t="e">
        <f t="shared" si="7"/>
        <v>#REF!</v>
      </c>
    </row>
    <row r="288" spans="1:10">
      <c r="A288" s="224"/>
      <c r="B288" s="328" t="s">
        <v>116</v>
      </c>
      <c r="C288" s="329" t="s">
        <v>82</v>
      </c>
      <c r="D288" s="227">
        <v>62520</v>
      </c>
      <c r="E288" s="331" t="e">
        <f>IF(B288="I",IF(C288="LABOR",VLOOKUP(D288,#REF!,2,FALSE),IF(C288="SINAPI",VLOOKUP(D288,#REF!,2,FALSE),IF(C288="COTAÇÃO",VLOOKUP(D288,#REF!,2,FALSE)))),IF(C288="LABOR",VLOOKUP(D288,#REF!,5,FALSE),IF(C288="SINAPI",VLOOKUP(D288,#REF!,2,FALSE),"outro")))</f>
        <v>#REF!</v>
      </c>
      <c r="F288" s="329" t="s">
        <v>12</v>
      </c>
      <c r="G288" s="330" t="e">
        <f>IF(B288="I",IF(C288="LABOR",VLOOKUP(D288,#REF!,3,FALSE),IF(C288="SINAPI",VLOOKUP(D288,#REF!,3,FALSE),IF(C288="COTAÇÃO",VLOOKUP(D288,#REF!,3,FALSE)))),IF(C288="LABOR",VLOOKUP(D288,#REF!,6,FALSE),IF(C288="SINAPI",VLOOKUP(D288,#REF!,3,FALSE),"outro")))</f>
        <v>#REF!</v>
      </c>
      <c r="H288" s="332">
        <f>2/18.15</f>
        <v>0.11019283746556474</v>
      </c>
      <c r="I288" s="333" t="e">
        <f>IF(B288="I",IF(F288="MO",IF(C288="LABOR",ROUND(VLOOKUP(D288,#REF!,4,FALSE)/(1+#REF!),2),IF(C288="SINAPI",ROUND(VLOOKUP(D288,#REF!,5,FALSE)/(1+#REF!),2),"outro")),IF(C288="LABOR",VLOOKUP(D288,#REF!,4,FALSE),IF(C288="SINAPI",VLOOKUP(D288,#REF!,5,FALSE),IF(C288="COTAÇÃO",VLOOKUP(D288,#REF!,15,FALSE))))),IF(C288="SINAPI",IF(F288="MO",ROUND(VLOOKUP(D288,#REF!,4,FALSE)/(1+#REF!),2),VLOOKUP(D288,#REF!,4,FALSE)),"outro"))</f>
        <v>#REF!</v>
      </c>
      <c r="J288" s="333" t="e">
        <f t="shared" si="7"/>
        <v>#REF!</v>
      </c>
    </row>
    <row r="289" spans="1:10" ht="30">
      <c r="A289" s="224"/>
      <c r="B289" s="328" t="s">
        <v>116</v>
      </c>
      <c r="C289" s="329" t="s">
        <v>82</v>
      </c>
      <c r="D289" s="227">
        <v>62530</v>
      </c>
      <c r="E289" s="331" t="e">
        <f>IF(B289="I",IF(C289="LABOR",VLOOKUP(D289,#REF!,2,FALSE),IF(C289="SINAPI",VLOOKUP(D289,#REF!,2,FALSE),IF(C289="COTAÇÃO",VLOOKUP(D289,#REF!,2,FALSE)))),IF(C289="LABOR",VLOOKUP(D289,#REF!,5,FALSE),IF(C289="SINAPI",VLOOKUP(D289,#REF!,2,FALSE),"outro")))</f>
        <v>#REF!</v>
      </c>
      <c r="F289" s="329" t="s">
        <v>12</v>
      </c>
      <c r="G289" s="330" t="e">
        <f>IF(B289="I",IF(C289="LABOR",VLOOKUP(D289,#REF!,3,FALSE),IF(C289="SINAPI",VLOOKUP(D289,#REF!,3,FALSE),IF(C289="COTAÇÃO",VLOOKUP(D289,#REF!,3,FALSE)))),IF(C289="LABOR",VLOOKUP(D289,#REF!,6,FALSE),IF(C289="SINAPI",VLOOKUP(D289,#REF!,3,FALSE),"outro")))</f>
        <v>#REF!</v>
      </c>
      <c r="H289" s="332">
        <f>7.07/18.15</f>
        <v>0.38953168044077141</v>
      </c>
      <c r="I289" s="333" t="e">
        <f>IF(B289="I",IF(F289="MO",IF(C289="LABOR",ROUND(VLOOKUP(D289,#REF!,4,FALSE)/(1+#REF!),2),IF(C289="SINAPI",ROUND(VLOOKUP(D289,#REF!,5,FALSE)/(1+#REF!),2),"outro")),IF(C289="LABOR",VLOOKUP(D289,#REF!,4,FALSE),IF(C289="SINAPI",VLOOKUP(D289,#REF!,5,FALSE),IF(C289="COTAÇÃO",VLOOKUP(D289,#REF!,15,FALSE))))),IF(C289="SINAPI",IF(F289="MO",ROUND(VLOOKUP(D289,#REF!,4,FALSE)/(1+#REF!),2),VLOOKUP(D289,#REF!,4,FALSE)),"outro"))</f>
        <v>#REF!</v>
      </c>
      <c r="J289" s="333" t="e">
        <f t="shared" si="7"/>
        <v>#REF!</v>
      </c>
    </row>
    <row r="290" spans="1:10" ht="30">
      <c r="A290" s="224"/>
      <c r="B290" s="328" t="s">
        <v>116</v>
      </c>
      <c r="C290" s="329" t="s">
        <v>82</v>
      </c>
      <c r="D290" s="227">
        <v>62533</v>
      </c>
      <c r="E290" s="331" t="e">
        <f>IF(B290="I",IF(C290="LABOR",VLOOKUP(D290,#REF!,2,FALSE),IF(C290="SINAPI",VLOOKUP(D290,#REF!,2,FALSE),IF(C290="COTAÇÃO",VLOOKUP(D290,#REF!,2,FALSE)))),IF(C290="LABOR",VLOOKUP(D290,#REF!,5,FALSE),IF(C290="SINAPI",VLOOKUP(D290,#REF!,2,FALSE),"outro")))</f>
        <v>#REF!</v>
      </c>
      <c r="F290" s="329" t="s">
        <v>12</v>
      </c>
      <c r="G290" s="330" t="e">
        <f>IF(B290="I",IF(C290="LABOR",VLOOKUP(D290,#REF!,3,FALSE),IF(C290="SINAPI",VLOOKUP(D290,#REF!,3,FALSE),IF(C290="COTAÇÃO",VLOOKUP(D290,#REF!,3,FALSE)))),IF(C290="LABOR",VLOOKUP(D290,#REF!,6,FALSE),IF(C290="SINAPI",VLOOKUP(D290,#REF!,3,FALSE),"outro")))</f>
        <v>#REF!</v>
      </c>
      <c r="H290" s="332">
        <f>1.01/18.15</f>
        <v>5.5647382920110199E-2</v>
      </c>
      <c r="I290" s="333" t="e">
        <f>IF(B290="I",IF(F290="MO",IF(C290="LABOR",ROUND(VLOOKUP(D290,#REF!,4,FALSE)/(1+#REF!),2),IF(C290="SINAPI",ROUND(VLOOKUP(D290,#REF!,5,FALSE)/(1+#REF!),2),"outro")),IF(C290="LABOR",VLOOKUP(D290,#REF!,4,FALSE),IF(C290="SINAPI",VLOOKUP(D290,#REF!,5,FALSE),IF(C290="COTAÇÃO",VLOOKUP(D290,#REF!,15,FALSE))))),IF(C290="SINAPI",IF(F290="MO",ROUND(VLOOKUP(D290,#REF!,4,FALSE)/(1+#REF!),2),VLOOKUP(D290,#REF!,4,FALSE)),"outro"))</f>
        <v>#REF!</v>
      </c>
      <c r="J290" s="333" t="e">
        <f t="shared" si="7"/>
        <v>#REF!</v>
      </c>
    </row>
    <row r="291" spans="1:10">
      <c r="A291" s="224"/>
      <c r="B291" s="328" t="s">
        <v>116</v>
      </c>
      <c r="C291" s="329" t="s">
        <v>82</v>
      </c>
      <c r="D291" s="227">
        <v>62540</v>
      </c>
      <c r="E291" s="331" t="e">
        <f>IF(B291="I",IF(C291="LABOR",VLOOKUP(D291,#REF!,2,FALSE),IF(C291="SINAPI",VLOOKUP(D291,#REF!,2,FALSE),IF(C291="COTAÇÃO",VLOOKUP(D291,#REF!,2,FALSE)))),IF(C291="LABOR",VLOOKUP(D291,#REF!,5,FALSE),IF(C291="SINAPI",VLOOKUP(D291,#REF!,2,FALSE),"outro")))</f>
        <v>#REF!</v>
      </c>
      <c r="F291" s="329" t="s">
        <v>12</v>
      </c>
      <c r="G291" s="330" t="e">
        <f>IF(B291="I",IF(C291="LABOR",VLOOKUP(D291,#REF!,3,FALSE),IF(C291="SINAPI",VLOOKUP(D291,#REF!,3,FALSE),IF(C291="COTAÇÃO",VLOOKUP(D291,#REF!,3,FALSE)))),IF(C291="LABOR",VLOOKUP(D291,#REF!,6,FALSE),IF(C291="SINAPI",VLOOKUP(D291,#REF!,3,FALSE),"outro")))</f>
        <v>#REF!</v>
      </c>
      <c r="H291" s="332">
        <f>8/18.15</f>
        <v>0.44077134986225897</v>
      </c>
      <c r="I291" s="333" t="e">
        <f>IF(B291="I",IF(F291="MO",IF(C291="LABOR",ROUND(VLOOKUP(D291,#REF!,4,FALSE)/(1+#REF!),2),IF(C291="SINAPI",ROUND(VLOOKUP(D291,#REF!,5,FALSE)/(1+#REF!),2),"outro")),IF(C291="LABOR",VLOOKUP(D291,#REF!,4,FALSE),IF(C291="SINAPI",VLOOKUP(D291,#REF!,5,FALSE),IF(C291="COTAÇÃO",VLOOKUP(D291,#REF!,15,FALSE))))),IF(C291="SINAPI",IF(F291="MO",ROUND(VLOOKUP(D291,#REF!,4,FALSE)/(1+#REF!),2),VLOOKUP(D291,#REF!,4,FALSE)),"outro"))</f>
        <v>#REF!</v>
      </c>
      <c r="J291" s="333" t="e">
        <f t="shared" si="7"/>
        <v>#REF!</v>
      </c>
    </row>
    <row r="292" spans="1:10">
      <c r="A292" s="224"/>
      <c r="B292" s="328" t="s">
        <v>116</v>
      </c>
      <c r="C292" s="329" t="s">
        <v>82</v>
      </c>
      <c r="D292" s="227">
        <v>62543</v>
      </c>
      <c r="E292" s="331" t="e">
        <f>IF(B292="I",IF(C292="LABOR",VLOOKUP(D292,#REF!,2,FALSE),IF(C292="SINAPI",VLOOKUP(D292,#REF!,2,FALSE),IF(C292="COTAÇÃO",VLOOKUP(D292,#REF!,2,FALSE)))),IF(C292="LABOR",VLOOKUP(D292,#REF!,5,FALSE),IF(C292="SINAPI",VLOOKUP(D292,#REF!,2,FALSE),"outro")))</f>
        <v>#REF!</v>
      </c>
      <c r="F292" s="329" t="s">
        <v>12</v>
      </c>
      <c r="G292" s="330" t="e">
        <f>IF(B292="I",IF(C292="LABOR",VLOOKUP(D292,#REF!,3,FALSE),IF(C292="SINAPI",VLOOKUP(D292,#REF!,3,FALSE),IF(C292="COTAÇÃO",VLOOKUP(D292,#REF!,3,FALSE)))),IF(C292="LABOR",VLOOKUP(D292,#REF!,6,FALSE),IF(C292="SINAPI",VLOOKUP(D292,#REF!,3,FALSE),"outro")))</f>
        <v>#REF!</v>
      </c>
      <c r="H292" s="332">
        <f>1/18.15</f>
        <v>5.5096418732782371E-2</v>
      </c>
      <c r="I292" s="333" t="e">
        <f>IF(B292="I",IF(F292="MO",IF(C292="LABOR",ROUND(VLOOKUP(D292,#REF!,4,FALSE)/(1+#REF!),2),IF(C292="SINAPI",ROUND(VLOOKUP(D292,#REF!,5,FALSE)/(1+#REF!),2),"outro")),IF(C292="LABOR",VLOOKUP(D292,#REF!,4,FALSE),IF(C292="SINAPI",VLOOKUP(D292,#REF!,5,FALSE),IF(C292="COTAÇÃO",VLOOKUP(D292,#REF!,15,FALSE))))),IF(C292="SINAPI",IF(F292="MO",ROUND(VLOOKUP(D292,#REF!,4,FALSE)/(1+#REF!),2),VLOOKUP(D292,#REF!,4,FALSE)),"outro"))</f>
        <v>#REF!</v>
      </c>
      <c r="J292" s="333" t="e">
        <f t="shared" ref="J292:J312" si="8">ROUND(H292*I292,2)</f>
        <v>#REF!</v>
      </c>
    </row>
    <row r="293" spans="1:10">
      <c r="A293" s="224"/>
      <c r="B293" s="328" t="s">
        <v>116</v>
      </c>
      <c r="C293" s="329" t="s">
        <v>82</v>
      </c>
      <c r="D293" s="227">
        <v>62544</v>
      </c>
      <c r="E293" s="331" t="e">
        <f>IF(B293="I",IF(C293="LABOR",VLOOKUP(D293,#REF!,2,FALSE),IF(C293="SINAPI",VLOOKUP(D293,#REF!,2,FALSE),IF(C293="COTAÇÃO",VLOOKUP(D293,#REF!,2,FALSE)))),IF(C293="LABOR",VLOOKUP(D293,#REF!,5,FALSE),IF(C293="SINAPI",VLOOKUP(D293,#REF!,2,FALSE),"outro")))</f>
        <v>#REF!</v>
      </c>
      <c r="F293" s="329" t="s">
        <v>12</v>
      </c>
      <c r="G293" s="330" t="e">
        <f>IF(B293="I",IF(C293="LABOR",VLOOKUP(D293,#REF!,3,FALSE),IF(C293="SINAPI",VLOOKUP(D293,#REF!,3,FALSE),IF(C293="COTAÇÃO",VLOOKUP(D293,#REF!,3,FALSE)))),IF(C293="LABOR",VLOOKUP(D293,#REF!,6,FALSE),IF(C293="SINAPI",VLOOKUP(D293,#REF!,3,FALSE),"outro")))</f>
        <v>#REF!</v>
      </c>
      <c r="H293" s="332">
        <f>1/18.15</f>
        <v>5.5096418732782371E-2</v>
      </c>
      <c r="I293" s="333" t="e">
        <f>IF(B293="I",IF(F293="MO",IF(C293="LABOR",ROUND(VLOOKUP(D293,#REF!,4,FALSE)/(1+#REF!),2),IF(C293="SINAPI",ROUND(VLOOKUP(D293,#REF!,5,FALSE)/(1+#REF!),2),"outro")),IF(C293="LABOR",VLOOKUP(D293,#REF!,4,FALSE),IF(C293="SINAPI",VLOOKUP(D293,#REF!,5,FALSE),IF(C293="COTAÇÃO",VLOOKUP(D293,#REF!,15,FALSE))))),IF(C293="SINAPI",IF(F293="MO",ROUND(VLOOKUP(D293,#REF!,4,FALSE)/(1+#REF!),2),VLOOKUP(D293,#REF!,4,FALSE)),"outro"))</f>
        <v>#REF!</v>
      </c>
      <c r="J293" s="333" t="e">
        <f t="shared" si="8"/>
        <v>#REF!</v>
      </c>
    </row>
    <row r="294" spans="1:10">
      <c r="A294" s="224"/>
      <c r="B294" s="328" t="s">
        <v>116</v>
      </c>
      <c r="C294" s="329" t="s">
        <v>82</v>
      </c>
      <c r="D294" s="227">
        <v>62549</v>
      </c>
      <c r="E294" s="331" t="e">
        <f>IF(B294="I",IF(C294="LABOR",VLOOKUP(D294,#REF!,2,FALSE),IF(C294="SINAPI",VLOOKUP(D294,#REF!,2,FALSE),IF(C294="COTAÇÃO",VLOOKUP(D294,#REF!,2,FALSE)))),IF(C294="LABOR",VLOOKUP(D294,#REF!,5,FALSE),IF(C294="SINAPI",VLOOKUP(D294,#REF!,2,FALSE),"outro")))</f>
        <v>#REF!</v>
      </c>
      <c r="F294" s="329" t="s">
        <v>12</v>
      </c>
      <c r="G294" s="330" t="e">
        <f>IF(B294="I",IF(C294="LABOR",VLOOKUP(D294,#REF!,3,FALSE),IF(C294="SINAPI",VLOOKUP(D294,#REF!,3,FALSE),IF(C294="COTAÇÃO",VLOOKUP(D294,#REF!,3,FALSE)))),IF(C294="LABOR",VLOOKUP(D294,#REF!,6,FALSE),IF(C294="SINAPI",VLOOKUP(D294,#REF!,3,FALSE),"outro")))</f>
        <v>#REF!</v>
      </c>
      <c r="H294" s="332">
        <f>0.5/18.15</f>
        <v>2.7548209366391185E-2</v>
      </c>
      <c r="I294" s="333" t="e">
        <f>IF(B294="I",IF(F294="MO",IF(C294="LABOR",ROUND(VLOOKUP(D294,#REF!,4,FALSE)/(1+#REF!),2),IF(C294="SINAPI",ROUND(VLOOKUP(D294,#REF!,5,FALSE)/(1+#REF!),2),"outro")),IF(C294="LABOR",VLOOKUP(D294,#REF!,4,FALSE),IF(C294="SINAPI",VLOOKUP(D294,#REF!,5,FALSE),IF(C294="COTAÇÃO",VLOOKUP(D294,#REF!,15,FALSE))))),IF(C294="SINAPI",IF(F294="MO",ROUND(VLOOKUP(D294,#REF!,4,FALSE)/(1+#REF!),2),VLOOKUP(D294,#REF!,4,FALSE)),"outro"))</f>
        <v>#REF!</v>
      </c>
      <c r="J294" s="333" t="e">
        <f t="shared" si="8"/>
        <v>#REF!</v>
      </c>
    </row>
    <row r="295" spans="1:10">
      <c r="A295" s="224"/>
      <c r="B295" s="328" t="s">
        <v>116</v>
      </c>
      <c r="C295" s="329" t="s">
        <v>82</v>
      </c>
      <c r="D295" s="227">
        <v>62588</v>
      </c>
      <c r="E295" s="331" t="e">
        <f>IF(B295="I",IF(C295="LABOR",VLOOKUP(D295,#REF!,2,FALSE),IF(C295="SINAPI",VLOOKUP(D295,#REF!,2,FALSE),IF(C295="COTAÇÃO",VLOOKUP(D295,#REF!,2,FALSE)))),IF(C295="LABOR",VLOOKUP(D295,#REF!,5,FALSE),IF(C295="SINAPI",VLOOKUP(D295,#REF!,2,FALSE),"outro")))</f>
        <v>#REF!</v>
      </c>
      <c r="F295" s="329" t="s">
        <v>12</v>
      </c>
      <c r="G295" s="330" t="e">
        <f>IF(B295="I",IF(C295="LABOR",VLOOKUP(D295,#REF!,3,FALSE),IF(C295="SINAPI",VLOOKUP(D295,#REF!,3,FALSE),IF(C295="COTAÇÃO",VLOOKUP(D295,#REF!,3,FALSE)))),IF(C295="LABOR",VLOOKUP(D295,#REF!,6,FALSE),IF(C295="SINAPI",VLOOKUP(D295,#REF!,3,FALSE),"outro")))</f>
        <v>#REF!</v>
      </c>
      <c r="H295" s="332">
        <f>0.5/18.15</f>
        <v>2.7548209366391185E-2</v>
      </c>
      <c r="I295" s="333" t="e">
        <f>IF(B295="I",IF(F295="MO",IF(C295="LABOR",ROUND(VLOOKUP(D295,#REF!,4,FALSE)/(1+#REF!),2),IF(C295="SINAPI",ROUND(VLOOKUP(D295,#REF!,5,FALSE)/(1+#REF!),2),"outro")),IF(C295="LABOR",VLOOKUP(D295,#REF!,4,FALSE),IF(C295="SINAPI",VLOOKUP(D295,#REF!,5,FALSE),IF(C295="COTAÇÃO",VLOOKUP(D295,#REF!,15,FALSE))))),IF(C295="SINAPI",IF(F295="MO",ROUND(VLOOKUP(D295,#REF!,4,FALSE)/(1+#REF!),2),VLOOKUP(D295,#REF!,4,FALSE)),"outro"))</f>
        <v>#REF!</v>
      </c>
      <c r="J295" s="333" t="e">
        <f t="shared" si="8"/>
        <v>#REF!</v>
      </c>
    </row>
    <row r="296" spans="1:10">
      <c r="A296" s="224"/>
      <c r="B296" s="328" t="s">
        <v>116</v>
      </c>
      <c r="C296" s="329" t="s">
        <v>82</v>
      </c>
      <c r="D296" s="227">
        <v>63502</v>
      </c>
      <c r="E296" s="331" t="e">
        <f>IF(B296="I",IF(C296="LABOR",VLOOKUP(D296,#REF!,2,FALSE),IF(C296="SINAPI",VLOOKUP(D296,#REF!,2,FALSE),IF(C296="COTAÇÃO",VLOOKUP(D296,#REF!,2,FALSE)))),IF(C296="LABOR",VLOOKUP(D296,#REF!,5,FALSE),IF(C296="SINAPI",VLOOKUP(D296,#REF!,2,FALSE),"outro")))</f>
        <v>#REF!</v>
      </c>
      <c r="F296" s="329" t="s">
        <v>12</v>
      </c>
      <c r="G296" s="330" t="e">
        <f>IF(B296="I",IF(C296="LABOR",VLOOKUP(D296,#REF!,3,FALSE),IF(C296="SINAPI",VLOOKUP(D296,#REF!,3,FALSE),IF(C296="COTAÇÃO",VLOOKUP(D296,#REF!,3,FALSE)))),IF(C296="LABOR",VLOOKUP(D296,#REF!,6,FALSE),IF(C296="SINAPI",VLOOKUP(D296,#REF!,3,FALSE),"outro")))</f>
        <v>#REF!</v>
      </c>
      <c r="H296" s="332">
        <f>0.5/18.15</f>
        <v>2.7548209366391185E-2</v>
      </c>
      <c r="I296" s="333" t="e">
        <f>IF(B296="I",IF(F296="MO",IF(C296="LABOR",ROUND(VLOOKUP(D296,#REF!,4,FALSE)/(1+#REF!),2),IF(C296="SINAPI",ROUND(VLOOKUP(D296,#REF!,5,FALSE)/(1+#REF!),2),"outro")),IF(C296="LABOR",VLOOKUP(D296,#REF!,4,FALSE),IF(C296="SINAPI",VLOOKUP(D296,#REF!,5,FALSE),IF(C296="COTAÇÃO",VLOOKUP(D296,#REF!,15,FALSE))))),IF(C296="SINAPI",IF(F296="MO",ROUND(VLOOKUP(D296,#REF!,4,FALSE)/(1+#REF!),2),VLOOKUP(D296,#REF!,4,FALSE)),"outro"))</f>
        <v>#REF!</v>
      </c>
      <c r="J296" s="333" t="e">
        <f t="shared" si="8"/>
        <v>#REF!</v>
      </c>
    </row>
    <row r="297" spans="1:10">
      <c r="A297" s="224"/>
      <c r="B297" s="328" t="s">
        <v>116</v>
      </c>
      <c r="C297" s="329" t="s">
        <v>82</v>
      </c>
      <c r="D297" s="227">
        <v>63530</v>
      </c>
      <c r="E297" s="331" t="e">
        <f>IF(B297="I",IF(C297="LABOR",VLOOKUP(D297,#REF!,2,FALSE),IF(C297="SINAPI",VLOOKUP(D297,#REF!,2,FALSE),IF(C297="COTAÇÃO",VLOOKUP(D297,#REF!,2,FALSE)))),IF(C297="LABOR",VLOOKUP(D297,#REF!,5,FALSE),IF(C297="SINAPI",VLOOKUP(D297,#REF!,2,FALSE),"outro")))</f>
        <v>#REF!</v>
      </c>
      <c r="F297" s="329" t="s">
        <v>12</v>
      </c>
      <c r="G297" s="330" t="e">
        <f>IF(B297="I",IF(C297="LABOR",VLOOKUP(D297,#REF!,3,FALSE),IF(C297="SINAPI",VLOOKUP(D297,#REF!,3,FALSE),IF(C297="COTAÇÃO",VLOOKUP(D297,#REF!,3,FALSE)))),IF(C297="LABOR",VLOOKUP(D297,#REF!,6,FALSE),IF(C297="SINAPI",VLOOKUP(D297,#REF!,3,FALSE),"outro")))</f>
        <v>#REF!</v>
      </c>
      <c r="H297" s="332">
        <f>1/18.15</f>
        <v>5.5096418732782371E-2</v>
      </c>
      <c r="I297" s="333" t="e">
        <f>IF(B297="I",IF(F297="MO",IF(C297="LABOR",ROUND(VLOOKUP(D297,#REF!,4,FALSE)/(1+#REF!),2),IF(C297="SINAPI",ROUND(VLOOKUP(D297,#REF!,5,FALSE)/(1+#REF!),2),"outro")),IF(C297="LABOR",VLOOKUP(D297,#REF!,4,FALSE),IF(C297="SINAPI",VLOOKUP(D297,#REF!,5,FALSE),IF(C297="COTAÇÃO",VLOOKUP(D297,#REF!,15,FALSE))))),IF(C297="SINAPI",IF(F297="MO",ROUND(VLOOKUP(D297,#REF!,4,FALSE)/(1+#REF!),2),VLOOKUP(D297,#REF!,4,FALSE)),"outro"))</f>
        <v>#REF!</v>
      </c>
      <c r="J297" s="333" t="e">
        <f t="shared" si="8"/>
        <v>#REF!</v>
      </c>
    </row>
    <row r="298" spans="1:10">
      <c r="A298" s="224"/>
      <c r="B298" s="328" t="s">
        <v>116</v>
      </c>
      <c r="C298" s="329" t="s">
        <v>82</v>
      </c>
      <c r="D298" s="227">
        <v>64006</v>
      </c>
      <c r="E298" s="331" t="e">
        <f>IF(B298="I",IF(C298="LABOR",VLOOKUP(D298,#REF!,2,FALSE),IF(C298="SINAPI",VLOOKUP(D298,#REF!,2,FALSE),IF(C298="COTAÇÃO",VLOOKUP(D298,#REF!,2,FALSE)))),IF(C298="LABOR",VLOOKUP(D298,#REF!,5,FALSE),IF(C298="SINAPI",VLOOKUP(D298,#REF!,2,FALSE),"outro")))</f>
        <v>#REF!</v>
      </c>
      <c r="F298" s="329" t="s">
        <v>12</v>
      </c>
      <c r="G298" s="330" t="e">
        <f>IF(B298="I",IF(C298="LABOR",VLOOKUP(D298,#REF!,3,FALSE),IF(C298="SINAPI",VLOOKUP(D298,#REF!,3,FALSE),IF(C298="COTAÇÃO",VLOOKUP(D298,#REF!,3,FALSE)))),IF(C298="LABOR",VLOOKUP(D298,#REF!,6,FALSE),IF(C298="SINAPI",VLOOKUP(D298,#REF!,3,FALSE),"outro")))</f>
        <v>#REF!</v>
      </c>
      <c r="H298" s="332">
        <f t="shared" ref="H298:H305" si="9">0.5/18.15</f>
        <v>2.7548209366391185E-2</v>
      </c>
      <c r="I298" s="333" t="e">
        <f>IF(B298="I",IF(F298="MO",IF(C298="LABOR",ROUND(VLOOKUP(D298,#REF!,4,FALSE)/(1+#REF!),2),IF(C298="SINAPI",ROUND(VLOOKUP(D298,#REF!,5,FALSE)/(1+#REF!),2),"outro")),IF(C298="LABOR",VLOOKUP(D298,#REF!,4,FALSE),IF(C298="SINAPI",VLOOKUP(D298,#REF!,5,FALSE),IF(C298="COTAÇÃO",VLOOKUP(D298,#REF!,15,FALSE))))),IF(C298="SINAPI",IF(F298="MO",ROUND(VLOOKUP(D298,#REF!,4,FALSE)/(1+#REF!),2),VLOOKUP(D298,#REF!,4,FALSE)),"outro"))</f>
        <v>#REF!</v>
      </c>
      <c r="J298" s="333" t="e">
        <f t="shared" si="8"/>
        <v>#REF!</v>
      </c>
    </row>
    <row r="299" spans="1:10">
      <c r="A299" s="224"/>
      <c r="B299" s="328" t="s">
        <v>116</v>
      </c>
      <c r="C299" s="329" t="s">
        <v>82</v>
      </c>
      <c r="D299" s="227">
        <v>64709</v>
      </c>
      <c r="E299" s="331" t="e">
        <f>IF(B299="I",IF(C299="LABOR",VLOOKUP(D299,#REF!,2,FALSE),IF(C299="SINAPI",VLOOKUP(D299,#REF!,2,FALSE),IF(C299="COTAÇÃO",VLOOKUP(D299,#REF!,2,FALSE)))),IF(C299="LABOR",VLOOKUP(D299,#REF!,5,FALSE),IF(C299="SINAPI",VLOOKUP(D299,#REF!,2,FALSE),"outro")))</f>
        <v>#REF!</v>
      </c>
      <c r="F299" s="329" t="s">
        <v>12</v>
      </c>
      <c r="G299" s="330" t="e">
        <f>IF(B299="I",IF(C299="LABOR",VLOOKUP(D299,#REF!,3,FALSE),IF(C299="SINAPI",VLOOKUP(D299,#REF!,3,FALSE),IF(C299="COTAÇÃO",VLOOKUP(D299,#REF!,3,FALSE)))),IF(C299="LABOR",VLOOKUP(D299,#REF!,6,FALSE),IF(C299="SINAPI",VLOOKUP(D299,#REF!,3,FALSE),"outro")))</f>
        <v>#REF!</v>
      </c>
      <c r="H299" s="332">
        <f t="shared" si="9"/>
        <v>2.7548209366391185E-2</v>
      </c>
      <c r="I299" s="333" t="e">
        <f>IF(B299="I",IF(F299="MO",IF(C299="LABOR",ROUND(VLOOKUP(D299,#REF!,4,FALSE)/(1+#REF!),2),IF(C299="SINAPI",ROUND(VLOOKUP(D299,#REF!,5,FALSE)/(1+#REF!),2),"outro")),IF(C299="LABOR",VLOOKUP(D299,#REF!,4,FALSE),IF(C299="SINAPI",VLOOKUP(D299,#REF!,5,FALSE),IF(C299="COTAÇÃO",VLOOKUP(D299,#REF!,15,FALSE))))),IF(C299="SINAPI",IF(F299="MO",ROUND(VLOOKUP(D299,#REF!,4,FALSE)/(1+#REF!),2),VLOOKUP(D299,#REF!,4,FALSE)),"outro"))</f>
        <v>#REF!</v>
      </c>
      <c r="J299" s="333" t="e">
        <f t="shared" si="8"/>
        <v>#REF!</v>
      </c>
    </row>
    <row r="300" spans="1:10">
      <c r="A300" s="224"/>
      <c r="B300" s="328" t="s">
        <v>116</v>
      </c>
      <c r="C300" s="329" t="s">
        <v>82</v>
      </c>
      <c r="D300" s="227">
        <v>65002</v>
      </c>
      <c r="E300" s="331" t="e">
        <f>IF(B300="I",IF(C300="LABOR",VLOOKUP(D300,#REF!,2,FALSE),IF(C300="SINAPI",VLOOKUP(D300,#REF!,2,FALSE),IF(C300="COTAÇÃO",VLOOKUP(D300,#REF!,2,FALSE)))),IF(C300="LABOR",VLOOKUP(D300,#REF!,5,FALSE),IF(C300="SINAPI",VLOOKUP(D300,#REF!,2,FALSE),"outro")))</f>
        <v>#REF!</v>
      </c>
      <c r="F300" s="329" t="s">
        <v>12</v>
      </c>
      <c r="G300" s="330" t="e">
        <f>IF(B300="I",IF(C300="LABOR",VLOOKUP(D300,#REF!,3,FALSE),IF(C300="SINAPI",VLOOKUP(D300,#REF!,3,FALSE),IF(C300="COTAÇÃO",VLOOKUP(D300,#REF!,3,FALSE)))),IF(C300="LABOR",VLOOKUP(D300,#REF!,6,FALSE),IF(C300="SINAPI",VLOOKUP(D300,#REF!,3,FALSE),"outro")))</f>
        <v>#REF!</v>
      </c>
      <c r="H300" s="332">
        <f t="shared" si="9"/>
        <v>2.7548209366391185E-2</v>
      </c>
      <c r="I300" s="333" t="e">
        <f>IF(B300="I",IF(F300="MO",IF(C300="LABOR",ROUND(VLOOKUP(D300,#REF!,4,FALSE)/(1+#REF!),2),IF(C300="SINAPI",ROUND(VLOOKUP(D300,#REF!,5,FALSE)/(1+#REF!),2),"outro")),IF(C300="LABOR",VLOOKUP(D300,#REF!,4,FALSE),IF(C300="SINAPI",VLOOKUP(D300,#REF!,5,FALSE),IF(C300="COTAÇÃO",VLOOKUP(D300,#REF!,15,FALSE))))),IF(C300="SINAPI",IF(F300="MO",ROUND(VLOOKUP(D300,#REF!,4,FALSE)/(1+#REF!),2),VLOOKUP(D300,#REF!,4,FALSE)),"outro"))</f>
        <v>#REF!</v>
      </c>
      <c r="J300" s="333" t="e">
        <f t="shared" si="8"/>
        <v>#REF!</v>
      </c>
    </row>
    <row r="301" spans="1:10">
      <c r="A301" s="224"/>
      <c r="B301" s="328" t="s">
        <v>116</v>
      </c>
      <c r="C301" s="329" t="s">
        <v>82</v>
      </c>
      <c r="D301" s="227">
        <v>65502</v>
      </c>
      <c r="E301" s="331" t="e">
        <f>IF(B301="I",IF(C301="LABOR",VLOOKUP(D301,#REF!,2,FALSE),IF(C301="SINAPI",VLOOKUP(D301,#REF!,2,FALSE),IF(C301="COTAÇÃO",VLOOKUP(D301,#REF!,2,FALSE)))),IF(C301="LABOR",VLOOKUP(D301,#REF!,5,FALSE),IF(C301="SINAPI",VLOOKUP(D301,#REF!,2,FALSE),"outro")))</f>
        <v>#REF!</v>
      </c>
      <c r="F301" s="329" t="s">
        <v>12</v>
      </c>
      <c r="G301" s="330" t="e">
        <f>IF(B301="I",IF(C301="LABOR",VLOOKUP(D301,#REF!,3,FALSE),IF(C301="SINAPI",VLOOKUP(D301,#REF!,3,FALSE),IF(C301="COTAÇÃO",VLOOKUP(D301,#REF!,3,FALSE)))),IF(C301="LABOR",VLOOKUP(D301,#REF!,6,FALSE),IF(C301="SINAPI",VLOOKUP(D301,#REF!,3,FALSE),"outro")))</f>
        <v>#REF!</v>
      </c>
      <c r="H301" s="332">
        <f t="shared" si="9"/>
        <v>2.7548209366391185E-2</v>
      </c>
      <c r="I301" s="333" t="e">
        <f>IF(B301="I",IF(F301="MO",IF(C301="LABOR",ROUND(VLOOKUP(D301,#REF!,4,FALSE)/(1+#REF!),2),IF(C301="SINAPI",ROUND(VLOOKUP(D301,#REF!,5,FALSE)/(1+#REF!),2),"outro")),IF(C301="LABOR",VLOOKUP(D301,#REF!,4,FALSE),IF(C301="SINAPI",VLOOKUP(D301,#REF!,5,FALSE),IF(C301="COTAÇÃO",VLOOKUP(D301,#REF!,15,FALSE))))),IF(C301="SINAPI",IF(F301="MO",ROUND(VLOOKUP(D301,#REF!,4,FALSE)/(1+#REF!),2),VLOOKUP(D301,#REF!,4,FALSE)),"outro"))</f>
        <v>#REF!</v>
      </c>
      <c r="J301" s="333" t="e">
        <f t="shared" si="8"/>
        <v>#REF!</v>
      </c>
    </row>
    <row r="302" spans="1:10">
      <c r="A302" s="224"/>
      <c r="B302" s="328" t="s">
        <v>116</v>
      </c>
      <c r="C302" s="329" t="s">
        <v>82</v>
      </c>
      <c r="D302" s="227">
        <v>65509</v>
      </c>
      <c r="E302" s="331" t="e">
        <f>IF(B302="I",IF(C302="LABOR",VLOOKUP(D302,#REF!,2,FALSE),IF(C302="SINAPI",VLOOKUP(D302,#REF!,2,FALSE),IF(C302="COTAÇÃO",VLOOKUP(D302,#REF!,2,FALSE)))),IF(C302="LABOR",VLOOKUP(D302,#REF!,5,FALSE),IF(C302="SINAPI",VLOOKUP(D302,#REF!,2,FALSE),"outro")))</f>
        <v>#REF!</v>
      </c>
      <c r="F302" s="329" t="s">
        <v>12</v>
      </c>
      <c r="G302" s="330" t="e">
        <f>IF(B302="I",IF(C302="LABOR",VLOOKUP(D302,#REF!,3,FALSE),IF(C302="SINAPI",VLOOKUP(D302,#REF!,3,FALSE),IF(C302="COTAÇÃO",VLOOKUP(D302,#REF!,3,FALSE)))),IF(C302="LABOR",VLOOKUP(D302,#REF!,6,FALSE),IF(C302="SINAPI",VLOOKUP(D302,#REF!,3,FALSE),"outro")))</f>
        <v>#REF!</v>
      </c>
      <c r="H302" s="332">
        <f t="shared" si="9"/>
        <v>2.7548209366391185E-2</v>
      </c>
      <c r="I302" s="333" t="e">
        <f>IF(B302="I",IF(F302="MO",IF(C302="LABOR",ROUND(VLOOKUP(D302,#REF!,4,FALSE)/(1+#REF!),2),IF(C302="SINAPI",ROUND(VLOOKUP(D302,#REF!,5,FALSE)/(1+#REF!),2),"outro")),IF(C302="LABOR",VLOOKUP(D302,#REF!,4,FALSE),IF(C302="SINAPI",VLOOKUP(D302,#REF!,5,FALSE),IF(C302="COTAÇÃO",VLOOKUP(D302,#REF!,15,FALSE))))),IF(C302="SINAPI",IF(F302="MO",ROUND(VLOOKUP(D302,#REF!,4,FALSE)/(1+#REF!),2),VLOOKUP(D302,#REF!,4,FALSE)),"outro"))</f>
        <v>#REF!</v>
      </c>
      <c r="J302" s="333" t="e">
        <f t="shared" si="8"/>
        <v>#REF!</v>
      </c>
    </row>
    <row r="303" spans="1:10">
      <c r="A303" s="224"/>
      <c r="B303" s="328" t="s">
        <v>116</v>
      </c>
      <c r="C303" s="329" t="s">
        <v>82</v>
      </c>
      <c r="D303" s="227">
        <v>65511</v>
      </c>
      <c r="E303" s="331" t="e">
        <f>IF(B303="I",IF(C303="LABOR",VLOOKUP(D303,#REF!,2,FALSE),IF(C303="SINAPI",VLOOKUP(D303,#REF!,2,FALSE),IF(C303="COTAÇÃO",VLOOKUP(D303,#REF!,2,FALSE)))),IF(C303="LABOR",VLOOKUP(D303,#REF!,5,FALSE),IF(C303="SINAPI",VLOOKUP(D303,#REF!,2,FALSE),"outro")))</f>
        <v>#REF!</v>
      </c>
      <c r="F303" s="329" t="s">
        <v>12</v>
      </c>
      <c r="G303" s="330" t="e">
        <f>IF(B303="I",IF(C303="LABOR",VLOOKUP(D303,#REF!,3,FALSE),IF(C303="SINAPI",VLOOKUP(D303,#REF!,3,FALSE),IF(C303="COTAÇÃO",VLOOKUP(D303,#REF!,3,FALSE)))),IF(C303="LABOR",VLOOKUP(D303,#REF!,6,FALSE),IF(C303="SINAPI",VLOOKUP(D303,#REF!,3,FALSE),"outro")))</f>
        <v>#REF!</v>
      </c>
      <c r="H303" s="332">
        <f t="shared" si="9"/>
        <v>2.7548209366391185E-2</v>
      </c>
      <c r="I303" s="333" t="e">
        <f>IF(B303="I",IF(F303="MO",IF(C303="LABOR",ROUND(VLOOKUP(D303,#REF!,4,FALSE)/(1+#REF!),2),IF(C303="SINAPI",ROUND(VLOOKUP(D303,#REF!,5,FALSE)/(1+#REF!),2),"outro")),IF(C303="LABOR",VLOOKUP(D303,#REF!,4,FALSE),IF(C303="SINAPI",VLOOKUP(D303,#REF!,5,FALSE),IF(C303="COTAÇÃO",VLOOKUP(D303,#REF!,15,FALSE))))),IF(C303="SINAPI",IF(F303="MO",ROUND(VLOOKUP(D303,#REF!,4,FALSE)/(1+#REF!),2),VLOOKUP(D303,#REF!,4,FALSE)),"outro"))</f>
        <v>#REF!</v>
      </c>
      <c r="J303" s="333" t="e">
        <f t="shared" si="8"/>
        <v>#REF!</v>
      </c>
    </row>
    <row r="304" spans="1:10">
      <c r="A304" s="224"/>
      <c r="B304" s="328" t="s">
        <v>116</v>
      </c>
      <c r="C304" s="329" t="s">
        <v>82</v>
      </c>
      <c r="D304" s="227">
        <v>65526</v>
      </c>
      <c r="E304" s="331" t="e">
        <f>IF(B304="I",IF(C304="LABOR",VLOOKUP(D304,#REF!,2,FALSE),IF(C304="SINAPI",VLOOKUP(D304,#REF!,2,FALSE),IF(C304="COTAÇÃO",VLOOKUP(D304,#REF!,2,FALSE)))),IF(C304="LABOR",VLOOKUP(D304,#REF!,5,FALSE),IF(C304="SINAPI",VLOOKUP(D304,#REF!,2,FALSE),"outro")))</f>
        <v>#REF!</v>
      </c>
      <c r="F304" s="329" t="s">
        <v>12</v>
      </c>
      <c r="G304" s="330" t="e">
        <f>IF(B304="I",IF(C304="LABOR",VLOOKUP(D304,#REF!,3,FALSE),IF(C304="SINAPI",VLOOKUP(D304,#REF!,3,FALSE),IF(C304="COTAÇÃO",VLOOKUP(D304,#REF!,3,FALSE)))),IF(C304="LABOR",VLOOKUP(D304,#REF!,6,FALSE),IF(C304="SINAPI",VLOOKUP(D304,#REF!,3,FALSE),"outro")))</f>
        <v>#REF!</v>
      </c>
      <c r="H304" s="332">
        <f t="shared" si="9"/>
        <v>2.7548209366391185E-2</v>
      </c>
      <c r="I304" s="333" t="e">
        <f>IF(B304="I",IF(F304="MO",IF(C304="LABOR",ROUND(VLOOKUP(D304,#REF!,4,FALSE)/(1+#REF!),2),IF(C304="SINAPI",ROUND(VLOOKUP(D304,#REF!,5,FALSE)/(1+#REF!),2),"outro")),IF(C304="LABOR",VLOOKUP(D304,#REF!,4,FALSE),IF(C304="SINAPI",VLOOKUP(D304,#REF!,5,FALSE),IF(C304="COTAÇÃO",VLOOKUP(D304,#REF!,15,FALSE))))),IF(C304="SINAPI",IF(F304="MO",ROUND(VLOOKUP(D304,#REF!,4,FALSE)/(1+#REF!),2),VLOOKUP(D304,#REF!,4,FALSE)),"outro"))</f>
        <v>#REF!</v>
      </c>
      <c r="J304" s="333" t="e">
        <f t="shared" si="8"/>
        <v>#REF!</v>
      </c>
    </row>
    <row r="305" spans="1:10">
      <c r="A305" s="224"/>
      <c r="B305" s="328" t="s">
        <v>116</v>
      </c>
      <c r="C305" s="329" t="s">
        <v>82</v>
      </c>
      <c r="D305" s="227">
        <v>66049</v>
      </c>
      <c r="E305" s="331" t="e">
        <f>IF(B305="I",IF(C305="LABOR",VLOOKUP(D305,#REF!,2,FALSE),IF(C305="SINAPI",VLOOKUP(D305,#REF!,2,FALSE),IF(C305="COTAÇÃO",VLOOKUP(D305,#REF!,2,FALSE)))),IF(C305="LABOR",VLOOKUP(D305,#REF!,5,FALSE),IF(C305="SINAPI",VLOOKUP(D305,#REF!,2,FALSE),"outro")))</f>
        <v>#REF!</v>
      </c>
      <c r="F305" s="329" t="s">
        <v>12</v>
      </c>
      <c r="G305" s="330" t="e">
        <f>IF(B305="I",IF(C305="LABOR",VLOOKUP(D305,#REF!,3,FALSE),IF(C305="SINAPI",VLOOKUP(D305,#REF!,3,FALSE),IF(C305="COTAÇÃO",VLOOKUP(D305,#REF!,3,FALSE)))),IF(C305="LABOR",VLOOKUP(D305,#REF!,6,FALSE),IF(C305="SINAPI",VLOOKUP(D305,#REF!,3,FALSE),"outro")))</f>
        <v>#REF!</v>
      </c>
      <c r="H305" s="332">
        <f t="shared" si="9"/>
        <v>2.7548209366391185E-2</v>
      </c>
      <c r="I305" s="333" t="e">
        <f>IF(B305="I",IF(F305="MO",IF(C305="LABOR",ROUND(VLOOKUP(D305,#REF!,4,FALSE)/(1+#REF!),2),IF(C305="SINAPI",ROUND(VLOOKUP(D305,#REF!,5,FALSE)/(1+#REF!),2),"outro")),IF(C305="LABOR",VLOOKUP(D305,#REF!,4,FALSE),IF(C305="SINAPI",VLOOKUP(D305,#REF!,5,FALSE),IF(C305="COTAÇÃO",VLOOKUP(D305,#REF!,15,FALSE))))),IF(C305="SINAPI",IF(F305="MO",ROUND(VLOOKUP(D305,#REF!,4,FALSE)/(1+#REF!),2),VLOOKUP(D305,#REF!,4,FALSE)),"outro"))</f>
        <v>#REF!</v>
      </c>
      <c r="J305" s="333" t="e">
        <f t="shared" si="8"/>
        <v>#REF!</v>
      </c>
    </row>
    <row r="306" spans="1:10">
      <c r="A306" s="224"/>
      <c r="B306" s="328" t="s">
        <v>116</v>
      </c>
      <c r="C306" s="329" t="s">
        <v>82</v>
      </c>
      <c r="D306" s="227">
        <v>67552</v>
      </c>
      <c r="E306" s="331" t="e">
        <f>IF(B306="I",IF(C306="LABOR",VLOOKUP(D306,#REF!,2,FALSE),IF(C306="SINAPI",VLOOKUP(D306,#REF!,2,FALSE),IF(C306="COTAÇÃO",VLOOKUP(D306,#REF!,2,FALSE)))),IF(C306="LABOR",VLOOKUP(D306,#REF!,5,FALSE),IF(C306="SINAPI",VLOOKUP(D306,#REF!,2,FALSE),"outro")))</f>
        <v>#REF!</v>
      </c>
      <c r="F306" s="329" t="s">
        <v>12</v>
      </c>
      <c r="G306" s="330" t="e">
        <f>IF(B306="I",IF(C306="LABOR",VLOOKUP(D306,#REF!,3,FALSE),IF(C306="SINAPI",VLOOKUP(D306,#REF!,3,FALSE),IF(C306="COTAÇÃO",VLOOKUP(D306,#REF!,3,FALSE)))),IF(C306="LABOR",VLOOKUP(D306,#REF!,6,FALSE),IF(C306="SINAPI",VLOOKUP(D306,#REF!,3,FALSE),"outro")))</f>
        <v>#REF!</v>
      </c>
      <c r="H306" s="332">
        <f>1/18.15</f>
        <v>5.5096418732782371E-2</v>
      </c>
      <c r="I306" s="333" t="e">
        <f>IF(B306="I",IF(F306="MO",IF(C306="LABOR",ROUND(VLOOKUP(D306,#REF!,4,FALSE)/(1+#REF!),2),IF(C306="SINAPI",ROUND(VLOOKUP(D306,#REF!,5,FALSE)/(1+#REF!),2),"outro")),IF(C306="LABOR",VLOOKUP(D306,#REF!,4,FALSE),IF(C306="SINAPI",VLOOKUP(D306,#REF!,5,FALSE),IF(C306="COTAÇÃO",VLOOKUP(D306,#REF!,15,FALSE))))),IF(C306="SINAPI",IF(F306="MO",ROUND(VLOOKUP(D306,#REF!,4,FALSE)/(1+#REF!),2),VLOOKUP(D306,#REF!,4,FALSE)),"outro"))</f>
        <v>#REF!</v>
      </c>
      <c r="J306" s="333" t="e">
        <f t="shared" si="8"/>
        <v>#REF!</v>
      </c>
    </row>
    <row r="307" spans="1:10">
      <c r="A307" s="224"/>
      <c r="B307" s="328" t="s">
        <v>116</v>
      </c>
      <c r="C307" s="329" t="s">
        <v>82</v>
      </c>
      <c r="D307" s="227">
        <v>69505</v>
      </c>
      <c r="E307" s="331" t="e">
        <f>IF(B307="I",IF(C307="LABOR",VLOOKUP(D307,#REF!,2,FALSE),IF(C307="SINAPI",VLOOKUP(D307,#REF!,2,FALSE),IF(C307="COTAÇÃO",VLOOKUP(D307,#REF!,2,FALSE)))),IF(C307="LABOR",VLOOKUP(D307,#REF!,5,FALSE),IF(C307="SINAPI",VLOOKUP(D307,#REF!,2,FALSE),"outro")))</f>
        <v>#REF!</v>
      </c>
      <c r="F307" s="329" t="s">
        <v>12</v>
      </c>
      <c r="G307" s="330" t="e">
        <f>IF(B307="I",IF(C307="LABOR",VLOOKUP(D307,#REF!,3,FALSE),IF(C307="SINAPI",VLOOKUP(D307,#REF!,3,FALSE),IF(C307="COTAÇÃO",VLOOKUP(D307,#REF!,3,FALSE)))),IF(C307="LABOR",VLOOKUP(D307,#REF!,6,FALSE),IF(C307="SINAPI",VLOOKUP(D307,#REF!,3,FALSE),"outro")))</f>
        <v>#REF!</v>
      </c>
      <c r="H307" s="332">
        <f>1/18.15</f>
        <v>5.5096418732782371E-2</v>
      </c>
      <c r="I307" s="333" t="e">
        <f>IF(B307="I",IF(F307="MO",IF(C307="LABOR",ROUND(VLOOKUP(D307,#REF!,4,FALSE)/(1+#REF!),2),IF(C307="SINAPI",ROUND(VLOOKUP(D307,#REF!,5,FALSE)/(1+#REF!),2),"outro")),IF(C307="LABOR",VLOOKUP(D307,#REF!,4,FALSE),IF(C307="SINAPI",VLOOKUP(D307,#REF!,5,FALSE),IF(C307="COTAÇÃO",VLOOKUP(D307,#REF!,15,FALSE))))),IF(C307="SINAPI",IF(F307="MO",ROUND(VLOOKUP(D307,#REF!,4,FALSE)/(1+#REF!),2),VLOOKUP(D307,#REF!,4,FALSE)),"outro"))</f>
        <v>#REF!</v>
      </c>
      <c r="J307" s="333" t="e">
        <f t="shared" si="8"/>
        <v>#REF!</v>
      </c>
    </row>
    <row r="308" spans="1:10">
      <c r="A308" s="224"/>
      <c r="B308" s="328" t="s">
        <v>116</v>
      </c>
      <c r="C308" s="329" t="s">
        <v>82</v>
      </c>
      <c r="D308" s="227">
        <v>69509</v>
      </c>
      <c r="E308" s="331" t="e">
        <f>IF(B308="I",IF(C308="LABOR",VLOOKUP(D308,#REF!,2,FALSE),IF(C308="SINAPI",VLOOKUP(D308,#REF!,2,FALSE),IF(C308="COTAÇÃO",VLOOKUP(D308,#REF!,2,FALSE)))),IF(C308="LABOR",VLOOKUP(D308,#REF!,5,FALSE),IF(C308="SINAPI",VLOOKUP(D308,#REF!,2,FALSE),"outro")))</f>
        <v>#REF!</v>
      </c>
      <c r="F308" s="329" t="s">
        <v>12</v>
      </c>
      <c r="G308" s="330" t="e">
        <f>IF(B308="I",IF(C308="LABOR",VLOOKUP(D308,#REF!,3,FALSE),IF(C308="SINAPI",VLOOKUP(D308,#REF!,3,FALSE),IF(C308="COTAÇÃO",VLOOKUP(D308,#REF!,3,FALSE)))),IF(C308="LABOR",VLOOKUP(D308,#REF!,6,FALSE),IF(C308="SINAPI",VLOOKUP(D308,#REF!,3,FALSE),"outro")))</f>
        <v>#REF!</v>
      </c>
      <c r="H308" s="332">
        <f>1/18.15</f>
        <v>5.5096418732782371E-2</v>
      </c>
      <c r="I308" s="333" t="e">
        <f>IF(B308="I",IF(F308="MO",IF(C308="LABOR",ROUND(VLOOKUP(D308,#REF!,4,FALSE)/(1+#REF!),2),IF(C308="SINAPI",ROUND(VLOOKUP(D308,#REF!,5,FALSE)/(1+#REF!),2),"outro")),IF(C308="LABOR",VLOOKUP(D308,#REF!,4,FALSE),IF(C308="SINAPI",VLOOKUP(D308,#REF!,5,FALSE),IF(C308="COTAÇÃO",VLOOKUP(D308,#REF!,15,FALSE))))),IF(C308="SINAPI",IF(F308="MO",ROUND(VLOOKUP(D308,#REF!,4,FALSE)/(1+#REF!),2),VLOOKUP(D308,#REF!,4,FALSE)),"outro"))</f>
        <v>#REF!</v>
      </c>
      <c r="J308" s="333" t="e">
        <f t="shared" si="8"/>
        <v>#REF!</v>
      </c>
    </row>
    <row r="309" spans="1:10">
      <c r="A309" s="224"/>
      <c r="B309" s="328" t="s">
        <v>116</v>
      </c>
      <c r="C309" s="329" t="s">
        <v>82</v>
      </c>
      <c r="D309" s="227">
        <v>69512</v>
      </c>
      <c r="E309" s="331" t="e">
        <f>IF(B309="I",IF(C309="LABOR",VLOOKUP(D309,#REF!,2,FALSE),IF(C309="SINAPI",VLOOKUP(D309,#REF!,2,FALSE),IF(C309="COTAÇÃO",VLOOKUP(D309,#REF!,2,FALSE)))),IF(C309="LABOR",VLOOKUP(D309,#REF!,5,FALSE),IF(C309="SINAPI",VLOOKUP(D309,#REF!,2,FALSE),"outro")))</f>
        <v>#REF!</v>
      </c>
      <c r="F309" s="329" t="s">
        <v>12</v>
      </c>
      <c r="G309" s="330" t="e">
        <f>IF(B309="I",IF(C309="LABOR",VLOOKUP(D309,#REF!,3,FALSE),IF(C309="SINAPI",VLOOKUP(D309,#REF!,3,FALSE),IF(C309="COTAÇÃO",VLOOKUP(D309,#REF!,3,FALSE)))),IF(C309="LABOR",VLOOKUP(D309,#REF!,6,FALSE),IF(C309="SINAPI",VLOOKUP(D309,#REF!,3,FALSE),"outro")))</f>
        <v>#REF!</v>
      </c>
      <c r="H309" s="332">
        <f>10.04/18.15</f>
        <v>0.55316804407713493</v>
      </c>
      <c r="I309" s="333" t="e">
        <f>IF(B309="I",IF(F309="MO",IF(C309="LABOR",ROUND(VLOOKUP(D309,#REF!,4,FALSE)/(1+#REF!),2),IF(C309="SINAPI",ROUND(VLOOKUP(D309,#REF!,5,FALSE)/(1+#REF!),2),"outro")),IF(C309="LABOR",VLOOKUP(D309,#REF!,4,FALSE),IF(C309="SINAPI",VLOOKUP(D309,#REF!,5,FALSE),IF(C309="COTAÇÃO",VLOOKUP(D309,#REF!,15,FALSE))))),IF(C309="SINAPI",IF(F309="MO",ROUND(VLOOKUP(D309,#REF!,4,FALSE)/(1+#REF!),2),VLOOKUP(D309,#REF!,4,FALSE)),"outro"))</f>
        <v>#REF!</v>
      </c>
      <c r="J309" s="333" t="e">
        <f t="shared" si="8"/>
        <v>#REF!</v>
      </c>
    </row>
    <row r="310" spans="1:10">
      <c r="A310" s="224"/>
      <c r="B310" s="328" t="s">
        <v>116</v>
      </c>
      <c r="C310" s="329" t="s">
        <v>82</v>
      </c>
      <c r="D310" s="227">
        <v>69513</v>
      </c>
      <c r="E310" s="331" t="e">
        <f>IF(B310="I",IF(C310="LABOR",VLOOKUP(D310,#REF!,2,FALSE),IF(C310="SINAPI",VLOOKUP(D310,#REF!,2,FALSE),IF(C310="COTAÇÃO",VLOOKUP(D310,#REF!,2,FALSE)))),IF(C310="LABOR",VLOOKUP(D310,#REF!,5,FALSE),IF(C310="SINAPI",VLOOKUP(D310,#REF!,2,FALSE),"outro")))</f>
        <v>#REF!</v>
      </c>
      <c r="F310" s="329" t="s">
        <v>12</v>
      </c>
      <c r="G310" s="330" t="e">
        <f>IF(B310="I",IF(C310="LABOR",VLOOKUP(D310,#REF!,3,FALSE),IF(C310="SINAPI",VLOOKUP(D310,#REF!,3,FALSE),IF(C310="COTAÇÃO",VLOOKUP(D310,#REF!,3,FALSE)))),IF(C310="LABOR",VLOOKUP(D310,#REF!,6,FALSE),IF(C310="SINAPI",VLOOKUP(D310,#REF!,3,FALSE),"outro")))</f>
        <v>#REF!</v>
      </c>
      <c r="H310" s="332">
        <f>0.32065/18.15</f>
        <v>1.7666666666666667E-2</v>
      </c>
      <c r="I310" s="333" t="e">
        <f>IF(B310="I",IF(F310="MO",IF(C310="LABOR",ROUND(VLOOKUP(D310,#REF!,4,FALSE)/(1+#REF!),2),IF(C310="SINAPI",ROUND(VLOOKUP(D310,#REF!,5,FALSE)/(1+#REF!),2),"outro")),IF(C310="LABOR",VLOOKUP(D310,#REF!,4,FALSE),IF(C310="SINAPI",VLOOKUP(D310,#REF!,5,FALSE),IF(C310="COTAÇÃO",VLOOKUP(D310,#REF!,15,FALSE))))),IF(C310="SINAPI",IF(F310="MO",ROUND(VLOOKUP(D310,#REF!,4,FALSE)/(1+#REF!),2),VLOOKUP(D310,#REF!,4,FALSE)),"outro"))</f>
        <v>#REF!</v>
      </c>
      <c r="J310" s="333" t="e">
        <f t="shared" si="8"/>
        <v>#REF!</v>
      </c>
    </row>
    <row r="311" spans="1:10">
      <c r="A311" s="224"/>
      <c r="B311" s="328" t="s">
        <v>116</v>
      </c>
      <c r="C311" s="329" t="s">
        <v>82</v>
      </c>
      <c r="D311" s="227">
        <v>69514</v>
      </c>
      <c r="E311" s="331" t="e">
        <f>IF(B311="I",IF(C311="LABOR",VLOOKUP(D311,#REF!,2,FALSE),IF(C311="SINAPI",VLOOKUP(D311,#REF!,2,FALSE),IF(C311="COTAÇÃO",VLOOKUP(D311,#REF!,2,FALSE)))),IF(C311="LABOR",VLOOKUP(D311,#REF!,5,FALSE),IF(C311="SINAPI",VLOOKUP(D311,#REF!,2,FALSE),"outro")))</f>
        <v>#REF!</v>
      </c>
      <c r="F311" s="329" t="s">
        <v>12</v>
      </c>
      <c r="G311" s="330" t="e">
        <f>IF(B311="I",IF(C311="LABOR",VLOOKUP(D311,#REF!,3,FALSE),IF(C311="SINAPI",VLOOKUP(D311,#REF!,3,FALSE),IF(C311="COTAÇÃO",VLOOKUP(D311,#REF!,3,FALSE)))),IF(C311="LABOR",VLOOKUP(D311,#REF!,6,FALSE),IF(C311="SINAPI",VLOOKUP(D311,#REF!,3,FALSE),"outro")))</f>
        <v>#REF!</v>
      </c>
      <c r="H311" s="332">
        <f>0.37246/18.15</f>
        <v>2.0521212121212124E-2</v>
      </c>
      <c r="I311" s="333" t="e">
        <f>IF(B311="I",IF(F311="MO",IF(C311="LABOR",ROUND(VLOOKUP(D311,#REF!,4,FALSE)/(1+#REF!),2),IF(C311="SINAPI",ROUND(VLOOKUP(D311,#REF!,5,FALSE)/(1+#REF!),2),"outro")),IF(C311="LABOR",VLOOKUP(D311,#REF!,4,FALSE),IF(C311="SINAPI",VLOOKUP(D311,#REF!,5,FALSE),IF(C311="COTAÇÃO",VLOOKUP(D311,#REF!,15,FALSE))))),IF(C311="SINAPI",IF(F311="MO",ROUND(VLOOKUP(D311,#REF!,4,FALSE)/(1+#REF!),2),VLOOKUP(D311,#REF!,4,FALSE)),"outro"))</f>
        <v>#REF!</v>
      </c>
      <c r="J311" s="333" t="e">
        <f t="shared" si="8"/>
        <v>#REF!</v>
      </c>
    </row>
    <row r="312" spans="1:10">
      <c r="A312" s="224"/>
      <c r="B312" s="328" t="s">
        <v>116</v>
      </c>
      <c r="C312" s="329" t="s">
        <v>82</v>
      </c>
      <c r="D312" s="227">
        <v>80125</v>
      </c>
      <c r="E312" s="331" t="e">
        <f>IF(B312="I",IF(C312="LABOR",VLOOKUP(D312,#REF!,2,FALSE),IF(C312="SINAPI",VLOOKUP(D312,#REF!,2,FALSE),IF(C312="COTAÇÃO",VLOOKUP(D312,#REF!,2,FALSE)))),IF(C312="LABOR",VLOOKUP(D312,#REF!,5,FALSE),IF(C312="SINAPI",VLOOKUP(D312,#REF!,2,FALSE),"outro")))</f>
        <v>#REF!</v>
      </c>
      <c r="F312" s="329" t="s">
        <v>12</v>
      </c>
      <c r="G312" s="330" t="e">
        <f>IF(B312="I",IF(C312="LABOR",VLOOKUP(D312,#REF!,3,FALSE),IF(C312="SINAPI",VLOOKUP(D312,#REF!,3,FALSE),IF(C312="COTAÇÃO",VLOOKUP(D312,#REF!,3,FALSE)))),IF(C312="LABOR",VLOOKUP(D312,#REF!,6,FALSE),IF(C312="SINAPI",VLOOKUP(D312,#REF!,3,FALSE),"outro")))</f>
        <v>#REF!</v>
      </c>
      <c r="H312" s="332">
        <f>0.052836/18.15</f>
        <v>2.9110743801652895E-3</v>
      </c>
      <c r="I312" s="333" t="e">
        <f>IF(B312="I",IF(F312="MO",IF(C312="LABOR",ROUND(VLOOKUP(D312,#REF!,4,FALSE)/(1+#REF!),2),IF(C312="SINAPI",ROUND(VLOOKUP(D312,#REF!,5,FALSE)/(1+#REF!),2),"outro")),IF(C312="LABOR",VLOOKUP(D312,#REF!,4,FALSE),IF(C312="SINAPI",VLOOKUP(D312,#REF!,5,FALSE),IF(C312="COTAÇÃO",VLOOKUP(D312,#REF!,15,FALSE))))),IF(C312="SINAPI",IF(F312="MO",ROUND(VLOOKUP(D312,#REF!,4,FALSE)/(1+#REF!),2),VLOOKUP(D312,#REF!,4,FALSE)),"outro"))</f>
        <v>#REF!</v>
      </c>
      <c r="J312" s="333" t="e">
        <f t="shared" si="8"/>
        <v>#REF!</v>
      </c>
    </row>
    <row r="313" spans="1:10">
      <c r="A313" s="334"/>
      <c r="B313" s="223"/>
      <c r="C313" s="223"/>
      <c r="D313" s="223"/>
      <c r="E313" s="335"/>
      <c r="F313" s="336"/>
      <c r="G313" s="337"/>
      <c r="H313" s="338"/>
      <c r="I313" s="339"/>
      <c r="J313" s="340"/>
    </row>
    <row r="314" spans="1:10">
      <c r="A314" s="220"/>
      <c r="B314" s="221"/>
      <c r="C314" s="221"/>
      <c r="D314" s="222"/>
      <c r="E314" s="341" t="s">
        <v>157</v>
      </c>
      <c r="F314" s="310" t="s">
        <v>158</v>
      </c>
      <c r="G314" s="310"/>
      <c r="H314" s="342" t="s">
        <v>159</v>
      </c>
      <c r="I314" s="311" t="s">
        <v>160</v>
      </c>
      <c r="J314" s="311" t="s">
        <v>161</v>
      </c>
    </row>
    <row r="315" spans="1:10">
      <c r="A315" s="220"/>
      <c r="B315" s="221"/>
      <c r="C315" s="221"/>
      <c r="D315" s="222"/>
      <c r="E315" s="343" t="s">
        <v>206</v>
      </c>
      <c r="F315" s="330"/>
      <c r="G315" s="330"/>
      <c r="H315" s="344" t="e">
        <f>ROUND(SUMIF(F228:F312,"MO",J228:J312),2)</f>
        <v>#REF!</v>
      </c>
      <c r="I315" s="333"/>
      <c r="J315" s="333"/>
    </row>
    <row r="316" spans="1:10">
      <c r="A316" s="220"/>
      <c r="B316" s="221"/>
      <c r="C316" s="221"/>
      <c r="D316" s="222"/>
      <c r="E316" s="343" t="s">
        <v>163</v>
      </c>
      <c r="F316" s="345">
        <f>$G$3</f>
        <v>0.91500000000000004</v>
      </c>
      <c r="G316" s="345"/>
      <c r="H316" s="344" t="e">
        <f>ROUND(H315*F316,2)</f>
        <v>#REF!</v>
      </c>
      <c r="I316" s="333"/>
      <c r="J316" s="333"/>
    </row>
    <row r="317" spans="1:10">
      <c r="A317" s="220"/>
      <c r="B317" s="221"/>
      <c r="C317" s="221"/>
      <c r="D317" s="222"/>
      <c r="E317" s="343" t="s">
        <v>164</v>
      </c>
      <c r="F317" s="345"/>
      <c r="G317" s="330"/>
      <c r="H317" s="344" t="e">
        <f>SUM(H315:H316)</f>
        <v>#REF!</v>
      </c>
      <c r="I317" s="344" t="e">
        <f>ROUND(F321*H317,2)</f>
        <v>#REF!</v>
      </c>
      <c r="J317" s="344" t="e">
        <f>H317+I317</f>
        <v>#REF!</v>
      </c>
    </row>
    <row r="318" spans="1:10">
      <c r="A318" s="220"/>
      <c r="B318" s="221"/>
      <c r="C318" s="221"/>
      <c r="D318" s="222"/>
      <c r="E318" s="343" t="s">
        <v>165</v>
      </c>
      <c r="F318" s="330"/>
      <c r="G318" s="330"/>
      <c r="H318" s="346"/>
      <c r="I318" s="344"/>
      <c r="J318" s="344"/>
    </row>
    <row r="319" spans="1:10">
      <c r="A319" s="220"/>
      <c r="B319" s="221"/>
      <c r="C319" s="221"/>
      <c r="D319" s="222"/>
      <c r="E319" s="343" t="s">
        <v>166</v>
      </c>
      <c r="F319" s="330"/>
      <c r="G319" s="330"/>
      <c r="H319" s="344" t="e">
        <f>ROUND(SUMIF(F228:F312,"MA",J228:J312),2)</f>
        <v>#REF!</v>
      </c>
      <c r="I319" s="344" t="e">
        <f>ROUND(F321*H319,2)</f>
        <v>#REF!</v>
      </c>
      <c r="J319" s="344" t="e">
        <f>H319+I319</f>
        <v>#REF!</v>
      </c>
    </row>
    <row r="320" spans="1:10">
      <c r="A320" s="220"/>
      <c r="B320" s="221"/>
      <c r="C320" s="221"/>
      <c r="D320" s="222"/>
      <c r="E320" s="343" t="s">
        <v>167</v>
      </c>
      <c r="F320" s="330"/>
      <c r="G320" s="330"/>
      <c r="H320" s="344" t="e">
        <f>H319+H317</f>
        <v>#REF!</v>
      </c>
      <c r="I320" s="347"/>
      <c r="J320" s="344"/>
    </row>
    <row r="321" spans="1:10">
      <c r="A321" s="220"/>
      <c r="B321" s="221"/>
      <c r="C321" s="221"/>
      <c r="D321" s="222"/>
      <c r="E321" s="343" t="s">
        <v>168</v>
      </c>
      <c r="F321" s="345">
        <f>$H$3</f>
        <v>0.309</v>
      </c>
      <c r="G321" s="345"/>
      <c r="H321" s="347"/>
      <c r="I321" s="333"/>
      <c r="J321" s="344"/>
    </row>
    <row r="322" spans="1:10">
      <c r="A322" s="220"/>
      <c r="B322" s="127"/>
      <c r="C322" s="127"/>
      <c r="D322" s="45"/>
      <c r="E322" s="343" t="s">
        <v>169</v>
      </c>
      <c r="F322" s="329"/>
      <c r="G322" s="330"/>
      <c r="H322" s="347"/>
      <c r="I322" s="333"/>
      <c r="J322" s="344" t="e">
        <f>ROUND(SUM(J317:J321),2)</f>
        <v>#REF!</v>
      </c>
    </row>
    <row r="323" spans="1:10">
      <c r="A323" s="261"/>
      <c r="B323" s="209"/>
      <c r="C323" s="253"/>
      <c r="D323" s="253"/>
      <c r="E323" s="254"/>
      <c r="F323" s="253"/>
      <c r="G323" s="254"/>
      <c r="H323" s="254"/>
      <c r="I323" s="254"/>
      <c r="J323" s="262"/>
    </row>
    <row r="324" spans="1:10" ht="25.5">
      <c r="A324" s="481" t="s">
        <v>7</v>
      </c>
      <c r="B324" s="482"/>
      <c r="C324" s="481" t="s">
        <v>8</v>
      </c>
      <c r="D324" s="482"/>
      <c r="E324" s="317" t="s">
        <v>9</v>
      </c>
      <c r="F324" s="318" t="s">
        <v>1</v>
      </c>
      <c r="G324" s="319"/>
      <c r="H324" s="138"/>
      <c r="I324" s="139"/>
      <c r="J324" s="320" t="s">
        <v>108</v>
      </c>
    </row>
    <row r="325" spans="1:10" ht="60">
      <c r="A325" s="321" t="str">
        <f>CONCATENATE($L$1,"-")</f>
        <v>IMPL-</v>
      </c>
      <c r="B325" s="163">
        <f>COUNTIF(B$1:B323,"&gt;0")+1</f>
        <v>5</v>
      </c>
      <c r="C325" s="322" t="s">
        <v>82</v>
      </c>
      <c r="D325" s="322">
        <v>20809</v>
      </c>
      <c r="E325" s="323" t="s">
        <v>1504</v>
      </c>
      <c r="F325" s="324" t="s">
        <v>15</v>
      </c>
      <c r="G325" s="165"/>
      <c r="H325" s="225"/>
      <c r="I325" s="173"/>
      <c r="J325" s="325" t="e">
        <f>ROUND(J358,2)</f>
        <v>#REF!</v>
      </c>
    </row>
    <row r="326" spans="1:10">
      <c r="A326" s="316"/>
      <c r="B326" s="326" t="s">
        <v>0</v>
      </c>
      <c r="C326" s="327" t="s">
        <v>5</v>
      </c>
      <c r="D326" s="327" t="s">
        <v>6</v>
      </c>
      <c r="E326" s="327" t="s">
        <v>83</v>
      </c>
      <c r="F326" s="327" t="s">
        <v>0</v>
      </c>
      <c r="G326" s="108" t="s">
        <v>1</v>
      </c>
      <c r="H326" s="108" t="s">
        <v>2</v>
      </c>
      <c r="I326" s="108" t="s">
        <v>3</v>
      </c>
      <c r="J326" s="327" t="s">
        <v>4</v>
      </c>
    </row>
    <row r="327" spans="1:10">
      <c r="A327" s="224"/>
      <c r="B327" s="328" t="s">
        <v>115</v>
      </c>
      <c r="C327" s="329" t="s">
        <v>113</v>
      </c>
      <c r="D327" s="330">
        <v>88262</v>
      </c>
      <c r="E327" s="331" t="e">
        <f>IF(B327="I",IF(C327="LABOR",VLOOKUP(D327,#REF!,2,FALSE),IF(C327="SINAPI",VLOOKUP(D327,#REF!,2,FALSE),IF(C327="COTAÇÃO",VLOOKUP(D327,#REF!,2,FALSE)))),IF(C327="LABOR",VLOOKUP(D327,#REF!,5,FALSE),IF(C327="SINAPI",VLOOKUP(D327,#REF!,2,FALSE),"outro")))</f>
        <v>#REF!</v>
      </c>
      <c r="F327" s="329" t="s">
        <v>10</v>
      </c>
      <c r="G327" s="330" t="e">
        <f>IF(B327="I",IF(C327="LABOR",VLOOKUP(D327,#REF!,3,FALSE),IF(C327="SINAPI",VLOOKUP(D327,#REF!,3,FALSE),IF(C327="COTAÇÃO",VLOOKUP(D327,#REF!,3,FALSE)))),IF(C327="LABOR",VLOOKUP(D327,#REF!,6,FALSE),IF(C327="SINAPI",VLOOKUP(D327,#REF!,3,FALSE),"outro")))</f>
        <v>#REF!</v>
      </c>
      <c r="H327" s="332">
        <v>1.214</v>
      </c>
      <c r="I327" s="333" t="e">
        <f>IF(B327="I",IF(F327="MO",IF(C327="LABOR",ROUND(VLOOKUP(D327,#REF!,4,FALSE)/(1+#REF!),2),IF(C327="SINAPI",ROUND(VLOOKUP(D327,#REF!,5,FALSE)/(1+#REF!),2),"outro")),IF(C327="LABOR",VLOOKUP(D327,#REF!,4,FALSE),IF(C327="SINAPI",VLOOKUP(D327,#REF!,5,FALSE),IF(C327="COTAÇÃO",VLOOKUP(D327,#REF!,15,FALSE))))),IF(C327="SINAPI",IF(F327="MO",ROUND(VLOOKUP(D327,#REF!,4,FALSE)/(1+#REF!),2),VLOOKUP(D327,#REF!,4,FALSE)),"outro"))</f>
        <v>#REF!</v>
      </c>
      <c r="J327" s="333" t="e">
        <f t="shared" ref="J327:J348" si="10">ROUND(H327*I327,2)</f>
        <v>#REF!</v>
      </c>
    </row>
    <row r="328" spans="1:10">
      <c r="A328" s="224"/>
      <c r="B328" s="328" t="s">
        <v>115</v>
      </c>
      <c r="C328" s="329" t="s">
        <v>113</v>
      </c>
      <c r="D328" s="330">
        <v>88264</v>
      </c>
      <c r="E328" s="331" t="e">
        <f>IF(B328="I",IF(C328="LABOR",VLOOKUP(D328,#REF!,2,FALSE),IF(C328="SINAPI",VLOOKUP(D328,#REF!,2,FALSE),IF(C328="COTAÇÃO",VLOOKUP(D328,#REF!,2,FALSE)))),IF(C328="LABOR",VLOOKUP(D328,#REF!,5,FALSE),IF(C328="SINAPI",VLOOKUP(D328,#REF!,2,FALSE),"outro")))</f>
        <v>#REF!</v>
      </c>
      <c r="F328" s="329" t="s">
        <v>10</v>
      </c>
      <c r="G328" s="330" t="e">
        <f>IF(B328="I",IF(C328="LABOR",VLOOKUP(D328,#REF!,3,FALSE),IF(C328="SINAPI",VLOOKUP(D328,#REF!,3,FALSE),IF(C328="COTAÇÃO",VLOOKUP(D328,#REF!,3,FALSE)))),IF(C328="LABOR",VLOOKUP(D328,#REF!,6,FALSE),IF(C328="SINAPI",VLOOKUP(D328,#REF!,3,FALSE),"outro")))</f>
        <v>#REF!</v>
      </c>
      <c r="H328" s="332">
        <v>0.49116500000000002</v>
      </c>
      <c r="I328" s="333" t="e">
        <f>IF(B328="I",IF(F328="MO",IF(C328="LABOR",ROUND(VLOOKUP(D328,#REF!,4,FALSE)/(1+#REF!),2),IF(C328="SINAPI",ROUND(VLOOKUP(D328,#REF!,5,FALSE)/(1+#REF!),2),"outro")),IF(C328="LABOR",VLOOKUP(D328,#REF!,4,FALSE),IF(C328="SINAPI",VLOOKUP(D328,#REF!,5,FALSE),IF(C328="COTAÇÃO",VLOOKUP(D328,#REF!,15,FALSE))))),IF(C328="SINAPI",IF(F328="MO",ROUND(VLOOKUP(D328,#REF!,4,FALSE)/(1+#REF!),2),VLOOKUP(D328,#REF!,4,FALSE)),"outro"))</f>
        <v>#REF!</v>
      </c>
      <c r="J328" s="333" t="e">
        <f t="shared" si="10"/>
        <v>#REF!</v>
      </c>
    </row>
    <row r="329" spans="1:10">
      <c r="A329" s="224"/>
      <c r="B329" s="328" t="s">
        <v>115</v>
      </c>
      <c r="C329" s="329" t="s">
        <v>113</v>
      </c>
      <c r="D329" s="330">
        <v>88316</v>
      </c>
      <c r="E329" s="331" t="e">
        <f>IF(B329="I",IF(C329="LABOR",VLOOKUP(D329,#REF!,2,FALSE),IF(C329="SINAPI",VLOOKUP(D329,#REF!,2,FALSE),IF(C329="COTAÇÃO",VLOOKUP(D329,#REF!,2,FALSE)))),IF(C329="LABOR",VLOOKUP(D329,#REF!,5,FALSE),IF(C329="SINAPI",VLOOKUP(D329,#REF!,2,FALSE),"outro")))</f>
        <v>#REF!</v>
      </c>
      <c r="F329" s="329" t="s">
        <v>10</v>
      </c>
      <c r="G329" s="330" t="e">
        <f>IF(B329="I",IF(C329="LABOR",VLOOKUP(D329,#REF!,3,FALSE),IF(C329="SINAPI",VLOOKUP(D329,#REF!,3,FALSE),IF(C329="COTAÇÃO",VLOOKUP(D329,#REF!,3,FALSE)))),IF(C329="LABOR",VLOOKUP(D329,#REF!,6,FALSE),IF(C329="SINAPI",VLOOKUP(D329,#REF!,3,FALSE),"outro")))</f>
        <v>#REF!</v>
      </c>
      <c r="H329" s="332">
        <v>3.2730399999999999</v>
      </c>
      <c r="I329" s="333" t="e">
        <f>IF(B329="I",IF(F329="MO",IF(C329="LABOR",ROUND(VLOOKUP(D329,#REF!,4,FALSE)/(1+#REF!),2),IF(C329="SINAPI",ROUND(VLOOKUP(D329,#REF!,5,FALSE)/(1+#REF!),2),"outro")),IF(C329="LABOR",VLOOKUP(D329,#REF!,4,FALSE),IF(C329="SINAPI",VLOOKUP(D329,#REF!,5,FALSE),IF(C329="COTAÇÃO",VLOOKUP(D329,#REF!,15,FALSE))))),IF(C329="SINAPI",IF(F329="MO",ROUND(VLOOKUP(D329,#REF!,4,FALSE)/(1+#REF!),2),VLOOKUP(D329,#REF!,4,FALSE)),"outro"))</f>
        <v>#REF!</v>
      </c>
      <c r="J329" s="333" t="e">
        <f t="shared" si="10"/>
        <v>#REF!</v>
      </c>
    </row>
    <row r="330" spans="1:10">
      <c r="A330" s="224"/>
      <c r="B330" s="328" t="s">
        <v>115</v>
      </c>
      <c r="C330" s="329" t="s">
        <v>113</v>
      </c>
      <c r="D330" s="330">
        <v>88323</v>
      </c>
      <c r="E330" s="331" t="e">
        <f>IF(B330="I",IF(C330="LABOR",VLOOKUP(D330,#REF!,2,FALSE),IF(C330="SINAPI",VLOOKUP(D330,#REF!,2,FALSE),IF(C330="COTAÇÃO",VLOOKUP(D330,#REF!,2,FALSE)))),IF(C330="LABOR",VLOOKUP(D330,#REF!,5,FALSE),IF(C330="SINAPI",VLOOKUP(D330,#REF!,2,FALSE),"outro")))</f>
        <v>#REF!</v>
      </c>
      <c r="F330" s="329" t="s">
        <v>10</v>
      </c>
      <c r="G330" s="330" t="e">
        <f>IF(B330="I",IF(C330="LABOR",VLOOKUP(D330,#REF!,3,FALSE),IF(C330="SINAPI",VLOOKUP(D330,#REF!,3,FALSE),IF(C330="COTAÇÃO",VLOOKUP(D330,#REF!,3,FALSE)))),IF(C330="LABOR",VLOOKUP(D330,#REF!,6,FALSE),IF(C330="SINAPI",VLOOKUP(D330,#REF!,3,FALSE),"outro")))</f>
        <v>#REF!</v>
      </c>
      <c r="H330" s="332">
        <v>0.51968000000000003</v>
      </c>
      <c r="I330" s="333" t="e">
        <f>IF(B330="I",IF(F330="MO",IF(C330="LABOR",ROUND(VLOOKUP(D330,#REF!,4,FALSE)/(1+#REF!),2),IF(C330="SINAPI",ROUND(VLOOKUP(D330,#REF!,5,FALSE)/(1+#REF!),2),"outro")),IF(C330="LABOR",VLOOKUP(D330,#REF!,4,FALSE),IF(C330="SINAPI",VLOOKUP(D330,#REF!,5,FALSE),IF(C330="COTAÇÃO",VLOOKUP(D330,#REF!,15,FALSE))))),IF(C330="SINAPI",IF(F330="MO",ROUND(VLOOKUP(D330,#REF!,4,FALSE)/(1+#REF!),2),VLOOKUP(D330,#REF!,4,FALSE)),"outro"))</f>
        <v>#REF!</v>
      </c>
      <c r="J330" s="333" t="e">
        <f t="shared" si="10"/>
        <v>#REF!</v>
      </c>
    </row>
    <row r="331" spans="1:10">
      <c r="A331" s="224"/>
      <c r="B331" s="328" t="s">
        <v>116</v>
      </c>
      <c r="C331" s="329" t="s">
        <v>82</v>
      </c>
      <c r="D331" s="227">
        <v>21009</v>
      </c>
      <c r="E331" s="331" t="e">
        <f>IF(B331="I",IF(C331="LABOR",VLOOKUP(D331,#REF!,2,FALSE),IF(C331="SINAPI",VLOOKUP(D331,#REF!,2,FALSE),IF(C331="COTAÇÃO",VLOOKUP(D331,#REF!,2,FALSE)))),IF(C331="LABOR",VLOOKUP(D331,#REF!,5,FALSE),IF(C331="SINAPI",VLOOKUP(D331,#REF!,2,FALSE),"outro")))</f>
        <v>#REF!</v>
      </c>
      <c r="F331" s="329" t="s">
        <v>12</v>
      </c>
      <c r="G331" s="330" t="e">
        <f>IF(B331="I",IF(C331="LABOR",VLOOKUP(D331,#REF!,3,FALSE),IF(C331="SINAPI",VLOOKUP(D331,#REF!,3,FALSE),IF(C331="COTAÇÃO",VLOOKUP(D331,#REF!,3,FALSE)))),IF(C331="LABOR",VLOOKUP(D331,#REF!,6,FALSE),IF(C331="SINAPI",VLOOKUP(D331,#REF!,3,FALSE),"outro")))</f>
        <v>#REF!</v>
      </c>
      <c r="H331" s="332">
        <v>2.7839999999999998</v>
      </c>
      <c r="I331" s="333" t="e">
        <f>IF(B331="I",IF(F331="MO",IF(C331="LABOR",ROUND(VLOOKUP(D331,#REF!,4,FALSE)/(1+#REF!),2),IF(C331="SINAPI",ROUND(VLOOKUP(D331,#REF!,5,FALSE)/(1+#REF!),2),"outro")),IF(C331="LABOR",VLOOKUP(D331,#REF!,4,FALSE),IF(C331="SINAPI",VLOOKUP(D331,#REF!,5,FALSE),IF(C331="COTAÇÃO",VLOOKUP(D331,#REF!,15,FALSE))))),IF(C331="SINAPI",IF(F331="MO",ROUND(VLOOKUP(D331,#REF!,4,FALSE)/(1+#REF!),2),VLOOKUP(D331,#REF!,4,FALSE)),"outro"))</f>
        <v>#REF!</v>
      </c>
      <c r="J331" s="333" t="e">
        <f t="shared" si="10"/>
        <v>#REF!</v>
      </c>
    </row>
    <row r="332" spans="1:10">
      <c r="A332" s="224"/>
      <c r="B332" s="328" t="s">
        <v>116</v>
      </c>
      <c r="C332" s="329" t="s">
        <v>82</v>
      </c>
      <c r="D332" s="227">
        <v>21144</v>
      </c>
      <c r="E332" s="331" t="e">
        <f>IF(B332="I",IF(C332="LABOR",VLOOKUP(D332,#REF!,2,FALSE),IF(C332="SINAPI",VLOOKUP(D332,#REF!,2,FALSE),IF(C332="COTAÇÃO",VLOOKUP(D332,#REF!,2,FALSE)))),IF(C332="LABOR",VLOOKUP(D332,#REF!,5,FALSE),IF(C332="SINAPI",VLOOKUP(D332,#REF!,2,FALSE),"outro")))</f>
        <v>#REF!</v>
      </c>
      <c r="F332" s="329" t="s">
        <v>12</v>
      </c>
      <c r="G332" s="330" t="e">
        <f>IF(B332="I",IF(C332="LABOR",VLOOKUP(D332,#REF!,3,FALSE),IF(C332="SINAPI",VLOOKUP(D332,#REF!,3,FALSE),IF(C332="COTAÇÃO",VLOOKUP(D332,#REF!,3,FALSE)))),IF(C332="LABOR",VLOOKUP(D332,#REF!,6,FALSE),IF(C332="SINAPI",VLOOKUP(D332,#REF!,3,FALSE),"outro")))</f>
        <v>#REF!</v>
      </c>
      <c r="H332" s="332">
        <v>0.6</v>
      </c>
      <c r="I332" s="333" t="e">
        <f>IF(B332="I",IF(F332="MO",IF(C332="LABOR",ROUND(VLOOKUP(D332,#REF!,4,FALSE)/(1+#REF!),2),IF(C332="SINAPI",ROUND(VLOOKUP(D332,#REF!,5,FALSE)/(1+#REF!),2),"outro")),IF(C332="LABOR",VLOOKUP(D332,#REF!,4,FALSE),IF(C332="SINAPI",VLOOKUP(D332,#REF!,5,FALSE),IF(C332="COTAÇÃO",VLOOKUP(D332,#REF!,15,FALSE))))),IF(C332="SINAPI",IF(F332="MO",ROUND(VLOOKUP(D332,#REF!,4,FALSE)/(1+#REF!),2),VLOOKUP(D332,#REF!,4,FALSE)),"outro"))</f>
        <v>#REF!</v>
      </c>
      <c r="J332" s="333" t="e">
        <f t="shared" si="10"/>
        <v>#REF!</v>
      </c>
    </row>
    <row r="333" spans="1:10">
      <c r="A333" s="224"/>
      <c r="B333" s="328" t="s">
        <v>116</v>
      </c>
      <c r="C333" s="329" t="s">
        <v>82</v>
      </c>
      <c r="D333" s="227">
        <v>25513</v>
      </c>
      <c r="E333" s="331" t="e">
        <f>IF(B333="I",IF(C333="LABOR",VLOOKUP(D333,#REF!,2,FALSE),IF(C333="SINAPI",VLOOKUP(D333,#REF!,2,FALSE),IF(C333="COTAÇÃO",VLOOKUP(D333,#REF!,2,FALSE)))),IF(C333="LABOR",VLOOKUP(D333,#REF!,5,FALSE),IF(C333="SINAPI",VLOOKUP(D333,#REF!,2,FALSE),"outro")))</f>
        <v>#REF!</v>
      </c>
      <c r="F333" s="329" t="s">
        <v>12</v>
      </c>
      <c r="G333" s="330" t="e">
        <f>IF(B333="I",IF(C333="LABOR",VLOOKUP(D333,#REF!,3,FALSE),IF(C333="SINAPI",VLOOKUP(D333,#REF!,3,FALSE),IF(C333="COTAÇÃO",VLOOKUP(D333,#REF!,3,FALSE)))),IF(C333="LABOR",VLOOKUP(D333,#REF!,6,FALSE),IF(C333="SINAPI",VLOOKUP(D333,#REF!,3,FALSE),"outro")))</f>
        <v>#REF!</v>
      </c>
      <c r="H333" s="332">
        <v>1.288</v>
      </c>
      <c r="I333" s="333" t="e">
        <f>IF(B333="I",IF(F333="MO",IF(C333="LABOR",ROUND(VLOOKUP(D333,#REF!,4,FALSE)/(1+#REF!),2),IF(C333="SINAPI",ROUND(VLOOKUP(D333,#REF!,5,FALSE)/(1+#REF!),2),"outro")),IF(C333="LABOR",VLOOKUP(D333,#REF!,4,FALSE),IF(C333="SINAPI",VLOOKUP(D333,#REF!,5,FALSE),IF(C333="COTAÇÃO",VLOOKUP(D333,#REF!,15,FALSE))))),IF(C333="SINAPI",IF(F333="MO",ROUND(VLOOKUP(D333,#REF!,4,FALSE)/(1+#REF!),2),VLOOKUP(D333,#REF!,4,FALSE)),"outro"))</f>
        <v>#REF!</v>
      </c>
      <c r="J333" s="333" t="e">
        <f t="shared" si="10"/>
        <v>#REF!</v>
      </c>
    </row>
    <row r="334" spans="1:10">
      <c r="A334" s="224"/>
      <c r="B334" s="328" t="s">
        <v>116</v>
      </c>
      <c r="C334" s="329" t="s">
        <v>82</v>
      </c>
      <c r="D334" s="227">
        <v>26503</v>
      </c>
      <c r="E334" s="331" t="e">
        <f>IF(B334="I",IF(C334="LABOR",VLOOKUP(D334,#REF!,2,FALSE),IF(C334="SINAPI",VLOOKUP(D334,#REF!,2,FALSE),IF(C334="COTAÇÃO",VLOOKUP(D334,#REF!,2,FALSE)))),IF(C334="LABOR",VLOOKUP(D334,#REF!,5,FALSE),IF(C334="SINAPI",VLOOKUP(D334,#REF!,2,FALSE),"outro")))</f>
        <v>#REF!</v>
      </c>
      <c r="F334" s="329" t="s">
        <v>12</v>
      </c>
      <c r="G334" s="330" t="e">
        <f>IF(B334="I",IF(C334="LABOR",VLOOKUP(D334,#REF!,3,FALSE),IF(C334="SINAPI",VLOOKUP(D334,#REF!,3,FALSE),IF(C334="COTAÇÃO",VLOOKUP(D334,#REF!,3,FALSE)))),IF(C334="LABOR",VLOOKUP(D334,#REF!,6,FALSE),IF(C334="SINAPI",VLOOKUP(D334,#REF!,3,FALSE),"outro")))</f>
        <v>#REF!</v>
      </c>
      <c r="H334" s="332">
        <v>1.5904</v>
      </c>
      <c r="I334" s="333" t="e">
        <f>IF(B334="I",IF(F334="MO",IF(C334="LABOR",ROUND(VLOOKUP(D334,#REF!,4,FALSE)/(1+#REF!),2),IF(C334="SINAPI",ROUND(VLOOKUP(D334,#REF!,5,FALSE)/(1+#REF!),2),"outro")),IF(C334="LABOR",VLOOKUP(D334,#REF!,4,FALSE),IF(C334="SINAPI",VLOOKUP(D334,#REF!,5,FALSE),IF(C334="COTAÇÃO",VLOOKUP(D334,#REF!,15,FALSE))))),IF(C334="SINAPI",IF(F334="MO",ROUND(VLOOKUP(D334,#REF!,4,FALSE)/(1+#REF!),2),VLOOKUP(D334,#REF!,4,FALSE)),"outro"))</f>
        <v>#REF!</v>
      </c>
      <c r="J334" s="333" t="e">
        <f t="shared" si="10"/>
        <v>#REF!</v>
      </c>
    </row>
    <row r="335" spans="1:10">
      <c r="A335" s="224"/>
      <c r="B335" s="328" t="s">
        <v>116</v>
      </c>
      <c r="C335" s="329" t="s">
        <v>82</v>
      </c>
      <c r="D335" s="227">
        <v>26517</v>
      </c>
      <c r="E335" s="331" t="e">
        <f>IF(B335="I",IF(C335="LABOR",VLOOKUP(D335,#REF!,2,FALSE),IF(C335="SINAPI",VLOOKUP(D335,#REF!,2,FALSE),IF(C335="COTAÇÃO",VLOOKUP(D335,#REF!,2,FALSE)))),IF(C335="LABOR",VLOOKUP(D335,#REF!,5,FALSE),IF(C335="SINAPI",VLOOKUP(D335,#REF!,2,FALSE),"outro")))</f>
        <v>#REF!</v>
      </c>
      <c r="F335" s="329" t="s">
        <v>12</v>
      </c>
      <c r="G335" s="330" t="e">
        <f>IF(B335="I",IF(C335="LABOR",VLOOKUP(D335,#REF!,3,FALSE),IF(C335="SINAPI",VLOOKUP(D335,#REF!,3,FALSE),IF(C335="COTAÇÃO",VLOOKUP(D335,#REF!,3,FALSE)))),IF(C335="LABOR",VLOOKUP(D335,#REF!,6,FALSE),IF(C335="SINAPI",VLOOKUP(D335,#REF!,3,FALSE),"outro")))</f>
        <v>#REF!</v>
      </c>
      <c r="H335" s="332">
        <v>1.5904</v>
      </c>
      <c r="I335" s="333" t="e">
        <f>IF(B335="I",IF(F335="MO",IF(C335="LABOR",ROUND(VLOOKUP(D335,#REF!,4,FALSE)/(1+#REF!),2),IF(C335="SINAPI",ROUND(VLOOKUP(D335,#REF!,5,FALSE)/(1+#REF!),2),"outro")),IF(C335="LABOR",VLOOKUP(D335,#REF!,4,FALSE),IF(C335="SINAPI",VLOOKUP(D335,#REF!,5,FALSE),IF(C335="COTAÇÃO",VLOOKUP(D335,#REF!,15,FALSE))))),IF(C335="SINAPI",IF(F335="MO",ROUND(VLOOKUP(D335,#REF!,4,FALSE)/(1+#REF!),2),VLOOKUP(D335,#REF!,4,FALSE)),"outro"))</f>
        <v>#REF!</v>
      </c>
      <c r="J335" s="333" t="e">
        <f t="shared" si="10"/>
        <v>#REF!</v>
      </c>
    </row>
    <row r="336" spans="1:10">
      <c r="A336" s="224"/>
      <c r="B336" s="328" t="s">
        <v>116</v>
      </c>
      <c r="C336" s="329" t="s">
        <v>82</v>
      </c>
      <c r="D336" s="227">
        <v>26548</v>
      </c>
      <c r="E336" s="331" t="e">
        <f>IF(B336="I",IF(C336="LABOR",VLOOKUP(D336,#REF!,2,FALSE),IF(C336="SINAPI",VLOOKUP(D336,#REF!,2,FALSE),IF(C336="COTAÇÃO",VLOOKUP(D336,#REF!,2,FALSE)))),IF(C336="LABOR",VLOOKUP(D336,#REF!,5,FALSE),IF(C336="SINAPI",VLOOKUP(D336,#REF!,2,FALSE),"outro")))</f>
        <v>#REF!</v>
      </c>
      <c r="F336" s="329" t="s">
        <v>12</v>
      </c>
      <c r="G336" s="330" t="e">
        <f>IF(B336="I",IF(C336="LABOR",VLOOKUP(D336,#REF!,3,FALSE),IF(C336="SINAPI",VLOOKUP(D336,#REF!,3,FALSE),IF(C336="COTAÇÃO",VLOOKUP(D336,#REF!,3,FALSE)))),IF(C336="LABOR",VLOOKUP(D336,#REF!,6,FALSE),IF(C336="SINAPI",VLOOKUP(D336,#REF!,3,FALSE),"outro")))</f>
        <v>#REF!</v>
      </c>
      <c r="H336" s="332">
        <v>0.66700000000000004</v>
      </c>
      <c r="I336" s="333" t="e">
        <f>IF(B336="I",IF(F336="MO",IF(C336="LABOR",ROUND(VLOOKUP(D336,#REF!,4,FALSE)/(1+#REF!),2),IF(C336="SINAPI",ROUND(VLOOKUP(D336,#REF!,5,FALSE)/(1+#REF!),2),"outro")),IF(C336="LABOR",VLOOKUP(D336,#REF!,4,FALSE),IF(C336="SINAPI",VLOOKUP(D336,#REF!,5,FALSE),IF(C336="COTAÇÃO",VLOOKUP(D336,#REF!,15,FALSE))))),IF(C336="SINAPI",IF(F336="MO",ROUND(VLOOKUP(D336,#REF!,4,FALSE)/(1+#REF!),2),VLOOKUP(D336,#REF!,4,FALSE)),"outro"))</f>
        <v>#REF!</v>
      </c>
      <c r="J336" s="333" t="e">
        <f t="shared" si="10"/>
        <v>#REF!</v>
      </c>
    </row>
    <row r="337" spans="1:10">
      <c r="A337" s="224"/>
      <c r="B337" s="328" t="s">
        <v>116</v>
      </c>
      <c r="C337" s="329" t="s">
        <v>82</v>
      </c>
      <c r="D337" s="227">
        <v>26560</v>
      </c>
      <c r="E337" s="331" t="e">
        <f>IF(B337="I",IF(C337="LABOR",VLOOKUP(D337,#REF!,2,FALSE),IF(C337="SINAPI",VLOOKUP(D337,#REF!,2,FALSE),IF(C337="COTAÇÃO",VLOOKUP(D337,#REF!,2,FALSE)))),IF(C337="LABOR",VLOOKUP(D337,#REF!,5,FALSE),IF(C337="SINAPI",VLOOKUP(D337,#REF!,2,FALSE),"outro")))</f>
        <v>#REF!</v>
      </c>
      <c r="F337" s="329" t="s">
        <v>12</v>
      </c>
      <c r="G337" s="330" t="e">
        <f>IF(B337="I",IF(C337="LABOR",VLOOKUP(D337,#REF!,3,FALSE),IF(C337="SINAPI",VLOOKUP(D337,#REF!,3,FALSE),IF(C337="COTAÇÃO",VLOOKUP(D337,#REF!,3,FALSE)))),IF(C337="LABOR",VLOOKUP(D337,#REF!,6,FALSE),IF(C337="SINAPI",VLOOKUP(D337,#REF!,3,FALSE),"outro")))</f>
        <v>#REF!</v>
      </c>
      <c r="H337" s="332">
        <v>0.123</v>
      </c>
      <c r="I337" s="333" t="e">
        <f>IF(B337="I",IF(F337="MO",IF(C337="LABOR",ROUND(VLOOKUP(D337,#REF!,4,FALSE)/(1+#REF!),2),IF(C337="SINAPI",ROUND(VLOOKUP(D337,#REF!,5,FALSE)/(1+#REF!),2),"outro")),IF(C337="LABOR",VLOOKUP(D337,#REF!,4,FALSE),IF(C337="SINAPI",VLOOKUP(D337,#REF!,5,FALSE),IF(C337="COTAÇÃO",VLOOKUP(D337,#REF!,15,FALSE))))),IF(C337="SINAPI",IF(F337="MO",ROUND(VLOOKUP(D337,#REF!,4,FALSE)/(1+#REF!),2),VLOOKUP(D337,#REF!,4,FALSE)),"outro"))</f>
        <v>#REF!</v>
      </c>
      <c r="J337" s="333" t="e">
        <f t="shared" si="10"/>
        <v>#REF!</v>
      </c>
    </row>
    <row r="338" spans="1:10">
      <c r="A338" s="224"/>
      <c r="B338" s="328" t="s">
        <v>116</v>
      </c>
      <c r="C338" s="329" t="s">
        <v>82</v>
      </c>
      <c r="D338" s="227">
        <v>42502</v>
      </c>
      <c r="E338" s="331" t="e">
        <f>IF(B338="I",IF(C338="LABOR",VLOOKUP(D338,#REF!,2,FALSE),IF(C338="SINAPI",VLOOKUP(D338,#REF!,2,FALSE),IF(C338="COTAÇÃO",VLOOKUP(D338,#REF!,2,FALSE)))),IF(C338="LABOR",VLOOKUP(D338,#REF!,5,FALSE),IF(C338="SINAPI",VLOOKUP(D338,#REF!,2,FALSE),"outro")))</f>
        <v>#REF!</v>
      </c>
      <c r="F338" s="329" t="s">
        <v>12</v>
      </c>
      <c r="G338" s="330" t="e">
        <f>IF(B338="I",IF(C338="LABOR",VLOOKUP(D338,#REF!,3,FALSE),IF(C338="SINAPI",VLOOKUP(D338,#REF!,3,FALSE),IF(C338="COTAÇÃO",VLOOKUP(D338,#REF!,3,FALSE)))),IF(C338="LABOR",VLOOKUP(D338,#REF!,6,FALSE),IF(C338="SINAPI",VLOOKUP(D338,#REF!,3,FALSE),"outro")))</f>
        <v>#REF!</v>
      </c>
      <c r="H338" s="332">
        <v>0.30249999999999999</v>
      </c>
      <c r="I338" s="333" t="e">
        <f>IF(B338="I",IF(F338="MO",IF(C338="LABOR",ROUND(VLOOKUP(D338,#REF!,4,FALSE)/(1+#REF!),2),IF(C338="SINAPI",ROUND(VLOOKUP(D338,#REF!,5,FALSE)/(1+#REF!),2),"outro")),IF(C338="LABOR",VLOOKUP(D338,#REF!,4,FALSE),IF(C338="SINAPI",VLOOKUP(D338,#REF!,5,FALSE),IF(C338="COTAÇÃO",VLOOKUP(D338,#REF!,15,FALSE))))),IF(C338="SINAPI",IF(F338="MO",ROUND(VLOOKUP(D338,#REF!,4,FALSE)/(1+#REF!),2),VLOOKUP(D338,#REF!,4,FALSE)),"outro"))</f>
        <v>#REF!</v>
      </c>
      <c r="J338" s="333" t="e">
        <f t="shared" si="10"/>
        <v>#REF!</v>
      </c>
    </row>
    <row r="339" spans="1:10">
      <c r="A339" s="224"/>
      <c r="B339" s="328" t="s">
        <v>116</v>
      </c>
      <c r="C339" s="329" t="s">
        <v>82</v>
      </c>
      <c r="D339" s="227">
        <v>42511</v>
      </c>
      <c r="E339" s="331" t="e">
        <f>IF(B339="I",IF(C339="LABOR",VLOOKUP(D339,#REF!,2,FALSE),IF(C339="SINAPI",VLOOKUP(D339,#REF!,2,FALSE),IF(C339="COTAÇÃO",VLOOKUP(D339,#REF!,2,FALSE)))),IF(C339="LABOR",VLOOKUP(D339,#REF!,5,FALSE),IF(C339="SINAPI",VLOOKUP(D339,#REF!,2,FALSE),"outro")))</f>
        <v>#REF!</v>
      </c>
      <c r="F339" s="329" t="s">
        <v>12</v>
      </c>
      <c r="G339" s="330" t="e">
        <f>IF(B339="I",IF(C339="LABOR",VLOOKUP(D339,#REF!,3,FALSE),IF(C339="SINAPI",VLOOKUP(D339,#REF!,3,FALSE),IF(C339="COTAÇÃO",VLOOKUP(D339,#REF!,3,FALSE)))),IF(C339="LABOR",VLOOKUP(D339,#REF!,6,FALSE),IF(C339="SINAPI",VLOOKUP(D339,#REF!,3,FALSE),"outro")))</f>
        <v>#REF!</v>
      </c>
      <c r="H339" s="332">
        <v>0.46899999999999997</v>
      </c>
      <c r="I339" s="333" t="e">
        <f>IF(B339="I",IF(F339="MO",IF(C339="LABOR",ROUND(VLOOKUP(D339,#REF!,4,FALSE)/(1+#REF!),2),IF(C339="SINAPI",ROUND(VLOOKUP(D339,#REF!,5,FALSE)/(1+#REF!),2),"outro")),IF(C339="LABOR",VLOOKUP(D339,#REF!,4,FALSE),IF(C339="SINAPI",VLOOKUP(D339,#REF!,5,FALSE),IF(C339="COTAÇÃO",VLOOKUP(D339,#REF!,15,FALSE))))),IF(C339="SINAPI",IF(F339="MO",ROUND(VLOOKUP(D339,#REF!,4,FALSE)/(1+#REF!),2),VLOOKUP(D339,#REF!,4,FALSE)),"outro"))</f>
        <v>#REF!</v>
      </c>
      <c r="J339" s="333" t="e">
        <f t="shared" si="10"/>
        <v>#REF!</v>
      </c>
    </row>
    <row r="340" spans="1:10">
      <c r="A340" s="224"/>
      <c r="B340" s="328" t="s">
        <v>116</v>
      </c>
      <c r="C340" s="329" t="s">
        <v>82</v>
      </c>
      <c r="D340" s="227">
        <v>42521</v>
      </c>
      <c r="E340" s="331" t="e">
        <f>IF(B340="I",IF(C340="LABOR",VLOOKUP(D340,#REF!,2,FALSE),IF(C340="SINAPI",VLOOKUP(D340,#REF!,2,FALSE),IF(C340="COTAÇÃO",VLOOKUP(D340,#REF!,2,FALSE)))),IF(C340="LABOR",VLOOKUP(D340,#REF!,5,FALSE),IF(C340="SINAPI",VLOOKUP(D340,#REF!,2,FALSE),"outro")))</f>
        <v>#REF!</v>
      </c>
      <c r="F340" s="329" t="s">
        <v>12</v>
      </c>
      <c r="G340" s="330" t="e">
        <f>IF(B340="I",IF(C340="LABOR",VLOOKUP(D340,#REF!,3,FALSE),IF(C340="SINAPI",VLOOKUP(D340,#REF!,3,FALSE),IF(C340="COTAÇÃO",VLOOKUP(D340,#REF!,3,FALSE)))),IF(C340="LABOR",VLOOKUP(D340,#REF!,6,FALSE),IF(C340="SINAPI",VLOOKUP(D340,#REF!,3,FALSE),"outro")))</f>
        <v>#REF!</v>
      </c>
      <c r="H340" s="332">
        <v>0.33350000000000002</v>
      </c>
      <c r="I340" s="333" t="e">
        <f>IF(B340="I",IF(F340="MO",IF(C340="LABOR",ROUND(VLOOKUP(D340,#REF!,4,FALSE)/(1+#REF!),2),IF(C340="SINAPI",ROUND(VLOOKUP(D340,#REF!,5,FALSE)/(1+#REF!),2),"outro")),IF(C340="LABOR",VLOOKUP(D340,#REF!,4,FALSE),IF(C340="SINAPI",VLOOKUP(D340,#REF!,5,FALSE),IF(C340="COTAÇÃO",VLOOKUP(D340,#REF!,15,FALSE))))),IF(C340="SINAPI",IF(F340="MO",ROUND(VLOOKUP(D340,#REF!,4,FALSE)/(1+#REF!),2),VLOOKUP(D340,#REF!,4,FALSE)),"outro"))</f>
        <v>#REF!</v>
      </c>
      <c r="J340" s="333" t="e">
        <f t="shared" si="10"/>
        <v>#REF!</v>
      </c>
    </row>
    <row r="341" spans="1:10">
      <c r="A341" s="224"/>
      <c r="B341" s="328" t="s">
        <v>116</v>
      </c>
      <c r="C341" s="329" t="s">
        <v>82</v>
      </c>
      <c r="D341" s="227">
        <v>43005</v>
      </c>
      <c r="E341" s="331" t="e">
        <f>IF(B341="I",IF(C341="LABOR",VLOOKUP(D341,#REF!,2,FALSE),IF(C341="SINAPI",VLOOKUP(D341,#REF!,2,FALSE),IF(C341="COTAÇÃO",VLOOKUP(D341,#REF!,2,FALSE)))),IF(C341="LABOR",VLOOKUP(D341,#REF!,5,FALSE),IF(C341="SINAPI",VLOOKUP(D341,#REF!,2,FALSE),"outro")))</f>
        <v>#REF!</v>
      </c>
      <c r="F341" s="329" t="s">
        <v>12</v>
      </c>
      <c r="G341" s="330" t="e">
        <f>IF(B341="I",IF(C341="LABOR",VLOOKUP(D341,#REF!,3,FALSE),IF(C341="SINAPI",VLOOKUP(D341,#REF!,3,FALSE),IF(C341="COTAÇÃO",VLOOKUP(D341,#REF!,3,FALSE)))),IF(C341="LABOR",VLOOKUP(D341,#REF!,6,FALSE),IF(C341="SINAPI",VLOOKUP(D341,#REF!,3,FALSE),"outro")))</f>
        <v>#REF!</v>
      </c>
      <c r="H341" s="332">
        <v>0.64617000000000002</v>
      </c>
      <c r="I341" s="333" t="e">
        <f>IF(B341="I",IF(F341="MO",IF(C341="LABOR",ROUND(VLOOKUP(D341,#REF!,4,FALSE)/(1+#REF!),2),IF(C341="SINAPI",ROUND(VLOOKUP(D341,#REF!,5,FALSE)/(1+#REF!),2),"outro")),IF(C341="LABOR",VLOOKUP(D341,#REF!,4,FALSE),IF(C341="SINAPI",VLOOKUP(D341,#REF!,5,FALSE),IF(C341="COTAÇÃO",VLOOKUP(D341,#REF!,15,FALSE))))),IF(C341="SINAPI",IF(F341="MO",ROUND(VLOOKUP(D341,#REF!,4,FALSE)/(1+#REF!),2),VLOOKUP(D341,#REF!,4,FALSE)),"outro"))</f>
        <v>#REF!</v>
      </c>
      <c r="J341" s="333" t="e">
        <f t="shared" si="10"/>
        <v>#REF!</v>
      </c>
    </row>
    <row r="342" spans="1:10">
      <c r="A342" s="224"/>
      <c r="B342" s="328" t="s">
        <v>116</v>
      </c>
      <c r="C342" s="329" t="s">
        <v>82</v>
      </c>
      <c r="D342" s="227">
        <v>43006</v>
      </c>
      <c r="E342" s="331" t="e">
        <f>IF(B342="I",IF(C342="LABOR",VLOOKUP(D342,#REF!,2,FALSE),IF(C342="SINAPI",VLOOKUP(D342,#REF!,2,FALSE),IF(C342="COTAÇÃO",VLOOKUP(D342,#REF!,2,FALSE)))),IF(C342="LABOR",VLOOKUP(D342,#REF!,5,FALSE),IF(C342="SINAPI",VLOOKUP(D342,#REF!,2,FALSE),"outro")))</f>
        <v>#REF!</v>
      </c>
      <c r="F342" s="329" t="s">
        <v>12</v>
      </c>
      <c r="G342" s="330" t="e">
        <f>IF(B342="I",IF(C342="LABOR",VLOOKUP(D342,#REF!,3,FALSE),IF(C342="SINAPI",VLOOKUP(D342,#REF!,3,FALSE),IF(C342="COTAÇÃO",VLOOKUP(D342,#REF!,3,FALSE)))),IF(C342="LABOR",VLOOKUP(D342,#REF!,6,FALSE),IF(C342="SINAPI",VLOOKUP(D342,#REF!,3,FALSE),"outro")))</f>
        <v>#REF!</v>
      </c>
      <c r="H342" s="332">
        <v>0.34016999999999997</v>
      </c>
      <c r="I342" s="333" t="e">
        <f>IF(B342="I",IF(F342="MO",IF(C342="LABOR",ROUND(VLOOKUP(D342,#REF!,4,FALSE)/(1+#REF!),2),IF(C342="SINAPI",ROUND(VLOOKUP(D342,#REF!,5,FALSE)/(1+#REF!),2),"outro")),IF(C342="LABOR",VLOOKUP(D342,#REF!,4,FALSE),IF(C342="SINAPI",VLOOKUP(D342,#REF!,5,FALSE),IF(C342="COTAÇÃO",VLOOKUP(D342,#REF!,15,FALSE))))),IF(C342="SINAPI",IF(F342="MO",ROUND(VLOOKUP(D342,#REF!,4,FALSE)/(1+#REF!),2),VLOOKUP(D342,#REF!,4,FALSE)),"outro"))</f>
        <v>#REF!</v>
      </c>
      <c r="J342" s="333" t="e">
        <f t="shared" si="10"/>
        <v>#REF!</v>
      </c>
    </row>
    <row r="343" spans="1:10">
      <c r="A343" s="224"/>
      <c r="B343" s="328" t="s">
        <v>116</v>
      </c>
      <c r="C343" s="329" t="s">
        <v>82</v>
      </c>
      <c r="D343" s="227">
        <v>43149</v>
      </c>
      <c r="E343" s="331" t="e">
        <f>IF(B343="I",IF(C343="LABOR",VLOOKUP(D343,#REF!,2,FALSE),IF(C343="SINAPI",VLOOKUP(D343,#REF!,2,FALSE),IF(C343="COTAÇÃO",VLOOKUP(D343,#REF!,2,FALSE)))),IF(C343="LABOR",VLOOKUP(D343,#REF!,5,FALSE),IF(C343="SINAPI",VLOOKUP(D343,#REF!,2,FALSE),"outro")))</f>
        <v>#REF!</v>
      </c>
      <c r="F343" s="329" t="s">
        <v>12</v>
      </c>
      <c r="G343" s="330" t="e">
        <f>IF(B343="I",IF(C343="LABOR",VLOOKUP(D343,#REF!,3,FALSE),IF(C343="SINAPI",VLOOKUP(D343,#REF!,3,FALSE),IF(C343="COTAÇÃO",VLOOKUP(D343,#REF!,3,FALSE)))),IF(C343="LABOR",VLOOKUP(D343,#REF!,6,FALSE),IF(C343="SINAPI",VLOOKUP(D343,#REF!,3,FALSE),"outro")))</f>
        <v>#REF!</v>
      </c>
      <c r="H343" s="332">
        <v>0.34016999999999997</v>
      </c>
      <c r="I343" s="333" t="e">
        <f>IF(B343="I",IF(F343="MO",IF(C343="LABOR",ROUND(VLOOKUP(D343,#REF!,4,FALSE)/(1+#REF!),2),IF(C343="SINAPI",ROUND(VLOOKUP(D343,#REF!,5,FALSE)/(1+#REF!),2),"outro")),IF(C343="LABOR",VLOOKUP(D343,#REF!,4,FALSE),IF(C343="SINAPI",VLOOKUP(D343,#REF!,5,FALSE),IF(C343="COTAÇÃO",VLOOKUP(D343,#REF!,15,FALSE))))),IF(C343="SINAPI",IF(F343="MO",ROUND(VLOOKUP(D343,#REF!,4,FALSE)/(1+#REF!),2),VLOOKUP(D343,#REF!,4,FALSE)),"outro"))</f>
        <v>#REF!</v>
      </c>
      <c r="J343" s="333" t="e">
        <f t="shared" si="10"/>
        <v>#REF!</v>
      </c>
    </row>
    <row r="344" spans="1:10">
      <c r="A344" s="224"/>
      <c r="B344" s="328" t="s">
        <v>116</v>
      </c>
      <c r="C344" s="329" t="s">
        <v>82</v>
      </c>
      <c r="D344" s="227">
        <v>46504</v>
      </c>
      <c r="E344" s="331" t="e">
        <f>IF(B344="I",IF(C344="LABOR",VLOOKUP(D344,#REF!,2,FALSE),IF(C344="SINAPI",VLOOKUP(D344,#REF!,2,FALSE),IF(C344="COTAÇÃO",VLOOKUP(D344,#REF!,2,FALSE)))),IF(C344="LABOR",VLOOKUP(D344,#REF!,5,FALSE),IF(C344="SINAPI",VLOOKUP(D344,#REF!,2,FALSE),"outro")))</f>
        <v>#REF!</v>
      </c>
      <c r="F344" s="329" t="s">
        <v>12</v>
      </c>
      <c r="G344" s="330" t="e">
        <f>IF(B344="I",IF(C344="LABOR",VLOOKUP(D344,#REF!,3,FALSE),IF(C344="SINAPI",VLOOKUP(D344,#REF!,3,FALSE),IF(C344="COTAÇÃO",VLOOKUP(D344,#REF!,3,FALSE)))),IF(C344="LABOR",VLOOKUP(D344,#REF!,6,FALSE),IF(C344="SINAPI",VLOOKUP(D344,#REF!,3,FALSE),"outro")))</f>
        <v>#REF!</v>
      </c>
      <c r="H344" s="332">
        <v>0.16700000000000001</v>
      </c>
      <c r="I344" s="333" t="e">
        <f>IF(B344="I",IF(F344="MO",IF(C344="LABOR",ROUND(VLOOKUP(D344,#REF!,4,FALSE)/(1+#REF!),2),IF(C344="SINAPI",ROUND(VLOOKUP(D344,#REF!,5,FALSE)/(1+#REF!),2),"outro")),IF(C344="LABOR",VLOOKUP(D344,#REF!,4,FALSE),IF(C344="SINAPI",VLOOKUP(D344,#REF!,5,FALSE),IF(C344="COTAÇÃO",VLOOKUP(D344,#REF!,15,FALSE))))),IF(C344="SINAPI",IF(F344="MO",ROUND(VLOOKUP(D344,#REF!,4,FALSE)/(1+#REF!),2),VLOOKUP(D344,#REF!,4,FALSE)),"outro"))</f>
        <v>#REF!</v>
      </c>
      <c r="J344" s="333" t="e">
        <f t="shared" si="10"/>
        <v>#REF!</v>
      </c>
    </row>
    <row r="345" spans="1:10" ht="30">
      <c r="A345" s="224"/>
      <c r="B345" s="328" t="s">
        <v>116</v>
      </c>
      <c r="C345" s="329" t="s">
        <v>82</v>
      </c>
      <c r="D345" s="227">
        <v>48502</v>
      </c>
      <c r="E345" s="331" t="e">
        <f>IF(B345="I",IF(C345="LABOR",VLOOKUP(D345,#REF!,2,FALSE),IF(C345="SINAPI",VLOOKUP(D345,#REF!,2,FALSE),IF(C345="COTAÇÃO",VLOOKUP(D345,#REF!,2,FALSE)))),IF(C345="LABOR",VLOOKUP(D345,#REF!,5,FALSE),IF(C345="SINAPI",VLOOKUP(D345,#REF!,2,FALSE),"outro")))</f>
        <v>#REF!</v>
      </c>
      <c r="F345" s="329" t="s">
        <v>12</v>
      </c>
      <c r="G345" s="330" t="e">
        <f>IF(B345="I",IF(C345="LABOR",VLOOKUP(D345,#REF!,3,FALSE),IF(C345="SINAPI",VLOOKUP(D345,#REF!,3,FALSE),IF(C345="COTAÇÃO",VLOOKUP(D345,#REF!,3,FALSE)))),IF(C345="LABOR",VLOOKUP(D345,#REF!,6,FALSE),IF(C345="SINAPI",VLOOKUP(D345,#REF!,3,FALSE),"outro")))</f>
        <v>#REF!</v>
      </c>
      <c r="H345" s="332">
        <v>8.3500000000000005E-2</v>
      </c>
      <c r="I345" s="333" t="e">
        <f>IF(B345="I",IF(F345="MO",IF(C345="LABOR",ROUND(VLOOKUP(D345,#REF!,4,FALSE)/(1+#REF!),2),IF(C345="SINAPI",ROUND(VLOOKUP(D345,#REF!,5,FALSE)/(1+#REF!),2),"outro")),IF(C345="LABOR",VLOOKUP(D345,#REF!,4,FALSE),IF(C345="SINAPI",VLOOKUP(D345,#REF!,5,FALSE),IF(C345="COTAÇÃO",VLOOKUP(D345,#REF!,15,FALSE))))),IF(C345="SINAPI",IF(F345="MO",ROUND(VLOOKUP(D345,#REF!,4,FALSE)/(1+#REF!),2),VLOOKUP(D345,#REF!,4,FALSE)),"outro"))</f>
        <v>#REF!</v>
      </c>
      <c r="J345" s="333" t="e">
        <f t="shared" si="10"/>
        <v>#REF!</v>
      </c>
    </row>
    <row r="346" spans="1:10">
      <c r="A346" s="224"/>
      <c r="B346" s="328" t="s">
        <v>116</v>
      </c>
      <c r="C346" s="329" t="s">
        <v>82</v>
      </c>
      <c r="D346" s="227">
        <v>48516</v>
      </c>
      <c r="E346" s="331" t="e">
        <f>IF(B346="I",IF(C346="LABOR",VLOOKUP(D346,#REF!,2,FALSE),IF(C346="SINAPI",VLOOKUP(D346,#REF!,2,FALSE),IF(C346="COTAÇÃO",VLOOKUP(D346,#REF!,2,FALSE)))),IF(C346="LABOR",VLOOKUP(D346,#REF!,5,FALSE),IF(C346="SINAPI",VLOOKUP(D346,#REF!,2,FALSE),"outro")))</f>
        <v>#REF!</v>
      </c>
      <c r="F346" s="329" t="s">
        <v>12</v>
      </c>
      <c r="G346" s="330" t="e">
        <f>IF(B346="I",IF(C346="LABOR",VLOOKUP(D346,#REF!,3,FALSE),IF(C346="SINAPI",VLOOKUP(D346,#REF!,3,FALSE),IF(C346="COTAÇÃO",VLOOKUP(D346,#REF!,3,FALSE)))),IF(C346="LABOR",VLOOKUP(D346,#REF!,6,FALSE),IF(C346="SINAPI",VLOOKUP(D346,#REF!,3,FALSE),"outro")))</f>
        <v>#REF!</v>
      </c>
      <c r="H346" s="332">
        <v>8.3500000000000005E-2</v>
      </c>
      <c r="I346" s="333" t="e">
        <f>IF(B346="I",IF(F346="MO",IF(C346="LABOR",ROUND(VLOOKUP(D346,#REF!,4,FALSE)/(1+#REF!),2),IF(C346="SINAPI",ROUND(VLOOKUP(D346,#REF!,5,FALSE)/(1+#REF!),2),"outro")),IF(C346="LABOR",VLOOKUP(D346,#REF!,4,FALSE),IF(C346="SINAPI",VLOOKUP(D346,#REF!,5,FALSE),IF(C346="COTAÇÃO",VLOOKUP(D346,#REF!,15,FALSE))))),IF(C346="SINAPI",IF(F346="MO",ROUND(VLOOKUP(D346,#REF!,4,FALSE)/(1+#REF!),2),VLOOKUP(D346,#REF!,4,FALSE)),"outro"))</f>
        <v>#REF!</v>
      </c>
      <c r="J346" s="333" t="e">
        <f t="shared" si="10"/>
        <v>#REF!</v>
      </c>
    </row>
    <row r="347" spans="1:10">
      <c r="A347" s="224"/>
      <c r="B347" s="328" t="s">
        <v>116</v>
      </c>
      <c r="C347" s="329" t="s">
        <v>82</v>
      </c>
      <c r="D347" s="227">
        <v>48534</v>
      </c>
      <c r="E347" s="331" t="e">
        <f>IF(B347="I",IF(C347="LABOR",VLOOKUP(D347,#REF!,2,FALSE),IF(C347="SINAPI",VLOOKUP(D347,#REF!,2,FALSE),IF(C347="COTAÇÃO",VLOOKUP(D347,#REF!,2,FALSE)))),IF(C347="LABOR",VLOOKUP(D347,#REF!,5,FALSE),IF(C347="SINAPI",VLOOKUP(D347,#REF!,2,FALSE),"outro")))</f>
        <v>#REF!</v>
      </c>
      <c r="F347" s="329" t="s">
        <v>12</v>
      </c>
      <c r="G347" s="330" t="e">
        <f>IF(B347="I",IF(C347="LABOR",VLOOKUP(D347,#REF!,3,FALSE),IF(C347="SINAPI",VLOOKUP(D347,#REF!,3,FALSE),IF(C347="COTAÇÃO",VLOOKUP(D347,#REF!,3,FALSE)))),IF(C347="LABOR",VLOOKUP(D347,#REF!,6,FALSE),IF(C347="SINAPI",VLOOKUP(D347,#REF!,3,FALSE),"outro")))</f>
        <v>#REF!</v>
      </c>
      <c r="H347" s="332">
        <v>0.33350000000000002</v>
      </c>
      <c r="I347" s="333" t="e">
        <f>IF(B347="I",IF(F347="MO",IF(C347="LABOR",ROUND(VLOOKUP(D347,#REF!,4,FALSE)/(1+#REF!),2),IF(C347="SINAPI",ROUND(VLOOKUP(D347,#REF!,5,FALSE)/(1+#REF!),2),"outro")),IF(C347="LABOR",VLOOKUP(D347,#REF!,4,FALSE),IF(C347="SINAPI",VLOOKUP(D347,#REF!,5,FALSE),IF(C347="COTAÇÃO",VLOOKUP(D347,#REF!,15,FALSE))))),IF(C347="SINAPI",IF(F347="MO",ROUND(VLOOKUP(D347,#REF!,4,FALSE)/(1+#REF!),2),VLOOKUP(D347,#REF!,4,FALSE)),"outro"))</f>
        <v>#REF!</v>
      </c>
      <c r="J347" s="333" t="e">
        <f t="shared" si="10"/>
        <v>#REF!</v>
      </c>
    </row>
    <row r="348" spans="1:10">
      <c r="A348" s="224"/>
      <c r="B348" s="328" t="s">
        <v>116</v>
      </c>
      <c r="C348" s="329" t="s">
        <v>82</v>
      </c>
      <c r="D348" s="227">
        <v>49505</v>
      </c>
      <c r="E348" s="331" t="e">
        <f>IF(B348="I",IF(C348="LABOR",VLOOKUP(D348,#REF!,2,FALSE),IF(C348="SINAPI",VLOOKUP(D348,#REF!,2,FALSE),IF(C348="COTAÇÃO",VLOOKUP(D348,#REF!,2,FALSE)))),IF(C348="LABOR",VLOOKUP(D348,#REF!,5,FALSE),IF(C348="SINAPI",VLOOKUP(D348,#REF!,2,FALSE),"outro")))</f>
        <v>#REF!</v>
      </c>
      <c r="F348" s="329" t="s">
        <v>12</v>
      </c>
      <c r="G348" s="330" t="e">
        <f>IF(B348="I",IF(C348="LABOR",VLOOKUP(D348,#REF!,3,FALSE),IF(C348="SINAPI",VLOOKUP(D348,#REF!,3,FALSE),IF(C348="COTAÇÃO",VLOOKUP(D348,#REF!,3,FALSE)))),IF(C348="LABOR",VLOOKUP(D348,#REF!,6,FALSE),IF(C348="SINAPI",VLOOKUP(D348,#REF!,3,FALSE),"outro")))</f>
        <v>#REF!</v>
      </c>
      <c r="H348" s="332">
        <v>8.3500000000000005E-2</v>
      </c>
      <c r="I348" s="333" t="e">
        <f>IF(B348="I",IF(F348="MO",IF(C348="LABOR",ROUND(VLOOKUP(D348,#REF!,4,FALSE)/(1+#REF!),2),IF(C348="SINAPI",ROUND(VLOOKUP(D348,#REF!,5,FALSE)/(1+#REF!),2),"outro")),IF(C348="LABOR",VLOOKUP(D348,#REF!,4,FALSE),IF(C348="SINAPI",VLOOKUP(D348,#REF!,5,FALSE),IF(C348="COTAÇÃO",VLOOKUP(D348,#REF!,15,FALSE))))),IF(C348="SINAPI",IF(F348="MO",ROUND(VLOOKUP(D348,#REF!,4,FALSE)/(1+#REF!),2),VLOOKUP(D348,#REF!,4,FALSE)),"outro"))</f>
        <v>#REF!</v>
      </c>
      <c r="J348" s="333" t="e">
        <f t="shared" si="10"/>
        <v>#REF!</v>
      </c>
    </row>
    <row r="349" spans="1:10">
      <c r="A349" s="334"/>
      <c r="B349" s="223"/>
      <c r="C349" s="223"/>
      <c r="D349" s="223"/>
      <c r="E349" s="335"/>
      <c r="F349" s="336"/>
      <c r="G349" s="337"/>
      <c r="H349" s="338"/>
      <c r="I349" s="339"/>
      <c r="J349" s="340"/>
    </row>
    <row r="350" spans="1:10">
      <c r="A350" s="220"/>
      <c r="B350" s="221"/>
      <c r="C350" s="221"/>
      <c r="D350" s="222"/>
      <c r="E350" s="341" t="s">
        <v>157</v>
      </c>
      <c r="F350" s="310" t="s">
        <v>158</v>
      </c>
      <c r="G350" s="310"/>
      <c r="H350" s="342" t="s">
        <v>159</v>
      </c>
      <c r="I350" s="311" t="s">
        <v>160</v>
      </c>
      <c r="J350" s="311" t="s">
        <v>161</v>
      </c>
    </row>
    <row r="351" spans="1:10">
      <c r="A351" s="220"/>
      <c r="B351" s="221"/>
      <c r="C351" s="221"/>
      <c r="D351" s="222"/>
      <c r="E351" s="343" t="s">
        <v>206</v>
      </c>
      <c r="F351" s="330"/>
      <c r="G351" s="330"/>
      <c r="H351" s="344" t="e">
        <f>ROUND(SUMIF(F327:F348,"MO",J327:J348),2)</f>
        <v>#REF!</v>
      </c>
      <c r="I351" s="333"/>
      <c r="J351" s="333"/>
    </row>
    <row r="352" spans="1:10">
      <c r="A352" s="220"/>
      <c r="B352" s="221"/>
      <c r="C352" s="221"/>
      <c r="D352" s="222"/>
      <c r="E352" s="343" t="s">
        <v>163</v>
      </c>
      <c r="F352" s="345">
        <f>$G$3</f>
        <v>0.91500000000000004</v>
      </c>
      <c r="G352" s="345"/>
      <c r="H352" s="344" t="e">
        <f>ROUND(H351*F352,2)</f>
        <v>#REF!</v>
      </c>
      <c r="I352" s="333"/>
      <c r="J352" s="333"/>
    </row>
    <row r="353" spans="1:10">
      <c r="A353" s="220"/>
      <c r="B353" s="221"/>
      <c r="C353" s="221"/>
      <c r="D353" s="222"/>
      <c r="E353" s="343" t="s">
        <v>164</v>
      </c>
      <c r="F353" s="345"/>
      <c r="G353" s="330"/>
      <c r="H353" s="344" t="e">
        <f>SUM(H351:H352)</f>
        <v>#REF!</v>
      </c>
      <c r="I353" s="344" t="e">
        <f>ROUND(F357*H353,2)</f>
        <v>#REF!</v>
      </c>
      <c r="J353" s="344" t="e">
        <f>H353+I353</f>
        <v>#REF!</v>
      </c>
    </row>
    <row r="354" spans="1:10">
      <c r="A354" s="220"/>
      <c r="B354" s="221"/>
      <c r="C354" s="221"/>
      <c r="D354" s="222"/>
      <c r="E354" s="343" t="s">
        <v>165</v>
      </c>
      <c r="F354" s="330"/>
      <c r="G354" s="330"/>
      <c r="H354" s="346"/>
      <c r="I354" s="344"/>
      <c r="J354" s="344"/>
    </row>
    <row r="355" spans="1:10">
      <c r="A355" s="220"/>
      <c r="B355" s="221"/>
      <c r="C355" s="221"/>
      <c r="D355" s="222"/>
      <c r="E355" s="343" t="s">
        <v>166</v>
      </c>
      <c r="F355" s="330"/>
      <c r="G355" s="330"/>
      <c r="H355" s="344" t="e">
        <f>ROUND(SUMIF(F327:F348,"MA",J327:J348),2)</f>
        <v>#REF!</v>
      </c>
      <c r="I355" s="344" t="e">
        <f>ROUND(F357*H355,2)</f>
        <v>#REF!</v>
      </c>
      <c r="J355" s="344" t="e">
        <f>H355+I355</f>
        <v>#REF!</v>
      </c>
    </row>
    <row r="356" spans="1:10">
      <c r="A356" s="220"/>
      <c r="B356" s="221"/>
      <c r="C356" s="221"/>
      <c r="D356" s="222"/>
      <c r="E356" s="343" t="s">
        <v>167</v>
      </c>
      <c r="F356" s="330"/>
      <c r="G356" s="330"/>
      <c r="H356" s="344" t="e">
        <f>H355+H353</f>
        <v>#REF!</v>
      </c>
      <c r="I356" s="347"/>
      <c r="J356" s="344"/>
    </row>
    <row r="357" spans="1:10">
      <c r="A357" s="220"/>
      <c r="B357" s="221"/>
      <c r="C357" s="221"/>
      <c r="D357" s="222"/>
      <c r="E357" s="343" t="s">
        <v>168</v>
      </c>
      <c r="F357" s="345">
        <f>$H$3</f>
        <v>0.309</v>
      </c>
      <c r="G357" s="345"/>
      <c r="H357" s="347"/>
      <c r="I357" s="333"/>
      <c r="J357" s="344"/>
    </row>
    <row r="358" spans="1:10">
      <c r="A358" s="220"/>
      <c r="B358" s="127"/>
      <c r="C358" s="127"/>
      <c r="D358" s="45"/>
      <c r="E358" s="343" t="s">
        <v>169</v>
      </c>
      <c r="F358" s="329"/>
      <c r="G358" s="330"/>
      <c r="H358" s="347"/>
      <c r="I358" s="333"/>
      <c r="J358" s="344" t="e">
        <f>ROUND(SUM(J353:J357),2)</f>
        <v>#REF!</v>
      </c>
    </row>
    <row r="359" spans="1:10">
      <c r="A359" s="261"/>
      <c r="B359" s="209"/>
      <c r="C359" s="253"/>
      <c r="D359" s="253"/>
      <c r="E359" s="254"/>
      <c r="F359" s="253"/>
      <c r="G359" s="254"/>
      <c r="H359" s="254"/>
      <c r="I359" s="254"/>
      <c r="J359" s="262"/>
    </row>
    <row r="360" spans="1:10" ht="25.5">
      <c r="A360" s="481" t="s">
        <v>7</v>
      </c>
      <c r="B360" s="482"/>
      <c r="C360" s="481" t="s">
        <v>8</v>
      </c>
      <c r="D360" s="482"/>
      <c r="E360" s="317" t="s">
        <v>9</v>
      </c>
      <c r="F360" s="318" t="s">
        <v>1</v>
      </c>
      <c r="G360" s="319"/>
      <c r="H360" s="138"/>
      <c r="I360" s="139"/>
      <c r="J360" s="320" t="s">
        <v>108</v>
      </c>
    </row>
    <row r="361" spans="1:10" ht="30">
      <c r="A361" s="321" t="str">
        <f>CONCATENATE($L$1,"-")</f>
        <v>IMPL-</v>
      </c>
      <c r="B361" s="163">
        <f>COUNTIF(B$1:B359,"&gt;0")+1</f>
        <v>6</v>
      </c>
      <c r="C361" s="322" t="s">
        <v>82</v>
      </c>
      <c r="D361" s="322">
        <v>20810</v>
      </c>
      <c r="E361" s="323" t="s">
        <v>1505</v>
      </c>
      <c r="F361" s="324" t="s">
        <v>86</v>
      </c>
      <c r="G361" s="165"/>
      <c r="H361" s="225"/>
      <c r="I361" s="173"/>
      <c r="J361" s="325" t="e">
        <f>ROUND(J378,2)</f>
        <v>#REF!</v>
      </c>
    </row>
    <row r="362" spans="1:10">
      <c r="A362" s="316"/>
      <c r="B362" s="326" t="s">
        <v>0</v>
      </c>
      <c r="C362" s="327" t="s">
        <v>5</v>
      </c>
      <c r="D362" s="327" t="s">
        <v>6</v>
      </c>
      <c r="E362" s="327" t="s">
        <v>83</v>
      </c>
      <c r="F362" s="327" t="s">
        <v>0</v>
      </c>
      <c r="G362" s="108" t="s">
        <v>1</v>
      </c>
      <c r="H362" s="108" t="s">
        <v>2</v>
      </c>
      <c r="I362" s="108" t="s">
        <v>3</v>
      </c>
      <c r="J362" s="327" t="s">
        <v>4</v>
      </c>
    </row>
    <row r="363" spans="1:10">
      <c r="A363" s="224"/>
      <c r="B363" s="328" t="s">
        <v>115</v>
      </c>
      <c r="C363" s="329" t="s">
        <v>113</v>
      </c>
      <c r="D363" s="330">
        <v>88262</v>
      </c>
      <c r="E363" s="331" t="e">
        <f>IF(B363="I",IF(C363="LABOR",VLOOKUP(D363,#REF!,2,FALSE),IF(C363="SINAPI",VLOOKUP(D363,#REF!,2,FALSE),IF(C363="COTAÇÃO",VLOOKUP(D363,#REF!,2,FALSE)))),IF(C363="LABOR",VLOOKUP(D363,#REF!,5,FALSE),IF(C363="SINAPI",VLOOKUP(D363,#REF!,2,FALSE),"outro")))</f>
        <v>#REF!</v>
      </c>
      <c r="F363" s="329" t="s">
        <v>10</v>
      </c>
      <c r="G363" s="330" t="e">
        <f>IF(B363="I",IF(C363="LABOR",VLOOKUP(D363,#REF!,3,FALSE),IF(C363="SINAPI",VLOOKUP(D363,#REF!,3,FALSE),IF(C363="COTAÇÃO",VLOOKUP(D363,#REF!,3,FALSE)))),IF(C363="LABOR",VLOOKUP(D363,#REF!,6,FALSE),IF(C363="SINAPI",VLOOKUP(D363,#REF!,3,FALSE),"outro")))</f>
        <v>#REF!</v>
      </c>
      <c r="H363" s="332">
        <v>2.3929999999999998</v>
      </c>
      <c r="I363" s="333" t="e">
        <f>IF(B363="I",IF(F363="MO",IF(C363="LABOR",ROUND(VLOOKUP(D363,#REF!,4,FALSE)/(1+#REF!),2),IF(C363="SINAPI",ROUND(VLOOKUP(D363,#REF!,5,FALSE)/(1+#REF!),2),"outro")),IF(C363="LABOR",VLOOKUP(D363,#REF!,4,FALSE),IF(C363="SINAPI",VLOOKUP(D363,#REF!,5,FALSE),IF(C363="COTAÇÃO",VLOOKUP(D363,#REF!,15,FALSE))))),IF(C363="SINAPI",IF(F363="MO",ROUND(VLOOKUP(D363,#REF!,4,FALSE)/(1+#REF!),2),VLOOKUP(D363,#REF!,4,FALSE)),"outro"))</f>
        <v>#REF!</v>
      </c>
      <c r="J363" s="333" t="e">
        <f t="shared" ref="J363:J368" si="11">ROUND(H363*I363,2)</f>
        <v>#REF!</v>
      </c>
    </row>
    <row r="364" spans="1:10">
      <c r="A364" s="224"/>
      <c r="B364" s="328" t="s">
        <v>115</v>
      </c>
      <c r="C364" s="329" t="s">
        <v>113</v>
      </c>
      <c r="D364" s="330">
        <v>88316</v>
      </c>
      <c r="E364" s="331" t="e">
        <f>IF(B364="I",IF(C364="LABOR",VLOOKUP(D364,#REF!,2,FALSE),IF(C364="SINAPI",VLOOKUP(D364,#REF!,2,FALSE),IF(C364="COTAÇÃO",VLOOKUP(D364,#REF!,2,FALSE)))),IF(C364="LABOR",VLOOKUP(D364,#REF!,5,FALSE),IF(C364="SINAPI",VLOOKUP(D364,#REF!,2,FALSE),"outro")))</f>
        <v>#REF!</v>
      </c>
      <c r="F364" s="329" t="s">
        <v>10</v>
      </c>
      <c r="G364" s="330" t="e">
        <f>IF(B364="I",IF(C364="LABOR",VLOOKUP(D364,#REF!,3,FALSE),IF(C364="SINAPI",VLOOKUP(D364,#REF!,3,FALSE),IF(C364="COTAÇÃO",VLOOKUP(D364,#REF!,3,FALSE)))),IF(C364="LABOR",VLOOKUP(D364,#REF!,6,FALSE),IF(C364="SINAPI",VLOOKUP(D364,#REF!,3,FALSE),"outro")))</f>
        <v>#REF!</v>
      </c>
      <c r="H364" s="332">
        <v>8.0545000000000009</v>
      </c>
      <c r="I364" s="333" t="e">
        <f>IF(B364="I",IF(F364="MO",IF(C364="LABOR",ROUND(VLOOKUP(D364,#REF!,4,FALSE)/(1+#REF!),2),IF(C364="SINAPI",ROUND(VLOOKUP(D364,#REF!,5,FALSE)/(1+#REF!),2),"outro")),IF(C364="LABOR",VLOOKUP(D364,#REF!,4,FALSE),IF(C364="SINAPI",VLOOKUP(D364,#REF!,5,FALSE),IF(C364="COTAÇÃO",VLOOKUP(D364,#REF!,15,FALSE))))),IF(C364="SINAPI",IF(F364="MO",ROUND(VLOOKUP(D364,#REF!,4,FALSE)/(1+#REF!),2),VLOOKUP(D364,#REF!,4,FALSE)),"outro"))</f>
        <v>#REF!</v>
      </c>
      <c r="J364" s="333" t="e">
        <f t="shared" si="11"/>
        <v>#REF!</v>
      </c>
    </row>
    <row r="365" spans="1:10">
      <c r="A365" s="224"/>
      <c r="B365" s="328" t="s">
        <v>116</v>
      </c>
      <c r="C365" s="329" t="s">
        <v>82</v>
      </c>
      <c r="D365" s="227">
        <v>21118</v>
      </c>
      <c r="E365" s="331" t="e">
        <f>IF(B365="I",IF(C365="LABOR",VLOOKUP(D365,#REF!,2,FALSE),IF(C365="SINAPI",VLOOKUP(D365,#REF!,2,FALSE),IF(C365="COTAÇÃO",VLOOKUP(D365,#REF!,2,FALSE)))),IF(C365="LABOR",VLOOKUP(D365,#REF!,5,FALSE),IF(C365="SINAPI",VLOOKUP(D365,#REF!,2,FALSE),"outro")))</f>
        <v>#REF!</v>
      </c>
      <c r="F365" s="329" t="s">
        <v>12</v>
      </c>
      <c r="G365" s="330" t="e">
        <f>IF(B365="I",IF(C365="LABOR",VLOOKUP(D365,#REF!,3,FALSE),IF(C365="SINAPI",VLOOKUP(D365,#REF!,3,FALSE),IF(C365="COTAÇÃO",VLOOKUP(D365,#REF!,3,FALSE)))),IF(C365="LABOR",VLOOKUP(D365,#REF!,6,FALSE),IF(C365="SINAPI",VLOOKUP(D365,#REF!,3,FALSE),"outro")))</f>
        <v>#REF!</v>
      </c>
      <c r="H365" s="332">
        <v>16.32</v>
      </c>
      <c r="I365" s="333" t="e">
        <f>IF(B365="I",IF(F365="MO",IF(C365="LABOR",ROUND(VLOOKUP(D365,#REF!,4,FALSE)/(1+#REF!),2),IF(C365="SINAPI",ROUND(VLOOKUP(D365,#REF!,5,FALSE)/(1+#REF!),2),"outro")),IF(C365="LABOR",VLOOKUP(D365,#REF!,4,FALSE),IF(C365="SINAPI",VLOOKUP(D365,#REF!,5,FALSE),IF(C365="COTAÇÃO",VLOOKUP(D365,#REF!,15,FALSE))))),IF(C365="SINAPI",IF(F365="MO",ROUND(VLOOKUP(D365,#REF!,4,FALSE)/(1+#REF!),2),VLOOKUP(D365,#REF!,4,FALSE)),"outro"))</f>
        <v>#REF!</v>
      </c>
      <c r="J365" s="333" t="e">
        <f t="shared" si="11"/>
        <v>#REF!</v>
      </c>
    </row>
    <row r="366" spans="1:10">
      <c r="A366" s="224"/>
      <c r="B366" s="328" t="s">
        <v>116</v>
      </c>
      <c r="C366" s="329" t="s">
        <v>82</v>
      </c>
      <c r="D366" s="227">
        <v>21144</v>
      </c>
      <c r="E366" s="331" t="e">
        <f>IF(B366="I",IF(C366="LABOR",VLOOKUP(D366,#REF!,2,FALSE),IF(C366="SINAPI",VLOOKUP(D366,#REF!,2,FALSE),IF(C366="COTAÇÃO",VLOOKUP(D366,#REF!,2,FALSE)))),IF(C366="LABOR",VLOOKUP(D366,#REF!,5,FALSE),IF(C366="SINAPI",VLOOKUP(D366,#REF!,2,FALSE),"outro")))</f>
        <v>#REF!</v>
      </c>
      <c r="F366" s="329" t="s">
        <v>12</v>
      </c>
      <c r="G366" s="330" t="e">
        <f>IF(B366="I",IF(C366="LABOR",VLOOKUP(D366,#REF!,3,FALSE),IF(C366="SINAPI",VLOOKUP(D366,#REF!,3,FALSE),IF(C366="COTAÇÃO",VLOOKUP(D366,#REF!,3,FALSE)))),IF(C366="LABOR",VLOOKUP(D366,#REF!,6,FALSE),IF(C366="SINAPI",VLOOKUP(D366,#REF!,3,FALSE),"outro")))</f>
        <v>#REF!</v>
      </c>
      <c r="H366" s="332">
        <v>5.04</v>
      </c>
      <c r="I366" s="333" t="e">
        <f>IF(B366="I",IF(F366="MO",IF(C366="LABOR",ROUND(VLOOKUP(D366,#REF!,4,FALSE)/(1+#REF!),2),IF(C366="SINAPI",ROUND(VLOOKUP(D366,#REF!,5,FALSE)/(1+#REF!),2),"outro")),IF(C366="LABOR",VLOOKUP(D366,#REF!,4,FALSE),IF(C366="SINAPI",VLOOKUP(D366,#REF!,5,FALSE),IF(C366="COTAÇÃO",VLOOKUP(D366,#REF!,15,FALSE))))),IF(C366="SINAPI",IF(F366="MO",ROUND(VLOOKUP(D366,#REF!,4,FALSE)/(1+#REF!),2),VLOOKUP(D366,#REF!,4,FALSE)),"outro"))</f>
        <v>#REF!</v>
      </c>
      <c r="J366" s="333" t="e">
        <f t="shared" si="11"/>
        <v>#REF!</v>
      </c>
    </row>
    <row r="367" spans="1:10">
      <c r="A367" s="224"/>
      <c r="B367" s="328" t="s">
        <v>116</v>
      </c>
      <c r="C367" s="329" t="s">
        <v>82</v>
      </c>
      <c r="D367" s="227">
        <v>26560</v>
      </c>
      <c r="E367" s="331" t="e">
        <f>IF(B367="I",IF(C367="LABOR",VLOOKUP(D367,#REF!,2,FALSE),IF(C367="SINAPI",VLOOKUP(D367,#REF!,2,FALSE),IF(C367="COTAÇÃO",VLOOKUP(D367,#REF!,2,FALSE)))),IF(C367="LABOR",VLOOKUP(D367,#REF!,5,FALSE),IF(C367="SINAPI",VLOOKUP(D367,#REF!,2,FALSE),"outro")))</f>
        <v>#REF!</v>
      </c>
      <c r="F367" s="329" t="s">
        <v>12</v>
      </c>
      <c r="G367" s="330" t="e">
        <f>IF(B367="I",IF(C367="LABOR",VLOOKUP(D367,#REF!,3,FALSE),IF(C367="SINAPI",VLOOKUP(D367,#REF!,3,FALSE),IF(C367="COTAÇÃO",VLOOKUP(D367,#REF!,3,FALSE)))),IF(C367="LABOR",VLOOKUP(D367,#REF!,6,FALSE),IF(C367="SINAPI",VLOOKUP(D367,#REF!,3,FALSE),"outro")))</f>
        <v>#REF!</v>
      </c>
      <c r="H367" s="332">
        <v>0.45100000000000001</v>
      </c>
      <c r="I367" s="333" t="e">
        <f>IF(B367="I",IF(F367="MO",IF(C367="LABOR",ROUND(VLOOKUP(D367,#REF!,4,FALSE)/(1+#REF!),2),IF(C367="SINAPI",ROUND(VLOOKUP(D367,#REF!,5,FALSE)/(1+#REF!),2),"outro")),IF(C367="LABOR",VLOOKUP(D367,#REF!,4,FALSE),IF(C367="SINAPI",VLOOKUP(D367,#REF!,5,FALSE),IF(C367="COTAÇÃO",VLOOKUP(D367,#REF!,15,FALSE))))),IF(C367="SINAPI",IF(F367="MO",ROUND(VLOOKUP(D367,#REF!,4,FALSE)/(1+#REF!),2),VLOOKUP(D367,#REF!,4,FALSE)),"outro"))</f>
        <v>#REF!</v>
      </c>
      <c r="J367" s="333" t="e">
        <f t="shared" si="11"/>
        <v>#REF!</v>
      </c>
    </row>
    <row r="368" spans="1:10">
      <c r="A368" s="224"/>
      <c r="B368" s="328" t="s">
        <v>116</v>
      </c>
      <c r="C368" s="329" t="s">
        <v>82</v>
      </c>
      <c r="D368" s="227">
        <v>65024</v>
      </c>
      <c r="E368" s="331" t="e">
        <f>IF(B368="I",IF(C368="LABOR",VLOOKUP(D368,#REF!,2,FALSE),IF(C368="SINAPI",VLOOKUP(D368,#REF!,2,FALSE),IF(C368="COTAÇÃO",VLOOKUP(D368,#REF!,2,FALSE)))),IF(C368="LABOR",VLOOKUP(D368,#REF!,5,FALSE),IF(C368="SINAPI",VLOOKUP(D368,#REF!,2,FALSE),"outro")))</f>
        <v>#REF!</v>
      </c>
      <c r="F368" s="329" t="s">
        <v>12</v>
      </c>
      <c r="G368" s="330" t="e">
        <f>IF(B368="I",IF(C368="LABOR",VLOOKUP(D368,#REF!,3,FALSE),IF(C368="SINAPI",VLOOKUP(D368,#REF!,3,FALSE),IF(C368="COTAÇÃO",VLOOKUP(D368,#REF!,3,FALSE)))),IF(C368="LABOR",VLOOKUP(D368,#REF!,6,FALSE),IF(C368="SINAPI",VLOOKUP(D368,#REF!,3,FALSE),"outro")))</f>
        <v>#REF!</v>
      </c>
      <c r="H368" s="332">
        <v>0.5</v>
      </c>
      <c r="I368" s="333" t="e">
        <f>IF(B368="I",IF(F368="MO",IF(C368="LABOR",ROUND(VLOOKUP(D368,#REF!,4,FALSE)/(1+#REF!),2),IF(C368="SINAPI",ROUND(VLOOKUP(D368,#REF!,5,FALSE)/(1+#REF!),2),"outro")),IF(C368="LABOR",VLOOKUP(D368,#REF!,4,FALSE),IF(C368="SINAPI",VLOOKUP(D368,#REF!,5,FALSE),IF(C368="COTAÇÃO",VLOOKUP(D368,#REF!,15,FALSE))))),IF(C368="SINAPI",IF(F368="MO",ROUND(VLOOKUP(D368,#REF!,4,FALSE)/(1+#REF!),2),VLOOKUP(D368,#REF!,4,FALSE)),"outro"))</f>
        <v>#REF!</v>
      </c>
      <c r="J368" s="333" t="e">
        <f t="shared" si="11"/>
        <v>#REF!</v>
      </c>
    </row>
    <row r="369" spans="1:10">
      <c r="A369" s="334"/>
      <c r="B369" s="223"/>
      <c r="C369" s="223"/>
      <c r="D369" s="223"/>
      <c r="E369" s="335"/>
      <c r="F369" s="336"/>
      <c r="G369" s="337"/>
      <c r="H369" s="338"/>
      <c r="I369" s="339"/>
      <c r="J369" s="340"/>
    </row>
    <row r="370" spans="1:10">
      <c r="A370" s="220"/>
      <c r="B370" s="221"/>
      <c r="C370" s="221"/>
      <c r="D370" s="222"/>
      <c r="E370" s="341" t="s">
        <v>157</v>
      </c>
      <c r="F370" s="310" t="s">
        <v>158</v>
      </c>
      <c r="G370" s="310"/>
      <c r="H370" s="342" t="s">
        <v>159</v>
      </c>
      <c r="I370" s="311" t="s">
        <v>160</v>
      </c>
      <c r="J370" s="311" t="s">
        <v>161</v>
      </c>
    </row>
    <row r="371" spans="1:10">
      <c r="A371" s="220"/>
      <c r="B371" s="221"/>
      <c r="C371" s="221"/>
      <c r="D371" s="222"/>
      <c r="E371" s="343" t="s">
        <v>206</v>
      </c>
      <c r="F371" s="330"/>
      <c r="G371" s="330"/>
      <c r="H371" s="344" t="e">
        <f>ROUND(SUMIF(F363:F368,"MO",J363:J368),2)</f>
        <v>#REF!</v>
      </c>
      <c r="I371" s="333"/>
      <c r="J371" s="333"/>
    </row>
    <row r="372" spans="1:10">
      <c r="A372" s="220"/>
      <c r="B372" s="221"/>
      <c r="C372" s="221"/>
      <c r="D372" s="222"/>
      <c r="E372" s="343" t="s">
        <v>163</v>
      </c>
      <c r="F372" s="345">
        <f>$G$3</f>
        <v>0.91500000000000004</v>
      </c>
      <c r="G372" s="345"/>
      <c r="H372" s="344" t="e">
        <f>ROUND(H371*F372,2)</f>
        <v>#REF!</v>
      </c>
      <c r="I372" s="333"/>
      <c r="J372" s="333"/>
    </row>
    <row r="373" spans="1:10">
      <c r="A373" s="220"/>
      <c r="B373" s="221"/>
      <c r="C373" s="221"/>
      <c r="D373" s="222"/>
      <c r="E373" s="343" t="s">
        <v>164</v>
      </c>
      <c r="F373" s="345"/>
      <c r="G373" s="330"/>
      <c r="H373" s="344" t="e">
        <f>SUM(H371:H372)</f>
        <v>#REF!</v>
      </c>
      <c r="I373" s="344" t="e">
        <f>ROUND(F377*H373,2)</f>
        <v>#REF!</v>
      </c>
      <c r="J373" s="344" t="e">
        <f>H373+I373</f>
        <v>#REF!</v>
      </c>
    </row>
    <row r="374" spans="1:10">
      <c r="A374" s="220"/>
      <c r="B374" s="221"/>
      <c r="C374" s="221"/>
      <c r="D374" s="222"/>
      <c r="E374" s="343" t="s">
        <v>165</v>
      </c>
      <c r="F374" s="330"/>
      <c r="G374" s="330"/>
      <c r="H374" s="346"/>
      <c r="I374" s="344"/>
      <c r="J374" s="344"/>
    </row>
    <row r="375" spans="1:10">
      <c r="A375" s="220"/>
      <c r="B375" s="221"/>
      <c r="C375" s="221"/>
      <c r="D375" s="222"/>
      <c r="E375" s="343" t="s">
        <v>166</v>
      </c>
      <c r="F375" s="330"/>
      <c r="G375" s="330"/>
      <c r="H375" s="344" t="e">
        <f>ROUND(SUMIF(F363:F368,"MA",J363:J368),2)</f>
        <v>#REF!</v>
      </c>
      <c r="I375" s="344" t="e">
        <f>ROUND(F377*H375,2)</f>
        <v>#REF!</v>
      </c>
      <c r="J375" s="344" t="e">
        <f>H375+I375</f>
        <v>#REF!</v>
      </c>
    </row>
    <row r="376" spans="1:10">
      <c r="A376" s="220"/>
      <c r="B376" s="221"/>
      <c r="C376" s="221"/>
      <c r="D376" s="222"/>
      <c r="E376" s="343" t="s">
        <v>167</v>
      </c>
      <c r="F376" s="330"/>
      <c r="G376" s="330"/>
      <c r="H376" s="344" t="e">
        <f>H375+H373</f>
        <v>#REF!</v>
      </c>
      <c r="I376" s="347"/>
      <c r="J376" s="344"/>
    </row>
    <row r="377" spans="1:10">
      <c r="A377" s="220"/>
      <c r="B377" s="221"/>
      <c r="C377" s="221"/>
      <c r="D377" s="222"/>
      <c r="E377" s="343" t="s">
        <v>168</v>
      </c>
      <c r="F377" s="345">
        <f>$H$3</f>
        <v>0.309</v>
      </c>
      <c r="G377" s="345"/>
      <c r="H377" s="347"/>
      <c r="I377" s="333"/>
      <c r="J377" s="344"/>
    </row>
    <row r="378" spans="1:10">
      <c r="A378" s="220"/>
      <c r="B378" s="127"/>
      <c r="C378" s="127"/>
      <c r="D378" s="45"/>
      <c r="E378" s="343" t="s">
        <v>169</v>
      </c>
      <c r="F378" s="329"/>
      <c r="G378" s="330"/>
      <c r="H378" s="347"/>
      <c r="I378" s="333"/>
      <c r="J378" s="344" t="e">
        <f>ROUND(SUM(J373:J377),2)</f>
        <v>#REF!</v>
      </c>
    </row>
    <row r="379" spans="1:10">
      <c r="A379" s="261"/>
      <c r="B379" s="209"/>
      <c r="C379" s="253"/>
      <c r="D379" s="253"/>
      <c r="E379" s="254"/>
      <c r="F379" s="253"/>
      <c r="G379" s="254"/>
      <c r="H379" s="254"/>
      <c r="I379" s="254"/>
      <c r="J379" s="262"/>
    </row>
    <row r="380" spans="1:10" ht="25.5">
      <c r="A380" s="481" t="s">
        <v>7</v>
      </c>
      <c r="B380" s="482"/>
      <c r="C380" s="481" t="s">
        <v>8</v>
      </c>
      <c r="D380" s="482"/>
      <c r="E380" s="317" t="s">
        <v>9</v>
      </c>
      <c r="F380" s="318" t="s">
        <v>1</v>
      </c>
      <c r="G380" s="319"/>
      <c r="H380" s="138"/>
      <c r="I380" s="139"/>
      <c r="J380" s="320" t="s">
        <v>108</v>
      </c>
    </row>
    <row r="381" spans="1:10" ht="60">
      <c r="A381" s="321" t="str">
        <f>CONCATENATE($L$1,"-")</f>
        <v>IMPL-</v>
      </c>
      <c r="B381" s="163">
        <f>COUNTIF(B$1:B379,"&gt;0")+1</f>
        <v>7</v>
      </c>
      <c r="C381" s="322" t="s">
        <v>82</v>
      </c>
      <c r="D381" s="322">
        <v>20712</v>
      </c>
      <c r="E381" s="323" t="s">
        <v>1506</v>
      </c>
      <c r="F381" s="324" t="s">
        <v>16</v>
      </c>
      <c r="G381" s="165"/>
      <c r="H381" s="225"/>
      <c r="I381" s="173"/>
      <c r="J381" s="325" t="e">
        <f>ROUND(J410,2)</f>
        <v>#REF!</v>
      </c>
    </row>
    <row r="382" spans="1:10">
      <c r="A382" s="316"/>
      <c r="B382" s="326" t="s">
        <v>0</v>
      </c>
      <c r="C382" s="327" t="s">
        <v>5</v>
      </c>
      <c r="D382" s="327" t="s">
        <v>6</v>
      </c>
      <c r="E382" s="327" t="s">
        <v>83</v>
      </c>
      <c r="F382" s="327" t="s">
        <v>0</v>
      </c>
      <c r="G382" s="108" t="s">
        <v>1</v>
      </c>
      <c r="H382" s="108" t="s">
        <v>2</v>
      </c>
      <c r="I382" s="108" t="s">
        <v>3</v>
      </c>
      <c r="J382" s="327" t="s">
        <v>4</v>
      </c>
    </row>
    <row r="383" spans="1:10" ht="30">
      <c r="A383" s="224"/>
      <c r="B383" s="328" t="s">
        <v>115</v>
      </c>
      <c r="C383" s="329" t="s">
        <v>113</v>
      </c>
      <c r="D383" s="330">
        <v>88267</v>
      </c>
      <c r="E383" s="331" t="e">
        <f>IF(B383="I",IF(C383="LABOR",VLOOKUP(D383,#REF!,2,FALSE),IF(C383="SINAPI",VLOOKUP(D383,#REF!,2,FALSE),IF(C383="COTAÇÃO",VLOOKUP(D383,#REF!,2,FALSE)))),IF(C383="LABOR",VLOOKUP(D383,#REF!,5,FALSE),IF(C383="SINAPI",VLOOKUP(D383,#REF!,2,FALSE),"outro")))</f>
        <v>#REF!</v>
      </c>
      <c r="F383" s="329" t="s">
        <v>10</v>
      </c>
      <c r="G383" s="330" t="e">
        <f>IF(B383="I",IF(C383="LABOR",VLOOKUP(D383,#REF!,3,FALSE),IF(C383="SINAPI",VLOOKUP(D383,#REF!,3,FALSE),IF(C383="COTAÇÃO",VLOOKUP(D383,#REF!,3,FALSE)))),IF(C383="LABOR",VLOOKUP(D383,#REF!,6,FALSE),IF(C383="SINAPI",VLOOKUP(D383,#REF!,3,FALSE),"outro")))</f>
        <v>#REF!</v>
      </c>
      <c r="H383" s="332">
        <v>0.48399999999999999</v>
      </c>
      <c r="I383" s="333" t="e">
        <f>IF(B383="I",IF(F383="MO",IF(C383="LABOR",ROUND(VLOOKUP(D383,#REF!,4,FALSE)/(1+#REF!),2),IF(C383="SINAPI",ROUND(VLOOKUP(D383,#REF!,5,FALSE)/(1+#REF!),2),"outro")),IF(C383="LABOR",VLOOKUP(D383,#REF!,4,FALSE),IF(C383="SINAPI",VLOOKUP(D383,#REF!,5,FALSE),IF(C383="COTAÇÃO",VLOOKUP(D383,#REF!,15,FALSE))))),IF(C383="SINAPI",IF(F383="MO",ROUND(VLOOKUP(D383,#REF!,4,FALSE)/(1+#REF!),2),VLOOKUP(D383,#REF!,4,FALSE)),"outro"))</f>
        <v>#REF!</v>
      </c>
      <c r="J383" s="333" t="e">
        <f t="shared" ref="J383:J400" si="12">ROUND(H383*I383,2)</f>
        <v>#REF!</v>
      </c>
    </row>
    <row r="384" spans="1:10">
      <c r="A384" s="224"/>
      <c r="B384" s="328" t="s">
        <v>115</v>
      </c>
      <c r="C384" s="329" t="s">
        <v>113</v>
      </c>
      <c r="D384" s="330">
        <v>88316</v>
      </c>
      <c r="E384" s="331" t="e">
        <f>IF(B384="I",IF(C384="LABOR",VLOOKUP(D384,#REF!,2,FALSE),IF(C384="SINAPI",VLOOKUP(D384,#REF!,2,FALSE),IF(C384="COTAÇÃO",VLOOKUP(D384,#REF!,2,FALSE)))),IF(C384="LABOR",VLOOKUP(D384,#REF!,5,FALSE),IF(C384="SINAPI",VLOOKUP(D384,#REF!,2,FALSE),"outro")))</f>
        <v>#REF!</v>
      </c>
      <c r="F384" s="329" t="s">
        <v>10</v>
      </c>
      <c r="G384" s="330" t="e">
        <f>IF(B384="I",IF(C384="LABOR",VLOOKUP(D384,#REF!,3,FALSE),IF(C384="SINAPI",VLOOKUP(D384,#REF!,3,FALSE),IF(C384="COTAÇÃO",VLOOKUP(D384,#REF!,3,FALSE)))),IF(C384="LABOR",VLOOKUP(D384,#REF!,6,FALSE),IF(C384="SINAPI",VLOOKUP(D384,#REF!,3,FALSE),"outro")))</f>
        <v>#REF!</v>
      </c>
      <c r="H384" s="332">
        <v>0.48399999999999999</v>
      </c>
      <c r="I384" s="333" t="e">
        <f>IF(B384="I",IF(F384="MO",IF(C384="LABOR",ROUND(VLOOKUP(D384,#REF!,4,FALSE)/(1+#REF!),2),IF(C384="SINAPI",ROUND(VLOOKUP(D384,#REF!,5,FALSE)/(1+#REF!),2),"outro")),IF(C384="LABOR",VLOOKUP(D384,#REF!,4,FALSE),IF(C384="SINAPI",VLOOKUP(D384,#REF!,5,FALSE),IF(C384="COTAÇÃO",VLOOKUP(D384,#REF!,15,FALSE))))),IF(C384="SINAPI",IF(F384="MO",ROUND(VLOOKUP(D384,#REF!,4,FALSE)/(1+#REF!),2),VLOOKUP(D384,#REF!,4,FALSE)),"outro"))</f>
        <v>#REF!</v>
      </c>
      <c r="J384" s="333" t="e">
        <f t="shared" si="12"/>
        <v>#REF!</v>
      </c>
    </row>
    <row r="385" spans="1:10">
      <c r="A385" s="224"/>
      <c r="B385" s="328" t="s">
        <v>116</v>
      </c>
      <c r="C385" s="329" t="s">
        <v>82</v>
      </c>
      <c r="D385" s="227">
        <v>62102</v>
      </c>
      <c r="E385" s="331" t="e">
        <f>IF(B385="I",IF(C385="LABOR",VLOOKUP(D385,#REF!,2,FALSE),IF(C385="SINAPI",VLOOKUP(D385,#REF!,2,FALSE),IF(C385="COTAÇÃO",VLOOKUP(D385,#REF!,2,FALSE)))),IF(C385="LABOR",VLOOKUP(D385,#REF!,5,FALSE),IF(C385="SINAPI",VLOOKUP(D385,#REF!,2,FALSE),"outro")))</f>
        <v>#REF!</v>
      </c>
      <c r="F385" s="329" t="s">
        <v>12</v>
      </c>
      <c r="G385" s="330" t="e">
        <f>IF(B385="I",IF(C385="LABOR",VLOOKUP(D385,#REF!,3,FALSE),IF(C385="SINAPI",VLOOKUP(D385,#REF!,3,FALSE),IF(C385="COTAÇÃO",VLOOKUP(D385,#REF!,3,FALSE)))),IF(C385="LABOR",VLOOKUP(D385,#REF!,6,FALSE),IF(C385="SINAPI",VLOOKUP(D385,#REF!,3,FALSE),"outro")))</f>
        <v>#REF!</v>
      </c>
      <c r="H385" s="332">
        <v>0.04</v>
      </c>
      <c r="I385" s="333" t="e">
        <f>IF(B385="I",IF(F385="MO",IF(C385="LABOR",ROUND(VLOOKUP(D385,#REF!,4,FALSE)/(1+#REF!),2),IF(C385="SINAPI",ROUND(VLOOKUP(D385,#REF!,5,FALSE)/(1+#REF!),2),"outro")),IF(C385="LABOR",VLOOKUP(D385,#REF!,4,FALSE),IF(C385="SINAPI",VLOOKUP(D385,#REF!,5,FALSE),IF(C385="COTAÇÃO",VLOOKUP(D385,#REF!,15,FALSE))))),IF(C385="SINAPI",IF(F385="MO",ROUND(VLOOKUP(D385,#REF!,4,FALSE)/(1+#REF!),2),VLOOKUP(D385,#REF!,4,FALSE)),"outro"))</f>
        <v>#REF!</v>
      </c>
      <c r="J385" s="333" t="e">
        <f t="shared" si="12"/>
        <v>#REF!</v>
      </c>
    </row>
    <row r="386" spans="1:10">
      <c r="A386" s="224"/>
      <c r="B386" s="328" t="s">
        <v>116</v>
      </c>
      <c r="C386" s="329" t="s">
        <v>82</v>
      </c>
      <c r="D386" s="227">
        <v>62103</v>
      </c>
      <c r="E386" s="331" t="e">
        <f>IF(B386="I",IF(C386="LABOR",VLOOKUP(D386,#REF!,2,FALSE),IF(C386="SINAPI",VLOOKUP(D386,#REF!,2,FALSE),IF(C386="COTAÇÃO",VLOOKUP(D386,#REF!,2,FALSE)))),IF(C386="LABOR",VLOOKUP(D386,#REF!,5,FALSE),IF(C386="SINAPI",VLOOKUP(D386,#REF!,2,FALSE),"outro")))</f>
        <v>#REF!</v>
      </c>
      <c r="F386" s="329" t="s">
        <v>12</v>
      </c>
      <c r="G386" s="330" t="e">
        <f>IF(B386="I",IF(C386="LABOR",VLOOKUP(D386,#REF!,3,FALSE),IF(C386="SINAPI",VLOOKUP(D386,#REF!,3,FALSE),IF(C386="COTAÇÃO",VLOOKUP(D386,#REF!,3,FALSE)))),IF(C386="LABOR",VLOOKUP(D386,#REF!,6,FALSE),IF(C386="SINAPI",VLOOKUP(D386,#REF!,3,FALSE),"outro")))</f>
        <v>#REF!</v>
      </c>
      <c r="H386" s="332">
        <v>0.12</v>
      </c>
      <c r="I386" s="333" t="e">
        <f>IF(B386="I",IF(F386="MO",IF(C386="LABOR",ROUND(VLOOKUP(D386,#REF!,4,FALSE)/(1+#REF!),2),IF(C386="SINAPI",ROUND(VLOOKUP(D386,#REF!,5,FALSE)/(1+#REF!),2),"outro")),IF(C386="LABOR",VLOOKUP(D386,#REF!,4,FALSE),IF(C386="SINAPI",VLOOKUP(D386,#REF!,5,FALSE),IF(C386="COTAÇÃO",VLOOKUP(D386,#REF!,15,FALSE))))),IF(C386="SINAPI",IF(F386="MO",ROUND(VLOOKUP(D386,#REF!,4,FALSE)/(1+#REF!),2),VLOOKUP(D386,#REF!,4,FALSE)),"outro"))</f>
        <v>#REF!</v>
      </c>
      <c r="J386" s="333" t="e">
        <f t="shared" si="12"/>
        <v>#REF!</v>
      </c>
    </row>
    <row r="387" spans="1:10">
      <c r="A387" s="224"/>
      <c r="B387" s="328" t="s">
        <v>116</v>
      </c>
      <c r="C387" s="329" t="s">
        <v>82</v>
      </c>
      <c r="D387" s="227">
        <v>62112</v>
      </c>
      <c r="E387" s="331" t="e">
        <f>IF(B387="I",IF(C387="LABOR",VLOOKUP(D387,#REF!,2,FALSE),IF(C387="SINAPI",VLOOKUP(D387,#REF!,2,FALSE),IF(C387="COTAÇÃO",VLOOKUP(D387,#REF!,2,FALSE)))),IF(C387="LABOR",VLOOKUP(D387,#REF!,5,FALSE),IF(C387="SINAPI",VLOOKUP(D387,#REF!,2,FALSE),"outro")))</f>
        <v>#REF!</v>
      </c>
      <c r="F387" s="329" t="s">
        <v>12</v>
      </c>
      <c r="G387" s="330" t="e">
        <f>IF(B387="I",IF(C387="LABOR",VLOOKUP(D387,#REF!,3,FALSE),IF(C387="SINAPI",VLOOKUP(D387,#REF!,3,FALSE),IF(C387="COTAÇÃO",VLOOKUP(D387,#REF!,3,FALSE)))),IF(C387="LABOR",VLOOKUP(D387,#REF!,6,FALSE),IF(C387="SINAPI",VLOOKUP(D387,#REF!,3,FALSE),"outro")))</f>
        <v>#REF!</v>
      </c>
      <c r="H387" s="332">
        <v>0.16</v>
      </c>
      <c r="I387" s="333" t="e">
        <f>IF(B387="I",IF(F387="MO",IF(C387="LABOR",ROUND(VLOOKUP(D387,#REF!,4,FALSE)/(1+#REF!),2),IF(C387="SINAPI",ROUND(VLOOKUP(D387,#REF!,5,FALSE)/(1+#REF!),2),"outro")),IF(C387="LABOR",VLOOKUP(D387,#REF!,4,FALSE),IF(C387="SINAPI",VLOOKUP(D387,#REF!,5,FALSE),IF(C387="COTAÇÃO",VLOOKUP(D387,#REF!,15,FALSE))))),IF(C387="SINAPI",IF(F387="MO",ROUND(VLOOKUP(D387,#REF!,4,FALSE)/(1+#REF!),2),VLOOKUP(D387,#REF!,4,FALSE)),"outro"))</f>
        <v>#REF!</v>
      </c>
      <c r="J387" s="333" t="e">
        <f t="shared" si="12"/>
        <v>#REF!</v>
      </c>
    </row>
    <row r="388" spans="1:10" ht="30">
      <c r="A388" s="224"/>
      <c r="B388" s="328" t="s">
        <v>116</v>
      </c>
      <c r="C388" s="329" t="s">
        <v>82</v>
      </c>
      <c r="D388" s="227">
        <v>62502</v>
      </c>
      <c r="E388" s="331" t="e">
        <f>IF(B388="I",IF(C388="LABOR",VLOOKUP(D388,#REF!,2,FALSE),IF(C388="SINAPI",VLOOKUP(D388,#REF!,2,FALSE),IF(C388="COTAÇÃO",VLOOKUP(D388,#REF!,2,FALSE)))),IF(C388="LABOR",VLOOKUP(D388,#REF!,5,FALSE),IF(C388="SINAPI",VLOOKUP(D388,#REF!,2,FALSE),"outro")))</f>
        <v>#REF!</v>
      </c>
      <c r="F388" s="329" t="s">
        <v>12</v>
      </c>
      <c r="G388" s="330" t="e">
        <f>IF(B388="I",IF(C388="LABOR",VLOOKUP(D388,#REF!,3,FALSE),IF(C388="SINAPI",VLOOKUP(D388,#REF!,3,FALSE),IF(C388="COTAÇÃO",VLOOKUP(D388,#REF!,3,FALSE)))),IF(C388="LABOR",VLOOKUP(D388,#REF!,6,FALSE),IF(C388="SINAPI",VLOOKUP(D388,#REF!,3,FALSE),"outro")))</f>
        <v>#REF!</v>
      </c>
      <c r="H388" s="332">
        <v>1.01</v>
      </c>
      <c r="I388" s="333" t="e">
        <f>IF(B388="I",IF(F388="MO",IF(C388="LABOR",ROUND(VLOOKUP(D388,#REF!,4,FALSE)/(1+#REF!),2),IF(C388="SINAPI",ROUND(VLOOKUP(D388,#REF!,5,FALSE)/(1+#REF!),2),"outro")),IF(C388="LABOR",VLOOKUP(D388,#REF!,4,FALSE),IF(C388="SINAPI",VLOOKUP(D388,#REF!,5,FALSE),IF(C388="COTAÇÃO",VLOOKUP(D388,#REF!,15,FALSE))))),IF(C388="SINAPI",IF(F388="MO",ROUND(VLOOKUP(D388,#REF!,4,FALSE)/(1+#REF!),2),VLOOKUP(D388,#REF!,4,FALSE)),"outro"))</f>
        <v>#REF!</v>
      </c>
      <c r="J388" s="333" t="e">
        <f t="shared" si="12"/>
        <v>#REF!</v>
      </c>
    </row>
    <row r="389" spans="1:10" ht="30">
      <c r="A389" s="224"/>
      <c r="B389" s="328" t="s">
        <v>116</v>
      </c>
      <c r="C389" s="329" t="s">
        <v>82</v>
      </c>
      <c r="D389" s="227">
        <v>62503</v>
      </c>
      <c r="E389" s="331" t="e">
        <f>IF(B389="I",IF(C389="LABOR",VLOOKUP(D389,#REF!,2,FALSE),IF(C389="SINAPI",VLOOKUP(D389,#REF!,2,FALSE),IF(C389="COTAÇÃO",VLOOKUP(D389,#REF!,2,FALSE)))),IF(C389="LABOR",VLOOKUP(D389,#REF!,5,FALSE),IF(C389="SINAPI",VLOOKUP(D389,#REF!,2,FALSE),"outro")))</f>
        <v>#REF!</v>
      </c>
      <c r="F389" s="329" t="s">
        <v>12</v>
      </c>
      <c r="G389" s="330" t="e">
        <f>IF(B389="I",IF(C389="LABOR",VLOOKUP(D389,#REF!,3,FALSE),IF(C389="SINAPI",VLOOKUP(D389,#REF!,3,FALSE),IF(C389="COTAÇÃO",VLOOKUP(D389,#REF!,3,FALSE)))),IF(C389="LABOR",VLOOKUP(D389,#REF!,6,FALSE),IF(C389="SINAPI",VLOOKUP(D389,#REF!,3,FALSE),"outro")))</f>
        <v>#REF!</v>
      </c>
      <c r="H389" s="332">
        <v>0.2424</v>
      </c>
      <c r="I389" s="333" t="e">
        <f>IF(B389="I",IF(F389="MO",IF(C389="LABOR",ROUND(VLOOKUP(D389,#REF!,4,FALSE)/(1+#REF!),2),IF(C389="SINAPI",ROUND(VLOOKUP(D389,#REF!,5,FALSE)/(1+#REF!),2),"outro")),IF(C389="LABOR",VLOOKUP(D389,#REF!,4,FALSE),IF(C389="SINAPI",VLOOKUP(D389,#REF!,5,FALSE),IF(C389="COTAÇÃO",VLOOKUP(D389,#REF!,15,FALSE))))),IF(C389="SINAPI",IF(F389="MO",ROUND(VLOOKUP(D389,#REF!,4,FALSE)/(1+#REF!),2),VLOOKUP(D389,#REF!,4,FALSE)),"outro"))</f>
        <v>#REF!</v>
      </c>
      <c r="J389" s="333" t="e">
        <f t="shared" si="12"/>
        <v>#REF!</v>
      </c>
    </row>
    <row r="390" spans="1:10">
      <c r="A390" s="224"/>
      <c r="B390" s="328" t="s">
        <v>116</v>
      </c>
      <c r="C390" s="329" t="s">
        <v>82</v>
      </c>
      <c r="D390" s="227">
        <v>62511</v>
      </c>
      <c r="E390" s="331" t="e">
        <f>IF(B390="I",IF(C390="LABOR",VLOOKUP(D390,#REF!,2,FALSE),IF(C390="SINAPI",VLOOKUP(D390,#REF!,2,FALSE),IF(C390="COTAÇÃO",VLOOKUP(D390,#REF!,2,FALSE)))),IF(C390="LABOR",VLOOKUP(D390,#REF!,5,FALSE),IF(C390="SINAPI",VLOOKUP(D390,#REF!,2,FALSE),"outro")))</f>
        <v>#REF!</v>
      </c>
      <c r="F390" s="329" t="s">
        <v>12</v>
      </c>
      <c r="G390" s="330" t="e">
        <f>IF(B390="I",IF(C390="LABOR",VLOOKUP(D390,#REF!,3,FALSE),IF(C390="SINAPI",VLOOKUP(D390,#REF!,3,FALSE),IF(C390="COTAÇÃO",VLOOKUP(D390,#REF!,3,FALSE)))),IF(C390="LABOR",VLOOKUP(D390,#REF!,6,FALSE),IF(C390="SINAPI",VLOOKUP(D390,#REF!,3,FALSE),"outro")))</f>
        <v>#REF!</v>
      </c>
      <c r="H390" s="332">
        <v>0.12</v>
      </c>
      <c r="I390" s="333" t="e">
        <f>IF(B390="I",IF(F390="MO",IF(C390="LABOR",ROUND(VLOOKUP(D390,#REF!,4,FALSE)/(1+#REF!),2),IF(C390="SINAPI",ROUND(VLOOKUP(D390,#REF!,5,FALSE)/(1+#REF!),2),"outro")),IF(C390="LABOR",VLOOKUP(D390,#REF!,4,FALSE),IF(C390="SINAPI",VLOOKUP(D390,#REF!,5,FALSE),IF(C390="COTAÇÃO",VLOOKUP(D390,#REF!,15,FALSE))))),IF(C390="SINAPI",IF(F390="MO",ROUND(VLOOKUP(D390,#REF!,4,FALSE)/(1+#REF!),2),VLOOKUP(D390,#REF!,4,FALSE)),"outro"))</f>
        <v>#REF!</v>
      </c>
      <c r="J390" s="333" t="e">
        <f t="shared" si="12"/>
        <v>#REF!</v>
      </c>
    </row>
    <row r="391" spans="1:10">
      <c r="A391" s="224"/>
      <c r="B391" s="328" t="s">
        <v>116</v>
      </c>
      <c r="C391" s="329" t="s">
        <v>82</v>
      </c>
      <c r="D391" s="227">
        <v>62512</v>
      </c>
      <c r="E391" s="331" t="e">
        <f>IF(B391="I",IF(C391="LABOR",VLOOKUP(D391,#REF!,2,FALSE),IF(C391="SINAPI",VLOOKUP(D391,#REF!,2,FALSE),IF(C391="COTAÇÃO",VLOOKUP(D391,#REF!,2,FALSE)))),IF(C391="LABOR",VLOOKUP(D391,#REF!,5,FALSE),IF(C391="SINAPI",VLOOKUP(D391,#REF!,2,FALSE),"outro")))</f>
        <v>#REF!</v>
      </c>
      <c r="F391" s="329" t="s">
        <v>12</v>
      </c>
      <c r="G391" s="330" t="e">
        <f>IF(B391="I",IF(C391="LABOR",VLOOKUP(D391,#REF!,3,FALSE),IF(C391="SINAPI",VLOOKUP(D391,#REF!,3,FALSE),IF(C391="COTAÇÃO",VLOOKUP(D391,#REF!,3,FALSE)))),IF(C391="LABOR",VLOOKUP(D391,#REF!,6,FALSE),IF(C391="SINAPI",VLOOKUP(D391,#REF!,3,FALSE),"outro")))</f>
        <v>#REF!</v>
      </c>
      <c r="H391" s="332">
        <v>0.04</v>
      </c>
      <c r="I391" s="333" t="e">
        <f>IF(B391="I",IF(F391="MO",IF(C391="LABOR",ROUND(VLOOKUP(D391,#REF!,4,FALSE)/(1+#REF!),2),IF(C391="SINAPI",ROUND(VLOOKUP(D391,#REF!,5,FALSE)/(1+#REF!),2),"outro")),IF(C391="LABOR",VLOOKUP(D391,#REF!,4,FALSE),IF(C391="SINAPI",VLOOKUP(D391,#REF!,5,FALSE),IF(C391="COTAÇÃO",VLOOKUP(D391,#REF!,15,FALSE))))),IF(C391="SINAPI",IF(F391="MO",ROUND(VLOOKUP(D391,#REF!,4,FALSE)/(1+#REF!),2),VLOOKUP(D391,#REF!,4,FALSE)),"outro"))</f>
        <v>#REF!</v>
      </c>
      <c r="J391" s="333" t="e">
        <f t="shared" si="12"/>
        <v>#REF!</v>
      </c>
    </row>
    <row r="392" spans="1:10">
      <c r="A392" s="224"/>
      <c r="B392" s="328" t="s">
        <v>116</v>
      </c>
      <c r="C392" s="329" t="s">
        <v>82</v>
      </c>
      <c r="D392" s="227">
        <v>62521</v>
      </c>
      <c r="E392" s="331" t="e">
        <f>IF(B392="I",IF(C392="LABOR",VLOOKUP(D392,#REF!,2,FALSE),IF(C392="SINAPI",VLOOKUP(D392,#REF!,2,FALSE),IF(C392="COTAÇÃO",VLOOKUP(D392,#REF!,2,FALSE)))),IF(C392="LABOR",VLOOKUP(D392,#REF!,5,FALSE),IF(C392="SINAPI",VLOOKUP(D392,#REF!,2,FALSE),"outro")))</f>
        <v>#REF!</v>
      </c>
      <c r="F392" s="329" t="s">
        <v>12</v>
      </c>
      <c r="G392" s="330" t="e">
        <f>IF(B392="I",IF(C392="LABOR",VLOOKUP(D392,#REF!,3,FALSE),IF(C392="SINAPI",VLOOKUP(D392,#REF!,3,FALSE),IF(C392="COTAÇÃO",VLOOKUP(D392,#REF!,3,FALSE)))),IF(C392="LABOR",VLOOKUP(D392,#REF!,6,FALSE),IF(C392="SINAPI",VLOOKUP(D392,#REF!,3,FALSE),"outro")))</f>
        <v>#REF!</v>
      </c>
      <c r="H392" s="332">
        <v>0.04</v>
      </c>
      <c r="I392" s="333" t="e">
        <f>IF(B392="I",IF(F392="MO",IF(C392="LABOR",ROUND(VLOOKUP(D392,#REF!,4,FALSE)/(1+#REF!),2),IF(C392="SINAPI",ROUND(VLOOKUP(D392,#REF!,5,FALSE)/(1+#REF!),2),"outro")),IF(C392="LABOR",VLOOKUP(D392,#REF!,4,FALSE),IF(C392="SINAPI",VLOOKUP(D392,#REF!,5,FALSE),IF(C392="COTAÇÃO",VLOOKUP(D392,#REF!,15,FALSE))))),IF(C392="SINAPI",IF(F392="MO",ROUND(VLOOKUP(D392,#REF!,4,FALSE)/(1+#REF!),2),VLOOKUP(D392,#REF!,4,FALSE)),"outro"))</f>
        <v>#REF!</v>
      </c>
      <c r="J392" s="333" t="e">
        <f t="shared" si="12"/>
        <v>#REF!</v>
      </c>
    </row>
    <row r="393" spans="1:10">
      <c r="A393" s="224"/>
      <c r="B393" s="328" t="s">
        <v>116</v>
      </c>
      <c r="C393" s="329" t="s">
        <v>82</v>
      </c>
      <c r="D393" s="227">
        <v>62570</v>
      </c>
      <c r="E393" s="331" t="e">
        <f>IF(B393="I",IF(C393="LABOR",VLOOKUP(D393,#REF!,2,FALSE),IF(C393="SINAPI",VLOOKUP(D393,#REF!,2,FALSE),IF(C393="COTAÇÃO",VLOOKUP(D393,#REF!,2,FALSE)))),IF(C393="LABOR",VLOOKUP(D393,#REF!,5,FALSE),IF(C393="SINAPI",VLOOKUP(D393,#REF!,2,FALSE),"outro")))</f>
        <v>#REF!</v>
      </c>
      <c r="F393" s="329" t="s">
        <v>12</v>
      </c>
      <c r="G393" s="330" t="e">
        <f>IF(B393="I",IF(C393="LABOR",VLOOKUP(D393,#REF!,3,FALSE),IF(C393="SINAPI",VLOOKUP(D393,#REF!,3,FALSE),IF(C393="COTAÇÃO",VLOOKUP(D393,#REF!,3,FALSE)))),IF(C393="LABOR",VLOOKUP(D393,#REF!,6,FALSE),IF(C393="SINAPI",VLOOKUP(D393,#REF!,3,FALSE),"outro")))</f>
        <v>#REF!</v>
      </c>
      <c r="H393" s="332">
        <v>0.04</v>
      </c>
      <c r="I393" s="333" t="e">
        <f>IF(B393="I",IF(F393="MO",IF(C393="LABOR",ROUND(VLOOKUP(D393,#REF!,4,FALSE)/(1+#REF!),2),IF(C393="SINAPI",ROUND(VLOOKUP(D393,#REF!,5,FALSE)/(1+#REF!),2),"outro")),IF(C393="LABOR",VLOOKUP(D393,#REF!,4,FALSE),IF(C393="SINAPI",VLOOKUP(D393,#REF!,5,FALSE),IF(C393="COTAÇÃO",VLOOKUP(D393,#REF!,15,FALSE))))),IF(C393="SINAPI",IF(F393="MO",ROUND(VLOOKUP(D393,#REF!,4,FALSE)/(1+#REF!),2),VLOOKUP(D393,#REF!,4,FALSE)),"outro"))</f>
        <v>#REF!</v>
      </c>
      <c r="J393" s="333" t="e">
        <f t="shared" si="12"/>
        <v>#REF!</v>
      </c>
    </row>
    <row r="394" spans="1:10">
      <c r="A394" s="224"/>
      <c r="B394" s="328" t="s">
        <v>116</v>
      </c>
      <c r="C394" s="329" t="s">
        <v>82</v>
      </c>
      <c r="D394" s="227">
        <v>63503</v>
      </c>
      <c r="E394" s="331" t="e">
        <f>IF(B394="I",IF(C394="LABOR",VLOOKUP(D394,#REF!,2,FALSE),IF(C394="SINAPI",VLOOKUP(D394,#REF!,2,FALSE),IF(C394="COTAÇÃO",VLOOKUP(D394,#REF!,2,FALSE)))),IF(C394="LABOR",VLOOKUP(D394,#REF!,5,FALSE),IF(C394="SINAPI",VLOOKUP(D394,#REF!,2,FALSE),"outro")))</f>
        <v>#REF!</v>
      </c>
      <c r="F394" s="329" t="s">
        <v>12</v>
      </c>
      <c r="G394" s="330" t="e">
        <f>IF(B394="I",IF(C394="LABOR",VLOOKUP(D394,#REF!,3,FALSE),IF(C394="SINAPI",VLOOKUP(D394,#REF!,3,FALSE),IF(C394="COTAÇÃO",VLOOKUP(D394,#REF!,3,FALSE)))),IF(C394="LABOR",VLOOKUP(D394,#REF!,6,FALSE),IF(C394="SINAPI",VLOOKUP(D394,#REF!,3,FALSE),"outro")))</f>
        <v>#REF!</v>
      </c>
      <c r="H394" s="332">
        <v>0.08</v>
      </c>
      <c r="I394" s="333" t="e">
        <f>IF(B394="I",IF(F394="MO",IF(C394="LABOR",ROUND(VLOOKUP(D394,#REF!,4,FALSE)/(1+#REF!),2),IF(C394="SINAPI",ROUND(VLOOKUP(D394,#REF!,5,FALSE)/(1+#REF!),2),"outro")),IF(C394="LABOR",VLOOKUP(D394,#REF!,4,FALSE),IF(C394="SINAPI",VLOOKUP(D394,#REF!,5,FALSE),IF(C394="COTAÇÃO",VLOOKUP(D394,#REF!,15,FALSE))))),IF(C394="SINAPI",IF(F394="MO",ROUND(VLOOKUP(D394,#REF!,4,FALSE)/(1+#REF!),2),VLOOKUP(D394,#REF!,4,FALSE)),"outro"))</f>
        <v>#REF!</v>
      </c>
      <c r="J394" s="333" t="e">
        <f t="shared" si="12"/>
        <v>#REF!</v>
      </c>
    </row>
    <row r="395" spans="1:10">
      <c r="A395" s="224"/>
      <c r="B395" s="328" t="s">
        <v>116</v>
      </c>
      <c r="C395" s="329" t="s">
        <v>82</v>
      </c>
      <c r="D395" s="227">
        <v>66009</v>
      </c>
      <c r="E395" s="331" t="e">
        <f>IF(B395="I",IF(C395="LABOR",VLOOKUP(D395,#REF!,2,FALSE),IF(C395="SINAPI",VLOOKUP(D395,#REF!,2,FALSE),IF(C395="COTAÇÃO",VLOOKUP(D395,#REF!,2,FALSE)))),IF(C395="LABOR",VLOOKUP(D395,#REF!,5,FALSE),IF(C395="SINAPI",VLOOKUP(D395,#REF!,2,FALSE),"outro")))</f>
        <v>#REF!</v>
      </c>
      <c r="F395" s="329" t="s">
        <v>12</v>
      </c>
      <c r="G395" s="330" t="e">
        <f>IF(B395="I",IF(C395="LABOR",VLOOKUP(D395,#REF!,3,FALSE),IF(C395="SINAPI",VLOOKUP(D395,#REF!,3,FALSE),IF(C395="COTAÇÃO",VLOOKUP(D395,#REF!,3,FALSE)))),IF(C395="LABOR",VLOOKUP(D395,#REF!,6,FALSE),IF(C395="SINAPI",VLOOKUP(D395,#REF!,3,FALSE),"outro")))</f>
        <v>#REF!</v>
      </c>
      <c r="H395" s="332">
        <v>0.04</v>
      </c>
      <c r="I395" s="333" t="e">
        <f>IF(B395="I",IF(F395="MO",IF(C395="LABOR",ROUND(VLOOKUP(D395,#REF!,4,FALSE)/(1+#REF!),2),IF(C395="SINAPI",ROUND(VLOOKUP(D395,#REF!,5,FALSE)/(1+#REF!),2),"outro")),IF(C395="LABOR",VLOOKUP(D395,#REF!,4,FALSE),IF(C395="SINAPI",VLOOKUP(D395,#REF!,5,FALSE),IF(C395="COTAÇÃO",VLOOKUP(D395,#REF!,15,FALSE))))),IF(C395="SINAPI",IF(F395="MO",ROUND(VLOOKUP(D395,#REF!,4,FALSE)/(1+#REF!),2),VLOOKUP(D395,#REF!,4,FALSE)),"outro"))</f>
        <v>#REF!</v>
      </c>
      <c r="J395" s="333" t="e">
        <f t="shared" si="12"/>
        <v>#REF!</v>
      </c>
    </row>
    <row r="396" spans="1:10">
      <c r="A396" s="224"/>
      <c r="B396" s="328" t="s">
        <v>116</v>
      </c>
      <c r="C396" s="329" t="s">
        <v>82</v>
      </c>
      <c r="D396" s="227">
        <v>69512</v>
      </c>
      <c r="E396" s="331" t="e">
        <f>IF(B396="I",IF(C396="LABOR",VLOOKUP(D396,#REF!,2,FALSE),IF(C396="SINAPI",VLOOKUP(D396,#REF!,2,FALSE),IF(C396="COTAÇÃO",VLOOKUP(D396,#REF!,2,FALSE)))),IF(C396="LABOR",VLOOKUP(D396,#REF!,5,FALSE),IF(C396="SINAPI",VLOOKUP(D396,#REF!,2,FALSE),"outro")))</f>
        <v>#REF!</v>
      </c>
      <c r="F396" s="329" t="s">
        <v>12</v>
      </c>
      <c r="G396" s="330" t="e">
        <f>IF(B396="I",IF(C396="LABOR",VLOOKUP(D396,#REF!,3,FALSE),IF(C396="SINAPI",VLOOKUP(D396,#REF!,3,FALSE),IF(C396="COTAÇÃO",VLOOKUP(D396,#REF!,3,FALSE)))),IF(C396="LABOR",VLOOKUP(D396,#REF!,6,FALSE),IF(C396="SINAPI",VLOOKUP(D396,#REF!,3,FALSE),"outro")))</f>
        <v>#REF!</v>
      </c>
      <c r="H396" s="332">
        <v>0.3468</v>
      </c>
      <c r="I396" s="333" t="e">
        <f>IF(B396="I",IF(F396="MO",IF(C396="LABOR",ROUND(VLOOKUP(D396,#REF!,4,FALSE)/(1+#REF!),2),IF(C396="SINAPI",ROUND(VLOOKUP(D396,#REF!,5,FALSE)/(1+#REF!),2),"outro")),IF(C396="LABOR",VLOOKUP(D396,#REF!,4,FALSE),IF(C396="SINAPI",VLOOKUP(D396,#REF!,5,FALSE),IF(C396="COTAÇÃO",VLOOKUP(D396,#REF!,15,FALSE))))),IF(C396="SINAPI",IF(F396="MO",ROUND(VLOOKUP(D396,#REF!,4,FALSE)/(1+#REF!),2),VLOOKUP(D396,#REF!,4,FALSE)),"outro"))</f>
        <v>#REF!</v>
      </c>
      <c r="J396" s="333" t="e">
        <f t="shared" si="12"/>
        <v>#REF!</v>
      </c>
    </row>
    <row r="397" spans="1:10">
      <c r="A397" s="224"/>
      <c r="B397" s="328" t="s">
        <v>116</v>
      </c>
      <c r="C397" s="329" t="s">
        <v>82</v>
      </c>
      <c r="D397" s="227">
        <v>69513</v>
      </c>
      <c r="E397" s="331" t="e">
        <f>IF(B397="I",IF(C397="LABOR",VLOOKUP(D397,#REF!,2,FALSE),IF(C397="SINAPI",VLOOKUP(D397,#REF!,2,FALSE),IF(C397="COTAÇÃO",VLOOKUP(D397,#REF!,2,FALSE)))),IF(C397="LABOR",VLOOKUP(D397,#REF!,5,FALSE),IF(C397="SINAPI",VLOOKUP(D397,#REF!,2,FALSE),"outro")))</f>
        <v>#REF!</v>
      </c>
      <c r="F397" s="329" t="s">
        <v>12</v>
      </c>
      <c r="G397" s="330" t="e">
        <f>IF(B397="I",IF(C397="LABOR",VLOOKUP(D397,#REF!,3,FALSE),IF(C397="SINAPI",VLOOKUP(D397,#REF!,3,FALSE),IF(C397="COTAÇÃO",VLOOKUP(D397,#REF!,3,FALSE)))),IF(C397="LABOR",VLOOKUP(D397,#REF!,6,FALSE),IF(C397="SINAPI",VLOOKUP(D397,#REF!,3,FALSE),"outro")))</f>
        <v>#REF!</v>
      </c>
      <c r="H397" s="332">
        <v>3.5479999999999999E-3</v>
      </c>
      <c r="I397" s="333" t="e">
        <f>IF(B397="I",IF(F397="MO",IF(C397="LABOR",ROUND(VLOOKUP(D397,#REF!,4,FALSE)/(1+#REF!),2),IF(C397="SINAPI",ROUND(VLOOKUP(D397,#REF!,5,FALSE)/(1+#REF!),2),"outro")),IF(C397="LABOR",VLOOKUP(D397,#REF!,4,FALSE),IF(C397="SINAPI",VLOOKUP(D397,#REF!,5,FALSE),IF(C397="COTAÇÃO",VLOOKUP(D397,#REF!,15,FALSE))))),IF(C397="SINAPI",IF(F397="MO",ROUND(VLOOKUP(D397,#REF!,4,FALSE)/(1+#REF!),2),VLOOKUP(D397,#REF!,4,FALSE)),"outro"))</f>
        <v>#REF!</v>
      </c>
      <c r="J397" s="333" t="e">
        <f t="shared" si="12"/>
        <v>#REF!</v>
      </c>
    </row>
    <row r="398" spans="1:10">
      <c r="A398" s="224"/>
      <c r="B398" s="328" t="s">
        <v>116</v>
      </c>
      <c r="C398" s="329" t="s">
        <v>82</v>
      </c>
      <c r="D398" s="227">
        <v>69514</v>
      </c>
      <c r="E398" s="331" t="e">
        <f>IF(B398="I",IF(C398="LABOR",VLOOKUP(D398,#REF!,2,FALSE),IF(C398="SINAPI",VLOOKUP(D398,#REF!,2,FALSE),IF(C398="COTAÇÃO",VLOOKUP(D398,#REF!,2,FALSE)))),IF(C398="LABOR",VLOOKUP(D398,#REF!,5,FALSE),IF(C398="SINAPI",VLOOKUP(D398,#REF!,2,FALSE),"outro")))</f>
        <v>#REF!</v>
      </c>
      <c r="F398" s="329" t="s">
        <v>12</v>
      </c>
      <c r="G398" s="330" t="e">
        <f>IF(B398="I",IF(C398="LABOR",VLOOKUP(D398,#REF!,3,FALSE),IF(C398="SINAPI",VLOOKUP(D398,#REF!,3,FALSE),IF(C398="COTAÇÃO",VLOOKUP(D398,#REF!,3,FALSE)))),IF(C398="LABOR",VLOOKUP(D398,#REF!,6,FALSE),IF(C398="SINAPI",VLOOKUP(D398,#REF!,3,FALSE),"outro")))</f>
        <v>#REF!</v>
      </c>
      <c r="H398" s="332">
        <v>2.2399999999999998E-3</v>
      </c>
      <c r="I398" s="333" t="e">
        <f>IF(B398="I",IF(F398="MO",IF(C398="LABOR",ROUND(VLOOKUP(D398,#REF!,4,FALSE)/(1+#REF!),2),IF(C398="SINAPI",ROUND(VLOOKUP(D398,#REF!,5,FALSE)/(1+#REF!),2),"outro")),IF(C398="LABOR",VLOOKUP(D398,#REF!,4,FALSE),IF(C398="SINAPI",VLOOKUP(D398,#REF!,5,FALSE),IF(C398="COTAÇÃO",VLOOKUP(D398,#REF!,15,FALSE))))),IF(C398="SINAPI",IF(F398="MO",ROUND(VLOOKUP(D398,#REF!,4,FALSE)/(1+#REF!),2),VLOOKUP(D398,#REF!,4,FALSE)),"outro"))</f>
        <v>#REF!</v>
      </c>
      <c r="J398" s="333" t="e">
        <f t="shared" si="12"/>
        <v>#REF!</v>
      </c>
    </row>
    <row r="399" spans="1:10">
      <c r="A399" s="224"/>
      <c r="B399" s="328" t="s">
        <v>116</v>
      </c>
      <c r="C399" s="329" t="s">
        <v>82</v>
      </c>
      <c r="D399" s="227">
        <v>69515</v>
      </c>
      <c r="E399" s="331" t="e">
        <f>IF(B399="I",IF(C399="LABOR",VLOOKUP(D399,#REF!,2,FALSE),IF(C399="SINAPI",VLOOKUP(D399,#REF!,2,FALSE),IF(C399="COTAÇÃO",VLOOKUP(D399,#REF!,2,FALSE)))),IF(C399="LABOR",VLOOKUP(D399,#REF!,5,FALSE),IF(C399="SINAPI",VLOOKUP(D399,#REF!,2,FALSE),"outro")))</f>
        <v>#REF!</v>
      </c>
      <c r="F399" s="329" t="s">
        <v>12</v>
      </c>
      <c r="G399" s="330" t="e">
        <f>IF(B399="I",IF(C399="LABOR",VLOOKUP(D399,#REF!,3,FALSE),IF(C399="SINAPI",VLOOKUP(D399,#REF!,3,FALSE),IF(C399="COTAÇÃO",VLOOKUP(D399,#REF!,3,FALSE)))),IF(C399="LABOR",VLOOKUP(D399,#REF!,6,FALSE),IF(C399="SINAPI",VLOOKUP(D399,#REF!,3,FALSE),"outro")))</f>
        <v>#REF!</v>
      </c>
      <c r="H399" s="332">
        <v>0.04</v>
      </c>
      <c r="I399" s="333" t="e">
        <f>IF(B399="I",IF(F399="MO",IF(C399="LABOR",ROUND(VLOOKUP(D399,#REF!,4,FALSE)/(1+#REF!),2),IF(C399="SINAPI",ROUND(VLOOKUP(D399,#REF!,5,FALSE)/(1+#REF!),2),"outro")),IF(C399="LABOR",VLOOKUP(D399,#REF!,4,FALSE),IF(C399="SINAPI",VLOOKUP(D399,#REF!,5,FALSE),IF(C399="COTAÇÃO",VLOOKUP(D399,#REF!,15,FALSE))))),IF(C399="SINAPI",IF(F399="MO",ROUND(VLOOKUP(D399,#REF!,4,FALSE)/(1+#REF!),2),VLOOKUP(D399,#REF!,4,FALSE)),"outro"))</f>
        <v>#REF!</v>
      </c>
      <c r="J399" s="333" t="e">
        <f t="shared" si="12"/>
        <v>#REF!</v>
      </c>
    </row>
    <row r="400" spans="1:10">
      <c r="A400" s="224"/>
      <c r="B400" s="328" t="s">
        <v>116</v>
      </c>
      <c r="C400" s="329" t="s">
        <v>82</v>
      </c>
      <c r="D400" s="227">
        <v>69545</v>
      </c>
      <c r="E400" s="331" t="e">
        <f>IF(B400="I",IF(C400="LABOR",VLOOKUP(D400,#REF!,2,FALSE),IF(C400="SINAPI",VLOOKUP(D400,#REF!,2,FALSE),IF(C400="COTAÇÃO",VLOOKUP(D400,#REF!,2,FALSE)))),IF(C400="LABOR",VLOOKUP(D400,#REF!,5,FALSE),IF(C400="SINAPI",VLOOKUP(D400,#REF!,2,FALSE),"outro")))</f>
        <v>#REF!</v>
      </c>
      <c r="F400" s="329" t="s">
        <v>12</v>
      </c>
      <c r="G400" s="330" t="e">
        <f>IF(B400="I",IF(C400="LABOR",VLOOKUP(D400,#REF!,3,FALSE),IF(C400="SINAPI",VLOOKUP(D400,#REF!,3,FALSE),IF(C400="COTAÇÃO",VLOOKUP(D400,#REF!,3,FALSE)))),IF(C400="LABOR",VLOOKUP(D400,#REF!,6,FALSE),IF(C400="SINAPI",VLOOKUP(D400,#REF!,3,FALSE),"outro")))</f>
        <v>#REF!</v>
      </c>
      <c r="H400" s="332">
        <v>0.04</v>
      </c>
      <c r="I400" s="333" t="e">
        <f>IF(B400="I",IF(F400="MO",IF(C400="LABOR",ROUND(VLOOKUP(D400,#REF!,4,FALSE)/(1+#REF!),2),IF(C400="SINAPI",ROUND(VLOOKUP(D400,#REF!,5,FALSE)/(1+#REF!),2),"outro")),IF(C400="LABOR",VLOOKUP(D400,#REF!,4,FALSE),IF(C400="SINAPI",VLOOKUP(D400,#REF!,5,FALSE),IF(C400="COTAÇÃO",VLOOKUP(D400,#REF!,15,FALSE))))),IF(C400="SINAPI",IF(F400="MO",ROUND(VLOOKUP(D400,#REF!,4,FALSE)/(1+#REF!),2),VLOOKUP(D400,#REF!,4,FALSE)),"outro"))</f>
        <v>#REF!</v>
      </c>
      <c r="J400" s="333" t="e">
        <f t="shared" si="12"/>
        <v>#REF!</v>
      </c>
    </row>
    <row r="401" spans="1:10">
      <c r="A401" s="334"/>
      <c r="B401" s="223"/>
      <c r="C401" s="223"/>
      <c r="D401" s="223"/>
      <c r="E401" s="335"/>
      <c r="F401" s="336"/>
      <c r="G401" s="337"/>
      <c r="H401" s="338"/>
      <c r="I401" s="339"/>
      <c r="J401" s="340"/>
    </row>
    <row r="402" spans="1:10">
      <c r="A402" s="220"/>
      <c r="B402" s="221"/>
      <c r="C402" s="221"/>
      <c r="D402" s="222"/>
      <c r="E402" s="341" t="s">
        <v>157</v>
      </c>
      <c r="F402" s="310" t="s">
        <v>158</v>
      </c>
      <c r="G402" s="310"/>
      <c r="H402" s="342" t="s">
        <v>159</v>
      </c>
      <c r="I402" s="311" t="s">
        <v>160</v>
      </c>
      <c r="J402" s="311" t="s">
        <v>161</v>
      </c>
    </row>
    <row r="403" spans="1:10">
      <c r="A403" s="220"/>
      <c r="B403" s="221"/>
      <c r="C403" s="221"/>
      <c r="D403" s="222"/>
      <c r="E403" s="343" t="s">
        <v>206</v>
      </c>
      <c r="F403" s="330"/>
      <c r="G403" s="330"/>
      <c r="H403" s="344" t="e">
        <f>ROUND(SUMIF(F383:F400,"MO",J383:J400),2)</f>
        <v>#REF!</v>
      </c>
      <c r="I403" s="333"/>
      <c r="J403" s="333"/>
    </row>
    <row r="404" spans="1:10">
      <c r="A404" s="220"/>
      <c r="B404" s="221"/>
      <c r="C404" s="221"/>
      <c r="D404" s="222"/>
      <c r="E404" s="343" t="s">
        <v>163</v>
      </c>
      <c r="F404" s="345">
        <f>$G$3</f>
        <v>0.91500000000000004</v>
      </c>
      <c r="G404" s="345"/>
      <c r="H404" s="344" t="e">
        <f>ROUND(H403*F404,2)</f>
        <v>#REF!</v>
      </c>
      <c r="I404" s="333"/>
      <c r="J404" s="333"/>
    </row>
    <row r="405" spans="1:10">
      <c r="A405" s="220"/>
      <c r="B405" s="221"/>
      <c r="C405" s="221"/>
      <c r="D405" s="222"/>
      <c r="E405" s="343" t="s">
        <v>164</v>
      </c>
      <c r="F405" s="345"/>
      <c r="G405" s="330"/>
      <c r="H405" s="344" t="e">
        <f>SUM(H403:H404)</f>
        <v>#REF!</v>
      </c>
      <c r="I405" s="344" t="e">
        <f>ROUND(F409*H405,2)</f>
        <v>#REF!</v>
      </c>
      <c r="J405" s="344" t="e">
        <f>H405+I405</f>
        <v>#REF!</v>
      </c>
    </row>
    <row r="406" spans="1:10">
      <c r="A406" s="220"/>
      <c r="B406" s="221"/>
      <c r="C406" s="221"/>
      <c r="D406" s="222"/>
      <c r="E406" s="343" t="s">
        <v>165</v>
      </c>
      <c r="F406" s="330"/>
      <c r="G406" s="330"/>
      <c r="H406" s="346"/>
      <c r="I406" s="344"/>
      <c r="J406" s="344"/>
    </row>
    <row r="407" spans="1:10">
      <c r="A407" s="220"/>
      <c r="B407" s="221"/>
      <c r="C407" s="221"/>
      <c r="D407" s="222"/>
      <c r="E407" s="343" t="s">
        <v>166</v>
      </c>
      <c r="F407" s="330"/>
      <c r="G407" s="330"/>
      <c r="H407" s="344" t="e">
        <f>ROUND(SUMIF(F383:F400,"MA",J383:J400),2)</f>
        <v>#REF!</v>
      </c>
      <c r="I407" s="344" t="e">
        <f>ROUND(F409*H407,2)</f>
        <v>#REF!</v>
      </c>
      <c r="J407" s="344" t="e">
        <f>H407+I407</f>
        <v>#REF!</v>
      </c>
    </row>
    <row r="408" spans="1:10">
      <c r="A408" s="220"/>
      <c r="B408" s="221"/>
      <c r="C408" s="221"/>
      <c r="D408" s="222"/>
      <c r="E408" s="343" t="s">
        <v>167</v>
      </c>
      <c r="F408" s="330"/>
      <c r="G408" s="330"/>
      <c r="H408" s="344" t="e">
        <f>H407+H405</f>
        <v>#REF!</v>
      </c>
      <c r="I408" s="347"/>
      <c r="J408" s="344"/>
    </row>
    <row r="409" spans="1:10">
      <c r="A409" s="220"/>
      <c r="B409" s="221"/>
      <c r="C409" s="221"/>
      <c r="D409" s="222"/>
      <c r="E409" s="343" t="s">
        <v>168</v>
      </c>
      <c r="F409" s="345">
        <f>$H$3</f>
        <v>0.309</v>
      </c>
      <c r="G409" s="345"/>
      <c r="H409" s="347"/>
      <c r="I409" s="333"/>
      <c r="J409" s="344"/>
    </row>
    <row r="410" spans="1:10">
      <c r="A410" s="220"/>
      <c r="B410" s="127"/>
      <c r="C410" s="127"/>
      <c r="D410" s="45"/>
      <c r="E410" s="343" t="s">
        <v>169</v>
      </c>
      <c r="F410" s="329"/>
      <c r="G410" s="330"/>
      <c r="H410" s="347"/>
      <c r="I410" s="333"/>
      <c r="J410" s="344" t="e">
        <f>ROUND(SUM(J405:J409),2)</f>
        <v>#REF!</v>
      </c>
    </row>
    <row r="411" spans="1:10">
      <c r="A411" s="261"/>
      <c r="B411" s="209"/>
      <c r="C411" s="253"/>
      <c r="D411" s="253"/>
      <c r="E411" s="254"/>
      <c r="F411" s="253"/>
      <c r="G411" s="254"/>
      <c r="H411" s="254"/>
      <c r="I411" s="254"/>
      <c r="J411" s="262"/>
    </row>
    <row r="412" spans="1:10" ht="25.5">
      <c r="A412" s="481" t="s">
        <v>7</v>
      </c>
      <c r="B412" s="482"/>
      <c r="C412" s="481" t="s">
        <v>8</v>
      </c>
      <c r="D412" s="482"/>
      <c r="E412" s="317" t="s">
        <v>9</v>
      </c>
      <c r="F412" s="318" t="s">
        <v>1</v>
      </c>
      <c r="G412" s="319"/>
      <c r="H412" s="138"/>
      <c r="I412" s="139"/>
      <c r="J412" s="320" t="s">
        <v>108</v>
      </c>
    </row>
    <row r="413" spans="1:10" ht="60">
      <c r="A413" s="321" t="str">
        <f>CONCATENATE($L$1,"-")</f>
        <v>IMPL-</v>
      </c>
      <c r="B413" s="163">
        <f>COUNTIF(B$1:B411,"&gt;0")+1</f>
        <v>8</v>
      </c>
      <c r="C413" s="322" t="s">
        <v>82</v>
      </c>
      <c r="D413" s="322">
        <v>20713</v>
      </c>
      <c r="E413" s="323" t="s">
        <v>1507</v>
      </c>
      <c r="F413" s="324" t="s">
        <v>16</v>
      </c>
      <c r="G413" s="165"/>
      <c r="H413" s="225"/>
      <c r="I413" s="173"/>
      <c r="J413" s="325" t="e">
        <f>ROUND(J453,2)</f>
        <v>#REF!</v>
      </c>
    </row>
    <row r="414" spans="1:10">
      <c r="A414" s="316"/>
      <c r="B414" s="326" t="s">
        <v>0</v>
      </c>
      <c r="C414" s="327" t="s">
        <v>5</v>
      </c>
      <c r="D414" s="327" t="s">
        <v>6</v>
      </c>
      <c r="E414" s="327" t="s">
        <v>83</v>
      </c>
      <c r="F414" s="327" t="s">
        <v>0</v>
      </c>
      <c r="G414" s="108" t="s">
        <v>1</v>
      </c>
      <c r="H414" s="108" t="s">
        <v>2</v>
      </c>
      <c r="I414" s="108" t="s">
        <v>3</v>
      </c>
      <c r="J414" s="327" t="s">
        <v>4</v>
      </c>
    </row>
    <row r="415" spans="1:10">
      <c r="A415" s="224"/>
      <c r="B415" s="328" t="s">
        <v>115</v>
      </c>
      <c r="C415" s="329" t="s">
        <v>113</v>
      </c>
      <c r="D415" s="330">
        <v>88264</v>
      </c>
      <c r="E415" s="331" t="e">
        <f>IF(B415="I",IF(C415="LABOR",VLOOKUP(D415,#REF!,2,FALSE),IF(C415="SINAPI",VLOOKUP(D415,#REF!,2,FALSE),IF(C415="COTAÇÃO",VLOOKUP(D415,#REF!,2,FALSE)))),IF(C415="LABOR",VLOOKUP(D415,#REF!,5,FALSE),IF(C415="SINAPI",VLOOKUP(D415,#REF!,2,FALSE),"outro")))</f>
        <v>#REF!</v>
      </c>
      <c r="F415" s="329" t="s">
        <v>10</v>
      </c>
      <c r="G415" s="330" t="e">
        <f>IF(B415="I",IF(C415="LABOR",VLOOKUP(D415,#REF!,3,FALSE),IF(C415="SINAPI",VLOOKUP(D415,#REF!,3,FALSE),IF(C415="COTAÇÃO",VLOOKUP(D415,#REF!,3,FALSE)))),IF(C415="LABOR",VLOOKUP(D415,#REF!,6,FALSE),IF(C415="SINAPI",VLOOKUP(D415,#REF!,3,FALSE),"outro")))</f>
        <v>#REF!</v>
      </c>
      <c r="H415" s="332">
        <v>2.9030999999999998</v>
      </c>
      <c r="I415" s="333" t="e">
        <f>IF(B415="I",IF(F415="MO",IF(C415="LABOR",ROUND(VLOOKUP(D415,#REF!,4,FALSE)/(1+#REF!),2),IF(C415="SINAPI",ROUND(VLOOKUP(D415,#REF!,5,FALSE)/(1+#REF!),2),"outro")),IF(C415="LABOR",VLOOKUP(D415,#REF!,4,FALSE),IF(C415="SINAPI",VLOOKUP(D415,#REF!,5,FALSE),IF(C415="COTAÇÃO",VLOOKUP(D415,#REF!,15,FALSE))))),IF(C415="SINAPI",IF(F415="MO",ROUND(VLOOKUP(D415,#REF!,4,FALSE)/(1+#REF!),2),VLOOKUP(D415,#REF!,4,FALSE)),"outro"))</f>
        <v>#REF!</v>
      </c>
      <c r="J415" s="333" t="e">
        <f t="shared" ref="J415:J443" si="13">ROUND(H415*I415,2)</f>
        <v>#REF!</v>
      </c>
    </row>
    <row r="416" spans="1:10">
      <c r="A416" s="224"/>
      <c r="B416" s="328" t="s">
        <v>115</v>
      </c>
      <c r="C416" s="329" t="s">
        <v>113</v>
      </c>
      <c r="D416" s="330">
        <v>88309</v>
      </c>
      <c r="E416" s="331" t="e">
        <f>IF(B416="I",IF(C416="LABOR",VLOOKUP(D416,#REF!,2,FALSE),IF(C416="SINAPI",VLOOKUP(D416,#REF!,2,FALSE),IF(C416="COTAÇÃO",VLOOKUP(D416,#REF!,2,FALSE)))),IF(C416="LABOR",VLOOKUP(D416,#REF!,5,FALSE),IF(C416="SINAPI",VLOOKUP(D416,#REF!,2,FALSE),"outro")))</f>
        <v>#REF!</v>
      </c>
      <c r="F416" s="329" t="s">
        <v>10</v>
      </c>
      <c r="G416" s="330" t="e">
        <f>IF(B416="I",IF(C416="LABOR",VLOOKUP(D416,#REF!,3,FALSE),IF(C416="SINAPI",VLOOKUP(D416,#REF!,3,FALSE),IF(C416="COTAÇÃO",VLOOKUP(D416,#REF!,3,FALSE)))),IF(C416="LABOR",VLOOKUP(D416,#REF!,6,FALSE),IF(C416="SINAPI",VLOOKUP(D416,#REF!,3,FALSE),"outro")))</f>
        <v>#REF!</v>
      </c>
      <c r="H416" s="332">
        <v>1.0500000000000001E-2</v>
      </c>
      <c r="I416" s="333" t="e">
        <f>IF(B416="I",IF(F416="MO",IF(C416="LABOR",ROUND(VLOOKUP(D416,#REF!,4,FALSE)/(1+#REF!),2),IF(C416="SINAPI",ROUND(VLOOKUP(D416,#REF!,5,FALSE)/(1+#REF!),2),"outro")),IF(C416="LABOR",VLOOKUP(D416,#REF!,4,FALSE),IF(C416="SINAPI",VLOOKUP(D416,#REF!,5,FALSE),IF(C416="COTAÇÃO",VLOOKUP(D416,#REF!,15,FALSE))))),IF(C416="SINAPI",IF(F416="MO",ROUND(VLOOKUP(D416,#REF!,4,FALSE)/(1+#REF!),2),VLOOKUP(D416,#REF!,4,FALSE)),"outro"))</f>
        <v>#REF!</v>
      </c>
      <c r="J416" s="333" t="e">
        <f t="shared" si="13"/>
        <v>#REF!</v>
      </c>
    </row>
    <row r="417" spans="1:10">
      <c r="A417" s="224"/>
      <c r="B417" s="328" t="s">
        <v>115</v>
      </c>
      <c r="C417" s="329" t="s">
        <v>113</v>
      </c>
      <c r="D417" s="330">
        <v>88316</v>
      </c>
      <c r="E417" s="331" t="e">
        <f>IF(B417="I",IF(C417="LABOR",VLOOKUP(D417,#REF!,2,FALSE),IF(C417="SINAPI",VLOOKUP(D417,#REF!,2,FALSE),IF(C417="COTAÇÃO",VLOOKUP(D417,#REF!,2,FALSE)))),IF(C417="LABOR",VLOOKUP(D417,#REF!,5,FALSE),IF(C417="SINAPI",VLOOKUP(D417,#REF!,2,FALSE),"outro")))</f>
        <v>#REF!</v>
      </c>
      <c r="F417" s="329" t="s">
        <v>10</v>
      </c>
      <c r="G417" s="330" t="e">
        <f>IF(B417="I",IF(C417="LABOR",VLOOKUP(D417,#REF!,3,FALSE),IF(C417="SINAPI",VLOOKUP(D417,#REF!,3,FALSE),IF(C417="COTAÇÃO",VLOOKUP(D417,#REF!,3,FALSE)))),IF(C417="LABOR",VLOOKUP(D417,#REF!,6,FALSE),IF(C417="SINAPI",VLOOKUP(D417,#REF!,3,FALSE),"outro")))</f>
        <v>#REF!</v>
      </c>
      <c r="H417" s="332">
        <v>3.2511000000000001</v>
      </c>
      <c r="I417" s="333" t="e">
        <f>IF(B417="I",IF(F417="MO",IF(C417="LABOR",ROUND(VLOOKUP(D417,#REF!,4,FALSE)/(1+#REF!),2),IF(C417="SINAPI",ROUND(VLOOKUP(D417,#REF!,5,FALSE)/(1+#REF!),2),"outro")),IF(C417="LABOR",VLOOKUP(D417,#REF!,4,FALSE),IF(C417="SINAPI",VLOOKUP(D417,#REF!,5,FALSE),IF(C417="COTAÇÃO",VLOOKUP(D417,#REF!,15,FALSE))))),IF(C417="SINAPI",IF(F417="MO",ROUND(VLOOKUP(D417,#REF!,4,FALSE)/(1+#REF!),2),VLOOKUP(D417,#REF!,4,FALSE)),"outro"))</f>
        <v>#REF!</v>
      </c>
      <c r="J417" s="333" t="e">
        <f t="shared" si="13"/>
        <v>#REF!</v>
      </c>
    </row>
    <row r="418" spans="1:10">
      <c r="A418" s="224"/>
      <c r="B418" s="328" t="s">
        <v>116</v>
      </c>
      <c r="C418" s="329" t="s">
        <v>82</v>
      </c>
      <c r="D418" s="227">
        <v>20503</v>
      </c>
      <c r="E418" s="331" t="e">
        <f>IF(B418="I",IF(C418="LABOR",VLOOKUP(D418,#REF!,2,FALSE),IF(C418="SINAPI",VLOOKUP(D418,#REF!,2,FALSE),IF(C418="COTAÇÃO",VLOOKUP(D418,#REF!,2,FALSE)))),IF(C418="LABOR",VLOOKUP(D418,#REF!,5,FALSE),IF(C418="SINAPI",VLOOKUP(D418,#REF!,2,FALSE),"outro")))</f>
        <v>#REF!</v>
      </c>
      <c r="F418" s="329" t="s">
        <v>12</v>
      </c>
      <c r="G418" s="330" t="e">
        <f>IF(B418="I",IF(C418="LABOR",VLOOKUP(D418,#REF!,3,FALSE),IF(C418="SINAPI",VLOOKUP(D418,#REF!,3,FALSE),IF(C418="COTAÇÃO",VLOOKUP(D418,#REF!,3,FALSE)))),IF(C418="LABOR",VLOOKUP(D418,#REF!,6,FALSE),IF(C418="SINAPI",VLOOKUP(D418,#REF!,3,FALSE),"outro")))</f>
        <v>#REF!</v>
      </c>
      <c r="H418" s="332">
        <v>3.5279999999999999E-3</v>
      </c>
      <c r="I418" s="333" t="e">
        <f>IF(B418="I",IF(F418="MO",IF(C418="LABOR",ROUND(VLOOKUP(D418,#REF!,4,FALSE)/(1+#REF!),2),IF(C418="SINAPI",ROUND(VLOOKUP(D418,#REF!,5,FALSE)/(1+#REF!),2),"outro")),IF(C418="LABOR",VLOOKUP(D418,#REF!,4,FALSE),IF(C418="SINAPI",VLOOKUP(D418,#REF!,5,FALSE),IF(C418="COTAÇÃO",VLOOKUP(D418,#REF!,15,FALSE))))),IF(C418="SINAPI",IF(F418="MO",ROUND(VLOOKUP(D418,#REF!,4,FALSE)/(1+#REF!),2),VLOOKUP(D418,#REF!,4,FALSE)),"outro"))</f>
        <v>#REF!</v>
      </c>
      <c r="J418" s="333" t="e">
        <f t="shared" si="13"/>
        <v>#REF!</v>
      </c>
    </row>
    <row r="419" spans="1:10">
      <c r="A419" s="224"/>
      <c r="B419" s="328" t="s">
        <v>116</v>
      </c>
      <c r="C419" s="329" t="s">
        <v>82</v>
      </c>
      <c r="D419" s="227">
        <v>20508</v>
      </c>
      <c r="E419" s="331" t="e">
        <f>IF(B419="I",IF(C419="LABOR",VLOOKUP(D419,#REF!,2,FALSE),IF(C419="SINAPI",VLOOKUP(D419,#REF!,2,FALSE),IF(C419="COTAÇÃO",VLOOKUP(D419,#REF!,2,FALSE)))),IF(C419="LABOR",VLOOKUP(D419,#REF!,5,FALSE),IF(C419="SINAPI",VLOOKUP(D419,#REF!,2,FALSE),"outro")))</f>
        <v>#REF!</v>
      </c>
      <c r="F419" s="329" t="s">
        <v>12</v>
      </c>
      <c r="G419" s="330" t="e">
        <f>IF(B419="I",IF(C419="LABOR",VLOOKUP(D419,#REF!,3,FALSE),IF(C419="SINAPI",VLOOKUP(D419,#REF!,3,FALSE),IF(C419="COTAÇÃO",VLOOKUP(D419,#REF!,3,FALSE)))),IF(C419="LABOR",VLOOKUP(D419,#REF!,6,FALSE),IF(C419="SINAPI",VLOOKUP(D419,#REF!,3,FALSE),"outro")))</f>
        <v>#REF!</v>
      </c>
      <c r="H419" s="332">
        <v>1.8374999999999999</v>
      </c>
      <c r="I419" s="333" t="e">
        <f>IF(B419="I",IF(F419="MO",IF(C419="LABOR",ROUND(VLOOKUP(D419,#REF!,4,FALSE)/(1+#REF!),2),IF(C419="SINAPI",ROUND(VLOOKUP(D419,#REF!,5,FALSE)/(1+#REF!),2),"outro")),IF(C419="LABOR",VLOOKUP(D419,#REF!,4,FALSE),IF(C419="SINAPI",VLOOKUP(D419,#REF!,5,FALSE),IF(C419="COTAÇÃO",VLOOKUP(D419,#REF!,15,FALSE))))),IF(C419="SINAPI",IF(F419="MO",ROUND(VLOOKUP(D419,#REF!,4,FALSE)/(1+#REF!),2),VLOOKUP(D419,#REF!,4,FALSE)),"outro"))</f>
        <v>#REF!</v>
      </c>
      <c r="J419" s="333" t="e">
        <f t="shared" si="13"/>
        <v>#REF!</v>
      </c>
    </row>
    <row r="420" spans="1:10">
      <c r="A420" s="224"/>
      <c r="B420" s="328" t="s">
        <v>116</v>
      </c>
      <c r="C420" s="329" t="s">
        <v>82</v>
      </c>
      <c r="D420" s="227">
        <v>20517</v>
      </c>
      <c r="E420" s="331" t="e">
        <f>IF(B420="I",IF(C420="LABOR",VLOOKUP(D420,#REF!,2,FALSE),IF(C420="SINAPI",VLOOKUP(D420,#REF!,2,FALSE),IF(C420="COTAÇÃO",VLOOKUP(D420,#REF!,2,FALSE)))),IF(C420="LABOR",VLOOKUP(D420,#REF!,5,FALSE),IF(C420="SINAPI",VLOOKUP(D420,#REF!,2,FALSE),"outro")))</f>
        <v>#REF!</v>
      </c>
      <c r="F420" s="329" t="s">
        <v>12</v>
      </c>
      <c r="G420" s="330" t="e">
        <f>IF(B420="I",IF(C420="LABOR",VLOOKUP(D420,#REF!,3,FALSE),IF(C420="SINAPI",VLOOKUP(D420,#REF!,3,FALSE),IF(C420="COTAÇÃO",VLOOKUP(D420,#REF!,3,FALSE)))),IF(C420="LABOR",VLOOKUP(D420,#REF!,6,FALSE),IF(C420="SINAPI",VLOOKUP(D420,#REF!,3,FALSE),"outro")))</f>
        <v>#REF!</v>
      </c>
      <c r="H420" s="332">
        <v>2E-3</v>
      </c>
      <c r="I420" s="333" t="e">
        <f>IF(B420="I",IF(F420="MO",IF(C420="LABOR",ROUND(VLOOKUP(D420,#REF!,4,FALSE)/(1+#REF!),2),IF(C420="SINAPI",ROUND(VLOOKUP(D420,#REF!,5,FALSE)/(1+#REF!),2),"outro")),IF(C420="LABOR",VLOOKUP(D420,#REF!,4,FALSE),IF(C420="SINAPI",VLOOKUP(D420,#REF!,5,FALSE),IF(C420="COTAÇÃO",VLOOKUP(D420,#REF!,15,FALSE))))),IF(C420="SINAPI",IF(F420="MO",ROUND(VLOOKUP(D420,#REF!,4,FALSE)/(1+#REF!),2),VLOOKUP(D420,#REF!,4,FALSE)),"outro"))</f>
        <v>#REF!</v>
      </c>
      <c r="J420" s="333" t="e">
        <f t="shared" si="13"/>
        <v>#REF!</v>
      </c>
    </row>
    <row r="421" spans="1:10">
      <c r="A421" s="224"/>
      <c r="B421" s="328" t="s">
        <v>116</v>
      </c>
      <c r="C421" s="329" t="s">
        <v>82</v>
      </c>
      <c r="D421" s="227">
        <v>20518</v>
      </c>
      <c r="E421" s="331" t="e">
        <f>IF(B421="I",IF(C421="LABOR",VLOOKUP(D421,#REF!,2,FALSE),IF(C421="SINAPI",VLOOKUP(D421,#REF!,2,FALSE),IF(C421="COTAÇÃO",VLOOKUP(D421,#REF!,2,FALSE)))),IF(C421="LABOR",VLOOKUP(D421,#REF!,5,FALSE),IF(C421="SINAPI",VLOOKUP(D421,#REF!,2,FALSE),"outro")))</f>
        <v>#REF!</v>
      </c>
      <c r="F421" s="329" t="s">
        <v>12</v>
      </c>
      <c r="G421" s="330" t="e">
        <f>IF(B421="I",IF(C421="LABOR",VLOOKUP(D421,#REF!,3,FALSE),IF(C421="SINAPI",VLOOKUP(D421,#REF!,3,FALSE),IF(C421="COTAÇÃO",VLOOKUP(D421,#REF!,3,FALSE)))),IF(C421="LABOR",VLOOKUP(D421,#REF!,6,FALSE),IF(C421="SINAPI",VLOOKUP(D421,#REF!,3,FALSE),"outro")))</f>
        <v>#REF!</v>
      </c>
      <c r="H421" s="332">
        <v>2E-3</v>
      </c>
      <c r="I421" s="333" t="e">
        <f>IF(B421="I",IF(F421="MO",IF(C421="LABOR",ROUND(VLOOKUP(D421,#REF!,4,FALSE)/(1+#REF!),2),IF(C421="SINAPI",ROUND(VLOOKUP(D421,#REF!,5,FALSE)/(1+#REF!),2),"outro")),IF(C421="LABOR",VLOOKUP(D421,#REF!,4,FALSE),IF(C421="SINAPI",VLOOKUP(D421,#REF!,5,FALSE),IF(C421="COTAÇÃO",VLOOKUP(D421,#REF!,15,FALSE))))),IF(C421="SINAPI",IF(F421="MO",ROUND(VLOOKUP(D421,#REF!,4,FALSE)/(1+#REF!),2),VLOOKUP(D421,#REF!,4,FALSE)),"outro"))</f>
        <v>#REF!</v>
      </c>
      <c r="J421" s="333" t="e">
        <f t="shared" si="13"/>
        <v>#REF!</v>
      </c>
    </row>
    <row r="422" spans="1:10">
      <c r="A422" s="224"/>
      <c r="B422" s="328" t="s">
        <v>116</v>
      </c>
      <c r="C422" s="329" t="s">
        <v>82</v>
      </c>
      <c r="D422" s="227">
        <v>21032</v>
      </c>
      <c r="E422" s="331" t="e">
        <f>IF(B422="I",IF(C422="LABOR",VLOOKUP(D422,#REF!,2,FALSE),IF(C422="SINAPI",VLOOKUP(D422,#REF!,2,FALSE),IF(C422="COTAÇÃO",VLOOKUP(D422,#REF!,2,FALSE)))),IF(C422="LABOR",VLOOKUP(D422,#REF!,5,FALSE),IF(C422="SINAPI",VLOOKUP(D422,#REF!,2,FALSE),"outro")))</f>
        <v>#REF!</v>
      </c>
      <c r="F422" s="329" t="s">
        <v>12</v>
      </c>
      <c r="G422" s="330" t="e">
        <f>IF(B422="I",IF(C422="LABOR",VLOOKUP(D422,#REF!,3,FALSE),IF(C422="SINAPI",VLOOKUP(D422,#REF!,3,FALSE),IF(C422="COTAÇÃO",VLOOKUP(D422,#REF!,3,FALSE)))),IF(C422="LABOR",VLOOKUP(D422,#REF!,6,FALSE),IF(C422="SINAPI",VLOOKUP(D422,#REF!,3,FALSE),"outro")))</f>
        <v>#REF!</v>
      </c>
      <c r="H422" s="332">
        <v>0.06</v>
      </c>
      <c r="I422" s="333" t="e">
        <f>IF(B422="I",IF(F422="MO",IF(C422="LABOR",ROUND(VLOOKUP(D422,#REF!,4,FALSE)/(1+#REF!),2),IF(C422="SINAPI",ROUND(VLOOKUP(D422,#REF!,5,FALSE)/(1+#REF!),2),"outro")),IF(C422="LABOR",VLOOKUP(D422,#REF!,4,FALSE),IF(C422="SINAPI",VLOOKUP(D422,#REF!,5,FALSE),IF(C422="COTAÇÃO",VLOOKUP(D422,#REF!,15,FALSE))))),IF(C422="SINAPI",IF(F422="MO",ROUND(VLOOKUP(D422,#REF!,4,FALSE)/(1+#REF!),2),VLOOKUP(D422,#REF!,4,FALSE)),"outro"))</f>
        <v>#REF!</v>
      </c>
      <c r="J422" s="333" t="e">
        <f t="shared" si="13"/>
        <v>#REF!</v>
      </c>
    </row>
    <row r="423" spans="1:10">
      <c r="A423" s="224"/>
      <c r="B423" s="328" t="s">
        <v>116</v>
      </c>
      <c r="C423" s="329" t="s">
        <v>82</v>
      </c>
      <c r="D423" s="227">
        <v>40144</v>
      </c>
      <c r="E423" s="331" t="e">
        <f>IF(B423="I",IF(C423="LABOR",VLOOKUP(D423,#REF!,2,FALSE),IF(C423="SINAPI",VLOOKUP(D423,#REF!,2,FALSE),IF(C423="COTAÇÃO",VLOOKUP(D423,#REF!,2,FALSE)))),IF(C423="LABOR",VLOOKUP(D423,#REF!,5,FALSE),IF(C423="SINAPI",VLOOKUP(D423,#REF!,2,FALSE),"outro")))</f>
        <v>#REF!</v>
      </c>
      <c r="F423" s="329" t="s">
        <v>12</v>
      </c>
      <c r="G423" s="330" t="e">
        <f>IF(B423="I",IF(C423="LABOR",VLOOKUP(D423,#REF!,3,FALSE),IF(C423="SINAPI",VLOOKUP(D423,#REF!,3,FALSE),IF(C423="COTAÇÃO",VLOOKUP(D423,#REF!,3,FALSE)))),IF(C423="LABOR",VLOOKUP(D423,#REF!,6,FALSE),IF(C423="SINAPI",VLOOKUP(D423,#REF!,3,FALSE),"outro")))</f>
        <v>#REF!</v>
      </c>
      <c r="H423" s="332">
        <v>0.05</v>
      </c>
      <c r="I423" s="333" t="e">
        <f>IF(B423="I",IF(F423="MO",IF(C423="LABOR",ROUND(VLOOKUP(D423,#REF!,4,FALSE)/(1+#REF!),2),IF(C423="SINAPI",ROUND(VLOOKUP(D423,#REF!,5,FALSE)/(1+#REF!),2),"outro")),IF(C423="LABOR",VLOOKUP(D423,#REF!,4,FALSE),IF(C423="SINAPI",VLOOKUP(D423,#REF!,5,FALSE),IF(C423="COTAÇÃO",VLOOKUP(D423,#REF!,15,FALSE))))),IF(C423="SINAPI",IF(F423="MO",ROUND(VLOOKUP(D423,#REF!,4,FALSE)/(1+#REF!),2),VLOOKUP(D423,#REF!,4,FALSE)),"outro"))</f>
        <v>#REF!</v>
      </c>
      <c r="J423" s="333" t="e">
        <f t="shared" si="13"/>
        <v>#REF!</v>
      </c>
    </row>
    <row r="424" spans="1:10" ht="30">
      <c r="A424" s="224"/>
      <c r="B424" s="328" t="s">
        <v>116</v>
      </c>
      <c r="C424" s="329" t="s">
        <v>82</v>
      </c>
      <c r="D424" s="227">
        <v>41530</v>
      </c>
      <c r="E424" s="331" t="e">
        <f>IF(B424="I",IF(C424="LABOR",VLOOKUP(D424,#REF!,2,FALSE),IF(C424="SINAPI",VLOOKUP(D424,#REF!,2,FALSE),IF(C424="COTAÇÃO",VLOOKUP(D424,#REF!,2,FALSE)))),IF(C424="LABOR",VLOOKUP(D424,#REF!,5,FALSE),IF(C424="SINAPI",VLOOKUP(D424,#REF!,2,FALSE),"outro")))</f>
        <v>#REF!</v>
      </c>
      <c r="F424" s="329" t="s">
        <v>12</v>
      </c>
      <c r="G424" s="330" t="e">
        <f>IF(B424="I",IF(C424="LABOR",VLOOKUP(D424,#REF!,3,FALSE),IF(C424="SINAPI",VLOOKUP(D424,#REF!,3,FALSE),IF(C424="COTAÇÃO",VLOOKUP(D424,#REF!,3,FALSE)))),IF(C424="LABOR",VLOOKUP(D424,#REF!,6,FALSE),IF(C424="SINAPI",VLOOKUP(D424,#REF!,3,FALSE),"outro")))</f>
        <v>#REF!</v>
      </c>
      <c r="H424" s="332">
        <v>0.05</v>
      </c>
      <c r="I424" s="333" t="e">
        <f>IF(B424="I",IF(F424="MO",IF(C424="LABOR",ROUND(VLOOKUP(D424,#REF!,4,FALSE)/(1+#REF!),2),IF(C424="SINAPI",ROUND(VLOOKUP(D424,#REF!,5,FALSE)/(1+#REF!),2),"outro")),IF(C424="LABOR",VLOOKUP(D424,#REF!,4,FALSE),IF(C424="SINAPI",VLOOKUP(D424,#REF!,5,FALSE),IF(C424="COTAÇÃO",VLOOKUP(D424,#REF!,15,FALSE))))),IF(C424="SINAPI",IF(F424="MO",ROUND(VLOOKUP(D424,#REF!,4,FALSE)/(1+#REF!),2),VLOOKUP(D424,#REF!,4,FALSE)),"outro"))</f>
        <v>#REF!</v>
      </c>
      <c r="J424" s="333" t="e">
        <f t="shared" si="13"/>
        <v>#REF!</v>
      </c>
    </row>
    <row r="425" spans="1:10">
      <c r="A425" s="224"/>
      <c r="B425" s="328" t="s">
        <v>116</v>
      </c>
      <c r="C425" s="329" t="s">
        <v>82</v>
      </c>
      <c r="D425" s="227">
        <v>43006</v>
      </c>
      <c r="E425" s="331" t="e">
        <f>IF(B425="I",IF(C425="LABOR",VLOOKUP(D425,#REF!,2,FALSE),IF(C425="SINAPI",VLOOKUP(D425,#REF!,2,FALSE),IF(C425="COTAÇÃO",VLOOKUP(D425,#REF!,2,FALSE)))),IF(C425="LABOR",VLOOKUP(D425,#REF!,5,FALSE),IF(C425="SINAPI",VLOOKUP(D425,#REF!,2,FALSE),"outro")))</f>
        <v>#REF!</v>
      </c>
      <c r="F425" s="329" t="s">
        <v>12</v>
      </c>
      <c r="G425" s="330" t="e">
        <f>IF(B425="I",IF(C425="LABOR",VLOOKUP(D425,#REF!,3,FALSE),IF(C425="SINAPI",VLOOKUP(D425,#REF!,3,FALSE),IF(C425="COTAÇÃO",VLOOKUP(D425,#REF!,3,FALSE)))),IF(C425="LABOR",VLOOKUP(D425,#REF!,6,FALSE),IF(C425="SINAPI",VLOOKUP(D425,#REF!,3,FALSE),"outro")))</f>
        <v>#REF!</v>
      </c>
      <c r="H425" s="332">
        <v>3.2742</v>
      </c>
      <c r="I425" s="333" t="e">
        <f>IF(B425="I",IF(F425="MO",IF(C425="LABOR",ROUND(VLOOKUP(D425,#REF!,4,FALSE)/(1+#REF!),2),IF(C425="SINAPI",ROUND(VLOOKUP(D425,#REF!,5,FALSE)/(1+#REF!),2),"outro")),IF(C425="LABOR",VLOOKUP(D425,#REF!,4,FALSE),IF(C425="SINAPI",VLOOKUP(D425,#REF!,5,FALSE),IF(C425="COTAÇÃO",VLOOKUP(D425,#REF!,15,FALSE))))),IF(C425="SINAPI",IF(F425="MO",ROUND(VLOOKUP(D425,#REF!,4,FALSE)/(1+#REF!),2),VLOOKUP(D425,#REF!,4,FALSE)),"outro"))</f>
        <v>#REF!</v>
      </c>
      <c r="J425" s="333" t="e">
        <f t="shared" si="13"/>
        <v>#REF!</v>
      </c>
    </row>
    <row r="426" spans="1:10">
      <c r="A426" s="224"/>
      <c r="B426" s="328" t="s">
        <v>116</v>
      </c>
      <c r="C426" s="329" t="s">
        <v>82</v>
      </c>
      <c r="D426" s="227">
        <v>43015</v>
      </c>
      <c r="E426" s="331" t="e">
        <f>IF(B426="I",IF(C426="LABOR",VLOOKUP(D426,#REF!,2,FALSE),IF(C426="SINAPI",VLOOKUP(D426,#REF!,2,FALSE),IF(C426="COTAÇÃO",VLOOKUP(D426,#REF!,2,FALSE)))),IF(C426="LABOR",VLOOKUP(D426,#REF!,5,FALSE),IF(C426="SINAPI",VLOOKUP(D426,#REF!,2,FALSE),"outro")))</f>
        <v>#REF!</v>
      </c>
      <c r="F426" s="329" t="s">
        <v>12</v>
      </c>
      <c r="G426" s="330" t="e">
        <f>IF(B426="I",IF(C426="LABOR",VLOOKUP(D426,#REF!,3,FALSE),IF(C426="SINAPI",VLOOKUP(D426,#REF!,3,FALSE),IF(C426="COTAÇÃO",VLOOKUP(D426,#REF!,3,FALSE)))),IF(C426="LABOR",VLOOKUP(D426,#REF!,6,FALSE),IF(C426="SINAPI",VLOOKUP(D426,#REF!,3,FALSE),"outro")))</f>
        <v>#REF!</v>
      </c>
      <c r="H426" s="332">
        <v>1.0863</v>
      </c>
      <c r="I426" s="333" t="e">
        <f>IF(B426="I",IF(F426="MO",IF(C426="LABOR",ROUND(VLOOKUP(D426,#REF!,4,FALSE)/(1+#REF!),2),IF(C426="SINAPI",ROUND(VLOOKUP(D426,#REF!,5,FALSE)/(1+#REF!),2),"outro")),IF(C426="LABOR",VLOOKUP(D426,#REF!,4,FALSE),IF(C426="SINAPI",VLOOKUP(D426,#REF!,5,FALSE),IF(C426="COTAÇÃO",VLOOKUP(D426,#REF!,15,FALSE))))),IF(C426="SINAPI",IF(F426="MO",ROUND(VLOOKUP(D426,#REF!,4,FALSE)/(1+#REF!),2),VLOOKUP(D426,#REF!,4,FALSE)),"outro"))</f>
        <v>#REF!</v>
      </c>
      <c r="J426" s="333" t="e">
        <f t="shared" si="13"/>
        <v>#REF!</v>
      </c>
    </row>
    <row r="427" spans="1:10">
      <c r="A427" s="224"/>
      <c r="B427" s="328" t="s">
        <v>116</v>
      </c>
      <c r="C427" s="329" t="s">
        <v>82</v>
      </c>
      <c r="D427" s="227">
        <v>43059</v>
      </c>
      <c r="E427" s="331" t="e">
        <f>IF(B427="I",IF(C427="LABOR",VLOOKUP(D427,#REF!,2,FALSE),IF(C427="SINAPI",VLOOKUP(D427,#REF!,2,FALSE),IF(C427="COTAÇÃO",VLOOKUP(D427,#REF!,2,FALSE)))),IF(C427="LABOR",VLOOKUP(D427,#REF!,5,FALSE),IF(C427="SINAPI",VLOOKUP(D427,#REF!,2,FALSE),"outro")))</f>
        <v>#REF!</v>
      </c>
      <c r="F427" s="329" t="s">
        <v>12</v>
      </c>
      <c r="G427" s="330" t="e">
        <f>IF(B427="I",IF(C427="LABOR",VLOOKUP(D427,#REF!,3,FALSE),IF(C427="SINAPI",VLOOKUP(D427,#REF!,3,FALSE),IF(C427="COTAÇÃO",VLOOKUP(D427,#REF!,3,FALSE)))),IF(C427="LABOR",VLOOKUP(D427,#REF!,6,FALSE),IF(C427="SINAPI",VLOOKUP(D427,#REF!,3,FALSE),"outro")))</f>
        <v>#REF!</v>
      </c>
      <c r="H427" s="332">
        <v>1.1424000000000001</v>
      </c>
      <c r="I427" s="333" t="e">
        <f>IF(B427="I",IF(F427="MO",IF(C427="LABOR",ROUND(VLOOKUP(D427,#REF!,4,FALSE)/(1+#REF!),2),IF(C427="SINAPI",ROUND(VLOOKUP(D427,#REF!,5,FALSE)/(1+#REF!),2),"outro")),IF(C427="LABOR",VLOOKUP(D427,#REF!,4,FALSE),IF(C427="SINAPI",VLOOKUP(D427,#REF!,5,FALSE),IF(C427="COTAÇÃO",VLOOKUP(D427,#REF!,15,FALSE))))),IF(C427="SINAPI",IF(F427="MO",ROUND(VLOOKUP(D427,#REF!,4,FALSE)/(1+#REF!),2),VLOOKUP(D427,#REF!,4,FALSE)),"outro"))</f>
        <v>#REF!</v>
      </c>
      <c r="J427" s="333" t="e">
        <f t="shared" si="13"/>
        <v>#REF!</v>
      </c>
    </row>
    <row r="428" spans="1:10">
      <c r="A428" s="224"/>
      <c r="B428" s="328" t="s">
        <v>116</v>
      </c>
      <c r="C428" s="329" t="s">
        <v>82</v>
      </c>
      <c r="D428" s="227">
        <v>43149</v>
      </c>
      <c r="E428" s="331" t="e">
        <f>IF(B428="I",IF(C428="LABOR",VLOOKUP(D428,#REF!,2,FALSE),IF(C428="SINAPI",VLOOKUP(D428,#REF!,2,FALSE),IF(C428="COTAÇÃO",VLOOKUP(D428,#REF!,2,FALSE)))),IF(C428="LABOR",VLOOKUP(D428,#REF!,5,FALSE),IF(C428="SINAPI",VLOOKUP(D428,#REF!,2,FALSE),"outro")))</f>
        <v>#REF!</v>
      </c>
      <c r="F428" s="329" t="s">
        <v>12</v>
      </c>
      <c r="G428" s="330" t="e">
        <f>IF(B428="I",IF(C428="LABOR",VLOOKUP(D428,#REF!,3,FALSE),IF(C428="SINAPI",VLOOKUP(D428,#REF!,3,FALSE),IF(C428="COTAÇÃO",VLOOKUP(D428,#REF!,3,FALSE)))),IF(C428="LABOR",VLOOKUP(D428,#REF!,6,FALSE),IF(C428="SINAPI",VLOOKUP(D428,#REF!,3,FALSE),"outro")))</f>
        <v>#REF!</v>
      </c>
      <c r="H428" s="332">
        <v>3.2742</v>
      </c>
      <c r="I428" s="333" t="e">
        <f>IF(B428="I",IF(F428="MO",IF(C428="LABOR",ROUND(VLOOKUP(D428,#REF!,4,FALSE)/(1+#REF!),2),IF(C428="SINAPI",ROUND(VLOOKUP(D428,#REF!,5,FALSE)/(1+#REF!),2),"outro")),IF(C428="LABOR",VLOOKUP(D428,#REF!,4,FALSE),IF(C428="SINAPI",VLOOKUP(D428,#REF!,5,FALSE),IF(C428="COTAÇÃO",VLOOKUP(D428,#REF!,15,FALSE))))),IF(C428="SINAPI",IF(F428="MO",ROUND(VLOOKUP(D428,#REF!,4,FALSE)/(1+#REF!),2),VLOOKUP(D428,#REF!,4,FALSE)),"outro"))</f>
        <v>#REF!</v>
      </c>
      <c r="J428" s="333" t="e">
        <f t="shared" si="13"/>
        <v>#REF!</v>
      </c>
    </row>
    <row r="429" spans="1:10">
      <c r="A429" s="224"/>
      <c r="B429" s="328" t="s">
        <v>116</v>
      </c>
      <c r="C429" s="329" t="s">
        <v>82</v>
      </c>
      <c r="D429" s="227">
        <v>43150</v>
      </c>
      <c r="E429" s="331" t="e">
        <f>IF(B429="I",IF(C429="LABOR",VLOOKUP(D429,#REF!,2,FALSE),IF(C429="SINAPI",VLOOKUP(D429,#REF!,2,FALSE),IF(C429="COTAÇÃO",VLOOKUP(D429,#REF!,2,FALSE)))),IF(C429="LABOR",VLOOKUP(D429,#REF!,5,FALSE),IF(C429="SINAPI",VLOOKUP(D429,#REF!,2,FALSE),"outro")))</f>
        <v>#REF!</v>
      </c>
      <c r="F429" s="329" t="s">
        <v>12</v>
      </c>
      <c r="G429" s="330" t="e">
        <f>IF(B429="I",IF(C429="LABOR",VLOOKUP(D429,#REF!,3,FALSE),IF(C429="SINAPI",VLOOKUP(D429,#REF!,3,FALSE),IF(C429="COTAÇÃO",VLOOKUP(D429,#REF!,3,FALSE)))),IF(C429="LABOR",VLOOKUP(D429,#REF!,6,FALSE),IF(C429="SINAPI",VLOOKUP(D429,#REF!,3,FALSE),"outro")))</f>
        <v>#REF!</v>
      </c>
      <c r="H429" s="332">
        <v>1.0863</v>
      </c>
      <c r="I429" s="333" t="e">
        <f>IF(B429="I",IF(F429="MO",IF(C429="LABOR",ROUND(VLOOKUP(D429,#REF!,4,FALSE)/(1+#REF!),2),IF(C429="SINAPI",ROUND(VLOOKUP(D429,#REF!,5,FALSE)/(1+#REF!),2),"outro")),IF(C429="LABOR",VLOOKUP(D429,#REF!,4,FALSE),IF(C429="SINAPI",VLOOKUP(D429,#REF!,5,FALSE),IF(C429="COTAÇÃO",VLOOKUP(D429,#REF!,15,FALSE))))),IF(C429="SINAPI",IF(F429="MO",ROUND(VLOOKUP(D429,#REF!,4,FALSE)/(1+#REF!),2),VLOOKUP(D429,#REF!,4,FALSE)),"outro"))</f>
        <v>#REF!</v>
      </c>
      <c r="J429" s="333" t="e">
        <f t="shared" si="13"/>
        <v>#REF!</v>
      </c>
    </row>
    <row r="430" spans="1:10">
      <c r="A430" s="224"/>
      <c r="B430" s="328" t="s">
        <v>116</v>
      </c>
      <c r="C430" s="329" t="s">
        <v>82</v>
      </c>
      <c r="D430" s="227">
        <v>43620</v>
      </c>
      <c r="E430" s="331" t="e">
        <f>IF(B430="I",IF(C430="LABOR",VLOOKUP(D430,#REF!,2,FALSE),IF(C430="SINAPI",VLOOKUP(D430,#REF!,2,FALSE),IF(C430="COTAÇÃO",VLOOKUP(D430,#REF!,2,FALSE)))),IF(C430="LABOR",VLOOKUP(D430,#REF!,5,FALSE),IF(C430="SINAPI",VLOOKUP(D430,#REF!,2,FALSE),"outro")))</f>
        <v>#REF!</v>
      </c>
      <c r="F430" s="329" t="s">
        <v>12</v>
      </c>
      <c r="G430" s="330" t="e">
        <f>IF(B430="I",IF(C430="LABOR",VLOOKUP(D430,#REF!,3,FALSE),IF(C430="SINAPI",VLOOKUP(D430,#REF!,3,FALSE),IF(C430="COTAÇÃO",VLOOKUP(D430,#REF!,3,FALSE)))),IF(C430="LABOR",VLOOKUP(D430,#REF!,6,FALSE),IF(C430="SINAPI",VLOOKUP(D430,#REF!,3,FALSE),"outro")))</f>
        <v>#REF!</v>
      </c>
      <c r="H430" s="332">
        <v>0.1</v>
      </c>
      <c r="I430" s="333" t="e">
        <f>IF(B430="I",IF(F430="MO",IF(C430="LABOR",ROUND(VLOOKUP(D430,#REF!,4,FALSE)/(1+#REF!),2),IF(C430="SINAPI",ROUND(VLOOKUP(D430,#REF!,5,FALSE)/(1+#REF!),2),"outro")),IF(C430="LABOR",VLOOKUP(D430,#REF!,4,FALSE),IF(C430="SINAPI",VLOOKUP(D430,#REF!,5,FALSE),IF(C430="COTAÇÃO",VLOOKUP(D430,#REF!,15,FALSE))))),IF(C430="SINAPI",IF(F430="MO",ROUND(VLOOKUP(D430,#REF!,4,FALSE)/(1+#REF!),2),VLOOKUP(D430,#REF!,4,FALSE)),"outro"))</f>
        <v>#REF!</v>
      </c>
      <c r="J430" s="333" t="e">
        <f t="shared" si="13"/>
        <v>#REF!</v>
      </c>
    </row>
    <row r="431" spans="1:10">
      <c r="A431" s="224"/>
      <c r="B431" s="328" t="s">
        <v>116</v>
      </c>
      <c r="C431" s="329" t="s">
        <v>82</v>
      </c>
      <c r="D431" s="227">
        <v>44505</v>
      </c>
      <c r="E431" s="331" t="e">
        <f>IF(B431="I",IF(C431="LABOR",VLOOKUP(D431,#REF!,2,FALSE),IF(C431="SINAPI",VLOOKUP(D431,#REF!,2,FALSE),IF(C431="COTAÇÃO",VLOOKUP(D431,#REF!,2,FALSE)))),IF(C431="LABOR",VLOOKUP(D431,#REF!,5,FALSE),IF(C431="SINAPI",VLOOKUP(D431,#REF!,2,FALSE),"outro")))</f>
        <v>#REF!</v>
      </c>
      <c r="F431" s="329" t="s">
        <v>12</v>
      </c>
      <c r="G431" s="330" t="e">
        <f>IF(B431="I",IF(C431="LABOR",VLOOKUP(D431,#REF!,3,FALSE),IF(C431="SINAPI",VLOOKUP(D431,#REF!,3,FALSE),IF(C431="COTAÇÃO",VLOOKUP(D431,#REF!,3,FALSE)))),IF(C431="LABOR",VLOOKUP(D431,#REF!,6,FALSE),IF(C431="SINAPI",VLOOKUP(D431,#REF!,3,FALSE),"outro")))</f>
        <v>#REF!</v>
      </c>
      <c r="H431" s="332">
        <v>0.05</v>
      </c>
      <c r="I431" s="333" t="e">
        <f>IF(B431="I",IF(F431="MO",IF(C431="LABOR",ROUND(VLOOKUP(D431,#REF!,4,FALSE)/(1+#REF!),2),IF(C431="SINAPI",ROUND(VLOOKUP(D431,#REF!,5,FALSE)/(1+#REF!),2),"outro")),IF(C431="LABOR",VLOOKUP(D431,#REF!,4,FALSE),IF(C431="SINAPI",VLOOKUP(D431,#REF!,5,FALSE),IF(C431="COTAÇÃO",VLOOKUP(D431,#REF!,15,FALSE))))),IF(C431="SINAPI",IF(F431="MO",ROUND(VLOOKUP(D431,#REF!,4,FALSE)/(1+#REF!),2),VLOOKUP(D431,#REF!,4,FALSE)),"outro"))</f>
        <v>#REF!</v>
      </c>
      <c r="J431" s="333" t="e">
        <f t="shared" si="13"/>
        <v>#REF!</v>
      </c>
    </row>
    <row r="432" spans="1:10">
      <c r="A432" s="224"/>
      <c r="B432" s="328" t="s">
        <v>116</v>
      </c>
      <c r="C432" s="329" t="s">
        <v>82</v>
      </c>
      <c r="D432" s="227">
        <v>44508</v>
      </c>
      <c r="E432" s="331" t="e">
        <f>IF(B432="I",IF(C432="LABOR",VLOOKUP(D432,#REF!,2,FALSE),IF(C432="SINAPI",VLOOKUP(D432,#REF!,2,FALSE),IF(C432="COTAÇÃO",VLOOKUP(D432,#REF!,2,FALSE)))),IF(C432="LABOR",VLOOKUP(D432,#REF!,5,FALSE),IF(C432="SINAPI",VLOOKUP(D432,#REF!,2,FALSE),"outro")))</f>
        <v>#REF!</v>
      </c>
      <c r="F432" s="329" t="s">
        <v>12</v>
      </c>
      <c r="G432" s="330" t="e">
        <f>IF(B432="I",IF(C432="LABOR",VLOOKUP(D432,#REF!,3,FALSE),IF(C432="SINAPI",VLOOKUP(D432,#REF!,3,FALSE),IF(C432="COTAÇÃO",VLOOKUP(D432,#REF!,3,FALSE)))),IF(C432="LABOR",VLOOKUP(D432,#REF!,6,FALSE),IF(C432="SINAPI",VLOOKUP(D432,#REF!,3,FALSE),"outro")))</f>
        <v>#REF!</v>
      </c>
      <c r="H432" s="332">
        <v>0.45</v>
      </c>
      <c r="I432" s="333" t="e">
        <f>IF(B432="I",IF(F432="MO",IF(C432="LABOR",ROUND(VLOOKUP(D432,#REF!,4,FALSE)/(1+#REF!),2),IF(C432="SINAPI",ROUND(VLOOKUP(D432,#REF!,5,FALSE)/(1+#REF!),2),"outro")),IF(C432="LABOR",VLOOKUP(D432,#REF!,4,FALSE),IF(C432="SINAPI",VLOOKUP(D432,#REF!,5,FALSE),IF(C432="COTAÇÃO",VLOOKUP(D432,#REF!,15,FALSE))))),IF(C432="SINAPI",IF(F432="MO",ROUND(VLOOKUP(D432,#REF!,4,FALSE)/(1+#REF!),2),VLOOKUP(D432,#REF!,4,FALSE)),"outro"))</f>
        <v>#REF!</v>
      </c>
      <c r="J432" s="333" t="e">
        <f t="shared" si="13"/>
        <v>#REF!</v>
      </c>
    </row>
    <row r="433" spans="1:10">
      <c r="A433" s="224"/>
      <c r="B433" s="328" t="s">
        <v>116</v>
      </c>
      <c r="C433" s="329" t="s">
        <v>82</v>
      </c>
      <c r="D433" s="227">
        <v>44530</v>
      </c>
      <c r="E433" s="331" t="e">
        <f>IF(B433="I",IF(C433="LABOR",VLOOKUP(D433,#REF!,2,FALSE),IF(C433="SINAPI",VLOOKUP(D433,#REF!,2,FALSE),IF(C433="COTAÇÃO",VLOOKUP(D433,#REF!,2,FALSE)))),IF(C433="LABOR",VLOOKUP(D433,#REF!,5,FALSE),IF(C433="SINAPI",VLOOKUP(D433,#REF!,2,FALSE),"outro")))</f>
        <v>#REF!</v>
      </c>
      <c r="F433" s="329" t="s">
        <v>12</v>
      </c>
      <c r="G433" s="330" t="e">
        <f>IF(B433="I",IF(C433="LABOR",VLOOKUP(D433,#REF!,3,FALSE),IF(C433="SINAPI",VLOOKUP(D433,#REF!,3,FALSE),IF(C433="COTAÇÃO",VLOOKUP(D433,#REF!,3,FALSE)))),IF(C433="LABOR",VLOOKUP(D433,#REF!,6,FALSE),IF(C433="SINAPI",VLOOKUP(D433,#REF!,3,FALSE),"outro")))</f>
        <v>#REF!</v>
      </c>
      <c r="H433" s="332">
        <v>0.15</v>
      </c>
      <c r="I433" s="333" t="e">
        <f>IF(B433="I",IF(F433="MO",IF(C433="LABOR",ROUND(VLOOKUP(D433,#REF!,4,FALSE)/(1+#REF!),2),IF(C433="SINAPI",ROUND(VLOOKUP(D433,#REF!,5,FALSE)/(1+#REF!),2),"outro")),IF(C433="LABOR",VLOOKUP(D433,#REF!,4,FALSE),IF(C433="SINAPI",VLOOKUP(D433,#REF!,5,FALSE),IF(C433="COTAÇÃO",VLOOKUP(D433,#REF!,15,FALSE))))),IF(C433="SINAPI",IF(F433="MO",ROUND(VLOOKUP(D433,#REF!,4,FALSE)/(1+#REF!),2),VLOOKUP(D433,#REF!,4,FALSE)),"outro"))</f>
        <v>#REF!</v>
      </c>
      <c r="J433" s="333" t="e">
        <f t="shared" si="13"/>
        <v>#REF!</v>
      </c>
    </row>
    <row r="434" spans="1:10">
      <c r="A434" s="224"/>
      <c r="B434" s="328" t="s">
        <v>116</v>
      </c>
      <c r="C434" s="329" t="s">
        <v>82</v>
      </c>
      <c r="D434" s="227">
        <v>44575</v>
      </c>
      <c r="E434" s="331" t="e">
        <f>IF(B434="I",IF(C434="LABOR",VLOOKUP(D434,#REF!,2,FALSE),IF(C434="SINAPI",VLOOKUP(D434,#REF!,2,FALSE),IF(C434="COTAÇÃO",VLOOKUP(D434,#REF!,2,FALSE)))),IF(C434="LABOR",VLOOKUP(D434,#REF!,5,FALSE),IF(C434="SINAPI",VLOOKUP(D434,#REF!,2,FALSE),"outro")))</f>
        <v>#REF!</v>
      </c>
      <c r="F434" s="329" t="s">
        <v>12</v>
      </c>
      <c r="G434" s="330" t="e">
        <f>IF(B434="I",IF(C434="LABOR",VLOOKUP(D434,#REF!,3,FALSE),IF(C434="SINAPI",VLOOKUP(D434,#REF!,3,FALSE),IF(C434="COTAÇÃO",VLOOKUP(D434,#REF!,3,FALSE)))),IF(C434="LABOR",VLOOKUP(D434,#REF!,6,FALSE),IF(C434="SINAPI",VLOOKUP(D434,#REF!,3,FALSE),"outro")))</f>
        <v>#REF!</v>
      </c>
      <c r="H434" s="332">
        <v>0.2</v>
      </c>
      <c r="I434" s="333" t="e">
        <f>IF(B434="I",IF(F434="MO",IF(C434="LABOR",ROUND(VLOOKUP(D434,#REF!,4,FALSE)/(1+#REF!),2),IF(C434="SINAPI",ROUND(VLOOKUP(D434,#REF!,5,FALSE)/(1+#REF!),2),"outro")),IF(C434="LABOR",VLOOKUP(D434,#REF!,4,FALSE),IF(C434="SINAPI",VLOOKUP(D434,#REF!,5,FALSE),IF(C434="COTAÇÃO",VLOOKUP(D434,#REF!,15,FALSE))))),IF(C434="SINAPI",IF(F434="MO",ROUND(VLOOKUP(D434,#REF!,4,FALSE)/(1+#REF!),2),VLOOKUP(D434,#REF!,4,FALSE)),"outro"))</f>
        <v>#REF!</v>
      </c>
      <c r="J434" s="333" t="e">
        <f t="shared" si="13"/>
        <v>#REF!</v>
      </c>
    </row>
    <row r="435" spans="1:10">
      <c r="A435" s="224"/>
      <c r="B435" s="328" t="s">
        <v>116</v>
      </c>
      <c r="C435" s="329" t="s">
        <v>82</v>
      </c>
      <c r="D435" s="227">
        <v>44618</v>
      </c>
      <c r="E435" s="331" t="e">
        <f>IF(B435="I",IF(C435="LABOR",VLOOKUP(D435,#REF!,2,FALSE),IF(C435="SINAPI",VLOOKUP(D435,#REF!,2,FALSE),IF(C435="COTAÇÃO",VLOOKUP(D435,#REF!,2,FALSE)))),IF(C435="LABOR",VLOOKUP(D435,#REF!,5,FALSE),IF(C435="SINAPI",VLOOKUP(D435,#REF!,2,FALSE),"outro")))</f>
        <v>#REF!</v>
      </c>
      <c r="F435" s="329" t="s">
        <v>12</v>
      </c>
      <c r="G435" s="330" t="e">
        <f>IF(B435="I",IF(C435="LABOR",VLOOKUP(D435,#REF!,3,FALSE),IF(C435="SINAPI",VLOOKUP(D435,#REF!,3,FALSE),IF(C435="COTAÇÃO",VLOOKUP(D435,#REF!,3,FALSE)))),IF(C435="LABOR",VLOOKUP(D435,#REF!,6,FALSE),IF(C435="SINAPI",VLOOKUP(D435,#REF!,3,FALSE),"outro")))</f>
        <v>#REF!</v>
      </c>
      <c r="H435" s="332">
        <v>0.15</v>
      </c>
      <c r="I435" s="333" t="e">
        <f>IF(B435="I",IF(F435="MO",IF(C435="LABOR",ROUND(VLOOKUP(D435,#REF!,4,FALSE)/(1+#REF!),2),IF(C435="SINAPI",ROUND(VLOOKUP(D435,#REF!,5,FALSE)/(1+#REF!),2),"outro")),IF(C435="LABOR",VLOOKUP(D435,#REF!,4,FALSE),IF(C435="SINAPI",VLOOKUP(D435,#REF!,5,FALSE),IF(C435="COTAÇÃO",VLOOKUP(D435,#REF!,15,FALSE))))),IF(C435="SINAPI",IF(F435="MO",ROUND(VLOOKUP(D435,#REF!,4,FALSE)/(1+#REF!),2),VLOOKUP(D435,#REF!,4,FALSE)),"outro"))</f>
        <v>#REF!</v>
      </c>
      <c r="J435" s="333" t="e">
        <f t="shared" si="13"/>
        <v>#REF!</v>
      </c>
    </row>
    <row r="436" spans="1:10">
      <c r="A436" s="224"/>
      <c r="B436" s="328" t="s">
        <v>116</v>
      </c>
      <c r="C436" s="329" t="s">
        <v>82</v>
      </c>
      <c r="D436" s="227">
        <v>44760</v>
      </c>
      <c r="E436" s="331" t="e">
        <f>IF(B436="I",IF(C436="LABOR",VLOOKUP(D436,#REF!,2,FALSE),IF(C436="SINAPI",VLOOKUP(D436,#REF!,2,FALSE),IF(C436="COTAÇÃO",VLOOKUP(D436,#REF!,2,FALSE)))),IF(C436="LABOR",VLOOKUP(D436,#REF!,5,FALSE),IF(C436="SINAPI",VLOOKUP(D436,#REF!,2,FALSE),"outro")))</f>
        <v>#REF!</v>
      </c>
      <c r="F436" s="329" t="s">
        <v>12</v>
      </c>
      <c r="G436" s="330" t="e">
        <f>IF(B436="I",IF(C436="LABOR",VLOOKUP(D436,#REF!,3,FALSE),IF(C436="SINAPI",VLOOKUP(D436,#REF!,3,FALSE),IF(C436="COTAÇÃO",VLOOKUP(D436,#REF!,3,FALSE)))),IF(C436="LABOR",VLOOKUP(D436,#REF!,6,FALSE),IF(C436="SINAPI",VLOOKUP(D436,#REF!,3,FALSE),"outro")))</f>
        <v>#REF!</v>
      </c>
      <c r="H436" s="332">
        <v>0.1</v>
      </c>
      <c r="I436" s="333" t="e">
        <f>IF(B436="I",IF(F436="MO",IF(C436="LABOR",ROUND(VLOOKUP(D436,#REF!,4,FALSE)/(1+#REF!),2),IF(C436="SINAPI",ROUND(VLOOKUP(D436,#REF!,5,FALSE)/(1+#REF!),2),"outro")),IF(C436="LABOR",VLOOKUP(D436,#REF!,4,FALSE),IF(C436="SINAPI",VLOOKUP(D436,#REF!,5,FALSE),IF(C436="COTAÇÃO",VLOOKUP(D436,#REF!,15,FALSE))))),IF(C436="SINAPI",IF(F436="MO",ROUND(VLOOKUP(D436,#REF!,4,FALSE)/(1+#REF!),2),VLOOKUP(D436,#REF!,4,FALSE)),"outro"))</f>
        <v>#REF!</v>
      </c>
      <c r="J436" s="333" t="e">
        <f t="shared" si="13"/>
        <v>#REF!</v>
      </c>
    </row>
    <row r="437" spans="1:10">
      <c r="A437" s="224"/>
      <c r="B437" s="328" t="s">
        <v>116</v>
      </c>
      <c r="C437" s="329" t="s">
        <v>82</v>
      </c>
      <c r="D437" s="227">
        <v>44808</v>
      </c>
      <c r="E437" s="331" t="e">
        <f>IF(B437="I",IF(C437="LABOR",VLOOKUP(D437,#REF!,2,FALSE),IF(C437="SINAPI",VLOOKUP(D437,#REF!,2,FALSE),IF(C437="COTAÇÃO",VLOOKUP(D437,#REF!,2,FALSE)))),IF(C437="LABOR",VLOOKUP(D437,#REF!,5,FALSE),IF(C437="SINAPI",VLOOKUP(D437,#REF!,2,FALSE),"outro")))</f>
        <v>#REF!</v>
      </c>
      <c r="F437" s="329" t="s">
        <v>12</v>
      </c>
      <c r="G437" s="330" t="e">
        <f>IF(B437="I",IF(C437="LABOR",VLOOKUP(D437,#REF!,3,FALSE),IF(C437="SINAPI",VLOOKUP(D437,#REF!,3,FALSE),IF(C437="COTAÇÃO",VLOOKUP(D437,#REF!,3,FALSE)))),IF(C437="LABOR",VLOOKUP(D437,#REF!,6,FALSE),IF(C437="SINAPI",VLOOKUP(D437,#REF!,3,FALSE),"outro")))</f>
        <v>#REF!</v>
      </c>
      <c r="H437" s="332">
        <v>0.2</v>
      </c>
      <c r="I437" s="333" t="e">
        <f>IF(B437="I",IF(F437="MO",IF(C437="LABOR",ROUND(VLOOKUP(D437,#REF!,4,FALSE)/(1+#REF!),2),IF(C437="SINAPI",ROUND(VLOOKUP(D437,#REF!,5,FALSE)/(1+#REF!),2),"outro")),IF(C437="LABOR",VLOOKUP(D437,#REF!,4,FALSE),IF(C437="SINAPI",VLOOKUP(D437,#REF!,5,FALSE),IF(C437="COTAÇÃO",VLOOKUP(D437,#REF!,15,FALSE))))),IF(C437="SINAPI",IF(F437="MO",ROUND(VLOOKUP(D437,#REF!,4,FALSE)/(1+#REF!),2),VLOOKUP(D437,#REF!,4,FALSE)),"outro"))</f>
        <v>#REF!</v>
      </c>
      <c r="J437" s="333" t="e">
        <f t="shared" si="13"/>
        <v>#REF!</v>
      </c>
    </row>
    <row r="438" spans="1:10">
      <c r="A438" s="224"/>
      <c r="B438" s="328" t="s">
        <v>116</v>
      </c>
      <c r="C438" s="329" t="s">
        <v>82</v>
      </c>
      <c r="D438" s="227">
        <v>44951</v>
      </c>
      <c r="E438" s="331" t="e">
        <f>IF(B438="I",IF(C438="LABOR",VLOOKUP(D438,#REF!,2,FALSE),IF(C438="SINAPI",VLOOKUP(D438,#REF!,2,FALSE),IF(C438="COTAÇÃO",VLOOKUP(D438,#REF!,2,FALSE)))),IF(C438="LABOR",VLOOKUP(D438,#REF!,5,FALSE),IF(C438="SINAPI",VLOOKUP(D438,#REF!,2,FALSE),"outro")))</f>
        <v>#REF!</v>
      </c>
      <c r="F438" s="329" t="s">
        <v>12</v>
      </c>
      <c r="G438" s="330" t="e">
        <f>IF(B438="I",IF(C438="LABOR",VLOOKUP(D438,#REF!,3,FALSE),IF(C438="SINAPI",VLOOKUP(D438,#REF!,3,FALSE),IF(C438="COTAÇÃO",VLOOKUP(D438,#REF!,3,FALSE)))),IF(C438="LABOR",VLOOKUP(D438,#REF!,6,FALSE),IF(C438="SINAPI",VLOOKUP(D438,#REF!,3,FALSE),"outro")))</f>
        <v>#REF!</v>
      </c>
      <c r="H438" s="332">
        <v>0.1</v>
      </c>
      <c r="I438" s="333" t="e">
        <f>IF(B438="I",IF(F438="MO",IF(C438="LABOR",ROUND(VLOOKUP(D438,#REF!,4,FALSE)/(1+#REF!),2),IF(C438="SINAPI",ROUND(VLOOKUP(D438,#REF!,5,FALSE)/(1+#REF!),2),"outro")),IF(C438="LABOR",VLOOKUP(D438,#REF!,4,FALSE),IF(C438="SINAPI",VLOOKUP(D438,#REF!,5,FALSE),IF(C438="COTAÇÃO",VLOOKUP(D438,#REF!,15,FALSE))))),IF(C438="SINAPI",IF(F438="MO",ROUND(VLOOKUP(D438,#REF!,4,FALSE)/(1+#REF!),2),VLOOKUP(D438,#REF!,4,FALSE)),"outro"))</f>
        <v>#REF!</v>
      </c>
      <c r="J438" s="333" t="e">
        <f t="shared" si="13"/>
        <v>#REF!</v>
      </c>
    </row>
    <row r="439" spans="1:10">
      <c r="A439" s="224"/>
      <c r="B439" s="328" t="s">
        <v>116</v>
      </c>
      <c r="C439" s="329" t="s">
        <v>82</v>
      </c>
      <c r="D439" s="227">
        <v>45501</v>
      </c>
      <c r="E439" s="331" t="e">
        <f>IF(B439="I",IF(C439="LABOR",VLOOKUP(D439,#REF!,2,FALSE),IF(C439="SINAPI",VLOOKUP(D439,#REF!,2,FALSE),IF(C439="COTAÇÃO",VLOOKUP(D439,#REF!,2,FALSE)))),IF(C439="LABOR",VLOOKUP(D439,#REF!,5,FALSE),IF(C439="SINAPI",VLOOKUP(D439,#REF!,2,FALSE),"outro")))</f>
        <v>#REF!</v>
      </c>
      <c r="F439" s="329" t="s">
        <v>12</v>
      </c>
      <c r="G439" s="330" t="e">
        <f>IF(B439="I",IF(C439="LABOR",VLOOKUP(D439,#REF!,3,FALSE),IF(C439="SINAPI",VLOOKUP(D439,#REF!,3,FALSE),IF(C439="COTAÇÃO",VLOOKUP(D439,#REF!,3,FALSE)))),IF(C439="LABOR",VLOOKUP(D439,#REF!,6,FALSE),IF(C439="SINAPI",VLOOKUP(D439,#REF!,3,FALSE),"outro")))</f>
        <v>#REF!</v>
      </c>
      <c r="H439" s="332">
        <v>0.2</v>
      </c>
      <c r="I439" s="333" t="e">
        <f>IF(B439="I",IF(F439="MO",IF(C439="LABOR",ROUND(VLOOKUP(D439,#REF!,4,FALSE)/(1+#REF!),2),IF(C439="SINAPI",ROUND(VLOOKUP(D439,#REF!,5,FALSE)/(1+#REF!),2),"outro")),IF(C439="LABOR",VLOOKUP(D439,#REF!,4,FALSE),IF(C439="SINAPI",VLOOKUP(D439,#REF!,5,FALSE),IF(C439="COTAÇÃO",VLOOKUP(D439,#REF!,15,FALSE))))),IF(C439="SINAPI",IF(F439="MO",ROUND(VLOOKUP(D439,#REF!,4,FALSE)/(1+#REF!),2),VLOOKUP(D439,#REF!,4,FALSE)),"outro"))</f>
        <v>#REF!</v>
      </c>
      <c r="J439" s="333" t="e">
        <f t="shared" si="13"/>
        <v>#REF!</v>
      </c>
    </row>
    <row r="440" spans="1:10">
      <c r="A440" s="224"/>
      <c r="B440" s="328" t="s">
        <v>116</v>
      </c>
      <c r="C440" s="329" t="s">
        <v>82</v>
      </c>
      <c r="D440" s="227">
        <v>45525</v>
      </c>
      <c r="E440" s="331" t="e">
        <f>IF(B440="I",IF(C440="LABOR",VLOOKUP(D440,#REF!,2,FALSE),IF(C440="SINAPI",VLOOKUP(D440,#REF!,2,FALSE),IF(C440="COTAÇÃO",VLOOKUP(D440,#REF!,2,FALSE)))),IF(C440="LABOR",VLOOKUP(D440,#REF!,5,FALSE),IF(C440="SINAPI",VLOOKUP(D440,#REF!,2,FALSE),"outro")))</f>
        <v>#REF!</v>
      </c>
      <c r="F440" s="329" t="s">
        <v>12</v>
      </c>
      <c r="G440" s="330" t="e">
        <f>IF(B440="I",IF(C440="LABOR",VLOOKUP(D440,#REF!,3,FALSE),IF(C440="SINAPI",VLOOKUP(D440,#REF!,3,FALSE),IF(C440="COTAÇÃO",VLOOKUP(D440,#REF!,3,FALSE)))),IF(C440="LABOR",VLOOKUP(D440,#REF!,6,FALSE),IF(C440="SINAPI",VLOOKUP(D440,#REF!,3,FALSE),"outro")))</f>
        <v>#REF!</v>
      </c>
      <c r="H440" s="332">
        <v>0.2</v>
      </c>
      <c r="I440" s="333" t="e">
        <f>IF(B440="I",IF(F440="MO",IF(C440="LABOR",ROUND(VLOOKUP(D440,#REF!,4,FALSE)/(1+#REF!),2),IF(C440="SINAPI",ROUND(VLOOKUP(D440,#REF!,5,FALSE)/(1+#REF!),2),"outro")),IF(C440="LABOR",VLOOKUP(D440,#REF!,4,FALSE),IF(C440="SINAPI",VLOOKUP(D440,#REF!,5,FALSE),IF(C440="COTAÇÃO",VLOOKUP(D440,#REF!,15,FALSE))))),IF(C440="SINAPI",IF(F440="MO",ROUND(VLOOKUP(D440,#REF!,4,FALSE)/(1+#REF!),2),VLOOKUP(D440,#REF!,4,FALSE)),"outro"))</f>
        <v>#REF!</v>
      </c>
      <c r="J440" s="333" t="e">
        <f t="shared" si="13"/>
        <v>#REF!</v>
      </c>
    </row>
    <row r="441" spans="1:10">
      <c r="A441" s="224"/>
      <c r="B441" s="328" t="s">
        <v>116</v>
      </c>
      <c r="C441" s="329" t="s">
        <v>82</v>
      </c>
      <c r="D441" s="227">
        <v>48035</v>
      </c>
      <c r="E441" s="331" t="e">
        <f>IF(B441="I",IF(C441="LABOR",VLOOKUP(D441,#REF!,2,FALSE),IF(C441="SINAPI",VLOOKUP(D441,#REF!,2,FALSE),IF(C441="COTAÇÃO",VLOOKUP(D441,#REF!,2,FALSE)))),IF(C441="LABOR",VLOOKUP(D441,#REF!,5,FALSE),IF(C441="SINAPI",VLOOKUP(D441,#REF!,2,FALSE),"outro")))</f>
        <v>#REF!</v>
      </c>
      <c r="F441" s="329" t="s">
        <v>12</v>
      </c>
      <c r="G441" s="330" t="e">
        <f>IF(B441="I",IF(C441="LABOR",VLOOKUP(D441,#REF!,3,FALSE),IF(C441="SINAPI",VLOOKUP(D441,#REF!,3,FALSE),IF(C441="COTAÇÃO",VLOOKUP(D441,#REF!,3,FALSE)))),IF(C441="LABOR",VLOOKUP(D441,#REF!,6,FALSE),IF(C441="SINAPI",VLOOKUP(D441,#REF!,3,FALSE),"outro")))</f>
        <v>#REF!</v>
      </c>
      <c r="H441" s="332">
        <v>0.05</v>
      </c>
      <c r="I441" s="333" t="e">
        <f>IF(B441="I",IF(F441="MO",IF(C441="LABOR",ROUND(VLOOKUP(D441,#REF!,4,FALSE)/(1+#REF!),2),IF(C441="SINAPI",ROUND(VLOOKUP(D441,#REF!,5,FALSE)/(1+#REF!),2),"outro")),IF(C441="LABOR",VLOOKUP(D441,#REF!,4,FALSE),IF(C441="SINAPI",VLOOKUP(D441,#REF!,5,FALSE),IF(C441="COTAÇÃO",VLOOKUP(D441,#REF!,15,FALSE))))),IF(C441="SINAPI",IF(F441="MO",ROUND(VLOOKUP(D441,#REF!,4,FALSE)/(1+#REF!),2),VLOOKUP(D441,#REF!,4,FALSE)),"outro"))</f>
        <v>#REF!</v>
      </c>
      <c r="J441" s="333" t="e">
        <f t="shared" si="13"/>
        <v>#REF!</v>
      </c>
    </row>
    <row r="442" spans="1:10">
      <c r="A442" s="224"/>
      <c r="B442" s="328" t="s">
        <v>116</v>
      </c>
      <c r="C442" s="329" t="s">
        <v>82</v>
      </c>
      <c r="D442" s="227">
        <v>80125</v>
      </c>
      <c r="E442" s="331" t="e">
        <f>IF(B442="I",IF(C442="LABOR",VLOOKUP(D442,#REF!,2,FALSE),IF(C442="SINAPI",VLOOKUP(D442,#REF!,2,FALSE),IF(C442="COTAÇÃO",VLOOKUP(D442,#REF!,2,FALSE)))),IF(C442="LABOR",VLOOKUP(D442,#REF!,5,FALSE),IF(C442="SINAPI",VLOOKUP(D442,#REF!,2,FALSE),"outro")))</f>
        <v>#REF!</v>
      </c>
      <c r="F442" s="329" t="s">
        <v>12</v>
      </c>
      <c r="G442" s="330" t="e">
        <f>IF(B442="I",IF(C442="LABOR",VLOOKUP(D442,#REF!,3,FALSE),IF(C442="SINAPI",VLOOKUP(D442,#REF!,3,FALSE),IF(C442="COTAÇÃO",VLOOKUP(D442,#REF!,3,FALSE)))),IF(C442="LABOR",VLOOKUP(D442,#REF!,6,FALSE),IF(C442="SINAPI",VLOOKUP(D442,#REF!,3,FALSE),"outro")))</f>
        <v>#REF!</v>
      </c>
      <c r="H442" s="332">
        <v>3.7490000000000002E-3</v>
      </c>
      <c r="I442" s="333" t="e">
        <f>IF(B442="I",IF(F442="MO",IF(C442="LABOR",ROUND(VLOOKUP(D442,#REF!,4,FALSE)/(1+#REF!),2),IF(C442="SINAPI",ROUND(VLOOKUP(D442,#REF!,5,FALSE)/(1+#REF!),2),"outro")),IF(C442="LABOR",VLOOKUP(D442,#REF!,4,FALSE),IF(C442="SINAPI",VLOOKUP(D442,#REF!,5,FALSE),IF(C442="COTAÇÃO",VLOOKUP(D442,#REF!,15,FALSE))))),IF(C442="SINAPI",IF(F442="MO",ROUND(VLOOKUP(D442,#REF!,4,FALSE)/(1+#REF!),2),VLOOKUP(D442,#REF!,4,FALSE)),"outro"))</f>
        <v>#REF!</v>
      </c>
      <c r="J442" s="333" t="e">
        <f t="shared" si="13"/>
        <v>#REF!</v>
      </c>
    </row>
    <row r="443" spans="1:10">
      <c r="A443" s="224"/>
      <c r="B443" s="328" t="s">
        <v>116</v>
      </c>
      <c r="C443" s="329" t="s">
        <v>82</v>
      </c>
      <c r="D443" s="227">
        <v>80170</v>
      </c>
      <c r="E443" s="331" t="e">
        <f>IF(B443="I",IF(C443="LABOR",VLOOKUP(D443,#REF!,2,FALSE),IF(C443="SINAPI",VLOOKUP(D443,#REF!,2,FALSE),IF(C443="COTAÇÃO",VLOOKUP(D443,#REF!,2,FALSE)))),IF(C443="LABOR",VLOOKUP(D443,#REF!,5,FALSE),IF(C443="SINAPI",VLOOKUP(D443,#REF!,2,FALSE),"outro")))</f>
        <v>#REF!</v>
      </c>
      <c r="F443" s="329" t="s">
        <v>12</v>
      </c>
      <c r="G443" s="330" t="e">
        <f>IF(B443="I",IF(C443="LABOR",VLOOKUP(D443,#REF!,3,FALSE),IF(C443="SINAPI",VLOOKUP(D443,#REF!,3,FALSE),IF(C443="COTAÇÃO",VLOOKUP(D443,#REF!,3,FALSE)))),IF(C443="LABOR",VLOOKUP(D443,#REF!,6,FALSE),IF(C443="SINAPI",VLOOKUP(D443,#REF!,3,FALSE),"outro")))</f>
        <v>#REF!</v>
      </c>
      <c r="H443" s="332">
        <v>0.05</v>
      </c>
      <c r="I443" s="333" t="e">
        <f>IF(B443="I",IF(F443="MO",IF(C443="LABOR",ROUND(VLOOKUP(D443,#REF!,4,FALSE)/(1+#REF!),2),IF(C443="SINAPI",ROUND(VLOOKUP(D443,#REF!,5,FALSE)/(1+#REF!),2),"outro")),IF(C443="LABOR",VLOOKUP(D443,#REF!,4,FALSE),IF(C443="SINAPI",VLOOKUP(D443,#REF!,5,FALSE),IF(C443="COTAÇÃO",VLOOKUP(D443,#REF!,15,FALSE))))),IF(C443="SINAPI",IF(F443="MO",ROUND(VLOOKUP(D443,#REF!,4,FALSE)/(1+#REF!),2),VLOOKUP(D443,#REF!,4,FALSE)),"outro"))</f>
        <v>#REF!</v>
      </c>
      <c r="J443" s="333" t="e">
        <f t="shared" si="13"/>
        <v>#REF!</v>
      </c>
    </row>
    <row r="444" spans="1:10">
      <c r="A444" s="334"/>
      <c r="B444" s="223"/>
      <c r="C444" s="223"/>
      <c r="D444" s="223"/>
      <c r="E444" s="335"/>
      <c r="F444" s="336"/>
      <c r="G444" s="337"/>
      <c r="H444" s="338"/>
      <c r="I444" s="339"/>
      <c r="J444" s="340"/>
    </row>
    <row r="445" spans="1:10">
      <c r="A445" s="220"/>
      <c r="B445" s="221"/>
      <c r="C445" s="221"/>
      <c r="D445" s="222"/>
      <c r="E445" s="341" t="s">
        <v>157</v>
      </c>
      <c r="F445" s="310" t="s">
        <v>158</v>
      </c>
      <c r="G445" s="310"/>
      <c r="H445" s="342" t="s">
        <v>159</v>
      </c>
      <c r="I445" s="311" t="s">
        <v>160</v>
      </c>
      <c r="J445" s="311" t="s">
        <v>161</v>
      </c>
    </row>
    <row r="446" spans="1:10">
      <c r="A446" s="220"/>
      <c r="B446" s="221"/>
      <c r="C446" s="221"/>
      <c r="D446" s="222"/>
      <c r="E446" s="343" t="s">
        <v>206</v>
      </c>
      <c r="F446" s="330"/>
      <c r="G446" s="330"/>
      <c r="H446" s="344" t="e">
        <f>ROUND(SUMIF(F415:F443,"MO",J415:J443),2)</f>
        <v>#REF!</v>
      </c>
      <c r="I446" s="333"/>
      <c r="J446" s="333"/>
    </row>
    <row r="447" spans="1:10">
      <c r="A447" s="220"/>
      <c r="B447" s="221"/>
      <c r="C447" s="221"/>
      <c r="D447" s="222"/>
      <c r="E447" s="343" t="s">
        <v>163</v>
      </c>
      <c r="F447" s="345">
        <f>$G$3</f>
        <v>0.91500000000000004</v>
      </c>
      <c r="G447" s="345"/>
      <c r="H447" s="344" t="e">
        <f>ROUND(H446*F447,2)</f>
        <v>#REF!</v>
      </c>
      <c r="I447" s="333"/>
      <c r="J447" s="333"/>
    </row>
    <row r="448" spans="1:10">
      <c r="A448" s="220"/>
      <c r="B448" s="221"/>
      <c r="C448" s="221"/>
      <c r="D448" s="222"/>
      <c r="E448" s="343" t="s">
        <v>164</v>
      </c>
      <c r="F448" s="345"/>
      <c r="G448" s="330"/>
      <c r="H448" s="344" t="e">
        <f>SUM(H446:H447)</f>
        <v>#REF!</v>
      </c>
      <c r="I448" s="344" t="e">
        <f>ROUND(F452*H448,2)</f>
        <v>#REF!</v>
      </c>
      <c r="J448" s="344" t="e">
        <f>H448+I448</f>
        <v>#REF!</v>
      </c>
    </row>
    <row r="449" spans="1:10">
      <c r="A449" s="220"/>
      <c r="B449" s="221"/>
      <c r="C449" s="221"/>
      <c r="D449" s="222"/>
      <c r="E449" s="343" t="s">
        <v>165</v>
      </c>
      <c r="F449" s="330"/>
      <c r="G449" s="330"/>
      <c r="H449" s="346"/>
      <c r="I449" s="344"/>
      <c r="J449" s="344"/>
    </row>
    <row r="450" spans="1:10">
      <c r="A450" s="220"/>
      <c r="B450" s="221"/>
      <c r="C450" s="221"/>
      <c r="D450" s="222"/>
      <c r="E450" s="343" t="s">
        <v>166</v>
      </c>
      <c r="F450" s="330"/>
      <c r="G450" s="330"/>
      <c r="H450" s="344" t="e">
        <f>ROUND(SUMIF(F415:F443,"MA",J415:J443),2)</f>
        <v>#REF!</v>
      </c>
      <c r="I450" s="344" t="e">
        <f>ROUND(F452*H450,2)</f>
        <v>#REF!</v>
      </c>
      <c r="J450" s="344" t="e">
        <f>H450+I450</f>
        <v>#REF!</v>
      </c>
    </row>
    <row r="451" spans="1:10">
      <c r="A451" s="220"/>
      <c r="B451" s="221"/>
      <c r="C451" s="221"/>
      <c r="D451" s="222"/>
      <c r="E451" s="343" t="s">
        <v>167</v>
      </c>
      <c r="F451" s="330"/>
      <c r="G451" s="330"/>
      <c r="H451" s="344" t="e">
        <f>H450+H448</f>
        <v>#REF!</v>
      </c>
      <c r="I451" s="347"/>
      <c r="J451" s="344"/>
    </row>
    <row r="452" spans="1:10">
      <c r="A452" s="220"/>
      <c r="B452" s="221"/>
      <c r="C452" s="221"/>
      <c r="D452" s="222"/>
      <c r="E452" s="343" t="s">
        <v>168</v>
      </c>
      <c r="F452" s="345">
        <f>$H$3</f>
        <v>0.309</v>
      </c>
      <c r="G452" s="345"/>
      <c r="H452" s="347"/>
      <c r="I452" s="333"/>
      <c r="J452" s="344"/>
    </row>
    <row r="453" spans="1:10">
      <c r="A453" s="220"/>
      <c r="B453" s="127"/>
      <c r="C453" s="127"/>
      <c r="D453" s="45"/>
      <c r="E453" s="343" t="s">
        <v>169</v>
      </c>
      <c r="F453" s="329"/>
      <c r="G453" s="330"/>
      <c r="H453" s="347"/>
      <c r="I453" s="333"/>
      <c r="J453" s="344" t="e">
        <f>ROUND(SUM(J448:J452),2)</f>
        <v>#REF!</v>
      </c>
    </row>
    <row r="454" spans="1:10">
      <c r="A454" s="261"/>
      <c r="B454" s="209"/>
      <c r="C454" s="253"/>
      <c r="D454" s="253"/>
      <c r="E454" s="254"/>
      <c r="F454" s="253"/>
      <c r="G454" s="254"/>
      <c r="H454" s="254"/>
      <c r="I454" s="254"/>
      <c r="J454" s="262"/>
    </row>
    <row r="455" spans="1:10" ht="25.5">
      <c r="A455" s="481" t="s">
        <v>7</v>
      </c>
      <c r="B455" s="482"/>
      <c r="C455" s="481" t="s">
        <v>8</v>
      </c>
      <c r="D455" s="482"/>
      <c r="E455" s="317" t="s">
        <v>9</v>
      </c>
      <c r="F455" s="318" t="s">
        <v>1</v>
      </c>
      <c r="G455" s="319"/>
      <c r="H455" s="138"/>
      <c r="I455" s="139"/>
      <c r="J455" s="320" t="s">
        <v>108</v>
      </c>
    </row>
    <row r="456" spans="1:10" ht="45">
      <c r="A456" s="321" t="str">
        <f>CONCATENATE($L$1,"-")</f>
        <v>IMPL-</v>
      </c>
      <c r="B456" s="163">
        <f>COUNTIF(B$1:B454,"&gt;0")+1</f>
        <v>9</v>
      </c>
      <c r="C456" s="322" t="s">
        <v>82</v>
      </c>
      <c r="D456" s="322">
        <v>20714</v>
      </c>
      <c r="E456" s="323" t="s">
        <v>1804</v>
      </c>
      <c r="F456" s="324" t="s">
        <v>16</v>
      </c>
      <c r="G456" s="165"/>
      <c r="H456" s="225"/>
      <c r="I456" s="173"/>
      <c r="J456" s="325" t="e">
        <f>ROUND(J497,2)</f>
        <v>#REF!</v>
      </c>
    </row>
    <row r="457" spans="1:10">
      <c r="A457" s="316"/>
      <c r="B457" s="326" t="s">
        <v>0</v>
      </c>
      <c r="C457" s="327" t="s">
        <v>5</v>
      </c>
      <c r="D457" s="327" t="s">
        <v>6</v>
      </c>
      <c r="E457" s="327" t="s">
        <v>83</v>
      </c>
      <c r="F457" s="327" t="s">
        <v>0</v>
      </c>
      <c r="G457" s="108" t="s">
        <v>1</v>
      </c>
      <c r="H457" s="108" t="s">
        <v>2</v>
      </c>
      <c r="I457" s="108" t="s">
        <v>3</v>
      </c>
      <c r="J457" s="327" t="s">
        <v>4</v>
      </c>
    </row>
    <row r="458" spans="1:10">
      <c r="A458" s="224"/>
      <c r="B458" s="328" t="s">
        <v>115</v>
      </c>
      <c r="C458" s="329" t="s">
        <v>113</v>
      </c>
      <c r="D458" s="330">
        <v>88262</v>
      </c>
      <c r="E458" s="331" t="e">
        <f>IF(B458="I",IF(C458="LABOR",VLOOKUP(D458,#REF!,2,FALSE),IF(C458="SINAPI",VLOOKUP(D458,#REF!,2,FALSE),IF(C458="COTAÇÃO",VLOOKUP(D458,#REF!,2,FALSE)))),IF(C458="LABOR",VLOOKUP(D458,#REF!,5,FALSE),IF(C458="SINAPI",VLOOKUP(D458,#REF!,2,FALSE),"outro")))</f>
        <v>#REF!</v>
      </c>
      <c r="F458" s="329" t="s">
        <v>10</v>
      </c>
      <c r="G458" s="330" t="e">
        <f>IF(B458="I",IF(C458="LABOR",VLOOKUP(D458,#REF!,3,FALSE),IF(C458="SINAPI",VLOOKUP(D458,#REF!,3,FALSE),IF(C458="COTAÇÃO",VLOOKUP(D458,#REF!,3,FALSE)))),IF(C458="LABOR",VLOOKUP(D458,#REF!,6,FALSE),IF(C458="SINAPI",VLOOKUP(D458,#REF!,3,FALSE),"outro")))</f>
        <v>#REF!</v>
      </c>
      <c r="H458" s="332">
        <v>0.4511</v>
      </c>
      <c r="I458" s="333" t="e">
        <f>IF(B458="I",IF(F458="MO",IF(C458="LABOR",ROUND(VLOOKUP(D458,#REF!,4,FALSE)/(1+#REF!),2),IF(C458="SINAPI",ROUND(VLOOKUP(D458,#REF!,5,FALSE)/(1+#REF!),2),"outro")),IF(C458="LABOR",VLOOKUP(D458,#REF!,4,FALSE),IF(C458="SINAPI",VLOOKUP(D458,#REF!,5,FALSE),IF(C458="COTAÇÃO",VLOOKUP(D458,#REF!,15,FALSE))))),IF(C458="SINAPI",IF(F458="MO",ROUND(VLOOKUP(D458,#REF!,4,FALSE)/(1+#REF!),2),VLOOKUP(D458,#REF!,4,FALSE)),"outro"))</f>
        <v>#REF!</v>
      </c>
      <c r="J458" s="333" t="e">
        <f t="shared" ref="J458:J487" si="14">ROUND(H458*I458,2)</f>
        <v>#REF!</v>
      </c>
    </row>
    <row r="459" spans="1:10" ht="30">
      <c r="A459" s="224"/>
      <c r="B459" s="328" t="s">
        <v>115</v>
      </c>
      <c r="C459" s="329" t="s">
        <v>113</v>
      </c>
      <c r="D459" s="330">
        <v>88267</v>
      </c>
      <c r="E459" s="331" t="e">
        <f>IF(B459="I",IF(C459="LABOR",VLOOKUP(D459,#REF!,2,FALSE),IF(C459="SINAPI",VLOOKUP(D459,#REF!,2,FALSE),IF(C459="COTAÇÃO",VLOOKUP(D459,#REF!,2,FALSE)))),IF(C459="LABOR",VLOOKUP(D459,#REF!,5,FALSE),IF(C459="SINAPI",VLOOKUP(D459,#REF!,2,FALSE),"outro")))</f>
        <v>#REF!</v>
      </c>
      <c r="F459" s="329" t="s">
        <v>10</v>
      </c>
      <c r="G459" s="330" t="e">
        <f>IF(B459="I",IF(C459="LABOR",VLOOKUP(D459,#REF!,3,FALSE),IF(C459="SINAPI",VLOOKUP(D459,#REF!,3,FALSE),IF(C459="COTAÇÃO",VLOOKUP(D459,#REF!,3,FALSE)))),IF(C459="LABOR",VLOOKUP(D459,#REF!,6,FALSE),IF(C459="SINAPI",VLOOKUP(D459,#REF!,3,FALSE),"outro")))</f>
        <v>#REF!</v>
      </c>
      <c r="H459" s="332">
        <v>0.69288000000000005</v>
      </c>
      <c r="I459" s="333" t="e">
        <f>IF(B459="I",IF(F459="MO",IF(C459="LABOR",ROUND(VLOOKUP(D459,#REF!,4,FALSE)/(1+#REF!),2),IF(C459="SINAPI",ROUND(VLOOKUP(D459,#REF!,5,FALSE)/(1+#REF!),2),"outro")),IF(C459="LABOR",VLOOKUP(D459,#REF!,4,FALSE),IF(C459="SINAPI",VLOOKUP(D459,#REF!,5,FALSE),IF(C459="COTAÇÃO",VLOOKUP(D459,#REF!,15,FALSE))))),IF(C459="SINAPI",IF(F459="MO",ROUND(VLOOKUP(D459,#REF!,4,FALSE)/(1+#REF!),2),VLOOKUP(D459,#REF!,4,FALSE)),"outro"))</f>
        <v>#REF!</v>
      </c>
      <c r="J459" s="333" t="e">
        <f t="shared" si="14"/>
        <v>#REF!</v>
      </c>
    </row>
    <row r="460" spans="1:10">
      <c r="A460" s="224"/>
      <c r="B460" s="328" t="s">
        <v>115</v>
      </c>
      <c r="C460" s="329" t="s">
        <v>113</v>
      </c>
      <c r="D460" s="330">
        <v>88245</v>
      </c>
      <c r="E460" s="331" t="e">
        <f>IF(B460="I",IF(C460="LABOR",VLOOKUP(D460,#REF!,2,FALSE),IF(C460="SINAPI",VLOOKUP(D460,#REF!,2,FALSE),IF(C460="COTAÇÃO",VLOOKUP(D460,#REF!,2,FALSE)))),IF(C460="LABOR",VLOOKUP(D460,#REF!,5,FALSE),IF(C460="SINAPI",VLOOKUP(D460,#REF!,2,FALSE),"outro")))</f>
        <v>#REF!</v>
      </c>
      <c r="F460" s="329" t="s">
        <v>10</v>
      </c>
      <c r="G460" s="330" t="e">
        <f>IF(B460="I",IF(C460="LABOR",VLOOKUP(D460,#REF!,3,FALSE),IF(C460="SINAPI",VLOOKUP(D460,#REF!,3,FALSE),IF(C460="COTAÇÃO",VLOOKUP(D460,#REF!,3,FALSE)))),IF(C460="LABOR",VLOOKUP(D460,#REF!,6,FALSE),IF(C460="SINAPI",VLOOKUP(D460,#REF!,3,FALSE),"outro")))</f>
        <v>#REF!</v>
      </c>
      <c r="H460" s="332">
        <v>0.128</v>
      </c>
      <c r="I460" s="333" t="e">
        <f>IF(B460="I",IF(F460="MO",IF(C460="LABOR",ROUND(VLOOKUP(D460,#REF!,4,FALSE)/(1+#REF!),2),IF(C460="SINAPI",ROUND(VLOOKUP(D460,#REF!,5,FALSE)/(1+#REF!),2),"outro")),IF(C460="LABOR",VLOOKUP(D460,#REF!,4,FALSE),IF(C460="SINAPI",VLOOKUP(D460,#REF!,5,FALSE),IF(C460="COTAÇÃO",VLOOKUP(D460,#REF!,15,FALSE))))),IF(C460="SINAPI",IF(F460="MO",ROUND(VLOOKUP(D460,#REF!,4,FALSE)/(1+#REF!),2),VLOOKUP(D460,#REF!,4,FALSE)),"outro"))</f>
        <v>#REF!</v>
      </c>
      <c r="J460" s="333" t="e">
        <f t="shared" si="14"/>
        <v>#REF!</v>
      </c>
    </row>
    <row r="461" spans="1:10">
      <c r="A461" s="224"/>
      <c r="B461" s="328" t="s">
        <v>115</v>
      </c>
      <c r="C461" s="329" t="s">
        <v>113</v>
      </c>
      <c r="D461" s="330">
        <v>88309</v>
      </c>
      <c r="E461" s="331" t="e">
        <f>IF(B461="I",IF(C461="LABOR",VLOOKUP(D461,#REF!,2,FALSE),IF(C461="SINAPI",VLOOKUP(D461,#REF!,2,FALSE),IF(C461="COTAÇÃO",VLOOKUP(D461,#REF!,2,FALSE)))),IF(C461="LABOR",VLOOKUP(D461,#REF!,5,FALSE),IF(C461="SINAPI",VLOOKUP(D461,#REF!,2,FALSE),"outro")))</f>
        <v>#REF!</v>
      </c>
      <c r="F461" s="329" t="s">
        <v>10</v>
      </c>
      <c r="G461" s="330" t="e">
        <f>IF(B461="I",IF(C461="LABOR",VLOOKUP(D461,#REF!,3,FALSE),IF(C461="SINAPI",VLOOKUP(D461,#REF!,3,FALSE),IF(C461="COTAÇÃO",VLOOKUP(D461,#REF!,3,FALSE)))),IF(C461="LABOR",VLOOKUP(D461,#REF!,6,FALSE),IF(C461="SINAPI",VLOOKUP(D461,#REF!,3,FALSE),"outro")))</f>
        <v>#REF!</v>
      </c>
      <c r="H461" s="332">
        <v>0.35699999999999998</v>
      </c>
      <c r="I461" s="333" t="e">
        <f>IF(B461="I",IF(F461="MO",IF(C461="LABOR",ROUND(VLOOKUP(D461,#REF!,4,FALSE)/(1+#REF!),2),IF(C461="SINAPI",ROUND(VLOOKUP(D461,#REF!,5,FALSE)/(1+#REF!),2),"outro")),IF(C461="LABOR",VLOOKUP(D461,#REF!,4,FALSE),IF(C461="SINAPI",VLOOKUP(D461,#REF!,5,FALSE),IF(C461="COTAÇÃO",VLOOKUP(D461,#REF!,15,FALSE))))),IF(C461="SINAPI",IF(F461="MO",ROUND(VLOOKUP(D461,#REF!,4,FALSE)/(1+#REF!),2),VLOOKUP(D461,#REF!,4,FALSE)),"outro"))</f>
        <v>#REF!</v>
      </c>
      <c r="J461" s="333" t="e">
        <f t="shared" si="14"/>
        <v>#REF!</v>
      </c>
    </row>
    <row r="462" spans="1:10">
      <c r="A462" s="224"/>
      <c r="B462" s="328" t="s">
        <v>115</v>
      </c>
      <c r="C462" s="329" t="s">
        <v>113</v>
      </c>
      <c r="D462" s="330">
        <v>88316</v>
      </c>
      <c r="E462" s="331" t="e">
        <f>IF(B462="I",IF(C462="LABOR",VLOOKUP(D462,#REF!,2,FALSE),IF(C462="SINAPI",VLOOKUP(D462,#REF!,2,FALSE),IF(C462="COTAÇÃO",VLOOKUP(D462,#REF!,2,FALSE)))),IF(C462="LABOR",VLOOKUP(D462,#REF!,5,FALSE),IF(C462="SINAPI",VLOOKUP(D462,#REF!,2,FALSE),"outro")))</f>
        <v>#REF!</v>
      </c>
      <c r="F462" s="329" t="s">
        <v>10</v>
      </c>
      <c r="G462" s="330" t="e">
        <f>IF(B462="I",IF(C462="LABOR",VLOOKUP(D462,#REF!,3,FALSE),IF(C462="SINAPI",VLOOKUP(D462,#REF!,3,FALSE),IF(C462="COTAÇÃO",VLOOKUP(D462,#REF!,3,FALSE)))),IF(C462="LABOR",VLOOKUP(D462,#REF!,6,FALSE),IF(C462="SINAPI",VLOOKUP(D462,#REF!,3,FALSE),"outro")))</f>
        <v>#REF!</v>
      </c>
      <c r="H462" s="332">
        <v>6.92652</v>
      </c>
      <c r="I462" s="333" t="e">
        <f>IF(B462="I",IF(F462="MO",IF(C462="LABOR",ROUND(VLOOKUP(D462,#REF!,4,FALSE)/(1+#REF!),2),IF(C462="SINAPI",ROUND(VLOOKUP(D462,#REF!,5,FALSE)/(1+#REF!),2),"outro")),IF(C462="LABOR",VLOOKUP(D462,#REF!,4,FALSE),IF(C462="SINAPI",VLOOKUP(D462,#REF!,5,FALSE),IF(C462="COTAÇÃO",VLOOKUP(D462,#REF!,15,FALSE))))),IF(C462="SINAPI",IF(F462="MO",ROUND(VLOOKUP(D462,#REF!,4,FALSE)/(1+#REF!),2),VLOOKUP(D462,#REF!,4,FALSE)),"outro"))</f>
        <v>#REF!</v>
      </c>
      <c r="J462" s="333" t="e">
        <f t="shared" si="14"/>
        <v>#REF!</v>
      </c>
    </row>
    <row r="463" spans="1:10">
      <c r="A463" s="224"/>
      <c r="B463" s="328" t="s">
        <v>116</v>
      </c>
      <c r="C463" s="329" t="s">
        <v>82</v>
      </c>
      <c r="D463" s="227">
        <v>20503</v>
      </c>
      <c r="E463" s="331" t="e">
        <f>IF(B463="I",IF(C463="LABOR",VLOOKUP(D463,#REF!,2,FALSE),IF(C463="SINAPI",VLOOKUP(D463,#REF!,2,FALSE),IF(C463="COTAÇÃO",VLOOKUP(D463,#REF!,2,FALSE)))),IF(C463="LABOR",VLOOKUP(D463,#REF!,5,FALSE),IF(C463="SINAPI",VLOOKUP(D463,#REF!,2,FALSE),"outro")))</f>
        <v>#REF!</v>
      </c>
      <c r="F463" s="329" t="s">
        <v>12</v>
      </c>
      <c r="G463" s="330" t="e">
        <f>IF(B463="I",IF(C463="LABOR",VLOOKUP(D463,#REF!,3,FALSE),IF(C463="SINAPI",VLOOKUP(D463,#REF!,3,FALSE),IF(C463="COTAÇÃO",VLOOKUP(D463,#REF!,3,FALSE)))),IF(C463="LABOR",VLOOKUP(D463,#REF!,6,FALSE),IF(C463="SINAPI",VLOOKUP(D463,#REF!,3,FALSE),"outro")))</f>
        <v>#REF!</v>
      </c>
      <c r="H463" s="332">
        <v>2.5699E-2</v>
      </c>
      <c r="I463" s="333" t="e">
        <f>IF(B463="I",IF(F463="MO",IF(C463="LABOR",ROUND(VLOOKUP(D463,#REF!,4,FALSE)/(1+#REF!),2),IF(C463="SINAPI",ROUND(VLOOKUP(D463,#REF!,5,FALSE)/(1+#REF!),2),"outro")),IF(C463="LABOR",VLOOKUP(D463,#REF!,4,FALSE),IF(C463="SINAPI",VLOOKUP(D463,#REF!,5,FALSE),IF(C463="COTAÇÃO",VLOOKUP(D463,#REF!,15,FALSE))))),IF(C463="SINAPI",IF(F463="MO",ROUND(VLOOKUP(D463,#REF!,4,FALSE)/(1+#REF!),2),VLOOKUP(D463,#REF!,4,FALSE)),"outro"))</f>
        <v>#REF!</v>
      </c>
      <c r="J463" s="333" t="e">
        <f t="shared" si="14"/>
        <v>#REF!</v>
      </c>
    </row>
    <row r="464" spans="1:10">
      <c r="A464" s="224"/>
      <c r="B464" s="328" t="s">
        <v>116</v>
      </c>
      <c r="C464" s="329" t="s">
        <v>82</v>
      </c>
      <c r="D464" s="227">
        <v>20505</v>
      </c>
      <c r="E464" s="331" t="e">
        <f>IF(B464="I",IF(C464="LABOR",VLOOKUP(D464,#REF!,2,FALSE),IF(C464="SINAPI",VLOOKUP(D464,#REF!,2,FALSE),IF(C464="COTAÇÃO",VLOOKUP(D464,#REF!,2,FALSE)))),IF(C464="LABOR",VLOOKUP(D464,#REF!,5,FALSE),IF(C464="SINAPI",VLOOKUP(D464,#REF!,2,FALSE),"outro")))</f>
        <v>#REF!</v>
      </c>
      <c r="F464" s="329" t="s">
        <v>12</v>
      </c>
      <c r="G464" s="330" t="e">
        <f>IF(B464="I",IF(C464="LABOR",VLOOKUP(D464,#REF!,3,FALSE),IF(C464="SINAPI",VLOOKUP(D464,#REF!,3,FALSE),IF(C464="COTAÇÃO",VLOOKUP(D464,#REF!,3,FALSE)))),IF(C464="LABOR",VLOOKUP(D464,#REF!,6,FALSE),IF(C464="SINAPI",VLOOKUP(D464,#REF!,3,FALSE),"outro")))</f>
        <v>#REF!</v>
      </c>
      <c r="H464" s="332">
        <v>0.62207999999999997</v>
      </c>
      <c r="I464" s="333" t="e">
        <f>IF(B464="I",IF(F464="MO",IF(C464="LABOR",ROUND(VLOOKUP(D464,#REF!,4,FALSE)/(1+#REF!),2),IF(C464="SINAPI",ROUND(VLOOKUP(D464,#REF!,5,FALSE)/(1+#REF!),2),"outro")),IF(C464="LABOR",VLOOKUP(D464,#REF!,4,FALSE),IF(C464="SINAPI",VLOOKUP(D464,#REF!,5,FALSE),IF(C464="COTAÇÃO",VLOOKUP(D464,#REF!,15,FALSE))))),IF(C464="SINAPI",IF(F464="MO",ROUND(VLOOKUP(D464,#REF!,4,FALSE)/(1+#REF!),2),VLOOKUP(D464,#REF!,4,FALSE)),"outro"))</f>
        <v>#REF!</v>
      </c>
      <c r="J464" s="333" t="e">
        <f t="shared" si="14"/>
        <v>#REF!</v>
      </c>
    </row>
    <row r="465" spans="1:10">
      <c r="A465" s="224"/>
      <c r="B465" s="328" t="s">
        <v>116</v>
      </c>
      <c r="C465" s="329" t="s">
        <v>82</v>
      </c>
      <c r="D465" s="227">
        <v>20508</v>
      </c>
      <c r="E465" s="331" t="e">
        <f>IF(B465="I",IF(C465="LABOR",VLOOKUP(D465,#REF!,2,FALSE),IF(C465="SINAPI",VLOOKUP(D465,#REF!,2,FALSE),IF(C465="COTAÇÃO",VLOOKUP(D465,#REF!,2,FALSE)))),IF(C465="LABOR",VLOOKUP(D465,#REF!,5,FALSE),IF(C465="SINAPI",VLOOKUP(D465,#REF!,2,FALSE),"outro")))</f>
        <v>#REF!</v>
      </c>
      <c r="F465" s="329" t="s">
        <v>12</v>
      </c>
      <c r="G465" s="330" t="e">
        <f>IF(B465="I",IF(C465="LABOR",VLOOKUP(D465,#REF!,3,FALSE),IF(C465="SINAPI",VLOOKUP(D465,#REF!,3,FALSE),IF(C465="COTAÇÃO",VLOOKUP(D465,#REF!,3,FALSE)))),IF(C465="LABOR",VLOOKUP(D465,#REF!,6,FALSE),IF(C465="SINAPI",VLOOKUP(D465,#REF!,3,FALSE),"outro")))</f>
        <v>#REF!</v>
      </c>
      <c r="H465" s="332">
        <v>9.7885799999999996</v>
      </c>
      <c r="I465" s="333" t="e">
        <f>IF(B465="I",IF(F465="MO",IF(C465="LABOR",ROUND(VLOOKUP(D465,#REF!,4,FALSE)/(1+#REF!),2),IF(C465="SINAPI",ROUND(VLOOKUP(D465,#REF!,5,FALSE)/(1+#REF!),2),"outro")),IF(C465="LABOR",VLOOKUP(D465,#REF!,4,FALSE),IF(C465="SINAPI",VLOOKUP(D465,#REF!,5,FALSE),IF(C465="COTAÇÃO",VLOOKUP(D465,#REF!,15,FALSE))))),IF(C465="SINAPI",IF(F465="MO",ROUND(VLOOKUP(D465,#REF!,4,FALSE)/(1+#REF!),2),VLOOKUP(D465,#REF!,4,FALSE)),"outro"))</f>
        <v>#REF!</v>
      </c>
      <c r="J465" s="333" t="e">
        <f t="shared" si="14"/>
        <v>#REF!</v>
      </c>
    </row>
    <row r="466" spans="1:10">
      <c r="A466" s="224"/>
      <c r="B466" s="328" t="s">
        <v>116</v>
      </c>
      <c r="C466" s="329" t="s">
        <v>82</v>
      </c>
      <c r="D466" s="227">
        <v>20517</v>
      </c>
      <c r="E466" s="331" t="e">
        <f>IF(B466="I",IF(C466="LABOR",VLOOKUP(D466,#REF!,2,FALSE),IF(C466="SINAPI",VLOOKUP(D466,#REF!,2,FALSE),IF(C466="COTAÇÃO",VLOOKUP(D466,#REF!,2,FALSE)))),IF(C466="LABOR",VLOOKUP(D466,#REF!,5,FALSE),IF(C466="SINAPI",VLOOKUP(D466,#REF!,2,FALSE),"outro")))</f>
        <v>#REF!</v>
      </c>
      <c r="F466" s="329" t="s">
        <v>12</v>
      </c>
      <c r="G466" s="330" t="e">
        <f>IF(B466="I",IF(C466="LABOR",VLOOKUP(D466,#REF!,3,FALSE),IF(C466="SINAPI",VLOOKUP(D466,#REF!,3,FALSE),IF(C466="COTAÇÃO",VLOOKUP(D466,#REF!,3,FALSE)))),IF(C466="LABOR",VLOOKUP(D466,#REF!,6,FALSE),IF(C466="SINAPI",VLOOKUP(D466,#REF!,3,FALSE),"outro")))</f>
        <v>#REF!</v>
      </c>
      <c r="H466" s="332">
        <v>1.2012E-2</v>
      </c>
      <c r="I466" s="333" t="e">
        <f>IF(B466="I",IF(F466="MO",IF(C466="LABOR",ROUND(VLOOKUP(D466,#REF!,4,FALSE)/(1+#REF!),2),IF(C466="SINAPI",ROUND(VLOOKUP(D466,#REF!,5,FALSE)/(1+#REF!),2),"outro")),IF(C466="LABOR",VLOOKUP(D466,#REF!,4,FALSE),IF(C466="SINAPI",VLOOKUP(D466,#REF!,5,FALSE),IF(C466="COTAÇÃO",VLOOKUP(D466,#REF!,15,FALSE))))),IF(C466="SINAPI",IF(F466="MO",ROUND(VLOOKUP(D466,#REF!,4,FALSE)/(1+#REF!),2),VLOOKUP(D466,#REF!,4,FALSE)),"outro"))</f>
        <v>#REF!</v>
      </c>
      <c r="J466" s="333" t="e">
        <f t="shared" si="14"/>
        <v>#REF!</v>
      </c>
    </row>
    <row r="467" spans="1:10">
      <c r="A467" s="224"/>
      <c r="B467" s="328" t="s">
        <v>116</v>
      </c>
      <c r="C467" s="329" t="s">
        <v>82</v>
      </c>
      <c r="D467" s="227">
        <v>20518</v>
      </c>
      <c r="E467" s="331" t="e">
        <f>IF(B467="I",IF(C467="LABOR",VLOOKUP(D467,#REF!,2,FALSE),IF(C467="SINAPI",VLOOKUP(D467,#REF!,2,FALSE),IF(C467="COTAÇÃO",VLOOKUP(D467,#REF!,2,FALSE)))),IF(C467="LABOR",VLOOKUP(D467,#REF!,5,FALSE),IF(C467="SINAPI",VLOOKUP(D467,#REF!,2,FALSE),"outro")))</f>
        <v>#REF!</v>
      </c>
      <c r="F467" s="329" t="s">
        <v>12</v>
      </c>
      <c r="G467" s="330" t="e">
        <f>IF(B467="I",IF(C467="LABOR",VLOOKUP(D467,#REF!,3,FALSE),IF(C467="SINAPI",VLOOKUP(D467,#REF!,3,FALSE),IF(C467="COTAÇÃO",VLOOKUP(D467,#REF!,3,FALSE)))),IF(C467="LABOR",VLOOKUP(D467,#REF!,6,FALSE),IF(C467="SINAPI",VLOOKUP(D467,#REF!,3,FALSE),"outro")))</f>
        <v>#REF!</v>
      </c>
      <c r="H467" s="332">
        <v>1.2012E-2</v>
      </c>
      <c r="I467" s="333" t="e">
        <f>IF(B467="I",IF(F467="MO",IF(C467="LABOR",ROUND(VLOOKUP(D467,#REF!,4,FALSE)/(1+#REF!),2),IF(C467="SINAPI",ROUND(VLOOKUP(D467,#REF!,5,FALSE)/(1+#REF!),2),"outro")),IF(C467="LABOR",VLOOKUP(D467,#REF!,4,FALSE),IF(C467="SINAPI",VLOOKUP(D467,#REF!,5,FALSE),IF(C467="COTAÇÃO",VLOOKUP(D467,#REF!,15,FALSE))))),IF(C467="SINAPI",IF(F467="MO",ROUND(VLOOKUP(D467,#REF!,4,FALSE)/(1+#REF!),2),VLOOKUP(D467,#REF!,4,FALSE)),"outro"))</f>
        <v>#REF!</v>
      </c>
      <c r="J467" s="333" t="e">
        <f t="shared" si="14"/>
        <v>#REF!</v>
      </c>
    </row>
    <row r="468" spans="1:10">
      <c r="A468" s="224"/>
      <c r="B468" s="328" t="s">
        <v>116</v>
      </c>
      <c r="C468" s="329" t="s">
        <v>82</v>
      </c>
      <c r="D468" s="227">
        <v>20519</v>
      </c>
      <c r="E468" s="331" t="e">
        <f>IF(B468="I",IF(C468="LABOR",VLOOKUP(D468,#REF!,2,FALSE),IF(C468="SINAPI",VLOOKUP(D468,#REF!,2,FALSE),IF(C468="COTAÇÃO",VLOOKUP(D468,#REF!,2,FALSE)))),IF(C468="LABOR",VLOOKUP(D468,#REF!,5,FALSE),IF(C468="SINAPI",VLOOKUP(D468,#REF!,2,FALSE),"outro")))</f>
        <v>#REF!</v>
      </c>
      <c r="F468" s="329" t="s">
        <v>12</v>
      </c>
      <c r="G468" s="330" t="e">
        <f>IF(B468="I",IF(C468="LABOR",VLOOKUP(D468,#REF!,3,FALSE),IF(C468="SINAPI",VLOOKUP(D468,#REF!,3,FALSE),IF(C468="COTAÇÃO",VLOOKUP(D468,#REF!,3,FALSE)))),IF(C468="LABOR",VLOOKUP(D468,#REF!,6,FALSE),IF(C468="SINAPI",VLOOKUP(D468,#REF!,3,FALSE),"outro")))</f>
        <v>#REF!</v>
      </c>
      <c r="H468" s="332">
        <v>4.8000000000000001E-2</v>
      </c>
      <c r="I468" s="333" t="e">
        <f>IF(B468="I",IF(F468="MO",IF(C468="LABOR",ROUND(VLOOKUP(D468,#REF!,4,FALSE)/(1+#REF!),2),IF(C468="SINAPI",ROUND(VLOOKUP(D468,#REF!,5,FALSE)/(1+#REF!),2),"outro")),IF(C468="LABOR",VLOOKUP(D468,#REF!,4,FALSE),IF(C468="SINAPI",VLOOKUP(D468,#REF!,5,FALSE),IF(C468="COTAÇÃO",VLOOKUP(D468,#REF!,15,FALSE))))),IF(C468="SINAPI",IF(F468="MO",ROUND(VLOOKUP(D468,#REF!,4,FALSE)/(1+#REF!),2),VLOOKUP(D468,#REF!,4,FALSE)),"outro"))</f>
        <v>#REF!</v>
      </c>
      <c r="J468" s="333" t="e">
        <f t="shared" si="14"/>
        <v>#REF!</v>
      </c>
    </row>
    <row r="469" spans="1:10">
      <c r="A469" s="224"/>
      <c r="B469" s="328" t="s">
        <v>116</v>
      </c>
      <c r="C469" s="329" t="s">
        <v>82</v>
      </c>
      <c r="D469" s="227">
        <v>20580</v>
      </c>
      <c r="E469" s="331" t="e">
        <f>IF(B469="I",IF(C469="LABOR",VLOOKUP(D469,#REF!,2,FALSE),IF(C469="SINAPI",VLOOKUP(D469,#REF!,2,FALSE),IF(C469="COTAÇÃO",VLOOKUP(D469,#REF!,2,FALSE)))),IF(C469="LABOR",VLOOKUP(D469,#REF!,5,FALSE),IF(C469="SINAPI",VLOOKUP(D469,#REF!,2,FALSE),"outro")))</f>
        <v>#REF!</v>
      </c>
      <c r="F469" s="329" t="s">
        <v>12</v>
      </c>
      <c r="G469" s="330" t="e">
        <f>IF(B469="I",IF(C469="LABOR",VLOOKUP(D469,#REF!,3,FALSE),IF(C469="SINAPI",VLOOKUP(D469,#REF!,3,FALSE),IF(C469="COTAÇÃO",VLOOKUP(D469,#REF!,3,FALSE)))),IF(C469="LABOR",VLOOKUP(D469,#REF!,6,FALSE),IF(C469="SINAPI",VLOOKUP(D469,#REF!,3,FALSE),"outro")))</f>
        <v>#REF!</v>
      </c>
      <c r="H469" s="332">
        <v>8.0500000000000002E-2</v>
      </c>
      <c r="I469" s="333" t="e">
        <f>IF(B469="I",IF(F469="MO",IF(C469="LABOR",ROUND(VLOOKUP(D469,#REF!,4,FALSE)/(1+#REF!),2),IF(C469="SINAPI",ROUND(VLOOKUP(D469,#REF!,5,FALSE)/(1+#REF!),2),"outro")),IF(C469="LABOR",VLOOKUP(D469,#REF!,4,FALSE),IF(C469="SINAPI",VLOOKUP(D469,#REF!,5,FALSE),IF(C469="COTAÇÃO",VLOOKUP(D469,#REF!,15,FALSE))))),IF(C469="SINAPI",IF(F469="MO",ROUND(VLOOKUP(D469,#REF!,4,FALSE)/(1+#REF!),2),VLOOKUP(D469,#REF!,4,FALSE)),"outro"))</f>
        <v>#REF!</v>
      </c>
      <c r="J469" s="333" t="e">
        <f t="shared" si="14"/>
        <v>#REF!</v>
      </c>
    </row>
    <row r="470" spans="1:10">
      <c r="A470" s="224"/>
      <c r="B470" s="328" t="s">
        <v>116</v>
      </c>
      <c r="C470" s="329" t="s">
        <v>82</v>
      </c>
      <c r="D470" s="227">
        <v>21016</v>
      </c>
      <c r="E470" s="331" t="e">
        <f>IF(B470="I",IF(C470="LABOR",VLOOKUP(D470,#REF!,2,FALSE),IF(C470="SINAPI",VLOOKUP(D470,#REF!,2,FALSE),IF(C470="COTAÇÃO",VLOOKUP(D470,#REF!,2,FALSE)))),IF(C470="LABOR",VLOOKUP(D470,#REF!,5,FALSE),IF(C470="SINAPI",VLOOKUP(D470,#REF!,2,FALSE),"outro")))</f>
        <v>#REF!</v>
      </c>
      <c r="F470" s="329" t="s">
        <v>12</v>
      </c>
      <c r="G470" s="330" t="e">
        <f>IF(B470="I",IF(C470="LABOR",VLOOKUP(D470,#REF!,3,FALSE),IF(C470="SINAPI",VLOOKUP(D470,#REF!,3,FALSE),IF(C470="COTAÇÃO",VLOOKUP(D470,#REF!,3,FALSE)))),IF(C470="LABOR",VLOOKUP(D470,#REF!,6,FALSE),IF(C470="SINAPI",VLOOKUP(D470,#REF!,3,FALSE),"outro")))</f>
        <v>#REF!</v>
      </c>
      <c r="H470" s="332">
        <v>0.17349999999999999</v>
      </c>
      <c r="I470" s="333" t="e">
        <f>IF(B470="I",IF(F470="MO",IF(C470="LABOR",ROUND(VLOOKUP(D470,#REF!,4,FALSE)/(1+#REF!),2),IF(C470="SINAPI",ROUND(VLOOKUP(D470,#REF!,5,FALSE)/(1+#REF!),2),"outro")),IF(C470="LABOR",VLOOKUP(D470,#REF!,4,FALSE),IF(C470="SINAPI",VLOOKUP(D470,#REF!,5,FALSE),IF(C470="COTAÇÃO",VLOOKUP(D470,#REF!,15,FALSE))))),IF(C470="SINAPI",IF(F470="MO",ROUND(VLOOKUP(D470,#REF!,4,FALSE)/(1+#REF!),2),VLOOKUP(D470,#REF!,4,FALSE)),"outro"))</f>
        <v>#REF!</v>
      </c>
      <c r="J470" s="333" t="e">
        <f t="shared" si="14"/>
        <v>#REF!</v>
      </c>
    </row>
    <row r="471" spans="1:10">
      <c r="A471" s="224"/>
      <c r="B471" s="328" t="s">
        <v>116</v>
      </c>
      <c r="C471" s="329" t="s">
        <v>82</v>
      </c>
      <c r="D471" s="227">
        <v>21103</v>
      </c>
      <c r="E471" s="331" t="e">
        <f>IF(B471="I",IF(C471="LABOR",VLOOKUP(D471,#REF!,2,FALSE),IF(C471="SINAPI",VLOOKUP(D471,#REF!,2,FALSE),IF(C471="COTAÇÃO",VLOOKUP(D471,#REF!,2,FALSE)))),IF(C471="LABOR",VLOOKUP(D471,#REF!,5,FALSE),IF(C471="SINAPI",VLOOKUP(D471,#REF!,2,FALSE),"outro")))</f>
        <v>#REF!</v>
      </c>
      <c r="F471" s="329" t="s">
        <v>12</v>
      </c>
      <c r="G471" s="330" t="e">
        <f>IF(B471="I",IF(C471="LABOR",VLOOKUP(D471,#REF!,3,FALSE),IF(C471="SINAPI",VLOOKUP(D471,#REF!,3,FALSE),IF(C471="COTAÇÃO",VLOOKUP(D471,#REF!,3,FALSE)))),IF(C471="LABOR",VLOOKUP(D471,#REF!,6,FALSE),IF(C471="SINAPI",VLOOKUP(D471,#REF!,3,FALSE),"outro")))</f>
        <v>#REF!</v>
      </c>
      <c r="H471" s="332">
        <v>0.34699999999999998</v>
      </c>
      <c r="I471" s="333" t="e">
        <f>IF(B471="I",IF(F471="MO",IF(C471="LABOR",ROUND(VLOOKUP(D471,#REF!,4,FALSE)/(1+#REF!),2),IF(C471="SINAPI",ROUND(VLOOKUP(D471,#REF!,5,FALSE)/(1+#REF!),2),"outro")),IF(C471="LABOR",VLOOKUP(D471,#REF!,4,FALSE),IF(C471="SINAPI",VLOOKUP(D471,#REF!,5,FALSE),IF(C471="COTAÇÃO",VLOOKUP(D471,#REF!,15,FALSE))))),IF(C471="SINAPI",IF(F471="MO",ROUND(VLOOKUP(D471,#REF!,4,FALSE)/(1+#REF!),2),VLOOKUP(D471,#REF!,4,FALSE)),"outro"))</f>
        <v>#REF!</v>
      </c>
      <c r="J471" s="333" t="e">
        <f t="shared" si="14"/>
        <v>#REF!</v>
      </c>
    </row>
    <row r="472" spans="1:10">
      <c r="A472" s="224"/>
      <c r="B472" s="328" t="s">
        <v>116</v>
      </c>
      <c r="C472" s="329" t="s">
        <v>82</v>
      </c>
      <c r="D472" s="227">
        <v>21517</v>
      </c>
      <c r="E472" s="331" t="e">
        <f>IF(B472="I",IF(C472="LABOR",VLOOKUP(D472,#REF!,2,FALSE),IF(C472="SINAPI",VLOOKUP(D472,#REF!,2,FALSE),IF(C472="COTAÇÃO",VLOOKUP(D472,#REF!,2,FALSE)))),IF(C472="LABOR",VLOOKUP(D472,#REF!,5,FALSE),IF(C472="SINAPI",VLOOKUP(D472,#REF!,2,FALSE),"outro")))</f>
        <v>#REF!</v>
      </c>
      <c r="F472" s="329" t="s">
        <v>12</v>
      </c>
      <c r="G472" s="330" t="e">
        <f>IF(B472="I",IF(C472="LABOR",VLOOKUP(D472,#REF!,3,FALSE),IF(C472="SINAPI",VLOOKUP(D472,#REF!,3,FALSE),IF(C472="COTAÇÃO",VLOOKUP(D472,#REF!,3,FALSE)))),IF(C472="LABOR",VLOOKUP(D472,#REF!,6,FALSE),IF(C472="SINAPI",VLOOKUP(D472,#REF!,3,FALSE),"outro")))</f>
        <v>#REF!</v>
      </c>
      <c r="H472" s="332">
        <v>1.84</v>
      </c>
      <c r="I472" s="333" t="e">
        <f>IF(B472="I",IF(F472="MO",IF(C472="LABOR",ROUND(VLOOKUP(D472,#REF!,4,FALSE)/(1+#REF!),2),IF(C472="SINAPI",ROUND(VLOOKUP(D472,#REF!,5,FALSE)/(1+#REF!),2),"outro")),IF(C472="LABOR",VLOOKUP(D472,#REF!,4,FALSE),IF(C472="SINAPI",VLOOKUP(D472,#REF!,5,FALSE),IF(C472="COTAÇÃO",VLOOKUP(D472,#REF!,15,FALSE))))),IF(C472="SINAPI",IF(F472="MO",ROUND(VLOOKUP(D472,#REF!,4,FALSE)/(1+#REF!),2),VLOOKUP(D472,#REF!,4,FALSE)),"outro"))</f>
        <v>#REF!</v>
      </c>
      <c r="J472" s="333" t="e">
        <f t="shared" si="14"/>
        <v>#REF!</v>
      </c>
    </row>
    <row r="473" spans="1:10">
      <c r="A473" s="224"/>
      <c r="B473" s="328" t="s">
        <v>116</v>
      </c>
      <c r="C473" s="329" t="s">
        <v>82</v>
      </c>
      <c r="D473" s="227">
        <v>26569</v>
      </c>
      <c r="E473" s="331" t="e">
        <f>IF(B473="I",IF(C473="LABOR",VLOOKUP(D473,#REF!,2,FALSE),IF(C473="SINAPI",VLOOKUP(D473,#REF!,2,FALSE),IF(C473="COTAÇÃO",VLOOKUP(D473,#REF!,2,FALSE)))),IF(C473="LABOR",VLOOKUP(D473,#REF!,5,FALSE),IF(C473="SINAPI",VLOOKUP(D473,#REF!,2,FALSE),"outro")))</f>
        <v>#REF!</v>
      </c>
      <c r="F473" s="329" t="s">
        <v>12</v>
      </c>
      <c r="G473" s="330" t="e">
        <f>IF(B473="I",IF(C473="LABOR",VLOOKUP(D473,#REF!,3,FALSE),IF(C473="SINAPI",VLOOKUP(D473,#REF!,3,FALSE),IF(C473="COTAÇÃO",VLOOKUP(D473,#REF!,3,FALSE)))),IF(C473="LABOR",VLOOKUP(D473,#REF!,6,FALSE),IF(C473="SINAPI",VLOOKUP(D473,#REF!,3,FALSE),"outro")))</f>
        <v>#REF!</v>
      </c>
      <c r="H473" s="332">
        <v>5.2049999999999999E-2</v>
      </c>
      <c r="I473" s="333" t="e">
        <f>IF(B473="I",IF(F473="MO",IF(C473="LABOR",ROUND(VLOOKUP(D473,#REF!,4,FALSE)/(1+#REF!),2),IF(C473="SINAPI",ROUND(VLOOKUP(D473,#REF!,5,FALSE)/(1+#REF!),2),"outro")),IF(C473="LABOR",VLOOKUP(D473,#REF!,4,FALSE),IF(C473="SINAPI",VLOOKUP(D473,#REF!,5,FALSE),IF(C473="COTAÇÃO",VLOOKUP(D473,#REF!,15,FALSE))))),IF(C473="SINAPI",IF(F473="MO",ROUND(VLOOKUP(D473,#REF!,4,FALSE)/(1+#REF!),2),VLOOKUP(D473,#REF!,4,FALSE)),"outro"))</f>
        <v>#REF!</v>
      </c>
      <c r="J473" s="333" t="e">
        <f t="shared" si="14"/>
        <v>#REF!</v>
      </c>
    </row>
    <row r="474" spans="1:10">
      <c r="A474" s="224"/>
      <c r="B474" s="328" t="s">
        <v>116</v>
      </c>
      <c r="C474" s="329" t="s">
        <v>82</v>
      </c>
      <c r="D474" s="227">
        <v>27010</v>
      </c>
      <c r="E474" s="331" t="e">
        <f>IF(B474="I",IF(C474="LABOR",VLOOKUP(D474,#REF!,2,FALSE),IF(C474="SINAPI",VLOOKUP(D474,#REF!,2,FALSE),IF(C474="COTAÇÃO",VLOOKUP(D474,#REF!,2,FALSE)))),IF(C474="LABOR",VLOOKUP(D474,#REF!,5,FALSE),IF(C474="SINAPI",VLOOKUP(D474,#REF!,2,FALSE),"outro")))</f>
        <v>#REF!</v>
      </c>
      <c r="F474" s="329" t="s">
        <v>12</v>
      </c>
      <c r="G474" s="330" t="e">
        <f>IF(B474="I",IF(C474="LABOR",VLOOKUP(D474,#REF!,3,FALSE),IF(C474="SINAPI",VLOOKUP(D474,#REF!,3,FALSE),IF(C474="COTAÇÃO",VLOOKUP(D474,#REF!,3,FALSE)))),IF(C474="LABOR",VLOOKUP(D474,#REF!,6,FALSE),IF(C474="SINAPI",VLOOKUP(D474,#REF!,3,FALSE),"outro")))</f>
        <v>#REF!</v>
      </c>
      <c r="H474" s="332">
        <v>3.2000000000000001E-2</v>
      </c>
      <c r="I474" s="333" t="e">
        <f>IF(B474="I",IF(F474="MO",IF(C474="LABOR",ROUND(VLOOKUP(D474,#REF!,4,FALSE)/(1+#REF!),2),IF(C474="SINAPI",ROUND(VLOOKUP(D474,#REF!,5,FALSE)/(1+#REF!),2),"outro")),IF(C474="LABOR",VLOOKUP(D474,#REF!,4,FALSE),IF(C474="SINAPI",VLOOKUP(D474,#REF!,5,FALSE),IF(C474="COTAÇÃO",VLOOKUP(D474,#REF!,15,FALSE))))),IF(C474="SINAPI",IF(F474="MO",ROUND(VLOOKUP(D474,#REF!,4,FALSE)/(1+#REF!),2),VLOOKUP(D474,#REF!,4,FALSE)),"outro"))</f>
        <v>#REF!</v>
      </c>
      <c r="J474" s="333" t="e">
        <f t="shared" si="14"/>
        <v>#REF!</v>
      </c>
    </row>
    <row r="475" spans="1:10">
      <c r="A475" s="224"/>
      <c r="B475" s="328" t="s">
        <v>116</v>
      </c>
      <c r="C475" s="329" t="s">
        <v>82</v>
      </c>
      <c r="D475" s="227">
        <v>28008</v>
      </c>
      <c r="E475" s="331" t="e">
        <f>IF(B475="I",IF(C475="LABOR",VLOOKUP(D475,#REF!,2,FALSE),IF(C475="SINAPI",VLOOKUP(D475,#REF!,2,FALSE),IF(C475="COTAÇÃO",VLOOKUP(D475,#REF!,2,FALSE)))),IF(C475="LABOR",VLOOKUP(D475,#REF!,5,FALSE),IF(C475="SINAPI",VLOOKUP(D475,#REF!,2,FALSE),"outro")))</f>
        <v>#REF!</v>
      </c>
      <c r="F475" s="329" t="s">
        <v>12</v>
      </c>
      <c r="G475" s="330" t="e">
        <f>IF(B475="I",IF(C475="LABOR",VLOOKUP(D475,#REF!,3,FALSE),IF(C475="SINAPI",VLOOKUP(D475,#REF!,3,FALSE),IF(C475="COTAÇÃO",VLOOKUP(D475,#REF!,3,FALSE)))),IF(C475="LABOR",VLOOKUP(D475,#REF!,6,FALSE),IF(C475="SINAPI",VLOOKUP(D475,#REF!,3,FALSE),"outro")))</f>
        <v>#REF!</v>
      </c>
      <c r="H475" s="332">
        <v>0.13880000000000001</v>
      </c>
      <c r="I475" s="333" t="e">
        <f>IF(B475="I",IF(F475="MO",IF(C475="LABOR",ROUND(VLOOKUP(D475,#REF!,4,FALSE)/(1+#REF!),2),IF(C475="SINAPI",ROUND(VLOOKUP(D475,#REF!,5,FALSE)/(1+#REF!),2),"outro")),IF(C475="LABOR",VLOOKUP(D475,#REF!,4,FALSE),IF(C475="SINAPI",VLOOKUP(D475,#REF!,5,FALSE),IF(C475="COTAÇÃO",VLOOKUP(D475,#REF!,15,FALSE))))),IF(C475="SINAPI",IF(F475="MO",ROUND(VLOOKUP(D475,#REF!,4,FALSE)/(1+#REF!),2),VLOOKUP(D475,#REF!,4,FALSE)),"outro"))</f>
        <v>#REF!</v>
      </c>
      <c r="J475" s="333" t="e">
        <f t="shared" si="14"/>
        <v>#REF!</v>
      </c>
    </row>
    <row r="476" spans="1:10" ht="30">
      <c r="A476" s="224"/>
      <c r="B476" s="328" t="s">
        <v>116</v>
      </c>
      <c r="C476" s="329" t="s">
        <v>82</v>
      </c>
      <c r="D476" s="227">
        <v>62375</v>
      </c>
      <c r="E476" s="331" t="e">
        <f>IF(B476="I",IF(C476="LABOR",VLOOKUP(D476,#REF!,2,FALSE),IF(C476="SINAPI",VLOOKUP(D476,#REF!,2,FALSE),IF(C476="COTAÇÃO",VLOOKUP(D476,#REF!,2,FALSE)))),IF(C476="LABOR",VLOOKUP(D476,#REF!,5,FALSE),IF(C476="SINAPI",VLOOKUP(D476,#REF!,2,FALSE),"outro")))</f>
        <v>#REF!</v>
      </c>
      <c r="F476" s="329" t="s">
        <v>12</v>
      </c>
      <c r="G476" s="330" t="e">
        <f>IF(B476="I",IF(C476="LABOR",VLOOKUP(D476,#REF!,3,FALSE),IF(C476="SINAPI",VLOOKUP(D476,#REF!,3,FALSE),IF(C476="COTAÇÃO",VLOOKUP(D476,#REF!,3,FALSE)))),IF(C476="LABOR",VLOOKUP(D476,#REF!,6,FALSE),IF(C476="SINAPI",VLOOKUP(D476,#REF!,3,FALSE),"outro")))</f>
        <v>#REF!</v>
      </c>
      <c r="H476" s="332">
        <v>0.18987999999999999</v>
      </c>
      <c r="I476" s="333" t="e">
        <f>IF(B476="I",IF(F476="MO",IF(C476="LABOR",ROUND(VLOOKUP(D476,#REF!,4,FALSE)/(1+#REF!),2),IF(C476="SINAPI",ROUND(VLOOKUP(D476,#REF!,5,FALSE)/(1+#REF!),2),"outro")),IF(C476="LABOR",VLOOKUP(D476,#REF!,4,FALSE),IF(C476="SINAPI",VLOOKUP(D476,#REF!,5,FALSE),IF(C476="COTAÇÃO",VLOOKUP(D476,#REF!,15,FALSE))))),IF(C476="SINAPI",IF(F476="MO",ROUND(VLOOKUP(D476,#REF!,4,FALSE)/(1+#REF!),2),VLOOKUP(D476,#REF!,4,FALSE)),"outro"))</f>
        <v>#REF!</v>
      </c>
      <c r="J476" s="333" t="e">
        <f t="shared" si="14"/>
        <v>#REF!</v>
      </c>
    </row>
    <row r="477" spans="1:10">
      <c r="A477" s="224"/>
      <c r="B477" s="328" t="s">
        <v>116</v>
      </c>
      <c r="C477" s="329" t="s">
        <v>82</v>
      </c>
      <c r="D477" s="227">
        <v>62482</v>
      </c>
      <c r="E477" s="331" t="e">
        <f>IF(B477="I",IF(C477="LABOR",VLOOKUP(D477,#REF!,2,FALSE),IF(C477="SINAPI",VLOOKUP(D477,#REF!,2,FALSE),IF(C477="COTAÇÃO",VLOOKUP(D477,#REF!,2,FALSE)))),IF(C477="LABOR",VLOOKUP(D477,#REF!,5,FALSE),IF(C477="SINAPI",VLOOKUP(D477,#REF!,2,FALSE),"outro")))</f>
        <v>#REF!</v>
      </c>
      <c r="F477" s="329" t="s">
        <v>12</v>
      </c>
      <c r="G477" s="330" t="e">
        <f>IF(B477="I",IF(C477="LABOR",VLOOKUP(D477,#REF!,3,FALSE),IF(C477="SINAPI",VLOOKUP(D477,#REF!,3,FALSE),IF(C477="COTAÇÃO",VLOOKUP(D477,#REF!,3,FALSE)))),IF(C477="LABOR",VLOOKUP(D477,#REF!,6,FALSE),IF(C477="SINAPI",VLOOKUP(D477,#REF!,3,FALSE),"outro")))</f>
        <v>#REF!</v>
      </c>
      <c r="H477" s="332">
        <v>0.04</v>
      </c>
      <c r="I477" s="333" t="e">
        <f>IF(B477="I",IF(F477="MO",IF(C477="LABOR",ROUND(VLOOKUP(D477,#REF!,4,FALSE)/(1+#REF!),2),IF(C477="SINAPI",ROUND(VLOOKUP(D477,#REF!,5,FALSE)/(1+#REF!),2),"outro")),IF(C477="LABOR",VLOOKUP(D477,#REF!,4,FALSE),IF(C477="SINAPI",VLOOKUP(D477,#REF!,5,FALSE),IF(C477="COTAÇÃO",VLOOKUP(D477,#REF!,15,FALSE))))),IF(C477="SINAPI",IF(F477="MO",ROUND(VLOOKUP(D477,#REF!,4,FALSE)/(1+#REF!),2),VLOOKUP(D477,#REF!,4,FALSE)),"outro"))</f>
        <v>#REF!</v>
      </c>
      <c r="J477" s="333" t="e">
        <f t="shared" si="14"/>
        <v>#REF!</v>
      </c>
    </row>
    <row r="478" spans="1:10" ht="30">
      <c r="A478" s="224"/>
      <c r="B478" s="328" t="s">
        <v>116</v>
      </c>
      <c r="C478" s="329" t="s">
        <v>82</v>
      </c>
      <c r="D478" s="227">
        <v>62533</v>
      </c>
      <c r="E478" s="331" t="e">
        <f>IF(B478="I",IF(C478="LABOR",VLOOKUP(D478,#REF!,2,FALSE),IF(C478="SINAPI",VLOOKUP(D478,#REF!,2,FALSE),IF(C478="COTAÇÃO",VLOOKUP(D478,#REF!,2,FALSE)))),IF(C478="LABOR",VLOOKUP(D478,#REF!,5,FALSE),IF(C478="SINAPI",VLOOKUP(D478,#REF!,2,FALSE),"outro")))</f>
        <v>#REF!</v>
      </c>
      <c r="F478" s="329" t="s">
        <v>12</v>
      </c>
      <c r="G478" s="330" t="e">
        <f>IF(B478="I",IF(C478="LABOR",VLOOKUP(D478,#REF!,3,FALSE),IF(C478="SINAPI",VLOOKUP(D478,#REF!,3,FALSE),IF(C478="COTAÇÃO",VLOOKUP(D478,#REF!,3,FALSE)))),IF(C478="LABOR",VLOOKUP(D478,#REF!,6,FALSE),IF(C478="SINAPI",VLOOKUP(D478,#REF!,3,FALSE),"outro")))</f>
        <v>#REF!</v>
      </c>
      <c r="H478" s="332">
        <v>1.01</v>
      </c>
      <c r="I478" s="333" t="e">
        <f>IF(B478="I",IF(F478="MO",IF(C478="LABOR",ROUND(VLOOKUP(D478,#REF!,4,FALSE)/(1+#REF!),2),IF(C478="SINAPI",ROUND(VLOOKUP(D478,#REF!,5,FALSE)/(1+#REF!),2),"outro")),IF(C478="LABOR",VLOOKUP(D478,#REF!,4,FALSE),IF(C478="SINAPI",VLOOKUP(D478,#REF!,5,FALSE),IF(C478="COTAÇÃO",VLOOKUP(D478,#REF!,15,FALSE))))),IF(C478="SINAPI",IF(F478="MO",ROUND(VLOOKUP(D478,#REF!,4,FALSE)/(1+#REF!),2),VLOOKUP(D478,#REF!,4,FALSE)),"outro"))</f>
        <v>#REF!</v>
      </c>
      <c r="J478" s="333" t="e">
        <f t="shared" si="14"/>
        <v>#REF!</v>
      </c>
    </row>
    <row r="479" spans="1:10">
      <c r="A479" s="224"/>
      <c r="B479" s="328" t="s">
        <v>116</v>
      </c>
      <c r="C479" s="329" t="s">
        <v>82</v>
      </c>
      <c r="D479" s="227">
        <v>62577</v>
      </c>
      <c r="E479" s="331" t="e">
        <f>IF(B479="I",IF(C479="LABOR",VLOOKUP(D479,#REF!,2,FALSE),IF(C479="SINAPI",VLOOKUP(D479,#REF!,2,FALSE),IF(C479="COTAÇÃO",VLOOKUP(D479,#REF!,2,FALSE)))),IF(C479="LABOR",VLOOKUP(D479,#REF!,5,FALSE),IF(C479="SINAPI",VLOOKUP(D479,#REF!,2,FALSE),"outro")))</f>
        <v>#REF!</v>
      </c>
      <c r="F479" s="329" t="s">
        <v>12</v>
      </c>
      <c r="G479" s="330" t="e">
        <f>IF(B479="I",IF(C479="LABOR",VLOOKUP(D479,#REF!,3,FALSE),IF(C479="SINAPI",VLOOKUP(D479,#REF!,3,FALSE),IF(C479="COTAÇÃO",VLOOKUP(D479,#REF!,3,FALSE)))),IF(C479="LABOR",VLOOKUP(D479,#REF!,6,FALSE),IF(C479="SINAPI",VLOOKUP(D479,#REF!,3,FALSE),"outro")))</f>
        <v>#REF!</v>
      </c>
      <c r="H479" s="332">
        <v>0.04</v>
      </c>
      <c r="I479" s="333" t="e">
        <f>IF(B479="I",IF(F479="MO",IF(C479="LABOR",ROUND(VLOOKUP(D479,#REF!,4,FALSE)/(1+#REF!),2),IF(C479="SINAPI",ROUND(VLOOKUP(D479,#REF!,5,FALSE)/(1+#REF!),2),"outro")),IF(C479="LABOR",VLOOKUP(D479,#REF!,4,FALSE),IF(C479="SINAPI",VLOOKUP(D479,#REF!,5,FALSE),IF(C479="COTAÇÃO",VLOOKUP(D479,#REF!,15,FALSE))))),IF(C479="SINAPI",IF(F479="MO",ROUND(VLOOKUP(D479,#REF!,4,FALSE)/(1+#REF!),2),VLOOKUP(D479,#REF!,4,FALSE)),"outro"))</f>
        <v>#REF!</v>
      </c>
      <c r="J479" s="333" t="e">
        <f t="shared" si="14"/>
        <v>#REF!</v>
      </c>
    </row>
    <row r="480" spans="1:10">
      <c r="A480" s="224"/>
      <c r="B480" s="328" t="s">
        <v>116</v>
      </c>
      <c r="C480" s="329" t="s">
        <v>82</v>
      </c>
      <c r="D480" s="227">
        <v>62674</v>
      </c>
      <c r="E480" s="331" t="e">
        <f>IF(B480="I",IF(C480="LABOR",VLOOKUP(D480,#REF!,2,FALSE),IF(C480="SINAPI",VLOOKUP(D480,#REF!,2,FALSE),IF(C480="COTAÇÃO",VLOOKUP(D480,#REF!,2,FALSE)))),IF(C480="LABOR",VLOOKUP(D480,#REF!,5,FALSE),IF(C480="SINAPI",VLOOKUP(D480,#REF!,2,FALSE),"outro")))</f>
        <v>#REF!</v>
      </c>
      <c r="F480" s="329" t="s">
        <v>12</v>
      </c>
      <c r="G480" s="330" t="e">
        <f>IF(B480="I",IF(C480="LABOR",VLOOKUP(D480,#REF!,3,FALSE),IF(C480="SINAPI",VLOOKUP(D480,#REF!,3,FALSE),IF(C480="COTAÇÃO",VLOOKUP(D480,#REF!,3,FALSE)))),IF(C480="LABOR",VLOOKUP(D480,#REF!,6,FALSE),IF(C480="SINAPI",VLOOKUP(D480,#REF!,3,FALSE),"outro")))</f>
        <v>#REF!</v>
      </c>
      <c r="H480" s="332">
        <v>0.188</v>
      </c>
      <c r="I480" s="333" t="e">
        <f>IF(B480="I",IF(F480="MO",IF(C480="LABOR",ROUND(VLOOKUP(D480,#REF!,4,FALSE)/(1+#REF!),2),IF(C480="SINAPI",ROUND(VLOOKUP(D480,#REF!,5,FALSE)/(1+#REF!),2),"outro")),IF(C480="LABOR",VLOOKUP(D480,#REF!,4,FALSE),IF(C480="SINAPI",VLOOKUP(D480,#REF!,5,FALSE),IF(C480="COTAÇÃO",VLOOKUP(D480,#REF!,15,FALSE))))),IF(C480="SINAPI",IF(F480="MO",ROUND(VLOOKUP(D480,#REF!,4,FALSE)/(1+#REF!),2),VLOOKUP(D480,#REF!,4,FALSE)),"outro"))</f>
        <v>#REF!</v>
      </c>
      <c r="J480" s="333" t="e">
        <f t="shared" si="14"/>
        <v>#REF!</v>
      </c>
    </row>
    <row r="481" spans="1:10">
      <c r="A481" s="224"/>
      <c r="B481" s="328" t="s">
        <v>116</v>
      </c>
      <c r="C481" s="329" t="s">
        <v>82</v>
      </c>
      <c r="D481" s="227">
        <v>69404</v>
      </c>
      <c r="E481" s="331" t="e">
        <f>IF(B481="I",IF(C481="LABOR",VLOOKUP(D481,#REF!,2,FALSE),IF(C481="SINAPI",VLOOKUP(D481,#REF!,2,FALSE),IF(C481="COTAÇÃO",VLOOKUP(D481,#REF!,2,FALSE)))),IF(C481="LABOR",VLOOKUP(D481,#REF!,5,FALSE),IF(C481="SINAPI",VLOOKUP(D481,#REF!,2,FALSE),"outro")))</f>
        <v>#REF!</v>
      </c>
      <c r="F481" s="329" t="s">
        <v>12</v>
      </c>
      <c r="G481" s="330" t="e">
        <f>IF(B481="I",IF(C481="LABOR",VLOOKUP(D481,#REF!,3,FALSE),IF(C481="SINAPI",VLOOKUP(D481,#REF!,3,FALSE),IF(C481="COTAÇÃO",VLOOKUP(D481,#REF!,3,FALSE)))),IF(C481="LABOR",VLOOKUP(D481,#REF!,6,FALSE),IF(C481="SINAPI",VLOOKUP(D481,#REF!,3,FALSE),"outro")))</f>
        <v>#REF!</v>
      </c>
      <c r="H481" s="332">
        <v>0.04</v>
      </c>
      <c r="I481" s="333" t="e">
        <f>IF(B481="I",IF(F481="MO",IF(C481="LABOR",ROUND(VLOOKUP(D481,#REF!,4,FALSE)/(1+#REF!),2),IF(C481="SINAPI",ROUND(VLOOKUP(D481,#REF!,5,FALSE)/(1+#REF!),2),"outro")),IF(C481="LABOR",VLOOKUP(D481,#REF!,4,FALSE),IF(C481="SINAPI",VLOOKUP(D481,#REF!,5,FALSE),IF(C481="COTAÇÃO",VLOOKUP(D481,#REF!,15,FALSE))))),IF(C481="SINAPI",IF(F481="MO",ROUND(VLOOKUP(D481,#REF!,4,FALSE)/(1+#REF!),2),VLOOKUP(D481,#REF!,4,FALSE)),"outro"))</f>
        <v>#REF!</v>
      </c>
      <c r="J481" s="333" t="e">
        <f t="shared" si="14"/>
        <v>#REF!</v>
      </c>
    </row>
    <row r="482" spans="1:10">
      <c r="A482" s="224"/>
      <c r="B482" s="328" t="s">
        <v>116</v>
      </c>
      <c r="C482" s="329" t="s">
        <v>82</v>
      </c>
      <c r="D482" s="227">
        <v>69513</v>
      </c>
      <c r="E482" s="331" t="e">
        <f>IF(B482="I",IF(C482="LABOR",VLOOKUP(D482,#REF!,2,FALSE),IF(C482="SINAPI",VLOOKUP(D482,#REF!,2,FALSE),IF(C482="COTAÇÃO",VLOOKUP(D482,#REF!,2,FALSE)))),IF(C482="LABOR",VLOOKUP(D482,#REF!,5,FALSE),IF(C482="SINAPI",VLOOKUP(D482,#REF!,2,FALSE),"outro")))</f>
        <v>#REF!</v>
      </c>
      <c r="F482" s="329" t="s">
        <v>12</v>
      </c>
      <c r="G482" s="330" t="e">
        <f>IF(B482="I",IF(C482="LABOR",VLOOKUP(D482,#REF!,3,FALSE),IF(C482="SINAPI",VLOOKUP(D482,#REF!,3,FALSE),IF(C482="COTAÇÃO",VLOOKUP(D482,#REF!,3,FALSE)))),IF(C482="LABOR",VLOOKUP(D482,#REF!,6,FALSE),IF(C482="SINAPI",VLOOKUP(D482,#REF!,3,FALSE),"outro")))</f>
        <v>#REF!</v>
      </c>
      <c r="H482" s="332">
        <v>3.7999999999999999E-2</v>
      </c>
      <c r="I482" s="333" t="e">
        <f>IF(B482="I",IF(F482="MO",IF(C482="LABOR",ROUND(VLOOKUP(D482,#REF!,4,FALSE)/(1+#REF!),2),IF(C482="SINAPI",ROUND(VLOOKUP(D482,#REF!,5,FALSE)/(1+#REF!),2),"outro")),IF(C482="LABOR",VLOOKUP(D482,#REF!,4,FALSE),IF(C482="SINAPI",VLOOKUP(D482,#REF!,5,FALSE),IF(C482="COTAÇÃO",VLOOKUP(D482,#REF!,15,FALSE))))),IF(C482="SINAPI",IF(F482="MO",ROUND(VLOOKUP(D482,#REF!,4,FALSE)/(1+#REF!),2),VLOOKUP(D482,#REF!,4,FALSE)),"outro"))</f>
        <v>#REF!</v>
      </c>
      <c r="J482" s="333" t="e">
        <f t="shared" si="14"/>
        <v>#REF!</v>
      </c>
    </row>
    <row r="483" spans="1:10">
      <c r="A483" s="224"/>
      <c r="B483" s="328" t="s">
        <v>116</v>
      </c>
      <c r="C483" s="329" t="s">
        <v>82</v>
      </c>
      <c r="D483" s="227">
        <v>69514</v>
      </c>
      <c r="E483" s="331" t="e">
        <f>IF(B483="I",IF(C483="LABOR",VLOOKUP(D483,#REF!,2,FALSE),IF(C483="SINAPI",VLOOKUP(D483,#REF!,2,FALSE),IF(C483="COTAÇÃO",VLOOKUP(D483,#REF!,2,FALSE)))),IF(C483="LABOR",VLOOKUP(D483,#REF!,5,FALSE),IF(C483="SINAPI",VLOOKUP(D483,#REF!,2,FALSE),"outro")))</f>
        <v>#REF!</v>
      </c>
      <c r="F483" s="329" t="s">
        <v>12</v>
      </c>
      <c r="G483" s="330" t="e">
        <f>IF(B483="I",IF(C483="LABOR",VLOOKUP(D483,#REF!,3,FALSE),IF(C483="SINAPI",VLOOKUP(D483,#REF!,3,FALSE),IF(C483="COTAÇÃO",VLOOKUP(D483,#REF!,3,FALSE)))),IF(C483="LABOR",VLOOKUP(D483,#REF!,6,FALSE),IF(C483="SINAPI",VLOOKUP(D483,#REF!,3,FALSE),"outro")))</f>
        <v>#REF!</v>
      </c>
      <c r="H483" s="332">
        <v>5.96E-2</v>
      </c>
      <c r="I483" s="333" t="e">
        <f>IF(B483="I",IF(F483="MO",IF(C483="LABOR",ROUND(VLOOKUP(D483,#REF!,4,FALSE)/(1+#REF!),2),IF(C483="SINAPI",ROUND(VLOOKUP(D483,#REF!,5,FALSE)/(1+#REF!),2),"outro")),IF(C483="LABOR",VLOOKUP(D483,#REF!,4,FALSE),IF(C483="SINAPI",VLOOKUP(D483,#REF!,5,FALSE),IF(C483="COTAÇÃO",VLOOKUP(D483,#REF!,15,FALSE))))),IF(C483="SINAPI",IF(F483="MO",ROUND(VLOOKUP(D483,#REF!,4,FALSE)/(1+#REF!),2),VLOOKUP(D483,#REF!,4,FALSE)),"outro"))</f>
        <v>#REF!</v>
      </c>
      <c r="J483" s="333" t="e">
        <f t="shared" si="14"/>
        <v>#REF!</v>
      </c>
    </row>
    <row r="484" spans="1:10">
      <c r="A484" s="224"/>
      <c r="B484" s="328" t="s">
        <v>116</v>
      </c>
      <c r="C484" s="329" t="s">
        <v>82</v>
      </c>
      <c r="D484" s="227">
        <v>69572</v>
      </c>
      <c r="E484" s="331" t="e">
        <f>IF(B484="I",IF(C484="LABOR",VLOOKUP(D484,#REF!,2,FALSE),IF(C484="SINAPI",VLOOKUP(D484,#REF!,2,FALSE),IF(C484="COTAÇÃO",VLOOKUP(D484,#REF!,2,FALSE)))),IF(C484="LABOR",VLOOKUP(D484,#REF!,5,FALSE),IF(C484="SINAPI",VLOOKUP(D484,#REF!,2,FALSE),"outro")))</f>
        <v>#REF!</v>
      </c>
      <c r="F484" s="329" t="s">
        <v>12</v>
      </c>
      <c r="G484" s="330" t="e">
        <f>IF(B484="I",IF(C484="LABOR",VLOOKUP(D484,#REF!,3,FALSE),IF(C484="SINAPI",VLOOKUP(D484,#REF!,3,FALSE),IF(C484="COTAÇÃO",VLOOKUP(D484,#REF!,3,FALSE)))),IF(C484="LABOR",VLOOKUP(D484,#REF!,6,FALSE),IF(C484="SINAPI",VLOOKUP(D484,#REF!,3,FALSE),"outro")))</f>
        <v>#REF!</v>
      </c>
      <c r="H484" s="332">
        <v>6.2040000000000003E-3</v>
      </c>
      <c r="I484" s="333" t="e">
        <f>IF(B484="I",IF(F484="MO",IF(C484="LABOR",ROUND(VLOOKUP(D484,#REF!,4,FALSE)/(1+#REF!),2),IF(C484="SINAPI",ROUND(VLOOKUP(D484,#REF!,5,FALSE)/(1+#REF!),2),"outro")),IF(C484="LABOR",VLOOKUP(D484,#REF!,4,FALSE),IF(C484="SINAPI",VLOOKUP(D484,#REF!,5,FALSE),IF(C484="COTAÇÃO",VLOOKUP(D484,#REF!,15,FALSE))))),IF(C484="SINAPI",IF(F484="MO",ROUND(VLOOKUP(D484,#REF!,4,FALSE)/(1+#REF!),2),VLOOKUP(D484,#REF!,4,FALSE)),"outro"))</f>
        <v>#REF!</v>
      </c>
      <c r="J484" s="333" t="e">
        <f t="shared" si="14"/>
        <v>#REF!</v>
      </c>
    </row>
    <row r="485" spans="1:10">
      <c r="A485" s="224"/>
      <c r="B485" s="328" t="s">
        <v>116</v>
      </c>
      <c r="C485" s="329" t="s">
        <v>82</v>
      </c>
      <c r="D485" s="227">
        <v>69606</v>
      </c>
      <c r="E485" s="331" t="e">
        <f>IF(B485="I",IF(C485="LABOR",VLOOKUP(D485,#REF!,2,FALSE),IF(C485="SINAPI",VLOOKUP(D485,#REF!,2,FALSE),IF(C485="COTAÇÃO",VLOOKUP(D485,#REF!,2,FALSE)))),IF(C485="LABOR",VLOOKUP(D485,#REF!,5,FALSE),IF(C485="SINAPI",VLOOKUP(D485,#REF!,2,FALSE),"outro")))</f>
        <v>#REF!</v>
      </c>
      <c r="F485" s="329" t="s">
        <v>12</v>
      </c>
      <c r="G485" s="330" t="e">
        <f>IF(B485="I",IF(C485="LABOR",VLOOKUP(D485,#REF!,3,FALSE),IF(C485="SINAPI",VLOOKUP(D485,#REF!,3,FALSE),IF(C485="COTAÇÃO",VLOOKUP(D485,#REF!,3,FALSE)))),IF(C485="LABOR",VLOOKUP(D485,#REF!,6,FALSE),IF(C485="SINAPI",VLOOKUP(D485,#REF!,3,FALSE),"outro")))</f>
        <v>#REF!</v>
      </c>
      <c r="H485" s="332">
        <v>0.04</v>
      </c>
      <c r="I485" s="333" t="e">
        <f>IF(B485="I",IF(F485="MO",IF(C485="LABOR",ROUND(VLOOKUP(D485,#REF!,4,FALSE)/(1+#REF!),2),IF(C485="SINAPI",ROUND(VLOOKUP(D485,#REF!,5,FALSE)/(1+#REF!),2),"outro")),IF(C485="LABOR",VLOOKUP(D485,#REF!,4,FALSE),IF(C485="SINAPI",VLOOKUP(D485,#REF!,5,FALSE),IF(C485="COTAÇÃO",VLOOKUP(D485,#REF!,15,FALSE))))),IF(C485="SINAPI",IF(F485="MO",ROUND(VLOOKUP(D485,#REF!,4,FALSE)/(1+#REF!),2),VLOOKUP(D485,#REF!,4,FALSE)),"outro"))</f>
        <v>#REF!</v>
      </c>
      <c r="J485" s="333" t="e">
        <f t="shared" si="14"/>
        <v>#REF!</v>
      </c>
    </row>
    <row r="486" spans="1:10">
      <c r="A486" s="224"/>
      <c r="B486" s="328" t="s">
        <v>116</v>
      </c>
      <c r="C486" s="329" t="s">
        <v>82</v>
      </c>
      <c r="D486" s="227">
        <v>80125</v>
      </c>
      <c r="E486" s="331" t="e">
        <f>IF(B486="I",IF(C486="LABOR",VLOOKUP(D486,#REF!,2,FALSE),IF(C486="SINAPI",VLOOKUP(D486,#REF!,2,FALSE),IF(C486="COTAÇÃO",VLOOKUP(D486,#REF!,2,FALSE)))),IF(C486="LABOR",VLOOKUP(D486,#REF!,5,FALSE),IF(C486="SINAPI",VLOOKUP(D486,#REF!,2,FALSE),"outro")))</f>
        <v>#REF!</v>
      </c>
      <c r="F486" s="329" t="s">
        <v>12</v>
      </c>
      <c r="G486" s="330" t="e">
        <f>IF(B486="I",IF(C486="LABOR",VLOOKUP(D486,#REF!,3,FALSE),IF(C486="SINAPI",VLOOKUP(D486,#REF!,3,FALSE),IF(C486="COTAÇÃO",VLOOKUP(D486,#REF!,3,FALSE)))),IF(C486="LABOR",VLOOKUP(D486,#REF!,6,FALSE),IF(C486="SINAPI",VLOOKUP(D486,#REF!,3,FALSE),"outro")))</f>
        <v>#REF!</v>
      </c>
      <c r="H486" s="332">
        <v>2.2491000000000001E-2</v>
      </c>
      <c r="I486" s="333" t="e">
        <f>IF(B486="I",IF(F486="MO",IF(C486="LABOR",ROUND(VLOOKUP(D486,#REF!,4,FALSE)/(1+#REF!),2),IF(C486="SINAPI",ROUND(VLOOKUP(D486,#REF!,5,FALSE)/(1+#REF!),2),"outro")),IF(C486="LABOR",VLOOKUP(D486,#REF!,4,FALSE),IF(C486="SINAPI",VLOOKUP(D486,#REF!,5,FALSE),IF(C486="COTAÇÃO",VLOOKUP(D486,#REF!,15,FALSE))))),IF(C486="SINAPI",IF(F486="MO",ROUND(VLOOKUP(D486,#REF!,4,FALSE)/(1+#REF!),2),VLOOKUP(D486,#REF!,4,FALSE)),"outro"))</f>
        <v>#REF!</v>
      </c>
      <c r="J486" s="333" t="e">
        <f t="shared" si="14"/>
        <v>#REF!</v>
      </c>
    </row>
    <row r="487" spans="1:10">
      <c r="A487" s="224"/>
      <c r="B487" s="328" t="s">
        <v>116</v>
      </c>
      <c r="C487" s="329" t="s">
        <v>82</v>
      </c>
      <c r="D487" s="227">
        <v>86030</v>
      </c>
      <c r="E487" s="331" t="e">
        <f>IF(B487="I",IF(C487="LABOR",VLOOKUP(D487,#REF!,2,FALSE),IF(C487="SINAPI",VLOOKUP(D487,#REF!,2,FALSE),IF(C487="COTAÇÃO",VLOOKUP(D487,#REF!,2,FALSE)))),IF(C487="LABOR",VLOOKUP(D487,#REF!,5,FALSE),IF(C487="SINAPI",VLOOKUP(D487,#REF!,2,FALSE),"outro")))</f>
        <v>#REF!</v>
      </c>
      <c r="F487" s="329" t="s">
        <v>12</v>
      </c>
      <c r="G487" s="330" t="e">
        <f>IF(B487="I",IF(C487="LABOR",VLOOKUP(D487,#REF!,3,FALSE),IF(C487="SINAPI",VLOOKUP(D487,#REF!,3,FALSE),IF(C487="COTAÇÃO",VLOOKUP(D487,#REF!,3,FALSE)))),IF(C487="LABOR",VLOOKUP(D487,#REF!,6,FALSE),IF(C487="SINAPI",VLOOKUP(D487,#REF!,3,FALSE),"outro")))</f>
        <v>#REF!</v>
      </c>
      <c r="H487" s="332">
        <v>3.2000000000000001E-2</v>
      </c>
      <c r="I487" s="333" t="e">
        <f>IF(B487="I",IF(F487="MO",IF(C487="LABOR",ROUND(VLOOKUP(D487,#REF!,4,FALSE)/(1+#REF!),2),IF(C487="SINAPI",ROUND(VLOOKUP(D487,#REF!,5,FALSE)/(1+#REF!),2),"outro")),IF(C487="LABOR",VLOOKUP(D487,#REF!,4,FALSE),IF(C487="SINAPI",VLOOKUP(D487,#REF!,5,FALSE),IF(C487="COTAÇÃO",VLOOKUP(D487,#REF!,15,FALSE))))),IF(C487="SINAPI",IF(F487="MO",ROUND(VLOOKUP(D487,#REF!,4,FALSE)/(1+#REF!),2),VLOOKUP(D487,#REF!,4,FALSE)),"outro"))</f>
        <v>#REF!</v>
      </c>
      <c r="J487" s="333" t="e">
        <f t="shared" si="14"/>
        <v>#REF!</v>
      </c>
    </row>
    <row r="488" spans="1:10">
      <c r="A488" s="334"/>
      <c r="B488" s="223"/>
      <c r="C488" s="223"/>
      <c r="D488" s="223"/>
      <c r="E488" s="335"/>
      <c r="F488" s="336"/>
      <c r="G488" s="337"/>
      <c r="H488" s="338"/>
      <c r="I488" s="339"/>
      <c r="J488" s="340"/>
    </row>
    <row r="489" spans="1:10">
      <c r="A489" s="220"/>
      <c r="B489" s="221"/>
      <c r="C489" s="221"/>
      <c r="D489" s="222"/>
      <c r="E489" s="341" t="s">
        <v>157</v>
      </c>
      <c r="F489" s="310" t="s">
        <v>158</v>
      </c>
      <c r="G489" s="310"/>
      <c r="H489" s="342" t="s">
        <v>159</v>
      </c>
      <c r="I489" s="311" t="s">
        <v>160</v>
      </c>
      <c r="J489" s="311" t="s">
        <v>161</v>
      </c>
    </row>
    <row r="490" spans="1:10">
      <c r="A490" s="220"/>
      <c r="B490" s="221"/>
      <c r="C490" s="221"/>
      <c r="D490" s="222"/>
      <c r="E490" s="343" t="s">
        <v>206</v>
      </c>
      <c r="F490" s="330"/>
      <c r="G490" s="330"/>
      <c r="H490" s="344" t="e">
        <f>ROUND(SUMIF(F458:F487,"MO",J458:J487),2)</f>
        <v>#REF!</v>
      </c>
      <c r="I490" s="333"/>
      <c r="J490" s="333"/>
    </row>
    <row r="491" spans="1:10">
      <c r="A491" s="220"/>
      <c r="B491" s="221"/>
      <c r="C491" s="221"/>
      <c r="D491" s="222"/>
      <c r="E491" s="343" t="s">
        <v>163</v>
      </c>
      <c r="F491" s="345">
        <f>$G$3</f>
        <v>0.91500000000000004</v>
      </c>
      <c r="G491" s="345"/>
      <c r="H491" s="344" t="e">
        <f>ROUND(H490*F491,2)</f>
        <v>#REF!</v>
      </c>
      <c r="I491" s="333"/>
      <c r="J491" s="333"/>
    </row>
    <row r="492" spans="1:10">
      <c r="A492" s="220"/>
      <c r="B492" s="221"/>
      <c r="C492" s="221"/>
      <c r="D492" s="222"/>
      <c r="E492" s="343" t="s">
        <v>164</v>
      </c>
      <c r="F492" s="345"/>
      <c r="G492" s="330"/>
      <c r="H492" s="344" t="e">
        <f>SUM(H490:H491)</f>
        <v>#REF!</v>
      </c>
      <c r="I492" s="344" t="e">
        <f>ROUND(F496*H492,2)</f>
        <v>#REF!</v>
      </c>
      <c r="J492" s="344" t="e">
        <f>H492+I492</f>
        <v>#REF!</v>
      </c>
    </row>
    <row r="493" spans="1:10">
      <c r="A493" s="220"/>
      <c r="B493" s="221"/>
      <c r="C493" s="221"/>
      <c r="D493" s="222"/>
      <c r="E493" s="343" t="s">
        <v>165</v>
      </c>
      <c r="F493" s="330"/>
      <c r="G493" s="330"/>
      <c r="H493" s="346"/>
      <c r="I493" s="344"/>
      <c r="J493" s="344"/>
    </row>
    <row r="494" spans="1:10">
      <c r="A494" s="220"/>
      <c r="B494" s="221"/>
      <c r="C494" s="221"/>
      <c r="D494" s="222"/>
      <c r="E494" s="343" t="s">
        <v>166</v>
      </c>
      <c r="F494" s="330"/>
      <c r="G494" s="330"/>
      <c r="H494" s="344" t="e">
        <f>ROUND(SUMIF(F458:F487,"MA",J458:J487),2)</f>
        <v>#REF!</v>
      </c>
      <c r="I494" s="344" t="e">
        <f>ROUND(F496*H494,2)</f>
        <v>#REF!</v>
      </c>
      <c r="J494" s="344" t="e">
        <f>H494+I494</f>
        <v>#REF!</v>
      </c>
    </row>
    <row r="495" spans="1:10">
      <c r="A495" s="220"/>
      <c r="B495" s="221"/>
      <c r="C495" s="221"/>
      <c r="D495" s="222"/>
      <c r="E495" s="343" t="s">
        <v>167</v>
      </c>
      <c r="F495" s="330"/>
      <c r="G495" s="330"/>
      <c r="H495" s="344" t="e">
        <f>H494+H492</f>
        <v>#REF!</v>
      </c>
      <c r="I495" s="347"/>
      <c r="J495" s="344"/>
    </row>
    <row r="496" spans="1:10">
      <c r="A496" s="220"/>
      <c r="B496" s="221"/>
      <c r="C496" s="221"/>
      <c r="D496" s="222"/>
      <c r="E496" s="343" t="s">
        <v>168</v>
      </c>
      <c r="F496" s="345">
        <f>$H$3</f>
        <v>0.309</v>
      </c>
      <c r="G496" s="345"/>
      <c r="H496" s="347"/>
      <c r="I496" s="333"/>
      <c r="J496" s="344"/>
    </row>
    <row r="497" spans="1:10">
      <c r="A497" s="220"/>
      <c r="B497" s="127"/>
      <c r="C497" s="127"/>
      <c r="D497" s="45"/>
      <c r="E497" s="343" t="s">
        <v>169</v>
      </c>
      <c r="F497" s="329"/>
      <c r="G497" s="330"/>
      <c r="H497" s="347"/>
      <c r="I497" s="333"/>
      <c r="J497" s="344" t="e">
        <f>ROUND(SUM(J492:J496),2)</f>
        <v>#REF!</v>
      </c>
    </row>
    <row r="498" spans="1:10">
      <c r="A498" s="261"/>
      <c r="B498" s="209"/>
      <c r="C498" s="253"/>
      <c r="D498" s="253"/>
      <c r="E498" s="254"/>
      <c r="F498" s="253"/>
      <c r="G498" s="254"/>
      <c r="H498" s="254"/>
      <c r="I498" s="254"/>
      <c r="J498" s="262"/>
    </row>
    <row r="499" spans="1:10" ht="25.5">
      <c r="A499" s="481" t="s">
        <v>7</v>
      </c>
      <c r="B499" s="482"/>
      <c r="C499" s="481" t="s">
        <v>8</v>
      </c>
      <c r="D499" s="482"/>
      <c r="E499" s="317" t="s">
        <v>9</v>
      </c>
      <c r="F499" s="318" t="s">
        <v>1</v>
      </c>
      <c r="G499" s="319"/>
      <c r="H499" s="138"/>
      <c r="I499" s="139"/>
      <c r="J499" s="320" t="s">
        <v>108</v>
      </c>
    </row>
    <row r="500" spans="1:10">
      <c r="A500" s="321" t="str">
        <f>CONCATENATE($L$1,"-")</f>
        <v>IMPL-</v>
      </c>
      <c r="B500" s="163">
        <f>COUNTIF(B$1:B498,"&gt;0")+1</f>
        <v>10</v>
      </c>
      <c r="C500" s="322" t="s">
        <v>82</v>
      </c>
      <c r="D500" s="322">
        <v>20305</v>
      </c>
      <c r="E500" s="323" t="s">
        <v>1512</v>
      </c>
      <c r="F500" s="324" t="s">
        <v>15</v>
      </c>
      <c r="G500" s="165"/>
      <c r="H500" s="225"/>
      <c r="I500" s="173"/>
      <c r="J500" s="325" t="e">
        <f>ROUND(J517,2)</f>
        <v>#REF!</v>
      </c>
    </row>
    <row r="501" spans="1:10">
      <c r="A501" s="316"/>
      <c r="B501" s="326" t="s">
        <v>0</v>
      </c>
      <c r="C501" s="327" t="s">
        <v>5</v>
      </c>
      <c r="D501" s="327" t="s">
        <v>6</v>
      </c>
      <c r="E501" s="327" t="s">
        <v>83</v>
      </c>
      <c r="F501" s="327" t="s">
        <v>0</v>
      </c>
      <c r="G501" s="108" t="s">
        <v>1</v>
      </c>
      <c r="H501" s="108" t="s">
        <v>2</v>
      </c>
      <c r="I501" s="108" t="s">
        <v>3</v>
      </c>
      <c r="J501" s="327" t="s">
        <v>4</v>
      </c>
    </row>
    <row r="502" spans="1:10">
      <c r="A502" s="224"/>
      <c r="B502" s="328" t="s">
        <v>115</v>
      </c>
      <c r="C502" s="329" t="s">
        <v>113</v>
      </c>
      <c r="D502" s="330">
        <v>88262</v>
      </c>
      <c r="E502" s="331" t="e">
        <f>IF(B502="I",IF(C502="LABOR",VLOOKUP(D502,#REF!,2,FALSE),IF(C502="SINAPI",VLOOKUP(D502,#REF!,2,FALSE),IF(C502="COTAÇÃO",VLOOKUP(D502,#REF!,2,FALSE)))),IF(C502="LABOR",VLOOKUP(D502,#REF!,5,FALSE),IF(C502="SINAPI",VLOOKUP(D502,#REF!,2,FALSE),"outro")))</f>
        <v>#REF!</v>
      </c>
      <c r="F502" s="329" t="s">
        <v>10</v>
      </c>
      <c r="G502" s="330" t="e">
        <f>IF(B502="I",IF(C502="LABOR",VLOOKUP(D502,#REF!,3,FALSE),IF(C502="SINAPI",VLOOKUP(D502,#REF!,3,FALSE),IF(C502="COTAÇÃO",VLOOKUP(D502,#REF!,3,FALSE)))),IF(C502="LABOR",VLOOKUP(D502,#REF!,6,FALSE),IF(C502="SINAPI",VLOOKUP(D502,#REF!,3,FALSE),"outro")))</f>
        <v>#REF!</v>
      </c>
      <c r="H502" s="332">
        <v>0.5</v>
      </c>
      <c r="I502" s="333" t="e">
        <f>IF(B502="I",IF(F502="MO",IF(C502="LABOR",ROUND(VLOOKUP(D502,#REF!,4,FALSE)/(1+#REF!),2),IF(C502="SINAPI",ROUND(VLOOKUP(D502,#REF!,5,FALSE)/(1+#REF!),2),"outro")),IF(C502="LABOR",VLOOKUP(D502,#REF!,4,FALSE),IF(C502="SINAPI",VLOOKUP(D502,#REF!,5,FALSE),IF(C502="COTAÇÃO",VLOOKUP(D502,#REF!,15,FALSE))))),IF(C502="SINAPI",IF(F502="MO",ROUND(VLOOKUP(D502,#REF!,4,FALSE)/(1+#REF!),2),VLOOKUP(D502,#REF!,4,FALSE)),"outro"))</f>
        <v>#REF!</v>
      </c>
      <c r="J502" s="333" t="e">
        <f t="shared" ref="J502:J507" si="15">ROUND(H502*I502,2)</f>
        <v>#REF!</v>
      </c>
    </row>
    <row r="503" spans="1:10">
      <c r="A503" s="224"/>
      <c r="B503" s="328" t="s">
        <v>115</v>
      </c>
      <c r="C503" s="329" t="s">
        <v>113</v>
      </c>
      <c r="D503" s="330">
        <v>88316</v>
      </c>
      <c r="E503" s="331" t="e">
        <f>IF(B503="I",IF(C503="LABOR",VLOOKUP(D503,#REF!,2,FALSE),IF(C503="SINAPI",VLOOKUP(D503,#REF!,2,FALSE),IF(C503="COTAÇÃO",VLOOKUP(D503,#REF!,2,FALSE)))),IF(C503="LABOR",VLOOKUP(D503,#REF!,5,FALSE),IF(C503="SINAPI",VLOOKUP(D503,#REF!,2,FALSE),"outro")))</f>
        <v>#REF!</v>
      </c>
      <c r="F503" s="329" t="s">
        <v>10</v>
      </c>
      <c r="G503" s="330" t="e">
        <f>IF(B503="I",IF(C503="LABOR",VLOOKUP(D503,#REF!,3,FALSE),IF(C503="SINAPI",VLOOKUP(D503,#REF!,3,FALSE),IF(C503="COTAÇÃO",VLOOKUP(D503,#REF!,3,FALSE)))),IF(C503="LABOR",VLOOKUP(D503,#REF!,6,FALSE),IF(C503="SINAPI",VLOOKUP(D503,#REF!,3,FALSE),"outro")))</f>
        <v>#REF!</v>
      </c>
      <c r="H503" s="332">
        <v>0.5</v>
      </c>
      <c r="I503" s="333" t="e">
        <f>IF(B503="I",IF(F503="MO",IF(C503="LABOR",ROUND(VLOOKUP(D503,#REF!,4,FALSE)/(1+#REF!),2),IF(C503="SINAPI",ROUND(VLOOKUP(D503,#REF!,5,FALSE)/(1+#REF!),2),"outro")),IF(C503="LABOR",VLOOKUP(D503,#REF!,4,FALSE),IF(C503="SINAPI",VLOOKUP(D503,#REF!,5,FALSE),IF(C503="COTAÇÃO",VLOOKUP(D503,#REF!,15,FALSE))))),IF(C503="SINAPI",IF(F503="MO",ROUND(VLOOKUP(D503,#REF!,4,FALSE)/(1+#REF!),2),VLOOKUP(D503,#REF!,4,FALSE)),"outro"))</f>
        <v>#REF!</v>
      </c>
      <c r="J503" s="333" t="e">
        <f t="shared" si="15"/>
        <v>#REF!</v>
      </c>
    </row>
    <row r="504" spans="1:10">
      <c r="A504" s="224"/>
      <c r="B504" s="328" t="s">
        <v>116</v>
      </c>
      <c r="C504" s="329" t="s">
        <v>82</v>
      </c>
      <c r="D504" s="227">
        <v>39002</v>
      </c>
      <c r="E504" s="331" t="e">
        <f>IF(B504="I",IF(C504="LABOR",VLOOKUP(D504,#REF!,2,FALSE),IF(C504="SINAPI",VLOOKUP(D504,#REF!,2,FALSE),IF(C504="COTAÇÃO",VLOOKUP(D504,#REF!,2,FALSE)))),IF(C504="LABOR",VLOOKUP(D504,#REF!,5,FALSE),IF(C504="SINAPI",VLOOKUP(D504,#REF!,2,FALSE),"outro")))</f>
        <v>#REF!</v>
      </c>
      <c r="F504" s="329" t="s">
        <v>12</v>
      </c>
      <c r="G504" s="330" t="e">
        <f>IF(B504="I",IF(C504="LABOR",VLOOKUP(D504,#REF!,3,FALSE),IF(C504="SINAPI",VLOOKUP(D504,#REF!,3,FALSE),IF(C504="COTAÇÃO",VLOOKUP(D504,#REF!,3,FALSE)))),IF(C504="LABOR",VLOOKUP(D504,#REF!,6,FALSE),IF(C504="SINAPI",VLOOKUP(D504,#REF!,3,FALSE),"outro")))</f>
        <v>#REF!</v>
      </c>
      <c r="H504" s="332">
        <v>1</v>
      </c>
      <c r="I504" s="333" t="e">
        <f>IF(B504="I",IF(F504="MO",IF(C504="LABOR",ROUND(VLOOKUP(D504,#REF!,4,FALSE)/(1+#REF!),2),IF(C504="SINAPI",ROUND(VLOOKUP(D504,#REF!,5,FALSE)/(1+#REF!),2),"outro")),IF(C504="LABOR",VLOOKUP(D504,#REF!,4,FALSE),IF(C504="SINAPI",VLOOKUP(D504,#REF!,5,FALSE),IF(C504="COTAÇÃO",VLOOKUP(D504,#REF!,15,FALSE))))),IF(C504="SINAPI",IF(F504="MO",ROUND(VLOOKUP(D504,#REF!,4,FALSE)/(1+#REF!),2),VLOOKUP(D504,#REF!,4,FALSE)),"outro"))</f>
        <v>#REF!</v>
      </c>
      <c r="J504" s="333" t="e">
        <f t="shared" si="15"/>
        <v>#REF!</v>
      </c>
    </row>
    <row r="505" spans="1:10">
      <c r="A505" s="224"/>
      <c r="B505" s="328" t="s">
        <v>116</v>
      </c>
      <c r="C505" s="329" t="s">
        <v>82</v>
      </c>
      <c r="D505" s="227">
        <v>21009</v>
      </c>
      <c r="E505" s="331" t="e">
        <f>IF(B505="I",IF(C505="LABOR",VLOOKUP(D505,#REF!,2,FALSE),IF(C505="SINAPI",VLOOKUP(D505,#REF!,2,FALSE),IF(C505="COTAÇÃO",VLOOKUP(D505,#REF!,2,FALSE)))),IF(C505="LABOR",VLOOKUP(D505,#REF!,5,FALSE),IF(C505="SINAPI",VLOOKUP(D505,#REF!,2,FALSE),"outro")))</f>
        <v>#REF!</v>
      </c>
      <c r="F505" s="329" t="s">
        <v>12</v>
      </c>
      <c r="G505" s="330" t="e">
        <f>IF(B505="I",IF(C505="LABOR",VLOOKUP(D505,#REF!,3,FALSE),IF(C505="SINAPI",VLOOKUP(D505,#REF!,3,FALSE),IF(C505="COTAÇÃO",VLOOKUP(D505,#REF!,3,FALSE)))),IF(C505="LABOR",VLOOKUP(D505,#REF!,6,FALSE),IF(C505="SINAPI",VLOOKUP(D505,#REF!,3,FALSE),"outro")))</f>
        <v>#REF!</v>
      </c>
      <c r="H505" s="332">
        <v>1.5</v>
      </c>
      <c r="I505" s="333" t="e">
        <f>IF(B505="I",IF(F505="MO",IF(C505="LABOR",ROUND(VLOOKUP(D505,#REF!,4,FALSE)/(1+#REF!),2),IF(C505="SINAPI",ROUND(VLOOKUP(D505,#REF!,5,FALSE)/(1+#REF!),2),"outro")),IF(C505="LABOR",VLOOKUP(D505,#REF!,4,FALSE),IF(C505="SINAPI",VLOOKUP(D505,#REF!,5,FALSE),IF(C505="COTAÇÃO",VLOOKUP(D505,#REF!,15,FALSE))))),IF(C505="SINAPI",IF(F505="MO",ROUND(VLOOKUP(D505,#REF!,4,FALSE)/(1+#REF!),2),VLOOKUP(D505,#REF!,4,FALSE)),"outro"))</f>
        <v>#REF!</v>
      </c>
      <c r="J505" s="333" t="e">
        <f t="shared" si="15"/>
        <v>#REF!</v>
      </c>
    </row>
    <row r="506" spans="1:10">
      <c r="A506" s="224"/>
      <c r="B506" s="328" t="s">
        <v>116</v>
      </c>
      <c r="C506" s="329" t="s">
        <v>82</v>
      </c>
      <c r="D506" s="227">
        <v>26569</v>
      </c>
      <c r="E506" s="331" t="e">
        <f>IF(B506="I",IF(C506="LABOR",VLOOKUP(D506,#REF!,2,FALSE),IF(C506="SINAPI",VLOOKUP(D506,#REF!,2,FALSE),IF(C506="COTAÇÃO",VLOOKUP(D506,#REF!,2,FALSE)))),IF(C506="LABOR",VLOOKUP(D506,#REF!,5,FALSE),IF(C506="SINAPI",VLOOKUP(D506,#REF!,2,FALSE),"outro")))</f>
        <v>#REF!</v>
      </c>
      <c r="F506" s="329" t="s">
        <v>12</v>
      </c>
      <c r="G506" s="330" t="e">
        <f>IF(B506="I",IF(C506="LABOR",VLOOKUP(D506,#REF!,3,FALSE),IF(C506="SINAPI",VLOOKUP(D506,#REF!,3,FALSE),IF(C506="COTAÇÃO",VLOOKUP(D506,#REF!,3,FALSE)))),IF(C506="LABOR",VLOOKUP(D506,#REF!,6,FALSE),IF(C506="SINAPI",VLOOKUP(D506,#REF!,3,FALSE),"outro")))</f>
        <v>#REF!</v>
      </c>
      <c r="H506" s="332">
        <v>0.125</v>
      </c>
      <c r="I506" s="333" t="e">
        <f>IF(B506="I",IF(F506="MO",IF(C506="LABOR",ROUND(VLOOKUP(D506,#REF!,4,FALSE)/(1+#REF!),2),IF(C506="SINAPI",ROUND(VLOOKUP(D506,#REF!,5,FALSE)/(1+#REF!),2),"outro")),IF(C506="LABOR",VLOOKUP(D506,#REF!,4,FALSE),IF(C506="SINAPI",VLOOKUP(D506,#REF!,5,FALSE),IF(C506="COTAÇÃO",VLOOKUP(D506,#REF!,15,FALSE))))),IF(C506="SINAPI",IF(F506="MO",ROUND(VLOOKUP(D506,#REF!,4,FALSE)/(1+#REF!),2),VLOOKUP(D506,#REF!,4,FALSE)),"outro"))</f>
        <v>#REF!</v>
      </c>
      <c r="J506" s="333" t="e">
        <f t="shared" si="15"/>
        <v>#REF!</v>
      </c>
    </row>
    <row r="507" spans="1:10">
      <c r="A507" s="224"/>
      <c r="B507" s="328" t="s">
        <v>116</v>
      </c>
      <c r="C507" s="329" t="s">
        <v>82</v>
      </c>
      <c r="D507" s="227">
        <v>21016</v>
      </c>
      <c r="E507" s="331" t="e">
        <f>IF(B507="I",IF(C507="LABOR",VLOOKUP(D507,#REF!,2,FALSE),IF(C507="SINAPI",VLOOKUP(D507,#REF!,2,FALSE),IF(C507="COTAÇÃO",VLOOKUP(D507,#REF!,2,FALSE)))),IF(C507="LABOR",VLOOKUP(D507,#REF!,5,FALSE),IF(C507="SINAPI",VLOOKUP(D507,#REF!,2,FALSE),"outro")))</f>
        <v>#REF!</v>
      </c>
      <c r="F507" s="329" t="s">
        <v>12</v>
      </c>
      <c r="G507" s="330" t="e">
        <f>IF(B507="I",IF(C507="LABOR",VLOOKUP(D507,#REF!,3,FALSE),IF(C507="SINAPI",VLOOKUP(D507,#REF!,3,FALSE),IF(C507="COTAÇÃO",VLOOKUP(D507,#REF!,3,FALSE)))),IF(C507="LABOR",VLOOKUP(D507,#REF!,6,FALSE),IF(C507="SINAPI",VLOOKUP(D507,#REF!,3,FALSE),"outro")))</f>
        <v>#REF!</v>
      </c>
      <c r="H507" s="332">
        <v>0.25</v>
      </c>
      <c r="I507" s="333" t="e">
        <f>IF(B507="I",IF(F507="MO",IF(C507="LABOR",ROUND(VLOOKUP(D507,#REF!,4,FALSE)/(1+#REF!),2),IF(C507="SINAPI",ROUND(VLOOKUP(D507,#REF!,5,FALSE)/(1+#REF!),2),"outro")),IF(C507="LABOR",VLOOKUP(D507,#REF!,4,FALSE),IF(C507="SINAPI",VLOOKUP(D507,#REF!,5,FALSE),IF(C507="COTAÇÃO",VLOOKUP(D507,#REF!,15,FALSE))))),IF(C507="SINAPI",IF(F507="MO",ROUND(VLOOKUP(D507,#REF!,4,FALSE)/(1+#REF!),2),VLOOKUP(D507,#REF!,4,FALSE)),"outro"))</f>
        <v>#REF!</v>
      </c>
      <c r="J507" s="333" t="e">
        <f t="shared" si="15"/>
        <v>#REF!</v>
      </c>
    </row>
    <row r="508" spans="1:10">
      <c r="A508" s="334"/>
      <c r="B508" s="223"/>
      <c r="C508" s="223"/>
      <c r="D508" s="223"/>
      <c r="E508" s="335"/>
      <c r="F508" s="336"/>
      <c r="G508" s="337"/>
      <c r="H508" s="338"/>
      <c r="I508" s="339"/>
      <c r="J508" s="340"/>
    </row>
    <row r="509" spans="1:10">
      <c r="A509" s="220"/>
      <c r="B509" s="221"/>
      <c r="C509" s="221"/>
      <c r="D509" s="222"/>
      <c r="E509" s="341" t="s">
        <v>157</v>
      </c>
      <c r="F509" s="310" t="s">
        <v>158</v>
      </c>
      <c r="G509" s="310"/>
      <c r="H509" s="342" t="s">
        <v>159</v>
      </c>
      <c r="I509" s="311" t="s">
        <v>160</v>
      </c>
      <c r="J509" s="311" t="s">
        <v>161</v>
      </c>
    </row>
    <row r="510" spans="1:10">
      <c r="A510" s="220"/>
      <c r="B510" s="221"/>
      <c r="C510" s="221"/>
      <c r="D510" s="222"/>
      <c r="E510" s="343" t="s">
        <v>206</v>
      </c>
      <c r="F510" s="330"/>
      <c r="G510" s="330"/>
      <c r="H510" s="344" t="e">
        <f>ROUND(SUMIF(F502:F507,"MO",J502:J507),2)</f>
        <v>#REF!</v>
      </c>
      <c r="I510" s="333"/>
      <c r="J510" s="333"/>
    </row>
    <row r="511" spans="1:10">
      <c r="A511" s="220"/>
      <c r="B511" s="221"/>
      <c r="C511" s="221"/>
      <c r="D511" s="222"/>
      <c r="E511" s="343" t="s">
        <v>163</v>
      </c>
      <c r="F511" s="345">
        <f>$G$3</f>
        <v>0.91500000000000004</v>
      </c>
      <c r="G511" s="345"/>
      <c r="H511" s="344" t="e">
        <f>ROUND(H510*F511,2)</f>
        <v>#REF!</v>
      </c>
      <c r="I511" s="333"/>
      <c r="J511" s="333"/>
    </row>
    <row r="512" spans="1:10">
      <c r="A512" s="220"/>
      <c r="B512" s="221"/>
      <c r="C512" s="221"/>
      <c r="D512" s="222"/>
      <c r="E512" s="343" t="s">
        <v>164</v>
      </c>
      <c r="F512" s="345"/>
      <c r="G512" s="330"/>
      <c r="H512" s="344" t="e">
        <f>SUM(H510:H511)</f>
        <v>#REF!</v>
      </c>
      <c r="I512" s="344" t="e">
        <f>ROUND(F516*H512,2)</f>
        <v>#REF!</v>
      </c>
      <c r="J512" s="344" t="e">
        <f>H512+I512</f>
        <v>#REF!</v>
      </c>
    </row>
    <row r="513" spans="1:10">
      <c r="A513" s="220"/>
      <c r="B513" s="221"/>
      <c r="C513" s="221"/>
      <c r="D513" s="222"/>
      <c r="E513" s="343" t="s">
        <v>165</v>
      </c>
      <c r="F513" s="330"/>
      <c r="G513" s="330"/>
      <c r="H513" s="346"/>
      <c r="I513" s="344"/>
      <c r="J513" s="344"/>
    </row>
    <row r="514" spans="1:10">
      <c r="A514" s="220"/>
      <c r="B514" s="221"/>
      <c r="C514" s="221"/>
      <c r="D514" s="222"/>
      <c r="E514" s="343" t="s">
        <v>166</v>
      </c>
      <c r="F514" s="330"/>
      <c r="G514" s="330"/>
      <c r="H514" s="344" t="e">
        <f>ROUND(SUMIF(F502:F507,"MA",J502:J507),2)</f>
        <v>#REF!</v>
      </c>
      <c r="I514" s="344" t="e">
        <f>ROUND(F516*H514,2)</f>
        <v>#REF!</v>
      </c>
      <c r="J514" s="344" t="e">
        <f>H514+I514</f>
        <v>#REF!</v>
      </c>
    </row>
    <row r="515" spans="1:10">
      <c r="A515" s="220"/>
      <c r="B515" s="221"/>
      <c r="C515" s="221"/>
      <c r="D515" s="222"/>
      <c r="E515" s="343" t="s">
        <v>167</v>
      </c>
      <c r="F515" s="330"/>
      <c r="G515" s="330"/>
      <c r="H515" s="344" t="e">
        <f>H514+H512</f>
        <v>#REF!</v>
      </c>
      <c r="I515" s="347"/>
      <c r="J515" s="344"/>
    </row>
    <row r="516" spans="1:10">
      <c r="A516" s="220"/>
      <c r="B516" s="221"/>
      <c r="C516" s="221"/>
      <c r="D516" s="222"/>
      <c r="E516" s="343" t="s">
        <v>168</v>
      </c>
      <c r="F516" s="345">
        <f>$H$3</f>
        <v>0.309</v>
      </c>
      <c r="G516" s="345"/>
      <c r="H516" s="347"/>
      <c r="I516" s="333"/>
      <c r="J516" s="344"/>
    </row>
    <row r="517" spans="1:10">
      <c r="A517" s="220"/>
      <c r="B517" s="127"/>
      <c r="C517" s="127"/>
      <c r="D517" s="45"/>
      <c r="E517" s="343" t="s">
        <v>169</v>
      </c>
      <c r="F517" s="329"/>
      <c r="G517" s="330"/>
      <c r="H517" s="347"/>
      <c r="I517" s="333"/>
      <c r="J517" s="344" t="e">
        <f>ROUND(SUM(J512:J516),2)</f>
        <v>#REF!</v>
      </c>
    </row>
    <row r="518" spans="1:10">
      <c r="A518" s="261"/>
      <c r="B518" s="209"/>
      <c r="C518" s="253"/>
      <c r="D518" s="253"/>
      <c r="E518" s="254"/>
      <c r="F518" s="253"/>
      <c r="G518" s="254"/>
      <c r="H518" s="254"/>
      <c r="I518" s="254"/>
      <c r="J518" s="262"/>
    </row>
  </sheetData>
  <mergeCells count="23">
    <mergeCell ref="A499:B499"/>
    <mergeCell ref="C499:D499"/>
    <mergeCell ref="A324:B324"/>
    <mergeCell ref="C324:D324"/>
    <mergeCell ref="A360:B360"/>
    <mergeCell ref="C360:D360"/>
    <mergeCell ref="A380:B380"/>
    <mergeCell ref="C380:D380"/>
    <mergeCell ref="A455:B455"/>
    <mergeCell ref="C455:D455"/>
    <mergeCell ref="A412:B412"/>
    <mergeCell ref="C412:D412"/>
    <mergeCell ref="A97:B97"/>
    <mergeCell ref="C97:D97"/>
    <mergeCell ref="A145:B145"/>
    <mergeCell ref="C145:D145"/>
    <mergeCell ref="A225:B225"/>
    <mergeCell ref="C225:D225"/>
    <mergeCell ref="A1:F1"/>
    <mergeCell ref="A2:F2"/>
    <mergeCell ref="A3:F3"/>
    <mergeCell ref="A5:B5"/>
    <mergeCell ref="C5:D5"/>
  </mergeCells>
  <printOptions horizontalCentered="1"/>
  <pageMargins left="0.51181102362204722" right="0.51181102362204722" top="0.19685039370078741" bottom="0.78740157480314965" header="0.31496062992125984" footer="0.19685039370078741"/>
  <pageSetup paperSize="9" scale="84" orientation="landscape" r:id="rId1"/>
  <headerFooter>
    <oddFooter>&amp;L&amp;G&amp;R&amp;G</oddFooter>
  </headerFooter>
  <rowBreaks count="8" manualBreakCount="8">
    <brk id="96" max="9" man="1"/>
    <brk id="224" max="9" man="1"/>
    <brk id="323" max="9" man="1"/>
    <brk id="345" max="9" man="1"/>
    <brk id="379" max="9" man="1"/>
    <brk id="411" max="9" man="1"/>
    <brk id="441" max="9" man="1"/>
    <brk id="498" max="9" man="1"/>
  </rowBreaks>
  <drawing r:id="rId2"/>
  <legacyDrawing r:id="rId3"/>
  <legacyDrawingHF r:id="rId4"/>
  <oleObjects>
    <mc:AlternateContent xmlns:mc="http://schemas.openxmlformats.org/markup-compatibility/2006">
      <mc:Choice Requires="x14">
        <oleObject progId="Paint.Picture" shapeId="43010" r:id="rId5">
          <objectPr defaultSize="0" autoPict="0" r:id="rId6">
            <anchor moveWithCells="1">
              <from>
                <xdr:col>0</xdr:col>
                <xdr:colOff>76200</xdr:colOff>
                <xdr:row>0</xdr:row>
                <xdr:rowOff>57150</xdr:rowOff>
              </from>
              <to>
                <xdr:col>1</xdr:col>
                <xdr:colOff>161925</xdr:colOff>
                <xdr:row>0</xdr:row>
                <xdr:rowOff>485775</xdr:rowOff>
              </to>
            </anchor>
          </objectPr>
        </oleObject>
      </mc:Choice>
      <mc:Fallback>
        <oleObject progId="Paint.Picture" shapeId="43010" r:id="rId5"/>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37"/>
  <sheetViews>
    <sheetView workbookViewId="0"/>
  </sheetViews>
  <sheetFormatPr defaultRowHeight="15"/>
  <cols>
    <col min="4" max="4" width="57.5703125" customWidth="1"/>
    <col min="5" max="6" width="14.28515625" bestFit="1" customWidth="1"/>
    <col min="7" max="7" width="14.28515625" style="200" customWidth="1"/>
    <col min="8" max="9" width="15.42578125" bestFit="1" customWidth="1"/>
    <col min="10" max="10" width="15.42578125" style="200" customWidth="1"/>
    <col min="11" max="11" width="21.7109375" customWidth="1"/>
    <col min="12" max="12" width="13.42578125" bestFit="1" customWidth="1"/>
  </cols>
  <sheetData>
    <row r="2" spans="2:7">
      <c r="B2" s="230" t="s">
        <v>82</v>
      </c>
      <c r="C2" s="229">
        <v>21016</v>
      </c>
      <c r="D2" s="101" t="s">
        <v>114</v>
      </c>
      <c r="E2" s="213" t="s">
        <v>113</v>
      </c>
      <c r="F2" s="212">
        <v>4506</v>
      </c>
      <c r="G2" s="242"/>
    </row>
    <row r="3" spans="2:7">
      <c r="B3" s="228" t="s">
        <v>82</v>
      </c>
      <c r="C3" s="228">
        <v>21103</v>
      </c>
      <c r="D3" t="s">
        <v>18</v>
      </c>
      <c r="E3" s="207" t="s">
        <v>113</v>
      </c>
      <c r="F3" s="208">
        <v>3992</v>
      </c>
      <c r="G3" s="243"/>
    </row>
    <row r="4" spans="2:7">
      <c r="B4" s="228" t="s">
        <v>82</v>
      </c>
      <c r="C4" s="228">
        <v>21517</v>
      </c>
      <c r="D4" t="s">
        <v>19</v>
      </c>
      <c r="E4" s="207" t="s">
        <v>113</v>
      </c>
      <c r="F4" s="208">
        <v>33</v>
      </c>
      <c r="G4" s="243"/>
    </row>
    <row r="5" spans="2:7">
      <c r="B5" s="228" t="s">
        <v>82</v>
      </c>
      <c r="C5" s="228">
        <v>26569</v>
      </c>
      <c r="D5" t="s">
        <v>21</v>
      </c>
      <c r="E5" s="207" t="s">
        <v>113</v>
      </c>
      <c r="F5" s="208">
        <v>5061</v>
      </c>
      <c r="G5" s="243"/>
    </row>
    <row r="6" spans="2:7">
      <c r="B6" s="228" t="s">
        <v>82</v>
      </c>
      <c r="C6" s="228">
        <v>28008</v>
      </c>
      <c r="D6" t="s">
        <v>23</v>
      </c>
      <c r="E6" s="207" t="s">
        <v>113</v>
      </c>
      <c r="F6" s="208">
        <v>2692</v>
      </c>
      <c r="G6" s="243"/>
    </row>
    <row r="7" spans="2:7">
      <c r="B7" s="228" t="s">
        <v>82</v>
      </c>
      <c r="C7" s="228">
        <v>42014</v>
      </c>
      <c r="D7" s="200" t="s">
        <v>25</v>
      </c>
      <c r="E7" s="207" t="s">
        <v>113</v>
      </c>
      <c r="F7" s="208">
        <v>2618</v>
      </c>
      <c r="G7" s="243"/>
    </row>
    <row r="8" spans="2:7">
      <c r="B8" s="228" t="s">
        <v>82</v>
      </c>
      <c r="C8" s="228">
        <v>42050</v>
      </c>
      <c r="D8" s="200" t="s">
        <v>26</v>
      </c>
      <c r="E8" s="207" t="s">
        <v>113</v>
      </c>
      <c r="F8" s="208">
        <v>21135</v>
      </c>
      <c r="G8" s="243"/>
    </row>
    <row r="9" spans="2:7">
      <c r="B9" s="228" t="s">
        <v>82</v>
      </c>
      <c r="C9" s="228">
        <v>48035</v>
      </c>
      <c r="D9" s="200" t="s">
        <v>30</v>
      </c>
      <c r="E9" s="207" t="s">
        <v>113</v>
      </c>
      <c r="F9" s="208">
        <v>3380</v>
      </c>
      <c r="G9" s="243"/>
    </row>
    <row r="10" spans="2:7">
      <c r="B10" s="228" t="s">
        <v>82</v>
      </c>
      <c r="C10" s="228">
        <v>20505</v>
      </c>
      <c r="D10" s="200" t="s">
        <v>14</v>
      </c>
      <c r="E10" s="207" t="s">
        <v>113</v>
      </c>
      <c r="F10" s="208">
        <v>11161</v>
      </c>
      <c r="G10" s="243"/>
    </row>
    <row r="11" spans="2:7">
      <c r="B11" s="228" t="s">
        <v>82</v>
      </c>
      <c r="C11" s="228">
        <v>20508</v>
      </c>
      <c r="D11" s="200" t="s">
        <v>155</v>
      </c>
      <c r="E11" s="207" t="s">
        <v>113</v>
      </c>
      <c r="F11" s="208">
        <v>13284</v>
      </c>
      <c r="G11" s="243"/>
    </row>
    <row r="12" spans="2:7">
      <c r="B12" s="228" t="s">
        <v>82</v>
      </c>
      <c r="C12" s="228">
        <v>22502</v>
      </c>
      <c r="D12" s="200" t="s">
        <v>20</v>
      </c>
      <c r="E12" s="207" t="s">
        <v>113</v>
      </c>
      <c r="F12" s="208">
        <v>650</v>
      </c>
      <c r="G12" s="243"/>
    </row>
    <row r="13" spans="2:7">
      <c r="B13" s="228" t="s">
        <v>82</v>
      </c>
      <c r="C13" s="228">
        <v>46501</v>
      </c>
      <c r="D13" s="200" t="s">
        <v>29</v>
      </c>
      <c r="E13" s="207" t="s">
        <v>113</v>
      </c>
      <c r="F13" s="208">
        <v>3751</v>
      </c>
      <c r="G13" s="243"/>
    </row>
    <row r="22" spans="4:13" ht="30">
      <c r="E22" t="s">
        <v>1628</v>
      </c>
      <c r="F22" s="200" t="s">
        <v>1629</v>
      </c>
      <c r="G22" s="244" t="s">
        <v>1632</v>
      </c>
      <c r="H22" s="200" t="s">
        <v>1630</v>
      </c>
      <c r="I22" s="200" t="s">
        <v>1631</v>
      </c>
      <c r="J22" s="244" t="s">
        <v>1633</v>
      </c>
      <c r="K22" s="73" t="s">
        <v>1634</v>
      </c>
      <c r="L22" s="231" t="s">
        <v>1635</v>
      </c>
    </row>
    <row r="23" spans="4:13">
      <c r="D23" t="s">
        <v>1627</v>
      </c>
      <c r="E23" s="245">
        <v>59.85</v>
      </c>
      <c r="F23" s="245">
        <v>59.7</v>
      </c>
      <c r="G23" s="246">
        <f>(E23+F23)/2</f>
        <v>59.775000000000006</v>
      </c>
      <c r="H23" s="245">
        <v>59.41</v>
      </c>
      <c r="I23" s="245">
        <v>59.47</v>
      </c>
      <c r="J23" s="246">
        <f>(H23+I23)/2</f>
        <v>59.44</v>
      </c>
      <c r="K23" s="245">
        <v>3.4</v>
      </c>
      <c r="L23" s="248">
        <f>SQRT(((G23-J23)^2)+K23^2)</f>
        <v>3.4164638151164435</v>
      </c>
      <c r="M23" s="15">
        <f>L23/K23</f>
        <v>1.0048422985636598</v>
      </c>
    </row>
    <row r="24" spans="4:13">
      <c r="E24" s="15"/>
      <c r="F24" s="15"/>
      <c r="G24" s="247"/>
      <c r="H24" s="15"/>
      <c r="I24" s="15"/>
      <c r="J24" s="247"/>
      <c r="K24" s="15"/>
      <c r="L24" s="249"/>
    </row>
    <row r="25" spans="4:13">
      <c r="E25" s="15"/>
      <c r="F25" s="15"/>
      <c r="G25" s="247"/>
      <c r="H25" s="15"/>
      <c r="I25" s="15"/>
      <c r="J25" s="247"/>
      <c r="K25" s="15"/>
      <c r="L25" s="249"/>
    </row>
    <row r="26" spans="4:13">
      <c r="E26" s="15"/>
      <c r="F26" s="15"/>
      <c r="G26" s="247"/>
      <c r="H26" s="15"/>
      <c r="I26" s="15"/>
      <c r="J26" s="247"/>
      <c r="K26" s="15"/>
      <c r="L26" s="249"/>
    </row>
    <row r="27" spans="4:13">
      <c r="E27" s="15"/>
      <c r="F27" s="15"/>
      <c r="G27" s="247"/>
      <c r="H27" s="15"/>
      <c r="I27" s="15"/>
      <c r="J27" s="247"/>
      <c r="K27" s="15"/>
      <c r="L27" s="249"/>
    </row>
    <row r="28" spans="4:13">
      <c r="E28" s="15"/>
      <c r="F28" s="15"/>
      <c r="G28" s="247"/>
      <c r="H28" s="15"/>
      <c r="I28" s="15"/>
      <c r="J28" s="247"/>
      <c r="K28" s="15"/>
      <c r="L28" s="249"/>
    </row>
    <row r="29" spans="4:13">
      <c r="E29" s="15"/>
      <c r="F29" s="15"/>
      <c r="G29" s="247"/>
      <c r="H29" s="15"/>
      <c r="I29" s="15"/>
      <c r="J29" s="247"/>
      <c r="K29" s="15"/>
      <c r="L29" s="249"/>
    </row>
    <row r="30" spans="4:13">
      <c r="E30" s="15"/>
      <c r="F30" s="15"/>
      <c r="G30" s="247"/>
      <c r="H30" s="15"/>
      <c r="I30" s="15"/>
      <c r="J30" s="247"/>
      <c r="K30" s="15"/>
      <c r="L30" s="249"/>
    </row>
    <row r="31" spans="4:13">
      <c r="E31" s="15"/>
      <c r="F31" s="15"/>
      <c r="G31" s="247"/>
      <c r="H31" s="15"/>
      <c r="I31" s="15"/>
      <c r="J31" s="247"/>
      <c r="K31" s="15"/>
      <c r="L31" s="249"/>
    </row>
    <row r="32" spans="4:13">
      <c r="E32" s="15"/>
      <c r="F32" s="15"/>
      <c r="G32" s="247"/>
      <c r="H32" s="15"/>
      <c r="I32" s="15"/>
      <c r="J32" s="247"/>
      <c r="K32" s="15"/>
      <c r="L32" s="249"/>
    </row>
    <row r="33" spans="5:12">
      <c r="E33" s="15"/>
      <c r="F33" s="15"/>
      <c r="G33" s="247"/>
      <c r="H33" s="15"/>
      <c r="I33" s="15"/>
      <c r="J33" s="247"/>
      <c r="K33" s="15"/>
      <c r="L33" s="249"/>
    </row>
    <row r="34" spans="5:12">
      <c r="E34" s="15"/>
      <c r="F34" s="15"/>
      <c r="G34" s="247"/>
      <c r="H34" s="15"/>
      <c r="I34" s="15"/>
      <c r="J34" s="247"/>
      <c r="K34" s="15"/>
      <c r="L34" s="249"/>
    </row>
    <row r="35" spans="5:12">
      <c r="E35" s="15"/>
      <c r="F35" s="15"/>
      <c r="G35" s="247"/>
      <c r="H35" s="15"/>
      <c r="I35" s="15"/>
      <c r="J35" s="247"/>
      <c r="K35" s="15"/>
      <c r="L35" s="249"/>
    </row>
    <row r="36" spans="5:12">
      <c r="E36" s="15"/>
      <c r="F36" s="15"/>
      <c r="G36" s="15"/>
      <c r="H36" s="15"/>
      <c r="I36" s="15"/>
      <c r="J36" s="15"/>
      <c r="K36" s="15"/>
      <c r="L36" s="15"/>
    </row>
    <row r="37" spans="5:12">
      <c r="E37" s="15"/>
      <c r="F37" s="15"/>
      <c r="G37" s="15"/>
      <c r="H37" s="15"/>
      <c r="I37" s="15"/>
      <c r="J37" s="15"/>
      <c r="K37" s="15"/>
      <c r="L37" s="15"/>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8"/>
  <dimension ref="A1:N137"/>
  <sheetViews>
    <sheetView workbookViewId="0">
      <selection sqref="A1:F1"/>
    </sheetView>
  </sheetViews>
  <sheetFormatPr defaultColWidth="9.140625" defaultRowHeight="15"/>
  <cols>
    <col min="1" max="1" width="5.85546875" style="1" customWidth="1"/>
    <col min="2" max="2" width="4.42578125" style="1" customWidth="1"/>
    <col min="3" max="4" width="12.85546875" style="2" customWidth="1"/>
    <col min="5" max="5" width="67.85546875" style="1" customWidth="1"/>
    <col min="6" max="6" width="8.7109375" style="2" bestFit="1" customWidth="1"/>
    <col min="7" max="7" width="9.42578125" style="1" customWidth="1"/>
    <col min="8" max="8" width="11.7109375" style="1" customWidth="1"/>
    <col min="9" max="9" width="12.42578125" style="1" bestFit="1" customWidth="1"/>
    <col min="10" max="10" width="15.85546875" style="1" customWidth="1"/>
    <col min="11" max="11" width="3.85546875" style="1" customWidth="1"/>
    <col min="12" max="12" width="18.140625" style="1" bestFit="1" customWidth="1"/>
    <col min="13" max="13" width="5.140625" style="1" customWidth="1"/>
    <col min="14" max="16384" width="9.140625" style="1"/>
  </cols>
  <sheetData>
    <row r="1" spans="1:13" ht="39" customHeight="1">
      <c r="A1" s="475" t="e">
        <f>#REF!</f>
        <v>#REF!</v>
      </c>
      <c r="B1" s="475"/>
      <c r="C1" s="475"/>
      <c r="D1" s="475"/>
      <c r="E1" s="475"/>
      <c r="F1" s="475"/>
      <c r="G1" s="3"/>
      <c r="H1" s="3"/>
      <c r="I1" s="3"/>
      <c r="J1" s="72"/>
      <c r="K1" s="16"/>
      <c r="L1" s="17" t="s">
        <v>111</v>
      </c>
      <c r="M1" s="17" t="s">
        <v>112</v>
      </c>
    </row>
    <row r="2" spans="1:13" ht="15" customHeight="1">
      <c r="A2" s="487" t="str">
        <f>GLOBAL!A2</f>
        <v xml:space="preserve">Obra: CONSTRUÇÃO DA QUADRA COBERTA COM VESTIÁRIO DO CMEB HONÓRIO NUNES DE JESUS </v>
      </c>
      <c r="B2" s="487"/>
      <c r="C2" s="487"/>
      <c r="D2" s="487"/>
      <c r="E2" s="487"/>
      <c r="F2" s="488"/>
      <c r="G2" s="18" t="s">
        <v>80</v>
      </c>
      <c r="H2" s="18" t="s">
        <v>81</v>
      </c>
      <c r="I2" s="18" t="s">
        <v>77</v>
      </c>
      <c r="J2" s="72"/>
      <c r="K2" s="16"/>
      <c r="L2" s="16"/>
      <c r="M2" s="16"/>
    </row>
    <row r="3" spans="1:13" ht="15" customHeight="1">
      <c r="A3" s="487" t="str">
        <f>GLOBAL!A3</f>
        <v>Local: RUA PROJETADA, BAIRRO MOROBÁ - ARACRUZ/ES</v>
      </c>
      <c r="B3" s="487"/>
      <c r="C3" s="487"/>
      <c r="D3" s="487"/>
      <c r="E3" s="487"/>
      <c r="F3" s="488"/>
      <c r="G3" s="81">
        <v>1.3487</v>
      </c>
      <c r="H3" s="95">
        <v>0.27639999999999998</v>
      </c>
      <c r="I3" s="96">
        <v>42186</v>
      </c>
      <c r="J3" s="72"/>
      <c r="K3" s="16"/>
      <c r="L3" s="16"/>
      <c r="M3" s="16"/>
    </row>
    <row r="4" spans="1:13" ht="15" customHeight="1">
      <c r="A4" s="91"/>
      <c r="B4" s="91"/>
      <c r="C4" s="91"/>
      <c r="D4" s="91"/>
      <c r="E4" s="91"/>
      <c r="F4" s="91"/>
      <c r="G4" s="34"/>
      <c r="H4" s="33"/>
      <c r="I4" s="35"/>
      <c r="J4" s="72"/>
      <c r="K4" s="16"/>
      <c r="L4" s="16"/>
      <c r="M4" s="16"/>
    </row>
    <row r="5" spans="1:13" s="153" customFormat="1" ht="25.5">
      <c r="A5" s="480" t="s">
        <v>7</v>
      </c>
      <c r="B5" s="480"/>
      <c r="C5" s="480" t="s">
        <v>8</v>
      </c>
      <c r="D5" s="480"/>
      <c r="E5" s="158" t="s">
        <v>9</v>
      </c>
      <c r="F5" s="159" t="s">
        <v>1</v>
      </c>
      <c r="G5" s="82"/>
      <c r="H5" s="150"/>
      <c r="I5" s="132"/>
      <c r="J5" s="142" t="s">
        <v>108</v>
      </c>
    </row>
    <row r="6" spans="1:13" s="161" customFormat="1" ht="30">
      <c r="A6" s="162" t="str">
        <f>CONCATENATE($M$1,"-")</f>
        <v>SPDA-</v>
      </c>
      <c r="B6" s="163">
        <f>COUNTIF(B$1:B5,"&gt;0")+1</f>
        <v>1</v>
      </c>
      <c r="C6" s="109" t="s">
        <v>82</v>
      </c>
      <c r="D6" s="109">
        <v>160310</v>
      </c>
      <c r="E6" s="171" t="s">
        <v>1400</v>
      </c>
      <c r="F6" s="164" t="s">
        <v>86</v>
      </c>
      <c r="G6" s="165"/>
      <c r="H6" s="172"/>
      <c r="I6" s="173"/>
      <c r="J6" s="166" t="e">
        <f>ROUND(J20,2)</f>
        <v>#REF!</v>
      </c>
    </row>
    <row r="7" spans="1:13" s="161" customFormat="1">
      <c r="A7" s="135"/>
      <c r="B7" s="106" t="s">
        <v>0</v>
      </c>
      <c r="C7" s="107" t="s">
        <v>5</v>
      </c>
      <c r="D7" s="107" t="s">
        <v>6</v>
      </c>
      <c r="E7" s="107" t="s">
        <v>83</v>
      </c>
      <c r="F7" s="107" t="s">
        <v>0</v>
      </c>
      <c r="G7" s="108" t="s">
        <v>1</v>
      </c>
      <c r="H7" s="108" t="s">
        <v>2</v>
      </c>
      <c r="I7" s="108" t="s">
        <v>3</v>
      </c>
      <c r="J7" s="107" t="s">
        <v>4</v>
      </c>
    </row>
    <row r="8" spans="1:13" s="170" customFormat="1">
      <c r="A8" s="179"/>
      <c r="B8" s="109" t="s">
        <v>116</v>
      </c>
      <c r="C8" s="149" t="s">
        <v>82</v>
      </c>
      <c r="D8" s="59">
        <v>10101</v>
      </c>
      <c r="E8" s="90" t="e">
        <f>IF(B8="I",IF(C8="LABOR",VLOOKUP(D8,#REF!,2,FALSE),IF(C8="SINAPI",VLOOKUP(D8,#REF!,2,FALSE),IF(C8="COTAÇÃO",VLOOKUP(D8,#REF!,2,FALSE)))),IF(C8="LABOR",VLOOKUP(D8,#REF!,5,FALSE),IF(C8="SINAPI",VLOOKUP(D8,#REF!,2,FALSE),"outro")))</f>
        <v>#REF!</v>
      </c>
      <c r="F8" s="58" t="s">
        <v>10</v>
      </c>
      <c r="G8" s="176" t="e">
        <f>IF(B8="I",IF(C8="LABOR",VLOOKUP(D8,#REF!,3,FALSE),IF(C8="SINAPI",VLOOKUP(D8,#REF!,3,FALSE),IF(C8="COTAÇÃO",VLOOKUP(D8,#REF!,3,FALSE)))),IF(C8="LABOR",VLOOKUP(D8,#REF!,6,FALSE),IF(C8="SINAPI",VLOOKUP(D8,#REF!,3,FALSE),"outro")))</f>
        <v>#REF!</v>
      </c>
      <c r="H8" s="177">
        <v>1</v>
      </c>
      <c r="I8" s="167" t="e">
        <f>IF(B8="I",IF(F8="MO",IF(C8="LABOR",ROUND(VLOOKUP(D8,#REF!,4,FALSE)/(1+#REF!),2),IF(C8="SINAPI",ROUND(VLOOKUP(D8,#REF!,5,FALSE)/(1+#REF!),2),"outro")),IF(C8="LABOR",VLOOKUP(D8,#REF!,4,FALSE),IF(C8="SINAPI",VLOOKUP(D8,#REF!,5,FALSE),IF(C8="COTAÇÃO",VLOOKUP(D8,#REF!,15,FALSE))))),IF(C8="SINAPI",IF(F8="MO",ROUND(VLOOKUP(D8,#REF!,4,FALSE)/(1+#REF!),2),VLOOKUP(D8,#REF!,4,FALSE)),"outro"))</f>
        <v>#REF!</v>
      </c>
      <c r="J8" s="167" t="e">
        <f>ROUND(H8*I8,2)</f>
        <v>#REF!</v>
      </c>
    </row>
    <row r="9" spans="1:13" s="170" customFormat="1">
      <c r="A9" s="179"/>
      <c r="B9" s="109" t="s">
        <v>116</v>
      </c>
      <c r="C9" s="149" t="s">
        <v>82</v>
      </c>
      <c r="D9" s="59">
        <v>10115</v>
      </c>
      <c r="E9" s="90" t="e">
        <f>IF(B9="I",IF(C9="LABOR",VLOOKUP(D9,#REF!,2,FALSE),IF(C9="SINAPI",VLOOKUP(D9,#REF!,2,FALSE),IF(C9="COTAÇÃO",VLOOKUP(D9,#REF!,2,FALSE)))),IF(C9="LABOR",VLOOKUP(D9,#REF!,5,FALSE),IF(C9="SINAPI",VLOOKUP(D9,#REF!,2,FALSE),"outro")))</f>
        <v>#REF!</v>
      </c>
      <c r="F9" s="58" t="s">
        <v>10</v>
      </c>
      <c r="G9" s="176" t="e">
        <f>IF(B9="I",IF(C9="LABOR",VLOOKUP(D9,#REF!,3,FALSE),IF(C9="SINAPI",VLOOKUP(D9,#REF!,3,FALSE),IF(C9="COTAÇÃO",VLOOKUP(D9,#REF!,3,FALSE)))),IF(C9="LABOR",VLOOKUP(D9,#REF!,6,FALSE),IF(C9="SINAPI",VLOOKUP(D9,#REF!,3,FALSE),"outro")))</f>
        <v>#REF!</v>
      </c>
      <c r="H9" s="177">
        <v>1</v>
      </c>
      <c r="I9" s="167" t="e">
        <f>IF(B9="I",IF(F9="MO",IF(C9="LABOR",ROUND(VLOOKUP(D9,#REF!,4,FALSE)/(1+#REF!),2),IF(C9="SINAPI",ROUND(VLOOKUP(D9,#REF!,5,FALSE)/(1+#REF!),2),"outro")),IF(C9="LABOR",VLOOKUP(D9,#REF!,4,FALSE),IF(C9="SINAPI",VLOOKUP(D9,#REF!,5,FALSE),IF(C9="COTAÇÃO",VLOOKUP(D9,#REF!,15,FALSE))))),IF(C9="SINAPI",IF(F9="MO",ROUND(VLOOKUP(D9,#REF!,4,FALSE)/(1+#REF!),2),VLOOKUP(D9,#REF!,4,FALSE)),"outro"))</f>
        <v>#REF!</v>
      </c>
      <c r="J9" s="167" t="e">
        <f>ROUND(H9*I9,2)</f>
        <v>#REF!</v>
      </c>
    </row>
    <row r="10" spans="1:13" s="170" customFormat="1">
      <c r="A10" s="180"/>
      <c r="B10" s="109" t="s">
        <v>116</v>
      </c>
      <c r="C10" s="149" t="s">
        <v>82</v>
      </c>
      <c r="D10" s="59">
        <v>48053</v>
      </c>
      <c r="E10" s="90" t="e">
        <f>IF(B10="I",IF(C10="LABOR",VLOOKUP(D10,#REF!,2,FALSE),IF(C10="SINAPI",VLOOKUP(D10,#REF!,2,FALSE),IF(C10="COTAÇÃO",VLOOKUP(D10,#REF!,2,FALSE)))),IF(C10="LABOR",VLOOKUP(D10,#REF!,5,FALSE),IF(C10="SINAPI",VLOOKUP(D10,#REF!,2,FALSE),"outro")))</f>
        <v>#REF!</v>
      </c>
      <c r="F10" s="58" t="s">
        <v>12</v>
      </c>
      <c r="G10" s="176" t="e">
        <f>IF(B10="I",IF(C10="LABOR",VLOOKUP(D10,#REF!,3,FALSE),IF(C10="SINAPI",VLOOKUP(D10,#REF!,3,FALSE),IF(C10="COTAÇÃO",VLOOKUP(D10,#REF!,3,FALSE)))),IF(C10="LABOR",VLOOKUP(D10,#REF!,6,FALSE),IF(C10="SINAPI",VLOOKUP(D10,#REF!,3,FALSE),"outro")))</f>
        <v>#REF!</v>
      </c>
      <c r="H10" s="177">
        <v>1</v>
      </c>
      <c r="I10" s="167" t="e">
        <f>IF(B10="I",IF(F10="MO",IF(C10="LABOR",ROUND(VLOOKUP(D10,#REF!,4,FALSE)/(1+#REF!),2),IF(C10="SINAPI",ROUND(VLOOKUP(D10,#REF!,5,FALSE)/(1+#REF!),2),"outro")),IF(C10="LABOR",VLOOKUP(D10,#REF!,4,FALSE),IF(C10="SINAPI",VLOOKUP(D10,#REF!,5,FALSE),IF(C10="COTAÇÃO",VLOOKUP(D10,#REF!,15,FALSE))))),IF(C10="SINAPI",IF(F10="MO",ROUND(VLOOKUP(D10,#REF!,4,FALSE)/(1+#REF!),2),VLOOKUP(D10,#REF!,4,FALSE)),"outro"))</f>
        <v>#REF!</v>
      </c>
      <c r="J10" s="167" t="e">
        <f>ROUND(H10*I10,2)</f>
        <v>#REF!</v>
      </c>
    </row>
    <row r="11" spans="1:13" s="161" customFormat="1">
      <c r="A11" s="135"/>
      <c r="B11" s="136"/>
      <c r="C11" s="136"/>
      <c r="D11" s="136"/>
      <c r="E11" s="111"/>
      <c r="F11" s="112"/>
      <c r="G11" s="113"/>
      <c r="H11" s="114"/>
      <c r="I11" s="115"/>
      <c r="J11" s="116"/>
    </row>
    <row r="12" spans="1:13" s="161" customFormat="1">
      <c r="A12" s="117"/>
      <c r="B12" s="118"/>
      <c r="C12" s="118"/>
      <c r="D12" s="119"/>
      <c r="E12" s="120" t="s">
        <v>157</v>
      </c>
      <c r="F12" s="121" t="s">
        <v>158</v>
      </c>
      <c r="G12" s="121"/>
      <c r="H12" s="122" t="s">
        <v>159</v>
      </c>
      <c r="I12" s="123" t="s">
        <v>160</v>
      </c>
      <c r="J12" s="123" t="s">
        <v>161</v>
      </c>
    </row>
    <row r="13" spans="1:13" s="161" customFormat="1">
      <c r="A13" s="117"/>
      <c r="B13" s="118"/>
      <c r="C13" s="118"/>
      <c r="D13" s="119"/>
      <c r="E13" s="124" t="s">
        <v>162</v>
      </c>
      <c r="F13" s="59"/>
      <c r="G13" s="59"/>
      <c r="H13" s="125" t="e">
        <f>ROUND(SUMIF(F8:F10,"MO",J8:J10),2)</f>
        <v>#REF!</v>
      </c>
      <c r="I13" s="110"/>
      <c r="J13" s="110"/>
    </row>
    <row r="14" spans="1:13" s="161" customFormat="1">
      <c r="A14" s="117"/>
      <c r="B14" s="118"/>
      <c r="C14" s="118"/>
      <c r="D14" s="119"/>
      <c r="E14" s="124" t="s">
        <v>163</v>
      </c>
      <c r="F14" s="126">
        <f>$G$3</f>
        <v>1.3487</v>
      </c>
      <c r="G14" s="126"/>
      <c r="H14" s="125" t="e">
        <f>ROUND(H13*F14,2)</f>
        <v>#REF!</v>
      </c>
      <c r="I14" s="110"/>
      <c r="J14" s="110"/>
    </row>
    <row r="15" spans="1:13" s="161" customFormat="1">
      <c r="A15" s="117"/>
      <c r="B15" s="118"/>
      <c r="C15" s="118"/>
      <c r="D15" s="119"/>
      <c r="E15" s="124" t="s">
        <v>164</v>
      </c>
      <c r="F15" s="126"/>
      <c r="G15" s="59"/>
      <c r="H15" s="125" t="e">
        <f>SUM(H13:H14)</f>
        <v>#REF!</v>
      </c>
      <c r="I15" s="125" t="e">
        <f>ROUND(F19*H15,2)</f>
        <v>#REF!</v>
      </c>
      <c r="J15" s="125" t="e">
        <f>H15+I15</f>
        <v>#REF!</v>
      </c>
    </row>
    <row r="16" spans="1:13" s="161" customFormat="1">
      <c r="A16" s="117"/>
      <c r="B16" s="118"/>
      <c r="C16" s="118"/>
      <c r="D16" s="119"/>
      <c r="E16" s="124" t="s">
        <v>165</v>
      </c>
      <c r="F16" s="59"/>
      <c r="G16" s="59"/>
      <c r="H16" s="168"/>
      <c r="I16" s="125"/>
      <c r="J16" s="125"/>
    </row>
    <row r="17" spans="1:10" s="161" customFormat="1">
      <c r="A17" s="117"/>
      <c r="B17" s="118"/>
      <c r="C17" s="118"/>
      <c r="D17" s="119"/>
      <c r="E17" s="124" t="s">
        <v>166</v>
      </c>
      <c r="F17" s="59"/>
      <c r="G17" s="59"/>
      <c r="H17" s="125" t="e">
        <f>ROUND(SUMIF(F8:F10,"MA",J8:J10),2)</f>
        <v>#REF!</v>
      </c>
      <c r="I17" s="125" t="e">
        <f>ROUND(F19*H17,2)</f>
        <v>#REF!</v>
      </c>
      <c r="J17" s="125" t="e">
        <f>H17+I17</f>
        <v>#REF!</v>
      </c>
    </row>
    <row r="18" spans="1:10" s="161" customFormat="1">
      <c r="A18" s="117"/>
      <c r="B18" s="118"/>
      <c r="C18" s="118"/>
      <c r="D18" s="119"/>
      <c r="E18" s="124" t="s">
        <v>167</v>
      </c>
      <c r="F18" s="59"/>
      <c r="G18" s="59"/>
      <c r="H18" s="125" t="e">
        <f>H17+H15</f>
        <v>#REF!</v>
      </c>
      <c r="I18" s="169"/>
      <c r="J18" s="125"/>
    </row>
    <row r="19" spans="1:10" s="161" customFormat="1">
      <c r="A19" s="117"/>
      <c r="B19" s="118"/>
      <c r="C19" s="118"/>
      <c r="D19" s="119"/>
      <c r="E19" s="124" t="s">
        <v>168</v>
      </c>
      <c r="F19" s="126">
        <f>$H$3</f>
        <v>0.27639999999999998</v>
      </c>
      <c r="G19" s="126"/>
      <c r="H19" s="169"/>
      <c r="I19" s="110"/>
      <c r="J19" s="125"/>
    </row>
    <row r="20" spans="1:10" s="161" customFormat="1">
      <c r="A20" s="117"/>
      <c r="B20" s="127"/>
      <c r="C20" s="127"/>
      <c r="D20" s="45"/>
      <c r="E20" s="124" t="s">
        <v>169</v>
      </c>
      <c r="F20" s="58"/>
      <c r="G20" s="59"/>
      <c r="H20" s="169"/>
      <c r="I20" s="110"/>
      <c r="J20" s="125" t="e">
        <f>ROUND(SUM(J15:J19),2)</f>
        <v>#REF!</v>
      </c>
    </row>
    <row r="21" spans="1:10" s="153" customFormat="1">
      <c r="A21" s="148"/>
      <c r="B21" s="144"/>
      <c r="C21" s="145"/>
      <c r="D21" s="145"/>
      <c r="E21" s="146"/>
      <c r="F21" s="145"/>
      <c r="G21" s="146"/>
      <c r="H21" s="146"/>
      <c r="I21" s="146"/>
      <c r="J21" s="147"/>
    </row>
    <row r="22" spans="1:10" s="161" customFormat="1" ht="25.5">
      <c r="A22" s="486" t="s">
        <v>7</v>
      </c>
      <c r="B22" s="486"/>
      <c r="C22" s="486" t="s">
        <v>8</v>
      </c>
      <c r="D22" s="486"/>
      <c r="E22" s="104" t="s">
        <v>9</v>
      </c>
      <c r="F22" s="160" t="s">
        <v>1</v>
      </c>
      <c r="G22" s="137"/>
      <c r="H22" s="138"/>
      <c r="I22" s="139"/>
      <c r="J22" s="105" t="s">
        <v>108</v>
      </c>
    </row>
    <row r="23" spans="1:10" s="161" customFormat="1" ht="45">
      <c r="A23" s="162" t="str">
        <f>CONCATENATE($M$1,"-")</f>
        <v>SPDA-</v>
      </c>
      <c r="B23" s="163">
        <f>COUNTIF(B$1:B22,"&gt;0")+1</f>
        <v>2</v>
      </c>
      <c r="C23" s="109" t="s">
        <v>82</v>
      </c>
      <c r="D23" s="109">
        <v>160312</v>
      </c>
      <c r="E23" s="171" t="s">
        <v>1401</v>
      </c>
      <c r="F23" s="164" t="s">
        <v>86</v>
      </c>
      <c r="G23" s="165"/>
      <c r="H23" s="172"/>
      <c r="I23" s="173"/>
      <c r="J23" s="166" t="e">
        <f>ROUND(J38,2)</f>
        <v>#REF!</v>
      </c>
    </row>
    <row r="24" spans="1:10" s="161" customFormat="1">
      <c r="A24" s="174"/>
      <c r="B24" s="106" t="s">
        <v>0</v>
      </c>
      <c r="C24" s="107" t="s">
        <v>5</v>
      </c>
      <c r="D24" s="107" t="s">
        <v>6</v>
      </c>
      <c r="E24" s="107" t="s">
        <v>83</v>
      </c>
      <c r="F24" s="107" t="s">
        <v>0</v>
      </c>
      <c r="G24" s="108" t="s">
        <v>1</v>
      </c>
      <c r="H24" s="108" t="s">
        <v>2</v>
      </c>
      <c r="I24" s="108" t="s">
        <v>3</v>
      </c>
      <c r="J24" s="107" t="s">
        <v>4</v>
      </c>
    </row>
    <row r="25" spans="1:10" s="170" customFormat="1">
      <c r="A25" s="175"/>
      <c r="B25" s="109" t="s">
        <v>116</v>
      </c>
      <c r="C25" s="149" t="s">
        <v>82</v>
      </c>
      <c r="D25" s="59">
        <v>10115</v>
      </c>
      <c r="E25" s="90" t="e">
        <f>IF(B25="I",IF(C25="LABOR",VLOOKUP(D25,#REF!,2,FALSE),IF(C25="SINAPI",VLOOKUP(D25,#REF!,2,FALSE),IF(C25="COTAÇÃO",VLOOKUP(D25,#REF!,2,FALSE)))),IF(C25="LABOR",VLOOKUP(D25,#REF!,5,FALSE),IF(C25="SINAPI",VLOOKUP(D25,#REF!,2,FALSE),"outro")))</f>
        <v>#REF!</v>
      </c>
      <c r="F25" s="58" t="s">
        <v>10</v>
      </c>
      <c r="G25" s="176" t="e">
        <f>IF(B25="I",IF(C25="LABOR",VLOOKUP(D25,#REF!,3,FALSE),IF(C25="SINAPI",VLOOKUP(D25,#REF!,3,FALSE),IF(C25="COTAÇÃO",VLOOKUP(D25,#REF!,3,FALSE)))),IF(C25="LABOR",VLOOKUP(D25,#REF!,6,FALSE),IF(C25="SINAPI",VLOOKUP(D25,#REF!,3,FALSE),"outro")))</f>
        <v>#REF!</v>
      </c>
      <c r="H25" s="177">
        <v>1</v>
      </c>
      <c r="I25" s="167" t="e">
        <f>IF(B25="I",IF(F25="MO",IF(C25="LABOR",ROUND(VLOOKUP(D25,#REF!,4,FALSE)/(1+#REF!),2),IF(C25="SINAPI",ROUND(VLOOKUP(D25,#REF!,5,FALSE)/(1+#REF!),2),"outro")),IF(C25="LABOR",VLOOKUP(D25,#REF!,4,FALSE),IF(C25="SINAPI",VLOOKUP(D25,#REF!,5,FALSE),IF(C25="COTAÇÃO",VLOOKUP(D25,#REF!,15,FALSE))))),IF(C25="SINAPI",IF(F25="MO",ROUND(VLOOKUP(D25,#REF!,4,FALSE)/(1+#REF!),2),VLOOKUP(D25,#REF!,4,FALSE)),"outro"))</f>
        <v>#REF!</v>
      </c>
      <c r="J25" s="167" t="e">
        <f>ROUND(H25*I25,2)</f>
        <v>#REF!</v>
      </c>
    </row>
    <row r="26" spans="1:10" s="170" customFormat="1">
      <c r="A26" s="175"/>
      <c r="B26" s="109" t="s">
        <v>116</v>
      </c>
      <c r="C26" s="149" t="s">
        <v>82</v>
      </c>
      <c r="D26" s="121">
        <v>48772</v>
      </c>
      <c r="E26" s="90" t="e">
        <f>IF(B26="I",IF(C26="LABOR",VLOOKUP(D26,#REF!,2,FALSE),IF(C26="SINAPI",VLOOKUP(D26,#REF!,2,FALSE),IF(C26="COTAÇÃO",VLOOKUP(D26,#REF!,2,FALSE)))),IF(C26="LABOR",VLOOKUP(D26,#REF!,5,FALSE),IF(C26="SINAPI",VLOOKUP(D26,#REF!,2,FALSE),"outro")))</f>
        <v>#REF!</v>
      </c>
      <c r="F26" s="58" t="s">
        <v>12</v>
      </c>
      <c r="G26" s="176" t="e">
        <f>IF(B26="I",IF(C26="LABOR",VLOOKUP(D26,#REF!,3,FALSE),IF(C26="SINAPI",VLOOKUP(D26,#REF!,3,FALSE),IF(C26="COTAÇÃO",VLOOKUP(D26,#REF!,3,FALSE)))),IF(C26="LABOR",VLOOKUP(D26,#REF!,6,FALSE),IF(C26="SINAPI",VLOOKUP(D26,#REF!,3,FALSE),"outro")))</f>
        <v>#REF!</v>
      </c>
      <c r="H26" s="177">
        <v>2E-3</v>
      </c>
      <c r="I26" s="167" t="e">
        <f>IF(B26="I",IF(F26="MO",IF(C26="LABOR",ROUND(VLOOKUP(D26,#REF!,4,FALSE)/(1+#REF!),2),IF(C26="SINAPI",ROUND(VLOOKUP(D26,#REF!,5,FALSE)/(1+#REF!),2),"outro")),IF(C26="LABOR",VLOOKUP(D26,#REF!,4,FALSE),IF(C26="SINAPI",VLOOKUP(D26,#REF!,5,FALSE),IF(C26="COTAÇÃO",VLOOKUP(D26,#REF!,15,FALSE))))),IF(C26="SINAPI",IF(F26="MO",ROUND(VLOOKUP(D26,#REF!,4,FALSE)/(1+#REF!),2),VLOOKUP(D26,#REF!,4,FALSE)),"outro"))</f>
        <v>#REF!</v>
      </c>
      <c r="J26" s="167" t="e">
        <f>ROUND(H26*I26,2)</f>
        <v>#REF!</v>
      </c>
    </row>
    <row r="27" spans="1:10" s="170" customFormat="1">
      <c r="A27" s="175"/>
      <c r="B27" s="109" t="s">
        <v>116</v>
      </c>
      <c r="C27" s="149" t="s">
        <v>82</v>
      </c>
      <c r="D27" s="121">
        <v>71911</v>
      </c>
      <c r="E27" s="90" t="e">
        <f>IF(B27="I",IF(C27="LABOR",VLOOKUP(D27,#REF!,2,FALSE),IF(C27="SINAPI",VLOOKUP(D27,#REF!,2,FALSE),IF(C27="COTAÇÃO",VLOOKUP(D27,#REF!,2,FALSE)))),IF(C27="LABOR",VLOOKUP(D27,#REF!,5,FALSE),IF(C27="SINAPI",VLOOKUP(D27,#REF!,2,FALSE),"outro")))</f>
        <v>#REF!</v>
      </c>
      <c r="F27" s="58" t="s">
        <v>12</v>
      </c>
      <c r="G27" s="176" t="e">
        <f>IF(B27="I",IF(C27="LABOR",VLOOKUP(D27,#REF!,3,FALSE),IF(C27="SINAPI",VLOOKUP(D27,#REF!,3,FALSE),IF(C27="COTAÇÃO",VLOOKUP(D27,#REF!,3,FALSE)))),IF(C27="LABOR",VLOOKUP(D27,#REF!,6,FALSE),IF(C27="SINAPI",VLOOKUP(D27,#REF!,3,FALSE),"outro")))</f>
        <v>#REF!</v>
      </c>
      <c r="H27" s="177">
        <v>0.02</v>
      </c>
      <c r="I27" s="167" t="e">
        <f>IF(B27="I",IF(F27="MO",IF(C27="LABOR",ROUND(VLOOKUP(D27,#REF!,4,FALSE)/(1+#REF!),2),IF(C27="SINAPI",ROUND(VLOOKUP(D27,#REF!,5,FALSE)/(1+#REF!),2),"outro")),IF(C27="LABOR",VLOOKUP(D27,#REF!,4,FALSE),IF(C27="SINAPI",VLOOKUP(D27,#REF!,5,FALSE),IF(C27="COTAÇÃO",VLOOKUP(D27,#REF!,15,FALSE))))),IF(C27="SINAPI",IF(F27="MO",ROUND(VLOOKUP(D27,#REF!,4,FALSE)/(1+#REF!),2),VLOOKUP(D27,#REF!,4,FALSE)),"outro"))</f>
        <v>#REF!</v>
      </c>
      <c r="J27" s="167" t="e">
        <f>ROUND(H27*I27,2)</f>
        <v>#REF!</v>
      </c>
    </row>
    <row r="28" spans="1:10" s="170" customFormat="1">
      <c r="A28" s="178"/>
      <c r="B28" s="109" t="s">
        <v>116</v>
      </c>
      <c r="C28" s="149" t="s">
        <v>82</v>
      </c>
      <c r="D28" s="121">
        <v>72708</v>
      </c>
      <c r="E28" s="90" t="e">
        <f>IF(B28="I",IF(C28="LABOR",VLOOKUP(D28,#REF!,2,FALSE),IF(C28="SINAPI",VLOOKUP(D28,#REF!,2,FALSE),IF(C28="COTAÇÃO",VLOOKUP(D28,#REF!,2,FALSE)))),IF(C28="LABOR",VLOOKUP(D28,#REF!,5,FALSE),IF(C28="SINAPI",VLOOKUP(D28,#REF!,2,FALSE),"outro")))</f>
        <v>#REF!</v>
      </c>
      <c r="F28" s="58" t="s">
        <v>12</v>
      </c>
      <c r="G28" s="176" t="e">
        <f>IF(B28="I",IF(C28="LABOR",VLOOKUP(D28,#REF!,3,FALSE),IF(C28="SINAPI",VLOOKUP(D28,#REF!,3,FALSE),IF(C28="COTAÇÃO",VLOOKUP(D28,#REF!,3,FALSE)))),IF(C28="LABOR",VLOOKUP(D28,#REF!,6,FALSE),IF(C28="SINAPI",VLOOKUP(D28,#REF!,3,FALSE),"outro")))</f>
        <v>#REF!</v>
      </c>
      <c r="H28" s="177">
        <v>1</v>
      </c>
      <c r="I28" s="167" t="e">
        <f>IF(B28="I",IF(F28="MO",IF(C28="LABOR",ROUND(VLOOKUP(D28,#REF!,4,FALSE)/(1+#REF!),2),IF(C28="SINAPI",ROUND(VLOOKUP(D28,#REF!,5,FALSE)/(1+#REF!),2),"outro")),IF(C28="LABOR",VLOOKUP(D28,#REF!,4,FALSE),IF(C28="SINAPI",VLOOKUP(D28,#REF!,5,FALSE),IF(C28="COTAÇÃO",VLOOKUP(D28,#REF!,15,FALSE))))),IF(C28="SINAPI",IF(F28="MO",ROUND(VLOOKUP(D28,#REF!,4,FALSE)/(1+#REF!),2),VLOOKUP(D28,#REF!,4,FALSE)),"outro"))</f>
        <v>#REF!</v>
      </c>
      <c r="J28" s="167" t="e">
        <f>ROUND(H28*I28,2)</f>
        <v>#REF!</v>
      </c>
    </row>
    <row r="29" spans="1:10" s="161" customFormat="1">
      <c r="A29" s="135"/>
      <c r="B29" s="136"/>
      <c r="C29" s="136"/>
      <c r="D29" s="136"/>
      <c r="E29" s="111"/>
      <c r="F29" s="112"/>
      <c r="G29" s="113"/>
      <c r="H29" s="114"/>
      <c r="I29" s="115"/>
      <c r="J29" s="116"/>
    </row>
    <row r="30" spans="1:10" s="161" customFormat="1">
      <c r="A30" s="117"/>
      <c r="B30" s="118"/>
      <c r="C30" s="118"/>
      <c r="D30" s="119"/>
      <c r="E30" s="120" t="s">
        <v>157</v>
      </c>
      <c r="F30" s="121" t="s">
        <v>158</v>
      </c>
      <c r="G30" s="121"/>
      <c r="H30" s="122" t="s">
        <v>159</v>
      </c>
      <c r="I30" s="123" t="s">
        <v>160</v>
      </c>
      <c r="J30" s="123" t="s">
        <v>161</v>
      </c>
    </row>
    <row r="31" spans="1:10" s="161" customFormat="1">
      <c r="A31" s="117"/>
      <c r="B31" s="118"/>
      <c r="C31" s="118"/>
      <c r="D31" s="119"/>
      <c r="E31" s="124" t="s">
        <v>162</v>
      </c>
      <c r="F31" s="59"/>
      <c r="G31" s="59"/>
      <c r="H31" s="125" t="e">
        <f>ROUND(SUMIF(F25:F28,"MO",J25:J28),2)</f>
        <v>#REF!</v>
      </c>
      <c r="I31" s="110"/>
      <c r="J31" s="110"/>
    </row>
    <row r="32" spans="1:10" s="161" customFormat="1">
      <c r="A32" s="117"/>
      <c r="B32" s="118"/>
      <c r="C32" s="118"/>
      <c r="D32" s="119"/>
      <c r="E32" s="124" t="s">
        <v>163</v>
      </c>
      <c r="F32" s="126">
        <f>$G$3</f>
        <v>1.3487</v>
      </c>
      <c r="G32" s="126"/>
      <c r="H32" s="125" t="e">
        <f>ROUND(H31*F32,2)</f>
        <v>#REF!</v>
      </c>
      <c r="I32" s="110"/>
      <c r="J32" s="110"/>
    </row>
    <row r="33" spans="1:14" s="161" customFormat="1">
      <c r="A33" s="117"/>
      <c r="B33" s="118"/>
      <c r="C33" s="118"/>
      <c r="D33" s="119"/>
      <c r="E33" s="124" t="s">
        <v>164</v>
      </c>
      <c r="F33" s="126"/>
      <c r="G33" s="59"/>
      <c r="H33" s="125" t="e">
        <f>SUM(H31:H32)</f>
        <v>#REF!</v>
      </c>
      <c r="I33" s="125" t="e">
        <f>ROUND(F37*H33,2)</f>
        <v>#REF!</v>
      </c>
      <c r="J33" s="125" t="e">
        <f>H33+I33</f>
        <v>#REF!</v>
      </c>
    </row>
    <row r="34" spans="1:14" s="161" customFormat="1">
      <c r="A34" s="117"/>
      <c r="B34" s="118"/>
      <c r="C34" s="118"/>
      <c r="D34" s="119"/>
      <c r="E34" s="124" t="s">
        <v>165</v>
      </c>
      <c r="F34" s="59"/>
      <c r="G34" s="59"/>
      <c r="H34" s="168"/>
      <c r="I34" s="125"/>
      <c r="J34" s="125"/>
    </row>
    <row r="35" spans="1:14" s="161" customFormat="1">
      <c r="A35" s="117"/>
      <c r="B35" s="118"/>
      <c r="C35" s="118"/>
      <c r="D35" s="119"/>
      <c r="E35" s="124" t="s">
        <v>166</v>
      </c>
      <c r="F35" s="59"/>
      <c r="G35" s="59"/>
      <c r="H35" s="125" t="e">
        <f>ROUND(SUMIF(F25:F28,"MA",J25:J28),2)</f>
        <v>#REF!</v>
      </c>
      <c r="I35" s="125" t="e">
        <f>ROUND(F37*H35,2)</f>
        <v>#REF!</v>
      </c>
      <c r="J35" s="125" t="e">
        <f>H35+I35</f>
        <v>#REF!</v>
      </c>
    </row>
    <row r="36" spans="1:14" s="161" customFormat="1">
      <c r="A36" s="117"/>
      <c r="B36" s="118"/>
      <c r="C36" s="118"/>
      <c r="D36" s="119"/>
      <c r="E36" s="124" t="s">
        <v>167</v>
      </c>
      <c r="F36" s="59"/>
      <c r="G36" s="59"/>
      <c r="H36" s="125" t="e">
        <f>H35+H33</f>
        <v>#REF!</v>
      </c>
      <c r="I36" s="169"/>
      <c r="J36" s="125"/>
    </row>
    <row r="37" spans="1:14" s="161" customFormat="1">
      <c r="A37" s="117"/>
      <c r="B37" s="118"/>
      <c r="C37" s="118"/>
      <c r="D37" s="119"/>
      <c r="E37" s="124" t="s">
        <v>168</v>
      </c>
      <c r="F37" s="126">
        <f>$H$3</f>
        <v>0.27639999999999998</v>
      </c>
      <c r="G37" s="126"/>
      <c r="H37" s="169"/>
      <c r="I37" s="110"/>
      <c r="J37" s="125"/>
    </row>
    <row r="38" spans="1:14" s="161" customFormat="1">
      <c r="A38" s="117"/>
      <c r="B38" s="127"/>
      <c r="C38" s="127"/>
      <c r="D38" s="45"/>
      <c r="E38" s="124" t="s">
        <v>169</v>
      </c>
      <c r="F38" s="58"/>
      <c r="G38" s="59"/>
      <c r="H38" s="169"/>
      <c r="I38" s="110"/>
      <c r="J38" s="125" t="e">
        <f>ROUND(SUM(J33:J37),2)</f>
        <v>#REF!</v>
      </c>
    </row>
    <row r="39" spans="1:14" s="153" customFormat="1">
      <c r="A39" s="148"/>
      <c r="B39" s="144"/>
      <c r="C39" s="145"/>
      <c r="D39" s="145"/>
      <c r="E39" s="146"/>
      <c r="F39" s="145"/>
      <c r="G39" s="146"/>
      <c r="H39" s="146"/>
      <c r="I39" s="146"/>
      <c r="J39" s="147"/>
    </row>
    <row r="40" spans="1:14" s="153" customFormat="1" ht="25.5">
      <c r="A40" s="486" t="s">
        <v>7</v>
      </c>
      <c r="B40" s="486"/>
      <c r="C40" s="486" t="s">
        <v>8</v>
      </c>
      <c r="D40" s="486"/>
      <c r="E40" s="104" t="s">
        <v>9</v>
      </c>
      <c r="F40" s="160" t="s">
        <v>1</v>
      </c>
      <c r="G40" s="137"/>
      <c r="H40" s="138"/>
      <c r="I40" s="139"/>
      <c r="J40" s="105" t="s">
        <v>108</v>
      </c>
    </row>
    <row r="41" spans="1:14" s="153" customFormat="1" ht="30">
      <c r="A41" s="162" t="str">
        <f>CONCATENATE($M$1,"-")</f>
        <v>SPDA-</v>
      </c>
      <c r="B41" s="163">
        <f>COUNTIF(B$1:B40,"&gt;0")+1</f>
        <v>3</v>
      </c>
      <c r="C41" s="109"/>
      <c r="D41" s="109"/>
      <c r="E41" s="171" t="s">
        <v>1402</v>
      </c>
      <c r="F41" s="164" t="e">
        <f>G46</f>
        <v>#REF!</v>
      </c>
      <c r="G41" s="165"/>
      <c r="H41" s="172"/>
      <c r="I41" s="173"/>
      <c r="J41" s="166" t="e">
        <f>ROUND(J56,2)</f>
        <v>#REF!</v>
      </c>
      <c r="K41" s="141"/>
      <c r="L41" s="141"/>
      <c r="N41" s="141"/>
    </row>
    <row r="42" spans="1:14" s="153" customFormat="1">
      <c r="A42" s="174"/>
      <c r="B42" s="106" t="s">
        <v>0</v>
      </c>
      <c r="C42" s="107" t="s">
        <v>5</v>
      </c>
      <c r="D42" s="107" t="s">
        <v>6</v>
      </c>
      <c r="E42" s="107" t="s">
        <v>83</v>
      </c>
      <c r="F42" s="107" t="s">
        <v>0</v>
      </c>
      <c r="G42" s="108" t="s">
        <v>1</v>
      </c>
      <c r="H42" s="108" t="s">
        <v>2</v>
      </c>
      <c r="I42" s="108" t="s">
        <v>3</v>
      </c>
      <c r="J42" s="107" t="s">
        <v>4</v>
      </c>
    </row>
    <row r="43" spans="1:14" s="47" customFormat="1">
      <c r="A43" s="175"/>
      <c r="B43" s="109" t="s">
        <v>116</v>
      </c>
      <c r="C43" s="149" t="s">
        <v>82</v>
      </c>
      <c r="D43" s="59">
        <v>10101</v>
      </c>
      <c r="E43" s="90" t="e">
        <f>IF(B43="I",IF(C43="LABOR",VLOOKUP(D43,#REF!,2,FALSE),IF(C43="SINAPI",VLOOKUP(D43,#REF!,2,FALSE),IF(C43="COTAÇÃO",VLOOKUP(D43,#REF!,2,FALSE)))),IF(C43="LABOR",VLOOKUP(D43,#REF!,5,FALSE),IF(C43="SINAPI",VLOOKUP(D43,#REF!,2,FALSE),"outro")))</f>
        <v>#REF!</v>
      </c>
      <c r="F43" s="58" t="s">
        <v>10</v>
      </c>
      <c r="G43" s="176" t="e">
        <f>IF(B43="I",IF(C43="LABOR",VLOOKUP(D43,#REF!,3,FALSE),IF(C43="SINAPI",VLOOKUP(D43,#REF!,3,FALSE),IF(C43="COTAÇÃO",VLOOKUP(D43,#REF!,3,FALSE)))),IF(C43="LABOR",VLOOKUP(D43,#REF!,6,FALSE),IF(C43="SINAPI",VLOOKUP(D43,#REF!,3,FALSE),"outro")))</f>
        <v>#REF!</v>
      </c>
      <c r="H43" s="177">
        <v>0.3</v>
      </c>
      <c r="I43" s="167" t="e">
        <f>IF(B43="I",IF(F43="MO",IF(C43="LABOR",ROUND(VLOOKUP(D43,#REF!,4,FALSE)/(1+#REF!),2),IF(C43="SINAPI",ROUND(VLOOKUP(D43,#REF!,5,FALSE)/(1+#REF!),2),"outro")),IF(C43="LABOR",VLOOKUP(D43,#REF!,4,FALSE),IF(C43="SINAPI",VLOOKUP(D43,#REF!,5,FALSE),IF(C43="COTAÇÃO",VLOOKUP(D43,#REF!,15,FALSE))))),IF(C43="SINAPI",IF(F43="MO",ROUND(VLOOKUP(D43,#REF!,4,FALSE)/(1+#REF!),2),VLOOKUP(D43,#REF!,4,FALSE)),"outro"))</f>
        <v>#REF!</v>
      </c>
      <c r="J43" s="167" t="e">
        <f>ROUND(H43*I43,2)</f>
        <v>#REF!</v>
      </c>
    </row>
    <row r="44" spans="1:14" s="47" customFormat="1">
      <c r="A44" s="175"/>
      <c r="B44" s="109" t="s">
        <v>116</v>
      </c>
      <c r="C44" s="149" t="s">
        <v>82</v>
      </c>
      <c r="D44" s="59">
        <v>10115</v>
      </c>
      <c r="E44" s="90" t="e">
        <f>IF(B44="I",IF(C44="LABOR",VLOOKUP(D44,#REF!,2,FALSE),IF(C44="SINAPI",VLOOKUP(D44,#REF!,2,FALSE),IF(C44="COTAÇÃO",VLOOKUP(D44,#REF!,2,FALSE)))),IF(C44="LABOR",VLOOKUP(D44,#REF!,5,FALSE),IF(C44="SINAPI",VLOOKUP(D44,#REF!,2,FALSE),"outro")))</f>
        <v>#REF!</v>
      </c>
      <c r="F44" s="58" t="s">
        <v>10</v>
      </c>
      <c r="G44" s="176" t="e">
        <f>IF(B44="I",IF(C44="LABOR",VLOOKUP(D44,#REF!,3,FALSE),IF(C44="SINAPI",VLOOKUP(D44,#REF!,3,FALSE),IF(C44="COTAÇÃO",VLOOKUP(D44,#REF!,3,FALSE)))),IF(C44="LABOR",VLOOKUP(D44,#REF!,6,FALSE),IF(C44="SINAPI",VLOOKUP(D44,#REF!,3,FALSE),"outro")))</f>
        <v>#REF!</v>
      </c>
      <c r="H44" s="177">
        <v>0.3</v>
      </c>
      <c r="I44" s="167" t="e">
        <f>IF(B44="I",IF(F44="MO",IF(C44="LABOR",ROUND(VLOOKUP(D44,#REF!,4,FALSE)/(1+#REF!),2),IF(C44="SINAPI",ROUND(VLOOKUP(D44,#REF!,5,FALSE)/(1+#REF!),2),"outro")),IF(C44="LABOR",VLOOKUP(D44,#REF!,4,FALSE),IF(C44="SINAPI",VLOOKUP(D44,#REF!,5,FALSE),IF(C44="COTAÇÃO",VLOOKUP(D44,#REF!,15,FALSE))))),IF(C44="SINAPI",IF(F44="MO",ROUND(VLOOKUP(D44,#REF!,4,FALSE)/(1+#REF!),2),VLOOKUP(D44,#REF!,4,FALSE)),"outro"))</f>
        <v>#REF!</v>
      </c>
      <c r="J44" s="167" t="e">
        <f>ROUND(H44*I44,2)</f>
        <v>#REF!</v>
      </c>
    </row>
    <row r="45" spans="1:14" s="47" customFormat="1">
      <c r="A45" s="175"/>
      <c r="B45" s="109" t="s">
        <v>116</v>
      </c>
      <c r="C45" s="149" t="s">
        <v>110</v>
      </c>
      <c r="D45" s="121" t="s">
        <v>1398</v>
      </c>
      <c r="E45" s="90" t="e">
        <f>IF(B45="I",IF(C45="LABOR",VLOOKUP(D45,#REF!,2,FALSE),IF(C45="SINAPI",VLOOKUP(D45,#REF!,2,FALSE),IF(C45="COTAÇÃO",VLOOKUP(D45,#REF!,2,FALSE)))),IF(C45="LABOR",VLOOKUP(D45,#REF!,5,FALSE),IF(C45="SINAPI",VLOOKUP(D45,#REF!,2,FALSE),"outro")))</f>
        <v>#REF!</v>
      </c>
      <c r="F45" s="58" t="s">
        <v>12</v>
      </c>
      <c r="G45" s="176" t="e">
        <f>IF(B45="I",IF(C45="LABOR",VLOOKUP(D45,#REF!,3,FALSE),IF(C45="SINAPI",VLOOKUP(D45,#REF!,3,FALSE),IF(C45="COTAÇÃO",VLOOKUP(D45,#REF!,3,FALSE)))),IF(C45="LABOR",VLOOKUP(D45,#REF!,6,FALSE),IF(C45="SINAPI",VLOOKUP(D45,#REF!,3,FALSE),"outro")))</f>
        <v>#REF!</v>
      </c>
      <c r="H45" s="177">
        <v>1</v>
      </c>
      <c r="I45" s="167" t="e">
        <f>IF(B45="I",IF(F45="MO",IF(C45="LABOR",ROUND(VLOOKUP(D45,#REF!,4,FALSE)/(1+#REF!),2),IF(C45="SINAPI",ROUND(VLOOKUP(D45,#REF!,5,FALSE)/(1+#REF!),2),"outro")),IF(C45="LABOR",VLOOKUP(D45,#REF!,4,FALSE),IF(C45="SINAPI",VLOOKUP(D45,#REF!,5,FALSE),IF(C45="COTAÇÃO",VLOOKUP(D45,#REF!,15,FALSE))))),IF(C45="SINAPI",IF(F45="MO",ROUND(VLOOKUP(D45,#REF!,4,FALSE)/(1+#REF!),2),VLOOKUP(D45,#REF!,4,FALSE)),"outro"))</f>
        <v>#REF!</v>
      </c>
      <c r="J45" s="167" t="e">
        <f>ROUND(H45*I45,2)</f>
        <v>#REF!</v>
      </c>
    </row>
    <row r="46" spans="1:14" s="47" customFormat="1">
      <c r="A46" s="178"/>
      <c r="B46" s="109" t="s">
        <v>116</v>
      </c>
      <c r="C46" s="149" t="s">
        <v>110</v>
      </c>
      <c r="D46" s="121" t="s">
        <v>1399</v>
      </c>
      <c r="E46" s="90" t="e">
        <f>IF(B46="I",IF(C46="LABOR",VLOOKUP(D46,#REF!,2,FALSE),IF(C46="SINAPI",VLOOKUP(D46,#REF!,2,FALSE),IF(C46="COTAÇÃO",VLOOKUP(D46,#REF!,2,FALSE)))),IF(C46="LABOR",VLOOKUP(D46,#REF!,5,FALSE),IF(C46="SINAPI",VLOOKUP(D46,#REF!,2,FALSE),"outro")))</f>
        <v>#REF!</v>
      </c>
      <c r="F46" s="58" t="s">
        <v>12</v>
      </c>
      <c r="G46" s="176" t="e">
        <f>IF(B46="I",IF(C46="LABOR",VLOOKUP(D46,#REF!,3,FALSE),IF(C46="SINAPI",VLOOKUP(D46,#REF!,3,FALSE),IF(C46="COTAÇÃO",VLOOKUP(D46,#REF!,3,FALSE)))),IF(C46="LABOR",VLOOKUP(D46,#REF!,6,FALSE),IF(C46="SINAPI",VLOOKUP(D46,#REF!,3,FALSE),"outro")))</f>
        <v>#REF!</v>
      </c>
      <c r="H46" s="177">
        <v>0.05</v>
      </c>
      <c r="I46" s="167" t="e">
        <f>IF(B46="I",IF(F46="MO",IF(C46="LABOR",ROUND(VLOOKUP(D46,#REF!,4,FALSE)/(1+#REF!),2),IF(C46="SINAPI",ROUND(VLOOKUP(D46,#REF!,5,FALSE)/(1+#REF!),2),"outro")),IF(C46="LABOR",VLOOKUP(D46,#REF!,4,FALSE),IF(C46="SINAPI",VLOOKUP(D46,#REF!,5,FALSE),IF(C46="COTAÇÃO",VLOOKUP(D46,#REF!,15,FALSE))))),IF(C46="SINAPI",IF(F46="MO",ROUND(VLOOKUP(D46,#REF!,4,FALSE)/(1+#REF!),2),VLOOKUP(D46,#REF!,4,FALSE)),"outro"))</f>
        <v>#REF!</v>
      </c>
      <c r="J46" s="167" t="e">
        <f>ROUND(H46*I46,2)</f>
        <v>#REF!</v>
      </c>
    </row>
    <row r="47" spans="1:14" s="153" customFormat="1">
      <c r="A47" s="135"/>
      <c r="B47" s="136"/>
      <c r="C47" s="136"/>
      <c r="D47" s="136"/>
      <c r="E47" s="111"/>
      <c r="F47" s="112"/>
      <c r="G47" s="113"/>
      <c r="H47" s="114"/>
      <c r="I47" s="115"/>
      <c r="J47" s="116"/>
      <c r="M47" s="153" t="s">
        <v>1403</v>
      </c>
    </row>
    <row r="48" spans="1:14" s="153" customFormat="1">
      <c r="A48" s="117"/>
      <c r="B48" s="118"/>
      <c r="C48" s="118"/>
      <c r="D48" s="119"/>
      <c r="E48" s="120" t="s">
        <v>157</v>
      </c>
      <c r="F48" s="121" t="s">
        <v>158</v>
      </c>
      <c r="G48" s="121"/>
      <c r="H48" s="122" t="s">
        <v>159</v>
      </c>
      <c r="I48" s="123" t="s">
        <v>160</v>
      </c>
      <c r="J48" s="123" t="s">
        <v>161</v>
      </c>
      <c r="M48" s="153" t="str">
        <f>UPPER(M47)</f>
        <v>SUPORTE - EQUALIZADOR COLÁVEL ALUMÍNIO/INOX, MARCA DE REFERÊNCIA TERMOTÉCNICA OU EQUIVALENTE</v>
      </c>
    </row>
    <row r="49" spans="1:13" s="153" customFormat="1">
      <c r="A49" s="117"/>
      <c r="B49" s="118"/>
      <c r="C49" s="118"/>
      <c r="D49" s="119"/>
      <c r="E49" s="124" t="s">
        <v>162</v>
      </c>
      <c r="F49" s="59"/>
      <c r="G49" s="59"/>
      <c r="H49" s="125" t="e">
        <f>ROUND(SUMIF(F43:F46,"MO",J43:J46),2)</f>
        <v>#REF!</v>
      </c>
      <c r="I49" s="110"/>
      <c r="J49" s="110"/>
      <c r="M49" s="153" t="s">
        <v>1402</v>
      </c>
    </row>
    <row r="50" spans="1:13" s="153" customFormat="1">
      <c r="A50" s="117"/>
      <c r="B50" s="118"/>
      <c r="C50" s="118"/>
      <c r="D50" s="119"/>
      <c r="E50" s="124" t="s">
        <v>163</v>
      </c>
      <c r="F50" s="126">
        <f>$G$3</f>
        <v>1.3487</v>
      </c>
      <c r="G50" s="126"/>
      <c r="H50" s="125" t="e">
        <f>ROUND(H49*F50,2)</f>
        <v>#REF!</v>
      </c>
      <c r="I50" s="110"/>
      <c r="J50" s="110"/>
    </row>
    <row r="51" spans="1:13" s="153" customFormat="1">
      <c r="A51" s="117"/>
      <c r="B51" s="118"/>
      <c r="C51" s="118"/>
      <c r="D51" s="119"/>
      <c r="E51" s="124" t="s">
        <v>164</v>
      </c>
      <c r="F51" s="126"/>
      <c r="G51" s="59"/>
      <c r="H51" s="125" t="e">
        <f>SUM(H49:H50)</f>
        <v>#REF!</v>
      </c>
      <c r="I51" s="125" t="e">
        <f>ROUND(F55*H51,2)</f>
        <v>#REF!</v>
      </c>
      <c r="J51" s="125" t="e">
        <f>H51+I51</f>
        <v>#REF!</v>
      </c>
    </row>
    <row r="52" spans="1:13" s="153" customFormat="1">
      <c r="A52" s="117"/>
      <c r="B52" s="118"/>
      <c r="C52" s="118"/>
      <c r="D52" s="119"/>
      <c r="E52" s="124" t="s">
        <v>165</v>
      </c>
      <c r="F52" s="59"/>
      <c r="G52" s="59"/>
      <c r="H52" s="168"/>
      <c r="I52" s="125"/>
      <c r="J52" s="125"/>
    </row>
    <row r="53" spans="1:13" s="153" customFormat="1">
      <c r="A53" s="117"/>
      <c r="B53" s="118"/>
      <c r="C53" s="118"/>
      <c r="D53" s="119"/>
      <c r="E53" s="124" t="s">
        <v>166</v>
      </c>
      <c r="F53" s="59"/>
      <c r="G53" s="59"/>
      <c r="H53" s="125" t="e">
        <f>ROUND(SUMIF(F43:F46,"MA",J43:J46),2)</f>
        <v>#REF!</v>
      </c>
      <c r="I53" s="125" t="e">
        <f>ROUND(F55*H53,2)</f>
        <v>#REF!</v>
      </c>
      <c r="J53" s="125" t="e">
        <f>H53+I53</f>
        <v>#REF!</v>
      </c>
    </row>
    <row r="54" spans="1:13" s="153" customFormat="1">
      <c r="A54" s="117"/>
      <c r="B54" s="118"/>
      <c r="C54" s="118"/>
      <c r="D54" s="119"/>
      <c r="E54" s="124" t="s">
        <v>167</v>
      </c>
      <c r="F54" s="59"/>
      <c r="G54" s="59"/>
      <c r="H54" s="125" t="e">
        <f>H53+H51</f>
        <v>#REF!</v>
      </c>
      <c r="I54" s="169"/>
      <c r="J54" s="125"/>
    </row>
    <row r="55" spans="1:13" s="153" customFormat="1">
      <c r="A55" s="117"/>
      <c r="B55" s="118"/>
      <c r="C55" s="118"/>
      <c r="D55" s="119"/>
      <c r="E55" s="124" t="s">
        <v>168</v>
      </c>
      <c r="F55" s="126">
        <f>$H$3</f>
        <v>0.27639999999999998</v>
      </c>
      <c r="G55" s="126"/>
      <c r="H55" s="169"/>
      <c r="I55" s="110"/>
      <c r="J55" s="125"/>
    </row>
    <row r="56" spans="1:13" s="153" customFormat="1">
      <c r="A56" s="117"/>
      <c r="B56" s="127"/>
      <c r="C56" s="127"/>
      <c r="D56" s="45"/>
      <c r="E56" s="124" t="s">
        <v>169</v>
      </c>
      <c r="F56" s="58"/>
      <c r="G56" s="59"/>
      <c r="H56" s="169"/>
      <c r="I56" s="110"/>
      <c r="J56" s="125" t="e">
        <f>ROUND(SUM(J51:J55),2)</f>
        <v>#REF!</v>
      </c>
    </row>
    <row r="57" spans="1:13" s="153" customFormat="1">
      <c r="A57" s="148"/>
      <c r="B57" s="144"/>
      <c r="C57" s="145"/>
      <c r="D57" s="145"/>
      <c r="E57" s="146"/>
      <c r="F57" s="145"/>
      <c r="G57" s="146"/>
      <c r="H57" s="146"/>
      <c r="I57" s="146"/>
      <c r="J57" s="147"/>
    </row>
    <row r="58" spans="1:13">
      <c r="A58" s="181"/>
      <c r="B58" s="181"/>
      <c r="C58" s="182"/>
      <c r="D58" s="182"/>
      <c r="E58" s="181"/>
      <c r="F58" s="182"/>
      <c r="G58" s="181"/>
      <c r="H58" s="181"/>
      <c r="I58" s="181"/>
      <c r="J58" s="181"/>
    </row>
    <row r="59" spans="1:13">
      <c r="A59" s="181"/>
      <c r="B59" s="181"/>
      <c r="C59" s="182"/>
      <c r="D59" s="182"/>
      <c r="E59" s="181"/>
      <c r="F59" s="182"/>
      <c r="G59" s="181"/>
      <c r="H59" s="181"/>
      <c r="I59" s="181"/>
      <c r="J59" s="181"/>
    </row>
    <row r="60" spans="1:13">
      <c r="A60" s="181"/>
      <c r="B60" s="181"/>
      <c r="C60" s="182"/>
      <c r="D60" s="182"/>
      <c r="E60" s="181"/>
      <c r="F60" s="182"/>
      <c r="G60" s="181"/>
      <c r="H60" s="181"/>
      <c r="I60" s="181"/>
      <c r="J60" s="181"/>
    </row>
    <row r="61" spans="1:13">
      <c r="A61" s="181"/>
      <c r="B61" s="181"/>
      <c r="C61" s="182"/>
      <c r="D61" s="182"/>
      <c r="E61" s="181"/>
      <c r="F61" s="182"/>
      <c r="G61" s="181"/>
      <c r="H61" s="181"/>
      <c r="I61" s="181"/>
      <c r="J61" s="181"/>
    </row>
    <row r="62" spans="1:13">
      <c r="A62" s="181"/>
      <c r="B62" s="181"/>
      <c r="C62" s="182"/>
      <c r="D62" s="182"/>
      <c r="E62" s="181"/>
      <c r="F62" s="182"/>
      <c r="G62" s="181"/>
      <c r="H62" s="181"/>
      <c r="I62" s="181"/>
      <c r="J62" s="181"/>
    </row>
    <row r="63" spans="1:13">
      <c r="A63" s="181"/>
      <c r="B63" s="181"/>
      <c r="C63" s="182"/>
      <c r="D63" s="182"/>
      <c r="E63" s="181"/>
      <c r="F63" s="182"/>
      <c r="G63" s="181"/>
      <c r="H63" s="181"/>
      <c r="I63" s="181"/>
      <c r="J63" s="181"/>
    </row>
    <row r="64" spans="1:13">
      <c r="A64" s="181"/>
      <c r="B64" s="181"/>
      <c r="C64" s="182"/>
      <c r="D64" s="182"/>
      <c r="E64" s="181"/>
      <c r="F64" s="182"/>
      <c r="G64" s="181"/>
      <c r="H64" s="181"/>
      <c r="I64" s="181"/>
      <c r="J64" s="181"/>
    </row>
    <row r="65" spans="1:10">
      <c r="A65" s="181"/>
      <c r="B65" s="181"/>
      <c r="C65" s="182"/>
      <c r="D65" s="182"/>
      <c r="E65" s="181"/>
      <c r="F65" s="182"/>
      <c r="G65" s="181"/>
      <c r="H65" s="181"/>
      <c r="I65" s="181"/>
      <c r="J65" s="181"/>
    </row>
    <row r="66" spans="1:10">
      <c r="A66" s="181"/>
      <c r="B66" s="181"/>
      <c r="C66" s="182"/>
      <c r="D66" s="182"/>
      <c r="E66" s="181"/>
      <c r="F66" s="182"/>
      <c r="G66" s="181"/>
      <c r="H66" s="181"/>
      <c r="I66" s="181"/>
      <c r="J66" s="181"/>
    </row>
    <row r="67" spans="1:10">
      <c r="A67" s="181"/>
      <c r="B67" s="181"/>
      <c r="C67" s="182"/>
      <c r="D67" s="182"/>
      <c r="E67" s="181"/>
      <c r="F67" s="182"/>
      <c r="G67" s="181"/>
      <c r="H67" s="181"/>
      <c r="I67" s="181"/>
      <c r="J67" s="181"/>
    </row>
    <row r="68" spans="1:10">
      <c r="A68" s="181"/>
      <c r="B68" s="181"/>
      <c r="C68" s="182"/>
      <c r="D68" s="182"/>
      <c r="E68" s="181"/>
      <c r="F68" s="182"/>
      <c r="G68" s="181"/>
      <c r="H68" s="181"/>
      <c r="I68" s="181"/>
      <c r="J68" s="181"/>
    </row>
    <row r="69" spans="1:10">
      <c r="A69" s="181"/>
      <c r="B69" s="181"/>
      <c r="C69" s="182"/>
      <c r="D69" s="182"/>
      <c r="E69" s="181"/>
      <c r="F69" s="182"/>
      <c r="G69" s="181"/>
      <c r="H69" s="181"/>
      <c r="I69" s="181"/>
      <c r="J69" s="181"/>
    </row>
    <row r="70" spans="1:10">
      <c r="A70" s="181"/>
      <c r="B70" s="181"/>
      <c r="C70" s="182"/>
      <c r="D70" s="182"/>
      <c r="E70" s="181"/>
      <c r="F70" s="182"/>
      <c r="G70" s="181"/>
      <c r="H70" s="181"/>
      <c r="I70" s="181"/>
      <c r="J70" s="181"/>
    </row>
    <row r="71" spans="1:10">
      <c r="A71" s="181"/>
      <c r="B71" s="181"/>
      <c r="C71" s="182"/>
      <c r="D71" s="182"/>
      <c r="E71" s="181"/>
      <c r="F71" s="182"/>
      <c r="G71" s="181"/>
      <c r="H71" s="181"/>
      <c r="I71" s="181"/>
      <c r="J71" s="181"/>
    </row>
    <row r="72" spans="1:10">
      <c r="A72" s="181"/>
      <c r="B72" s="181"/>
      <c r="C72" s="182"/>
      <c r="D72" s="182"/>
      <c r="E72" s="181"/>
      <c r="F72" s="182"/>
      <c r="G72" s="181"/>
      <c r="H72" s="181"/>
      <c r="I72" s="181"/>
      <c r="J72" s="181"/>
    </row>
    <row r="73" spans="1:10">
      <c r="A73" s="181"/>
      <c r="B73" s="181"/>
      <c r="C73" s="182"/>
      <c r="D73" s="182"/>
      <c r="E73" s="181"/>
      <c r="F73" s="182"/>
      <c r="G73" s="181"/>
      <c r="H73" s="181"/>
      <c r="I73" s="181"/>
      <c r="J73" s="181"/>
    </row>
    <row r="74" spans="1:10">
      <c r="A74" s="181"/>
      <c r="B74" s="181"/>
      <c r="C74" s="182"/>
      <c r="D74" s="182"/>
      <c r="E74" s="181"/>
      <c r="F74" s="182"/>
      <c r="G74" s="181"/>
      <c r="H74" s="181"/>
      <c r="I74" s="181"/>
      <c r="J74" s="181"/>
    </row>
    <row r="75" spans="1:10">
      <c r="A75" s="181"/>
      <c r="B75" s="181"/>
      <c r="C75" s="182"/>
      <c r="D75" s="182"/>
      <c r="E75" s="181"/>
      <c r="F75" s="182"/>
      <c r="G75" s="181"/>
      <c r="H75" s="181"/>
      <c r="I75" s="181"/>
      <c r="J75" s="181"/>
    </row>
    <row r="76" spans="1:10">
      <c r="A76" s="181"/>
      <c r="B76" s="181"/>
      <c r="C76" s="182"/>
      <c r="D76" s="182"/>
      <c r="E76" s="181"/>
      <c r="F76" s="182"/>
      <c r="G76" s="181"/>
      <c r="H76" s="181"/>
      <c r="I76" s="181"/>
      <c r="J76" s="181"/>
    </row>
    <row r="77" spans="1:10">
      <c r="A77" s="181"/>
      <c r="B77" s="181"/>
      <c r="C77" s="182"/>
      <c r="D77" s="182"/>
      <c r="E77" s="181"/>
      <c r="F77" s="182"/>
      <c r="G77" s="181"/>
      <c r="H77" s="181"/>
      <c r="I77" s="181"/>
      <c r="J77" s="181"/>
    </row>
    <row r="78" spans="1:10">
      <c r="A78" s="181"/>
      <c r="B78" s="181"/>
      <c r="C78" s="182"/>
      <c r="D78" s="182"/>
      <c r="E78" s="181"/>
      <c r="F78" s="182"/>
      <c r="G78" s="181"/>
      <c r="H78" s="181"/>
      <c r="I78" s="181"/>
      <c r="J78" s="181"/>
    </row>
    <row r="79" spans="1:10">
      <c r="A79" s="181"/>
      <c r="B79" s="181"/>
      <c r="C79" s="182"/>
      <c r="D79" s="182"/>
      <c r="E79" s="181"/>
      <c r="F79" s="182"/>
      <c r="G79" s="181"/>
      <c r="H79" s="181"/>
      <c r="I79" s="181"/>
      <c r="J79" s="181"/>
    </row>
    <row r="80" spans="1:10">
      <c r="A80" s="181"/>
      <c r="B80" s="181"/>
      <c r="C80" s="182"/>
      <c r="D80" s="182"/>
      <c r="E80" s="181"/>
      <c r="F80" s="182"/>
      <c r="G80" s="181"/>
      <c r="H80" s="181"/>
      <c r="I80" s="181"/>
      <c r="J80" s="181"/>
    </row>
    <row r="81" spans="1:10">
      <c r="A81" s="181"/>
      <c r="B81" s="181"/>
      <c r="C81" s="182"/>
      <c r="D81" s="182"/>
      <c r="E81" s="181"/>
      <c r="F81" s="182"/>
      <c r="G81" s="181"/>
      <c r="H81" s="181"/>
      <c r="I81" s="181"/>
      <c r="J81" s="181"/>
    </row>
    <row r="82" spans="1:10">
      <c r="A82" s="181"/>
      <c r="B82" s="181"/>
      <c r="C82" s="182"/>
      <c r="D82" s="182"/>
      <c r="E82" s="181"/>
      <c r="F82" s="182"/>
      <c r="G82" s="181"/>
      <c r="H82" s="181"/>
      <c r="I82" s="181"/>
      <c r="J82" s="181"/>
    </row>
    <row r="83" spans="1:10">
      <c r="A83" s="181"/>
      <c r="B83" s="181"/>
      <c r="C83" s="182"/>
      <c r="D83" s="182"/>
      <c r="E83" s="181"/>
      <c r="F83" s="182"/>
      <c r="G83" s="181"/>
      <c r="H83" s="181"/>
      <c r="I83" s="181"/>
      <c r="J83" s="181"/>
    </row>
    <row r="84" spans="1:10">
      <c r="A84" s="181"/>
      <c r="B84" s="181"/>
      <c r="C84" s="182"/>
      <c r="D84" s="182"/>
      <c r="E84" s="181"/>
      <c r="F84" s="182"/>
      <c r="G84" s="181"/>
      <c r="H84" s="181"/>
      <c r="I84" s="181"/>
      <c r="J84" s="181"/>
    </row>
    <row r="85" spans="1:10">
      <c r="A85" s="181"/>
      <c r="B85" s="181"/>
      <c r="C85" s="182"/>
      <c r="D85" s="182"/>
      <c r="E85" s="181"/>
      <c r="F85" s="182"/>
      <c r="G85" s="181"/>
      <c r="H85" s="181"/>
      <c r="I85" s="181"/>
      <c r="J85" s="181"/>
    </row>
    <row r="86" spans="1:10">
      <c r="A86" s="181"/>
      <c r="B86" s="181"/>
      <c r="C86" s="182"/>
      <c r="D86" s="182"/>
      <c r="E86" s="181"/>
      <c r="F86" s="182"/>
      <c r="G86" s="181"/>
      <c r="H86" s="181"/>
      <c r="I86" s="181"/>
      <c r="J86" s="181"/>
    </row>
    <row r="87" spans="1:10">
      <c r="A87" s="181"/>
      <c r="B87" s="181"/>
      <c r="C87" s="182"/>
      <c r="D87" s="182"/>
      <c r="E87" s="181"/>
      <c r="F87" s="182"/>
      <c r="G87" s="181"/>
      <c r="H87" s="181"/>
      <c r="I87" s="181"/>
      <c r="J87" s="181"/>
    </row>
    <row r="88" spans="1:10">
      <c r="A88" s="181"/>
      <c r="B88" s="181"/>
      <c r="C88" s="182"/>
      <c r="D88" s="182"/>
      <c r="E88" s="181"/>
      <c r="F88" s="182"/>
      <c r="G88" s="181"/>
      <c r="H88" s="181"/>
      <c r="I88" s="181"/>
      <c r="J88" s="181"/>
    </row>
    <row r="89" spans="1:10">
      <c r="A89" s="181"/>
      <c r="B89" s="181"/>
      <c r="C89" s="182"/>
      <c r="D89" s="182"/>
      <c r="E89" s="181"/>
      <c r="F89" s="182"/>
      <c r="G89" s="181"/>
      <c r="H89" s="181"/>
      <c r="I89" s="181"/>
      <c r="J89" s="181"/>
    </row>
    <row r="90" spans="1:10">
      <c r="A90" s="181"/>
      <c r="B90" s="181"/>
      <c r="C90" s="182"/>
      <c r="D90" s="182"/>
      <c r="E90" s="181"/>
      <c r="F90" s="182"/>
      <c r="G90" s="181"/>
      <c r="H90" s="181"/>
      <c r="I90" s="181"/>
      <c r="J90" s="181"/>
    </row>
    <row r="91" spans="1:10">
      <c r="A91" s="181"/>
      <c r="B91" s="181"/>
      <c r="C91" s="182"/>
      <c r="D91" s="182"/>
      <c r="E91" s="181"/>
      <c r="F91" s="182"/>
      <c r="G91" s="181"/>
      <c r="H91" s="181"/>
      <c r="I91" s="181"/>
      <c r="J91" s="181"/>
    </row>
    <row r="92" spans="1:10">
      <c r="A92" s="181"/>
      <c r="B92" s="181"/>
      <c r="C92" s="182"/>
      <c r="D92" s="182"/>
      <c r="E92" s="181"/>
      <c r="F92" s="182"/>
      <c r="G92" s="181"/>
      <c r="H92" s="181"/>
      <c r="I92" s="181"/>
      <c r="J92" s="181"/>
    </row>
    <row r="93" spans="1:10">
      <c r="A93" s="181"/>
      <c r="B93" s="181"/>
      <c r="C93" s="182"/>
      <c r="D93" s="182"/>
      <c r="E93" s="181"/>
      <c r="F93" s="182"/>
      <c r="G93" s="181"/>
      <c r="H93" s="181"/>
      <c r="I93" s="181"/>
      <c r="J93" s="181"/>
    </row>
    <row r="94" spans="1:10">
      <c r="A94" s="181"/>
      <c r="B94" s="181"/>
      <c r="C94" s="182"/>
      <c r="D94" s="182"/>
      <c r="E94" s="181"/>
      <c r="F94" s="182"/>
      <c r="G94" s="181"/>
      <c r="H94" s="181"/>
      <c r="I94" s="181"/>
      <c r="J94" s="181"/>
    </row>
    <row r="95" spans="1:10">
      <c r="A95" s="181"/>
      <c r="B95" s="181"/>
      <c r="C95" s="182"/>
      <c r="D95" s="182"/>
      <c r="E95" s="181"/>
      <c r="F95" s="182"/>
      <c r="G95" s="181"/>
      <c r="H95" s="181"/>
      <c r="I95" s="181"/>
      <c r="J95" s="181"/>
    </row>
    <row r="96" spans="1:10">
      <c r="A96" s="181"/>
      <c r="B96" s="181"/>
      <c r="C96" s="182"/>
      <c r="D96" s="182"/>
      <c r="E96" s="181"/>
      <c r="F96" s="182"/>
      <c r="G96" s="181"/>
      <c r="H96" s="181"/>
      <c r="I96" s="181"/>
      <c r="J96" s="181"/>
    </row>
    <row r="97" spans="1:10">
      <c r="A97" s="181"/>
      <c r="B97" s="181"/>
      <c r="C97" s="182"/>
      <c r="D97" s="182"/>
      <c r="E97" s="181"/>
      <c r="F97" s="182"/>
      <c r="G97" s="181"/>
      <c r="H97" s="181"/>
      <c r="I97" s="181"/>
      <c r="J97" s="181"/>
    </row>
    <row r="98" spans="1:10">
      <c r="A98" s="181"/>
      <c r="B98" s="181"/>
      <c r="C98" s="182"/>
      <c r="D98" s="182"/>
      <c r="E98" s="181"/>
      <c r="F98" s="182"/>
      <c r="G98" s="181"/>
      <c r="H98" s="181"/>
      <c r="I98" s="181"/>
      <c r="J98" s="181"/>
    </row>
    <row r="99" spans="1:10">
      <c r="A99" s="181"/>
      <c r="B99" s="181"/>
      <c r="C99" s="182"/>
      <c r="D99" s="182"/>
      <c r="E99" s="181"/>
      <c r="F99" s="182"/>
      <c r="G99" s="181"/>
      <c r="H99" s="181"/>
      <c r="I99" s="181"/>
      <c r="J99" s="181"/>
    </row>
    <row r="100" spans="1:10">
      <c r="A100" s="181"/>
      <c r="B100" s="181"/>
      <c r="C100" s="182"/>
      <c r="D100" s="182"/>
      <c r="E100" s="181"/>
      <c r="F100" s="182"/>
      <c r="G100" s="181"/>
      <c r="H100" s="181"/>
      <c r="I100" s="181"/>
      <c r="J100" s="181"/>
    </row>
    <row r="101" spans="1:10">
      <c r="A101" s="181"/>
      <c r="B101" s="181"/>
      <c r="C101" s="182"/>
      <c r="D101" s="182"/>
      <c r="E101" s="181"/>
      <c r="F101" s="182"/>
      <c r="G101" s="181"/>
      <c r="H101" s="181"/>
      <c r="I101" s="181"/>
      <c r="J101" s="181"/>
    </row>
    <row r="102" spans="1:10">
      <c r="A102" s="181"/>
      <c r="B102" s="181"/>
      <c r="C102" s="182"/>
      <c r="D102" s="182"/>
      <c r="E102" s="181"/>
      <c r="F102" s="182"/>
      <c r="G102" s="181"/>
      <c r="H102" s="181"/>
      <c r="I102" s="181"/>
      <c r="J102" s="181"/>
    </row>
    <row r="103" spans="1:10">
      <c r="A103" s="181"/>
      <c r="B103" s="181"/>
      <c r="C103" s="182"/>
      <c r="D103" s="182"/>
      <c r="E103" s="181"/>
      <c r="F103" s="182"/>
      <c r="G103" s="181"/>
      <c r="H103" s="181"/>
      <c r="I103" s="181"/>
      <c r="J103" s="181"/>
    </row>
    <row r="104" spans="1:10">
      <c r="A104" s="181"/>
      <c r="B104" s="181"/>
      <c r="C104" s="182"/>
      <c r="D104" s="182"/>
      <c r="E104" s="181"/>
      <c r="F104" s="182"/>
      <c r="G104" s="181"/>
      <c r="H104" s="181"/>
      <c r="I104" s="181"/>
      <c r="J104" s="181"/>
    </row>
    <row r="105" spans="1:10">
      <c r="A105" s="181"/>
      <c r="B105" s="181"/>
      <c r="C105" s="182"/>
      <c r="D105" s="182"/>
      <c r="E105" s="181"/>
      <c r="F105" s="182"/>
      <c r="G105" s="181"/>
      <c r="H105" s="181"/>
      <c r="I105" s="181"/>
      <c r="J105" s="181"/>
    </row>
    <row r="106" spans="1:10">
      <c r="A106" s="181"/>
      <c r="B106" s="181"/>
      <c r="C106" s="182"/>
      <c r="D106" s="182"/>
      <c r="E106" s="181"/>
      <c r="F106" s="182"/>
      <c r="G106" s="181"/>
      <c r="H106" s="181"/>
      <c r="I106" s="181"/>
      <c r="J106" s="181"/>
    </row>
    <row r="107" spans="1:10">
      <c r="A107" s="181"/>
      <c r="B107" s="181"/>
      <c r="C107" s="182"/>
      <c r="D107" s="182"/>
      <c r="E107" s="181"/>
      <c r="F107" s="182"/>
      <c r="G107" s="181"/>
      <c r="H107" s="181"/>
      <c r="I107" s="181"/>
      <c r="J107" s="181"/>
    </row>
    <row r="108" spans="1:10">
      <c r="A108" s="181"/>
      <c r="B108" s="181"/>
      <c r="C108" s="182"/>
      <c r="D108" s="182"/>
      <c r="E108" s="181"/>
      <c r="F108" s="182"/>
      <c r="G108" s="181"/>
      <c r="H108" s="181"/>
      <c r="I108" s="181"/>
      <c r="J108" s="181"/>
    </row>
    <row r="109" spans="1:10">
      <c r="A109" s="181"/>
      <c r="B109" s="181"/>
      <c r="C109" s="182"/>
      <c r="D109" s="182"/>
      <c r="E109" s="181"/>
      <c r="F109" s="182"/>
      <c r="G109" s="181"/>
      <c r="H109" s="181"/>
      <c r="I109" s="181"/>
      <c r="J109" s="181"/>
    </row>
    <row r="110" spans="1:10">
      <c r="A110" s="181"/>
      <c r="B110" s="181"/>
      <c r="C110" s="182"/>
      <c r="D110" s="182"/>
      <c r="E110" s="181"/>
      <c r="F110" s="182"/>
      <c r="G110" s="181"/>
      <c r="H110" s="181"/>
      <c r="I110" s="181"/>
      <c r="J110" s="181"/>
    </row>
    <row r="111" spans="1:10">
      <c r="A111" s="181"/>
      <c r="B111" s="181"/>
      <c r="C111" s="182"/>
      <c r="D111" s="182"/>
      <c r="E111" s="181"/>
      <c r="F111" s="182"/>
      <c r="G111" s="181"/>
      <c r="H111" s="181"/>
      <c r="I111" s="181"/>
      <c r="J111" s="181"/>
    </row>
    <row r="112" spans="1:10">
      <c r="A112" s="181"/>
      <c r="B112" s="181"/>
      <c r="C112" s="182"/>
      <c r="D112" s="182"/>
      <c r="E112" s="181"/>
      <c r="F112" s="182"/>
      <c r="G112" s="181"/>
      <c r="H112" s="181"/>
      <c r="I112" s="181"/>
      <c r="J112" s="181"/>
    </row>
    <row r="113" spans="1:10">
      <c r="A113" s="181"/>
      <c r="B113" s="181"/>
      <c r="C113" s="182"/>
      <c r="D113" s="182"/>
      <c r="E113" s="181"/>
      <c r="F113" s="182"/>
      <c r="G113" s="181"/>
      <c r="H113" s="181"/>
      <c r="I113" s="181"/>
      <c r="J113" s="181"/>
    </row>
    <row r="114" spans="1:10">
      <c r="A114" s="181"/>
      <c r="B114" s="181"/>
      <c r="C114" s="182"/>
      <c r="D114" s="182"/>
      <c r="E114" s="181"/>
      <c r="F114" s="182"/>
      <c r="G114" s="181"/>
      <c r="H114" s="181"/>
      <c r="I114" s="181"/>
      <c r="J114" s="181"/>
    </row>
    <row r="115" spans="1:10">
      <c r="A115" s="181"/>
      <c r="B115" s="181"/>
      <c r="C115" s="182"/>
      <c r="D115" s="182"/>
      <c r="E115" s="181"/>
      <c r="F115" s="182"/>
      <c r="G115" s="181"/>
      <c r="H115" s="181"/>
      <c r="I115" s="181"/>
      <c r="J115" s="181"/>
    </row>
    <row r="116" spans="1:10">
      <c r="A116" s="181"/>
      <c r="B116" s="181"/>
      <c r="C116" s="182"/>
      <c r="D116" s="182"/>
      <c r="E116" s="181"/>
      <c r="F116" s="182"/>
      <c r="G116" s="181"/>
      <c r="H116" s="181"/>
      <c r="I116" s="181"/>
      <c r="J116" s="181"/>
    </row>
    <row r="117" spans="1:10">
      <c r="A117" s="181"/>
      <c r="B117" s="181"/>
      <c r="C117" s="182"/>
      <c r="D117" s="182"/>
      <c r="E117" s="181"/>
      <c r="F117" s="182"/>
      <c r="G117" s="181"/>
      <c r="H117" s="181"/>
      <c r="I117" s="181"/>
      <c r="J117" s="181"/>
    </row>
    <row r="118" spans="1:10">
      <c r="A118" s="181"/>
      <c r="B118" s="181"/>
      <c r="C118" s="182"/>
      <c r="D118" s="182"/>
      <c r="E118" s="181"/>
      <c r="F118" s="182"/>
      <c r="G118" s="181"/>
      <c r="H118" s="181"/>
      <c r="I118" s="181"/>
      <c r="J118" s="181"/>
    </row>
    <row r="119" spans="1:10">
      <c r="A119" s="181"/>
      <c r="B119" s="181"/>
      <c r="C119" s="182"/>
      <c r="D119" s="182"/>
      <c r="E119" s="181"/>
      <c r="F119" s="182"/>
      <c r="G119" s="181"/>
      <c r="H119" s="181"/>
      <c r="I119" s="181"/>
      <c r="J119" s="181"/>
    </row>
    <row r="120" spans="1:10">
      <c r="A120" s="181"/>
      <c r="B120" s="181"/>
      <c r="C120" s="182"/>
      <c r="D120" s="182"/>
      <c r="E120" s="181"/>
      <c r="F120" s="182"/>
      <c r="G120" s="181"/>
      <c r="H120" s="181"/>
      <c r="I120" s="181"/>
      <c r="J120" s="181"/>
    </row>
    <row r="121" spans="1:10">
      <c r="A121" s="181"/>
      <c r="B121" s="181"/>
      <c r="C121" s="182"/>
      <c r="D121" s="182"/>
      <c r="E121" s="181"/>
      <c r="F121" s="182"/>
      <c r="G121" s="181"/>
      <c r="H121" s="181"/>
      <c r="I121" s="181"/>
      <c r="J121" s="181"/>
    </row>
    <row r="122" spans="1:10">
      <c r="A122" s="181"/>
      <c r="B122" s="181"/>
      <c r="C122" s="182"/>
      <c r="D122" s="182"/>
      <c r="E122" s="181"/>
      <c r="F122" s="182"/>
      <c r="G122" s="181"/>
      <c r="H122" s="181"/>
      <c r="I122" s="181"/>
      <c r="J122" s="181"/>
    </row>
    <row r="123" spans="1:10">
      <c r="A123" s="181"/>
      <c r="B123" s="181"/>
      <c r="C123" s="182"/>
      <c r="D123" s="182"/>
      <c r="E123" s="181"/>
      <c r="F123" s="182"/>
      <c r="G123" s="181"/>
      <c r="H123" s="181"/>
      <c r="I123" s="181"/>
      <c r="J123" s="181"/>
    </row>
    <row r="124" spans="1:10">
      <c r="A124" s="181"/>
      <c r="B124" s="181"/>
      <c r="C124" s="182"/>
      <c r="D124" s="182"/>
      <c r="E124" s="181"/>
      <c r="F124" s="182"/>
      <c r="G124" s="181"/>
      <c r="H124" s="181"/>
      <c r="I124" s="181"/>
      <c r="J124" s="181"/>
    </row>
    <row r="125" spans="1:10">
      <c r="A125" s="181"/>
      <c r="B125" s="181"/>
      <c r="C125" s="182"/>
      <c r="D125" s="182"/>
      <c r="E125" s="181"/>
      <c r="F125" s="182"/>
      <c r="G125" s="181"/>
      <c r="H125" s="181"/>
      <c r="I125" s="181"/>
      <c r="J125" s="181"/>
    </row>
    <row r="126" spans="1:10">
      <c r="A126" s="181"/>
      <c r="B126" s="181"/>
      <c r="C126" s="182"/>
      <c r="D126" s="182"/>
      <c r="E126" s="181"/>
      <c r="F126" s="182"/>
      <c r="G126" s="181"/>
      <c r="H126" s="181"/>
      <c r="I126" s="181"/>
      <c r="J126" s="181"/>
    </row>
    <row r="127" spans="1:10">
      <c r="A127" s="181"/>
      <c r="B127" s="181"/>
      <c r="C127" s="182"/>
      <c r="D127" s="182"/>
      <c r="E127" s="181"/>
      <c r="F127" s="182"/>
      <c r="G127" s="181"/>
      <c r="H127" s="181"/>
      <c r="I127" s="181"/>
      <c r="J127" s="181"/>
    </row>
    <row r="128" spans="1:10">
      <c r="A128" s="181"/>
      <c r="B128" s="181"/>
      <c r="C128" s="182"/>
      <c r="D128" s="182"/>
      <c r="E128" s="181"/>
      <c r="F128" s="182"/>
      <c r="G128" s="181"/>
      <c r="H128" s="181"/>
      <c r="I128" s="181"/>
      <c r="J128" s="181"/>
    </row>
    <row r="129" spans="1:10">
      <c r="A129" s="181"/>
      <c r="B129" s="181"/>
      <c r="C129" s="182"/>
      <c r="D129" s="182"/>
      <c r="E129" s="181"/>
      <c r="F129" s="182"/>
      <c r="G129" s="181"/>
      <c r="H129" s="181"/>
      <c r="I129" s="181"/>
      <c r="J129" s="181"/>
    </row>
    <row r="130" spans="1:10">
      <c r="A130" s="181"/>
      <c r="B130" s="181"/>
      <c r="C130" s="182"/>
      <c r="D130" s="182"/>
      <c r="E130" s="181"/>
      <c r="F130" s="182"/>
      <c r="G130" s="181"/>
      <c r="H130" s="181"/>
      <c r="I130" s="181"/>
      <c r="J130" s="181"/>
    </row>
    <row r="131" spans="1:10">
      <c r="A131" s="181"/>
      <c r="B131" s="181"/>
      <c r="C131" s="182"/>
      <c r="D131" s="182"/>
      <c r="E131" s="181"/>
      <c r="F131" s="182"/>
      <c r="G131" s="181"/>
      <c r="H131" s="181"/>
      <c r="I131" s="181"/>
      <c r="J131" s="181"/>
    </row>
    <row r="132" spans="1:10">
      <c r="A132" s="181"/>
      <c r="B132" s="181"/>
      <c r="C132" s="182"/>
      <c r="D132" s="182"/>
      <c r="E132" s="181"/>
      <c r="F132" s="182"/>
      <c r="G132" s="181"/>
      <c r="H132" s="181"/>
      <c r="I132" s="181"/>
      <c r="J132" s="181"/>
    </row>
    <row r="133" spans="1:10">
      <c r="A133" s="181"/>
      <c r="B133" s="181"/>
      <c r="C133" s="182"/>
      <c r="D133" s="182"/>
      <c r="E133" s="181"/>
      <c r="F133" s="182"/>
      <c r="G133" s="181"/>
      <c r="H133" s="181"/>
      <c r="I133" s="181"/>
      <c r="J133" s="181"/>
    </row>
    <row r="134" spans="1:10">
      <c r="A134" s="181"/>
      <c r="B134" s="181"/>
      <c r="C134" s="182"/>
      <c r="D134" s="182"/>
      <c r="E134" s="181"/>
      <c r="F134" s="182"/>
      <c r="G134" s="181"/>
      <c r="H134" s="181"/>
      <c r="I134" s="181"/>
      <c r="J134" s="181"/>
    </row>
    <row r="135" spans="1:10">
      <c r="A135" s="181"/>
      <c r="B135" s="181"/>
      <c r="C135" s="182"/>
      <c r="D135" s="182"/>
      <c r="E135" s="181"/>
      <c r="F135" s="182"/>
      <c r="G135" s="181"/>
      <c r="H135" s="181"/>
      <c r="I135" s="181"/>
      <c r="J135" s="181"/>
    </row>
    <row r="136" spans="1:10">
      <c r="A136" s="181"/>
      <c r="B136" s="181"/>
      <c r="C136" s="182"/>
      <c r="D136" s="182"/>
      <c r="E136" s="181"/>
      <c r="F136" s="182"/>
      <c r="G136" s="181"/>
      <c r="H136" s="181"/>
      <c r="I136" s="181"/>
      <c r="J136" s="181"/>
    </row>
    <row r="137" spans="1:10">
      <c r="A137" s="181"/>
      <c r="B137" s="181"/>
      <c r="C137" s="182"/>
      <c r="D137" s="182"/>
      <c r="E137" s="181"/>
      <c r="F137" s="182"/>
      <c r="G137" s="181"/>
      <c r="H137" s="181"/>
      <c r="I137" s="181"/>
      <c r="J137" s="181"/>
    </row>
  </sheetData>
  <mergeCells count="9">
    <mergeCell ref="A40:B40"/>
    <mergeCell ref="C40:D40"/>
    <mergeCell ref="A22:B22"/>
    <mergeCell ref="C22:D22"/>
    <mergeCell ref="A1:F1"/>
    <mergeCell ref="A2:F2"/>
    <mergeCell ref="A3:F3"/>
    <mergeCell ref="A5:B5"/>
    <mergeCell ref="C5:D5"/>
  </mergeCells>
  <printOptions horizontalCentered="1"/>
  <pageMargins left="0.51181102362204722" right="0.51181102362204722" top="0.19685039370078741" bottom="0.78740157480314965" header="0.31496062992125984" footer="0.19685039370078741"/>
  <pageSetup paperSize="9" scale="83" orientation="landscape" r:id="rId1"/>
  <headerFooter>
    <oddFooter>&amp;LPágina &amp;P de &amp;N&amp;R&amp;G</oddFooter>
  </headerFooter>
  <rowBreaks count="2" manualBreakCount="2">
    <brk id="21" max="9" man="1"/>
    <brk id="39" max="9" man="1"/>
  </rowBreaks>
  <drawing r:id="rId2"/>
  <legacy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14</vt:i4>
      </vt:variant>
    </vt:vector>
  </HeadingPairs>
  <TitlesOfParts>
    <vt:vector size="22" baseType="lpstr">
      <vt:lpstr>RESUMO (Comparativo)</vt:lpstr>
      <vt:lpstr>GLOBAL</vt:lpstr>
      <vt:lpstr>CURVA ABC-VALOR TOTAL</vt:lpstr>
      <vt:lpstr>CURVA ABC-VALOR UNIT</vt:lpstr>
      <vt:lpstr>ADM-COMP</vt:lpstr>
      <vt:lpstr>IMPL-COMP</vt:lpstr>
      <vt:lpstr>Plan1</vt:lpstr>
      <vt:lpstr>SPDA-COMP</vt:lpstr>
      <vt:lpstr>'ADM-COMP'!Area_de_impressao</vt:lpstr>
      <vt:lpstr>'CURVA ABC-VALOR TOTAL'!Area_de_impressao</vt:lpstr>
      <vt:lpstr>'CURVA ABC-VALOR UNIT'!Area_de_impressao</vt:lpstr>
      <vt:lpstr>GLOBAL!Area_de_impressao</vt:lpstr>
      <vt:lpstr>'IMPL-COMP'!Area_de_impressao</vt:lpstr>
      <vt:lpstr>'RESUMO (Comparativo)'!Area_de_impressao</vt:lpstr>
      <vt:lpstr>'SPDA-COMP'!Area_de_impressao</vt:lpstr>
      <vt:lpstr>'ADM-COMP'!Titulos_de_impressao</vt:lpstr>
      <vt:lpstr>'CURVA ABC-VALOR TOTAL'!Titulos_de_impressao</vt:lpstr>
      <vt:lpstr>'CURVA ABC-VALOR UNIT'!Titulos_de_impressao</vt:lpstr>
      <vt:lpstr>GLOBAL!Titulos_de_impressao</vt:lpstr>
      <vt:lpstr>'IMPL-COMP'!Titulos_de_impressao</vt:lpstr>
      <vt:lpstr>'RESUMO (Comparativo)'!Titulos_de_impressao</vt:lpstr>
      <vt:lpstr>'SPDA-COMP'!Titulos_de_impressao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Vitor Varejão</dc:creator>
  <cp:lastModifiedBy>Denadai</cp:lastModifiedBy>
  <cp:lastPrinted>2022-05-06T20:23:55Z</cp:lastPrinted>
  <dcterms:created xsi:type="dcterms:W3CDTF">2014-08-19T16:48:36Z</dcterms:created>
  <dcterms:modified xsi:type="dcterms:W3CDTF">2022-05-06T21:07:08Z</dcterms:modified>
</cp:coreProperties>
</file>